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drawings/drawing7.xml" ContentType="application/vnd.openxmlformats-officedocument.drawing+xml"/>
  <Override PartName="/xl/worksheets/sheet11.xml" ContentType="application/vnd.openxmlformats-officedocument.spreadsheetml.worksheet+xml"/>
  <Override PartName="/xl/drawings/drawing8.xml" ContentType="application/vnd.openxmlformats-officedocument.drawing+xml"/>
  <Override PartName="/xl/worksheets/sheet12.xml" ContentType="application/vnd.openxmlformats-officedocument.spreadsheetml.worksheet+xml"/>
  <Override PartName="/xl/drawings/drawing9.xml" ContentType="application/vnd.openxmlformats-officedocument.drawing+xml"/>
  <Override PartName="/xl/worksheets/sheet13.xml" ContentType="application/vnd.openxmlformats-officedocument.spreadsheetml.worksheet+xml"/>
  <Override PartName="/xl/drawings/drawing10.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drawings/drawing11.xml" ContentType="application/vnd.openxmlformats-officedocument.drawing+xml"/>
  <Override PartName="/xl/worksheets/sheet26.xml" ContentType="application/vnd.openxmlformats-officedocument.spreadsheetml.worksheet+xml"/>
  <Override PartName="/xl/drawings/drawing12.xml" ContentType="application/vnd.openxmlformats-officedocument.drawing+xml"/>
  <Override PartName="/xl/worksheets/sheet27.xml" ContentType="application/vnd.openxmlformats-officedocument.spreadsheetml.worksheet+xml"/>
  <Override PartName="/xl/drawings/drawing13.xml" ContentType="application/vnd.openxmlformats-officedocument.drawing+xml"/>
  <Override PartName="/xl/worksheets/sheet28.xml" ContentType="application/vnd.openxmlformats-officedocument.spreadsheetml.worksheet+xml"/>
  <Override PartName="/xl/drawings/drawing14.xml" ContentType="application/vnd.openxmlformats-officedocument.drawing+xml"/>
  <Override PartName="/xl/worksheets/sheet29.xml" ContentType="application/vnd.openxmlformats-officedocument.spreadsheetml.worksheet+xml"/>
  <Override PartName="/xl/drawings/drawing15.xml" ContentType="application/vnd.openxmlformats-officedocument.drawing+xml"/>
  <Override PartName="/xl/worksheets/sheet30.xml" ContentType="application/vnd.openxmlformats-officedocument.spreadsheetml.worksheet+xml"/>
  <Override PartName="/xl/drawings/drawing16.xml" ContentType="application/vnd.openxmlformats-officedocument.drawing+xml"/>
  <Override PartName="/xl/worksheets/sheet31.xml" ContentType="application/vnd.openxmlformats-officedocument.spreadsheetml.worksheet+xml"/>
  <Override PartName="/xl/drawings/drawing17.xml" ContentType="application/vnd.openxmlformats-officedocument.drawing+xml"/>
  <Override PartName="/xl/worksheets/sheet32.xml" ContentType="application/vnd.openxmlformats-officedocument.spreadsheetml.worksheet+xml"/>
  <Override PartName="/xl/drawings/drawing18.xml" ContentType="application/vnd.openxmlformats-officedocument.drawing+xml"/>
  <Override PartName="/xl/worksheets/sheet33.xml" ContentType="application/vnd.openxmlformats-officedocument.spreadsheetml.worksheet+xml"/>
  <Override PartName="/xl/drawings/drawing19.xml" ContentType="application/vnd.openxmlformats-officedocument.drawing+xml"/>
  <Override PartName="/xl/worksheets/sheet34.xml" ContentType="application/vnd.openxmlformats-officedocument.spreadsheetml.worksheet+xml"/>
  <Override PartName="/xl/drawings/drawing20.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0" windowHeight="8190" tabRatio="500" firstSheet="0" activeTab="1" autoFilterDateGrouping="1"/>
  </bookViews>
  <sheets>
    <sheet xmlns:r="http://schemas.openxmlformats.org/officeDocument/2006/relationships" name="Mode d'emploi" sheetId="1" state="visible" r:id="rId1"/>
    <sheet xmlns:r="http://schemas.openxmlformats.org/officeDocument/2006/relationships" name="Registre" sheetId="2" state="visible" r:id="rId2"/>
    <sheet xmlns:r="http://schemas.openxmlformats.org/officeDocument/2006/relationships" name="Impression groupée" sheetId="3" state="visible" r:id="rId3"/>
    <sheet xmlns:r="http://schemas.openxmlformats.org/officeDocument/2006/relationships" name="RFI" sheetId="4" state="visible" r:id="rId4"/>
    <sheet xmlns:r="http://schemas.openxmlformats.org/officeDocument/2006/relationships" name="RFI interne" sheetId="5" state="visible" r:id="rId5"/>
    <sheet xmlns:r="http://schemas.openxmlformats.org/officeDocument/2006/relationships" name="PV Ouverture" sheetId="6" state="visible" r:id="rId6"/>
    <sheet xmlns:r="http://schemas.openxmlformats.org/officeDocument/2006/relationships" name="PV Piste" sheetId="7" state="visible" r:id="rId7"/>
    <sheet xmlns:r="http://schemas.openxmlformats.org/officeDocument/2006/relationships" name="PV Bardage" sheetId="8" state="visible" r:id="rId8"/>
    <sheet xmlns:r="http://schemas.openxmlformats.org/officeDocument/2006/relationships" name="PV Cintrage" sheetId="9" state="visible" r:id="rId9"/>
    <sheet xmlns:r="http://schemas.openxmlformats.org/officeDocument/2006/relationships" name="PV Enrobage" sheetId="10" state="visible" r:id="rId10"/>
    <sheet xmlns:r="http://schemas.openxmlformats.org/officeDocument/2006/relationships" name="PV Lit de pose" sheetId="11" state="visible" r:id="rId11"/>
    <sheet xmlns:r="http://schemas.openxmlformats.org/officeDocument/2006/relationships" name="PV Mise en fouille" sheetId="12" state="visible" r:id="rId12"/>
    <sheet xmlns:r="http://schemas.openxmlformats.org/officeDocument/2006/relationships" name="PV Pre-remblai" sheetId="13" state="visible" r:id="rId13"/>
    <sheet xmlns:r="http://schemas.openxmlformats.org/officeDocument/2006/relationships" name="Données Ouverture" sheetId="14" state="visible" r:id="rId14"/>
    <sheet xmlns:r="http://schemas.openxmlformats.org/officeDocument/2006/relationships" name="Données Piste" sheetId="15" state="visible" r:id="rId15"/>
    <sheet xmlns:r="http://schemas.openxmlformats.org/officeDocument/2006/relationships" name="Tubes Bardage" sheetId="16" state="visible" r:id="rId16"/>
    <sheet xmlns:r="http://schemas.openxmlformats.org/officeDocument/2006/relationships" name="Données Cintrage" sheetId="17" state="visible" r:id="rId17"/>
    <sheet xmlns:r="http://schemas.openxmlformats.org/officeDocument/2006/relationships" name="Données Enrobage" sheetId="18" state="visible" r:id="rId18"/>
    <sheet xmlns:r="http://schemas.openxmlformats.org/officeDocument/2006/relationships" name="Joints Enrobage" sheetId="19" state="visible" r:id="rId19"/>
    <sheet xmlns:r="http://schemas.openxmlformats.org/officeDocument/2006/relationships" name="Données Mise en fouille" sheetId="20" state="visible" r:id="rId20"/>
    <sheet xmlns:r="http://schemas.openxmlformats.org/officeDocument/2006/relationships" name="ITP" sheetId="21" state="visible" r:id="rId21"/>
    <sheet xmlns:r="http://schemas.openxmlformats.org/officeDocument/2006/relationships" name="Paramètres" sheetId="22" state="visible" r:id="rId22"/>
    <sheet xmlns:r="http://schemas.openxmlformats.org/officeDocument/2006/relationships" name="Listes" sheetId="23" state="hidden" r:id="rId23"/>
    <sheet xmlns:r="http://schemas.openxmlformats.org/officeDocument/2006/relationships" name="Journal corrections" sheetId="24" state="visible" r:id="rId24"/>
    <sheet xmlns:r="http://schemas.openxmlformats.org/officeDocument/2006/relationships" name="Lot RFI" sheetId="25" state="visible" r:id="rId25"/>
    <sheet xmlns:r="http://schemas.openxmlformats.org/officeDocument/2006/relationships" name="Lot RFI interne" sheetId="26" state="visible" r:id="rId26"/>
    <sheet xmlns:r="http://schemas.openxmlformats.org/officeDocument/2006/relationships" name="Lot Ouverture" sheetId="27" state="visible" r:id="rId27"/>
    <sheet xmlns:r="http://schemas.openxmlformats.org/officeDocument/2006/relationships" name="Lot Piste" sheetId="28" state="visible" r:id="rId28"/>
    <sheet xmlns:r="http://schemas.openxmlformats.org/officeDocument/2006/relationships" name="Lot Bardage" sheetId="29" state="visible" r:id="rId29"/>
    <sheet xmlns:r="http://schemas.openxmlformats.org/officeDocument/2006/relationships" name="Lot Cintrage" sheetId="30" state="visible" r:id="rId30"/>
    <sheet xmlns:r="http://schemas.openxmlformats.org/officeDocument/2006/relationships" name="Lot Enrobage" sheetId="31" state="visible" r:id="rId31"/>
    <sheet xmlns:r="http://schemas.openxmlformats.org/officeDocument/2006/relationships" name="Lot Lit de pose" sheetId="32" state="visible" r:id="rId32"/>
    <sheet xmlns:r="http://schemas.openxmlformats.org/officeDocument/2006/relationships" name="Lot Mise en fouille" sheetId="33" state="visible" r:id="rId33"/>
    <sheet xmlns:r="http://schemas.openxmlformats.org/officeDocument/2006/relationships" name="Lot Pre-remblai" sheetId="34" state="visible" r:id="rId34"/>
  </sheets>
  <definedNames>
    <definedName name="_xlnm.Print_Area" localSheetId="24">OFFSET('Lot RFI'!$A$1,0,0,MAX(1,MIN(20,COUNT('Impression groupée'!$F$4:$F$103)))*22,COLUMN('Lot RFI'!$J$1))</definedName>
    <definedName name="_xlnm.Print_Area" localSheetId="25">OFFSET('Lot RFI interne'!$A$1,0,0,MAX(1,MIN(20,COUNT('Impression groupée'!$F$4:$F$103)))*14,COLUMN('Lot RFI interne'!$J$1))</definedName>
    <definedName name="_xlnm.Print_Area" localSheetId="26">OFFSET('Lot Ouverture'!$A$1,0,0,MAX(1,MIN(20,COUNTIF('Impression groupée'!$C$4:$C$103,"Ouverture de la tranchée")))*20,COLUMN('Lot Ouverture'!$J$1))</definedName>
    <definedName name="_xlnm.Print_Area" localSheetId="27">OFFSET('Lot Piste'!$A$1,0,0,MAX(1,MIN(20,COUNTIF('Impression groupée'!$C$4:$C$103,"Piste de travail")))*23,COLUMN('Lot Piste'!$J$1))</definedName>
    <definedName name="_xlnm.Print_Area" localSheetId="28">OFFSET('Lot Bardage'!$A$1,0,0,MAX(1,MIN(20,COUNTIF('Impression groupée'!$C$4:$C$103,"Transport et bardage")))*35,COLUMN('Lot Bardage'!$J$1))</definedName>
    <definedName name="_xlnm.Print_Area" localSheetId="29">OFFSET('Lot Cintrage'!$A$1,0,0,MAX(1,MIN(20,COUNTIF('Impression groupée'!$C$4:$C$103,"Cintrage")))*28,COLUMN('Lot Cintrage'!$J$1))</definedName>
    <definedName name="_xlnm.Print_Area" localSheetId="30">OFFSET('Lot Enrobage'!$A$1,0,0,MAX(1,MIN(20,COUNTIF('Impression groupée'!$C$4:$C$103,"Enrobage")))*36,COLUMN('Lot Enrobage'!$M$1))</definedName>
    <definedName name="_xlnm.Print_Area" localSheetId="31">OFFSET('Lot Lit de pose'!$A$1,0,0,MAX(1,MIN(20,COUNTIF('Impression groupée'!$C$4:$C$103,"Lit de pose")))*20,COLUMN('Lot Lit de pose'!$J$1))</definedName>
    <definedName name="_xlnm.Print_Area" localSheetId="32">OFFSET('Lot Mise en fouille'!$A$1,0,0,MAX(1,MIN(20,COUNTIF('Impression groupée'!$C$4:$C$103,"Mise en fouille")))*30,COLUMN('Lot Mise en fouille'!$J$1))</definedName>
    <definedName name="_xlnm.Print_Area" localSheetId="33">OFFSET('Lot Pre-remblai'!$A$1,0,0,MAX(1,MIN(20,COUNTIF('Impression groupée'!$C$4:$C$103,"Pré-remblai")))*20,COLUMN('Lot Pre-remblai'!$J$1))</definedName>
    <definedName name="Liste_BAR">OFFSET(Listes!$Q$2,0,0,MAX(1,COUNTIF(Listes!$Q$2:$Q$501,"?*")),1)</definedName>
    <definedName name="Liste_CIN">OFFSET(Listes!$R$2,0,0,MAX(1,COUNTIF(Listes!$R$2:$R$501,"?*")),1)</definedName>
    <definedName name="Liste_ENR">OFFSET(Listes!$S$2,0,0,MAX(1,COUNTIF(Listes!$S$2:$S$501,"?*")),1)</definedName>
    <definedName name="Liste_LIT">OFFSET(Listes!$T$2,0,0,MAX(1,COUNTIF(Listes!$T$2:$T$501,"?*")),1)</definedName>
    <definedName name="Liste_MEF">OFFSET(Listes!$U$2,0,0,MAX(1,COUNTIF(Listes!$U$2:$U$501,"?*")),1)</definedName>
    <definedName name="Liste_OUV">OFFSET(Listes!$O$2,0,0,MAX(1,COUNTIF(Listes!$O$2:$O$501,"?*")),1)</definedName>
    <definedName name="Liste_PIS">OFFSET(Listes!$P$2,0,0,MAX(1,COUNTIF(Listes!$P$2:$P$501,"?*")),1)</definedName>
    <definedName name="Liste_PRE">OFFSET(Listes!$V$2,0,0,MAX(1,COUNTIF(Listes!$V$2:$V$501,"?*")),1)</definedName>
    <definedName name="Liste_RFI">OFFSET(Registre!$B$2,0,0,MAX(1,COUNTA(Registre!$B$2:$B$1999)),1)</definedName>
    <definedName name="_xlnm._FilterDatabase" localSheetId="1" hidden="1">'Registre'!$A$1:$Z$1999</definedName>
    <definedName name="_xlnm.Print_Area" localSheetId="3">'RFI'!$A$1:$J$22</definedName>
    <definedName name="_xlnm.Print_Area" localSheetId="4">'RFI interne'!$A$1:$J$14</definedName>
    <definedName name="_xlnm.Print_Area" localSheetId="5">'PV Ouverture'!$A$1:$J$20</definedName>
    <definedName name="_xlnm.Print_Area" localSheetId="6">'PV Piste'!$A$1:$J$23</definedName>
    <definedName name="_xlnm.Print_Area" localSheetId="7">'PV Bardage'!$A$1:$J$35</definedName>
    <definedName name="_xlnm.Print_Area" localSheetId="8">'PV Cintrage'!$A$1:$J$28</definedName>
    <definedName name="_xlnm.Print_Area" localSheetId="9">'PV Enrobage'!$A$1:$M$36</definedName>
    <definedName name="_xlnm.Print_Area" localSheetId="10">'PV Lit de pose'!$A$1:$J$20</definedName>
    <definedName name="_xlnm.Print_Area" localSheetId="11">'PV Mise en fouille'!$A$1:$J$30</definedName>
    <definedName name="_xlnm.Print_Area" localSheetId="12">'PV Pre-remblai'!$A$1:$J$20</definedName>
    <definedName name="_xlnm._FilterDatabase" localSheetId="13" hidden="1">'Données Ouverture'!$A$1:$D$501</definedName>
    <definedName name="_xlnm._FilterDatabase" localSheetId="14" hidden="1">'Données Piste'!$A$1:$H$501</definedName>
    <definedName name="_xlnm._FilterDatabase" localSheetId="15" hidden="1">'Tubes Bardage'!$A$1:$H$501</definedName>
    <definedName name="_xlnm._FilterDatabase" localSheetId="16" hidden="1">'Données Cintrage'!$A$1:$M$501</definedName>
    <definedName name="_xlnm._FilterDatabase" localSheetId="17" hidden="1">'Données Enrobage'!$A$1:$U$501</definedName>
    <definedName name="_xlnm._FilterDatabase" localSheetId="18" hidden="1">'Joints Enrobage'!$A$1:$M$501</definedName>
    <definedName name="_xlnm._FilterDatabase" localSheetId="19" hidden="1">'Données Mise en fouille'!$A$1:$M$501</definedName>
  </definedNames>
  <calcPr calcId="162913" fullCalcOnLoad="1"/>
</workbook>
</file>

<file path=xl/styles.xml><?xml version="1.0" encoding="utf-8"?>
<styleSheet xmlns="http://schemas.openxmlformats.org/spreadsheetml/2006/main">
  <numFmts count="2">
    <numFmt numFmtId="164" formatCode="m/d/yyyy"/>
    <numFmt numFmtId="165" formatCode="dd/mm/yyyy"/>
  </numFmts>
  <fonts count="38">
    <font>
      <name val="Calibri"/>
      <charset val="1"/>
      <family val="2"/>
      <color theme="1"/>
      <sz val="11"/>
    </font>
    <font>
      <name val="Calibri"/>
      <charset val="1"/>
      <family val="2"/>
      <color theme="1"/>
      <sz val="10"/>
    </font>
    <font>
      <name val="Calibri"/>
      <charset val="1"/>
      <b val="1"/>
      <color rgb="FF1F4E78"/>
      <sz val="16"/>
    </font>
    <font>
      <name val="Calibri"/>
      <charset val="1"/>
      <sz val="11"/>
    </font>
    <font>
      <name val="Calibri"/>
      <charset val="1"/>
      <b val="1"/>
      <color rgb="FF1F4E78"/>
      <sz val="12"/>
    </font>
    <font>
      <name val="Calibri"/>
      <charset val="1"/>
      <b val="1"/>
      <color rgb="FFFFFFFF"/>
      <sz val="11"/>
    </font>
    <font>
      <name val="Calibri"/>
      <charset val="1"/>
      <i val="1"/>
      <color rgb="FF808080"/>
      <sz val="11"/>
    </font>
    <font>
      <name val="Calibri"/>
      <charset val="1"/>
      <color rgb="FFA6A6A6"/>
      <sz val="8"/>
    </font>
    <font>
      <name val="Calibri"/>
      <charset val="1"/>
      <i val="1"/>
      <color rgb="FF808080"/>
      <sz val="8"/>
    </font>
    <font>
      <name val="Calibri"/>
      <charset val="1"/>
      <color rgb="FF808080"/>
      <sz val="8"/>
    </font>
    <font>
      <name val="Calibri"/>
      <charset val="1"/>
      <b val="1"/>
      <color rgb="FF1F4E78"/>
      <sz val="11"/>
    </font>
    <font>
      <name val="Calibri"/>
      <charset val="1"/>
      <b val="1"/>
      <color rgb="FFC00000"/>
      <sz val="11"/>
    </font>
    <font>
      <name val="Calibri"/>
      <charset val="1"/>
      <b val="1"/>
      <sz val="11"/>
    </font>
    <font>
      <name val="Arial"/>
      <family val="2"/>
      <b val="1"/>
      <sz val="12"/>
    </font>
    <font>
      <name val="Arial"/>
      <family val="2"/>
      <sz val="12"/>
    </font>
    <font>
      <name val="Arial"/>
      <sz val="10"/>
    </font>
    <font>
      <name val="Arial"/>
      <b val="1"/>
      <sz val="9"/>
    </font>
    <font>
      <name val="Arial"/>
      <b val="1"/>
      <sz val="11"/>
    </font>
    <font>
      <name val="Arial"/>
      <b val="1"/>
      <sz val="10"/>
    </font>
    <font>
      <name val="Arial"/>
      <sz val="9"/>
    </font>
    <font>
      <name val="Arial"/>
      <sz val="11"/>
    </font>
    <font>
      <name val="Arial"/>
      <family val="2"/>
      <b val="1"/>
      <sz val="11"/>
    </font>
    <font>
      <name val="Calibri"/>
      <charset val="1"/>
      <family val="2"/>
      <color theme="1"/>
      <sz val="12"/>
    </font>
    <font>
      <name val="Arial"/>
      <family val="2"/>
      <b val="1"/>
      <sz val="10"/>
    </font>
    <font>
      <name val="Arial"/>
      <family val="2"/>
      <b val="1"/>
      <sz val="14"/>
    </font>
    <font>
      <name val="Calibri"/>
      <charset val="1"/>
      <family val="2"/>
      <color theme="1"/>
      <sz val="14"/>
    </font>
    <font>
      <name val="Arial"/>
      <family val="2"/>
      <sz val="10"/>
    </font>
    <font>
      <b val="1"/>
      <color rgb="001F4E78"/>
      <sz val="12"/>
    </font>
    <font>
      <b val="1"/>
    </font>
    <font>
      <i val="1"/>
      <color rgb="00808080"/>
      <sz val="9"/>
    </font>
    <font>
      <color rgb="00808080"/>
      <sz val="9"/>
    </font>
    <font>
      <b val="1"/>
      <color rgb="001F4E78"/>
    </font>
    <font>
      <name val="Arial"/>
      <b val="1"/>
      <sz val="14"/>
    </font>
    <font>
      <b val="1"/>
      <color rgb="001F4E78"/>
      <sz val="13"/>
    </font>
    <font>
      <i val="1"/>
      <color rgb="00595959"/>
    </font>
    <font>
      <b val="1"/>
      <color rgb="00FFFFFF"/>
    </font>
    <font>
      <color rgb="00595959"/>
    </font>
    <font>
      <color rgb="00000000"/>
    </font>
  </fonts>
  <fills count="12">
    <fill>
      <patternFill/>
    </fill>
    <fill>
      <patternFill patternType="gray125"/>
    </fill>
    <fill>
      <patternFill patternType="solid">
        <fgColor rgb="FF1F4E78"/>
        <bgColor rgb="FF003366"/>
      </patternFill>
    </fill>
    <fill>
      <patternFill patternType="solid">
        <fgColor rgb="FFC00000"/>
        <bgColor rgb="FFFF0000"/>
      </patternFill>
    </fill>
    <fill>
      <patternFill patternType="solid">
        <fgColor theme="0" tint="-0.0499893185216834"/>
        <bgColor rgb="FFFFFFFF"/>
      </patternFill>
    </fill>
    <fill>
      <patternFill patternType="solid">
        <fgColor theme="0"/>
        <bgColor rgb="FFF2F2F2"/>
      </patternFill>
    </fill>
    <fill>
      <patternFill patternType="solid">
        <fgColor rgb="FFFF0000"/>
        <bgColor rgb="FFC00000"/>
      </patternFill>
    </fill>
    <fill>
      <patternFill patternType="solid">
        <fgColor rgb="FFFFFF00"/>
        <bgColor rgb="FFFFFF00"/>
      </patternFill>
    </fill>
    <fill>
      <patternFill patternType="solid">
        <fgColor rgb="FFFFF2CC"/>
        <bgColor rgb="FFF2F2F2"/>
      </patternFill>
    </fill>
    <fill>
      <patternFill patternType="solid">
        <fgColor rgb="00FFF2CC"/>
      </patternFill>
    </fill>
    <fill>
      <patternFill patternType="solid">
        <fgColor rgb="001F4E78"/>
      </patternFill>
    </fill>
    <fill>
      <patternFill patternType="solid">
        <fgColor rgb="007030A0"/>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A6A6A6"/>
      </left>
      <right style="thin">
        <color rgb="FFA6A6A6"/>
      </right>
      <top style="thin">
        <color rgb="FFA6A6A6"/>
      </top>
      <bottom style="thin">
        <color rgb="FFA6A6A6"/>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right/>
      <top style="thin"/>
      <bottom style="thin"/>
      <diagonal/>
    </border>
    <border>
      <left style="thin"/>
      <right/>
      <top/>
      <bottom/>
      <diagonal/>
    </border>
    <border>
      <left/>
      <right style="thin"/>
      <top/>
      <bottom/>
      <diagonal/>
    </border>
    <border>
      <left style="thin"/>
      <right/>
      <top/>
      <bottom style="thin"/>
      <diagonal/>
    </border>
    <border>
      <left/>
      <right style="thin"/>
      <top/>
      <bottom style="thin"/>
      <diagonal/>
    </border>
    <border>
      <left/>
      <right/>
      <top/>
      <bottom style="thin"/>
      <diagonal/>
    </border>
  </borders>
  <cellStyleXfs count="2">
    <xf numFmtId="0" fontId="0" fillId="0" borderId="0"/>
    <xf numFmtId="0" fontId="1" fillId="0" borderId="0" applyAlignment="1">
      <alignment vertical="center"/>
    </xf>
  </cellStyleXfs>
  <cellXfs count="137">
    <xf numFmtId="0" fontId="0" fillId="0" borderId="0" pivotButton="0" quotePrefix="0" xfId="0"/>
    <xf numFmtId="0" fontId="2" fillId="0" borderId="0" applyAlignment="1" pivotButton="0" quotePrefix="0" xfId="0">
      <alignment vertical="center" wrapText="1"/>
    </xf>
    <xf numFmtId="0" fontId="3" fillId="0" borderId="0" applyAlignment="1" pivotButton="0" quotePrefix="0" xfId="0">
      <alignment vertical="center" wrapText="1"/>
    </xf>
    <xf numFmtId="0" fontId="4" fillId="0" borderId="0" applyAlignment="1" pivotButton="0" quotePrefix="0" xfId="0">
      <alignment vertical="center" wrapText="1"/>
    </xf>
    <xf numFmtId="0" fontId="0" fillId="0" borderId="0" applyAlignment="1" pivotButton="0" quotePrefix="0" xfId="0">
      <alignment horizontal="center"/>
    </xf>
    <xf numFmtId="0" fontId="5" fillId="2" borderId="1" applyAlignment="1" pivotButton="0" quotePrefix="0" xfId="0">
      <alignment horizontal="center" vertical="center" wrapText="1"/>
    </xf>
    <xf numFmtId="0" fontId="5" fillId="2" borderId="1" applyAlignment="1" pivotButton="0" quotePrefix="0" xfId="0">
      <alignment wrapText="1"/>
    </xf>
    <xf numFmtId="0" fontId="5" fillId="3" borderId="1" applyAlignment="1" pivotButton="0" quotePrefix="0" xfId="0">
      <alignment horizontal="center" vertical="center" wrapText="1"/>
    </xf>
    <xf numFmtId="0" fontId="6" fillId="0" borderId="0" pivotButton="0" quotePrefix="0" xfId="0"/>
    <xf numFmtId="49" fontId="0" fillId="0" borderId="0" applyAlignment="1" pivotButton="0" quotePrefix="0" xfId="0">
      <alignment horizontal="left" vertical="top" wrapText="1"/>
    </xf>
    <xf numFmtId="49" fontId="0" fillId="0" borderId="0" applyAlignment="1" pivotButton="0" quotePrefix="0" xfId="0">
      <alignment horizontal="center"/>
    </xf>
    <xf numFmtId="14" fontId="0" fillId="0" borderId="1" applyAlignment="1" pivotButton="0" quotePrefix="0" xfId="0">
      <alignment horizontal="center" vertical="center"/>
    </xf>
    <xf numFmtId="49" fontId="0" fillId="0" borderId="0" applyAlignment="1" pivotButton="0" quotePrefix="0" xfId="0">
      <alignment wrapText="1"/>
    </xf>
    <xf numFmtId="0" fontId="7" fillId="0" borderId="0" pivotButton="0" quotePrefix="0" xfId="0"/>
    <xf numFmtId="14" fontId="0" fillId="0" borderId="1" applyAlignment="1" pivotButton="0" quotePrefix="0" xfId="0">
      <alignment vertical="center"/>
    </xf>
    <xf numFmtId="49" fontId="0" fillId="0" borderId="0" applyAlignment="1" pivotButton="0" quotePrefix="0" xfId="0">
      <alignment vertical="center" wrapText="1"/>
    </xf>
    <xf numFmtId="0" fontId="7" fillId="0" borderId="0" applyAlignment="1" pivotButton="0" quotePrefix="0" xfId="0">
      <alignment vertical="center"/>
    </xf>
    <xf numFmtId="0" fontId="0" fillId="0" borderId="0" applyAlignment="1" pivotButton="0" quotePrefix="0" xfId="0">
      <alignment vertical="center"/>
    </xf>
    <xf numFmtId="14" fontId="0" fillId="4" borderId="1" applyAlignment="1" pivotButton="0" quotePrefix="0" xfId="0">
      <alignment horizontal="center" vertical="center"/>
    </xf>
    <xf numFmtId="14" fontId="0" fillId="5" borderId="1" applyAlignment="1" pivotButton="0" quotePrefix="0" xfId="0">
      <alignment horizontal="center" vertical="center"/>
    </xf>
    <xf numFmtId="49" fontId="0" fillId="0" borderId="0" applyAlignment="1" pivotButton="0" quotePrefix="0" xfId="0">
      <alignment vertical="center"/>
    </xf>
    <xf numFmtId="14" fontId="0" fillId="5" borderId="1" applyAlignment="1" pivotButton="0" quotePrefix="0" xfId="0">
      <alignment vertical="center"/>
    </xf>
    <xf numFmtId="14" fontId="0" fillId="6" borderId="1" applyAlignment="1" pivotButton="0" quotePrefix="0" xfId="0">
      <alignment horizontal="center" vertical="center"/>
    </xf>
    <xf numFmtId="49" fontId="0" fillId="0" borderId="0" applyAlignment="1" pivotButton="0" quotePrefix="0" xfId="0">
      <alignment horizontal="left" vertical="top"/>
    </xf>
    <xf numFmtId="14" fontId="0" fillId="0" borderId="2" applyAlignment="1" pivotButton="0" quotePrefix="0" xfId="0">
      <alignment vertical="center"/>
    </xf>
    <xf numFmtId="14" fontId="0" fillId="0" borderId="2" applyAlignment="1" pivotButton="0" quotePrefix="0" xfId="0">
      <alignment horizontal="center" vertical="center"/>
    </xf>
    <xf numFmtId="14" fontId="0" fillId="7" borderId="1" applyAlignment="1" pivotButton="0" quotePrefix="0" xfId="0">
      <alignment horizontal="center" vertical="center"/>
    </xf>
    <xf numFmtId="14" fontId="0" fillId="7" borderId="1" applyAlignment="1" pivotButton="0" quotePrefix="0" xfId="0">
      <alignment vertical="center"/>
    </xf>
    <xf numFmtId="14" fontId="0"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49" fontId="0" fillId="0" borderId="0" pivotButton="0" quotePrefix="0" xfId="0"/>
    <xf numFmtId="164" fontId="0" fillId="0" borderId="0" pivotButton="0" quotePrefix="0" xfId="0"/>
    <xf numFmtId="0" fontId="12" fillId="0" borderId="0" pivotButton="0" quotePrefix="0" xfId="0"/>
    <xf numFmtId="0" fontId="5" fillId="2" borderId="3" applyAlignment="1" pivotButton="0" quotePrefix="0" xfId="0">
      <alignment vertical="center" wrapText="1"/>
    </xf>
    <xf numFmtId="0" fontId="3" fillId="8" borderId="3" pivotButton="0" quotePrefix="0" xfId="0"/>
    <xf numFmtId="49" fontId="3" fillId="0" borderId="3" applyAlignment="1" pivotButton="0" quotePrefix="0" xfId="0">
      <alignment horizontal="left" vertical="top"/>
    </xf>
    <xf numFmtId="49" fontId="3" fillId="0" borderId="3" applyAlignment="1" pivotButton="0" quotePrefix="0" xfId="0">
      <alignment horizontal="center" vertical="top"/>
    </xf>
    <xf numFmtId="49" fontId="3" fillId="0" borderId="3" applyAlignment="1" pivotButton="0" quotePrefix="0" xfId="0">
      <alignment horizontal="left" vertical="top" wrapText="1"/>
    </xf>
    <xf numFmtId="0" fontId="3" fillId="0" borderId="0" pivotButton="0" quotePrefix="0" xfId="0"/>
    <xf numFmtId="0" fontId="3" fillId="0" borderId="0" applyAlignment="1" pivotButton="0" quotePrefix="0" xfId="0">
      <alignment wrapText="1"/>
    </xf>
    <xf numFmtId="0" fontId="0" fillId="0" borderId="0" applyAlignment="1" pivotButton="0" quotePrefix="0" xfId="0">
      <alignment horizontal="center" vertical="center"/>
    </xf>
    <xf numFmtId="49" fontId="0" fillId="0" borderId="0" applyAlignment="1" pivotButton="0" quotePrefix="0" xfId="0">
      <alignment horizontal="center" vertical="center"/>
    </xf>
    <xf numFmtId="49" fontId="0" fillId="0" borderId="0" applyAlignment="1" pivotButton="0" quotePrefix="0" xfId="0">
      <alignment horizontal="center" vertical="center" wrapText="1"/>
    </xf>
    <xf numFmtId="0" fontId="13" fillId="0" borderId="1" applyAlignment="1" pivotButton="0" quotePrefix="0" xfId="0">
      <alignment horizontal="center" vertical="center" wrapText="1"/>
    </xf>
    <xf numFmtId="0" fontId="14" fillId="0" borderId="1" applyAlignment="1" pivotButton="0" quotePrefix="0" xfId="0">
      <alignment horizontal="center" vertical="center" wrapText="1"/>
    </xf>
    <xf numFmtId="0" fontId="19" fillId="0" borderId="1" applyAlignment="1" pivotButton="0" quotePrefix="0" xfId="0">
      <alignment horizontal="center" vertical="center" wrapText="1"/>
    </xf>
    <xf numFmtId="0" fontId="20" fillId="0" borderId="1" applyAlignment="1" pivotButton="0" quotePrefix="0" xfId="0">
      <alignment horizontal="left" vertical="center" wrapText="1" indent="1"/>
    </xf>
    <xf numFmtId="0" fontId="0" fillId="0" borderId="5" pivotButton="0" quotePrefix="0" xfId="0"/>
    <xf numFmtId="0" fontId="17" fillId="0" borderId="1" applyAlignment="1" pivotButton="0" quotePrefix="0" xfId="0">
      <alignment horizontal="center" vertical="center" wrapText="1"/>
    </xf>
    <xf numFmtId="0" fontId="0" fillId="0" borderId="4" pivotButton="0" quotePrefix="0" xfId="0"/>
    <xf numFmtId="0" fontId="17" fillId="0" borderId="1" applyAlignment="1" pivotButton="0" quotePrefix="0" xfId="0">
      <alignment horizontal="left" vertical="center" wrapText="1" indent="1"/>
    </xf>
    <xf numFmtId="0" fontId="17" fillId="0" borderId="1" applyAlignment="1" pivotButton="0" quotePrefix="0" xfId="0">
      <alignment horizontal="left" vertical="top" wrapText="1" indent="1"/>
    </xf>
    <xf numFmtId="0" fontId="15" fillId="0" borderId="1" applyAlignment="1" pivotButton="0" quotePrefix="0" xfId="0">
      <alignment horizontal="left" vertical="center" wrapText="1" indent="1"/>
    </xf>
    <xf numFmtId="0" fontId="0" fillId="0" borderId="8" pivotButton="0" quotePrefix="0" xfId="0"/>
    <xf numFmtId="0" fontId="0" fillId="0" borderId="10" pivotButton="0" quotePrefix="0" xfId="0"/>
    <xf numFmtId="0" fontId="0" fillId="0" borderId="11" pivotButton="0" quotePrefix="0" xfId="0"/>
    <xf numFmtId="0" fontId="18" fillId="0" borderId="1" applyAlignment="1" pivotButton="0" quotePrefix="0" xfId="0">
      <alignment horizontal="center" vertical="center" wrapText="1"/>
    </xf>
    <xf numFmtId="0" fontId="0" fillId="0" borderId="7" pivotButton="0" quotePrefix="0" xfId="0"/>
    <xf numFmtId="0" fontId="0" fillId="0" borderId="9" pivotButton="0" quotePrefix="0" xfId="0"/>
    <xf numFmtId="0" fontId="19" fillId="0" borderId="1" applyAlignment="1" pivotButton="0" quotePrefix="0" xfId="0">
      <alignment horizontal="center" vertical="center" wrapText="1"/>
    </xf>
    <xf numFmtId="0" fontId="19" fillId="0" borderId="1" applyAlignment="1" pivotButton="0" quotePrefix="0" xfId="0">
      <alignment horizontal="left" vertical="center" wrapText="1" indent="1"/>
    </xf>
    <xf numFmtId="0" fontId="18" fillId="0" borderId="1" applyAlignment="1" pivotButton="0" quotePrefix="0" xfId="0">
      <alignment horizontal="left" vertical="center" wrapText="1" indent="1"/>
    </xf>
    <xf numFmtId="0" fontId="18" fillId="0" borderId="1" applyAlignment="1" pivotButton="0" quotePrefix="0" xfId="0">
      <alignment horizontal="left" vertical="top" wrapText="1" indent="1"/>
    </xf>
    <xf numFmtId="0" fontId="16"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22" fillId="0" borderId="6" pivotButton="0" quotePrefix="0" xfId="0"/>
    <xf numFmtId="0" fontId="22" fillId="0" borderId="8" pivotButton="0" quotePrefix="0" xfId="0"/>
    <xf numFmtId="0" fontId="22" fillId="0" borderId="7" pivotButton="0" quotePrefix="0" xfId="0"/>
    <xf numFmtId="0" fontId="22" fillId="0" borderId="0" pivotButton="0" quotePrefix="0" xfId="0"/>
    <xf numFmtId="0" fontId="22" fillId="0" borderId="9" pivotButton="0" quotePrefix="0" xfId="0"/>
    <xf numFmtId="0" fontId="22" fillId="0" borderId="10" pivotButton="0" quotePrefix="0" xfId="0"/>
    <xf numFmtId="0" fontId="22" fillId="0" borderId="12" pivotButton="0" quotePrefix="0" xfId="0"/>
    <xf numFmtId="0" fontId="22" fillId="0" borderId="11" pivotButton="0" quotePrefix="0" xfId="0"/>
    <xf numFmtId="0" fontId="23" fillId="0" borderId="1" applyAlignment="1" pivotButton="0" quotePrefix="0" xfId="0">
      <alignment horizontal="center" vertical="center" wrapText="1"/>
    </xf>
    <xf numFmtId="0" fontId="1" fillId="0" borderId="5" pivotButton="0" quotePrefix="0" xfId="0"/>
    <xf numFmtId="0" fontId="22" fillId="0" borderId="4" pivotButton="0" quotePrefix="0" xfId="0"/>
    <xf numFmtId="0" fontId="22" fillId="0" borderId="5" pivotButton="0" quotePrefix="0" xfId="0"/>
    <xf numFmtId="0" fontId="13" fillId="0" borderId="1" applyAlignment="1" pivotButton="0" quotePrefix="0" xfId="0">
      <alignment horizontal="left" vertical="center" wrapText="1" indent="1"/>
    </xf>
    <xf numFmtId="0" fontId="21" fillId="0" borderId="1" applyAlignment="1" pivotButton="0" quotePrefix="0" xfId="0">
      <alignment horizontal="right" vertical="center" wrapText="1"/>
    </xf>
    <xf numFmtId="49" fontId="13" fillId="0" borderId="1" applyAlignment="1" pivotButton="0" quotePrefix="0" xfId="0">
      <alignment horizontal="left" vertical="center" wrapText="1" indent="1"/>
    </xf>
    <xf numFmtId="0" fontId="25" fillId="0" borderId="4" pivotButton="0" quotePrefix="0" xfId="0"/>
    <xf numFmtId="0" fontId="25" fillId="0" borderId="5" pivotButton="0" quotePrefix="0" xfId="0"/>
    <xf numFmtId="0" fontId="24" fillId="0" borderId="1" applyAlignment="1" pivotButton="0" quotePrefix="0" xfId="0">
      <alignment horizontal="center" vertical="center" wrapText="1"/>
    </xf>
    <xf numFmtId="0" fontId="22" fillId="0" borderId="0" pivotButton="0" quotePrefix="0" xfId="0"/>
    <xf numFmtId="0" fontId="25" fillId="0" borderId="0" pivotButton="0" quotePrefix="0" xfId="0"/>
    <xf numFmtId="0" fontId="22" fillId="0" borderId="13" pivotButton="0" quotePrefix="0" xfId="0"/>
    <xf numFmtId="0" fontId="22" fillId="0" borderId="14" pivotButton="0" quotePrefix="0" xfId="0"/>
    <xf numFmtId="0" fontId="14" fillId="0" borderId="1" applyAlignment="1" pivotButton="0" quotePrefix="0" xfId="0">
      <alignment horizontal="left" vertical="center" wrapText="1" indent="1"/>
    </xf>
    <xf numFmtId="0" fontId="14" fillId="0" borderId="1" applyAlignment="1" pivotButton="0" quotePrefix="0" xfId="0">
      <alignment horizontal="right" vertical="center" wrapText="1"/>
    </xf>
    <xf numFmtId="0" fontId="13" fillId="0" borderId="1" applyAlignment="1" pivotButton="0" quotePrefix="0" xfId="0">
      <alignment horizontal="left" vertical="center" wrapText="1" indent="2"/>
    </xf>
    <xf numFmtId="0" fontId="14" fillId="0" borderId="1" applyAlignment="1" pivotButton="0" quotePrefix="0" xfId="0">
      <alignment horizontal="center" vertical="center" wrapText="1"/>
    </xf>
    <xf numFmtId="0" fontId="13" fillId="0" borderId="1" applyAlignment="1" pivotButton="0" quotePrefix="0" xfId="0">
      <alignment horizontal="left" vertical="top" wrapText="1" indent="1"/>
    </xf>
    <xf numFmtId="0" fontId="23" fillId="0" borderId="1" applyAlignment="1" pivotButton="0" quotePrefix="0" xfId="0">
      <alignment horizontal="center" vertical="center" wrapText="1"/>
    </xf>
    <xf numFmtId="0" fontId="14" fillId="0" borderId="1" applyAlignment="1" pivotButton="0" quotePrefix="0" xfId="0">
      <alignment horizontal="left" vertical="top" wrapText="1" indent="1"/>
    </xf>
    <xf numFmtId="0" fontId="14" fillId="0" borderId="1" applyAlignment="1" pivotButton="0" quotePrefix="0" xfId="0">
      <alignment horizontal="center" vertical="top" wrapText="1"/>
    </xf>
    <xf numFmtId="0" fontId="21" fillId="0" borderId="1" applyAlignment="1" pivotButton="0" quotePrefix="0" xfId="0">
      <alignment horizontal="left" vertical="center" wrapText="1" indent="1"/>
    </xf>
    <xf numFmtId="0" fontId="26" fillId="0" borderId="1" applyAlignment="1" pivotButton="0" quotePrefix="0" xfId="0">
      <alignment horizontal="left" vertical="center" wrapText="1" indent="1"/>
    </xf>
    <xf numFmtId="14" fontId="0" fillId="0" borderId="0" applyAlignment="1" pivotButton="0" quotePrefix="0" xfId="0">
      <alignment vertical="center"/>
    </xf>
    <xf numFmtId="0" fontId="0" fillId="0" borderId="6" pivotButton="0" quotePrefix="0" xfId="0"/>
    <xf numFmtId="0" fontId="0" fillId="0" borderId="12" pivotButton="0" quotePrefix="0" xfId="0"/>
    <xf numFmtId="0" fontId="0" fillId="0" borderId="13" pivotButton="0" quotePrefix="0" xfId="0"/>
    <xf numFmtId="0" fontId="0" fillId="0" borderId="14" pivotButton="0" quotePrefix="0" xfId="0"/>
    <xf numFmtId="0" fontId="20" fillId="0" borderId="15" applyAlignment="1" pivotButton="0" quotePrefix="0" xfId="0">
      <alignment horizontal="left" vertical="center" wrapText="1" indent="1"/>
    </xf>
    <xf numFmtId="0" fontId="0" fillId="0" borderId="15" pivotButton="0" quotePrefix="0" xfId="0"/>
    <xf numFmtId="0" fontId="32" fillId="0" borderId="15" applyAlignment="1" pivotButton="0" quotePrefix="0" xfId="0">
      <alignment horizontal="center" vertical="center" wrapText="1"/>
    </xf>
    <xf numFmtId="0" fontId="15" fillId="0" borderId="15" applyAlignment="1" pivotButton="0" quotePrefix="0" xfId="0">
      <alignment horizontal="left" vertical="center" wrapText="1" indent="1"/>
    </xf>
    <xf numFmtId="0" fontId="27" fillId="0" borderId="0" pivotButton="0" quotePrefix="0" xfId="0"/>
    <xf numFmtId="0" fontId="28" fillId="0" borderId="0" pivotButton="0" quotePrefix="0" xfId="0"/>
    <xf numFmtId="49" fontId="0" fillId="9" borderId="15" pivotButton="0" quotePrefix="0" xfId="0"/>
    <xf numFmtId="0" fontId="20" fillId="0" borderId="15" applyAlignment="1" pivotButton="0" quotePrefix="0" xfId="0">
      <alignment horizontal="left" vertical="top" wrapText="1" indent="1"/>
    </xf>
    <xf numFmtId="0" fontId="20" fillId="0" borderId="15" applyAlignment="1" pivotButton="0" quotePrefix="0" xfId="0">
      <alignment horizontal="center" vertical="center" wrapText="1"/>
    </xf>
    <xf numFmtId="0" fontId="29" fillId="0" borderId="0" pivotButton="0" quotePrefix="0" xfId="0"/>
    <xf numFmtId="0" fontId="30" fillId="0" borderId="0" pivotButton="0" quotePrefix="0" xfId="0"/>
    <xf numFmtId="165" fontId="30" fillId="0" borderId="0" pivotButton="0" quotePrefix="0" xfId="0"/>
    <xf numFmtId="0" fontId="31" fillId="0" borderId="0" applyAlignment="1" pivotButton="0" quotePrefix="0" xfId="0">
      <alignment wrapText="1"/>
    </xf>
    <xf numFmtId="0" fontId="0" fillId="0" borderId="17" pivotButton="0" quotePrefix="0" xfId="0"/>
    <xf numFmtId="0" fontId="0" fillId="0" borderId="16" pivotButton="0" quotePrefix="0" xfId="0"/>
    <xf numFmtId="0" fontId="0" fillId="0" borderId="19" pivotButton="0" quotePrefix="0" xfId="0"/>
    <xf numFmtId="0" fontId="0" fillId="0" borderId="18" pivotButton="0" quotePrefix="0" xfId="0"/>
    <xf numFmtId="0" fontId="0" fillId="0" borderId="20" pivotButton="0" quotePrefix="0" xfId="0"/>
    <xf numFmtId="0" fontId="0" fillId="0" borderId="21" pivotButton="0" quotePrefix="0" xfId="0"/>
    <xf numFmtId="0" fontId="0" fillId="0" borderId="22" pivotButton="0" quotePrefix="0" xfId="0"/>
    <xf numFmtId="0" fontId="0" fillId="0" borderId="23" pivotButton="0" quotePrefix="0" xfId="0"/>
    <xf numFmtId="0" fontId="0" fillId="0" borderId="24" pivotButton="0" quotePrefix="0" xfId="0"/>
    <xf numFmtId="49" fontId="31" fillId="0" borderId="15" pivotButton="0" quotePrefix="0" xfId="0"/>
    <xf numFmtId="49" fontId="0" fillId="0" borderId="15" pivotButton="0" quotePrefix="0" xfId="0"/>
    <xf numFmtId="0" fontId="33" fillId="0" borderId="0" pivotButton="0" quotePrefix="0" xfId="0"/>
    <xf numFmtId="0" fontId="34" fillId="0" borderId="0" pivotButton="0" quotePrefix="0" xfId="0"/>
    <xf numFmtId="0" fontId="35" fillId="10" borderId="15" applyAlignment="1" pivotButton="0" quotePrefix="0" xfId="0">
      <alignment horizontal="center" vertical="center" wrapText="1"/>
    </xf>
    <xf numFmtId="0" fontId="35" fillId="11" borderId="15" applyAlignment="1" pivotButton="0" quotePrefix="0" xfId="0">
      <alignment horizontal="center" vertical="center" wrapText="1"/>
    </xf>
    <xf numFmtId="0" fontId="36" fillId="0" borderId="15" pivotButton="0" quotePrefix="0" xfId="0"/>
    <xf numFmtId="0" fontId="0" fillId="0" borderId="15" applyAlignment="1" pivotButton="0" quotePrefix="0" xfId="0">
      <alignment horizontal="center"/>
    </xf>
    <xf numFmtId="0" fontId="31" fillId="0" borderId="0" pivotButton="0" quotePrefix="0" xfId="0"/>
    <xf numFmtId="0" fontId="37" fillId="0" borderId="0" pivotButton="0" quotePrefix="0" xfId="0"/>
  </cellXfs>
  <cellStyles count="2">
    <cellStyle name="Normal" xfId="0" builtinId="0"/>
    <cellStyle name="常规 2" xfId="1"/>
  </cellStyles>
  <dxfs count="1">
    <dxf>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A6A6A6"/>
      <rgbColor rgb="FF003366"/>
      <rgbColor rgb="FF00B050"/>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png" Id="rId2"/></Relationships>
</file>

<file path=xl/drawings/_rels/drawing4.xml.rels><Relationships xmlns="http://schemas.openxmlformats.org/package/2006/relationships"><Relationship Type="http://schemas.openxmlformats.org/officeDocument/2006/relationships/image" Target="/xl/media/image6.jpeg" Id="rId1"/><Relationship Type="http://schemas.openxmlformats.org/officeDocument/2006/relationships/image" Target="/xl/media/image7.png" Id="rId2"/></Relationships>
</file>

<file path=xl/drawings/_rels/drawing5.xml.rels><Relationships xmlns="http://schemas.openxmlformats.org/package/2006/relationships"><Relationship Type="http://schemas.openxmlformats.org/officeDocument/2006/relationships/image" Target="/xl/media/image8.jpeg" Id="rId1"/><Relationship Type="http://schemas.openxmlformats.org/officeDocument/2006/relationships/image" Target="/xl/media/image9.png" Id="rId2"/></Relationships>
</file>

<file path=xl/drawings/_rels/drawing6.xml.rels><Relationships xmlns="http://schemas.openxmlformats.org/package/2006/relationships"><Relationship Type="http://schemas.openxmlformats.org/officeDocument/2006/relationships/image" Target="/xl/media/image10.jpeg" Id="rId1"/><Relationship Type="http://schemas.openxmlformats.org/officeDocument/2006/relationships/image" Target="/xl/media/image11.png" Id="rId2"/><Relationship Type="http://schemas.openxmlformats.org/officeDocument/2006/relationships/image" Target="/xl/media/image12.png" Id="rId3"/></Relationships>
</file>

<file path=xl/drawings/_rels/drawing7.xml.rels><Relationships xmlns="http://schemas.openxmlformats.org/package/2006/relationships"><Relationship Type="http://schemas.openxmlformats.org/officeDocument/2006/relationships/image" Target="/xl/media/image13.jpeg" Id="rId1"/><Relationship Type="http://schemas.openxmlformats.org/officeDocument/2006/relationships/image" Target="/xl/media/image14.png" Id="rId2"/></Relationships>
</file>

<file path=xl/drawings/_rels/drawing8.xml.rels><Relationships xmlns="http://schemas.openxmlformats.org/package/2006/relationships"><Relationship Type="http://schemas.openxmlformats.org/officeDocument/2006/relationships/image" Target="/xl/media/image15.jpeg" Id="rId1"/><Relationship Type="http://schemas.openxmlformats.org/officeDocument/2006/relationships/image" Target="/xl/media/image16.png" Id="rId2"/></Relationships>
</file>

<file path=xl/drawings/_rels/drawing9.xml.rels><Relationships xmlns="http://schemas.openxmlformats.org/package/2006/relationships"><Relationship Type="http://schemas.openxmlformats.org/officeDocument/2006/relationships/image" Target="/xl/media/image17.jpeg" Id="rId1"/><Relationship Type="http://schemas.openxmlformats.org/officeDocument/2006/relationships/image" Target="/xl/media/image18.png" Id="rId2"/></Relationships>
</file>

<file path=xl/drawings/_rels/drawing10.xml.rels><Relationships xmlns="http://schemas.openxmlformats.org/package/2006/relationships"><Relationship Type="http://schemas.openxmlformats.org/officeDocument/2006/relationships/image" Target="/xl/media/image19.jpeg" Id="rId1"/><Relationship Type="http://schemas.openxmlformats.org/officeDocument/2006/relationships/image" Target="/xl/media/image20.png" Id="rId2"/></Relationships>
</file>

<file path=xl/drawings/_rels/drawing11.xml.rels><Relationships xmlns="http://schemas.openxmlformats.org/package/2006/relationships"><Relationship Type="http://schemas.openxmlformats.org/officeDocument/2006/relationships/image" Target="/xl/media/image21.jpeg" Id="rId1"/><Relationship Type="http://schemas.openxmlformats.org/officeDocument/2006/relationships/image" Target="/xl/media/image22.png" Id="rId2"/><Relationship Type="http://schemas.openxmlformats.org/officeDocument/2006/relationships/image" Target="/xl/media/image23.jpeg" Id="rId3"/><Relationship Type="http://schemas.openxmlformats.org/officeDocument/2006/relationships/image" Target="/xl/media/image24.png" Id="rId4"/><Relationship Type="http://schemas.openxmlformats.org/officeDocument/2006/relationships/image" Target="/xl/media/image25.jpeg" Id="rId5"/><Relationship Type="http://schemas.openxmlformats.org/officeDocument/2006/relationships/image" Target="/xl/media/image26.png" Id="rId6"/><Relationship Type="http://schemas.openxmlformats.org/officeDocument/2006/relationships/image" Target="/xl/media/image27.jpeg" Id="rId7"/><Relationship Type="http://schemas.openxmlformats.org/officeDocument/2006/relationships/image" Target="/xl/media/image28.png" Id="rId8"/><Relationship Type="http://schemas.openxmlformats.org/officeDocument/2006/relationships/image" Target="/xl/media/image29.jpeg" Id="rId9"/><Relationship Type="http://schemas.openxmlformats.org/officeDocument/2006/relationships/image" Target="/xl/media/image30.png" Id="rId10"/><Relationship Type="http://schemas.openxmlformats.org/officeDocument/2006/relationships/image" Target="/xl/media/image31.jpeg" Id="rId11"/><Relationship Type="http://schemas.openxmlformats.org/officeDocument/2006/relationships/image" Target="/xl/media/image32.png" Id="rId12"/><Relationship Type="http://schemas.openxmlformats.org/officeDocument/2006/relationships/image" Target="/xl/media/image33.jpeg" Id="rId13"/><Relationship Type="http://schemas.openxmlformats.org/officeDocument/2006/relationships/image" Target="/xl/media/image34.png" Id="rId14"/><Relationship Type="http://schemas.openxmlformats.org/officeDocument/2006/relationships/image" Target="/xl/media/image35.jpeg" Id="rId15"/><Relationship Type="http://schemas.openxmlformats.org/officeDocument/2006/relationships/image" Target="/xl/media/image36.png" Id="rId16"/><Relationship Type="http://schemas.openxmlformats.org/officeDocument/2006/relationships/image" Target="/xl/media/image37.jpeg" Id="rId17"/><Relationship Type="http://schemas.openxmlformats.org/officeDocument/2006/relationships/image" Target="/xl/media/image38.png" Id="rId18"/><Relationship Type="http://schemas.openxmlformats.org/officeDocument/2006/relationships/image" Target="/xl/media/image39.jpeg" Id="rId19"/><Relationship Type="http://schemas.openxmlformats.org/officeDocument/2006/relationships/image" Target="/xl/media/image40.png" Id="rId20"/><Relationship Type="http://schemas.openxmlformats.org/officeDocument/2006/relationships/image" Target="/xl/media/image41.jpeg" Id="rId21"/><Relationship Type="http://schemas.openxmlformats.org/officeDocument/2006/relationships/image" Target="/xl/media/image42.png" Id="rId22"/><Relationship Type="http://schemas.openxmlformats.org/officeDocument/2006/relationships/image" Target="/xl/media/image43.jpeg" Id="rId23"/><Relationship Type="http://schemas.openxmlformats.org/officeDocument/2006/relationships/image" Target="/xl/media/image44.png" Id="rId24"/><Relationship Type="http://schemas.openxmlformats.org/officeDocument/2006/relationships/image" Target="/xl/media/image45.jpeg" Id="rId25"/><Relationship Type="http://schemas.openxmlformats.org/officeDocument/2006/relationships/image" Target="/xl/media/image46.png" Id="rId26"/><Relationship Type="http://schemas.openxmlformats.org/officeDocument/2006/relationships/image" Target="/xl/media/image47.jpeg" Id="rId27"/><Relationship Type="http://schemas.openxmlformats.org/officeDocument/2006/relationships/image" Target="/xl/media/image48.png" Id="rId28"/><Relationship Type="http://schemas.openxmlformats.org/officeDocument/2006/relationships/image" Target="/xl/media/image49.jpeg" Id="rId29"/><Relationship Type="http://schemas.openxmlformats.org/officeDocument/2006/relationships/image" Target="/xl/media/image50.png" Id="rId30"/><Relationship Type="http://schemas.openxmlformats.org/officeDocument/2006/relationships/image" Target="/xl/media/image51.jpeg" Id="rId31"/><Relationship Type="http://schemas.openxmlformats.org/officeDocument/2006/relationships/image" Target="/xl/media/image52.png" Id="rId32"/><Relationship Type="http://schemas.openxmlformats.org/officeDocument/2006/relationships/image" Target="/xl/media/image53.jpeg" Id="rId33"/><Relationship Type="http://schemas.openxmlformats.org/officeDocument/2006/relationships/image" Target="/xl/media/image54.png" Id="rId34"/><Relationship Type="http://schemas.openxmlformats.org/officeDocument/2006/relationships/image" Target="/xl/media/image55.jpeg" Id="rId35"/><Relationship Type="http://schemas.openxmlformats.org/officeDocument/2006/relationships/image" Target="/xl/media/image56.png" Id="rId36"/><Relationship Type="http://schemas.openxmlformats.org/officeDocument/2006/relationships/image" Target="/xl/media/image57.jpeg" Id="rId37"/><Relationship Type="http://schemas.openxmlformats.org/officeDocument/2006/relationships/image" Target="/xl/media/image58.png" Id="rId38"/><Relationship Type="http://schemas.openxmlformats.org/officeDocument/2006/relationships/image" Target="/xl/media/image59.jpeg" Id="rId39"/><Relationship Type="http://schemas.openxmlformats.org/officeDocument/2006/relationships/image" Target="/xl/media/image60.png" Id="rId40"/></Relationships>
</file>

<file path=xl/drawings/_rels/drawing12.xml.rels><Relationships xmlns="http://schemas.openxmlformats.org/package/2006/relationships"><Relationship Type="http://schemas.openxmlformats.org/officeDocument/2006/relationships/image" Target="/xl/media/image61.png" Id="rId1"/><Relationship Type="http://schemas.openxmlformats.org/officeDocument/2006/relationships/image" Target="/xl/media/image62.png" Id="rId2"/><Relationship Type="http://schemas.openxmlformats.org/officeDocument/2006/relationships/image" Target="/xl/media/image63.png" Id="rId3"/><Relationship Type="http://schemas.openxmlformats.org/officeDocument/2006/relationships/image" Target="/xl/media/image64.png" Id="rId4"/><Relationship Type="http://schemas.openxmlformats.org/officeDocument/2006/relationships/image" Target="/xl/media/image65.png" Id="rId5"/><Relationship Type="http://schemas.openxmlformats.org/officeDocument/2006/relationships/image" Target="/xl/media/image66.png" Id="rId6"/><Relationship Type="http://schemas.openxmlformats.org/officeDocument/2006/relationships/image" Target="/xl/media/image67.png" Id="rId7"/><Relationship Type="http://schemas.openxmlformats.org/officeDocument/2006/relationships/image" Target="/xl/media/image68.png" Id="rId8"/><Relationship Type="http://schemas.openxmlformats.org/officeDocument/2006/relationships/image" Target="/xl/media/image69.png" Id="rId9"/><Relationship Type="http://schemas.openxmlformats.org/officeDocument/2006/relationships/image" Target="/xl/media/image70.png" Id="rId10"/><Relationship Type="http://schemas.openxmlformats.org/officeDocument/2006/relationships/image" Target="/xl/media/image71.png" Id="rId11"/><Relationship Type="http://schemas.openxmlformats.org/officeDocument/2006/relationships/image" Target="/xl/media/image72.png" Id="rId12"/><Relationship Type="http://schemas.openxmlformats.org/officeDocument/2006/relationships/image" Target="/xl/media/image73.png" Id="rId13"/><Relationship Type="http://schemas.openxmlformats.org/officeDocument/2006/relationships/image" Target="/xl/media/image74.png" Id="rId14"/><Relationship Type="http://schemas.openxmlformats.org/officeDocument/2006/relationships/image" Target="/xl/media/image75.png" Id="rId15"/><Relationship Type="http://schemas.openxmlformats.org/officeDocument/2006/relationships/image" Target="/xl/media/image76.png" Id="rId16"/><Relationship Type="http://schemas.openxmlformats.org/officeDocument/2006/relationships/image" Target="/xl/media/image77.png" Id="rId17"/><Relationship Type="http://schemas.openxmlformats.org/officeDocument/2006/relationships/image" Target="/xl/media/image78.png" Id="rId18"/><Relationship Type="http://schemas.openxmlformats.org/officeDocument/2006/relationships/image" Target="/xl/media/image79.png" Id="rId19"/><Relationship Type="http://schemas.openxmlformats.org/officeDocument/2006/relationships/image" Target="/xl/media/image80.png" Id="rId20"/></Relationships>
</file>

<file path=xl/drawings/_rels/drawing13.xml.rels><Relationships xmlns="http://schemas.openxmlformats.org/package/2006/relationships"><Relationship Type="http://schemas.openxmlformats.org/officeDocument/2006/relationships/image" Target="/xl/media/image81.jpeg" Id="rId1"/><Relationship Type="http://schemas.openxmlformats.org/officeDocument/2006/relationships/image" Target="/xl/media/image82.png" Id="rId2"/><Relationship Type="http://schemas.openxmlformats.org/officeDocument/2006/relationships/image" Target="/xl/media/image83.jpeg" Id="rId3"/><Relationship Type="http://schemas.openxmlformats.org/officeDocument/2006/relationships/image" Target="/xl/media/image84.png" Id="rId4"/><Relationship Type="http://schemas.openxmlformats.org/officeDocument/2006/relationships/image" Target="/xl/media/image85.jpeg" Id="rId5"/><Relationship Type="http://schemas.openxmlformats.org/officeDocument/2006/relationships/image" Target="/xl/media/image86.png" Id="rId6"/><Relationship Type="http://schemas.openxmlformats.org/officeDocument/2006/relationships/image" Target="/xl/media/image87.jpeg" Id="rId7"/><Relationship Type="http://schemas.openxmlformats.org/officeDocument/2006/relationships/image" Target="/xl/media/image88.png" Id="rId8"/><Relationship Type="http://schemas.openxmlformats.org/officeDocument/2006/relationships/image" Target="/xl/media/image89.jpeg" Id="rId9"/><Relationship Type="http://schemas.openxmlformats.org/officeDocument/2006/relationships/image" Target="/xl/media/image90.png" Id="rId10"/><Relationship Type="http://schemas.openxmlformats.org/officeDocument/2006/relationships/image" Target="/xl/media/image91.jpeg" Id="rId11"/><Relationship Type="http://schemas.openxmlformats.org/officeDocument/2006/relationships/image" Target="/xl/media/image92.png" Id="rId12"/><Relationship Type="http://schemas.openxmlformats.org/officeDocument/2006/relationships/image" Target="/xl/media/image93.jpeg" Id="rId13"/><Relationship Type="http://schemas.openxmlformats.org/officeDocument/2006/relationships/image" Target="/xl/media/image94.png" Id="rId14"/><Relationship Type="http://schemas.openxmlformats.org/officeDocument/2006/relationships/image" Target="/xl/media/image95.jpeg" Id="rId15"/><Relationship Type="http://schemas.openxmlformats.org/officeDocument/2006/relationships/image" Target="/xl/media/image96.png" Id="rId16"/><Relationship Type="http://schemas.openxmlformats.org/officeDocument/2006/relationships/image" Target="/xl/media/image97.jpeg" Id="rId17"/><Relationship Type="http://schemas.openxmlformats.org/officeDocument/2006/relationships/image" Target="/xl/media/image98.png" Id="rId18"/><Relationship Type="http://schemas.openxmlformats.org/officeDocument/2006/relationships/image" Target="/xl/media/image99.jpeg" Id="rId19"/><Relationship Type="http://schemas.openxmlformats.org/officeDocument/2006/relationships/image" Target="/xl/media/image100.png" Id="rId20"/><Relationship Type="http://schemas.openxmlformats.org/officeDocument/2006/relationships/image" Target="/xl/media/image101.jpeg" Id="rId21"/><Relationship Type="http://schemas.openxmlformats.org/officeDocument/2006/relationships/image" Target="/xl/media/image102.png" Id="rId22"/><Relationship Type="http://schemas.openxmlformats.org/officeDocument/2006/relationships/image" Target="/xl/media/image103.jpeg" Id="rId23"/><Relationship Type="http://schemas.openxmlformats.org/officeDocument/2006/relationships/image" Target="/xl/media/image104.png" Id="rId24"/><Relationship Type="http://schemas.openxmlformats.org/officeDocument/2006/relationships/image" Target="/xl/media/image105.jpeg" Id="rId25"/><Relationship Type="http://schemas.openxmlformats.org/officeDocument/2006/relationships/image" Target="/xl/media/image106.png" Id="rId26"/><Relationship Type="http://schemas.openxmlformats.org/officeDocument/2006/relationships/image" Target="/xl/media/image107.jpeg" Id="rId27"/><Relationship Type="http://schemas.openxmlformats.org/officeDocument/2006/relationships/image" Target="/xl/media/image108.png" Id="rId28"/><Relationship Type="http://schemas.openxmlformats.org/officeDocument/2006/relationships/image" Target="/xl/media/image109.jpeg" Id="rId29"/><Relationship Type="http://schemas.openxmlformats.org/officeDocument/2006/relationships/image" Target="/xl/media/image110.png" Id="rId30"/><Relationship Type="http://schemas.openxmlformats.org/officeDocument/2006/relationships/image" Target="/xl/media/image111.jpeg" Id="rId31"/><Relationship Type="http://schemas.openxmlformats.org/officeDocument/2006/relationships/image" Target="/xl/media/image112.png" Id="rId32"/><Relationship Type="http://schemas.openxmlformats.org/officeDocument/2006/relationships/image" Target="/xl/media/image113.jpeg" Id="rId33"/><Relationship Type="http://schemas.openxmlformats.org/officeDocument/2006/relationships/image" Target="/xl/media/image114.png" Id="rId34"/><Relationship Type="http://schemas.openxmlformats.org/officeDocument/2006/relationships/image" Target="/xl/media/image115.jpeg" Id="rId35"/><Relationship Type="http://schemas.openxmlformats.org/officeDocument/2006/relationships/image" Target="/xl/media/image116.png" Id="rId36"/><Relationship Type="http://schemas.openxmlformats.org/officeDocument/2006/relationships/image" Target="/xl/media/image117.jpeg" Id="rId37"/><Relationship Type="http://schemas.openxmlformats.org/officeDocument/2006/relationships/image" Target="/xl/media/image118.png" Id="rId38"/><Relationship Type="http://schemas.openxmlformats.org/officeDocument/2006/relationships/image" Target="/xl/media/image119.jpeg" Id="rId39"/><Relationship Type="http://schemas.openxmlformats.org/officeDocument/2006/relationships/image" Target="/xl/media/image120.png" Id="rId40"/></Relationships>
</file>

<file path=xl/drawings/_rels/drawing14.xml.rels><Relationships xmlns="http://schemas.openxmlformats.org/package/2006/relationships"><Relationship Type="http://schemas.openxmlformats.org/officeDocument/2006/relationships/image" Target="/xl/media/image121.jpeg" Id="rId1"/><Relationship Type="http://schemas.openxmlformats.org/officeDocument/2006/relationships/image" Target="/xl/media/image122.png" Id="rId2"/><Relationship Type="http://schemas.openxmlformats.org/officeDocument/2006/relationships/image" Target="/xl/media/image123.jpeg" Id="rId3"/><Relationship Type="http://schemas.openxmlformats.org/officeDocument/2006/relationships/image" Target="/xl/media/image124.png" Id="rId4"/><Relationship Type="http://schemas.openxmlformats.org/officeDocument/2006/relationships/image" Target="/xl/media/image125.jpeg" Id="rId5"/><Relationship Type="http://schemas.openxmlformats.org/officeDocument/2006/relationships/image" Target="/xl/media/image126.png" Id="rId6"/><Relationship Type="http://schemas.openxmlformats.org/officeDocument/2006/relationships/image" Target="/xl/media/image127.jpeg" Id="rId7"/><Relationship Type="http://schemas.openxmlformats.org/officeDocument/2006/relationships/image" Target="/xl/media/image128.png" Id="rId8"/><Relationship Type="http://schemas.openxmlformats.org/officeDocument/2006/relationships/image" Target="/xl/media/image129.jpeg" Id="rId9"/><Relationship Type="http://schemas.openxmlformats.org/officeDocument/2006/relationships/image" Target="/xl/media/image130.png" Id="rId10"/><Relationship Type="http://schemas.openxmlformats.org/officeDocument/2006/relationships/image" Target="/xl/media/image131.jpeg" Id="rId11"/><Relationship Type="http://schemas.openxmlformats.org/officeDocument/2006/relationships/image" Target="/xl/media/image132.png" Id="rId12"/><Relationship Type="http://schemas.openxmlformats.org/officeDocument/2006/relationships/image" Target="/xl/media/image133.jpeg" Id="rId13"/><Relationship Type="http://schemas.openxmlformats.org/officeDocument/2006/relationships/image" Target="/xl/media/image134.png" Id="rId14"/><Relationship Type="http://schemas.openxmlformats.org/officeDocument/2006/relationships/image" Target="/xl/media/image135.jpeg" Id="rId15"/><Relationship Type="http://schemas.openxmlformats.org/officeDocument/2006/relationships/image" Target="/xl/media/image136.png" Id="rId16"/><Relationship Type="http://schemas.openxmlformats.org/officeDocument/2006/relationships/image" Target="/xl/media/image137.jpeg" Id="rId17"/><Relationship Type="http://schemas.openxmlformats.org/officeDocument/2006/relationships/image" Target="/xl/media/image138.png" Id="rId18"/><Relationship Type="http://schemas.openxmlformats.org/officeDocument/2006/relationships/image" Target="/xl/media/image139.jpeg" Id="rId19"/><Relationship Type="http://schemas.openxmlformats.org/officeDocument/2006/relationships/image" Target="/xl/media/image140.png" Id="rId20"/><Relationship Type="http://schemas.openxmlformats.org/officeDocument/2006/relationships/image" Target="/xl/media/image141.jpeg" Id="rId21"/><Relationship Type="http://schemas.openxmlformats.org/officeDocument/2006/relationships/image" Target="/xl/media/image142.png" Id="rId22"/><Relationship Type="http://schemas.openxmlformats.org/officeDocument/2006/relationships/image" Target="/xl/media/image143.jpeg" Id="rId23"/><Relationship Type="http://schemas.openxmlformats.org/officeDocument/2006/relationships/image" Target="/xl/media/image144.png" Id="rId24"/><Relationship Type="http://schemas.openxmlformats.org/officeDocument/2006/relationships/image" Target="/xl/media/image145.jpeg" Id="rId25"/><Relationship Type="http://schemas.openxmlformats.org/officeDocument/2006/relationships/image" Target="/xl/media/image146.png" Id="rId26"/><Relationship Type="http://schemas.openxmlformats.org/officeDocument/2006/relationships/image" Target="/xl/media/image147.jpeg" Id="rId27"/><Relationship Type="http://schemas.openxmlformats.org/officeDocument/2006/relationships/image" Target="/xl/media/image148.png" Id="rId28"/><Relationship Type="http://schemas.openxmlformats.org/officeDocument/2006/relationships/image" Target="/xl/media/image149.jpeg" Id="rId29"/><Relationship Type="http://schemas.openxmlformats.org/officeDocument/2006/relationships/image" Target="/xl/media/image150.png" Id="rId30"/><Relationship Type="http://schemas.openxmlformats.org/officeDocument/2006/relationships/image" Target="/xl/media/image151.jpeg" Id="rId31"/><Relationship Type="http://schemas.openxmlformats.org/officeDocument/2006/relationships/image" Target="/xl/media/image152.png" Id="rId32"/><Relationship Type="http://schemas.openxmlformats.org/officeDocument/2006/relationships/image" Target="/xl/media/image153.jpeg" Id="rId33"/><Relationship Type="http://schemas.openxmlformats.org/officeDocument/2006/relationships/image" Target="/xl/media/image154.png" Id="rId34"/><Relationship Type="http://schemas.openxmlformats.org/officeDocument/2006/relationships/image" Target="/xl/media/image155.jpeg" Id="rId35"/><Relationship Type="http://schemas.openxmlformats.org/officeDocument/2006/relationships/image" Target="/xl/media/image156.png" Id="rId36"/><Relationship Type="http://schemas.openxmlformats.org/officeDocument/2006/relationships/image" Target="/xl/media/image157.jpeg" Id="rId37"/><Relationship Type="http://schemas.openxmlformats.org/officeDocument/2006/relationships/image" Target="/xl/media/image158.png" Id="rId38"/><Relationship Type="http://schemas.openxmlformats.org/officeDocument/2006/relationships/image" Target="/xl/media/image159.jpeg" Id="rId39"/><Relationship Type="http://schemas.openxmlformats.org/officeDocument/2006/relationships/image" Target="/xl/media/image160.png" Id="rId40"/></Relationships>
</file>

<file path=xl/drawings/_rels/drawing15.xml.rels><Relationships xmlns="http://schemas.openxmlformats.org/package/2006/relationships"><Relationship Type="http://schemas.openxmlformats.org/officeDocument/2006/relationships/image" Target="/xl/media/image161.jpeg" Id="rId1"/><Relationship Type="http://schemas.openxmlformats.org/officeDocument/2006/relationships/image" Target="/xl/media/image162.png" Id="rId2"/><Relationship Type="http://schemas.openxmlformats.org/officeDocument/2006/relationships/image" Target="/xl/media/image163.jpeg" Id="rId3"/><Relationship Type="http://schemas.openxmlformats.org/officeDocument/2006/relationships/image" Target="/xl/media/image164.png" Id="rId4"/><Relationship Type="http://schemas.openxmlformats.org/officeDocument/2006/relationships/image" Target="/xl/media/image165.jpeg" Id="rId5"/><Relationship Type="http://schemas.openxmlformats.org/officeDocument/2006/relationships/image" Target="/xl/media/image166.png" Id="rId6"/><Relationship Type="http://schemas.openxmlformats.org/officeDocument/2006/relationships/image" Target="/xl/media/image167.jpeg" Id="rId7"/><Relationship Type="http://schemas.openxmlformats.org/officeDocument/2006/relationships/image" Target="/xl/media/image168.png" Id="rId8"/><Relationship Type="http://schemas.openxmlformats.org/officeDocument/2006/relationships/image" Target="/xl/media/image169.jpeg" Id="rId9"/><Relationship Type="http://schemas.openxmlformats.org/officeDocument/2006/relationships/image" Target="/xl/media/image170.png" Id="rId10"/><Relationship Type="http://schemas.openxmlformats.org/officeDocument/2006/relationships/image" Target="/xl/media/image171.jpeg" Id="rId11"/><Relationship Type="http://schemas.openxmlformats.org/officeDocument/2006/relationships/image" Target="/xl/media/image172.png" Id="rId12"/><Relationship Type="http://schemas.openxmlformats.org/officeDocument/2006/relationships/image" Target="/xl/media/image173.jpeg" Id="rId13"/><Relationship Type="http://schemas.openxmlformats.org/officeDocument/2006/relationships/image" Target="/xl/media/image174.png" Id="rId14"/><Relationship Type="http://schemas.openxmlformats.org/officeDocument/2006/relationships/image" Target="/xl/media/image175.jpeg" Id="rId15"/><Relationship Type="http://schemas.openxmlformats.org/officeDocument/2006/relationships/image" Target="/xl/media/image176.png" Id="rId16"/><Relationship Type="http://schemas.openxmlformats.org/officeDocument/2006/relationships/image" Target="/xl/media/image177.jpeg" Id="rId17"/><Relationship Type="http://schemas.openxmlformats.org/officeDocument/2006/relationships/image" Target="/xl/media/image178.png" Id="rId18"/><Relationship Type="http://schemas.openxmlformats.org/officeDocument/2006/relationships/image" Target="/xl/media/image179.jpeg" Id="rId19"/><Relationship Type="http://schemas.openxmlformats.org/officeDocument/2006/relationships/image" Target="/xl/media/image180.png" Id="rId20"/><Relationship Type="http://schemas.openxmlformats.org/officeDocument/2006/relationships/image" Target="/xl/media/image181.jpeg" Id="rId21"/><Relationship Type="http://schemas.openxmlformats.org/officeDocument/2006/relationships/image" Target="/xl/media/image182.png" Id="rId22"/><Relationship Type="http://schemas.openxmlformats.org/officeDocument/2006/relationships/image" Target="/xl/media/image183.jpeg" Id="rId23"/><Relationship Type="http://schemas.openxmlformats.org/officeDocument/2006/relationships/image" Target="/xl/media/image184.png" Id="rId24"/><Relationship Type="http://schemas.openxmlformats.org/officeDocument/2006/relationships/image" Target="/xl/media/image185.jpeg" Id="rId25"/><Relationship Type="http://schemas.openxmlformats.org/officeDocument/2006/relationships/image" Target="/xl/media/image186.png" Id="rId26"/><Relationship Type="http://schemas.openxmlformats.org/officeDocument/2006/relationships/image" Target="/xl/media/image187.jpeg" Id="rId27"/><Relationship Type="http://schemas.openxmlformats.org/officeDocument/2006/relationships/image" Target="/xl/media/image188.png" Id="rId28"/><Relationship Type="http://schemas.openxmlformats.org/officeDocument/2006/relationships/image" Target="/xl/media/image189.jpeg" Id="rId29"/><Relationship Type="http://schemas.openxmlformats.org/officeDocument/2006/relationships/image" Target="/xl/media/image190.png" Id="rId30"/><Relationship Type="http://schemas.openxmlformats.org/officeDocument/2006/relationships/image" Target="/xl/media/image191.jpeg" Id="rId31"/><Relationship Type="http://schemas.openxmlformats.org/officeDocument/2006/relationships/image" Target="/xl/media/image192.png" Id="rId32"/><Relationship Type="http://schemas.openxmlformats.org/officeDocument/2006/relationships/image" Target="/xl/media/image193.jpeg" Id="rId33"/><Relationship Type="http://schemas.openxmlformats.org/officeDocument/2006/relationships/image" Target="/xl/media/image194.png" Id="rId34"/><Relationship Type="http://schemas.openxmlformats.org/officeDocument/2006/relationships/image" Target="/xl/media/image195.jpeg" Id="rId35"/><Relationship Type="http://schemas.openxmlformats.org/officeDocument/2006/relationships/image" Target="/xl/media/image196.png" Id="rId36"/><Relationship Type="http://schemas.openxmlformats.org/officeDocument/2006/relationships/image" Target="/xl/media/image197.jpeg" Id="rId37"/><Relationship Type="http://schemas.openxmlformats.org/officeDocument/2006/relationships/image" Target="/xl/media/image198.png" Id="rId38"/><Relationship Type="http://schemas.openxmlformats.org/officeDocument/2006/relationships/image" Target="/xl/media/image199.jpeg" Id="rId39"/><Relationship Type="http://schemas.openxmlformats.org/officeDocument/2006/relationships/image" Target="/xl/media/image200.png" Id="rId40"/></Relationships>
</file>

<file path=xl/drawings/_rels/drawing16.xml.rels><Relationships xmlns="http://schemas.openxmlformats.org/package/2006/relationships"><Relationship Type="http://schemas.openxmlformats.org/officeDocument/2006/relationships/image" Target="/xl/media/image201.jpeg" Id="rId1"/><Relationship Type="http://schemas.openxmlformats.org/officeDocument/2006/relationships/image" Target="/xl/media/image202.png" Id="rId2"/><Relationship Type="http://schemas.openxmlformats.org/officeDocument/2006/relationships/image" Target="/xl/media/image203.png" Id="rId3"/><Relationship Type="http://schemas.openxmlformats.org/officeDocument/2006/relationships/image" Target="/xl/media/image204.jpeg" Id="rId4"/><Relationship Type="http://schemas.openxmlformats.org/officeDocument/2006/relationships/image" Target="/xl/media/image205.png" Id="rId5"/><Relationship Type="http://schemas.openxmlformats.org/officeDocument/2006/relationships/image" Target="/xl/media/image206.png" Id="rId6"/><Relationship Type="http://schemas.openxmlformats.org/officeDocument/2006/relationships/image" Target="/xl/media/image207.jpeg" Id="rId7"/><Relationship Type="http://schemas.openxmlformats.org/officeDocument/2006/relationships/image" Target="/xl/media/image208.png" Id="rId8"/><Relationship Type="http://schemas.openxmlformats.org/officeDocument/2006/relationships/image" Target="/xl/media/image209.png" Id="rId9"/><Relationship Type="http://schemas.openxmlformats.org/officeDocument/2006/relationships/image" Target="/xl/media/image210.jpeg" Id="rId10"/><Relationship Type="http://schemas.openxmlformats.org/officeDocument/2006/relationships/image" Target="/xl/media/image211.png" Id="rId11"/><Relationship Type="http://schemas.openxmlformats.org/officeDocument/2006/relationships/image" Target="/xl/media/image212.png" Id="rId12"/><Relationship Type="http://schemas.openxmlformats.org/officeDocument/2006/relationships/image" Target="/xl/media/image213.jpeg" Id="rId13"/><Relationship Type="http://schemas.openxmlformats.org/officeDocument/2006/relationships/image" Target="/xl/media/image214.png" Id="rId14"/><Relationship Type="http://schemas.openxmlformats.org/officeDocument/2006/relationships/image" Target="/xl/media/image215.png" Id="rId15"/><Relationship Type="http://schemas.openxmlformats.org/officeDocument/2006/relationships/image" Target="/xl/media/image216.jpeg" Id="rId16"/><Relationship Type="http://schemas.openxmlformats.org/officeDocument/2006/relationships/image" Target="/xl/media/image217.png" Id="rId17"/><Relationship Type="http://schemas.openxmlformats.org/officeDocument/2006/relationships/image" Target="/xl/media/image218.png" Id="rId18"/><Relationship Type="http://schemas.openxmlformats.org/officeDocument/2006/relationships/image" Target="/xl/media/image219.jpeg" Id="rId19"/><Relationship Type="http://schemas.openxmlformats.org/officeDocument/2006/relationships/image" Target="/xl/media/image220.png" Id="rId20"/><Relationship Type="http://schemas.openxmlformats.org/officeDocument/2006/relationships/image" Target="/xl/media/image221.png" Id="rId21"/><Relationship Type="http://schemas.openxmlformats.org/officeDocument/2006/relationships/image" Target="/xl/media/image222.jpeg" Id="rId22"/><Relationship Type="http://schemas.openxmlformats.org/officeDocument/2006/relationships/image" Target="/xl/media/image223.png" Id="rId23"/><Relationship Type="http://schemas.openxmlformats.org/officeDocument/2006/relationships/image" Target="/xl/media/image224.png" Id="rId24"/><Relationship Type="http://schemas.openxmlformats.org/officeDocument/2006/relationships/image" Target="/xl/media/image225.jpeg" Id="rId25"/><Relationship Type="http://schemas.openxmlformats.org/officeDocument/2006/relationships/image" Target="/xl/media/image226.png" Id="rId26"/><Relationship Type="http://schemas.openxmlformats.org/officeDocument/2006/relationships/image" Target="/xl/media/image227.png" Id="rId27"/><Relationship Type="http://schemas.openxmlformats.org/officeDocument/2006/relationships/image" Target="/xl/media/image228.jpeg" Id="rId28"/><Relationship Type="http://schemas.openxmlformats.org/officeDocument/2006/relationships/image" Target="/xl/media/image229.png" Id="rId29"/><Relationship Type="http://schemas.openxmlformats.org/officeDocument/2006/relationships/image" Target="/xl/media/image230.png" Id="rId30"/><Relationship Type="http://schemas.openxmlformats.org/officeDocument/2006/relationships/image" Target="/xl/media/image231.jpeg" Id="rId31"/><Relationship Type="http://schemas.openxmlformats.org/officeDocument/2006/relationships/image" Target="/xl/media/image232.png" Id="rId32"/><Relationship Type="http://schemas.openxmlformats.org/officeDocument/2006/relationships/image" Target="/xl/media/image233.png" Id="rId33"/><Relationship Type="http://schemas.openxmlformats.org/officeDocument/2006/relationships/image" Target="/xl/media/image234.jpeg" Id="rId34"/><Relationship Type="http://schemas.openxmlformats.org/officeDocument/2006/relationships/image" Target="/xl/media/image235.png" Id="rId35"/><Relationship Type="http://schemas.openxmlformats.org/officeDocument/2006/relationships/image" Target="/xl/media/image236.png" Id="rId36"/><Relationship Type="http://schemas.openxmlformats.org/officeDocument/2006/relationships/image" Target="/xl/media/image237.jpeg" Id="rId37"/><Relationship Type="http://schemas.openxmlformats.org/officeDocument/2006/relationships/image" Target="/xl/media/image238.png" Id="rId38"/><Relationship Type="http://schemas.openxmlformats.org/officeDocument/2006/relationships/image" Target="/xl/media/image239.png" Id="rId39"/><Relationship Type="http://schemas.openxmlformats.org/officeDocument/2006/relationships/image" Target="/xl/media/image240.jpeg" Id="rId40"/><Relationship Type="http://schemas.openxmlformats.org/officeDocument/2006/relationships/image" Target="/xl/media/image241.png" Id="rId41"/><Relationship Type="http://schemas.openxmlformats.org/officeDocument/2006/relationships/image" Target="/xl/media/image242.png" Id="rId42"/><Relationship Type="http://schemas.openxmlformats.org/officeDocument/2006/relationships/image" Target="/xl/media/image243.jpeg" Id="rId43"/><Relationship Type="http://schemas.openxmlformats.org/officeDocument/2006/relationships/image" Target="/xl/media/image244.png" Id="rId44"/><Relationship Type="http://schemas.openxmlformats.org/officeDocument/2006/relationships/image" Target="/xl/media/image245.png" Id="rId45"/><Relationship Type="http://schemas.openxmlformats.org/officeDocument/2006/relationships/image" Target="/xl/media/image246.jpeg" Id="rId46"/><Relationship Type="http://schemas.openxmlformats.org/officeDocument/2006/relationships/image" Target="/xl/media/image247.png" Id="rId47"/><Relationship Type="http://schemas.openxmlformats.org/officeDocument/2006/relationships/image" Target="/xl/media/image248.png" Id="rId48"/><Relationship Type="http://schemas.openxmlformats.org/officeDocument/2006/relationships/image" Target="/xl/media/image249.jpeg" Id="rId49"/><Relationship Type="http://schemas.openxmlformats.org/officeDocument/2006/relationships/image" Target="/xl/media/image250.png" Id="rId50"/><Relationship Type="http://schemas.openxmlformats.org/officeDocument/2006/relationships/image" Target="/xl/media/image251.png" Id="rId51"/><Relationship Type="http://schemas.openxmlformats.org/officeDocument/2006/relationships/image" Target="/xl/media/image252.jpeg" Id="rId52"/><Relationship Type="http://schemas.openxmlformats.org/officeDocument/2006/relationships/image" Target="/xl/media/image253.png" Id="rId53"/><Relationship Type="http://schemas.openxmlformats.org/officeDocument/2006/relationships/image" Target="/xl/media/image254.png" Id="rId54"/><Relationship Type="http://schemas.openxmlformats.org/officeDocument/2006/relationships/image" Target="/xl/media/image255.jpeg" Id="rId55"/><Relationship Type="http://schemas.openxmlformats.org/officeDocument/2006/relationships/image" Target="/xl/media/image256.png" Id="rId56"/><Relationship Type="http://schemas.openxmlformats.org/officeDocument/2006/relationships/image" Target="/xl/media/image257.png" Id="rId57"/><Relationship Type="http://schemas.openxmlformats.org/officeDocument/2006/relationships/image" Target="/xl/media/image258.jpeg" Id="rId58"/><Relationship Type="http://schemas.openxmlformats.org/officeDocument/2006/relationships/image" Target="/xl/media/image259.png" Id="rId59"/><Relationship Type="http://schemas.openxmlformats.org/officeDocument/2006/relationships/image" Target="/xl/media/image260.png" Id="rId60"/></Relationships>
</file>

<file path=xl/drawings/_rels/drawing17.xml.rels><Relationships xmlns="http://schemas.openxmlformats.org/package/2006/relationships"><Relationship Type="http://schemas.openxmlformats.org/officeDocument/2006/relationships/image" Target="/xl/media/image261.jpeg" Id="rId1"/><Relationship Type="http://schemas.openxmlformats.org/officeDocument/2006/relationships/image" Target="/xl/media/image262.png" Id="rId2"/><Relationship Type="http://schemas.openxmlformats.org/officeDocument/2006/relationships/image" Target="/xl/media/image263.jpeg" Id="rId3"/><Relationship Type="http://schemas.openxmlformats.org/officeDocument/2006/relationships/image" Target="/xl/media/image264.png" Id="rId4"/><Relationship Type="http://schemas.openxmlformats.org/officeDocument/2006/relationships/image" Target="/xl/media/image265.jpeg" Id="rId5"/><Relationship Type="http://schemas.openxmlformats.org/officeDocument/2006/relationships/image" Target="/xl/media/image266.png" Id="rId6"/><Relationship Type="http://schemas.openxmlformats.org/officeDocument/2006/relationships/image" Target="/xl/media/image267.jpeg" Id="rId7"/><Relationship Type="http://schemas.openxmlformats.org/officeDocument/2006/relationships/image" Target="/xl/media/image268.png" Id="rId8"/><Relationship Type="http://schemas.openxmlformats.org/officeDocument/2006/relationships/image" Target="/xl/media/image269.jpeg" Id="rId9"/><Relationship Type="http://schemas.openxmlformats.org/officeDocument/2006/relationships/image" Target="/xl/media/image270.png" Id="rId10"/><Relationship Type="http://schemas.openxmlformats.org/officeDocument/2006/relationships/image" Target="/xl/media/image271.jpeg" Id="rId11"/><Relationship Type="http://schemas.openxmlformats.org/officeDocument/2006/relationships/image" Target="/xl/media/image272.png" Id="rId12"/><Relationship Type="http://schemas.openxmlformats.org/officeDocument/2006/relationships/image" Target="/xl/media/image273.jpeg" Id="rId13"/><Relationship Type="http://schemas.openxmlformats.org/officeDocument/2006/relationships/image" Target="/xl/media/image274.png" Id="rId14"/><Relationship Type="http://schemas.openxmlformats.org/officeDocument/2006/relationships/image" Target="/xl/media/image275.jpeg" Id="rId15"/><Relationship Type="http://schemas.openxmlformats.org/officeDocument/2006/relationships/image" Target="/xl/media/image276.png" Id="rId16"/><Relationship Type="http://schemas.openxmlformats.org/officeDocument/2006/relationships/image" Target="/xl/media/image277.jpeg" Id="rId17"/><Relationship Type="http://schemas.openxmlformats.org/officeDocument/2006/relationships/image" Target="/xl/media/image278.png" Id="rId18"/><Relationship Type="http://schemas.openxmlformats.org/officeDocument/2006/relationships/image" Target="/xl/media/image279.jpeg" Id="rId19"/><Relationship Type="http://schemas.openxmlformats.org/officeDocument/2006/relationships/image" Target="/xl/media/image280.png" Id="rId20"/><Relationship Type="http://schemas.openxmlformats.org/officeDocument/2006/relationships/image" Target="/xl/media/image281.jpeg" Id="rId21"/><Relationship Type="http://schemas.openxmlformats.org/officeDocument/2006/relationships/image" Target="/xl/media/image282.png" Id="rId22"/><Relationship Type="http://schemas.openxmlformats.org/officeDocument/2006/relationships/image" Target="/xl/media/image283.jpeg" Id="rId23"/><Relationship Type="http://schemas.openxmlformats.org/officeDocument/2006/relationships/image" Target="/xl/media/image284.png" Id="rId24"/><Relationship Type="http://schemas.openxmlformats.org/officeDocument/2006/relationships/image" Target="/xl/media/image285.jpeg" Id="rId25"/><Relationship Type="http://schemas.openxmlformats.org/officeDocument/2006/relationships/image" Target="/xl/media/image286.png" Id="rId26"/><Relationship Type="http://schemas.openxmlformats.org/officeDocument/2006/relationships/image" Target="/xl/media/image287.jpeg" Id="rId27"/><Relationship Type="http://schemas.openxmlformats.org/officeDocument/2006/relationships/image" Target="/xl/media/image288.png" Id="rId28"/><Relationship Type="http://schemas.openxmlformats.org/officeDocument/2006/relationships/image" Target="/xl/media/image289.jpeg" Id="rId29"/><Relationship Type="http://schemas.openxmlformats.org/officeDocument/2006/relationships/image" Target="/xl/media/image290.png" Id="rId30"/><Relationship Type="http://schemas.openxmlformats.org/officeDocument/2006/relationships/image" Target="/xl/media/image291.jpeg" Id="rId31"/><Relationship Type="http://schemas.openxmlformats.org/officeDocument/2006/relationships/image" Target="/xl/media/image292.png" Id="rId32"/><Relationship Type="http://schemas.openxmlformats.org/officeDocument/2006/relationships/image" Target="/xl/media/image293.jpeg" Id="rId33"/><Relationship Type="http://schemas.openxmlformats.org/officeDocument/2006/relationships/image" Target="/xl/media/image294.png" Id="rId34"/><Relationship Type="http://schemas.openxmlformats.org/officeDocument/2006/relationships/image" Target="/xl/media/image295.jpeg" Id="rId35"/><Relationship Type="http://schemas.openxmlformats.org/officeDocument/2006/relationships/image" Target="/xl/media/image296.png" Id="rId36"/><Relationship Type="http://schemas.openxmlformats.org/officeDocument/2006/relationships/image" Target="/xl/media/image297.jpeg" Id="rId37"/><Relationship Type="http://schemas.openxmlformats.org/officeDocument/2006/relationships/image" Target="/xl/media/image298.png" Id="rId38"/><Relationship Type="http://schemas.openxmlformats.org/officeDocument/2006/relationships/image" Target="/xl/media/image299.jpeg" Id="rId39"/><Relationship Type="http://schemas.openxmlformats.org/officeDocument/2006/relationships/image" Target="/xl/media/image300.png" Id="rId40"/></Relationships>
</file>

<file path=xl/drawings/_rels/drawing18.xml.rels><Relationships xmlns="http://schemas.openxmlformats.org/package/2006/relationships"><Relationship Type="http://schemas.openxmlformats.org/officeDocument/2006/relationships/image" Target="/xl/media/image301.jpeg" Id="rId1"/><Relationship Type="http://schemas.openxmlformats.org/officeDocument/2006/relationships/image" Target="/xl/media/image302.png" Id="rId2"/><Relationship Type="http://schemas.openxmlformats.org/officeDocument/2006/relationships/image" Target="/xl/media/image303.jpeg" Id="rId3"/><Relationship Type="http://schemas.openxmlformats.org/officeDocument/2006/relationships/image" Target="/xl/media/image304.png" Id="rId4"/><Relationship Type="http://schemas.openxmlformats.org/officeDocument/2006/relationships/image" Target="/xl/media/image305.jpeg" Id="rId5"/><Relationship Type="http://schemas.openxmlformats.org/officeDocument/2006/relationships/image" Target="/xl/media/image306.png" Id="rId6"/><Relationship Type="http://schemas.openxmlformats.org/officeDocument/2006/relationships/image" Target="/xl/media/image307.jpeg" Id="rId7"/><Relationship Type="http://schemas.openxmlformats.org/officeDocument/2006/relationships/image" Target="/xl/media/image308.png" Id="rId8"/><Relationship Type="http://schemas.openxmlformats.org/officeDocument/2006/relationships/image" Target="/xl/media/image309.jpeg" Id="rId9"/><Relationship Type="http://schemas.openxmlformats.org/officeDocument/2006/relationships/image" Target="/xl/media/image310.png" Id="rId10"/><Relationship Type="http://schemas.openxmlformats.org/officeDocument/2006/relationships/image" Target="/xl/media/image311.jpeg" Id="rId11"/><Relationship Type="http://schemas.openxmlformats.org/officeDocument/2006/relationships/image" Target="/xl/media/image312.png" Id="rId12"/><Relationship Type="http://schemas.openxmlformats.org/officeDocument/2006/relationships/image" Target="/xl/media/image313.jpeg" Id="rId13"/><Relationship Type="http://schemas.openxmlformats.org/officeDocument/2006/relationships/image" Target="/xl/media/image314.png" Id="rId14"/><Relationship Type="http://schemas.openxmlformats.org/officeDocument/2006/relationships/image" Target="/xl/media/image315.jpeg" Id="rId15"/><Relationship Type="http://schemas.openxmlformats.org/officeDocument/2006/relationships/image" Target="/xl/media/image316.png" Id="rId16"/><Relationship Type="http://schemas.openxmlformats.org/officeDocument/2006/relationships/image" Target="/xl/media/image317.jpeg" Id="rId17"/><Relationship Type="http://schemas.openxmlformats.org/officeDocument/2006/relationships/image" Target="/xl/media/image318.png" Id="rId18"/><Relationship Type="http://schemas.openxmlformats.org/officeDocument/2006/relationships/image" Target="/xl/media/image319.jpeg" Id="rId19"/><Relationship Type="http://schemas.openxmlformats.org/officeDocument/2006/relationships/image" Target="/xl/media/image320.png" Id="rId20"/><Relationship Type="http://schemas.openxmlformats.org/officeDocument/2006/relationships/image" Target="/xl/media/image321.jpeg" Id="rId21"/><Relationship Type="http://schemas.openxmlformats.org/officeDocument/2006/relationships/image" Target="/xl/media/image322.png" Id="rId22"/><Relationship Type="http://schemas.openxmlformats.org/officeDocument/2006/relationships/image" Target="/xl/media/image323.jpeg" Id="rId23"/><Relationship Type="http://schemas.openxmlformats.org/officeDocument/2006/relationships/image" Target="/xl/media/image324.png" Id="rId24"/><Relationship Type="http://schemas.openxmlformats.org/officeDocument/2006/relationships/image" Target="/xl/media/image325.jpeg" Id="rId25"/><Relationship Type="http://schemas.openxmlformats.org/officeDocument/2006/relationships/image" Target="/xl/media/image326.png" Id="rId26"/><Relationship Type="http://schemas.openxmlformats.org/officeDocument/2006/relationships/image" Target="/xl/media/image327.jpeg" Id="rId27"/><Relationship Type="http://schemas.openxmlformats.org/officeDocument/2006/relationships/image" Target="/xl/media/image328.png" Id="rId28"/><Relationship Type="http://schemas.openxmlformats.org/officeDocument/2006/relationships/image" Target="/xl/media/image329.jpeg" Id="rId29"/><Relationship Type="http://schemas.openxmlformats.org/officeDocument/2006/relationships/image" Target="/xl/media/image330.png" Id="rId30"/><Relationship Type="http://schemas.openxmlformats.org/officeDocument/2006/relationships/image" Target="/xl/media/image331.jpeg" Id="rId31"/><Relationship Type="http://schemas.openxmlformats.org/officeDocument/2006/relationships/image" Target="/xl/media/image332.png" Id="rId32"/><Relationship Type="http://schemas.openxmlformats.org/officeDocument/2006/relationships/image" Target="/xl/media/image333.jpeg" Id="rId33"/><Relationship Type="http://schemas.openxmlformats.org/officeDocument/2006/relationships/image" Target="/xl/media/image334.png" Id="rId34"/><Relationship Type="http://schemas.openxmlformats.org/officeDocument/2006/relationships/image" Target="/xl/media/image335.jpeg" Id="rId35"/><Relationship Type="http://schemas.openxmlformats.org/officeDocument/2006/relationships/image" Target="/xl/media/image336.png" Id="rId36"/><Relationship Type="http://schemas.openxmlformats.org/officeDocument/2006/relationships/image" Target="/xl/media/image337.jpeg" Id="rId37"/><Relationship Type="http://schemas.openxmlformats.org/officeDocument/2006/relationships/image" Target="/xl/media/image338.png" Id="rId38"/><Relationship Type="http://schemas.openxmlformats.org/officeDocument/2006/relationships/image" Target="/xl/media/image339.jpeg" Id="rId39"/><Relationship Type="http://schemas.openxmlformats.org/officeDocument/2006/relationships/image" Target="/xl/media/image340.png" Id="rId40"/></Relationships>
</file>

<file path=xl/drawings/_rels/drawing19.xml.rels><Relationships xmlns="http://schemas.openxmlformats.org/package/2006/relationships"><Relationship Type="http://schemas.openxmlformats.org/officeDocument/2006/relationships/image" Target="/xl/media/image341.jpeg" Id="rId1"/><Relationship Type="http://schemas.openxmlformats.org/officeDocument/2006/relationships/image" Target="/xl/media/image342.png" Id="rId2"/><Relationship Type="http://schemas.openxmlformats.org/officeDocument/2006/relationships/image" Target="/xl/media/image343.jpeg" Id="rId3"/><Relationship Type="http://schemas.openxmlformats.org/officeDocument/2006/relationships/image" Target="/xl/media/image344.png" Id="rId4"/><Relationship Type="http://schemas.openxmlformats.org/officeDocument/2006/relationships/image" Target="/xl/media/image345.jpeg" Id="rId5"/><Relationship Type="http://schemas.openxmlformats.org/officeDocument/2006/relationships/image" Target="/xl/media/image346.png" Id="rId6"/><Relationship Type="http://schemas.openxmlformats.org/officeDocument/2006/relationships/image" Target="/xl/media/image347.jpeg" Id="rId7"/><Relationship Type="http://schemas.openxmlformats.org/officeDocument/2006/relationships/image" Target="/xl/media/image348.png" Id="rId8"/><Relationship Type="http://schemas.openxmlformats.org/officeDocument/2006/relationships/image" Target="/xl/media/image349.jpeg" Id="rId9"/><Relationship Type="http://schemas.openxmlformats.org/officeDocument/2006/relationships/image" Target="/xl/media/image350.png" Id="rId10"/><Relationship Type="http://schemas.openxmlformats.org/officeDocument/2006/relationships/image" Target="/xl/media/image351.jpeg" Id="rId11"/><Relationship Type="http://schemas.openxmlformats.org/officeDocument/2006/relationships/image" Target="/xl/media/image352.png" Id="rId12"/><Relationship Type="http://schemas.openxmlformats.org/officeDocument/2006/relationships/image" Target="/xl/media/image353.jpeg" Id="rId13"/><Relationship Type="http://schemas.openxmlformats.org/officeDocument/2006/relationships/image" Target="/xl/media/image354.png" Id="rId14"/><Relationship Type="http://schemas.openxmlformats.org/officeDocument/2006/relationships/image" Target="/xl/media/image355.jpeg" Id="rId15"/><Relationship Type="http://schemas.openxmlformats.org/officeDocument/2006/relationships/image" Target="/xl/media/image356.png" Id="rId16"/><Relationship Type="http://schemas.openxmlformats.org/officeDocument/2006/relationships/image" Target="/xl/media/image357.jpeg" Id="rId17"/><Relationship Type="http://schemas.openxmlformats.org/officeDocument/2006/relationships/image" Target="/xl/media/image358.png" Id="rId18"/><Relationship Type="http://schemas.openxmlformats.org/officeDocument/2006/relationships/image" Target="/xl/media/image359.jpeg" Id="rId19"/><Relationship Type="http://schemas.openxmlformats.org/officeDocument/2006/relationships/image" Target="/xl/media/image360.png" Id="rId20"/><Relationship Type="http://schemas.openxmlformats.org/officeDocument/2006/relationships/image" Target="/xl/media/image361.jpeg" Id="rId21"/><Relationship Type="http://schemas.openxmlformats.org/officeDocument/2006/relationships/image" Target="/xl/media/image362.png" Id="rId22"/><Relationship Type="http://schemas.openxmlformats.org/officeDocument/2006/relationships/image" Target="/xl/media/image363.jpeg" Id="rId23"/><Relationship Type="http://schemas.openxmlformats.org/officeDocument/2006/relationships/image" Target="/xl/media/image364.png" Id="rId24"/><Relationship Type="http://schemas.openxmlformats.org/officeDocument/2006/relationships/image" Target="/xl/media/image365.jpeg" Id="rId25"/><Relationship Type="http://schemas.openxmlformats.org/officeDocument/2006/relationships/image" Target="/xl/media/image366.png" Id="rId26"/><Relationship Type="http://schemas.openxmlformats.org/officeDocument/2006/relationships/image" Target="/xl/media/image367.jpeg" Id="rId27"/><Relationship Type="http://schemas.openxmlformats.org/officeDocument/2006/relationships/image" Target="/xl/media/image368.png" Id="rId28"/><Relationship Type="http://schemas.openxmlformats.org/officeDocument/2006/relationships/image" Target="/xl/media/image369.jpeg" Id="rId29"/><Relationship Type="http://schemas.openxmlformats.org/officeDocument/2006/relationships/image" Target="/xl/media/image370.png" Id="rId30"/><Relationship Type="http://schemas.openxmlformats.org/officeDocument/2006/relationships/image" Target="/xl/media/image371.jpeg" Id="rId31"/><Relationship Type="http://schemas.openxmlformats.org/officeDocument/2006/relationships/image" Target="/xl/media/image372.png" Id="rId32"/><Relationship Type="http://schemas.openxmlformats.org/officeDocument/2006/relationships/image" Target="/xl/media/image373.jpeg" Id="rId33"/><Relationship Type="http://schemas.openxmlformats.org/officeDocument/2006/relationships/image" Target="/xl/media/image374.png" Id="rId34"/><Relationship Type="http://schemas.openxmlformats.org/officeDocument/2006/relationships/image" Target="/xl/media/image375.jpeg" Id="rId35"/><Relationship Type="http://schemas.openxmlformats.org/officeDocument/2006/relationships/image" Target="/xl/media/image376.png" Id="rId36"/><Relationship Type="http://schemas.openxmlformats.org/officeDocument/2006/relationships/image" Target="/xl/media/image377.jpeg" Id="rId37"/><Relationship Type="http://schemas.openxmlformats.org/officeDocument/2006/relationships/image" Target="/xl/media/image378.png" Id="rId38"/><Relationship Type="http://schemas.openxmlformats.org/officeDocument/2006/relationships/image" Target="/xl/media/image379.jpeg" Id="rId39"/><Relationship Type="http://schemas.openxmlformats.org/officeDocument/2006/relationships/image" Target="/xl/media/image380.png" Id="rId40"/></Relationships>
</file>

<file path=xl/drawings/_rels/drawing20.xml.rels><Relationships xmlns="http://schemas.openxmlformats.org/package/2006/relationships"><Relationship Type="http://schemas.openxmlformats.org/officeDocument/2006/relationships/image" Target="/xl/media/image381.jpeg" Id="rId1"/><Relationship Type="http://schemas.openxmlformats.org/officeDocument/2006/relationships/image" Target="/xl/media/image382.png" Id="rId2"/><Relationship Type="http://schemas.openxmlformats.org/officeDocument/2006/relationships/image" Target="/xl/media/image383.jpeg" Id="rId3"/><Relationship Type="http://schemas.openxmlformats.org/officeDocument/2006/relationships/image" Target="/xl/media/image384.png" Id="rId4"/><Relationship Type="http://schemas.openxmlformats.org/officeDocument/2006/relationships/image" Target="/xl/media/image385.jpeg" Id="rId5"/><Relationship Type="http://schemas.openxmlformats.org/officeDocument/2006/relationships/image" Target="/xl/media/image386.png" Id="rId6"/><Relationship Type="http://schemas.openxmlformats.org/officeDocument/2006/relationships/image" Target="/xl/media/image387.jpeg" Id="rId7"/><Relationship Type="http://schemas.openxmlformats.org/officeDocument/2006/relationships/image" Target="/xl/media/image388.png" Id="rId8"/><Relationship Type="http://schemas.openxmlformats.org/officeDocument/2006/relationships/image" Target="/xl/media/image389.jpeg" Id="rId9"/><Relationship Type="http://schemas.openxmlformats.org/officeDocument/2006/relationships/image" Target="/xl/media/image390.png" Id="rId10"/><Relationship Type="http://schemas.openxmlformats.org/officeDocument/2006/relationships/image" Target="/xl/media/image391.jpeg" Id="rId11"/><Relationship Type="http://schemas.openxmlformats.org/officeDocument/2006/relationships/image" Target="/xl/media/image392.png" Id="rId12"/><Relationship Type="http://schemas.openxmlformats.org/officeDocument/2006/relationships/image" Target="/xl/media/image393.jpeg" Id="rId13"/><Relationship Type="http://schemas.openxmlformats.org/officeDocument/2006/relationships/image" Target="/xl/media/image394.png" Id="rId14"/><Relationship Type="http://schemas.openxmlformats.org/officeDocument/2006/relationships/image" Target="/xl/media/image395.jpeg" Id="rId15"/><Relationship Type="http://schemas.openxmlformats.org/officeDocument/2006/relationships/image" Target="/xl/media/image396.png" Id="rId16"/><Relationship Type="http://schemas.openxmlformats.org/officeDocument/2006/relationships/image" Target="/xl/media/image397.jpeg" Id="rId17"/><Relationship Type="http://schemas.openxmlformats.org/officeDocument/2006/relationships/image" Target="/xl/media/image398.png" Id="rId18"/><Relationship Type="http://schemas.openxmlformats.org/officeDocument/2006/relationships/image" Target="/xl/media/image399.jpeg" Id="rId19"/><Relationship Type="http://schemas.openxmlformats.org/officeDocument/2006/relationships/image" Target="/xl/media/image400.png" Id="rId20"/><Relationship Type="http://schemas.openxmlformats.org/officeDocument/2006/relationships/image" Target="/xl/media/image401.jpeg" Id="rId21"/><Relationship Type="http://schemas.openxmlformats.org/officeDocument/2006/relationships/image" Target="/xl/media/image402.png" Id="rId22"/><Relationship Type="http://schemas.openxmlformats.org/officeDocument/2006/relationships/image" Target="/xl/media/image403.jpeg" Id="rId23"/><Relationship Type="http://schemas.openxmlformats.org/officeDocument/2006/relationships/image" Target="/xl/media/image404.png" Id="rId24"/><Relationship Type="http://schemas.openxmlformats.org/officeDocument/2006/relationships/image" Target="/xl/media/image405.jpeg" Id="rId25"/><Relationship Type="http://schemas.openxmlformats.org/officeDocument/2006/relationships/image" Target="/xl/media/image406.png" Id="rId26"/><Relationship Type="http://schemas.openxmlformats.org/officeDocument/2006/relationships/image" Target="/xl/media/image407.jpeg" Id="rId27"/><Relationship Type="http://schemas.openxmlformats.org/officeDocument/2006/relationships/image" Target="/xl/media/image408.png" Id="rId28"/><Relationship Type="http://schemas.openxmlformats.org/officeDocument/2006/relationships/image" Target="/xl/media/image409.jpeg" Id="rId29"/><Relationship Type="http://schemas.openxmlformats.org/officeDocument/2006/relationships/image" Target="/xl/media/image410.png" Id="rId30"/><Relationship Type="http://schemas.openxmlformats.org/officeDocument/2006/relationships/image" Target="/xl/media/image411.jpeg" Id="rId31"/><Relationship Type="http://schemas.openxmlformats.org/officeDocument/2006/relationships/image" Target="/xl/media/image412.png" Id="rId32"/><Relationship Type="http://schemas.openxmlformats.org/officeDocument/2006/relationships/image" Target="/xl/media/image413.jpeg" Id="rId33"/><Relationship Type="http://schemas.openxmlformats.org/officeDocument/2006/relationships/image" Target="/xl/media/image414.png" Id="rId34"/><Relationship Type="http://schemas.openxmlformats.org/officeDocument/2006/relationships/image" Target="/xl/media/image415.jpeg" Id="rId35"/><Relationship Type="http://schemas.openxmlformats.org/officeDocument/2006/relationships/image" Target="/xl/media/image416.png" Id="rId36"/><Relationship Type="http://schemas.openxmlformats.org/officeDocument/2006/relationships/image" Target="/xl/media/image417.jpeg" Id="rId37"/><Relationship Type="http://schemas.openxmlformats.org/officeDocument/2006/relationships/image" Target="/xl/media/image418.png" Id="rId38"/><Relationship Type="http://schemas.openxmlformats.org/officeDocument/2006/relationships/image" Target="/xl/media/image419.jpeg" Id="rId39"/><Relationship Type="http://schemas.openxmlformats.org/officeDocument/2006/relationships/image" Target="/xl/media/image420.png" Id="rId40"/></Relationships>
</file>

<file path=xl/drawings/drawing1.xml><?xml version="1.0" encoding="utf-8"?>
<wsDr xmlns="http://schemas.openxmlformats.org/drawingml/2006/spreadsheetDrawing">
  <twoCellAnchor editAs="oneCell">
    <from>
      <col>0</col>
      <colOff>257025</colOff>
      <row>0</row>
      <rowOff>180825</rowOff>
    </from>
    <to>
      <col>0</col>
      <colOff>580665</colOff>
      <row>1</row>
      <rowOff>237765</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0</row>
      <rowOff>209400</rowOff>
    </from>
    <to>
      <col>1</col>
      <colOff>418830</colOff>
      <row>1</row>
      <rowOff>218820</rowOff>
    </to>
    <pic>
      <nvPicPr>
        <cNvPr id="3"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wsDr>
</file>

<file path=xl/drawings/drawing2.xml><?xml version="1.0" encoding="utf-8"?>
<wsDr xmlns="http://schemas.openxmlformats.org/drawingml/2006/spreadsheetDrawing">
  <oneCellAnchor>
    <from>
      <col>0</col>
      <colOff>457200</colOff>
      <row>0</row>
      <rowOff>114300</rowOff>
    </from>
    <ext cx="571500" cy="419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0</col>
      <colOff>247500</colOff>
      <row>0</row>
      <rowOff>199875</rowOff>
    </from>
    <to>
      <col>0</col>
      <colOff>571140</colOff>
      <row>2</row>
      <rowOff>18690</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0</row>
      <rowOff>228450</rowOff>
    </from>
    <to>
      <col>1</col>
      <colOff>571230</colOff>
      <row>1</row>
      <rowOff>275970</rowOff>
    </to>
    <pic>
      <nvPicPr>
        <cNvPr id="3"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wsDr>
</file>

<file path=xl/drawings/drawing4.xml><?xml version="1.0" encoding="utf-8"?>
<wsDr xmlns="http://schemas.openxmlformats.org/drawingml/2006/spreadsheetDrawing">
  <twoCellAnchor editAs="oneCell">
    <from>
      <col>0</col>
      <colOff>295125</colOff>
      <row>0</row>
      <rowOff>209400</rowOff>
    </from>
    <to>
      <col>0</col>
      <colOff>618765</colOff>
      <row>2</row>
      <rowOff>28215</rowOff>
    </to>
    <pic>
      <nvPicPr>
        <cNvPr id="4"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0</row>
      <rowOff>237975</rowOff>
    </from>
    <to>
      <col>1</col>
      <colOff>437880</colOff>
      <row>2</row>
      <rowOff>9270</rowOff>
    </to>
    <pic>
      <nvPicPr>
        <cNvPr id="5"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wsDr>
</file>

<file path=xl/drawings/drawing5.xml><?xml version="1.0" encoding="utf-8"?>
<wsDr xmlns="http://schemas.openxmlformats.org/drawingml/2006/spreadsheetDrawing">
  <twoCellAnchor editAs="oneCell">
    <from>
      <col>0</col>
      <colOff>228449</colOff>
      <row>0</row>
      <rowOff>161775</rowOff>
    </from>
    <to>
      <col>1</col>
      <colOff>85724</colOff>
      <row>2</row>
      <rowOff>38100</rowOff>
    </to>
    <pic>
      <nvPicPr>
        <cNvPr id="6"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0</row>
      <rowOff>228450</rowOff>
    </from>
    <to>
      <col>1</col>
      <colOff>542655</colOff>
      <row>1</row>
      <rowOff>275970</rowOff>
    </to>
    <pic>
      <nvPicPr>
        <cNvPr id="7"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wsDr>
</file>

<file path=xl/drawings/drawing6.xml><?xml version="1.0" encoding="utf-8"?>
<wsDr xmlns="http://schemas.openxmlformats.org/drawingml/2006/spreadsheetDrawing">
  <twoCellAnchor editAs="oneCell">
    <from>
      <col>0</col>
      <colOff>266550</colOff>
      <row>0</row>
      <rowOff>199875</rowOff>
    </from>
    <to>
      <col>0</col>
      <colOff>590190</colOff>
      <row>2</row>
      <rowOff>18690</rowOff>
    </to>
    <pic>
      <nvPicPr>
        <cNvPr id="8"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0</row>
      <rowOff>228450</rowOff>
    </from>
    <to>
      <col>1</col>
      <colOff>428355</colOff>
      <row>1</row>
      <rowOff>275970</rowOff>
    </to>
    <pic>
      <nvPicPr>
        <cNvPr id="9"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15</row>
      <rowOff>38160</rowOff>
    </from>
    <to>
      <col>1</col>
      <colOff>533160</colOff>
      <row>18</row>
      <rowOff>209160</rowOff>
    </to>
    <pic>
      <nvPicPr>
        <cNvPr id="10" name="Image 3"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wsDr>
</file>

<file path=xl/drawings/drawing7.xml><?xml version="1.0" encoding="utf-8"?>
<wsDr xmlns="http://schemas.openxmlformats.org/drawingml/2006/spreadsheetDrawing">
  <twoCellAnchor editAs="oneCell">
    <from>
      <col>0</col>
      <colOff>276075</colOff>
      <row>0</row>
      <rowOff>209400</rowOff>
    </from>
    <to>
      <col>0</col>
      <colOff>599715</colOff>
      <row>2</row>
      <rowOff>28215</rowOff>
    </to>
    <pic>
      <nvPicPr>
        <cNvPr id="11"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0</row>
      <rowOff>228450</rowOff>
    </from>
    <to>
      <col>1</col>
      <colOff>24420</colOff>
      <row>1</row>
      <rowOff>275970</rowOff>
    </to>
    <pic>
      <nvPicPr>
        <cNvPr id="12"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wsDr>
</file>

<file path=xl/drawings/drawing8.xml><?xml version="1.0" encoding="utf-8"?>
<wsDr xmlns="http://schemas.openxmlformats.org/drawingml/2006/spreadsheetDrawing">
  <twoCellAnchor editAs="oneCell">
    <from>
      <col>0</col>
      <colOff>314175</colOff>
      <row>0</row>
      <rowOff>180825</rowOff>
    </from>
    <to>
      <col>0</col>
      <colOff>618765</colOff>
      <row>1</row>
      <rowOff>171090</rowOff>
    </to>
    <pic>
      <nvPicPr>
        <cNvPr id="13"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0</row>
      <rowOff>266550</rowOff>
    </from>
    <to>
      <col>1</col>
      <colOff>466455</colOff>
      <row>1</row>
      <rowOff>209295</rowOff>
    </to>
    <pic>
      <nvPicPr>
        <cNvPr id="14"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wsDr>
</file>

<file path=xl/drawings/drawing9.xml><?xml version="1.0" encoding="utf-8"?>
<wsDr xmlns="http://schemas.openxmlformats.org/drawingml/2006/spreadsheetDrawing">
  <twoCellAnchor editAs="oneCell">
    <from>
      <col>0</col>
      <colOff>304650</colOff>
      <row>0</row>
      <rowOff>190350</rowOff>
    </from>
    <to>
      <col>0</col>
      <colOff>618765</colOff>
      <row>2</row>
      <rowOff>9165</rowOff>
    </to>
    <pic>
      <nvPicPr>
        <cNvPr id="15"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0</row>
      <rowOff>209400</rowOff>
    </from>
    <to>
      <col>1</col>
      <colOff>456930</colOff>
      <row>1</row>
      <rowOff>256920</rowOff>
    </to>
    <pic>
      <nvPicPr>
        <cNvPr id="16"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wsDr>
</file>

<file path=xl/drawings/drawing10.xml><?xml version="1.0" encoding="utf-8"?>
<wsDr xmlns="http://schemas.openxmlformats.org/drawingml/2006/spreadsheetDrawing">
  <twoCellAnchor editAs="oneCell">
    <from>
      <col>0</col>
      <colOff>323700</colOff>
      <row>0</row>
      <rowOff>190350</rowOff>
    </from>
    <to>
      <col>0</col>
      <colOff>618765</colOff>
      <row>2</row>
      <rowOff>9165</rowOff>
    </to>
    <pic>
      <nvPicPr>
        <cNvPr id="17"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0</row>
      <rowOff>199875</rowOff>
    </from>
    <to>
      <col>1</col>
      <colOff>504555</colOff>
      <row>1</row>
      <rowOff>247395</rowOff>
    </to>
    <pic>
      <nvPicPr>
        <cNvPr id="18"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wsDr>
</file>

<file path=xl/drawings/drawing11.xml><?xml version="1.0" encoding="utf-8"?>
<wsDr xmlns="http://schemas.openxmlformats.org/drawingml/2006/spreadsheetDrawing">
  <twoCellAnchor editAs="oneCell">
    <from>
      <col>0</col>
      <colOff>257025</colOff>
      <row>0</row>
      <rowOff>180825</rowOff>
    </from>
    <to>
      <col>0</col>
      <colOff>580665</colOff>
      <row>1</row>
      <rowOff>237765</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0</row>
      <rowOff>209400</rowOff>
    </from>
    <to>
      <col>1</col>
      <colOff>418830</colOff>
      <row>1</row>
      <rowOff>218820</rowOff>
    </to>
    <pic>
      <nvPicPr>
        <cNvPr id="3"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22</row>
      <rowOff>180825</rowOff>
    </from>
    <to>
      <col>0</col>
      <colOff>580665</colOff>
      <row>23</row>
      <rowOff>237765</rowOff>
    </to>
    <pic>
      <nvPicPr>
        <cNvPr id="2"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22</row>
      <rowOff>209400</rowOff>
    </from>
    <to>
      <col>1</col>
      <colOff>418830</colOff>
      <row>23</row>
      <rowOff>218820</rowOff>
    </to>
    <pic>
      <nvPicPr>
        <cNvPr id="3" name="Image 2" descr="Picture"/>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44</row>
      <rowOff>180825</rowOff>
    </from>
    <to>
      <col>0</col>
      <colOff>580665</colOff>
      <row>45</row>
      <rowOff>237765</rowOff>
    </to>
    <pic>
      <nvPicPr>
        <cNvPr id="2" name="Image 1" descr="Picture"/>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44</row>
      <rowOff>209400</rowOff>
    </from>
    <to>
      <col>1</col>
      <colOff>418830</colOff>
      <row>45</row>
      <rowOff>218820</rowOff>
    </to>
    <pic>
      <nvPicPr>
        <cNvPr id="3" name="Image 2" descr="Picture"/>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66</row>
      <rowOff>180825</rowOff>
    </from>
    <to>
      <col>0</col>
      <colOff>580665</colOff>
      <row>67</row>
      <rowOff>237765</rowOff>
    </to>
    <pic>
      <nvPicPr>
        <cNvPr id="2" name="Image 1" descr="Picture"/>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66</row>
      <rowOff>209400</rowOff>
    </from>
    <to>
      <col>1</col>
      <colOff>418830</colOff>
      <row>67</row>
      <rowOff>218820</rowOff>
    </to>
    <pic>
      <nvPicPr>
        <cNvPr id="3" name="Image 2" descr="Picture"/>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88</row>
      <rowOff>180825</rowOff>
    </from>
    <to>
      <col>0</col>
      <colOff>580665</colOff>
      <row>89</row>
      <rowOff>237765</rowOff>
    </to>
    <pic>
      <nvPicPr>
        <cNvPr id="2" name="Image 1" descr="Picture"/>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88</row>
      <rowOff>209400</rowOff>
    </from>
    <to>
      <col>1</col>
      <colOff>418830</colOff>
      <row>89</row>
      <rowOff>218820</rowOff>
    </to>
    <pic>
      <nvPicPr>
        <cNvPr id="3" name="Image 2" descr="Picture"/>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110</row>
      <rowOff>180825</rowOff>
    </from>
    <to>
      <col>0</col>
      <colOff>580665</colOff>
      <row>111</row>
      <rowOff>237765</rowOff>
    </to>
    <pic>
      <nvPicPr>
        <cNvPr id="2" name="Image 1" descr="Picture"/>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110</row>
      <rowOff>209400</rowOff>
    </from>
    <to>
      <col>1</col>
      <colOff>418830</colOff>
      <row>111</row>
      <rowOff>218820</rowOff>
    </to>
    <pic>
      <nvPicPr>
        <cNvPr id="3" name="Image 2" descr="Picture"/>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132</row>
      <rowOff>180825</rowOff>
    </from>
    <to>
      <col>0</col>
      <colOff>580665</colOff>
      <row>133</row>
      <rowOff>237765</rowOff>
    </to>
    <pic>
      <nvPicPr>
        <cNvPr id="2" name="Image 1" descr="Picture"/>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132</row>
      <rowOff>209400</rowOff>
    </from>
    <to>
      <col>1</col>
      <colOff>418830</colOff>
      <row>133</row>
      <rowOff>218820</rowOff>
    </to>
    <pic>
      <nvPicPr>
        <cNvPr id="3" name="Image 2" descr="Picture"/>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154</row>
      <rowOff>180825</rowOff>
    </from>
    <to>
      <col>0</col>
      <colOff>580665</colOff>
      <row>155</row>
      <rowOff>237765</rowOff>
    </to>
    <pic>
      <nvPicPr>
        <cNvPr id="2" name="Image 1" descr="Picture"/>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154</row>
      <rowOff>209400</rowOff>
    </from>
    <to>
      <col>1</col>
      <colOff>418830</colOff>
      <row>155</row>
      <rowOff>218820</rowOff>
    </to>
    <pic>
      <nvPicPr>
        <cNvPr id="3" name="Image 2" descr="Picture"/>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176</row>
      <rowOff>180825</rowOff>
    </from>
    <to>
      <col>0</col>
      <colOff>580665</colOff>
      <row>177</row>
      <rowOff>237765</rowOff>
    </to>
    <pic>
      <nvPicPr>
        <cNvPr id="2" name="Image 1" descr="Picture"/>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176</row>
      <rowOff>209400</rowOff>
    </from>
    <to>
      <col>1</col>
      <colOff>418830</colOff>
      <row>177</row>
      <rowOff>218820</rowOff>
    </to>
    <pic>
      <nvPicPr>
        <cNvPr id="3" name="Image 2" descr="Picture"/>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198</row>
      <rowOff>180825</rowOff>
    </from>
    <to>
      <col>0</col>
      <colOff>580665</colOff>
      <row>199</row>
      <rowOff>237765</rowOff>
    </to>
    <pic>
      <nvPicPr>
        <cNvPr id="2" name="Image 1" descr="Picture"/>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198</row>
      <rowOff>209400</rowOff>
    </from>
    <to>
      <col>1</col>
      <colOff>418830</colOff>
      <row>199</row>
      <rowOff>218820</rowOff>
    </to>
    <pic>
      <nvPicPr>
        <cNvPr id="3" name="Image 2" descr="Picture"/>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220</row>
      <rowOff>180825</rowOff>
    </from>
    <to>
      <col>0</col>
      <colOff>580665</colOff>
      <row>221</row>
      <rowOff>237765</rowOff>
    </to>
    <pic>
      <nvPicPr>
        <cNvPr id="2" name="Image 1" descr="Picture"/>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220</row>
      <rowOff>209400</rowOff>
    </from>
    <to>
      <col>1</col>
      <colOff>418830</colOff>
      <row>221</row>
      <rowOff>218820</rowOff>
    </to>
    <pic>
      <nvPicPr>
        <cNvPr id="3" name="Image 2" descr="Picture"/>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242</row>
      <rowOff>180825</rowOff>
    </from>
    <to>
      <col>0</col>
      <colOff>580665</colOff>
      <row>243</row>
      <rowOff>237765</rowOff>
    </to>
    <pic>
      <nvPicPr>
        <cNvPr id="2" name="Image 1" descr="Picture"/>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242</row>
      <rowOff>209400</rowOff>
    </from>
    <to>
      <col>1</col>
      <colOff>418830</colOff>
      <row>243</row>
      <rowOff>218820</rowOff>
    </to>
    <pic>
      <nvPicPr>
        <cNvPr id="3" name="Image 2" descr="Picture"/>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264</row>
      <rowOff>180825</rowOff>
    </from>
    <to>
      <col>0</col>
      <colOff>580665</colOff>
      <row>265</row>
      <rowOff>237765</rowOff>
    </to>
    <pic>
      <nvPicPr>
        <cNvPr id="2" name="Image 1" descr="Picture"/>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264</row>
      <rowOff>209400</rowOff>
    </from>
    <to>
      <col>1</col>
      <colOff>418830</colOff>
      <row>265</row>
      <rowOff>218820</rowOff>
    </to>
    <pic>
      <nvPicPr>
        <cNvPr id="3" name="Image 2" descr="Picture"/>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286</row>
      <rowOff>180825</rowOff>
    </from>
    <to>
      <col>0</col>
      <colOff>580665</colOff>
      <row>287</row>
      <rowOff>237765</rowOff>
    </to>
    <pic>
      <nvPicPr>
        <cNvPr id="2" name="Image 1" descr="Picture"/>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286</row>
      <rowOff>209400</rowOff>
    </from>
    <to>
      <col>1</col>
      <colOff>418830</colOff>
      <row>287</row>
      <rowOff>218820</rowOff>
    </to>
    <pic>
      <nvPicPr>
        <cNvPr id="3" name="Image 2" descr="Picture"/>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308</row>
      <rowOff>180825</rowOff>
    </from>
    <to>
      <col>0</col>
      <colOff>580665</colOff>
      <row>309</row>
      <rowOff>237765</rowOff>
    </to>
    <pic>
      <nvPicPr>
        <cNvPr id="2" name="Image 1" descr="Picture"/>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308</row>
      <rowOff>209400</rowOff>
    </from>
    <to>
      <col>1</col>
      <colOff>418830</colOff>
      <row>309</row>
      <rowOff>218820</rowOff>
    </to>
    <pic>
      <nvPicPr>
        <cNvPr id="3" name="Image 2" descr="Picture"/>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330</row>
      <rowOff>180825</rowOff>
    </from>
    <to>
      <col>0</col>
      <colOff>580665</colOff>
      <row>331</row>
      <rowOff>237765</rowOff>
    </to>
    <pic>
      <nvPicPr>
        <cNvPr id="2" name="Image 1" descr="Picture"/>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330</row>
      <rowOff>209400</rowOff>
    </from>
    <to>
      <col>1</col>
      <colOff>418830</colOff>
      <row>331</row>
      <rowOff>218820</rowOff>
    </to>
    <pic>
      <nvPicPr>
        <cNvPr id="3" name="Image 2" descr="Picture"/>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352</row>
      <rowOff>180825</rowOff>
    </from>
    <to>
      <col>0</col>
      <colOff>580665</colOff>
      <row>353</row>
      <rowOff>237765</rowOff>
    </to>
    <pic>
      <nvPicPr>
        <cNvPr id="2" name="Image 1" descr="Picture"/>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352</row>
      <rowOff>209400</rowOff>
    </from>
    <to>
      <col>1</col>
      <colOff>418830</colOff>
      <row>353</row>
      <rowOff>218820</rowOff>
    </to>
    <pic>
      <nvPicPr>
        <cNvPr id="3" name="Image 2" descr="Picture"/>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374</row>
      <rowOff>180825</rowOff>
    </from>
    <to>
      <col>0</col>
      <colOff>580665</colOff>
      <row>375</row>
      <rowOff>237765</rowOff>
    </to>
    <pic>
      <nvPicPr>
        <cNvPr id="2" name="Image 1" descr="Picture"/>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374</row>
      <rowOff>209400</rowOff>
    </from>
    <to>
      <col>1</col>
      <colOff>418830</colOff>
      <row>375</row>
      <rowOff>218820</rowOff>
    </to>
    <pic>
      <nvPicPr>
        <cNvPr id="3" name="Image 2" descr="Picture"/>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396</row>
      <rowOff>180825</rowOff>
    </from>
    <to>
      <col>0</col>
      <colOff>580665</colOff>
      <row>397</row>
      <rowOff>237765</rowOff>
    </to>
    <pic>
      <nvPicPr>
        <cNvPr id="2" name="Image 1" descr="Picture"/>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396</row>
      <rowOff>209400</rowOff>
    </from>
    <to>
      <col>1</col>
      <colOff>418830</colOff>
      <row>397</row>
      <rowOff>218820</rowOff>
    </to>
    <pic>
      <nvPicPr>
        <cNvPr id="3" name="Image 2" descr="Picture"/>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418</row>
      <rowOff>180825</rowOff>
    </from>
    <to>
      <col>0</col>
      <colOff>580665</colOff>
      <row>419</row>
      <rowOff>237765</rowOff>
    </to>
    <pic>
      <nvPicPr>
        <cNvPr id="2" name="Image 1" descr="Picture"/>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418</row>
      <rowOff>209400</rowOff>
    </from>
    <to>
      <col>1</col>
      <colOff>418830</colOff>
      <row>419</row>
      <rowOff>218820</rowOff>
    </to>
    <pic>
      <nvPicPr>
        <cNvPr id="3" name="Image 2" descr="Picture"/>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wsDr>
</file>

<file path=xl/drawings/drawing12.xml><?xml version="1.0" encoding="utf-8"?>
<wsDr xmlns="http://schemas.openxmlformats.org/drawingml/2006/spreadsheetDrawing">
  <oneCellAnchor>
    <from>
      <col>0</col>
      <colOff>457200</colOff>
      <row>0</row>
      <rowOff>114300</rowOff>
    </from>
    <ext cx="571500" cy="419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14</row>
      <rowOff>114300</rowOff>
    </from>
    <ext cx="571500" cy="419100"/>
    <pic>
      <nvPicPr>
        <cNvPr id="1" name="Image 1"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28</row>
      <rowOff>114300</rowOff>
    </from>
    <ext cx="571500" cy="419100"/>
    <pic>
      <nvPicPr>
        <cNvPr id="1" name="Image 1"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42</row>
      <rowOff>114300</rowOff>
    </from>
    <ext cx="571500" cy="419100"/>
    <pic>
      <nvPicPr>
        <cNvPr id="1" name="Image 1"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56</row>
      <rowOff>114300</rowOff>
    </from>
    <ext cx="571500" cy="419100"/>
    <pic>
      <nvPicPr>
        <cNvPr id="1" name="Image 1"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70</row>
      <rowOff>114300</rowOff>
    </from>
    <ext cx="571500" cy="419100"/>
    <pic>
      <nvPicPr>
        <cNvPr id="1" name="Image 1"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84</row>
      <rowOff>114300</rowOff>
    </from>
    <ext cx="571500" cy="419100"/>
    <pic>
      <nvPicPr>
        <cNvPr id="1" name="Image 1"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98</row>
      <rowOff>114300</rowOff>
    </from>
    <ext cx="571500" cy="419100"/>
    <pic>
      <nvPicPr>
        <cNvPr id="1" name="Image 1"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112</row>
      <rowOff>114300</rowOff>
    </from>
    <ext cx="571500" cy="419100"/>
    <pic>
      <nvPicPr>
        <cNvPr id="1" name="Image 1"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126</row>
      <rowOff>114300</rowOff>
    </from>
    <ext cx="571500" cy="419100"/>
    <pic>
      <nvPicPr>
        <cNvPr id="1" name="Image 1"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140</row>
      <rowOff>114300</rowOff>
    </from>
    <ext cx="571500" cy="419100"/>
    <pic>
      <nvPicPr>
        <cNvPr id="1" name="Image 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154</row>
      <rowOff>114300</rowOff>
    </from>
    <ext cx="571500" cy="419100"/>
    <pic>
      <nvPicPr>
        <cNvPr id="1" name="Image 1"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168</row>
      <rowOff>114300</rowOff>
    </from>
    <ext cx="571500" cy="419100"/>
    <pic>
      <nvPicPr>
        <cNvPr id="1" name="Image 1"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182</row>
      <rowOff>114300</rowOff>
    </from>
    <ext cx="571500" cy="419100"/>
    <pic>
      <nvPicPr>
        <cNvPr id="1" name="Image 1"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196</row>
      <rowOff>114300</rowOff>
    </from>
    <ext cx="571500" cy="419100"/>
    <pic>
      <nvPicPr>
        <cNvPr id="1" name="Image 1"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210</row>
      <rowOff>114300</rowOff>
    </from>
    <ext cx="571500" cy="419100"/>
    <pic>
      <nvPicPr>
        <cNvPr id="1" name="Image 1"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224</row>
      <rowOff>114300</rowOff>
    </from>
    <ext cx="571500" cy="419100"/>
    <pic>
      <nvPicPr>
        <cNvPr id="1" name="Image 1"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238</row>
      <rowOff>114300</rowOff>
    </from>
    <ext cx="571500" cy="419100"/>
    <pic>
      <nvPicPr>
        <cNvPr id="1" name="Image 1"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252</row>
      <rowOff>114300</rowOff>
    </from>
    <ext cx="571500" cy="419100"/>
    <pic>
      <nvPicPr>
        <cNvPr id="1" name="Image 1"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266</row>
      <rowOff>114300</rowOff>
    </from>
    <ext cx="571500" cy="419100"/>
    <pic>
      <nvPicPr>
        <cNvPr id="1" name="Image 1"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3.xml><?xml version="1.0" encoding="utf-8"?>
<wsDr xmlns="http://schemas.openxmlformats.org/drawingml/2006/spreadsheetDrawing">
  <twoCellAnchor editAs="oneCell">
    <from>
      <col>0</col>
      <colOff>247500</colOff>
      <row>0</row>
      <rowOff>199875</rowOff>
    </from>
    <to>
      <col>0</col>
      <colOff>571140</colOff>
      <row>2</row>
      <rowOff>18690</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0</row>
      <rowOff>228450</rowOff>
    </from>
    <to>
      <col>1</col>
      <colOff>571230</colOff>
      <row>1</row>
      <rowOff>275970</rowOff>
    </to>
    <pic>
      <nvPicPr>
        <cNvPr id="3"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20</row>
      <rowOff>199875</rowOff>
    </from>
    <to>
      <col>0</col>
      <colOff>571140</colOff>
      <row>22</row>
      <rowOff>18690</rowOff>
    </to>
    <pic>
      <nvPicPr>
        <cNvPr id="2"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20</row>
      <rowOff>228450</rowOff>
    </from>
    <to>
      <col>1</col>
      <colOff>571230</colOff>
      <row>21</row>
      <rowOff>275970</rowOff>
    </to>
    <pic>
      <nvPicPr>
        <cNvPr id="3" name="Image 2" descr="Picture"/>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40</row>
      <rowOff>199875</rowOff>
    </from>
    <to>
      <col>0</col>
      <colOff>571140</colOff>
      <row>42</row>
      <rowOff>18690</rowOff>
    </to>
    <pic>
      <nvPicPr>
        <cNvPr id="2" name="Image 1" descr="Picture"/>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40</row>
      <rowOff>228450</rowOff>
    </from>
    <to>
      <col>1</col>
      <colOff>571230</colOff>
      <row>41</row>
      <rowOff>275970</rowOff>
    </to>
    <pic>
      <nvPicPr>
        <cNvPr id="3" name="Image 2" descr="Picture"/>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60</row>
      <rowOff>199875</rowOff>
    </from>
    <to>
      <col>0</col>
      <colOff>571140</colOff>
      <row>62</row>
      <rowOff>18690</rowOff>
    </to>
    <pic>
      <nvPicPr>
        <cNvPr id="2" name="Image 1" descr="Picture"/>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60</row>
      <rowOff>228450</rowOff>
    </from>
    <to>
      <col>1</col>
      <colOff>571230</colOff>
      <row>61</row>
      <rowOff>275970</rowOff>
    </to>
    <pic>
      <nvPicPr>
        <cNvPr id="3" name="Image 2" descr="Picture"/>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80</row>
      <rowOff>199875</rowOff>
    </from>
    <to>
      <col>0</col>
      <colOff>571140</colOff>
      <row>82</row>
      <rowOff>18690</rowOff>
    </to>
    <pic>
      <nvPicPr>
        <cNvPr id="2" name="Image 1" descr="Picture"/>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80</row>
      <rowOff>228450</rowOff>
    </from>
    <to>
      <col>1</col>
      <colOff>571230</colOff>
      <row>81</row>
      <rowOff>275970</rowOff>
    </to>
    <pic>
      <nvPicPr>
        <cNvPr id="3" name="Image 2" descr="Picture"/>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100</row>
      <rowOff>199875</rowOff>
    </from>
    <to>
      <col>0</col>
      <colOff>571140</colOff>
      <row>102</row>
      <rowOff>18690</rowOff>
    </to>
    <pic>
      <nvPicPr>
        <cNvPr id="2" name="Image 1" descr="Picture"/>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100</row>
      <rowOff>228450</rowOff>
    </from>
    <to>
      <col>1</col>
      <colOff>571230</colOff>
      <row>101</row>
      <rowOff>275970</rowOff>
    </to>
    <pic>
      <nvPicPr>
        <cNvPr id="3" name="Image 2" descr="Picture"/>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120</row>
      <rowOff>199875</rowOff>
    </from>
    <to>
      <col>0</col>
      <colOff>571140</colOff>
      <row>122</row>
      <rowOff>18690</rowOff>
    </to>
    <pic>
      <nvPicPr>
        <cNvPr id="2" name="Image 1" descr="Picture"/>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120</row>
      <rowOff>228450</rowOff>
    </from>
    <to>
      <col>1</col>
      <colOff>571230</colOff>
      <row>121</row>
      <rowOff>275970</rowOff>
    </to>
    <pic>
      <nvPicPr>
        <cNvPr id="3" name="Image 2" descr="Picture"/>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140</row>
      <rowOff>199875</rowOff>
    </from>
    <to>
      <col>0</col>
      <colOff>571140</colOff>
      <row>142</row>
      <rowOff>18690</rowOff>
    </to>
    <pic>
      <nvPicPr>
        <cNvPr id="2" name="Image 1" descr="Picture"/>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140</row>
      <rowOff>228450</rowOff>
    </from>
    <to>
      <col>1</col>
      <colOff>571230</colOff>
      <row>141</row>
      <rowOff>275970</rowOff>
    </to>
    <pic>
      <nvPicPr>
        <cNvPr id="3" name="Image 2" descr="Picture"/>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160</row>
      <rowOff>199875</rowOff>
    </from>
    <to>
      <col>0</col>
      <colOff>571140</colOff>
      <row>162</row>
      <rowOff>18690</rowOff>
    </to>
    <pic>
      <nvPicPr>
        <cNvPr id="2" name="Image 1" descr="Picture"/>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160</row>
      <rowOff>228450</rowOff>
    </from>
    <to>
      <col>1</col>
      <colOff>571230</colOff>
      <row>161</row>
      <rowOff>275970</rowOff>
    </to>
    <pic>
      <nvPicPr>
        <cNvPr id="3" name="Image 2" descr="Picture"/>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180</row>
      <rowOff>199875</rowOff>
    </from>
    <to>
      <col>0</col>
      <colOff>571140</colOff>
      <row>182</row>
      <rowOff>18690</rowOff>
    </to>
    <pic>
      <nvPicPr>
        <cNvPr id="2" name="Image 1" descr="Picture"/>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180</row>
      <rowOff>228450</rowOff>
    </from>
    <to>
      <col>1</col>
      <colOff>571230</colOff>
      <row>181</row>
      <rowOff>275970</rowOff>
    </to>
    <pic>
      <nvPicPr>
        <cNvPr id="3" name="Image 2" descr="Picture"/>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200</row>
      <rowOff>199875</rowOff>
    </from>
    <to>
      <col>0</col>
      <colOff>571140</colOff>
      <row>202</row>
      <rowOff>18690</rowOff>
    </to>
    <pic>
      <nvPicPr>
        <cNvPr id="2" name="Image 1" descr="Picture"/>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200</row>
      <rowOff>228450</rowOff>
    </from>
    <to>
      <col>1</col>
      <colOff>571230</colOff>
      <row>201</row>
      <rowOff>275970</rowOff>
    </to>
    <pic>
      <nvPicPr>
        <cNvPr id="3" name="Image 2" descr="Picture"/>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220</row>
      <rowOff>199875</rowOff>
    </from>
    <to>
      <col>0</col>
      <colOff>571140</colOff>
      <row>222</row>
      <rowOff>18690</rowOff>
    </to>
    <pic>
      <nvPicPr>
        <cNvPr id="2" name="Image 1" descr="Picture"/>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220</row>
      <rowOff>228450</rowOff>
    </from>
    <to>
      <col>1</col>
      <colOff>571230</colOff>
      <row>221</row>
      <rowOff>275970</rowOff>
    </to>
    <pic>
      <nvPicPr>
        <cNvPr id="3" name="Image 2" descr="Picture"/>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240</row>
      <rowOff>199875</rowOff>
    </from>
    <to>
      <col>0</col>
      <colOff>571140</colOff>
      <row>242</row>
      <rowOff>18690</rowOff>
    </to>
    <pic>
      <nvPicPr>
        <cNvPr id="2" name="Image 1" descr="Picture"/>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240</row>
      <rowOff>228450</rowOff>
    </from>
    <to>
      <col>1</col>
      <colOff>571230</colOff>
      <row>241</row>
      <rowOff>275970</rowOff>
    </to>
    <pic>
      <nvPicPr>
        <cNvPr id="3" name="Image 2" descr="Picture"/>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260</row>
      <rowOff>199875</rowOff>
    </from>
    <to>
      <col>0</col>
      <colOff>571140</colOff>
      <row>262</row>
      <rowOff>18690</rowOff>
    </to>
    <pic>
      <nvPicPr>
        <cNvPr id="2" name="Image 1" descr="Picture"/>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260</row>
      <rowOff>228450</rowOff>
    </from>
    <to>
      <col>1</col>
      <colOff>571230</colOff>
      <row>261</row>
      <rowOff>275970</rowOff>
    </to>
    <pic>
      <nvPicPr>
        <cNvPr id="3" name="Image 2" descr="Picture"/>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280</row>
      <rowOff>199875</rowOff>
    </from>
    <to>
      <col>0</col>
      <colOff>571140</colOff>
      <row>282</row>
      <rowOff>18690</rowOff>
    </to>
    <pic>
      <nvPicPr>
        <cNvPr id="2" name="Image 1" descr="Picture"/>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280</row>
      <rowOff>228450</rowOff>
    </from>
    <to>
      <col>1</col>
      <colOff>571230</colOff>
      <row>281</row>
      <rowOff>275970</rowOff>
    </to>
    <pic>
      <nvPicPr>
        <cNvPr id="3" name="Image 2" descr="Picture"/>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300</row>
      <rowOff>199875</rowOff>
    </from>
    <to>
      <col>0</col>
      <colOff>571140</colOff>
      <row>302</row>
      <rowOff>18690</rowOff>
    </to>
    <pic>
      <nvPicPr>
        <cNvPr id="2" name="Image 1" descr="Picture"/>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300</row>
      <rowOff>228450</rowOff>
    </from>
    <to>
      <col>1</col>
      <colOff>571230</colOff>
      <row>301</row>
      <rowOff>275970</rowOff>
    </to>
    <pic>
      <nvPicPr>
        <cNvPr id="3" name="Image 2" descr="Picture"/>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320</row>
      <rowOff>199875</rowOff>
    </from>
    <to>
      <col>0</col>
      <colOff>571140</colOff>
      <row>322</row>
      <rowOff>18690</rowOff>
    </to>
    <pic>
      <nvPicPr>
        <cNvPr id="2" name="Image 1" descr="Picture"/>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320</row>
      <rowOff>228450</rowOff>
    </from>
    <to>
      <col>1</col>
      <colOff>571230</colOff>
      <row>321</row>
      <rowOff>275970</rowOff>
    </to>
    <pic>
      <nvPicPr>
        <cNvPr id="3" name="Image 2" descr="Picture"/>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340</row>
      <rowOff>199875</rowOff>
    </from>
    <to>
      <col>0</col>
      <colOff>571140</colOff>
      <row>342</row>
      <rowOff>18690</rowOff>
    </to>
    <pic>
      <nvPicPr>
        <cNvPr id="2" name="Image 1" descr="Picture"/>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340</row>
      <rowOff>228450</rowOff>
    </from>
    <to>
      <col>1</col>
      <colOff>571230</colOff>
      <row>341</row>
      <rowOff>275970</rowOff>
    </to>
    <pic>
      <nvPicPr>
        <cNvPr id="3" name="Image 2" descr="Picture"/>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360</row>
      <rowOff>199875</rowOff>
    </from>
    <to>
      <col>0</col>
      <colOff>571140</colOff>
      <row>362</row>
      <rowOff>18690</rowOff>
    </to>
    <pic>
      <nvPicPr>
        <cNvPr id="2" name="Image 1" descr="Picture"/>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360</row>
      <rowOff>228450</rowOff>
    </from>
    <to>
      <col>1</col>
      <colOff>571230</colOff>
      <row>361</row>
      <rowOff>275970</rowOff>
    </to>
    <pic>
      <nvPicPr>
        <cNvPr id="3" name="Image 2" descr="Picture"/>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380</row>
      <rowOff>199875</rowOff>
    </from>
    <to>
      <col>0</col>
      <colOff>571140</colOff>
      <row>382</row>
      <rowOff>18690</rowOff>
    </to>
    <pic>
      <nvPicPr>
        <cNvPr id="2" name="Image 1" descr="Picture"/>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380</row>
      <rowOff>228450</rowOff>
    </from>
    <to>
      <col>1</col>
      <colOff>571230</colOff>
      <row>381</row>
      <rowOff>275970</rowOff>
    </to>
    <pic>
      <nvPicPr>
        <cNvPr id="3" name="Image 2" descr="Picture"/>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wsDr>
</file>

<file path=xl/drawings/drawing14.xml><?xml version="1.0" encoding="utf-8"?>
<wsDr xmlns="http://schemas.openxmlformats.org/drawingml/2006/spreadsheetDrawing">
  <twoCellAnchor editAs="oneCell">
    <from>
      <col>0</col>
      <colOff>295125</colOff>
      <row>0</row>
      <rowOff>209400</rowOff>
    </from>
    <to>
      <col>0</col>
      <colOff>618765</colOff>
      <row>2</row>
      <rowOff>28215</rowOff>
    </to>
    <pic>
      <nvPicPr>
        <cNvPr id="4"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0</row>
      <rowOff>237975</rowOff>
    </from>
    <to>
      <col>1</col>
      <colOff>437880</colOff>
      <row>2</row>
      <rowOff>9270</rowOff>
    </to>
    <pic>
      <nvPicPr>
        <cNvPr id="5"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23</row>
      <rowOff>209400</rowOff>
    </from>
    <to>
      <col>0</col>
      <colOff>618765</colOff>
      <row>25</row>
      <rowOff>28215</rowOff>
    </to>
    <pic>
      <nvPicPr>
        <cNvPr id="4"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23</row>
      <rowOff>237975</rowOff>
    </from>
    <to>
      <col>1</col>
      <colOff>437880</colOff>
      <row>25</row>
      <rowOff>9270</rowOff>
    </to>
    <pic>
      <nvPicPr>
        <cNvPr id="5" name="Image 2" descr="Picture"/>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46</row>
      <rowOff>209400</rowOff>
    </from>
    <to>
      <col>0</col>
      <colOff>618765</colOff>
      <row>48</row>
      <rowOff>28215</rowOff>
    </to>
    <pic>
      <nvPicPr>
        <cNvPr id="4" name="Image 1" descr="Picture"/>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46</row>
      <rowOff>237975</rowOff>
    </from>
    <to>
      <col>1</col>
      <colOff>437880</colOff>
      <row>48</row>
      <rowOff>9270</rowOff>
    </to>
    <pic>
      <nvPicPr>
        <cNvPr id="5" name="Image 2" descr="Picture"/>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69</row>
      <rowOff>209400</rowOff>
    </from>
    <to>
      <col>0</col>
      <colOff>618765</colOff>
      <row>71</row>
      <rowOff>28215</rowOff>
    </to>
    <pic>
      <nvPicPr>
        <cNvPr id="4" name="Image 1" descr="Picture"/>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69</row>
      <rowOff>237975</rowOff>
    </from>
    <to>
      <col>1</col>
      <colOff>437880</colOff>
      <row>71</row>
      <rowOff>9270</rowOff>
    </to>
    <pic>
      <nvPicPr>
        <cNvPr id="5" name="Image 2" descr="Picture"/>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92</row>
      <rowOff>209400</rowOff>
    </from>
    <to>
      <col>0</col>
      <colOff>618765</colOff>
      <row>94</row>
      <rowOff>28215</rowOff>
    </to>
    <pic>
      <nvPicPr>
        <cNvPr id="4" name="Image 1" descr="Picture"/>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92</row>
      <rowOff>237975</rowOff>
    </from>
    <to>
      <col>1</col>
      <colOff>437880</colOff>
      <row>94</row>
      <rowOff>9270</rowOff>
    </to>
    <pic>
      <nvPicPr>
        <cNvPr id="5" name="Image 2" descr="Picture"/>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115</row>
      <rowOff>209400</rowOff>
    </from>
    <to>
      <col>0</col>
      <colOff>618765</colOff>
      <row>117</row>
      <rowOff>28215</rowOff>
    </to>
    <pic>
      <nvPicPr>
        <cNvPr id="4" name="Image 1" descr="Picture"/>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115</row>
      <rowOff>237975</rowOff>
    </from>
    <to>
      <col>1</col>
      <colOff>437880</colOff>
      <row>117</row>
      <rowOff>9270</rowOff>
    </to>
    <pic>
      <nvPicPr>
        <cNvPr id="5" name="Image 2" descr="Picture"/>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138</row>
      <rowOff>209400</rowOff>
    </from>
    <to>
      <col>0</col>
      <colOff>618765</colOff>
      <row>140</row>
      <rowOff>28215</rowOff>
    </to>
    <pic>
      <nvPicPr>
        <cNvPr id="4" name="Image 1" descr="Picture"/>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138</row>
      <rowOff>237975</rowOff>
    </from>
    <to>
      <col>1</col>
      <colOff>437880</colOff>
      <row>140</row>
      <rowOff>9270</rowOff>
    </to>
    <pic>
      <nvPicPr>
        <cNvPr id="5" name="Image 2" descr="Picture"/>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161</row>
      <rowOff>209400</rowOff>
    </from>
    <to>
      <col>0</col>
      <colOff>618765</colOff>
      <row>163</row>
      <rowOff>28215</rowOff>
    </to>
    <pic>
      <nvPicPr>
        <cNvPr id="4" name="Image 1" descr="Picture"/>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161</row>
      <rowOff>237975</rowOff>
    </from>
    <to>
      <col>1</col>
      <colOff>437880</colOff>
      <row>163</row>
      <rowOff>9270</rowOff>
    </to>
    <pic>
      <nvPicPr>
        <cNvPr id="5" name="Image 2" descr="Picture"/>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184</row>
      <rowOff>209400</rowOff>
    </from>
    <to>
      <col>0</col>
      <colOff>618765</colOff>
      <row>186</row>
      <rowOff>28215</rowOff>
    </to>
    <pic>
      <nvPicPr>
        <cNvPr id="4" name="Image 1" descr="Picture"/>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184</row>
      <rowOff>237975</rowOff>
    </from>
    <to>
      <col>1</col>
      <colOff>437880</colOff>
      <row>186</row>
      <rowOff>9270</rowOff>
    </to>
    <pic>
      <nvPicPr>
        <cNvPr id="5" name="Image 2" descr="Picture"/>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207</row>
      <rowOff>209400</rowOff>
    </from>
    <to>
      <col>0</col>
      <colOff>618765</colOff>
      <row>209</row>
      <rowOff>28215</rowOff>
    </to>
    <pic>
      <nvPicPr>
        <cNvPr id="4" name="Image 1" descr="Picture"/>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207</row>
      <rowOff>237975</rowOff>
    </from>
    <to>
      <col>1</col>
      <colOff>437880</colOff>
      <row>209</row>
      <rowOff>9270</rowOff>
    </to>
    <pic>
      <nvPicPr>
        <cNvPr id="5" name="Image 2" descr="Picture"/>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230</row>
      <rowOff>209400</rowOff>
    </from>
    <to>
      <col>0</col>
      <colOff>618765</colOff>
      <row>232</row>
      <rowOff>28215</rowOff>
    </to>
    <pic>
      <nvPicPr>
        <cNvPr id="4" name="Image 1" descr="Picture"/>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230</row>
      <rowOff>237975</rowOff>
    </from>
    <to>
      <col>1</col>
      <colOff>437880</colOff>
      <row>232</row>
      <rowOff>9270</rowOff>
    </to>
    <pic>
      <nvPicPr>
        <cNvPr id="5" name="Image 2" descr="Picture"/>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253</row>
      <rowOff>209400</rowOff>
    </from>
    <to>
      <col>0</col>
      <colOff>618765</colOff>
      <row>255</row>
      <rowOff>28215</rowOff>
    </to>
    <pic>
      <nvPicPr>
        <cNvPr id="4" name="Image 1" descr="Picture"/>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253</row>
      <rowOff>237975</rowOff>
    </from>
    <to>
      <col>1</col>
      <colOff>437880</colOff>
      <row>255</row>
      <rowOff>9270</rowOff>
    </to>
    <pic>
      <nvPicPr>
        <cNvPr id="5" name="Image 2" descr="Picture"/>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276</row>
      <rowOff>209400</rowOff>
    </from>
    <to>
      <col>0</col>
      <colOff>618765</colOff>
      <row>278</row>
      <rowOff>28215</rowOff>
    </to>
    <pic>
      <nvPicPr>
        <cNvPr id="4" name="Image 1" descr="Picture"/>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276</row>
      <rowOff>237975</rowOff>
    </from>
    <to>
      <col>1</col>
      <colOff>437880</colOff>
      <row>278</row>
      <rowOff>9270</rowOff>
    </to>
    <pic>
      <nvPicPr>
        <cNvPr id="5" name="Image 2" descr="Picture"/>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299</row>
      <rowOff>209400</rowOff>
    </from>
    <to>
      <col>0</col>
      <colOff>618765</colOff>
      <row>301</row>
      <rowOff>28215</rowOff>
    </to>
    <pic>
      <nvPicPr>
        <cNvPr id="4" name="Image 1" descr="Picture"/>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299</row>
      <rowOff>237975</rowOff>
    </from>
    <to>
      <col>1</col>
      <colOff>437880</colOff>
      <row>301</row>
      <rowOff>9270</rowOff>
    </to>
    <pic>
      <nvPicPr>
        <cNvPr id="5" name="Image 2" descr="Picture"/>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322</row>
      <rowOff>209400</rowOff>
    </from>
    <to>
      <col>0</col>
      <colOff>618765</colOff>
      <row>324</row>
      <rowOff>28215</rowOff>
    </to>
    <pic>
      <nvPicPr>
        <cNvPr id="4" name="Image 1" descr="Picture"/>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322</row>
      <rowOff>237975</rowOff>
    </from>
    <to>
      <col>1</col>
      <colOff>437880</colOff>
      <row>324</row>
      <rowOff>9270</rowOff>
    </to>
    <pic>
      <nvPicPr>
        <cNvPr id="5" name="Image 2" descr="Picture"/>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345</row>
      <rowOff>209400</rowOff>
    </from>
    <to>
      <col>0</col>
      <colOff>618765</colOff>
      <row>347</row>
      <rowOff>28215</rowOff>
    </to>
    <pic>
      <nvPicPr>
        <cNvPr id="4" name="Image 1" descr="Picture"/>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345</row>
      <rowOff>237975</rowOff>
    </from>
    <to>
      <col>1</col>
      <colOff>437880</colOff>
      <row>347</row>
      <rowOff>9270</rowOff>
    </to>
    <pic>
      <nvPicPr>
        <cNvPr id="5" name="Image 2" descr="Picture"/>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368</row>
      <rowOff>209400</rowOff>
    </from>
    <to>
      <col>0</col>
      <colOff>618765</colOff>
      <row>370</row>
      <rowOff>28215</rowOff>
    </to>
    <pic>
      <nvPicPr>
        <cNvPr id="4" name="Image 1" descr="Picture"/>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368</row>
      <rowOff>237975</rowOff>
    </from>
    <to>
      <col>1</col>
      <colOff>437880</colOff>
      <row>370</row>
      <rowOff>9270</rowOff>
    </to>
    <pic>
      <nvPicPr>
        <cNvPr id="5" name="Image 2" descr="Picture"/>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391</row>
      <rowOff>209400</rowOff>
    </from>
    <to>
      <col>0</col>
      <colOff>618765</colOff>
      <row>393</row>
      <rowOff>28215</rowOff>
    </to>
    <pic>
      <nvPicPr>
        <cNvPr id="4" name="Image 1" descr="Picture"/>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391</row>
      <rowOff>237975</rowOff>
    </from>
    <to>
      <col>1</col>
      <colOff>437880</colOff>
      <row>393</row>
      <rowOff>9270</rowOff>
    </to>
    <pic>
      <nvPicPr>
        <cNvPr id="5" name="Image 2" descr="Picture"/>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414</row>
      <rowOff>209400</rowOff>
    </from>
    <to>
      <col>0</col>
      <colOff>618765</colOff>
      <row>416</row>
      <rowOff>28215</rowOff>
    </to>
    <pic>
      <nvPicPr>
        <cNvPr id="4" name="Image 1" descr="Picture"/>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414</row>
      <rowOff>237975</rowOff>
    </from>
    <to>
      <col>1</col>
      <colOff>437880</colOff>
      <row>416</row>
      <rowOff>9270</rowOff>
    </to>
    <pic>
      <nvPicPr>
        <cNvPr id="5" name="Image 2" descr="Picture"/>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437</row>
      <rowOff>209400</rowOff>
    </from>
    <to>
      <col>0</col>
      <colOff>618765</colOff>
      <row>439</row>
      <rowOff>28215</rowOff>
    </to>
    <pic>
      <nvPicPr>
        <cNvPr id="4" name="Image 1" descr="Picture"/>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437</row>
      <rowOff>237975</rowOff>
    </from>
    <to>
      <col>1</col>
      <colOff>437880</colOff>
      <row>439</row>
      <rowOff>9270</rowOff>
    </to>
    <pic>
      <nvPicPr>
        <cNvPr id="5" name="Image 2" descr="Picture"/>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wsDr>
</file>

<file path=xl/drawings/drawing15.xml><?xml version="1.0" encoding="utf-8"?>
<wsDr xmlns="http://schemas.openxmlformats.org/drawingml/2006/spreadsheetDrawing">
  <twoCellAnchor editAs="oneCell">
    <from>
      <col>0</col>
      <colOff>228449</colOff>
      <row>0</row>
      <rowOff>161775</rowOff>
    </from>
    <to>
      <col>1</col>
      <colOff>85724</colOff>
      <row>2</row>
      <rowOff>38100</rowOff>
    </to>
    <pic>
      <nvPicPr>
        <cNvPr id="6"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0</row>
      <rowOff>228450</rowOff>
    </from>
    <to>
      <col>1</col>
      <colOff>542655</colOff>
      <row>1</row>
      <rowOff>275970</rowOff>
    </to>
    <pic>
      <nvPicPr>
        <cNvPr id="7"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35</row>
      <rowOff>161775</rowOff>
    </from>
    <to>
      <col>1</col>
      <colOff>85724</colOff>
      <row>37</row>
      <rowOff>38100</rowOff>
    </to>
    <pic>
      <nvPicPr>
        <cNvPr id="6"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35</row>
      <rowOff>228450</rowOff>
    </from>
    <to>
      <col>1</col>
      <colOff>542655</colOff>
      <row>36</row>
      <rowOff>275970</rowOff>
    </to>
    <pic>
      <nvPicPr>
        <cNvPr id="7" name="Image 2" descr="Picture"/>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70</row>
      <rowOff>161775</rowOff>
    </from>
    <to>
      <col>1</col>
      <colOff>85724</colOff>
      <row>72</row>
      <rowOff>38100</rowOff>
    </to>
    <pic>
      <nvPicPr>
        <cNvPr id="6" name="Image 1" descr="Picture"/>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70</row>
      <rowOff>228450</rowOff>
    </from>
    <to>
      <col>1</col>
      <colOff>542655</colOff>
      <row>71</row>
      <rowOff>275970</rowOff>
    </to>
    <pic>
      <nvPicPr>
        <cNvPr id="7" name="Image 2" descr="Picture"/>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105</row>
      <rowOff>161775</rowOff>
    </from>
    <to>
      <col>1</col>
      <colOff>85724</colOff>
      <row>107</row>
      <rowOff>38100</rowOff>
    </to>
    <pic>
      <nvPicPr>
        <cNvPr id="6" name="Image 1" descr="Picture"/>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105</row>
      <rowOff>228450</rowOff>
    </from>
    <to>
      <col>1</col>
      <colOff>542655</colOff>
      <row>106</row>
      <rowOff>275970</rowOff>
    </to>
    <pic>
      <nvPicPr>
        <cNvPr id="7" name="Image 2" descr="Picture"/>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140</row>
      <rowOff>161775</rowOff>
    </from>
    <to>
      <col>1</col>
      <colOff>85724</colOff>
      <row>142</row>
      <rowOff>38100</rowOff>
    </to>
    <pic>
      <nvPicPr>
        <cNvPr id="6" name="Image 1" descr="Picture"/>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140</row>
      <rowOff>228450</rowOff>
    </from>
    <to>
      <col>1</col>
      <colOff>542655</colOff>
      <row>141</row>
      <rowOff>275970</rowOff>
    </to>
    <pic>
      <nvPicPr>
        <cNvPr id="7" name="Image 2" descr="Picture"/>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175</row>
      <rowOff>161775</rowOff>
    </from>
    <to>
      <col>1</col>
      <colOff>85724</colOff>
      <row>177</row>
      <rowOff>38100</rowOff>
    </to>
    <pic>
      <nvPicPr>
        <cNvPr id="6" name="Image 1" descr="Picture"/>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175</row>
      <rowOff>228450</rowOff>
    </from>
    <to>
      <col>1</col>
      <colOff>542655</colOff>
      <row>176</row>
      <rowOff>275970</rowOff>
    </to>
    <pic>
      <nvPicPr>
        <cNvPr id="7" name="Image 2" descr="Picture"/>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210</row>
      <rowOff>161775</rowOff>
    </from>
    <to>
      <col>1</col>
      <colOff>85724</colOff>
      <row>212</row>
      <rowOff>38100</rowOff>
    </to>
    <pic>
      <nvPicPr>
        <cNvPr id="6" name="Image 1" descr="Picture"/>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210</row>
      <rowOff>228450</rowOff>
    </from>
    <to>
      <col>1</col>
      <colOff>542655</colOff>
      <row>211</row>
      <rowOff>275970</rowOff>
    </to>
    <pic>
      <nvPicPr>
        <cNvPr id="7" name="Image 2" descr="Picture"/>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245</row>
      <rowOff>161775</rowOff>
    </from>
    <to>
      <col>1</col>
      <colOff>85724</colOff>
      <row>247</row>
      <rowOff>38100</rowOff>
    </to>
    <pic>
      <nvPicPr>
        <cNvPr id="6" name="Image 1" descr="Picture"/>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245</row>
      <rowOff>228450</rowOff>
    </from>
    <to>
      <col>1</col>
      <colOff>542655</colOff>
      <row>246</row>
      <rowOff>275970</rowOff>
    </to>
    <pic>
      <nvPicPr>
        <cNvPr id="7" name="Image 2" descr="Picture"/>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280</row>
      <rowOff>161775</rowOff>
    </from>
    <to>
      <col>1</col>
      <colOff>85724</colOff>
      <row>282</row>
      <rowOff>38100</rowOff>
    </to>
    <pic>
      <nvPicPr>
        <cNvPr id="6" name="Image 1" descr="Picture"/>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280</row>
      <rowOff>228450</rowOff>
    </from>
    <to>
      <col>1</col>
      <colOff>542655</colOff>
      <row>281</row>
      <rowOff>275970</rowOff>
    </to>
    <pic>
      <nvPicPr>
        <cNvPr id="7" name="Image 2" descr="Picture"/>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315</row>
      <rowOff>161775</rowOff>
    </from>
    <to>
      <col>1</col>
      <colOff>85724</colOff>
      <row>317</row>
      <rowOff>38100</rowOff>
    </to>
    <pic>
      <nvPicPr>
        <cNvPr id="6" name="Image 1" descr="Picture"/>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315</row>
      <rowOff>228450</rowOff>
    </from>
    <to>
      <col>1</col>
      <colOff>542655</colOff>
      <row>316</row>
      <rowOff>275970</rowOff>
    </to>
    <pic>
      <nvPicPr>
        <cNvPr id="7" name="Image 2" descr="Picture"/>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350</row>
      <rowOff>161775</rowOff>
    </from>
    <to>
      <col>1</col>
      <colOff>85724</colOff>
      <row>352</row>
      <rowOff>38100</rowOff>
    </to>
    <pic>
      <nvPicPr>
        <cNvPr id="6" name="Image 1" descr="Picture"/>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350</row>
      <rowOff>228450</rowOff>
    </from>
    <to>
      <col>1</col>
      <colOff>542655</colOff>
      <row>351</row>
      <rowOff>275970</rowOff>
    </to>
    <pic>
      <nvPicPr>
        <cNvPr id="7" name="Image 2" descr="Picture"/>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385</row>
      <rowOff>161775</rowOff>
    </from>
    <to>
      <col>1</col>
      <colOff>85724</colOff>
      <row>387</row>
      <rowOff>38100</rowOff>
    </to>
    <pic>
      <nvPicPr>
        <cNvPr id="6" name="Image 1" descr="Picture"/>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385</row>
      <rowOff>228450</rowOff>
    </from>
    <to>
      <col>1</col>
      <colOff>542655</colOff>
      <row>386</row>
      <rowOff>275970</rowOff>
    </to>
    <pic>
      <nvPicPr>
        <cNvPr id="7" name="Image 2" descr="Picture"/>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420</row>
      <rowOff>161775</rowOff>
    </from>
    <to>
      <col>1</col>
      <colOff>85724</colOff>
      <row>422</row>
      <rowOff>38100</rowOff>
    </to>
    <pic>
      <nvPicPr>
        <cNvPr id="6" name="Image 1" descr="Picture"/>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420</row>
      <rowOff>228450</rowOff>
    </from>
    <to>
      <col>1</col>
      <colOff>542655</colOff>
      <row>421</row>
      <rowOff>275970</rowOff>
    </to>
    <pic>
      <nvPicPr>
        <cNvPr id="7" name="Image 2" descr="Picture"/>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455</row>
      <rowOff>161775</rowOff>
    </from>
    <to>
      <col>1</col>
      <colOff>85724</colOff>
      <row>457</row>
      <rowOff>38100</rowOff>
    </to>
    <pic>
      <nvPicPr>
        <cNvPr id="6" name="Image 1" descr="Picture"/>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455</row>
      <rowOff>228450</rowOff>
    </from>
    <to>
      <col>1</col>
      <colOff>542655</colOff>
      <row>456</row>
      <rowOff>275970</rowOff>
    </to>
    <pic>
      <nvPicPr>
        <cNvPr id="7" name="Image 2" descr="Picture"/>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490</row>
      <rowOff>161775</rowOff>
    </from>
    <to>
      <col>1</col>
      <colOff>85724</colOff>
      <row>492</row>
      <rowOff>38100</rowOff>
    </to>
    <pic>
      <nvPicPr>
        <cNvPr id="6" name="Image 1" descr="Picture"/>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490</row>
      <rowOff>228450</rowOff>
    </from>
    <to>
      <col>1</col>
      <colOff>542655</colOff>
      <row>491</row>
      <rowOff>275970</rowOff>
    </to>
    <pic>
      <nvPicPr>
        <cNvPr id="7" name="Image 2" descr="Picture"/>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525</row>
      <rowOff>161775</rowOff>
    </from>
    <to>
      <col>1</col>
      <colOff>85724</colOff>
      <row>527</row>
      <rowOff>38100</rowOff>
    </to>
    <pic>
      <nvPicPr>
        <cNvPr id="6" name="Image 1" descr="Picture"/>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525</row>
      <rowOff>228450</rowOff>
    </from>
    <to>
      <col>1</col>
      <colOff>542655</colOff>
      <row>526</row>
      <rowOff>275970</rowOff>
    </to>
    <pic>
      <nvPicPr>
        <cNvPr id="7" name="Image 2" descr="Picture"/>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560</row>
      <rowOff>161775</rowOff>
    </from>
    <to>
      <col>1</col>
      <colOff>85724</colOff>
      <row>562</row>
      <rowOff>38100</rowOff>
    </to>
    <pic>
      <nvPicPr>
        <cNvPr id="6" name="Image 1" descr="Picture"/>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560</row>
      <rowOff>228450</rowOff>
    </from>
    <to>
      <col>1</col>
      <colOff>542655</colOff>
      <row>561</row>
      <rowOff>275970</rowOff>
    </to>
    <pic>
      <nvPicPr>
        <cNvPr id="7" name="Image 2" descr="Picture"/>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595</row>
      <rowOff>161775</rowOff>
    </from>
    <to>
      <col>1</col>
      <colOff>85724</colOff>
      <row>597</row>
      <rowOff>38100</rowOff>
    </to>
    <pic>
      <nvPicPr>
        <cNvPr id="6" name="Image 1" descr="Picture"/>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595</row>
      <rowOff>228450</rowOff>
    </from>
    <to>
      <col>1</col>
      <colOff>542655</colOff>
      <row>596</row>
      <rowOff>275970</rowOff>
    </to>
    <pic>
      <nvPicPr>
        <cNvPr id="7" name="Image 2" descr="Picture"/>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630</row>
      <rowOff>161775</rowOff>
    </from>
    <to>
      <col>1</col>
      <colOff>85724</colOff>
      <row>632</row>
      <rowOff>38100</rowOff>
    </to>
    <pic>
      <nvPicPr>
        <cNvPr id="6" name="Image 1" descr="Picture"/>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630</row>
      <rowOff>228450</rowOff>
    </from>
    <to>
      <col>1</col>
      <colOff>542655</colOff>
      <row>631</row>
      <rowOff>275970</rowOff>
    </to>
    <pic>
      <nvPicPr>
        <cNvPr id="7" name="Image 2" descr="Picture"/>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665</row>
      <rowOff>161775</rowOff>
    </from>
    <to>
      <col>1</col>
      <colOff>85724</colOff>
      <row>667</row>
      <rowOff>38100</rowOff>
    </to>
    <pic>
      <nvPicPr>
        <cNvPr id="6" name="Image 1" descr="Picture"/>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665</row>
      <rowOff>228450</rowOff>
    </from>
    <to>
      <col>1</col>
      <colOff>542655</colOff>
      <row>666</row>
      <rowOff>275970</rowOff>
    </to>
    <pic>
      <nvPicPr>
        <cNvPr id="7" name="Image 2" descr="Picture"/>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wsDr>
</file>

<file path=xl/drawings/drawing16.xml><?xml version="1.0" encoding="utf-8"?>
<wsDr xmlns="http://schemas.openxmlformats.org/drawingml/2006/spreadsheetDrawing">
  <twoCellAnchor editAs="oneCell">
    <from>
      <col>0</col>
      <colOff>266550</colOff>
      <row>0</row>
      <rowOff>199875</rowOff>
    </from>
    <to>
      <col>0</col>
      <colOff>590190</colOff>
      <row>2</row>
      <rowOff>18690</rowOff>
    </to>
    <pic>
      <nvPicPr>
        <cNvPr id="8"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0</row>
      <rowOff>228450</rowOff>
    </from>
    <to>
      <col>1</col>
      <colOff>428355</colOff>
      <row>1</row>
      <rowOff>275970</rowOff>
    </to>
    <pic>
      <nvPicPr>
        <cNvPr id="9"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15</row>
      <rowOff>38160</rowOff>
    </from>
    <to>
      <col>1</col>
      <colOff>533160</colOff>
      <row>18</row>
      <rowOff>209160</rowOff>
    </to>
    <pic>
      <nvPicPr>
        <cNvPr id="10" name="Image 3"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28</row>
      <rowOff>199875</rowOff>
    </from>
    <to>
      <col>0</col>
      <colOff>590190</colOff>
      <row>30</row>
      <rowOff>18690</rowOff>
    </to>
    <pic>
      <nvPicPr>
        <cNvPr id="8" name="Image 1" descr="Picture"/>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28</row>
      <rowOff>228450</rowOff>
    </from>
    <to>
      <col>1</col>
      <colOff>428355</colOff>
      <row>29</row>
      <rowOff>275970</rowOff>
    </to>
    <pic>
      <nvPicPr>
        <cNvPr id="9" name="Image 2" descr="Picture"/>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43</row>
      <rowOff>38160</rowOff>
    </from>
    <to>
      <col>1</col>
      <colOff>533160</colOff>
      <row>46</row>
      <rowOff>209160</rowOff>
    </to>
    <pic>
      <nvPicPr>
        <cNvPr id="10" name="Image 3" descr="Picture"/>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56</row>
      <rowOff>199875</rowOff>
    </from>
    <to>
      <col>0</col>
      <colOff>590190</colOff>
      <row>58</row>
      <rowOff>18690</rowOff>
    </to>
    <pic>
      <nvPicPr>
        <cNvPr id="8" name="Image 1" descr="Picture"/>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56</row>
      <rowOff>228450</rowOff>
    </from>
    <to>
      <col>1</col>
      <colOff>428355</colOff>
      <row>57</row>
      <rowOff>275970</rowOff>
    </to>
    <pic>
      <nvPicPr>
        <cNvPr id="9" name="Image 2" descr="Picture"/>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71</row>
      <rowOff>38160</rowOff>
    </from>
    <to>
      <col>1</col>
      <colOff>533160</colOff>
      <row>74</row>
      <rowOff>209160</rowOff>
    </to>
    <pic>
      <nvPicPr>
        <cNvPr id="10" name="Image 3" descr="Picture"/>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84</row>
      <rowOff>199875</rowOff>
    </from>
    <to>
      <col>0</col>
      <colOff>590190</colOff>
      <row>86</row>
      <rowOff>18690</rowOff>
    </to>
    <pic>
      <nvPicPr>
        <cNvPr id="8" name="Image 1" descr="Picture"/>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84</row>
      <rowOff>228450</rowOff>
    </from>
    <to>
      <col>1</col>
      <colOff>428355</colOff>
      <row>85</row>
      <rowOff>275970</rowOff>
    </to>
    <pic>
      <nvPicPr>
        <cNvPr id="9" name="Image 2" descr="Picture"/>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99</row>
      <rowOff>38160</rowOff>
    </from>
    <to>
      <col>1</col>
      <colOff>533160</colOff>
      <row>102</row>
      <rowOff>209160</rowOff>
    </to>
    <pic>
      <nvPicPr>
        <cNvPr id="10" name="Image 3" descr="Picture"/>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112</row>
      <rowOff>199875</rowOff>
    </from>
    <to>
      <col>0</col>
      <colOff>590190</colOff>
      <row>114</row>
      <rowOff>18690</rowOff>
    </to>
    <pic>
      <nvPicPr>
        <cNvPr id="8" name="Image 1" descr="Picture"/>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112</row>
      <rowOff>228450</rowOff>
    </from>
    <to>
      <col>1</col>
      <colOff>428355</colOff>
      <row>113</row>
      <rowOff>275970</rowOff>
    </to>
    <pic>
      <nvPicPr>
        <cNvPr id="9" name="Image 2" descr="Picture"/>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127</row>
      <rowOff>38160</rowOff>
    </from>
    <to>
      <col>1</col>
      <colOff>533160</colOff>
      <row>130</row>
      <rowOff>209160</rowOff>
    </to>
    <pic>
      <nvPicPr>
        <cNvPr id="10" name="Image 3" descr="Picture"/>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140</row>
      <rowOff>199875</rowOff>
    </from>
    <to>
      <col>0</col>
      <colOff>590190</colOff>
      <row>142</row>
      <rowOff>18690</rowOff>
    </to>
    <pic>
      <nvPicPr>
        <cNvPr id="8" name="Image 1" descr="Picture"/>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140</row>
      <rowOff>228450</rowOff>
    </from>
    <to>
      <col>1</col>
      <colOff>428355</colOff>
      <row>141</row>
      <rowOff>275970</rowOff>
    </to>
    <pic>
      <nvPicPr>
        <cNvPr id="9" name="Image 2" descr="Picture"/>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155</row>
      <rowOff>38160</rowOff>
    </from>
    <to>
      <col>1</col>
      <colOff>533160</colOff>
      <row>158</row>
      <rowOff>209160</rowOff>
    </to>
    <pic>
      <nvPicPr>
        <cNvPr id="10" name="Image 3" descr="Picture"/>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168</row>
      <rowOff>199875</rowOff>
    </from>
    <to>
      <col>0</col>
      <colOff>590190</colOff>
      <row>170</row>
      <rowOff>18690</rowOff>
    </to>
    <pic>
      <nvPicPr>
        <cNvPr id="8" name="Image 1" descr="Picture"/>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168</row>
      <rowOff>228450</rowOff>
    </from>
    <to>
      <col>1</col>
      <colOff>428355</colOff>
      <row>169</row>
      <rowOff>275970</rowOff>
    </to>
    <pic>
      <nvPicPr>
        <cNvPr id="9" name="Image 2" descr="Picture"/>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183</row>
      <rowOff>38160</rowOff>
    </from>
    <to>
      <col>1</col>
      <colOff>533160</colOff>
      <row>186</row>
      <rowOff>209160</rowOff>
    </to>
    <pic>
      <nvPicPr>
        <cNvPr id="10" name="Image 3" descr="Picture"/>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196</row>
      <rowOff>199875</rowOff>
    </from>
    <to>
      <col>0</col>
      <colOff>590190</colOff>
      <row>198</row>
      <rowOff>18690</rowOff>
    </to>
    <pic>
      <nvPicPr>
        <cNvPr id="8" name="Image 1" descr="Picture"/>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196</row>
      <rowOff>228450</rowOff>
    </from>
    <to>
      <col>1</col>
      <colOff>428355</colOff>
      <row>197</row>
      <rowOff>275970</rowOff>
    </to>
    <pic>
      <nvPicPr>
        <cNvPr id="9" name="Image 2" descr="Picture"/>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211</row>
      <rowOff>38160</rowOff>
    </from>
    <to>
      <col>1</col>
      <colOff>533160</colOff>
      <row>214</row>
      <rowOff>209160</rowOff>
    </to>
    <pic>
      <nvPicPr>
        <cNvPr id="10" name="Image 3" descr="Picture"/>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224</row>
      <rowOff>199875</rowOff>
    </from>
    <to>
      <col>0</col>
      <colOff>590190</colOff>
      <row>226</row>
      <rowOff>18690</rowOff>
    </to>
    <pic>
      <nvPicPr>
        <cNvPr id="8" name="Image 1" descr="Picture"/>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224</row>
      <rowOff>228450</rowOff>
    </from>
    <to>
      <col>1</col>
      <colOff>428355</colOff>
      <row>225</row>
      <rowOff>275970</rowOff>
    </to>
    <pic>
      <nvPicPr>
        <cNvPr id="9" name="Image 2" descr="Picture"/>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239</row>
      <rowOff>38160</rowOff>
    </from>
    <to>
      <col>1</col>
      <colOff>533160</colOff>
      <row>242</row>
      <rowOff>209160</rowOff>
    </to>
    <pic>
      <nvPicPr>
        <cNvPr id="10" name="Image 3" descr="Picture"/>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252</row>
      <rowOff>199875</rowOff>
    </from>
    <to>
      <col>0</col>
      <colOff>590190</colOff>
      <row>254</row>
      <rowOff>18690</rowOff>
    </to>
    <pic>
      <nvPicPr>
        <cNvPr id="8" name="Image 1" descr="Picture"/>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252</row>
      <rowOff>228450</rowOff>
    </from>
    <to>
      <col>1</col>
      <colOff>428355</colOff>
      <row>253</row>
      <rowOff>275970</rowOff>
    </to>
    <pic>
      <nvPicPr>
        <cNvPr id="9" name="Image 2" descr="Picture"/>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267</row>
      <rowOff>38160</rowOff>
    </from>
    <to>
      <col>1</col>
      <colOff>533160</colOff>
      <row>270</row>
      <rowOff>209160</rowOff>
    </to>
    <pic>
      <nvPicPr>
        <cNvPr id="10" name="Image 3" descr="Picture"/>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280</row>
      <rowOff>199875</rowOff>
    </from>
    <to>
      <col>0</col>
      <colOff>590190</colOff>
      <row>282</row>
      <rowOff>18690</rowOff>
    </to>
    <pic>
      <nvPicPr>
        <cNvPr id="8" name="Image 1" descr="Picture"/>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280</row>
      <rowOff>228450</rowOff>
    </from>
    <to>
      <col>1</col>
      <colOff>428355</colOff>
      <row>281</row>
      <rowOff>275970</rowOff>
    </to>
    <pic>
      <nvPicPr>
        <cNvPr id="9" name="Image 2" descr="Picture"/>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295</row>
      <rowOff>38160</rowOff>
    </from>
    <to>
      <col>1</col>
      <colOff>533160</colOff>
      <row>298</row>
      <rowOff>209160</rowOff>
    </to>
    <pic>
      <nvPicPr>
        <cNvPr id="10" name="Image 3" descr="Picture"/>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308</row>
      <rowOff>199875</rowOff>
    </from>
    <to>
      <col>0</col>
      <colOff>590190</colOff>
      <row>310</row>
      <rowOff>18690</rowOff>
    </to>
    <pic>
      <nvPicPr>
        <cNvPr id="8" name="Image 1" descr="Picture"/>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308</row>
      <rowOff>228450</rowOff>
    </from>
    <to>
      <col>1</col>
      <colOff>428355</colOff>
      <row>309</row>
      <rowOff>275970</rowOff>
    </to>
    <pic>
      <nvPicPr>
        <cNvPr id="9" name="Image 2" descr="Picture"/>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323</row>
      <rowOff>38160</rowOff>
    </from>
    <to>
      <col>1</col>
      <colOff>533160</colOff>
      <row>326</row>
      <rowOff>209160</rowOff>
    </to>
    <pic>
      <nvPicPr>
        <cNvPr id="10" name="Image 3" descr="Picture"/>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336</row>
      <rowOff>199875</rowOff>
    </from>
    <to>
      <col>0</col>
      <colOff>590190</colOff>
      <row>338</row>
      <rowOff>18690</rowOff>
    </to>
    <pic>
      <nvPicPr>
        <cNvPr id="8" name="Image 1" descr="Picture"/>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336</row>
      <rowOff>228450</rowOff>
    </from>
    <to>
      <col>1</col>
      <colOff>428355</colOff>
      <row>337</row>
      <rowOff>275970</rowOff>
    </to>
    <pic>
      <nvPicPr>
        <cNvPr id="9" name="Image 2" descr="Picture"/>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351</row>
      <rowOff>38160</rowOff>
    </from>
    <to>
      <col>1</col>
      <colOff>533160</colOff>
      <row>354</row>
      <rowOff>209160</rowOff>
    </to>
    <pic>
      <nvPicPr>
        <cNvPr id="10" name="Image 3" descr="Picture"/>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364</row>
      <rowOff>199875</rowOff>
    </from>
    <to>
      <col>0</col>
      <colOff>590190</colOff>
      <row>366</row>
      <rowOff>18690</rowOff>
    </to>
    <pic>
      <nvPicPr>
        <cNvPr id="8" name="Image 1" descr="Picture"/>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364</row>
      <rowOff>228450</rowOff>
    </from>
    <to>
      <col>1</col>
      <colOff>428355</colOff>
      <row>365</row>
      <rowOff>275970</rowOff>
    </to>
    <pic>
      <nvPicPr>
        <cNvPr id="9" name="Image 2" descr="Picture"/>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379</row>
      <rowOff>38160</rowOff>
    </from>
    <to>
      <col>1</col>
      <colOff>533160</colOff>
      <row>382</row>
      <rowOff>209160</rowOff>
    </to>
    <pic>
      <nvPicPr>
        <cNvPr id="10" name="Image 3" descr="Picture"/>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392</row>
      <rowOff>199875</rowOff>
    </from>
    <to>
      <col>0</col>
      <colOff>590190</colOff>
      <row>394</row>
      <rowOff>18690</rowOff>
    </to>
    <pic>
      <nvPicPr>
        <cNvPr id="8" name="Image 1" descr="Picture"/>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392</row>
      <rowOff>228450</rowOff>
    </from>
    <to>
      <col>1</col>
      <colOff>428355</colOff>
      <row>393</row>
      <rowOff>275970</rowOff>
    </to>
    <pic>
      <nvPicPr>
        <cNvPr id="9" name="Image 2" descr="Picture"/>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407</row>
      <rowOff>38160</rowOff>
    </from>
    <to>
      <col>1</col>
      <colOff>533160</colOff>
      <row>410</row>
      <rowOff>209160</rowOff>
    </to>
    <pic>
      <nvPicPr>
        <cNvPr id="10" name="Image 3" descr="Picture"/>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420</row>
      <rowOff>199875</rowOff>
    </from>
    <to>
      <col>0</col>
      <colOff>590190</colOff>
      <row>422</row>
      <rowOff>18690</rowOff>
    </to>
    <pic>
      <nvPicPr>
        <cNvPr id="8" name="Image 1" descr="Picture"/>
        <cNvPicPr/>
      </nvPicPr>
      <blipFill>
        <a:blip xmlns:a="http://schemas.openxmlformats.org/drawingml/2006/main" xmlns:r="http://schemas.openxmlformats.org/officeDocument/2006/relationships" r:embed="rId46"/>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420</row>
      <rowOff>228450</rowOff>
    </from>
    <to>
      <col>1</col>
      <colOff>428355</colOff>
      <row>421</row>
      <rowOff>275970</rowOff>
    </to>
    <pic>
      <nvPicPr>
        <cNvPr id="9" name="Image 2" descr="Picture"/>
        <cNvPicPr/>
      </nvPicPr>
      <blipFill>
        <a:blip xmlns:a="http://schemas.openxmlformats.org/drawingml/2006/main" xmlns:r="http://schemas.openxmlformats.org/officeDocument/2006/relationships" r:embed="rId47"/>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435</row>
      <rowOff>38160</rowOff>
    </from>
    <to>
      <col>1</col>
      <colOff>533160</colOff>
      <row>438</row>
      <rowOff>209160</rowOff>
    </to>
    <pic>
      <nvPicPr>
        <cNvPr id="10" name="Image 3" descr="Picture"/>
        <cNvPicPr/>
      </nvPicPr>
      <blipFill>
        <a:blip xmlns:a="http://schemas.openxmlformats.org/drawingml/2006/main" xmlns:r="http://schemas.openxmlformats.org/officeDocument/2006/relationships" r:embed="rId48"/>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448</row>
      <rowOff>199875</rowOff>
    </from>
    <to>
      <col>0</col>
      <colOff>590190</colOff>
      <row>450</row>
      <rowOff>18690</rowOff>
    </to>
    <pic>
      <nvPicPr>
        <cNvPr id="8" name="Image 1" descr="Picture"/>
        <cNvPicPr/>
      </nvPicPr>
      <blipFill>
        <a:blip xmlns:a="http://schemas.openxmlformats.org/drawingml/2006/main" xmlns:r="http://schemas.openxmlformats.org/officeDocument/2006/relationships" r:embed="rId49"/>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448</row>
      <rowOff>228450</rowOff>
    </from>
    <to>
      <col>1</col>
      <colOff>428355</colOff>
      <row>449</row>
      <rowOff>275970</rowOff>
    </to>
    <pic>
      <nvPicPr>
        <cNvPr id="9" name="Image 2" descr="Picture"/>
        <cNvPicPr/>
      </nvPicPr>
      <blipFill>
        <a:blip xmlns:a="http://schemas.openxmlformats.org/drawingml/2006/main" xmlns:r="http://schemas.openxmlformats.org/officeDocument/2006/relationships" r:embed="rId50"/>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463</row>
      <rowOff>38160</rowOff>
    </from>
    <to>
      <col>1</col>
      <colOff>533160</colOff>
      <row>466</row>
      <rowOff>209160</rowOff>
    </to>
    <pic>
      <nvPicPr>
        <cNvPr id="10" name="Image 3" descr="Picture"/>
        <cNvPicPr/>
      </nvPicPr>
      <blipFill>
        <a:blip xmlns:a="http://schemas.openxmlformats.org/drawingml/2006/main" xmlns:r="http://schemas.openxmlformats.org/officeDocument/2006/relationships" r:embed="rId51"/>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476</row>
      <rowOff>199875</rowOff>
    </from>
    <to>
      <col>0</col>
      <colOff>590190</colOff>
      <row>478</row>
      <rowOff>18690</rowOff>
    </to>
    <pic>
      <nvPicPr>
        <cNvPr id="8" name="Image 1" descr="Picture"/>
        <cNvPicPr/>
      </nvPicPr>
      <blipFill>
        <a:blip xmlns:a="http://schemas.openxmlformats.org/drawingml/2006/main" xmlns:r="http://schemas.openxmlformats.org/officeDocument/2006/relationships" r:embed="rId52"/>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476</row>
      <rowOff>228450</rowOff>
    </from>
    <to>
      <col>1</col>
      <colOff>428355</colOff>
      <row>477</row>
      <rowOff>275970</rowOff>
    </to>
    <pic>
      <nvPicPr>
        <cNvPr id="9" name="Image 2" descr="Picture"/>
        <cNvPicPr/>
      </nvPicPr>
      <blipFill>
        <a:blip xmlns:a="http://schemas.openxmlformats.org/drawingml/2006/main" xmlns:r="http://schemas.openxmlformats.org/officeDocument/2006/relationships" r:embed="rId53"/>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491</row>
      <rowOff>38160</rowOff>
    </from>
    <to>
      <col>1</col>
      <colOff>533160</colOff>
      <row>494</row>
      <rowOff>209160</rowOff>
    </to>
    <pic>
      <nvPicPr>
        <cNvPr id="10" name="Image 3" descr="Picture"/>
        <cNvPicPr/>
      </nvPicPr>
      <blipFill>
        <a:blip xmlns:a="http://schemas.openxmlformats.org/drawingml/2006/main" xmlns:r="http://schemas.openxmlformats.org/officeDocument/2006/relationships" r:embed="rId54"/>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504</row>
      <rowOff>199875</rowOff>
    </from>
    <to>
      <col>0</col>
      <colOff>590190</colOff>
      <row>506</row>
      <rowOff>18690</rowOff>
    </to>
    <pic>
      <nvPicPr>
        <cNvPr id="8" name="Image 1" descr="Picture"/>
        <cNvPicPr/>
      </nvPicPr>
      <blipFill>
        <a:blip xmlns:a="http://schemas.openxmlformats.org/drawingml/2006/main" xmlns:r="http://schemas.openxmlformats.org/officeDocument/2006/relationships" r:embed="rId55"/>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504</row>
      <rowOff>228450</rowOff>
    </from>
    <to>
      <col>1</col>
      <colOff>428355</colOff>
      <row>505</row>
      <rowOff>275970</rowOff>
    </to>
    <pic>
      <nvPicPr>
        <cNvPr id="9" name="Image 2" descr="Picture"/>
        <cNvPicPr/>
      </nvPicPr>
      <blipFill>
        <a:blip xmlns:a="http://schemas.openxmlformats.org/drawingml/2006/main" xmlns:r="http://schemas.openxmlformats.org/officeDocument/2006/relationships" r:embed="rId56"/>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519</row>
      <rowOff>38160</rowOff>
    </from>
    <to>
      <col>1</col>
      <colOff>533160</colOff>
      <row>522</row>
      <rowOff>209160</rowOff>
    </to>
    <pic>
      <nvPicPr>
        <cNvPr id="10" name="Image 3" descr="Picture"/>
        <cNvPicPr/>
      </nvPicPr>
      <blipFill>
        <a:blip xmlns:a="http://schemas.openxmlformats.org/drawingml/2006/main" xmlns:r="http://schemas.openxmlformats.org/officeDocument/2006/relationships" r:embed="rId57"/>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532</row>
      <rowOff>199875</rowOff>
    </from>
    <to>
      <col>0</col>
      <colOff>590190</colOff>
      <row>534</row>
      <rowOff>18690</rowOff>
    </to>
    <pic>
      <nvPicPr>
        <cNvPr id="8" name="Image 1" descr="Picture"/>
        <cNvPicPr/>
      </nvPicPr>
      <blipFill>
        <a:blip xmlns:a="http://schemas.openxmlformats.org/drawingml/2006/main" xmlns:r="http://schemas.openxmlformats.org/officeDocument/2006/relationships" r:embed="rId58"/>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532</row>
      <rowOff>228450</rowOff>
    </from>
    <to>
      <col>1</col>
      <colOff>428355</colOff>
      <row>533</row>
      <rowOff>275970</rowOff>
    </to>
    <pic>
      <nvPicPr>
        <cNvPr id="9" name="Image 2" descr="Picture"/>
        <cNvPicPr/>
      </nvPicPr>
      <blipFill>
        <a:blip xmlns:a="http://schemas.openxmlformats.org/drawingml/2006/main" xmlns:r="http://schemas.openxmlformats.org/officeDocument/2006/relationships" r:embed="rId59"/>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547</row>
      <rowOff>38160</rowOff>
    </from>
    <to>
      <col>1</col>
      <colOff>533160</colOff>
      <row>550</row>
      <rowOff>209160</rowOff>
    </to>
    <pic>
      <nvPicPr>
        <cNvPr id="10" name="Image 3" descr="Picture"/>
        <cNvPicPr/>
      </nvPicPr>
      <blipFill>
        <a:blip xmlns:a="http://schemas.openxmlformats.org/drawingml/2006/main" xmlns:r="http://schemas.openxmlformats.org/officeDocument/2006/relationships" r:embed="rId60"/>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wsDr>
</file>

<file path=xl/drawings/drawing17.xml><?xml version="1.0" encoding="utf-8"?>
<wsDr xmlns="http://schemas.openxmlformats.org/drawingml/2006/spreadsheetDrawing">
  <twoCellAnchor editAs="oneCell">
    <from>
      <col>0</col>
      <colOff>276075</colOff>
      <row>0</row>
      <rowOff>209400</rowOff>
    </from>
    <to>
      <col>0</col>
      <colOff>599715</colOff>
      <row>2</row>
      <rowOff>28215</rowOff>
    </to>
    <pic>
      <nvPicPr>
        <cNvPr id="11"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0</row>
      <rowOff>228450</rowOff>
    </from>
    <to>
      <col>1</col>
      <colOff>24420</colOff>
      <row>1</row>
      <rowOff>275970</rowOff>
    </to>
    <pic>
      <nvPicPr>
        <cNvPr id="12"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36</row>
      <rowOff>209400</rowOff>
    </from>
    <to>
      <col>0</col>
      <colOff>599715</colOff>
      <row>38</row>
      <rowOff>28215</rowOff>
    </to>
    <pic>
      <nvPicPr>
        <cNvPr id="11"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36</row>
      <rowOff>228450</rowOff>
    </from>
    <to>
      <col>1</col>
      <colOff>24420</colOff>
      <row>37</row>
      <rowOff>275970</rowOff>
    </to>
    <pic>
      <nvPicPr>
        <cNvPr id="12" name="Image 2" descr="Picture"/>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72</row>
      <rowOff>209400</rowOff>
    </from>
    <to>
      <col>0</col>
      <colOff>599715</colOff>
      <row>74</row>
      <rowOff>28215</rowOff>
    </to>
    <pic>
      <nvPicPr>
        <cNvPr id="11" name="Image 1" descr="Picture"/>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72</row>
      <rowOff>228450</rowOff>
    </from>
    <to>
      <col>1</col>
      <colOff>24420</colOff>
      <row>73</row>
      <rowOff>275970</rowOff>
    </to>
    <pic>
      <nvPicPr>
        <cNvPr id="12" name="Image 2" descr="Picture"/>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108</row>
      <rowOff>209400</rowOff>
    </from>
    <to>
      <col>0</col>
      <colOff>599715</colOff>
      <row>110</row>
      <rowOff>28215</rowOff>
    </to>
    <pic>
      <nvPicPr>
        <cNvPr id="11" name="Image 1" descr="Picture"/>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108</row>
      <rowOff>228450</rowOff>
    </from>
    <to>
      <col>1</col>
      <colOff>24420</colOff>
      <row>109</row>
      <rowOff>275970</rowOff>
    </to>
    <pic>
      <nvPicPr>
        <cNvPr id="12" name="Image 2" descr="Picture"/>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144</row>
      <rowOff>209400</rowOff>
    </from>
    <to>
      <col>0</col>
      <colOff>599715</colOff>
      <row>146</row>
      <rowOff>28215</rowOff>
    </to>
    <pic>
      <nvPicPr>
        <cNvPr id="11" name="Image 1" descr="Picture"/>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144</row>
      <rowOff>228450</rowOff>
    </from>
    <to>
      <col>1</col>
      <colOff>24420</colOff>
      <row>145</row>
      <rowOff>275970</rowOff>
    </to>
    <pic>
      <nvPicPr>
        <cNvPr id="12" name="Image 2" descr="Picture"/>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180</row>
      <rowOff>209400</rowOff>
    </from>
    <to>
      <col>0</col>
      <colOff>599715</colOff>
      <row>182</row>
      <rowOff>28215</rowOff>
    </to>
    <pic>
      <nvPicPr>
        <cNvPr id="11" name="Image 1" descr="Picture"/>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180</row>
      <rowOff>228450</rowOff>
    </from>
    <to>
      <col>1</col>
      <colOff>24420</colOff>
      <row>181</row>
      <rowOff>275970</rowOff>
    </to>
    <pic>
      <nvPicPr>
        <cNvPr id="12" name="Image 2" descr="Picture"/>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216</row>
      <rowOff>209400</rowOff>
    </from>
    <to>
      <col>0</col>
      <colOff>599715</colOff>
      <row>218</row>
      <rowOff>28215</rowOff>
    </to>
    <pic>
      <nvPicPr>
        <cNvPr id="11" name="Image 1" descr="Picture"/>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216</row>
      <rowOff>228450</rowOff>
    </from>
    <to>
      <col>1</col>
      <colOff>24420</colOff>
      <row>217</row>
      <rowOff>275970</rowOff>
    </to>
    <pic>
      <nvPicPr>
        <cNvPr id="12" name="Image 2" descr="Picture"/>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252</row>
      <rowOff>209400</rowOff>
    </from>
    <to>
      <col>0</col>
      <colOff>599715</colOff>
      <row>254</row>
      <rowOff>28215</rowOff>
    </to>
    <pic>
      <nvPicPr>
        <cNvPr id="11" name="Image 1" descr="Picture"/>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252</row>
      <rowOff>228450</rowOff>
    </from>
    <to>
      <col>1</col>
      <colOff>24420</colOff>
      <row>253</row>
      <rowOff>275970</rowOff>
    </to>
    <pic>
      <nvPicPr>
        <cNvPr id="12" name="Image 2" descr="Picture"/>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288</row>
      <rowOff>209400</rowOff>
    </from>
    <to>
      <col>0</col>
      <colOff>599715</colOff>
      <row>290</row>
      <rowOff>28215</rowOff>
    </to>
    <pic>
      <nvPicPr>
        <cNvPr id="11" name="Image 1" descr="Picture"/>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288</row>
      <rowOff>228450</rowOff>
    </from>
    <to>
      <col>1</col>
      <colOff>24420</colOff>
      <row>289</row>
      <rowOff>275970</rowOff>
    </to>
    <pic>
      <nvPicPr>
        <cNvPr id="12" name="Image 2" descr="Picture"/>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324</row>
      <rowOff>209400</rowOff>
    </from>
    <to>
      <col>0</col>
      <colOff>599715</colOff>
      <row>326</row>
      <rowOff>28215</rowOff>
    </to>
    <pic>
      <nvPicPr>
        <cNvPr id="11" name="Image 1" descr="Picture"/>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324</row>
      <rowOff>228450</rowOff>
    </from>
    <to>
      <col>1</col>
      <colOff>24420</colOff>
      <row>325</row>
      <rowOff>275970</rowOff>
    </to>
    <pic>
      <nvPicPr>
        <cNvPr id="12" name="Image 2" descr="Picture"/>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360</row>
      <rowOff>209400</rowOff>
    </from>
    <to>
      <col>0</col>
      <colOff>599715</colOff>
      <row>362</row>
      <rowOff>28215</rowOff>
    </to>
    <pic>
      <nvPicPr>
        <cNvPr id="11" name="Image 1" descr="Picture"/>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360</row>
      <rowOff>228450</rowOff>
    </from>
    <to>
      <col>1</col>
      <colOff>24420</colOff>
      <row>361</row>
      <rowOff>275970</rowOff>
    </to>
    <pic>
      <nvPicPr>
        <cNvPr id="12" name="Image 2" descr="Picture"/>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396</row>
      <rowOff>209400</rowOff>
    </from>
    <to>
      <col>0</col>
      <colOff>599715</colOff>
      <row>398</row>
      <rowOff>28215</rowOff>
    </to>
    <pic>
      <nvPicPr>
        <cNvPr id="11" name="Image 1" descr="Picture"/>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396</row>
      <rowOff>228450</rowOff>
    </from>
    <to>
      <col>1</col>
      <colOff>24420</colOff>
      <row>397</row>
      <rowOff>275970</rowOff>
    </to>
    <pic>
      <nvPicPr>
        <cNvPr id="12" name="Image 2" descr="Picture"/>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432</row>
      <rowOff>209400</rowOff>
    </from>
    <to>
      <col>0</col>
      <colOff>599715</colOff>
      <row>434</row>
      <rowOff>28215</rowOff>
    </to>
    <pic>
      <nvPicPr>
        <cNvPr id="11" name="Image 1" descr="Picture"/>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432</row>
      <rowOff>228450</rowOff>
    </from>
    <to>
      <col>1</col>
      <colOff>24420</colOff>
      <row>433</row>
      <rowOff>275970</rowOff>
    </to>
    <pic>
      <nvPicPr>
        <cNvPr id="12" name="Image 2" descr="Picture"/>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468</row>
      <rowOff>209400</rowOff>
    </from>
    <to>
      <col>0</col>
      <colOff>599715</colOff>
      <row>470</row>
      <rowOff>28215</rowOff>
    </to>
    <pic>
      <nvPicPr>
        <cNvPr id="11" name="Image 1" descr="Picture"/>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468</row>
      <rowOff>228450</rowOff>
    </from>
    <to>
      <col>1</col>
      <colOff>24420</colOff>
      <row>469</row>
      <rowOff>275970</rowOff>
    </to>
    <pic>
      <nvPicPr>
        <cNvPr id="12" name="Image 2" descr="Picture"/>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504</row>
      <rowOff>209400</rowOff>
    </from>
    <to>
      <col>0</col>
      <colOff>599715</colOff>
      <row>506</row>
      <rowOff>28215</rowOff>
    </to>
    <pic>
      <nvPicPr>
        <cNvPr id="11" name="Image 1" descr="Picture"/>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504</row>
      <rowOff>228450</rowOff>
    </from>
    <to>
      <col>1</col>
      <colOff>24420</colOff>
      <row>505</row>
      <rowOff>275970</rowOff>
    </to>
    <pic>
      <nvPicPr>
        <cNvPr id="12" name="Image 2" descr="Picture"/>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540</row>
      <rowOff>209400</rowOff>
    </from>
    <to>
      <col>0</col>
      <colOff>599715</colOff>
      <row>542</row>
      <rowOff>28215</rowOff>
    </to>
    <pic>
      <nvPicPr>
        <cNvPr id="11" name="Image 1" descr="Picture"/>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540</row>
      <rowOff>228450</rowOff>
    </from>
    <to>
      <col>1</col>
      <colOff>24420</colOff>
      <row>541</row>
      <rowOff>275970</rowOff>
    </to>
    <pic>
      <nvPicPr>
        <cNvPr id="12" name="Image 2" descr="Picture"/>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576</row>
      <rowOff>209400</rowOff>
    </from>
    <to>
      <col>0</col>
      <colOff>599715</colOff>
      <row>578</row>
      <rowOff>28215</rowOff>
    </to>
    <pic>
      <nvPicPr>
        <cNvPr id="11" name="Image 1" descr="Picture"/>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576</row>
      <rowOff>228450</rowOff>
    </from>
    <to>
      <col>1</col>
      <colOff>24420</colOff>
      <row>577</row>
      <rowOff>275970</rowOff>
    </to>
    <pic>
      <nvPicPr>
        <cNvPr id="12" name="Image 2" descr="Picture"/>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612</row>
      <rowOff>209400</rowOff>
    </from>
    <to>
      <col>0</col>
      <colOff>599715</colOff>
      <row>614</row>
      <rowOff>28215</rowOff>
    </to>
    <pic>
      <nvPicPr>
        <cNvPr id="11" name="Image 1" descr="Picture"/>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612</row>
      <rowOff>228450</rowOff>
    </from>
    <to>
      <col>1</col>
      <colOff>24420</colOff>
      <row>613</row>
      <rowOff>275970</rowOff>
    </to>
    <pic>
      <nvPicPr>
        <cNvPr id="12" name="Image 2" descr="Picture"/>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648</row>
      <rowOff>209400</rowOff>
    </from>
    <to>
      <col>0</col>
      <colOff>599715</colOff>
      <row>650</row>
      <rowOff>28215</rowOff>
    </to>
    <pic>
      <nvPicPr>
        <cNvPr id="11" name="Image 1" descr="Picture"/>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648</row>
      <rowOff>228450</rowOff>
    </from>
    <to>
      <col>1</col>
      <colOff>24420</colOff>
      <row>649</row>
      <rowOff>275970</rowOff>
    </to>
    <pic>
      <nvPicPr>
        <cNvPr id="12" name="Image 2" descr="Picture"/>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684</row>
      <rowOff>209400</rowOff>
    </from>
    <to>
      <col>0</col>
      <colOff>599715</colOff>
      <row>686</row>
      <rowOff>28215</rowOff>
    </to>
    <pic>
      <nvPicPr>
        <cNvPr id="11" name="Image 1" descr="Picture"/>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684</row>
      <rowOff>228450</rowOff>
    </from>
    <to>
      <col>1</col>
      <colOff>24420</colOff>
      <row>685</row>
      <rowOff>275970</rowOff>
    </to>
    <pic>
      <nvPicPr>
        <cNvPr id="12" name="Image 2" descr="Picture"/>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wsDr>
</file>

<file path=xl/drawings/drawing18.xml><?xml version="1.0" encoding="utf-8"?>
<wsDr xmlns="http://schemas.openxmlformats.org/drawingml/2006/spreadsheetDrawing">
  <twoCellAnchor editAs="oneCell">
    <from>
      <col>0</col>
      <colOff>314175</colOff>
      <row>0</row>
      <rowOff>180825</rowOff>
    </from>
    <to>
      <col>0</col>
      <colOff>618765</colOff>
      <row>1</row>
      <rowOff>171090</rowOff>
    </to>
    <pic>
      <nvPicPr>
        <cNvPr id="13"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0</row>
      <rowOff>266550</rowOff>
    </from>
    <to>
      <col>1</col>
      <colOff>466455</colOff>
      <row>1</row>
      <rowOff>209295</rowOff>
    </to>
    <pic>
      <nvPicPr>
        <cNvPr id="14"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20</row>
      <rowOff>180825</rowOff>
    </from>
    <to>
      <col>0</col>
      <colOff>618765</colOff>
      <row>21</row>
      <rowOff>171090</rowOff>
    </to>
    <pic>
      <nvPicPr>
        <cNvPr id="13"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20</row>
      <rowOff>266550</rowOff>
    </from>
    <to>
      <col>1</col>
      <colOff>466455</colOff>
      <row>21</row>
      <rowOff>209295</rowOff>
    </to>
    <pic>
      <nvPicPr>
        <cNvPr id="14" name="Image 2" descr="Picture"/>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40</row>
      <rowOff>180825</rowOff>
    </from>
    <to>
      <col>0</col>
      <colOff>618765</colOff>
      <row>41</row>
      <rowOff>171090</rowOff>
    </to>
    <pic>
      <nvPicPr>
        <cNvPr id="13" name="Image 1" descr="Picture"/>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40</row>
      <rowOff>266550</rowOff>
    </from>
    <to>
      <col>1</col>
      <colOff>466455</colOff>
      <row>41</row>
      <rowOff>209295</rowOff>
    </to>
    <pic>
      <nvPicPr>
        <cNvPr id="14" name="Image 2" descr="Picture"/>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60</row>
      <rowOff>180825</rowOff>
    </from>
    <to>
      <col>0</col>
      <colOff>618765</colOff>
      <row>61</row>
      <rowOff>171090</rowOff>
    </to>
    <pic>
      <nvPicPr>
        <cNvPr id="13" name="Image 1" descr="Picture"/>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60</row>
      <rowOff>266550</rowOff>
    </from>
    <to>
      <col>1</col>
      <colOff>466455</colOff>
      <row>61</row>
      <rowOff>209295</rowOff>
    </to>
    <pic>
      <nvPicPr>
        <cNvPr id="14" name="Image 2" descr="Picture"/>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80</row>
      <rowOff>180825</rowOff>
    </from>
    <to>
      <col>0</col>
      <colOff>618765</colOff>
      <row>81</row>
      <rowOff>171090</rowOff>
    </to>
    <pic>
      <nvPicPr>
        <cNvPr id="13" name="Image 1" descr="Picture"/>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80</row>
      <rowOff>266550</rowOff>
    </from>
    <to>
      <col>1</col>
      <colOff>466455</colOff>
      <row>81</row>
      <rowOff>209295</rowOff>
    </to>
    <pic>
      <nvPicPr>
        <cNvPr id="14" name="Image 2" descr="Picture"/>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100</row>
      <rowOff>180825</rowOff>
    </from>
    <to>
      <col>0</col>
      <colOff>618765</colOff>
      <row>101</row>
      <rowOff>171090</rowOff>
    </to>
    <pic>
      <nvPicPr>
        <cNvPr id="13" name="Image 1" descr="Picture"/>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100</row>
      <rowOff>266550</rowOff>
    </from>
    <to>
      <col>1</col>
      <colOff>466455</colOff>
      <row>101</row>
      <rowOff>209295</rowOff>
    </to>
    <pic>
      <nvPicPr>
        <cNvPr id="14" name="Image 2" descr="Picture"/>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120</row>
      <rowOff>180825</rowOff>
    </from>
    <to>
      <col>0</col>
      <colOff>618765</colOff>
      <row>121</row>
      <rowOff>171090</rowOff>
    </to>
    <pic>
      <nvPicPr>
        <cNvPr id="13" name="Image 1" descr="Picture"/>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120</row>
      <rowOff>266550</rowOff>
    </from>
    <to>
      <col>1</col>
      <colOff>466455</colOff>
      <row>121</row>
      <rowOff>209295</rowOff>
    </to>
    <pic>
      <nvPicPr>
        <cNvPr id="14" name="Image 2" descr="Picture"/>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140</row>
      <rowOff>180825</rowOff>
    </from>
    <to>
      <col>0</col>
      <colOff>618765</colOff>
      <row>141</row>
      <rowOff>171090</rowOff>
    </to>
    <pic>
      <nvPicPr>
        <cNvPr id="13" name="Image 1" descr="Picture"/>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140</row>
      <rowOff>266550</rowOff>
    </from>
    <to>
      <col>1</col>
      <colOff>466455</colOff>
      <row>141</row>
      <rowOff>209295</rowOff>
    </to>
    <pic>
      <nvPicPr>
        <cNvPr id="14" name="Image 2" descr="Picture"/>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160</row>
      <rowOff>180825</rowOff>
    </from>
    <to>
      <col>0</col>
      <colOff>618765</colOff>
      <row>161</row>
      <rowOff>171090</rowOff>
    </to>
    <pic>
      <nvPicPr>
        <cNvPr id="13" name="Image 1" descr="Picture"/>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160</row>
      <rowOff>266550</rowOff>
    </from>
    <to>
      <col>1</col>
      <colOff>466455</colOff>
      <row>161</row>
      <rowOff>209295</rowOff>
    </to>
    <pic>
      <nvPicPr>
        <cNvPr id="14" name="Image 2" descr="Picture"/>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180</row>
      <rowOff>180825</rowOff>
    </from>
    <to>
      <col>0</col>
      <colOff>618765</colOff>
      <row>181</row>
      <rowOff>171090</rowOff>
    </to>
    <pic>
      <nvPicPr>
        <cNvPr id="13" name="Image 1" descr="Picture"/>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180</row>
      <rowOff>266550</rowOff>
    </from>
    <to>
      <col>1</col>
      <colOff>466455</colOff>
      <row>181</row>
      <rowOff>209295</rowOff>
    </to>
    <pic>
      <nvPicPr>
        <cNvPr id="14" name="Image 2" descr="Picture"/>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200</row>
      <rowOff>180825</rowOff>
    </from>
    <to>
      <col>0</col>
      <colOff>618765</colOff>
      <row>201</row>
      <rowOff>171090</rowOff>
    </to>
    <pic>
      <nvPicPr>
        <cNvPr id="13" name="Image 1" descr="Picture"/>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200</row>
      <rowOff>266550</rowOff>
    </from>
    <to>
      <col>1</col>
      <colOff>466455</colOff>
      <row>201</row>
      <rowOff>209295</rowOff>
    </to>
    <pic>
      <nvPicPr>
        <cNvPr id="14" name="Image 2" descr="Picture"/>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220</row>
      <rowOff>180825</rowOff>
    </from>
    <to>
      <col>0</col>
      <colOff>618765</colOff>
      <row>221</row>
      <rowOff>171090</rowOff>
    </to>
    <pic>
      <nvPicPr>
        <cNvPr id="13" name="Image 1" descr="Picture"/>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220</row>
      <rowOff>266550</rowOff>
    </from>
    <to>
      <col>1</col>
      <colOff>466455</colOff>
      <row>221</row>
      <rowOff>209295</rowOff>
    </to>
    <pic>
      <nvPicPr>
        <cNvPr id="14" name="Image 2" descr="Picture"/>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240</row>
      <rowOff>180825</rowOff>
    </from>
    <to>
      <col>0</col>
      <colOff>618765</colOff>
      <row>241</row>
      <rowOff>171090</rowOff>
    </to>
    <pic>
      <nvPicPr>
        <cNvPr id="13" name="Image 1" descr="Picture"/>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240</row>
      <rowOff>266550</rowOff>
    </from>
    <to>
      <col>1</col>
      <colOff>466455</colOff>
      <row>241</row>
      <rowOff>209295</rowOff>
    </to>
    <pic>
      <nvPicPr>
        <cNvPr id="14" name="Image 2" descr="Picture"/>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260</row>
      <rowOff>180825</rowOff>
    </from>
    <to>
      <col>0</col>
      <colOff>618765</colOff>
      <row>261</row>
      <rowOff>171090</rowOff>
    </to>
    <pic>
      <nvPicPr>
        <cNvPr id="13" name="Image 1" descr="Picture"/>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260</row>
      <rowOff>266550</rowOff>
    </from>
    <to>
      <col>1</col>
      <colOff>466455</colOff>
      <row>261</row>
      <rowOff>209295</rowOff>
    </to>
    <pic>
      <nvPicPr>
        <cNvPr id="14" name="Image 2" descr="Picture"/>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280</row>
      <rowOff>180825</rowOff>
    </from>
    <to>
      <col>0</col>
      <colOff>618765</colOff>
      <row>281</row>
      <rowOff>171090</rowOff>
    </to>
    <pic>
      <nvPicPr>
        <cNvPr id="13" name="Image 1" descr="Picture"/>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280</row>
      <rowOff>266550</rowOff>
    </from>
    <to>
      <col>1</col>
      <colOff>466455</colOff>
      <row>281</row>
      <rowOff>209295</rowOff>
    </to>
    <pic>
      <nvPicPr>
        <cNvPr id="14" name="Image 2" descr="Picture"/>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300</row>
      <rowOff>180825</rowOff>
    </from>
    <to>
      <col>0</col>
      <colOff>618765</colOff>
      <row>301</row>
      <rowOff>171090</rowOff>
    </to>
    <pic>
      <nvPicPr>
        <cNvPr id="13" name="Image 1" descr="Picture"/>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300</row>
      <rowOff>266550</rowOff>
    </from>
    <to>
      <col>1</col>
      <colOff>466455</colOff>
      <row>301</row>
      <rowOff>209295</rowOff>
    </to>
    <pic>
      <nvPicPr>
        <cNvPr id="14" name="Image 2" descr="Picture"/>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320</row>
      <rowOff>180825</rowOff>
    </from>
    <to>
      <col>0</col>
      <colOff>618765</colOff>
      <row>321</row>
      <rowOff>171090</rowOff>
    </to>
    <pic>
      <nvPicPr>
        <cNvPr id="13" name="Image 1" descr="Picture"/>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320</row>
      <rowOff>266550</rowOff>
    </from>
    <to>
      <col>1</col>
      <colOff>466455</colOff>
      <row>321</row>
      <rowOff>209295</rowOff>
    </to>
    <pic>
      <nvPicPr>
        <cNvPr id="14" name="Image 2" descr="Picture"/>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340</row>
      <rowOff>180825</rowOff>
    </from>
    <to>
      <col>0</col>
      <colOff>618765</colOff>
      <row>341</row>
      <rowOff>171090</rowOff>
    </to>
    <pic>
      <nvPicPr>
        <cNvPr id="13" name="Image 1" descr="Picture"/>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340</row>
      <rowOff>266550</rowOff>
    </from>
    <to>
      <col>1</col>
      <colOff>466455</colOff>
      <row>341</row>
      <rowOff>209295</rowOff>
    </to>
    <pic>
      <nvPicPr>
        <cNvPr id="14" name="Image 2" descr="Picture"/>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360</row>
      <rowOff>180825</rowOff>
    </from>
    <to>
      <col>0</col>
      <colOff>618765</colOff>
      <row>361</row>
      <rowOff>171090</rowOff>
    </to>
    <pic>
      <nvPicPr>
        <cNvPr id="13" name="Image 1" descr="Picture"/>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360</row>
      <rowOff>266550</rowOff>
    </from>
    <to>
      <col>1</col>
      <colOff>466455</colOff>
      <row>361</row>
      <rowOff>209295</rowOff>
    </to>
    <pic>
      <nvPicPr>
        <cNvPr id="14" name="Image 2" descr="Picture"/>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380</row>
      <rowOff>180825</rowOff>
    </from>
    <to>
      <col>0</col>
      <colOff>618765</colOff>
      <row>381</row>
      <rowOff>171090</rowOff>
    </to>
    <pic>
      <nvPicPr>
        <cNvPr id="13" name="Image 1" descr="Picture"/>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380</row>
      <rowOff>266550</rowOff>
    </from>
    <to>
      <col>1</col>
      <colOff>466455</colOff>
      <row>381</row>
      <rowOff>209295</rowOff>
    </to>
    <pic>
      <nvPicPr>
        <cNvPr id="14" name="Image 2" descr="Picture"/>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wsDr>
</file>

<file path=xl/drawings/drawing19.xml><?xml version="1.0" encoding="utf-8"?>
<wsDr xmlns="http://schemas.openxmlformats.org/drawingml/2006/spreadsheetDrawing">
  <twoCellAnchor editAs="oneCell">
    <from>
      <col>0</col>
      <colOff>304650</colOff>
      <row>0</row>
      <rowOff>190350</rowOff>
    </from>
    <to>
      <col>0</col>
      <colOff>618765</colOff>
      <row>2</row>
      <rowOff>9165</rowOff>
    </to>
    <pic>
      <nvPicPr>
        <cNvPr id="15"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0</row>
      <rowOff>209400</rowOff>
    </from>
    <to>
      <col>1</col>
      <colOff>456930</colOff>
      <row>1</row>
      <rowOff>256920</rowOff>
    </to>
    <pic>
      <nvPicPr>
        <cNvPr id="16"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30</row>
      <rowOff>190350</rowOff>
    </from>
    <to>
      <col>0</col>
      <colOff>618765</colOff>
      <row>32</row>
      <rowOff>9165</rowOff>
    </to>
    <pic>
      <nvPicPr>
        <cNvPr id="15"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30</row>
      <rowOff>209400</rowOff>
    </from>
    <to>
      <col>1</col>
      <colOff>456930</colOff>
      <row>31</row>
      <rowOff>256920</rowOff>
    </to>
    <pic>
      <nvPicPr>
        <cNvPr id="16" name="Image 2" descr="Picture"/>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60</row>
      <rowOff>190350</rowOff>
    </from>
    <to>
      <col>0</col>
      <colOff>618765</colOff>
      <row>62</row>
      <rowOff>9165</rowOff>
    </to>
    <pic>
      <nvPicPr>
        <cNvPr id="15" name="Image 1" descr="Picture"/>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60</row>
      <rowOff>209400</rowOff>
    </from>
    <to>
      <col>1</col>
      <colOff>456930</colOff>
      <row>61</row>
      <rowOff>256920</rowOff>
    </to>
    <pic>
      <nvPicPr>
        <cNvPr id="16" name="Image 2" descr="Picture"/>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90</row>
      <rowOff>190350</rowOff>
    </from>
    <to>
      <col>0</col>
      <colOff>618765</colOff>
      <row>92</row>
      <rowOff>9165</rowOff>
    </to>
    <pic>
      <nvPicPr>
        <cNvPr id="15" name="Image 1" descr="Picture"/>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90</row>
      <rowOff>209400</rowOff>
    </from>
    <to>
      <col>1</col>
      <colOff>456930</colOff>
      <row>91</row>
      <rowOff>256920</rowOff>
    </to>
    <pic>
      <nvPicPr>
        <cNvPr id="16" name="Image 2" descr="Picture"/>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120</row>
      <rowOff>190350</rowOff>
    </from>
    <to>
      <col>0</col>
      <colOff>618765</colOff>
      <row>122</row>
      <rowOff>9165</rowOff>
    </to>
    <pic>
      <nvPicPr>
        <cNvPr id="15" name="Image 1" descr="Picture"/>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120</row>
      <rowOff>209400</rowOff>
    </from>
    <to>
      <col>1</col>
      <colOff>456930</colOff>
      <row>121</row>
      <rowOff>256920</rowOff>
    </to>
    <pic>
      <nvPicPr>
        <cNvPr id="16" name="Image 2" descr="Picture"/>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150</row>
      <rowOff>190350</rowOff>
    </from>
    <to>
      <col>0</col>
      <colOff>618765</colOff>
      <row>152</row>
      <rowOff>9165</rowOff>
    </to>
    <pic>
      <nvPicPr>
        <cNvPr id="15" name="Image 1" descr="Picture"/>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150</row>
      <rowOff>209400</rowOff>
    </from>
    <to>
      <col>1</col>
      <colOff>456930</colOff>
      <row>151</row>
      <rowOff>256920</rowOff>
    </to>
    <pic>
      <nvPicPr>
        <cNvPr id="16" name="Image 2" descr="Picture"/>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180</row>
      <rowOff>190350</rowOff>
    </from>
    <to>
      <col>0</col>
      <colOff>618765</colOff>
      <row>182</row>
      <rowOff>9165</rowOff>
    </to>
    <pic>
      <nvPicPr>
        <cNvPr id="15" name="Image 1" descr="Picture"/>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180</row>
      <rowOff>209400</rowOff>
    </from>
    <to>
      <col>1</col>
      <colOff>456930</colOff>
      <row>181</row>
      <rowOff>256920</rowOff>
    </to>
    <pic>
      <nvPicPr>
        <cNvPr id="16" name="Image 2" descr="Picture"/>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210</row>
      <rowOff>190350</rowOff>
    </from>
    <to>
      <col>0</col>
      <colOff>618765</colOff>
      <row>212</row>
      <rowOff>9165</rowOff>
    </to>
    <pic>
      <nvPicPr>
        <cNvPr id="15" name="Image 1" descr="Picture"/>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210</row>
      <rowOff>209400</rowOff>
    </from>
    <to>
      <col>1</col>
      <colOff>456930</colOff>
      <row>211</row>
      <rowOff>256920</rowOff>
    </to>
    <pic>
      <nvPicPr>
        <cNvPr id="16" name="Image 2" descr="Picture"/>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240</row>
      <rowOff>190350</rowOff>
    </from>
    <to>
      <col>0</col>
      <colOff>618765</colOff>
      <row>242</row>
      <rowOff>9165</rowOff>
    </to>
    <pic>
      <nvPicPr>
        <cNvPr id="15" name="Image 1" descr="Picture"/>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240</row>
      <rowOff>209400</rowOff>
    </from>
    <to>
      <col>1</col>
      <colOff>456930</colOff>
      <row>241</row>
      <rowOff>256920</rowOff>
    </to>
    <pic>
      <nvPicPr>
        <cNvPr id="16" name="Image 2" descr="Picture"/>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270</row>
      <rowOff>190350</rowOff>
    </from>
    <to>
      <col>0</col>
      <colOff>618765</colOff>
      <row>272</row>
      <rowOff>9165</rowOff>
    </to>
    <pic>
      <nvPicPr>
        <cNvPr id="15" name="Image 1" descr="Picture"/>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270</row>
      <rowOff>209400</rowOff>
    </from>
    <to>
      <col>1</col>
      <colOff>456930</colOff>
      <row>271</row>
      <rowOff>256920</rowOff>
    </to>
    <pic>
      <nvPicPr>
        <cNvPr id="16" name="Image 2" descr="Picture"/>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300</row>
      <rowOff>190350</rowOff>
    </from>
    <to>
      <col>0</col>
      <colOff>618765</colOff>
      <row>302</row>
      <rowOff>9165</rowOff>
    </to>
    <pic>
      <nvPicPr>
        <cNvPr id="15" name="Image 1" descr="Picture"/>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300</row>
      <rowOff>209400</rowOff>
    </from>
    <to>
      <col>1</col>
      <colOff>456930</colOff>
      <row>301</row>
      <rowOff>256920</rowOff>
    </to>
    <pic>
      <nvPicPr>
        <cNvPr id="16" name="Image 2" descr="Picture"/>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330</row>
      <rowOff>190350</rowOff>
    </from>
    <to>
      <col>0</col>
      <colOff>618765</colOff>
      <row>332</row>
      <rowOff>9165</rowOff>
    </to>
    <pic>
      <nvPicPr>
        <cNvPr id="15" name="Image 1" descr="Picture"/>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330</row>
      <rowOff>209400</rowOff>
    </from>
    <to>
      <col>1</col>
      <colOff>456930</colOff>
      <row>331</row>
      <rowOff>256920</rowOff>
    </to>
    <pic>
      <nvPicPr>
        <cNvPr id="16" name="Image 2" descr="Picture"/>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360</row>
      <rowOff>190350</rowOff>
    </from>
    <to>
      <col>0</col>
      <colOff>618765</colOff>
      <row>362</row>
      <rowOff>9165</rowOff>
    </to>
    <pic>
      <nvPicPr>
        <cNvPr id="15" name="Image 1" descr="Picture"/>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360</row>
      <rowOff>209400</rowOff>
    </from>
    <to>
      <col>1</col>
      <colOff>456930</colOff>
      <row>361</row>
      <rowOff>256920</rowOff>
    </to>
    <pic>
      <nvPicPr>
        <cNvPr id="16" name="Image 2" descr="Picture"/>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390</row>
      <rowOff>190350</rowOff>
    </from>
    <to>
      <col>0</col>
      <colOff>618765</colOff>
      <row>392</row>
      <rowOff>9165</rowOff>
    </to>
    <pic>
      <nvPicPr>
        <cNvPr id="15" name="Image 1" descr="Picture"/>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390</row>
      <rowOff>209400</rowOff>
    </from>
    <to>
      <col>1</col>
      <colOff>456930</colOff>
      <row>391</row>
      <rowOff>256920</rowOff>
    </to>
    <pic>
      <nvPicPr>
        <cNvPr id="16" name="Image 2" descr="Picture"/>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420</row>
      <rowOff>190350</rowOff>
    </from>
    <to>
      <col>0</col>
      <colOff>618765</colOff>
      <row>422</row>
      <rowOff>9165</rowOff>
    </to>
    <pic>
      <nvPicPr>
        <cNvPr id="15" name="Image 1" descr="Picture"/>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420</row>
      <rowOff>209400</rowOff>
    </from>
    <to>
      <col>1</col>
      <colOff>456930</colOff>
      <row>421</row>
      <rowOff>256920</rowOff>
    </to>
    <pic>
      <nvPicPr>
        <cNvPr id="16" name="Image 2" descr="Picture"/>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450</row>
      <rowOff>190350</rowOff>
    </from>
    <to>
      <col>0</col>
      <colOff>618765</colOff>
      <row>452</row>
      <rowOff>9165</rowOff>
    </to>
    <pic>
      <nvPicPr>
        <cNvPr id="15" name="Image 1" descr="Picture"/>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450</row>
      <rowOff>209400</rowOff>
    </from>
    <to>
      <col>1</col>
      <colOff>456930</colOff>
      <row>451</row>
      <rowOff>256920</rowOff>
    </to>
    <pic>
      <nvPicPr>
        <cNvPr id="16" name="Image 2" descr="Picture"/>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480</row>
      <rowOff>190350</rowOff>
    </from>
    <to>
      <col>0</col>
      <colOff>618765</colOff>
      <row>482</row>
      <rowOff>9165</rowOff>
    </to>
    <pic>
      <nvPicPr>
        <cNvPr id="15" name="Image 1" descr="Picture"/>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480</row>
      <rowOff>209400</rowOff>
    </from>
    <to>
      <col>1</col>
      <colOff>456930</colOff>
      <row>481</row>
      <rowOff>256920</rowOff>
    </to>
    <pic>
      <nvPicPr>
        <cNvPr id="16" name="Image 2" descr="Picture"/>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510</row>
      <rowOff>190350</rowOff>
    </from>
    <to>
      <col>0</col>
      <colOff>618765</colOff>
      <row>512</row>
      <rowOff>9165</rowOff>
    </to>
    <pic>
      <nvPicPr>
        <cNvPr id="15" name="Image 1" descr="Picture"/>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510</row>
      <rowOff>209400</rowOff>
    </from>
    <to>
      <col>1</col>
      <colOff>456930</colOff>
      <row>511</row>
      <rowOff>256920</rowOff>
    </to>
    <pic>
      <nvPicPr>
        <cNvPr id="16" name="Image 2" descr="Picture"/>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540</row>
      <rowOff>190350</rowOff>
    </from>
    <to>
      <col>0</col>
      <colOff>618765</colOff>
      <row>542</row>
      <rowOff>9165</rowOff>
    </to>
    <pic>
      <nvPicPr>
        <cNvPr id="15" name="Image 1" descr="Picture"/>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540</row>
      <rowOff>209400</rowOff>
    </from>
    <to>
      <col>1</col>
      <colOff>456930</colOff>
      <row>541</row>
      <rowOff>256920</rowOff>
    </to>
    <pic>
      <nvPicPr>
        <cNvPr id="16" name="Image 2" descr="Picture"/>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570</row>
      <rowOff>190350</rowOff>
    </from>
    <to>
      <col>0</col>
      <colOff>618765</colOff>
      <row>572</row>
      <rowOff>9165</rowOff>
    </to>
    <pic>
      <nvPicPr>
        <cNvPr id="15" name="Image 1" descr="Picture"/>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570</row>
      <rowOff>209400</rowOff>
    </from>
    <to>
      <col>1</col>
      <colOff>456930</colOff>
      <row>571</row>
      <rowOff>256920</rowOff>
    </to>
    <pic>
      <nvPicPr>
        <cNvPr id="16" name="Image 2" descr="Picture"/>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wsDr>
</file>

<file path=xl/drawings/drawing20.xml><?xml version="1.0" encoding="utf-8"?>
<wsDr xmlns="http://schemas.openxmlformats.org/drawingml/2006/spreadsheetDrawing">
  <twoCellAnchor editAs="oneCell">
    <from>
      <col>0</col>
      <colOff>323700</colOff>
      <row>0</row>
      <rowOff>190350</rowOff>
    </from>
    <to>
      <col>0</col>
      <colOff>618765</colOff>
      <row>2</row>
      <rowOff>9165</rowOff>
    </to>
    <pic>
      <nvPicPr>
        <cNvPr id="17"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0</row>
      <rowOff>199875</rowOff>
    </from>
    <to>
      <col>1</col>
      <colOff>504555</colOff>
      <row>1</row>
      <rowOff>247395</rowOff>
    </to>
    <pic>
      <nvPicPr>
        <cNvPr id="18"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20</row>
      <rowOff>190350</rowOff>
    </from>
    <to>
      <col>0</col>
      <colOff>618765</colOff>
      <row>22</row>
      <rowOff>9165</rowOff>
    </to>
    <pic>
      <nvPicPr>
        <cNvPr id="17"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20</row>
      <rowOff>199875</rowOff>
    </from>
    <to>
      <col>1</col>
      <colOff>504555</colOff>
      <row>21</row>
      <rowOff>247395</rowOff>
    </to>
    <pic>
      <nvPicPr>
        <cNvPr id="18" name="Image 2" descr="Picture"/>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40</row>
      <rowOff>190350</rowOff>
    </from>
    <to>
      <col>0</col>
      <colOff>618765</colOff>
      <row>42</row>
      <rowOff>9165</rowOff>
    </to>
    <pic>
      <nvPicPr>
        <cNvPr id="17" name="Image 1" descr="Picture"/>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40</row>
      <rowOff>199875</rowOff>
    </from>
    <to>
      <col>1</col>
      <colOff>504555</colOff>
      <row>41</row>
      <rowOff>247395</rowOff>
    </to>
    <pic>
      <nvPicPr>
        <cNvPr id="18" name="Image 2" descr="Picture"/>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60</row>
      <rowOff>190350</rowOff>
    </from>
    <to>
      <col>0</col>
      <colOff>618765</colOff>
      <row>62</row>
      <rowOff>9165</rowOff>
    </to>
    <pic>
      <nvPicPr>
        <cNvPr id="17" name="Image 1" descr="Picture"/>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60</row>
      <rowOff>199875</rowOff>
    </from>
    <to>
      <col>1</col>
      <colOff>504555</colOff>
      <row>61</row>
      <rowOff>247395</rowOff>
    </to>
    <pic>
      <nvPicPr>
        <cNvPr id="18" name="Image 2" descr="Picture"/>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80</row>
      <rowOff>190350</rowOff>
    </from>
    <to>
      <col>0</col>
      <colOff>618765</colOff>
      <row>82</row>
      <rowOff>9165</rowOff>
    </to>
    <pic>
      <nvPicPr>
        <cNvPr id="17" name="Image 1" descr="Picture"/>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80</row>
      <rowOff>199875</rowOff>
    </from>
    <to>
      <col>1</col>
      <colOff>504555</colOff>
      <row>81</row>
      <rowOff>247395</rowOff>
    </to>
    <pic>
      <nvPicPr>
        <cNvPr id="18" name="Image 2" descr="Picture"/>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100</row>
      <rowOff>190350</rowOff>
    </from>
    <to>
      <col>0</col>
      <colOff>618765</colOff>
      <row>102</row>
      <rowOff>9165</rowOff>
    </to>
    <pic>
      <nvPicPr>
        <cNvPr id="17" name="Image 1" descr="Picture"/>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100</row>
      <rowOff>199875</rowOff>
    </from>
    <to>
      <col>1</col>
      <colOff>504555</colOff>
      <row>101</row>
      <rowOff>247395</rowOff>
    </to>
    <pic>
      <nvPicPr>
        <cNvPr id="18" name="Image 2" descr="Picture"/>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120</row>
      <rowOff>190350</rowOff>
    </from>
    <to>
      <col>0</col>
      <colOff>618765</colOff>
      <row>122</row>
      <rowOff>9165</rowOff>
    </to>
    <pic>
      <nvPicPr>
        <cNvPr id="17" name="Image 1" descr="Picture"/>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120</row>
      <rowOff>199875</rowOff>
    </from>
    <to>
      <col>1</col>
      <colOff>504555</colOff>
      <row>121</row>
      <rowOff>247395</rowOff>
    </to>
    <pic>
      <nvPicPr>
        <cNvPr id="18" name="Image 2" descr="Picture"/>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140</row>
      <rowOff>190350</rowOff>
    </from>
    <to>
      <col>0</col>
      <colOff>618765</colOff>
      <row>142</row>
      <rowOff>9165</rowOff>
    </to>
    <pic>
      <nvPicPr>
        <cNvPr id="17" name="Image 1" descr="Picture"/>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140</row>
      <rowOff>199875</rowOff>
    </from>
    <to>
      <col>1</col>
      <colOff>504555</colOff>
      <row>141</row>
      <rowOff>247395</rowOff>
    </to>
    <pic>
      <nvPicPr>
        <cNvPr id="18" name="Image 2" descr="Picture"/>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160</row>
      <rowOff>190350</rowOff>
    </from>
    <to>
      <col>0</col>
      <colOff>618765</colOff>
      <row>162</row>
      <rowOff>9165</rowOff>
    </to>
    <pic>
      <nvPicPr>
        <cNvPr id="17" name="Image 1" descr="Picture"/>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160</row>
      <rowOff>199875</rowOff>
    </from>
    <to>
      <col>1</col>
      <colOff>504555</colOff>
      <row>161</row>
      <rowOff>247395</rowOff>
    </to>
    <pic>
      <nvPicPr>
        <cNvPr id="18" name="Image 2" descr="Picture"/>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180</row>
      <rowOff>190350</rowOff>
    </from>
    <to>
      <col>0</col>
      <colOff>618765</colOff>
      <row>182</row>
      <rowOff>9165</rowOff>
    </to>
    <pic>
      <nvPicPr>
        <cNvPr id="17" name="Image 1" descr="Picture"/>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180</row>
      <rowOff>199875</rowOff>
    </from>
    <to>
      <col>1</col>
      <colOff>504555</colOff>
      <row>181</row>
      <rowOff>247395</rowOff>
    </to>
    <pic>
      <nvPicPr>
        <cNvPr id="18" name="Image 2" descr="Picture"/>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200</row>
      <rowOff>190350</rowOff>
    </from>
    <to>
      <col>0</col>
      <colOff>618765</colOff>
      <row>202</row>
      <rowOff>9165</rowOff>
    </to>
    <pic>
      <nvPicPr>
        <cNvPr id="17" name="Image 1" descr="Picture"/>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200</row>
      <rowOff>199875</rowOff>
    </from>
    <to>
      <col>1</col>
      <colOff>504555</colOff>
      <row>201</row>
      <rowOff>247395</rowOff>
    </to>
    <pic>
      <nvPicPr>
        <cNvPr id="18" name="Image 2" descr="Picture"/>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220</row>
      <rowOff>190350</rowOff>
    </from>
    <to>
      <col>0</col>
      <colOff>618765</colOff>
      <row>222</row>
      <rowOff>9165</rowOff>
    </to>
    <pic>
      <nvPicPr>
        <cNvPr id="17" name="Image 1" descr="Picture"/>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220</row>
      <rowOff>199875</rowOff>
    </from>
    <to>
      <col>1</col>
      <colOff>504555</colOff>
      <row>221</row>
      <rowOff>247395</rowOff>
    </to>
    <pic>
      <nvPicPr>
        <cNvPr id="18" name="Image 2" descr="Picture"/>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240</row>
      <rowOff>190350</rowOff>
    </from>
    <to>
      <col>0</col>
      <colOff>618765</colOff>
      <row>242</row>
      <rowOff>9165</rowOff>
    </to>
    <pic>
      <nvPicPr>
        <cNvPr id="17" name="Image 1" descr="Picture"/>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240</row>
      <rowOff>199875</rowOff>
    </from>
    <to>
      <col>1</col>
      <colOff>504555</colOff>
      <row>241</row>
      <rowOff>247395</rowOff>
    </to>
    <pic>
      <nvPicPr>
        <cNvPr id="18" name="Image 2" descr="Picture"/>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260</row>
      <rowOff>190350</rowOff>
    </from>
    <to>
      <col>0</col>
      <colOff>618765</colOff>
      <row>262</row>
      <rowOff>9165</rowOff>
    </to>
    <pic>
      <nvPicPr>
        <cNvPr id="17" name="Image 1" descr="Picture"/>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260</row>
      <rowOff>199875</rowOff>
    </from>
    <to>
      <col>1</col>
      <colOff>504555</colOff>
      <row>261</row>
      <rowOff>247395</rowOff>
    </to>
    <pic>
      <nvPicPr>
        <cNvPr id="18" name="Image 2" descr="Picture"/>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280</row>
      <rowOff>190350</rowOff>
    </from>
    <to>
      <col>0</col>
      <colOff>618765</colOff>
      <row>282</row>
      <rowOff>9165</rowOff>
    </to>
    <pic>
      <nvPicPr>
        <cNvPr id="17" name="Image 1" descr="Picture"/>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280</row>
      <rowOff>199875</rowOff>
    </from>
    <to>
      <col>1</col>
      <colOff>504555</colOff>
      <row>281</row>
      <rowOff>247395</rowOff>
    </to>
    <pic>
      <nvPicPr>
        <cNvPr id="18" name="Image 2" descr="Picture"/>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300</row>
      <rowOff>190350</rowOff>
    </from>
    <to>
      <col>0</col>
      <colOff>618765</colOff>
      <row>302</row>
      <rowOff>9165</rowOff>
    </to>
    <pic>
      <nvPicPr>
        <cNvPr id="17" name="Image 1" descr="Picture"/>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300</row>
      <rowOff>199875</rowOff>
    </from>
    <to>
      <col>1</col>
      <colOff>504555</colOff>
      <row>301</row>
      <rowOff>247395</rowOff>
    </to>
    <pic>
      <nvPicPr>
        <cNvPr id="18" name="Image 2" descr="Picture"/>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320</row>
      <rowOff>190350</rowOff>
    </from>
    <to>
      <col>0</col>
      <colOff>618765</colOff>
      <row>322</row>
      <rowOff>9165</rowOff>
    </to>
    <pic>
      <nvPicPr>
        <cNvPr id="17" name="Image 1" descr="Picture"/>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320</row>
      <rowOff>199875</rowOff>
    </from>
    <to>
      <col>1</col>
      <colOff>504555</colOff>
      <row>321</row>
      <rowOff>247395</rowOff>
    </to>
    <pic>
      <nvPicPr>
        <cNvPr id="18" name="Image 2" descr="Picture"/>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340</row>
      <rowOff>190350</rowOff>
    </from>
    <to>
      <col>0</col>
      <colOff>618765</colOff>
      <row>342</row>
      <rowOff>9165</rowOff>
    </to>
    <pic>
      <nvPicPr>
        <cNvPr id="17" name="Image 1" descr="Picture"/>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340</row>
      <rowOff>199875</rowOff>
    </from>
    <to>
      <col>1</col>
      <colOff>504555</colOff>
      <row>341</row>
      <rowOff>247395</rowOff>
    </to>
    <pic>
      <nvPicPr>
        <cNvPr id="18" name="Image 2" descr="Picture"/>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360</row>
      <rowOff>190350</rowOff>
    </from>
    <to>
      <col>0</col>
      <colOff>618765</colOff>
      <row>362</row>
      <rowOff>9165</rowOff>
    </to>
    <pic>
      <nvPicPr>
        <cNvPr id="17" name="Image 1" descr="Picture"/>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360</row>
      <rowOff>199875</rowOff>
    </from>
    <to>
      <col>1</col>
      <colOff>504555</colOff>
      <row>361</row>
      <rowOff>247395</rowOff>
    </to>
    <pic>
      <nvPicPr>
        <cNvPr id="18" name="Image 2" descr="Picture"/>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380</row>
      <rowOff>190350</rowOff>
    </from>
    <to>
      <col>0</col>
      <colOff>618765</colOff>
      <row>382</row>
      <rowOff>9165</rowOff>
    </to>
    <pic>
      <nvPicPr>
        <cNvPr id="17" name="Image 1" descr="Picture"/>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380</row>
      <rowOff>199875</rowOff>
    </from>
    <to>
      <col>1</col>
      <colOff>504555</colOff>
      <row>381</row>
      <rowOff>247395</rowOff>
    </to>
    <pic>
      <nvPicPr>
        <cNvPr id="18" name="Image 2" descr="Picture"/>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drawing" Target="/xl/drawings/drawing5.xml" Id="rId1"/></Relationships>
</file>

<file path=xl/worksheets/_rels/sheet9.xml.rels><Relationships xmlns="http://schemas.openxmlformats.org/package/2006/relationships"><Relationship Type="http://schemas.openxmlformats.org/officeDocument/2006/relationships/drawing" Target="/xl/drawings/drawing6.xml" Id="rId1"/></Relationships>
</file>

<file path=xl/worksheets/_rels/sheet10.xml.rels><Relationships xmlns="http://schemas.openxmlformats.org/package/2006/relationships"><Relationship Type="http://schemas.openxmlformats.org/officeDocument/2006/relationships/drawing" Target="/xl/drawings/drawing7.xml" Id="rId1"/></Relationships>
</file>

<file path=xl/worksheets/_rels/sheet11.xml.rels><Relationships xmlns="http://schemas.openxmlformats.org/package/2006/relationships"><Relationship Type="http://schemas.openxmlformats.org/officeDocument/2006/relationships/drawing" Target="/xl/drawings/drawing8.xml" Id="rId1"/></Relationships>
</file>

<file path=xl/worksheets/_rels/sheet12.xml.rels><Relationships xmlns="http://schemas.openxmlformats.org/package/2006/relationships"><Relationship Type="http://schemas.openxmlformats.org/officeDocument/2006/relationships/drawing" Target="/xl/drawings/drawing9.xml" Id="rId1"/></Relationships>
</file>

<file path=xl/worksheets/_rels/sheet13.xml.rels><Relationships xmlns="http://schemas.openxmlformats.org/package/2006/relationships"><Relationship Type="http://schemas.openxmlformats.org/officeDocument/2006/relationships/drawing" Target="/xl/drawings/drawing10.xml" Id="rId1"/></Relationships>
</file>

<file path=xl/worksheets/_rels/sheet25.xml.rels><Relationships xmlns="http://schemas.openxmlformats.org/package/2006/relationships"><Relationship Type="http://schemas.openxmlformats.org/officeDocument/2006/relationships/drawing" Target="/xl/drawings/drawing11.xml" Id="rId1"/></Relationships>
</file>

<file path=xl/worksheets/_rels/sheet26.xml.rels><Relationships xmlns="http://schemas.openxmlformats.org/package/2006/relationships"><Relationship Type="http://schemas.openxmlformats.org/officeDocument/2006/relationships/drawing" Target="/xl/drawings/drawing12.xml" Id="rId1"/></Relationships>
</file>

<file path=xl/worksheets/_rels/sheet27.xml.rels><Relationships xmlns="http://schemas.openxmlformats.org/package/2006/relationships"><Relationship Type="http://schemas.openxmlformats.org/officeDocument/2006/relationships/drawing" Target="/xl/drawings/drawing13.xml" Id="rId1"/></Relationships>
</file>

<file path=xl/worksheets/_rels/sheet28.xml.rels><Relationships xmlns="http://schemas.openxmlformats.org/package/2006/relationships"><Relationship Type="http://schemas.openxmlformats.org/officeDocument/2006/relationships/drawing" Target="/xl/drawings/drawing14.xml" Id="rId1"/></Relationships>
</file>

<file path=xl/worksheets/_rels/sheet29.xml.rels><Relationships xmlns="http://schemas.openxmlformats.org/package/2006/relationships"><Relationship Type="http://schemas.openxmlformats.org/officeDocument/2006/relationships/drawing" Target="/xl/drawings/drawing15.xml" Id="rId1"/></Relationships>
</file>

<file path=xl/worksheets/_rels/sheet30.xml.rels><Relationships xmlns="http://schemas.openxmlformats.org/package/2006/relationships"><Relationship Type="http://schemas.openxmlformats.org/officeDocument/2006/relationships/drawing" Target="/xl/drawings/drawing16.xml" Id="rId1"/></Relationships>
</file>

<file path=xl/worksheets/_rels/sheet31.xml.rels><Relationships xmlns="http://schemas.openxmlformats.org/package/2006/relationships"><Relationship Type="http://schemas.openxmlformats.org/officeDocument/2006/relationships/drawing" Target="/xl/drawings/drawing17.xml" Id="rId1"/></Relationships>
</file>

<file path=xl/worksheets/_rels/sheet32.xml.rels><Relationships xmlns="http://schemas.openxmlformats.org/package/2006/relationships"><Relationship Type="http://schemas.openxmlformats.org/officeDocument/2006/relationships/drawing" Target="/xl/drawings/drawing18.xml" Id="rId1"/></Relationships>
</file>

<file path=xl/worksheets/_rels/sheet33.xml.rels><Relationships xmlns="http://schemas.openxmlformats.org/package/2006/relationships"><Relationship Type="http://schemas.openxmlformats.org/officeDocument/2006/relationships/drawing" Target="/xl/drawings/drawing19.xml" Id="rId1"/></Relationships>
</file>

<file path=xl/worksheets/_rels/sheet34.xml.rels><Relationships xmlns="http://schemas.openxmlformats.org/package/2006/relationships"><Relationship Type="http://schemas.openxmlformats.org/officeDocument/2006/relationships/drawing" Target="/xl/drawings/drawing20.xml" Id="rId1"/></Relationships>
</file>

<file path=xl/worksheets/sheet1.xml><?xml version="1.0" encoding="utf-8"?>
<worksheet xmlns="http://schemas.openxmlformats.org/spreadsheetml/2006/main">
  <sheetPr>
    <outlinePr summaryBelow="1" summaryRight="1"/>
    <pageSetUpPr/>
  </sheetPr>
  <dimension ref="B2:B23"/>
  <sheetViews>
    <sheetView showGridLines="0" topLeftCell="A10" zoomScaleNormal="100" workbookViewId="0">
      <selection activeCell="A1" sqref="A1"/>
    </sheetView>
  </sheetViews>
  <sheetFormatPr baseColWidth="8" defaultColWidth="8.7109375" defaultRowHeight="15"/>
  <cols>
    <col width="3" customWidth="1" min="1" max="1"/>
    <col width="110" customWidth="1" min="2" max="2"/>
  </cols>
  <sheetData>
    <row r="2" ht="27.75" customHeight="1">
      <c r="B2" s="1" t="inlineStr">
        <is>
          <t>REGISTRE QA/QC – PV &amp; RFI (sans macro)</t>
        </is>
      </c>
    </row>
    <row r="3">
      <c r="B3" s="2" t="n"/>
    </row>
    <row r="4" ht="15.75" customHeight="1">
      <c r="B4" s="3" t="inlineStr">
        <is>
          <t>1. Saisie</t>
        </is>
      </c>
    </row>
    <row r="5" ht="30" customHeight="1">
      <c r="B5" s="2" t="inlineStr">
        <is>
          <t>• Feuille « Registre » : une ligne par inspection. Choisissez le Type, saisissez le RFI No (unique), le N° de rapport, l'ouvrage, le plan, la désignation, le tronçon et la conclusion.</t>
        </is>
      </c>
    </row>
    <row r="6" ht="30" customHeight="1">
      <c r="B6" s="2" t="inlineStr">
        <is>
          <t>• Feuilles grises « Données … » / « Tubes Bardage » / « Joints Enrobage » : informations propres à certains PV (une ligne par RFI, ou une ligne par tube / joint).</t>
        </is>
      </c>
    </row>
    <row r="7" ht="45" customHeight="1">
      <c r="B7" s="2" t="inlineStr">
        <is>
          <t>• Item No et points d'intervention (CST, QCI, C1, CA, TPI1, TPI2) se remplissent automatiquement selon le Type et la Désignation, d'après les ITP 21063-G0-QAQC-ITP-0053 et ITP-0051 (feuille « ITP »). Une saisie manuelle dans la cellule remplace la valeur automatique.</t>
        </is>
      </c>
    </row>
    <row r="8" ht="15.75" customHeight="1">
      <c r="B8" s="3" t="inlineStr">
        <is>
          <t>2. Édition</t>
        </is>
      </c>
    </row>
    <row r="9">
      <c r="B9" s="2" t="inlineStr">
        <is>
          <t>• Ouvrez la feuille du PV (onglets bleus) ou la feuille « RFI » (onglet rouge).</t>
        </is>
      </c>
    </row>
    <row r="10" ht="30" customHeight="1">
      <c r="B10" s="2" t="inlineStr">
        <is>
          <t>• Cliquez sur la case « RFI nº » (liste déroulante) et choisissez le RFI No : la liste ne propose que les RFI du bon type, et la fiche se remplit automatiquement.</t>
        </is>
      </c>
    </row>
    <row r="11">
      <c r="B11" s="2" t="inlineStr">
        <is>
          <t>• Imprimez (Ctrl+P) ou Fichier &gt; Exporter &gt; PDF : la fiche tient sur une page A4.</t>
        </is>
      </c>
    </row>
    <row r="12">
      <c r="B12" s="2" t="n"/>
    </row>
    <row r="13" ht="15.75" customHeight="1">
      <c r="B13" s="3" t="inlineStr">
        <is>
          <t>3. Cases à cocher</t>
        </is>
      </c>
    </row>
    <row r="14">
      <c r="B14" s="2" t="inlineStr">
        <is>
          <t>• La conclusion (Accepté / Rejeté / Non applicable) saisie dans le Registre coche automatiquement la bonne case.</t>
        </is>
      </c>
    </row>
    <row r="15" ht="30" customHeight="1">
      <c r="B15" s="2" t="inlineStr">
        <is>
          <t>• Les points d'inspection sans colonne dédiée sont cochés « C » quand la conclusion est « Accepté » ; sinon ils restent vides pour être cochés à la main.</t>
        </is>
      </c>
    </row>
    <row r="16">
      <c r="B16" s="2" t="n"/>
    </row>
    <row r="17" ht="15.75" customHeight="1">
      <c r="B17" s="3" t="inlineStr">
        <is>
          <t>4. Paramètres</t>
        </is>
      </c>
    </row>
    <row r="18" ht="30" customHeight="1">
      <c r="B18" s="2" t="inlineStr">
        <is>
          <t>• Feuille « Paramètres » : titre du projet, code et date de chaque formulaire. Modifiez-les une fois, toutes les fiches suivent.</t>
        </is>
      </c>
    </row>
    <row r="19">
      <c r="B19" s="2" t="n"/>
    </row>
    <row r="20" ht="15.75" customHeight="1">
      <c r="B20" s="3" t="inlineStr">
        <is>
          <t>Règles</t>
        </is>
      </c>
    </row>
    <row r="21">
      <c r="B21" s="2" t="inlineStr">
        <is>
          <t>• Le RFI No doit être unique dans le Registre.</t>
        </is>
      </c>
    </row>
    <row r="22">
      <c r="B22" s="2" t="inlineStr">
        <is>
          <t>• Ne pas renommer les feuilles ni modifier les cellules grises « Calcul » à droite des fiches.</t>
        </is>
      </c>
    </row>
    <row r="23">
      <c r="B23" s="2" t="inlineStr">
        <is>
          <t>• Les colonnes sont au format Texte : les zéros de « 0001 » sont conservés.</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00B050"/>
    <outlinePr summaryBelow="1" summaryRight="1"/>
    <pageSetUpPr/>
  </sheetPr>
  <dimension ref="A1:AB1999"/>
  <sheetViews>
    <sheetView tabSelected="1" zoomScaleNormal="100" workbookViewId="0">
      <pane xSplit="2" ySplit="1" topLeftCell="V117" activePane="bottomRight" state="frozen"/>
      <selection pane="topRight" activeCell="C1" sqref="C1"/>
      <selection pane="bottomLeft" activeCell="A2" sqref="A2"/>
      <selection pane="bottomRight" activeCell="A125" sqref="A125:XFD125"/>
    </sheetView>
  </sheetViews>
  <sheetFormatPr baseColWidth="8" defaultColWidth="8.7109375" defaultRowHeight="15"/>
  <cols>
    <col width="36.7109375" customWidth="1" min="1" max="1"/>
    <col width="26" customWidth="1" style="4" min="2" max="2"/>
    <col width="11" customWidth="1" min="3" max="3"/>
    <col width="13" customWidth="1" min="4" max="4"/>
    <col width="41.28515625" customWidth="1" style="4" min="5" max="5"/>
    <col width="26" customWidth="1" style="43" min="6" max="6"/>
    <col width="43.7109375" customWidth="1" min="7" max="7"/>
    <col width="16" customWidth="1" min="8" max="8"/>
    <col width="10.85546875" customWidth="1" min="9" max="9"/>
    <col width="16.140625" customWidth="1" min="10" max="10"/>
    <col width="46.5703125" customWidth="1" style="43" min="11" max="11"/>
    <col width="12.5703125" customWidth="1" style="4" min="12" max="12"/>
    <col width="10" customWidth="1" min="13" max="13"/>
    <col width="15" customWidth="1" min="14" max="14"/>
    <col width="36" customWidth="1" min="15" max="15"/>
    <col width="10" customWidth="1" min="16" max="16"/>
    <col hidden="1" width="34" customWidth="1" min="17" max="17"/>
    <col width="8" customWidth="1" min="18" max="19"/>
    <col hidden="1" width="34" customWidth="1" min="20" max="20"/>
    <col width="6" customWidth="1" min="21" max="26"/>
    <col width="18" customWidth="1" min="27" max="27"/>
    <col width="12" customWidth="1" min="28" max="28"/>
  </cols>
  <sheetData>
    <row r="1" ht="45" customHeight="1">
      <c r="A1" s="5" t="inlineStr">
        <is>
          <t>Type</t>
        </is>
      </c>
      <c r="B1" s="5" t="inlineStr">
        <is>
          <t>RFI No</t>
        </is>
      </c>
      <c r="C1" s="5" t="inlineStr">
        <is>
          <t>N° Rapport</t>
        </is>
      </c>
      <c r="D1" s="5" t="inlineStr">
        <is>
          <t>Date d'inspection</t>
        </is>
      </c>
      <c r="E1" s="5" t="inlineStr">
        <is>
          <t>Ouvrage</t>
        </is>
      </c>
      <c r="F1" s="5" t="inlineStr">
        <is>
          <t>Plan nº</t>
        </is>
      </c>
      <c r="G1" s="6" t="inlineStr">
        <is>
          <t>Désignation</t>
        </is>
      </c>
      <c r="H1" s="5" t="inlineStr">
        <is>
          <t>Tronçon N°</t>
        </is>
      </c>
      <c r="I1" s="5" t="inlineStr">
        <is>
          <t>Joint début</t>
        </is>
      </c>
      <c r="J1" s="5" t="inlineStr">
        <is>
          <t>Joint fin</t>
        </is>
      </c>
      <c r="K1" s="5" t="inlineStr">
        <is>
          <t>PK début</t>
        </is>
      </c>
      <c r="L1" s="5" t="inlineStr">
        <is>
          <t>PK fin</t>
        </is>
      </c>
      <c r="M1" s="5" t="inlineStr">
        <is>
          <t>Longueur (ml)</t>
        </is>
      </c>
      <c r="N1" s="5" t="inlineStr">
        <is>
          <t>Conclusion</t>
        </is>
      </c>
      <c r="O1" s="5" t="inlineStr">
        <is>
          <t>Remarques</t>
        </is>
      </c>
      <c r="P1" s="7" t="inlineStr">
        <is>
          <t>Discipline (RFI)</t>
        </is>
      </c>
      <c r="Q1" s="7" t="inlineStr">
        <is>
          <t>Lieu (RFI) – vide = Ouvrage</t>
        </is>
      </c>
      <c r="R1" s="7" t="inlineStr">
        <is>
          <t>Item No (RFI)</t>
        </is>
      </c>
      <c r="S1" s="7" t="inlineStr">
        <is>
          <t>Heure (RFI)</t>
        </is>
      </c>
      <c r="T1" s="7" t="inlineStr">
        <is>
          <t>Description (RFI) – vide = Désignation</t>
        </is>
      </c>
      <c r="U1" s="7" t="inlineStr">
        <is>
          <t>CST</t>
        </is>
      </c>
      <c r="V1" s="7" t="inlineStr">
        <is>
          <t>QCI</t>
        </is>
      </c>
      <c r="W1" s="7" t="inlineStr">
        <is>
          <t>C1</t>
        </is>
      </c>
      <c r="X1" s="7" t="inlineStr">
        <is>
          <t>CA</t>
        </is>
      </c>
      <c r="Y1" s="7" t="inlineStr">
        <is>
          <t>TPI1</t>
        </is>
      </c>
      <c r="Z1" s="7" t="inlineStr">
        <is>
          <t>TPI2</t>
        </is>
      </c>
      <c r="AA1" s="8" t="inlineStr">
        <is>
          <t>Clé (auto)</t>
        </is>
      </c>
      <c r="AB1" s="8" t="inlineStr">
        <is>
          <t>Clé ITP (auto)</t>
        </is>
      </c>
    </row>
    <row r="2" ht="30" customHeight="1">
      <c r="A2" s="9" t="inlineStr">
        <is>
          <t>Relevé topographique</t>
        </is>
      </c>
      <c r="B2" s="10" t="inlineStr">
        <is>
          <t>21063-G26-PPL-RFI-0001</t>
        </is>
      </c>
      <c r="C2" s="33" t="n"/>
      <c r="D2" s="11" t="n">
        <v>45933</v>
      </c>
      <c r="E2" s="10" t="inlineStr">
        <is>
          <t>TRUNKLINE FROM ISW MFD TO TFTⅡCPF</t>
        </is>
      </c>
      <c r="F2" s="44" t="inlineStr">
        <is>
          <t>21061-0000-PPL-TDW-0009</t>
        </is>
      </c>
      <c r="G2" s="12" t="inlineStr">
        <is>
          <t>Relevé Topographique pré-construction</t>
        </is>
      </c>
      <c r="H2" s="33" t="n"/>
      <c r="I2" s="33" t="n"/>
      <c r="J2" s="33" t="n"/>
      <c r="K2" s="44" t="inlineStr">
        <is>
          <t>pk (18+650 Au 19+450 )</t>
        </is>
      </c>
      <c r="L2" s="10" t="n"/>
      <c r="M2" s="33" t="n"/>
      <c r="N2" s="33" t="n"/>
      <c r="O2" s="33" t="n"/>
      <c r="P2" s="44" t="inlineStr">
        <is>
          <t>PPL</t>
        </is>
      </c>
      <c r="Q2" s="33" t="n"/>
      <c r="R2" s="33">
        <f>IF($AB2="","",IFERROR(INDEX(ITP!$G$3:$G$46,MATCH($AB2,ITP!$E$3:$E$46,0)),""))</f>
        <v/>
      </c>
      <c r="S2" s="33" t="inlineStr">
        <is>
          <t>08:00</t>
        </is>
      </c>
      <c r="T2" s="33" t="n"/>
      <c r="U2" s="33">
        <f>IF($AB2="","",IFERROR(INDEX(ITP!$I$3:$I$46,MATCH($AB2,ITP!$E$3:$E$46,0)),""))</f>
        <v/>
      </c>
      <c r="V2" s="33">
        <f>IF($AB2="","",IFERROR(INDEX(ITP!$J$3:$J$46,MATCH($AB2,ITP!$E$3:$E$46,0)),""))</f>
        <v/>
      </c>
      <c r="W2" s="33">
        <f>IF($AB2="","",IFERROR(INDEX(ITP!$K$3:$K$46,MATCH($AB2,ITP!$E$3:$E$46,0)),""))</f>
        <v/>
      </c>
      <c r="X2" s="33">
        <f>IF($AB2="","",IFERROR(INDEX(ITP!$L$3:$L$46,MATCH($AB2,ITP!$E$3:$E$46,0)),""))</f>
        <v/>
      </c>
      <c r="Y2" s="33">
        <f>IF($AB2="","",IFERROR(INDEX(ITP!$M$3:$M$46,MATCH($AB2,ITP!$E$3:$E$46,0)),""))</f>
        <v/>
      </c>
      <c r="Z2" s="33">
        <f>IF($AB2="","",IFERROR(INDEX(ITP!$N$3:$N$46,MATCH($AB2,ITP!$E$3:$E$46,0)),""))</f>
        <v/>
      </c>
      <c r="AA2" s="13">
        <f>IF(A2="","",A2&amp;"|"&amp;COUNTIF($A$2:A2,A2))</f>
        <v/>
      </c>
      <c r="AB2" s="13">
        <f>IF($A2="","",IFERROR(INDEX(ITP!$C$3:$C$21,MATCH(1,INDEX((ITP!$A$3:$A$21=$A2)*(((ITP!$B$3:$B$21="")+ISNUMBER(SEARCH(ITP!$B$3:$B$21,$G2&amp;" "&amp;$T2)))&gt;0),0),0)),""))</f>
        <v/>
      </c>
    </row>
    <row r="3" ht="28.5" customHeight="1">
      <c r="A3" s="9" t="inlineStr">
        <is>
          <t>Piste de travail</t>
        </is>
      </c>
      <c r="B3" s="10" t="inlineStr">
        <is>
          <t>21063-G26-PPL-RFI-0002</t>
        </is>
      </c>
      <c r="C3" s="33" t="n"/>
      <c r="D3" s="11" t="n">
        <v>45935</v>
      </c>
      <c r="E3" s="10" t="inlineStr">
        <is>
          <t>TRUNKLINE FROM ISW MFD TO TFTⅡCPF</t>
        </is>
      </c>
      <c r="F3" s="44" t="inlineStr">
        <is>
          <t>21063-G0-PPL-PR-0007</t>
        </is>
      </c>
      <c r="G3" s="12" t="inlineStr">
        <is>
          <t>Inspection piste de travail</t>
        </is>
      </c>
      <c r="H3" s="33" t="n"/>
      <c r="I3" s="33" t="n"/>
      <c r="J3" s="33" t="n"/>
      <c r="K3" s="44" t="inlineStr">
        <is>
          <t>PK( 18+650 Au 19+450 )</t>
        </is>
      </c>
      <c r="L3" s="10" t="n"/>
      <c r="M3" s="33" t="n"/>
      <c r="N3" s="33" t="n"/>
      <c r="O3" s="33" t="n"/>
      <c r="P3" s="44" t="inlineStr">
        <is>
          <t>PPL</t>
        </is>
      </c>
      <c r="Q3" s="33" t="n"/>
      <c r="R3" s="33">
        <f>IF($AB3="","",IFERROR(INDEX(ITP!$G$3:$G$46,MATCH($AB3,ITP!$E$3:$E$46,0)),""))</f>
        <v/>
      </c>
      <c r="S3" s="33" t="inlineStr">
        <is>
          <t>08:00</t>
        </is>
      </c>
      <c r="T3" s="33" t="n"/>
      <c r="U3" s="33">
        <f>IF($AB3="","",IFERROR(INDEX(ITP!$I$3:$I$46,MATCH($AB3,ITP!$E$3:$E$46,0)),""))</f>
        <v/>
      </c>
      <c r="V3" s="33">
        <f>IF($AB3="","",IFERROR(INDEX(ITP!$J$3:$J$46,MATCH($AB3,ITP!$E$3:$E$46,0)),""))</f>
        <v/>
      </c>
      <c r="W3" s="33">
        <f>IF($AB3="","",IFERROR(INDEX(ITP!$K$3:$K$46,MATCH($AB3,ITP!$E$3:$E$46,0)),""))</f>
        <v/>
      </c>
      <c r="X3" s="33">
        <f>IF($AB3="","",IFERROR(INDEX(ITP!$L$3:$L$46,MATCH($AB3,ITP!$E$3:$E$46,0)),""))</f>
        <v/>
      </c>
      <c r="Y3" s="33">
        <f>IF($AB3="","",IFERROR(INDEX(ITP!$M$3:$M$46,MATCH($AB3,ITP!$E$3:$E$46,0)),""))</f>
        <v/>
      </c>
      <c r="Z3" s="33">
        <f>IF($AB3="","",IFERROR(INDEX(ITP!$N$3:$N$46,MATCH($AB3,ITP!$E$3:$E$46,0)),""))</f>
        <v/>
      </c>
      <c r="AA3" s="13">
        <f>IF(A3="","",A3&amp;"|"&amp;COUNTIF($A$2:A3,A3))</f>
        <v/>
      </c>
      <c r="AB3" s="13">
        <f>IF($A3="","",IFERROR(INDEX(ITP!$C$3:$C$21,MATCH(1,INDEX((ITP!$A$3:$A$21=$A3)*(((ITP!$B$3:$B$21="")+ISNUMBER(SEARCH(ITP!$B$3:$B$21,$G3&amp;" "&amp;$T3)))&gt;0),0),0)),""))</f>
        <v/>
      </c>
    </row>
    <row r="4" ht="30" customHeight="1">
      <c r="A4" s="9" t="inlineStr">
        <is>
          <t>Relevé topographique</t>
        </is>
      </c>
      <c r="B4" s="10" t="inlineStr">
        <is>
          <t>21063-G26-PPL-RFI-0003</t>
        </is>
      </c>
      <c r="C4" s="33" t="n"/>
      <c r="D4" s="14" t="n">
        <v>45936</v>
      </c>
      <c r="E4" s="10" t="inlineStr">
        <is>
          <t>TRUNKLINE FROM ISW MFD TO TFTⅡCPF</t>
        </is>
      </c>
      <c r="F4" s="44" t="inlineStr">
        <is>
          <t>21061-0000-PPL-TDW-0008</t>
        </is>
      </c>
      <c r="G4" s="12" t="inlineStr">
        <is>
          <t>Relevé Topographique pré-construction</t>
        </is>
      </c>
      <c r="H4" s="33" t="n"/>
      <c r="I4" s="33" t="n"/>
      <c r="J4" s="33" t="n"/>
      <c r="K4" s="45" t="inlineStr">
        <is>
          <t>pk (12+200 Au 16+300 )
(19+450 Au 24+730 )</t>
        </is>
      </c>
      <c r="L4" s="10" t="n"/>
      <c r="M4" s="33" t="n"/>
      <c r="N4" s="33" t="n"/>
      <c r="O4" s="33" t="n"/>
      <c r="P4" s="44" t="inlineStr">
        <is>
          <t>PPL</t>
        </is>
      </c>
      <c r="Q4" s="33" t="n"/>
      <c r="R4" s="33">
        <f>IF($AB4="","",IFERROR(INDEX(ITP!$G$3:$G$46,MATCH($AB4,ITP!$E$3:$E$46,0)),""))</f>
        <v/>
      </c>
      <c r="S4" s="33" t="inlineStr">
        <is>
          <t>08:00</t>
        </is>
      </c>
      <c r="T4" s="33" t="n"/>
      <c r="U4" s="33">
        <f>IF($AB4="","",IFERROR(INDEX(ITP!$I$3:$I$46,MATCH($AB4,ITP!$E$3:$E$46,0)),""))</f>
        <v/>
      </c>
      <c r="V4" s="33">
        <f>IF($AB4="","",IFERROR(INDEX(ITP!$J$3:$J$46,MATCH($AB4,ITP!$E$3:$E$46,0)),""))</f>
        <v/>
      </c>
      <c r="W4" s="33">
        <f>IF($AB4="","",IFERROR(INDEX(ITP!$K$3:$K$46,MATCH($AB4,ITP!$E$3:$E$46,0)),""))</f>
        <v/>
      </c>
      <c r="X4" s="33">
        <f>IF($AB4="","",IFERROR(INDEX(ITP!$L$3:$L$46,MATCH($AB4,ITP!$E$3:$E$46,0)),""))</f>
        <v/>
      </c>
      <c r="Y4" s="33">
        <f>IF($AB4="","",IFERROR(INDEX(ITP!$M$3:$M$46,MATCH($AB4,ITP!$E$3:$E$46,0)),""))</f>
        <v/>
      </c>
      <c r="Z4" s="33">
        <f>IF($AB4="","",IFERROR(INDEX(ITP!$N$3:$N$46,MATCH($AB4,ITP!$E$3:$E$46,0)),""))</f>
        <v/>
      </c>
      <c r="AA4" s="13">
        <f>IF(A4="","",A4&amp;"|"&amp;COUNTIF($A$2:A4,A4))</f>
        <v/>
      </c>
      <c r="AB4" s="13">
        <f>IF($A4="","",IFERROR(INDEX(ITP!$C$3:$C$21,MATCH(1,INDEX((ITP!$A$3:$A$21=$A4)*(((ITP!$B$3:$B$21="")+ISNUMBER(SEARCH(ITP!$B$3:$B$21,$G4&amp;" "&amp;$T4)))&gt;0),0),0)),""))</f>
        <v/>
      </c>
    </row>
    <row r="5" ht="15" customHeight="1">
      <c r="A5" s="9" t="inlineStr">
        <is>
          <t>Piste de travail</t>
        </is>
      </c>
      <c r="B5" s="10" t="inlineStr">
        <is>
          <t>21063-G26-PPL-RFI-0004</t>
        </is>
      </c>
      <c r="C5" s="33" t="n"/>
      <c r="D5" s="11" t="n">
        <v>45936</v>
      </c>
      <c r="E5" s="10" t="inlineStr">
        <is>
          <t>TRUNKLINE FROM ISW MFD TO TFTⅡCPF</t>
        </is>
      </c>
      <c r="F5" s="44" t="inlineStr">
        <is>
          <t>21063-G0-PPL-PR-0007</t>
        </is>
      </c>
      <c r="G5" s="12" t="inlineStr">
        <is>
          <t>Inspection piste de travail</t>
        </is>
      </c>
      <c r="H5" s="33" t="n"/>
      <c r="I5" s="33" t="n"/>
      <c r="J5" s="33" t="n"/>
      <c r="K5" s="44" t="inlineStr">
        <is>
          <t>PK( 16+300 Au 18+400 )</t>
        </is>
      </c>
      <c r="L5" s="10" t="n"/>
      <c r="M5" s="33" t="n"/>
      <c r="N5" s="33" t="n"/>
      <c r="O5" s="33" t="n"/>
      <c r="P5" s="44" t="inlineStr">
        <is>
          <t>PPL</t>
        </is>
      </c>
      <c r="Q5" s="33" t="n"/>
      <c r="R5" s="33">
        <f>IF($AB5="","",IFERROR(INDEX(ITP!$G$3:$G$46,MATCH($AB5,ITP!$E$3:$E$46,0)),""))</f>
        <v/>
      </c>
      <c r="S5" s="33" t="inlineStr">
        <is>
          <t>08:00</t>
        </is>
      </c>
      <c r="T5" s="33" t="n"/>
      <c r="U5" s="33">
        <f>IF($AB5="","",IFERROR(INDEX(ITP!$I$3:$I$46,MATCH($AB5,ITP!$E$3:$E$46,0)),""))</f>
        <v/>
      </c>
      <c r="V5" s="33">
        <f>IF($AB5="","",IFERROR(INDEX(ITP!$J$3:$J$46,MATCH($AB5,ITP!$E$3:$E$46,0)),""))</f>
        <v/>
      </c>
      <c r="W5" s="33">
        <f>IF($AB5="","",IFERROR(INDEX(ITP!$K$3:$K$46,MATCH($AB5,ITP!$E$3:$E$46,0)),""))</f>
        <v/>
      </c>
      <c r="X5" s="33">
        <f>IF($AB5="","",IFERROR(INDEX(ITP!$L$3:$L$46,MATCH($AB5,ITP!$E$3:$E$46,0)),""))</f>
        <v/>
      </c>
      <c r="Y5" s="33">
        <f>IF($AB5="","",IFERROR(INDEX(ITP!$M$3:$M$46,MATCH($AB5,ITP!$E$3:$E$46,0)),""))</f>
        <v/>
      </c>
      <c r="Z5" s="33">
        <f>IF($AB5="","",IFERROR(INDEX(ITP!$N$3:$N$46,MATCH($AB5,ITP!$E$3:$E$46,0)),""))</f>
        <v/>
      </c>
      <c r="AA5" s="13">
        <f>IF(A5="","",A5&amp;"|"&amp;COUNTIF($A$2:A5,A5))</f>
        <v/>
      </c>
      <c r="AB5" s="13">
        <f>IF($A5="","",IFERROR(INDEX(ITP!$C$3:$C$21,MATCH(1,INDEX((ITP!$A$3:$A$21=$A5)*(((ITP!$B$3:$B$21="")+ISNUMBER(SEARCH(ITP!$B$3:$B$21,$G5&amp;" "&amp;$T5)))&gt;0),0),0)),""))</f>
        <v/>
      </c>
    </row>
    <row r="6" ht="15" customHeight="1">
      <c r="A6" s="9" t="inlineStr">
        <is>
          <t>Piste de travail</t>
        </is>
      </c>
      <c r="B6" s="10" t="inlineStr">
        <is>
          <t>21063-G26-PPL-RFI-0005</t>
        </is>
      </c>
      <c r="C6" s="33" t="n"/>
      <c r="D6" s="11" t="n">
        <v>45940</v>
      </c>
      <c r="E6" s="10" t="inlineStr">
        <is>
          <t>TRUNKLINE FROM ISW MFD TO TFTⅡCPF</t>
        </is>
      </c>
      <c r="F6" s="44" t="inlineStr">
        <is>
          <t>21063-G0-PPL-PR-0007</t>
        </is>
      </c>
      <c r="G6" s="12" t="inlineStr">
        <is>
          <t>Inspection piste de travail</t>
        </is>
      </c>
      <c r="H6" s="33" t="n"/>
      <c r="I6" s="33" t="n"/>
      <c r="J6" s="33" t="n"/>
      <c r="K6" s="44" t="inlineStr">
        <is>
          <t>PK( 14+850 Au 16+300 )</t>
        </is>
      </c>
      <c r="L6" s="10" t="n"/>
      <c r="M6" s="33" t="n"/>
      <c r="N6" s="33" t="n"/>
      <c r="O6" s="33" t="n"/>
      <c r="P6" s="44" t="inlineStr">
        <is>
          <t>PPL</t>
        </is>
      </c>
      <c r="Q6" s="33" t="n"/>
      <c r="R6" s="33">
        <f>IF($AB6="","",IFERROR(INDEX(ITP!$G$3:$G$46,MATCH($AB6,ITP!$E$3:$E$46,0)),""))</f>
        <v/>
      </c>
      <c r="S6" s="33" t="inlineStr">
        <is>
          <t>08:00</t>
        </is>
      </c>
      <c r="T6" s="33" t="n"/>
      <c r="U6" s="33">
        <f>IF($AB6="","",IFERROR(INDEX(ITP!$I$3:$I$46,MATCH($AB6,ITP!$E$3:$E$46,0)),""))</f>
        <v/>
      </c>
      <c r="V6" s="33">
        <f>IF($AB6="","",IFERROR(INDEX(ITP!$J$3:$J$46,MATCH($AB6,ITP!$E$3:$E$46,0)),""))</f>
        <v/>
      </c>
      <c r="W6" s="33">
        <f>IF($AB6="","",IFERROR(INDEX(ITP!$K$3:$K$46,MATCH($AB6,ITP!$E$3:$E$46,0)),""))</f>
        <v/>
      </c>
      <c r="X6" s="33">
        <f>IF($AB6="","",IFERROR(INDEX(ITP!$L$3:$L$46,MATCH($AB6,ITP!$E$3:$E$46,0)),""))</f>
        <v/>
      </c>
      <c r="Y6" s="33">
        <f>IF($AB6="","",IFERROR(INDEX(ITP!$M$3:$M$46,MATCH($AB6,ITP!$E$3:$E$46,0)),""))</f>
        <v/>
      </c>
      <c r="Z6" s="33">
        <f>IF($AB6="","",IFERROR(INDEX(ITP!$N$3:$N$46,MATCH($AB6,ITP!$E$3:$E$46,0)),""))</f>
        <v/>
      </c>
      <c r="AA6" s="13">
        <f>IF(A6="","",A6&amp;"|"&amp;COUNTIF($A$2:A6,A6))</f>
        <v/>
      </c>
      <c r="AB6" s="13">
        <f>IF($A6="","",IFERROR(INDEX(ITP!$C$3:$C$21,MATCH(1,INDEX((ITP!$A$3:$A$21=$A6)*(((ITP!$B$3:$B$21="")+ISNUMBER(SEARCH(ITP!$B$3:$B$21,$G6&amp;" "&amp;$T6)))&gt;0),0),0)),""))</f>
        <v/>
      </c>
    </row>
    <row r="7" ht="15" customHeight="1">
      <c r="A7" s="9" t="inlineStr">
        <is>
          <t>Piste de travail</t>
        </is>
      </c>
      <c r="B7" s="10" t="inlineStr">
        <is>
          <t>21063-G26-PPL-RFI-0006</t>
        </is>
      </c>
      <c r="C7" s="33" t="n"/>
      <c r="D7" s="14" t="n">
        <v>45946</v>
      </c>
      <c r="E7" s="10" t="inlineStr">
        <is>
          <t>TRUNKLINE FROM ISW MFD TO TFTⅡCPF</t>
        </is>
      </c>
      <c r="F7" s="44" t="inlineStr">
        <is>
          <t>21063-G0-PPL-PR-0007</t>
        </is>
      </c>
      <c r="G7" s="12" t="inlineStr">
        <is>
          <t>Inspection piste de travail</t>
        </is>
      </c>
      <c r="H7" s="33" t="n"/>
      <c r="I7" s="33" t="n"/>
      <c r="J7" s="33" t="n"/>
      <c r="K7" s="44" t="inlineStr">
        <is>
          <t>PK( 12+300 Au 13+000 )</t>
        </is>
      </c>
      <c r="L7" s="10" t="n"/>
      <c r="M7" s="33" t="n"/>
      <c r="N7" s="33" t="n"/>
      <c r="O7" s="33" t="n"/>
      <c r="P7" s="44" t="inlineStr">
        <is>
          <t>PPL</t>
        </is>
      </c>
      <c r="Q7" s="33" t="n"/>
      <c r="R7" s="33">
        <f>IF($AB7="","",IFERROR(INDEX(ITP!$G$3:$G$46,MATCH($AB7,ITP!$E$3:$E$46,0)),""))</f>
        <v/>
      </c>
      <c r="S7" s="33" t="inlineStr">
        <is>
          <t>08:00</t>
        </is>
      </c>
      <c r="T7" s="33" t="n"/>
      <c r="U7" s="33">
        <f>IF($AB7="","",IFERROR(INDEX(ITP!$I$3:$I$46,MATCH($AB7,ITP!$E$3:$E$46,0)),""))</f>
        <v/>
      </c>
      <c r="V7" s="33">
        <f>IF($AB7="","",IFERROR(INDEX(ITP!$J$3:$J$46,MATCH($AB7,ITP!$E$3:$E$46,0)),""))</f>
        <v/>
      </c>
      <c r="W7" s="33">
        <f>IF($AB7="","",IFERROR(INDEX(ITP!$K$3:$K$46,MATCH($AB7,ITP!$E$3:$E$46,0)),""))</f>
        <v/>
      </c>
      <c r="X7" s="33">
        <f>IF($AB7="","",IFERROR(INDEX(ITP!$L$3:$L$46,MATCH($AB7,ITP!$E$3:$E$46,0)),""))</f>
        <v/>
      </c>
      <c r="Y7" s="33">
        <f>IF($AB7="","",IFERROR(INDEX(ITP!$M$3:$M$46,MATCH($AB7,ITP!$E$3:$E$46,0)),""))</f>
        <v/>
      </c>
      <c r="Z7" s="33">
        <f>IF($AB7="","",IFERROR(INDEX(ITP!$N$3:$N$46,MATCH($AB7,ITP!$E$3:$E$46,0)),""))</f>
        <v/>
      </c>
      <c r="AA7" s="13">
        <f>IF(A7="","",A7&amp;"|"&amp;COUNTIF($A$2:A7,A7))</f>
        <v/>
      </c>
      <c r="AB7" s="13">
        <f>IF($A7="","",IFERROR(INDEX(ITP!$C$3:$C$21,MATCH(1,INDEX((ITP!$A$3:$A$21=$A7)*(((ITP!$B$3:$B$21="")+ISNUMBER(SEARCH(ITP!$B$3:$B$21,$G7&amp;" "&amp;$T7)))&gt;0),0),0)),""))</f>
        <v/>
      </c>
    </row>
    <row r="8" ht="15" customHeight="1">
      <c r="A8" s="9" t="inlineStr">
        <is>
          <t>Piste de travail</t>
        </is>
      </c>
      <c r="B8" s="10" t="inlineStr">
        <is>
          <t>21063-G26-PPL-RFI-0007</t>
        </is>
      </c>
      <c r="C8" s="33" t="n"/>
      <c r="D8" s="14" t="n">
        <v>45946</v>
      </c>
      <c r="E8" s="10" t="inlineStr">
        <is>
          <t>TRUNKLINE FROM ISW MFD TO TFTⅡCPF</t>
        </is>
      </c>
      <c r="F8" s="44" t="inlineStr">
        <is>
          <t>21063-G0-PPL-PR-0007</t>
        </is>
      </c>
      <c r="G8" s="12" t="inlineStr">
        <is>
          <t>Inspection piste de travail</t>
        </is>
      </c>
      <c r="H8" s="33" t="n"/>
      <c r="I8" s="33" t="n"/>
      <c r="J8" s="33" t="n"/>
      <c r="K8" s="44" t="inlineStr">
        <is>
          <t>PK( 13+300 Au 14+800 )</t>
        </is>
      </c>
      <c r="L8" s="10" t="n"/>
      <c r="M8" s="33" t="n"/>
      <c r="N8" s="33" t="n"/>
      <c r="O8" s="33" t="n"/>
      <c r="P8" s="44" t="inlineStr">
        <is>
          <t>PPL</t>
        </is>
      </c>
      <c r="Q8" s="33" t="n"/>
      <c r="R8" s="33">
        <f>IF($AB8="","",IFERROR(INDEX(ITP!$G$3:$G$46,MATCH($AB8,ITP!$E$3:$E$46,0)),""))</f>
        <v/>
      </c>
      <c r="S8" s="33" t="inlineStr">
        <is>
          <t>08:00</t>
        </is>
      </c>
      <c r="T8" s="33" t="n"/>
      <c r="U8" s="33">
        <f>IF($AB8="","",IFERROR(INDEX(ITP!$I$3:$I$46,MATCH($AB8,ITP!$E$3:$E$46,0)),""))</f>
        <v/>
      </c>
      <c r="V8" s="33">
        <f>IF($AB8="","",IFERROR(INDEX(ITP!$J$3:$J$46,MATCH($AB8,ITP!$E$3:$E$46,0)),""))</f>
        <v/>
      </c>
      <c r="W8" s="33">
        <f>IF($AB8="","",IFERROR(INDEX(ITP!$K$3:$K$46,MATCH($AB8,ITP!$E$3:$E$46,0)),""))</f>
        <v/>
      </c>
      <c r="X8" s="33">
        <f>IF($AB8="","",IFERROR(INDEX(ITP!$L$3:$L$46,MATCH($AB8,ITP!$E$3:$E$46,0)),""))</f>
        <v/>
      </c>
      <c r="Y8" s="33">
        <f>IF($AB8="","",IFERROR(INDEX(ITP!$M$3:$M$46,MATCH($AB8,ITP!$E$3:$E$46,0)),""))</f>
        <v/>
      </c>
      <c r="Z8" s="33">
        <f>IF($AB8="","",IFERROR(INDEX(ITP!$N$3:$N$46,MATCH($AB8,ITP!$E$3:$E$46,0)),""))</f>
        <v/>
      </c>
      <c r="AA8" s="13">
        <f>IF(A8="","",A8&amp;"|"&amp;COUNTIF($A$2:A8,A8))</f>
        <v/>
      </c>
      <c r="AB8" s="13">
        <f>IF($A8="","",IFERROR(INDEX(ITP!$C$3:$C$21,MATCH(1,INDEX((ITP!$A$3:$A$21=$A8)*(((ITP!$B$3:$B$21="")+ISNUMBER(SEARCH(ITP!$B$3:$B$21,$G8&amp;" "&amp;$T8)))&gt;0),0),0)),""))</f>
        <v/>
      </c>
    </row>
    <row r="9" ht="15" customHeight="1">
      <c r="A9" s="9" t="inlineStr">
        <is>
          <t>Piste de travail</t>
        </is>
      </c>
      <c r="B9" s="10" t="inlineStr">
        <is>
          <t>21063-G26-PPL-RFI-0008</t>
        </is>
      </c>
      <c r="C9" s="33" t="n"/>
      <c r="D9" s="11" t="n">
        <v>45946</v>
      </c>
      <c r="E9" s="10" t="inlineStr">
        <is>
          <t>TRUNKLINE FROM ISW MFD TO TFTⅡCPF</t>
        </is>
      </c>
      <c r="F9" s="44" t="inlineStr">
        <is>
          <t>21063-G0-PPL-PR-0007</t>
        </is>
      </c>
      <c r="G9" s="33" t="inlineStr">
        <is>
          <t>Inspection piste de travail ISW-CPF</t>
        </is>
      </c>
      <c r="H9" s="33" t="n"/>
      <c r="I9" s="33" t="n"/>
      <c r="J9" s="33" t="n"/>
      <c r="K9" s="44" t="inlineStr">
        <is>
          <t>PK( 19+700 Au 21+100 )</t>
        </is>
      </c>
      <c r="L9" s="10" t="n"/>
      <c r="M9" s="33" t="n"/>
      <c r="N9" s="33" t="n"/>
      <c r="O9" s="33" t="n"/>
      <c r="P9" s="44" t="inlineStr">
        <is>
          <t>PPL</t>
        </is>
      </c>
      <c r="Q9" s="33" t="n"/>
      <c r="R9" s="33">
        <f>IF($AB9="","",IFERROR(INDEX(ITP!$G$3:$G$46,MATCH($AB9,ITP!$E$3:$E$46,0)),""))</f>
        <v/>
      </c>
      <c r="S9" s="33" t="inlineStr">
        <is>
          <t>08:00</t>
        </is>
      </c>
      <c r="T9" s="33" t="n"/>
      <c r="U9" s="33">
        <f>IF($AB9="","",IFERROR(INDEX(ITP!$I$3:$I$46,MATCH($AB9,ITP!$E$3:$E$46,0)),""))</f>
        <v/>
      </c>
      <c r="V9" s="33">
        <f>IF($AB9="","",IFERROR(INDEX(ITP!$J$3:$J$46,MATCH($AB9,ITP!$E$3:$E$46,0)),""))</f>
        <v/>
      </c>
      <c r="W9" s="33">
        <f>IF($AB9="","",IFERROR(INDEX(ITP!$K$3:$K$46,MATCH($AB9,ITP!$E$3:$E$46,0)),""))</f>
        <v/>
      </c>
      <c r="X9" s="33">
        <f>IF($AB9="","",IFERROR(INDEX(ITP!$L$3:$L$46,MATCH($AB9,ITP!$E$3:$E$46,0)),""))</f>
        <v/>
      </c>
      <c r="Y9" s="33">
        <f>IF($AB9="","",IFERROR(INDEX(ITP!$M$3:$M$46,MATCH($AB9,ITP!$E$3:$E$46,0)),""))</f>
        <v/>
      </c>
      <c r="Z9" s="33">
        <f>IF($AB9="","",IFERROR(INDEX(ITP!$N$3:$N$46,MATCH($AB9,ITP!$E$3:$E$46,0)),""))</f>
        <v/>
      </c>
      <c r="AA9" s="13">
        <f>IF(A9="","",A9&amp;"|"&amp;COUNTIF($A$2:A9,A9))</f>
        <v/>
      </c>
      <c r="AB9" s="13">
        <f>IF($A9="","",IFERROR(INDEX(ITP!$C$3:$C$21,MATCH(1,INDEX((ITP!$A$3:$A$21=$A9)*(((ITP!$B$3:$B$21="")+ISNUMBER(SEARCH(ITP!$B$3:$B$21,$G9&amp;" "&amp;$T9)))&gt;0),0),0)),""))</f>
        <v/>
      </c>
    </row>
    <row r="10" ht="15" customHeight="1">
      <c r="A10" s="9" t="inlineStr">
        <is>
          <t>Relevé topographique</t>
        </is>
      </c>
      <c r="B10" s="10" t="inlineStr">
        <is>
          <t>21063-G26-PPL-RFI-0009</t>
        </is>
      </c>
      <c r="C10" s="33" t="n"/>
      <c r="D10" s="11" t="n">
        <v>45949</v>
      </c>
      <c r="E10" s="10" t="inlineStr">
        <is>
          <t>TRUNKLINE FROM ISW MFD TO TFTⅡCPF</t>
        </is>
      </c>
      <c r="F10" s="44" t="inlineStr">
        <is>
          <t>21061-0000-PPL-SPC-0006</t>
        </is>
      </c>
      <c r="G10" s="12" t="inlineStr">
        <is>
          <t>Relevé Topographique pré-construction</t>
        </is>
      </c>
      <c r="H10" s="33" t="n"/>
      <c r="I10" s="33" t="n"/>
      <c r="J10" s="33" t="n"/>
      <c r="K10" s="45" t="inlineStr">
        <is>
          <t>pk (21+211 Au 22+100 )
(22+130 Au 22+230 )</t>
        </is>
      </c>
      <c r="L10" s="10" t="n"/>
      <c r="M10" s="33" t="n"/>
      <c r="N10" s="33" t="n"/>
      <c r="O10" s="33" t="n"/>
      <c r="P10" s="44" t="inlineStr">
        <is>
          <t>PPL</t>
        </is>
      </c>
      <c r="Q10" s="33" t="n"/>
      <c r="R10" s="33">
        <f>IF($AB10="","",IFERROR(INDEX(ITP!$G$3:$G$46,MATCH($AB10,ITP!$E$3:$E$46,0)),""))</f>
        <v/>
      </c>
      <c r="S10" s="33" t="inlineStr">
        <is>
          <t>08:00</t>
        </is>
      </c>
      <c r="T10" s="33" t="n"/>
      <c r="U10" s="33">
        <f>IF($AB10="","",IFERROR(INDEX(ITP!$I$3:$I$46,MATCH($AB10,ITP!$E$3:$E$46,0)),""))</f>
        <v/>
      </c>
      <c r="V10" s="33">
        <f>IF($AB10="","",IFERROR(INDEX(ITP!$J$3:$J$46,MATCH($AB10,ITP!$E$3:$E$46,0)),""))</f>
        <v/>
      </c>
      <c r="W10" s="33">
        <f>IF($AB10="","",IFERROR(INDEX(ITP!$K$3:$K$46,MATCH($AB10,ITP!$E$3:$E$46,0)),""))</f>
        <v/>
      </c>
      <c r="X10" s="33">
        <f>IF($AB10="","",IFERROR(INDEX(ITP!$L$3:$L$46,MATCH($AB10,ITP!$E$3:$E$46,0)),""))</f>
        <v/>
      </c>
      <c r="Y10" s="33">
        <f>IF($AB10="","",IFERROR(INDEX(ITP!$M$3:$M$46,MATCH($AB10,ITP!$E$3:$E$46,0)),""))</f>
        <v/>
      </c>
      <c r="Z10" s="33">
        <f>IF($AB10="","",IFERROR(INDEX(ITP!$N$3:$N$46,MATCH($AB10,ITP!$E$3:$E$46,0)),""))</f>
        <v/>
      </c>
      <c r="AA10" s="13">
        <f>IF(A10="","",A10&amp;"|"&amp;COUNTIF($A$2:A10,A10))</f>
        <v/>
      </c>
      <c r="AB10" s="13">
        <f>IF($A10="","",IFERROR(INDEX(ITP!$C$3:$C$21,MATCH(1,INDEX((ITP!$A$3:$A$21=$A10)*(((ITP!$B$3:$B$21="")+ISNUMBER(SEARCH(ITP!$B$3:$B$21,$G10&amp;" "&amp;$T10)))&gt;0),0),0)),""))</f>
        <v/>
      </c>
    </row>
    <row r="11" ht="27.75" customFormat="1" customHeight="1" s="17">
      <c r="A11" s="9" t="inlineStr">
        <is>
          <t>Piste de travail</t>
        </is>
      </c>
      <c r="B11" s="44" t="inlineStr">
        <is>
          <t>21063-G26-PPL-RFI-0010</t>
        </is>
      </c>
      <c r="C11" s="20" t="n"/>
      <c r="D11" s="11" t="n">
        <v>45949</v>
      </c>
      <c r="E11" s="44" t="inlineStr">
        <is>
          <t>TRUNKLINE FROM ISW MFD TO TFTⅡCPF</t>
        </is>
      </c>
      <c r="F11" s="44" t="inlineStr">
        <is>
          <t>21063-G0-PPL-PR-0007</t>
        </is>
      </c>
      <c r="G11" s="12" t="inlineStr">
        <is>
          <t>Inspection piste de travail</t>
        </is>
      </c>
      <c r="H11" s="20" t="n"/>
      <c r="I11" s="20" t="n"/>
      <c r="J11" s="20" t="n"/>
      <c r="K11" s="45" t="inlineStr">
        <is>
          <t>PK( 21+200 Au 22+100 )
(22+130 Au 22+230 )</t>
        </is>
      </c>
      <c r="L11" s="44" t="n"/>
      <c r="M11" s="20" t="n"/>
      <c r="N11" s="20" t="n"/>
      <c r="O11" s="20" t="n"/>
      <c r="P11" s="44" t="inlineStr">
        <is>
          <t>PPL</t>
        </is>
      </c>
      <c r="Q11" s="20" t="n"/>
      <c r="R11" s="20">
        <f>IF($AB11="","",IFERROR(INDEX(ITP!$G$3:$G$46,MATCH($AB11,ITP!$E$3:$E$46,0)),""))</f>
        <v/>
      </c>
      <c r="S11" s="33" t="inlineStr">
        <is>
          <t>08:00</t>
        </is>
      </c>
      <c r="T11" s="20" t="n"/>
      <c r="U11" s="20">
        <f>IF($AB11="","",IFERROR(INDEX(ITP!$I$3:$I$46,MATCH($AB11,ITP!$E$3:$E$46,0)),""))</f>
        <v/>
      </c>
      <c r="V11" s="20">
        <f>IF($AB11="","",IFERROR(INDEX(ITP!$J$3:$J$46,MATCH($AB11,ITP!$E$3:$E$46,0)),""))</f>
        <v/>
      </c>
      <c r="W11" s="20">
        <f>IF($AB11="","",IFERROR(INDEX(ITP!$K$3:$K$46,MATCH($AB11,ITP!$E$3:$E$46,0)),""))</f>
        <v/>
      </c>
      <c r="X11" s="20">
        <f>IF($AB11="","",IFERROR(INDEX(ITP!$L$3:$L$46,MATCH($AB11,ITP!$E$3:$E$46,0)),""))</f>
        <v/>
      </c>
      <c r="Y11" s="20">
        <f>IF($AB11="","",IFERROR(INDEX(ITP!$M$3:$M$46,MATCH($AB11,ITP!$E$3:$E$46,0)),""))</f>
        <v/>
      </c>
      <c r="Z11" s="20">
        <f>IF($AB11="","",IFERROR(INDEX(ITP!$N$3:$N$46,MATCH($AB11,ITP!$E$3:$E$46,0)),""))</f>
        <v/>
      </c>
      <c r="AA11" s="16">
        <f>IF(A11="","",A11&amp;"|"&amp;COUNTIF($A$2:A11,A11))</f>
        <v/>
      </c>
      <c r="AB11" s="16">
        <f>IF($A11="","",IFERROR(INDEX(ITP!$C$3:$C$21,MATCH(1,INDEX((ITP!$A$3:$A$21=$A11)*(((ITP!$B$3:$B$21="")+ISNUMBER(SEARCH(ITP!$B$3:$B$21,$G11&amp;" "&amp;$T11)))&gt;0),0),0)),""))</f>
        <v/>
      </c>
    </row>
    <row r="12" ht="43.5" customFormat="1" customHeight="1" s="17">
      <c r="A12" s="9" t="inlineStr">
        <is>
          <t>Piste de travail</t>
        </is>
      </c>
      <c r="B12" s="44" t="inlineStr">
        <is>
          <t>21063-G26-PPL-RFI-0011</t>
        </is>
      </c>
      <c r="C12" s="20" t="n"/>
      <c r="D12" s="11" t="n">
        <v>45952</v>
      </c>
      <c r="E12" s="44" t="inlineStr">
        <is>
          <t>TRUNKLINE FROM ISW MFD TO TFTⅡCPF</t>
        </is>
      </c>
      <c r="F12" s="44" t="inlineStr">
        <is>
          <t>21063-G0-PPL-PR-0007</t>
        </is>
      </c>
      <c r="G12" s="12" t="inlineStr">
        <is>
          <t>Inspection piste de travail</t>
        </is>
      </c>
      <c r="H12" s="20" t="n"/>
      <c r="I12" s="20" t="n"/>
      <c r="J12" s="20" t="n"/>
      <c r="K12" s="45" t="inlineStr">
        <is>
          <t>PK( 22+300 Au 22+850 )(22+900 Au 23+250 )
(23+300 Au 23+350)</t>
        </is>
      </c>
      <c r="L12" s="44" t="n"/>
      <c r="M12" s="20" t="n"/>
      <c r="N12" s="20" t="n"/>
      <c r="O12" s="20" t="n"/>
      <c r="P12" s="44" t="inlineStr">
        <is>
          <t>PPL</t>
        </is>
      </c>
      <c r="Q12" s="20" t="n"/>
      <c r="R12" s="20">
        <f>IF($AB12="","",IFERROR(INDEX(ITP!$G$3:$G$46,MATCH($AB12,ITP!$E$3:$E$46,0)),""))</f>
        <v/>
      </c>
      <c r="S12" s="33" t="inlineStr">
        <is>
          <t>08:00</t>
        </is>
      </c>
      <c r="T12" s="20" t="n"/>
      <c r="U12" s="20">
        <f>IF($AB12="","",IFERROR(INDEX(ITP!$I$3:$I$46,MATCH($AB12,ITP!$E$3:$E$46,0)),""))</f>
        <v/>
      </c>
      <c r="V12" s="20">
        <f>IF($AB12="","",IFERROR(INDEX(ITP!$J$3:$J$46,MATCH($AB12,ITP!$E$3:$E$46,0)),""))</f>
        <v/>
      </c>
      <c r="W12" s="20">
        <f>IF($AB12="","",IFERROR(INDEX(ITP!$K$3:$K$46,MATCH($AB12,ITP!$E$3:$E$46,0)),""))</f>
        <v/>
      </c>
      <c r="X12" s="20">
        <f>IF($AB12="","",IFERROR(INDEX(ITP!$L$3:$L$46,MATCH($AB12,ITP!$E$3:$E$46,0)),""))</f>
        <v/>
      </c>
      <c r="Y12" s="20">
        <f>IF($AB12="","",IFERROR(INDEX(ITP!$M$3:$M$46,MATCH($AB12,ITP!$E$3:$E$46,0)),""))</f>
        <v/>
      </c>
      <c r="Z12" s="20">
        <f>IF($AB12="","",IFERROR(INDEX(ITP!$N$3:$N$46,MATCH($AB12,ITP!$E$3:$E$46,0)),""))</f>
        <v/>
      </c>
      <c r="AA12" s="16">
        <f>IF(A12="","",A12&amp;"|"&amp;COUNTIF($A$2:A12,A12))</f>
        <v/>
      </c>
      <c r="AB12" s="16">
        <f>IF($A12="","",IFERROR(INDEX(ITP!$C$3:$C$21,MATCH(1,INDEX((ITP!$A$3:$A$21=$A12)*(((ITP!$B$3:$B$21="")+ISNUMBER(SEARCH(ITP!$B$3:$B$21,$G12&amp;" "&amp;$T12)))&gt;0),0),0)),""))</f>
        <v/>
      </c>
    </row>
    <row r="13" ht="42.75" customFormat="1" customHeight="1" s="17">
      <c r="A13" s="9" t="inlineStr">
        <is>
          <t>Piste de travail</t>
        </is>
      </c>
      <c r="B13" s="44" t="inlineStr">
        <is>
          <t>21063-G26-PPL-RFI-0012</t>
        </is>
      </c>
      <c r="C13" s="20" t="n"/>
      <c r="D13" s="11" t="n">
        <v>45956</v>
      </c>
      <c r="E13" s="44" t="inlineStr">
        <is>
          <t>TRUNKLINE FROM ISW MFD TO TFTⅡCPF</t>
        </is>
      </c>
      <c r="F13" s="44" t="inlineStr">
        <is>
          <t>21063-G0-PPL-PR-0007</t>
        </is>
      </c>
      <c r="G13" s="12" t="inlineStr">
        <is>
          <t>Inspection piste de travail ISW-CPF</t>
        </is>
      </c>
      <c r="H13" s="20" t="n"/>
      <c r="I13" s="20" t="n"/>
      <c r="J13" s="20" t="n"/>
      <c r="K13" s="44" t="inlineStr">
        <is>
          <t>PK( 23+400 Au 24+000 )</t>
        </is>
      </c>
      <c r="L13" s="44" t="n"/>
      <c r="M13" s="20" t="n"/>
      <c r="N13" s="20" t="n"/>
      <c r="O13" s="20" t="n"/>
      <c r="P13" s="44" t="inlineStr">
        <is>
          <t>PPL</t>
        </is>
      </c>
      <c r="Q13" s="20" t="n"/>
      <c r="R13" s="20">
        <f>IF($AB13="","",IFERROR(INDEX(ITP!$G$3:$G$46,MATCH($AB13,ITP!$E$3:$E$46,0)),""))</f>
        <v/>
      </c>
      <c r="S13" s="33" t="inlineStr">
        <is>
          <t>08:00</t>
        </is>
      </c>
      <c r="T13" s="20" t="n"/>
      <c r="U13" s="20">
        <f>IF($AB13="","",IFERROR(INDEX(ITP!$I$3:$I$46,MATCH($AB13,ITP!$E$3:$E$46,0)),""))</f>
        <v/>
      </c>
      <c r="V13" s="20">
        <f>IF($AB13="","",IFERROR(INDEX(ITP!$J$3:$J$46,MATCH($AB13,ITP!$E$3:$E$46,0)),""))</f>
        <v/>
      </c>
      <c r="W13" s="20">
        <f>IF($AB13="","",IFERROR(INDEX(ITP!$K$3:$K$46,MATCH($AB13,ITP!$E$3:$E$46,0)),""))</f>
        <v/>
      </c>
      <c r="X13" s="20">
        <f>IF($AB13="","",IFERROR(INDEX(ITP!$L$3:$L$46,MATCH($AB13,ITP!$E$3:$E$46,0)),""))</f>
        <v/>
      </c>
      <c r="Y13" s="20">
        <f>IF($AB13="","",IFERROR(INDEX(ITP!$M$3:$M$46,MATCH($AB13,ITP!$E$3:$E$46,0)),""))</f>
        <v/>
      </c>
      <c r="Z13" s="20">
        <f>IF($AB13="","",IFERROR(INDEX(ITP!$N$3:$N$46,MATCH($AB13,ITP!$E$3:$E$46,0)),""))</f>
        <v/>
      </c>
      <c r="AA13" s="16">
        <f>IF(A13="","",A13&amp;"|"&amp;COUNTIF($A$2:A13,A13))</f>
        <v/>
      </c>
      <c r="AB13" s="16">
        <f>IF($A13="","",IFERROR(INDEX(ITP!$C$3:$C$21,MATCH(1,INDEX((ITP!$A$3:$A$21=$A13)*(((ITP!$B$3:$B$21="")+ISNUMBER(SEARCH(ITP!$B$3:$B$21,$G13&amp;" "&amp;$T13)))&gt;0),0),0)),""))</f>
        <v/>
      </c>
    </row>
    <row r="14" ht="15" customHeight="1">
      <c r="A14" s="9" t="inlineStr">
        <is>
          <t>Relevé topographique</t>
        </is>
      </c>
      <c r="B14" s="10" t="inlineStr">
        <is>
          <t>21063-G26-PPL-RFI-0013</t>
        </is>
      </c>
      <c r="C14" s="33" t="n"/>
      <c r="D14" s="11" t="n">
        <v>45957</v>
      </c>
      <c r="E14" s="10" t="inlineStr">
        <is>
          <t>TRUNKLINE FROM ISW MFD TO TFTⅡCPF</t>
        </is>
      </c>
      <c r="F14" s="44" t="n"/>
      <c r="G14" s="12" t="inlineStr">
        <is>
          <t>Relevé Topographique pré-construction</t>
        </is>
      </c>
      <c r="H14" s="33" t="n"/>
      <c r="I14" s="33" t="n"/>
      <c r="J14" s="33" t="n"/>
      <c r="K14" s="44" t="inlineStr">
        <is>
          <t>pk (16+300 Au 18+650 )</t>
        </is>
      </c>
      <c r="L14" s="10" t="n"/>
      <c r="M14" s="33" t="n"/>
      <c r="N14" s="33" t="n"/>
      <c r="O14" s="33" t="n"/>
      <c r="P14" s="44" t="inlineStr">
        <is>
          <t>PPL</t>
        </is>
      </c>
      <c r="Q14" s="33" t="n"/>
      <c r="R14" s="33">
        <f>IF($AB14="","",IFERROR(INDEX(ITP!$G$3:$G$46,MATCH($AB14,ITP!$E$3:$E$46,0)),""))</f>
        <v/>
      </c>
      <c r="S14" s="33" t="inlineStr">
        <is>
          <t>08:00</t>
        </is>
      </c>
      <c r="T14" s="33" t="n"/>
      <c r="U14" s="33">
        <f>IF($AB14="","",IFERROR(INDEX(ITP!$I$3:$I$46,MATCH($AB14,ITP!$E$3:$E$46,0)),""))</f>
        <v/>
      </c>
      <c r="V14" s="33">
        <f>IF($AB14="","",IFERROR(INDEX(ITP!$J$3:$J$46,MATCH($AB14,ITP!$E$3:$E$46,0)),""))</f>
        <v/>
      </c>
      <c r="W14" s="33">
        <f>IF($AB14="","",IFERROR(INDEX(ITP!$K$3:$K$46,MATCH($AB14,ITP!$E$3:$E$46,0)),""))</f>
        <v/>
      </c>
      <c r="X14" s="33">
        <f>IF($AB14="","",IFERROR(INDEX(ITP!$L$3:$L$46,MATCH($AB14,ITP!$E$3:$E$46,0)),""))</f>
        <v/>
      </c>
      <c r="Y14" s="33">
        <f>IF($AB14="","",IFERROR(INDEX(ITP!$M$3:$M$46,MATCH($AB14,ITP!$E$3:$E$46,0)),""))</f>
        <v/>
      </c>
      <c r="Z14" s="33">
        <f>IF($AB14="","",IFERROR(INDEX(ITP!$N$3:$N$46,MATCH($AB14,ITP!$E$3:$E$46,0)),""))</f>
        <v/>
      </c>
      <c r="AA14" s="13">
        <f>IF(A14="","",A14&amp;"|"&amp;COUNTIF($A$2:A14,A14))</f>
        <v/>
      </c>
      <c r="AB14" s="13">
        <f>IF($A14="","",IFERROR(INDEX(ITP!$C$3:$C$21,MATCH(1,INDEX((ITP!$A$3:$A$21=$A14)*(((ITP!$B$3:$B$21="")+ISNUMBER(SEARCH(ITP!$B$3:$B$21,$G14&amp;" "&amp;$T14)))&gt;0),0),0)),""))</f>
        <v/>
      </c>
    </row>
    <row r="15" ht="15" customHeight="1">
      <c r="A15" s="9" t="inlineStr">
        <is>
          <t>Piste de travail</t>
        </is>
      </c>
      <c r="B15" s="10" t="inlineStr">
        <is>
          <t>21063-G26-PPL-RFI-0014</t>
        </is>
      </c>
      <c r="C15" s="33" t="n"/>
      <c r="D15" s="11" t="n">
        <v>45959</v>
      </c>
      <c r="E15" s="10" t="inlineStr">
        <is>
          <t>TRUNKLINE FROM ISW MFD TO TFTⅡCPF</t>
        </is>
      </c>
      <c r="F15" s="44" t="inlineStr">
        <is>
          <t>21063-G0-PPL-PR-0007</t>
        </is>
      </c>
      <c r="G15" s="12" t="inlineStr">
        <is>
          <t>Inspection piste de travail</t>
        </is>
      </c>
      <c r="H15" s="33" t="n"/>
      <c r="I15" s="33" t="n"/>
      <c r="J15" s="33" t="n"/>
      <c r="K15" s="44" t="inlineStr">
        <is>
          <t>PK( 18+400 Au 18+650 )</t>
        </is>
      </c>
      <c r="L15" s="10" t="n"/>
      <c r="M15" s="33" t="n"/>
      <c r="N15" s="33" t="n"/>
      <c r="O15" s="33" t="n"/>
      <c r="P15" s="44" t="inlineStr">
        <is>
          <t>PPL</t>
        </is>
      </c>
      <c r="Q15" s="33" t="n"/>
      <c r="R15" s="33">
        <f>IF($AB15="","",IFERROR(INDEX(ITP!$G$3:$G$46,MATCH($AB15,ITP!$E$3:$E$46,0)),""))</f>
        <v/>
      </c>
      <c r="S15" s="33" t="inlineStr">
        <is>
          <t>08:00</t>
        </is>
      </c>
      <c r="T15" s="33" t="n"/>
      <c r="U15" s="33">
        <f>IF($AB15="","",IFERROR(INDEX(ITP!$I$3:$I$46,MATCH($AB15,ITP!$E$3:$E$46,0)),""))</f>
        <v/>
      </c>
      <c r="V15" s="33">
        <f>IF($AB15="","",IFERROR(INDEX(ITP!$J$3:$J$46,MATCH($AB15,ITP!$E$3:$E$46,0)),""))</f>
        <v/>
      </c>
      <c r="W15" s="33">
        <f>IF($AB15="","",IFERROR(INDEX(ITP!$K$3:$K$46,MATCH($AB15,ITP!$E$3:$E$46,0)),""))</f>
        <v/>
      </c>
      <c r="X15" s="33">
        <f>IF($AB15="","",IFERROR(INDEX(ITP!$L$3:$L$46,MATCH($AB15,ITP!$E$3:$E$46,0)),""))</f>
        <v/>
      </c>
      <c r="Y15" s="33">
        <f>IF($AB15="","",IFERROR(INDEX(ITP!$M$3:$M$46,MATCH($AB15,ITP!$E$3:$E$46,0)),""))</f>
        <v/>
      </c>
      <c r="Z15" s="33">
        <f>IF($AB15="","",IFERROR(INDEX(ITP!$N$3:$N$46,MATCH($AB15,ITP!$E$3:$E$46,0)),""))</f>
        <v/>
      </c>
      <c r="AA15" s="13">
        <f>IF(A15="","",A15&amp;"|"&amp;COUNTIF($A$2:A15,A15))</f>
        <v/>
      </c>
      <c r="AB15" s="13">
        <f>IF($A15="","",IFERROR(INDEX(ITP!$C$3:$C$21,MATCH(1,INDEX((ITP!$A$3:$A$21=$A15)*(((ITP!$B$3:$B$21="")+ISNUMBER(SEARCH(ITP!$B$3:$B$21,$G15&amp;" "&amp;$T15)))&gt;0),0),0)),""))</f>
        <v/>
      </c>
    </row>
    <row r="16" ht="15" customHeight="1">
      <c r="A16" s="9" t="inlineStr">
        <is>
          <t>Piste de travail</t>
        </is>
      </c>
      <c r="B16" s="10" t="inlineStr">
        <is>
          <t>21063-G26-PPL-RFI-0015</t>
        </is>
      </c>
      <c r="C16" s="33" t="n"/>
      <c r="D16" s="11" t="n">
        <v>45968</v>
      </c>
      <c r="E16" s="10" t="inlineStr">
        <is>
          <t>TRUNKLINE FROM ISW MFD TO TFTⅡCPF</t>
        </is>
      </c>
      <c r="F16" s="44" t="inlineStr">
        <is>
          <t>21063-G0-PPL-PR-0007</t>
        </is>
      </c>
      <c r="G16" s="12" t="inlineStr">
        <is>
          <t>Inspection piste de travail ISW-CPF</t>
        </is>
      </c>
      <c r="H16" s="33" t="n"/>
      <c r="I16" s="33" t="n"/>
      <c r="J16" s="33" t="n"/>
      <c r="K16" s="44" t="inlineStr">
        <is>
          <t>PK( 24+057 Au 24+701 )</t>
        </is>
      </c>
      <c r="L16" s="10" t="n"/>
      <c r="M16" s="33" t="n"/>
      <c r="N16" s="33" t="n"/>
      <c r="O16" s="33" t="n"/>
      <c r="P16" s="44" t="inlineStr">
        <is>
          <t>PPL</t>
        </is>
      </c>
      <c r="Q16" s="33" t="n"/>
      <c r="R16" s="33">
        <f>IF($AB16="","",IFERROR(INDEX(ITP!$G$3:$G$46,MATCH($AB16,ITP!$E$3:$E$46,0)),""))</f>
        <v/>
      </c>
      <c r="S16" s="33" t="inlineStr">
        <is>
          <t>08:00</t>
        </is>
      </c>
      <c r="T16" s="33" t="n"/>
      <c r="U16" s="33">
        <f>IF($AB16="","",IFERROR(INDEX(ITP!$I$3:$I$46,MATCH($AB16,ITP!$E$3:$E$46,0)),""))</f>
        <v/>
      </c>
      <c r="V16" s="33">
        <f>IF($AB16="","",IFERROR(INDEX(ITP!$J$3:$J$46,MATCH($AB16,ITP!$E$3:$E$46,0)),""))</f>
        <v/>
      </c>
      <c r="W16" s="33">
        <f>IF($AB16="","",IFERROR(INDEX(ITP!$K$3:$K$46,MATCH($AB16,ITP!$E$3:$E$46,0)),""))</f>
        <v/>
      </c>
      <c r="X16" s="33">
        <f>IF($AB16="","",IFERROR(INDEX(ITP!$L$3:$L$46,MATCH($AB16,ITP!$E$3:$E$46,0)),""))</f>
        <v/>
      </c>
      <c r="Y16" s="33">
        <f>IF($AB16="","",IFERROR(INDEX(ITP!$M$3:$M$46,MATCH($AB16,ITP!$E$3:$E$46,0)),""))</f>
        <v/>
      </c>
      <c r="Z16" s="33">
        <f>IF($AB16="","",IFERROR(INDEX(ITP!$N$3:$N$46,MATCH($AB16,ITP!$E$3:$E$46,0)),""))</f>
        <v/>
      </c>
      <c r="AA16" s="13">
        <f>IF(A16="","",A16&amp;"|"&amp;COUNTIF($A$2:A16,A16))</f>
        <v/>
      </c>
      <c r="AB16" s="13">
        <f>IF($A16="","",IFERROR(INDEX(ITP!$C$3:$C$21,MATCH(1,INDEX((ITP!$A$3:$A$21=$A16)*(((ITP!$B$3:$B$21="")+ISNUMBER(SEARCH(ITP!$B$3:$B$21,$G16&amp;" "&amp;$T16)))&gt;0),0),0)),""))</f>
        <v/>
      </c>
    </row>
    <row r="17" ht="15" customHeight="1">
      <c r="A17" s="9" t="inlineStr">
        <is>
          <t>Ouverture de la tranchée</t>
        </is>
      </c>
      <c r="B17" s="10" t="inlineStr">
        <is>
          <t>21063-G26-PPL-RFI-0016</t>
        </is>
      </c>
      <c r="C17" s="33" t="n"/>
      <c r="D17" s="11" t="n">
        <v>45973</v>
      </c>
      <c r="E17" s="10" t="inlineStr">
        <is>
          <t>TRUNKLINE FROM ISW MFD TO TFTⅡCPF</t>
        </is>
      </c>
      <c r="F17" s="44" t="inlineStr">
        <is>
          <t>21061-0000-PPL-TDW-0009</t>
        </is>
      </c>
      <c r="G17" s="12" t="inlineStr">
        <is>
          <t>Inspection de tranchée</t>
        </is>
      </c>
      <c r="H17" s="33" t="n"/>
      <c r="I17" s="33" t="n"/>
      <c r="J17" s="33" t="n"/>
      <c r="K17" s="44" t="inlineStr">
        <is>
          <t>PK( 23+350 Au 23+850 )</t>
        </is>
      </c>
      <c r="L17" s="10" t="n"/>
      <c r="M17" s="33" t="inlineStr">
        <is>
          <t>500</t>
        </is>
      </c>
      <c r="N17" s="33" t="n"/>
      <c r="O17" s="33" t="n"/>
      <c r="P17" s="44" t="inlineStr">
        <is>
          <t>PPL</t>
        </is>
      </c>
      <c r="Q17" s="33" t="n"/>
      <c r="R17" s="33">
        <f>IF($AB17="","",IFERROR(INDEX(ITP!$G$3:$G$46,MATCH($AB17,ITP!$E$3:$E$46,0)),""))</f>
        <v/>
      </c>
      <c r="S17" s="33" t="inlineStr">
        <is>
          <t>08:00</t>
        </is>
      </c>
      <c r="T17" s="33" t="n"/>
      <c r="U17" s="33">
        <f>IF($AB17="","",IFERROR(INDEX(ITP!$I$3:$I$46,MATCH($AB17,ITP!$E$3:$E$46,0)),""))</f>
        <v/>
      </c>
      <c r="V17" s="33">
        <f>IF($AB17="","",IFERROR(INDEX(ITP!$J$3:$J$46,MATCH($AB17,ITP!$E$3:$E$46,0)),""))</f>
        <v/>
      </c>
      <c r="W17" s="33">
        <f>IF($AB17="","",IFERROR(INDEX(ITP!$K$3:$K$46,MATCH($AB17,ITP!$E$3:$E$46,0)),""))</f>
        <v/>
      </c>
      <c r="X17" s="33">
        <f>IF($AB17="","",IFERROR(INDEX(ITP!$L$3:$L$46,MATCH($AB17,ITP!$E$3:$E$46,0)),""))</f>
        <v/>
      </c>
      <c r="Y17" s="33">
        <f>IF($AB17="","",IFERROR(INDEX(ITP!$M$3:$M$46,MATCH($AB17,ITP!$E$3:$E$46,0)),""))</f>
        <v/>
      </c>
      <c r="Z17" s="33">
        <f>IF($AB17="","",IFERROR(INDEX(ITP!$N$3:$N$46,MATCH($AB17,ITP!$E$3:$E$46,0)),""))</f>
        <v/>
      </c>
      <c r="AA17" s="13">
        <f>IF(A17="","",A17&amp;"|"&amp;COUNTIF($A$2:A17,A17))</f>
        <v/>
      </c>
      <c r="AB17" s="13">
        <f>IF($A17="","",IFERROR(INDEX(ITP!$C$3:$C$21,MATCH(1,INDEX((ITP!$A$3:$A$21=$A17)*(((ITP!$B$3:$B$21="")+ISNUMBER(SEARCH(ITP!$B$3:$B$21,$G17&amp;" "&amp;$T17)))&gt;0),0),0)),""))</f>
        <v/>
      </c>
    </row>
    <row r="18" ht="15" customHeight="1">
      <c r="A18" s="9" t="inlineStr">
        <is>
          <t>Ouverture de la tranchée</t>
        </is>
      </c>
      <c r="B18" s="10" t="inlineStr">
        <is>
          <t>21063-G26-PPL-RFI-0017</t>
        </is>
      </c>
      <c r="C18" s="33" t="n"/>
      <c r="D18" s="18" t="n">
        <v>45980</v>
      </c>
      <c r="E18" s="10" t="inlineStr">
        <is>
          <t>TRUNKLINE FROM ISW MFD TO TFTⅡCPF</t>
        </is>
      </c>
      <c r="F18" s="44" t="inlineStr">
        <is>
          <t>21061-0000-PPL-TDW-0009</t>
        </is>
      </c>
      <c r="G18" s="33" t="inlineStr">
        <is>
          <t>Inspection de tranchée</t>
        </is>
      </c>
      <c r="H18" s="33" t="n"/>
      <c r="I18" s="33" t="n"/>
      <c r="J18" s="33" t="n"/>
      <c r="K18" s="44" t="inlineStr">
        <is>
          <t>PK( 23+800 Au 24+070 )</t>
        </is>
      </c>
      <c r="L18" s="10" t="n"/>
      <c r="M18" s="33" t="inlineStr">
        <is>
          <t>270</t>
        </is>
      </c>
      <c r="N18" s="33" t="n"/>
      <c r="O18" s="33" t="n"/>
      <c r="P18" s="44" t="inlineStr">
        <is>
          <t>PPL</t>
        </is>
      </c>
      <c r="Q18" s="33" t="n"/>
      <c r="R18" s="33">
        <f>IF($AB18="","",IFERROR(INDEX(ITP!$G$3:$G$46,MATCH($AB18,ITP!$E$3:$E$46,0)),""))</f>
        <v/>
      </c>
      <c r="S18" s="33" t="inlineStr">
        <is>
          <t>08:00</t>
        </is>
      </c>
      <c r="T18" s="33" t="n"/>
      <c r="U18" s="33">
        <f>IF($AB18="","",IFERROR(INDEX(ITP!$I$3:$I$46,MATCH($AB18,ITP!$E$3:$E$46,0)),""))</f>
        <v/>
      </c>
      <c r="V18" s="33">
        <f>IF($AB18="","",IFERROR(INDEX(ITP!$J$3:$J$46,MATCH($AB18,ITP!$E$3:$E$46,0)),""))</f>
        <v/>
      </c>
      <c r="W18" s="33">
        <f>IF($AB18="","",IFERROR(INDEX(ITP!$K$3:$K$46,MATCH($AB18,ITP!$E$3:$E$46,0)),""))</f>
        <v/>
      </c>
      <c r="X18" s="33">
        <f>IF($AB18="","",IFERROR(INDEX(ITP!$L$3:$L$46,MATCH($AB18,ITP!$E$3:$E$46,0)),""))</f>
        <v/>
      </c>
      <c r="Y18" s="33">
        <f>IF($AB18="","",IFERROR(INDEX(ITP!$M$3:$M$46,MATCH($AB18,ITP!$E$3:$E$46,0)),""))</f>
        <v/>
      </c>
      <c r="Z18" s="33">
        <f>IF($AB18="","",IFERROR(INDEX(ITP!$N$3:$N$46,MATCH($AB18,ITP!$E$3:$E$46,0)),""))</f>
        <v/>
      </c>
      <c r="AA18" s="13">
        <f>IF(A18="","",A18&amp;"|"&amp;COUNTIF($A$2:A18,A18))</f>
        <v/>
      </c>
      <c r="AB18" s="13">
        <f>IF($A18="","",IFERROR(INDEX(ITP!$C$3:$C$21,MATCH(1,INDEX((ITP!$A$3:$A$21=$A18)*(((ITP!$B$3:$B$21="")+ISNUMBER(SEARCH(ITP!$B$3:$B$21,$G18&amp;" "&amp;$T18)))&gt;0),0),0)),""))</f>
        <v/>
      </c>
    </row>
    <row r="19" ht="15" customHeight="1">
      <c r="A19" s="9" t="inlineStr">
        <is>
          <t>Relevé topographique</t>
        </is>
      </c>
      <c r="B19" s="10" t="inlineStr">
        <is>
          <t>21063-G26-PPL-RFI-0018</t>
        </is>
      </c>
      <c r="C19" s="33" t="n"/>
      <c r="D19" s="19" t="n">
        <v>45981</v>
      </c>
      <c r="E19" s="10" t="inlineStr">
        <is>
          <t>TRUNKLINE FROM ISW MFD TO TFTⅡCPF</t>
        </is>
      </c>
      <c r="F19" s="44" t="n"/>
      <c r="G19" s="12" t="inlineStr">
        <is>
          <t>Relevé Topographique pré-construction</t>
        </is>
      </c>
      <c r="H19" s="33" t="n"/>
      <c r="I19" s="33" t="n"/>
      <c r="J19" s="33" t="n"/>
      <c r="K19" s="44" t="inlineStr">
        <is>
          <t>pk (10+687 Au 12+053 )</t>
        </is>
      </c>
      <c r="L19" s="10" t="n"/>
      <c r="M19" s="33" t="inlineStr">
        <is>
          <t>1366</t>
        </is>
      </c>
      <c r="N19" s="33" t="n"/>
      <c r="O19" s="33" t="n"/>
      <c r="P19" s="44" t="inlineStr">
        <is>
          <t>PPL</t>
        </is>
      </c>
      <c r="Q19" s="33" t="n"/>
      <c r="R19" s="33">
        <f>IF($AB19="","",IFERROR(INDEX(ITP!$G$3:$G$46,MATCH($AB19,ITP!$E$3:$E$46,0)),""))</f>
        <v/>
      </c>
      <c r="S19" s="33" t="inlineStr">
        <is>
          <t>08:00</t>
        </is>
      </c>
      <c r="T19" s="33" t="n"/>
      <c r="U19" s="33">
        <f>IF($AB19="","",IFERROR(INDEX(ITP!$I$3:$I$46,MATCH($AB19,ITP!$E$3:$E$46,0)),""))</f>
        <v/>
      </c>
      <c r="V19" s="33">
        <f>IF($AB19="","",IFERROR(INDEX(ITP!$J$3:$J$46,MATCH($AB19,ITP!$E$3:$E$46,0)),""))</f>
        <v/>
      </c>
      <c r="W19" s="33">
        <f>IF($AB19="","",IFERROR(INDEX(ITP!$K$3:$K$46,MATCH($AB19,ITP!$E$3:$E$46,0)),""))</f>
        <v/>
      </c>
      <c r="X19" s="33">
        <f>IF($AB19="","",IFERROR(INDEX(ITP!$L$3:$L$46,MATCH($AB19,ITP!$E$3:$E$46,0)),""))</f>
        <v/>
      </c>
      <c r="Y19" s="33">
        <f>IF($AB19="","",IFERROR(INDEX(ITP!$M$3:$M$46,MATCH($AB19,ITP!$E$3:$E$46,0)),""))</f>
        <v/>
      </c>
      <c r="Z19" s="33">
        <f>IF($AB19="","",IFERROR(INDEX(ITP!$N$3:$N$46,MATCH($AB19,ITP!$E$3:$E$46,0)),""))</f>
        <v/>
      </c>
      <c r="AA19" s="13">
        <f>IF(A19="","",A19&amp;"|"&amp;COUNTIF($A$2:A19,A19))</f>
        <v/>
      </c>
      <c r="AB19" s="13">
        <f>IF($A19="","",IFERROR(INDEX(ITP!$C$3:$C$21,MATCH(1,INDEX((ITP!$A$3:$A$21=$A19)*(((ITP!$B$3:$B$21="")+ISNUMBER(SEARCH(ITP!$B$3:$B$21,$G19&amp;" "&amp;$T19)))&gt;0),0),0)),""))</f>
        <v/>
      </c>
    </row>
    <row r="20" ht="15" customHeight="1">
      <c r="A20" s="9" t="inlineStr">
        <is>
          <t>Relevé topographique</t>
        </is>
      </c>
      <c r="B20" s="10" t="inlineStr">
        <is>
          <t>21063-G26-PPL-RFI-0019</t>
        </is>
      </c>
      <c r="C20" s="33" t="n"/>
      <c r="D20" s="18" t="n">
        <v>45982</v>
      </c>
      <c r="E20" s="10" t="inlineStr">
        <is>
          <t>TRUNKLINE FROM ISW MFD TO TFTⅡCPF</t>
        </is>
      </c>
      <c r="F20" s="44" t="n"/>
      <c r="G20" s="12" t="inlineStr">
        <is>
          <t>Relevé Topographique pré-construction</t>
        </is>
      </c>
      <c r="H20" s="33" t="n"/>
      <c r="I20" s="33" t="n"/>
      <c r="J20" s="33" t="n"/>
      <c r="K20" s="44" t="inlineStr">
        <is>
          <t>pk (6+272 Au 10+687 )</t>
        </is>
      </c>
      <c r="L20" s="10" t="n"/>
      <c r="M20" s="33" t="inlineStr">
        <is>
          <t>4415</t>
        </is>
      </c>
      <c r="N20" s="33" t="n"/>
      <c r="O20" s="33" t="n"/>
      <c r="P20" s="44" t="inlineStr">
        <is>
          <t>PPL</t>
        </is>
      </c>
      <c r="Q20" s="33" t="n"/>
      <c r="R20" s="33">
        <f>IF($AB20="","",IFERROR(INDEX(ITP!$G$3:$G$46,MATCH($AB20,ITP!$E$3:$E$46,0)),""))</f>
        <v/>
      </c>
      <c r="S20" s="33" t="inlineStr">
        <is>
          <t>08:00</t>
        </is>
      </c>
      <c r="T20" s="33" t="n"/>
      <c r="U20" s="33">
        <f>IF($AB20="","",IFERROR(INDEX(ITP!$I$3:$I$46,MATCH($AB20,ITP!$E$3:$E$46,0)),""))</f>
        <v/>
      </c>
      <c r="V20" s="33">
        <f>IF($AB20="","",IFERROR(INDEX(ITP!$J$3:$J$46,MATCH($AB20,ITP!$E$3:$E$46,0)),""))</f>
        <v/>
      </c>
      <c r="W20" s="33">
        <f>IF($AB20="","",IFERROR(INDEX(ITP!$K$3:$K$46,MATCH($AB20,ITP!$E$3:$E$46,0)),""))</f>
        <v/>
      </c>
      <c r="X20" s="33">
        <f>IF($AB20="","",IFERROR(INDEX(ITP!$L$3:$L$46,MATCH($AB20,ITP!$E$3:$E$46,0)),""))</f>
        <v/>
      </c>
      <c r="Y20" s="33">
        <f>IF($AB20="","",IFERROR(INDEX(ITP!$M$3:$M$46,MATCH($AB20,ITP!$E$3:$E$46,0)),""))</f>
        <v/>
      </c>
      <c r="Z20" s="33">
        <f>IF($AB20="","",IFERROR(INDEX(ITP!$N$3:$N$46,MATCH($AB20,ITP!$E$3:$E$46,0)),""))</f>
        <v/>
      </c>
      <c r="AA20" s="13">
        <f>IF(A20="","",A20&amp;"|"&amp;COUNTIF($A$2:A20,A20))</f>
        <v/>
      </c>
      <c r="AB20" s="13">
        <f>IF($A20="","",IFERROR(INDEX(ITP!$C$3:$C$21,MATCH(1,INDEX((ITP!$A$3:$A$21=$A20)*(((ITP!$B$3:$B$21="")+ISNUMBER(SEARCH(ITP!$B$3:$B$21,$G20&amp;" "&amp;$T20)))&gt;0),0),0)),""))</f>
        <v/>
      </c>
    </row>
    <row r="21" ht="15" customHeight="1">
      <c r="A21" s="9" t="inlineStr">
        <is>
          <t>Relevé topographique</t>
        </is>
      </c>
      <c r="B21" s="10" t="inlineStr">
        <is>
          <t>21063-G26-PPL-RFI-0020</t>
        </is>
      </c>
      <c r="C21" s="33" t="n"/>
      <c r="D21" s="18" t="n">
        <v>45983</v>
      </c>
      <c r="E21" s="10" t="inlineStr">
        <is>
          <t>TRUNKLINE FROM ISW MFD TO TFTⅡCPF</t>
        </is>
      </c>
      <c r="F21" s="44" t="n"/>
      <c r="G21" s="12" t="inlineStr">
        <is>
          <t>Relevé Topographique pré-construction ISW/CPF</t>
        </is>
      </c>
      <c r="H21" s="33" t="n"/>
      <c r="I21" s="33" t="n"/>
      <c r="J21" s="33" t="n"/>
      <c r="K21" s="44" t="inlineStr">
        <is>
          <t>pk (0+031 Au 4+101 )</t>
        </is>
      </c>
      <c r="L21" s="10" t="n"/>
      <c r="M21" s="33" t="inlineStr">
        <is>
          <t>4070</t>
        </is>
      </c>
      <c r="N21" s="33" t="n"/>
      <c r="O21" s="33" t="n"/>
      <c r="P21" s="44" t="inlineStr">
        <is>
          <t>PPL</t>
        </is>
      </c>
      <c r="Q21" s="33" t="n"/>
      <c r="R21" s="33">
        <f>IF($AB21="","",IFERROR(INDEX(ITP!$G$3:$G$46,MATCH($AB21,ITP!$E$3:$E$46,0)),""))</f>
        <v/>
      </c>
      <c r="S21" s="33" t="inlineStr">
        <is>
          <t>08:00</t>
        </is>
      </c>
      <c r="T21" s="33" t="n"/>
      <c r="U21" s="33">
        <f>IF($AB21="","",IFERROR(INDEX(ITP!$I$3:$I$46,MATCH($AB21,ITP!$E$3:$E$46,0)),""))</f>
        <v/>
      </c>
      <c r="V21" s="33">
        <f>IF($AB21="","",IFERROR(INDEX(ITP!$J$3:$J$46,MATCH($AB21,ITP!$E$3:$E$46,0)),""))</f>
        <v/>
      </c>
      <c r="W21" s="33">
        <f>IF($AB21="","",IFERROR(INDEX(ITP!$K$3:$K$46,MATCH($AB21,ITP!$E$3:$E$46,0)),""))</f>
        <v/>
      </c>
      <c r="X21" s="33">
        <f>IF($AB21="","",IFERROR(INDEX(ITP!$L$3:$L$46,MATCH($AB21,ITP!$E$3:$E$46,0)),""))</f>
        <v/>
      </c>
      <c r="Y21" s="33">
        <f>IF($AB21="","",IFERROR(INDEX(ITP!$M$3:$M$46,MATCH($AB21,ITP!$E$3:$E$46,0)),""))</f>
        <v/>
      </c>
      <c r="Z21" s="33">
        <f>IF($AB21="","",IFERROR(INDEX(ITP!$N$3:$N$46,MATCH($AB21,ITP!$E$3:$E$46,0)),""))</f>
        <v/>
      </c>
      <c r="AA21" s="13">
        <f>IF(A21="","",A21&amp;"|"&amp;COUNTIF($A$2:A21,A21))</f>
        <v/>
      </c>
      <c r="AB21" s="13">
        <f>IF($A21="","",IFERROR(INDEX(ITP!$C$3:$C$21,MATCH(1,INDEX((ITP!$A$3:$A$21=$A21)*(((ITP!$B$3:$B$21="")+ISNUMBER(SEARCH(ITP!$B$3:$B$21,$G21&amp;" "&amp;$T21)))&gt;0),0),0)),""))</f>
        <v/>
      </c>
    </row>
    <row r="22" ht="15" customHeight="1">
      <c r="A22" s="9" t="inlineStr">
        <is>
          <t>Ouverture de la tranchée</t>
        </is>
      </c>
      <c r="B22" s="10" t="inlineStr">
        <is>
          <t>21063-G26-PPL-RFI-0021</t>
        </is>
      </c>
      <c r="C22" s="33" t="n"/>
      <c r="D22" s="18" t="n">
        <v>45985</v>
      </c>
      <c r="E22" s="10" t="inlineStr">
        <is>
          <t>TRUNKLINE FROM ISW MFD TO TFTⅡCPF</t>
        </is>
      </c>
      <c r="F22" s="44" t="inlineStr">
        <is>
          <t>21061-0000-PPL-TDW-0009</t>
        </is>
      </c>
      <c r="G22" s="12" t="inlineStr">
        <is>
          <t>Inspection de tranchée</t>
        </is>
      </c>
      <c r="H22" s="33" t="n"/>
      <c r="I22" s="33" t="n"/>
      <c r="J22" s="33" t="n"/>
      <c r="K22" s="45" t="inlineStr">
        <is>
          <t>( 24+110 au 24+180 )
( 24+190 au 24+360 )</t>
        </is>
      </c>
      <c r="L22" s="10" t="n"/>
      <c r="M22" s="33" t="inlineStr">
        <is>
          <t>70</t>
        </is>
      </c>
      <c r="N22" s="33" t="n"/>
      <c r="O22" s="33" t="n"/>
      <c r="P22" s="44" t="inlineStr">
        <is>
          <t>PPL</t>
        </is>
      </c>
      <c r="Q22" s="33" t="n"/>
      <c r="R22" s="33">
        <f>IF($AB22="","",IFERROR(INDEX(ITP!$G$3:$G$46,MATCH($AB22,ITP!$E$3:$E$46,0)),""))</f>
        <v/>
      </c>
      <c r="S22" s="33" t="inlineStr">
        <is>
          <t>08:00</t>
        </is>
      </c>
      <c r="T22" s="33" t="n"/>
      <c r="U22" s="33">
        <f>IF($AB22="","",IFERROR(INDEX(ITP!$I$3:$I$46,MATCH($AB22,ITP!$E$3:$E$46,0)),""))</f>
        <v/>
      </c>
      <c r="V22" s="33">
        <f>IF($AB22="","",IFERROR(INDEX(ITP!$J$3:$J$46,MATCH($AB22,ITP!$E$3:$E$46,0)),""))</f>
        <v/>
      </c>
      <c r="W22" s="33">
        <f>IF($AB22="","",IFERROR(INDEX(ITP!$K$3:$K$46,MATCH($AB22,ITP!$E$3:$E$46,0)),""))</f>
        <v/>
      </c>
      <c r="X22" s="33">
        <f>IF($AB22="","",IFERROR(INDEX(ITP!$L$3:$L$46,MATCH($AB22,ITP!$E$3:$E$46,0)),""))</f>
        <v/>
      </c>
      <c r="Y22" s="33">
        <f>IF($AB22="","",IFERROR(INDEX(ITP!$M$3:$M$46,MATCH($AB22,ITP!$E$3:$E$46,0)),""))</f>
        <v/>
      </c>
      <c r="Z22" s="33">
        <f>IF($AB22="","",IFERROR(INDEX(ITP!$N$3:$N$46,MATCH($AB22,ITP!$E$3:$E$46,0)),""))</f>
        <v/>
      </c>
      <c r="AA22" s="13">
        <f>IF(A22="","",A22&amp;"|"&amp;COUNTIF($A$2:A22,A22))</f>
        <v/>
      </c>
      <c r="AB22" s="13">
        <f>IF($A22="","",IFERROR(INDEX(ITP!$C$3:$C$21,MATCH(1,INDEX((ITP!$A$3:$A$21=$A22)*(((ITP!$B$3:$B$21="")+ISNUMBER(SEARCH(ITP!$B$3:$B$21,$G22&amp;" "&amp;$T22)))&gt;0),0),0)),""))</f>
        <v/>
      </c>
    </row>
    <row r="23" ht="30" customHeight="1">
      <c r="A23" s="9" t="inlineStr">
        <is>
          <t>Piste de travail</t>
        </is>
      </c>
      <c r="B23" s="10" t="inlineStr">
        <is>
          <t>21063-G26-PPL-RFI-0022</t>
        </is>
      </c>
      <c r="C23" s="33" t="n"/>
      <c r="D23" s="11" t="n">
        <v>45990</v>
      </c>
      <c r="E23" s="10" t="inlineStr">
        <is>
          <t>TRUNKLINE FROM ISW MFD TO TFTⅡCPF</t>
        </is>
      </c>
      <c r="F23" s="44" t="inlineStr">
        <is>
          <t>21063-G0-PPL-PR-0007</t>
        </is>
      </c>
      <c r="G23" s="12" t="inlineStr">
        <is>
          <t>Inspection piste de travail</t>
        </is>
      </c>
      <c r="H23" s="33" t="n"/>
      <c r="I23" s="33" t="n"/>
      <c r="J23" s="33" t="n"/>
      <c r="K23" s="45" t="inlineStr">
        <is>
          <t>PK( 8+217 Au 8+243 )
( 8+250 Au 9+030 )</t>
        </is>
      </c>
      <c r="L23" s="10" t="n"/>
      <c r="M23" s="33" t="inlineStr">
        <is>
          <t>806</t>
        </is>
      </c>
      <c r="N23" s="33" t="n"/>
      <c r="O23" s="33" t="n"/>
      <c r="P23" s="44" t="inlineStr">
        <is>
          <t>PPL</t>
        </is>
      </c>
      <c r="Q23" s="33" t="n"/>
      <c r="R23" s="33">
        <f>IF($AB23="","",IFERROR(INDEX(ITP!$G$3:$G$46,MATCH($AB23,ITP!$E$3:$E$46,0)),""))</f>
        <v/>
      </c>
      <c r="S23" s="33" t="inlineStr">
        <is>
          <t>08:00</t>
        </is>
      </c>
      <c r="T23" s="33" t="n"/>
      <c r="U23" s="33">
        <f>IF($AB23="","",IFERROR(INDEX(ITP!$I$3:$I$46,MATCH($AB23,ITP!$E$3:$E$46,0)),""))</f>
        <v/>
      </c>
      <c r="V23" s="33">
        <f>IF($AB23="","",IFERROR(INDEX(ITP!$J$3:$J$46,MATCH($AB23,ITP!$E$3:$E$46,0)),""))</f>
        <v/>
      </c>
      <c r="W23" s="33">
        <f>IF($AB23="","",IFERROR(INDEX(ITP!$K$3:$K$46,MATCH($AB23,ITP!$E$3:$E$46,0)),""))</f>
        <v/>
      </c>
      <c r="X23" s="33">
        <f>IF($AB23="","",IFERROR(INDEX(ITP!$L$3:$L$46,MATCH($AB23,ITP!$E$3:$E$46,0)),""))</f>
        <v/>
      </c>
      <c r="Y23" s="33">
        <f>IF($AB23="","",IFERROR(INDEX(ITP!$M$3:$M$46,MATCH($AB23,ITP!$E$3:$E$46,0)),""))</f>
        <v/>
      </c>
      <c r="Z23" s="33">
        <f>IF($AB23="","",IFERROR(INDEX(ITP!$N$3:$N$46,MATCH($AB23,ITP!$E$3:$E$46,0)),""))</f>
        <v/>
      </c>
      <c r="AA23" s="13">
        <f>IF(A23="","",A23&amp;"|"&amp;COUNTIF($A$2:A23,A23))</f>
        <v/>
      </c>
      <c r="AB23" s="13">
        <f>IF($A23="","",IFERROR(INDEX(ITP!$C$3:$C$21,MATCH(1,INDEX((ITP!$A$3:$A$21=$A23)*(((ITP!$B$3:$B$21="")+ISNUMBER(SEARCH(ITP!$B$3:$B$21,$G23&amp;" "&amp;$T23)))&gt;0),0),0)),""))</f>
        <v/>
      </c>
    </row>
    <row r="24" ht="30.75" customHeight="1">
      <c r="A24" s="9" t="inlineStr">
        <is>
          <t>Piste de travail</t>
        </is>
      </c>
      <c r="B24" s="10" t="inlineStr">
        <is>
          <t>21063-G26-PPL-RFI-0023</t>
        </is>
      </c>
      <c r="C24" s="33" t="n"/>
      <c r="D24" s="11" t="n">
        <v>45991</v>
      </c>
      <c r="E24" s="10" t="inlineStr">
        <is>
          <t>TRUNKLINE FROM ISW MFD TO TFTⅡCPF</t>
        </is>
      </c>
      <c r="F24" s="44" t="inlineStr">
        <is>
          <t>21063-G0-PPL-PR-0007</t>
        </is>
      </c>
      <c r="G24" s="12" t="inlineStr">
        <is>
          <t>Inspection piste de travail</t>
        </is>
      </c>
      <c r="H24" s="33" t="n"/>
      <c r="I24" s="33" t="n"/>
      <c r="J24" s="33" t="n"/>
      <c r="K24" s="45" t="inlineStr">
        <is>
          <t>PK( 9+470 Au 9+700 )
( 10+720 Au 10+580 )</t>
        </is>
      </c>
      <c r="L24" s="10" t="n"/>
      <c r="M24" s="33" t="inlineStr">
        <is>
          <t>170</t>
        </is>
      </c>
      <c r="N24" s="33" t="n"/>
      <c r="O24" s="33" t="n"/>
      <c r="P24" s="44" t="inlineStr">
        <is>
          <t>PPL</t>
        </is>
      </c>
      <c r="Q24" s="33" t="n"/>
      <c r="R24" s="33">
        <f>IF($AB24="","",IFERROR(INDEX(ITP!$G$3:$G$46,MATCH($AB24,ITP!$E$3:$E$46,0)),""))</f>
        <v/>
      </c>
      <c r="S24" s="33" t="inlineStr">
        <is>
          <t>08:00</t>
        </is>
      </c>
      <c r="T24" s="33" t="n"/>
      <c r="U24" s="33">
        <f>IF($AB24="","",IFERROR(INDEX(ITP!$I$3:$I$46,MATCH($AB24,ITP!$E$3:$E$46,0)),""))</f>
        <v/>
      </c>
      <c r="V24" s="33">
        <f>IF($AB24="","",IFERROR(INDEX(ITP!$J$3:$J$46,MATCH($AB24,ITP!$E$3:$E$46,0)),""))</f>
        <v/>
      </c>
      <c r="W24" s="33">
        <f>IF($AB24="","",IFERROR(INDEX(ITP!$K$3:$K$46,MATCH($AB24,ITP!$E$3:$E$46,0)),""))</f>
        <v/>
      </c>
      <c r="X24" s="33">
        <f>IF($AB24="","",IFERROR(INDEX(ITP!$L$3:$L$46,MATCH($AB24,ITP!$E$3:$E$46,0)),""))</f>
        <v/>
      </c>
      <c r="Y24" s="33">
        <f>IF($AB24="","",IFERROR(INDEX(ITP!$M$3:$M$46,MATCH($AB24,ITP!$E$3:$E$46,0)),""))</f>
        <v/>
      </c>
      <c r="Z24" s="33">
        <f>IF($AB24="","",IFERROR(INDEX(ITP!$N$3:$N$46,MATCH($AB24,ITP!$E$3:$E$46,0)),""))</f>
        <v/>
      </c>
      <c r="AA24" s="13">
        <f>IF(A24="","",A24&amp;"|"&amp;COUNTIF($A$2:A24,A24))</f>
        <v/>
      </c>
      <c r="AB24" s="13">
        <f>IF($A24="","",IFERROR(INDEX(ITP!$C$3:$C$21,MATCH(1,INDEX((ITP!$A$3:$A$21=$A24)*(((ITP!$B$3:$B$21="")+ISNUMBER(SEARCH(ITP!$B$3:$B$21,$G24&amp;" "&amp;$T24)))&gt;0),0),0)),""))</f>
        <v/>
      </c>
    </row>
    <row r="25" ht="28.5" customHeight="1">
      <c r="A25" s="9" t="inlineStr">
        <is>
          <t>Ouverture de la tranchée</t>
        </is>
      </c>
      <c r="B25" s="10" t="inlineStr">
        <is>
          <t>21063-G26-PPL-RFI-0024</t>
        </is>
      </c>
      <c r="C25" s="33" t="n"/>
      <c r="D25" s="11" t="n">
        <v>45992</v>
      </c>
      <c r="E25" s="10" t="inlineStr">
        <is>
          <t>TRUNKLINE FROM ISW MFD TO TFTⅡCPF</t>
        </is>
      </c>
      <c r="F25" s="44" t="inlineStr">
        <is>
          <t>21061-0000-PPL-TDW-0009</t>
        </is>
      </c>
      <c r="G25" s="12" t="inlineStr">
        <is>
          <t>Inspection de tranchée</t>
        </is>
      </c>
      <c r="H25" s="33" t="n"/>
      <c r="I25" s="33" t="n"/>
      <c r="J25" s="33" t="n"/>
      <c r="K25" s="45" t="inlineStr">
        <is>
          <t>PK( 24+180 Au 24+190)
( 24+360 Au 24+680 )</t>
        </is>
      </c>
      <c r="L25" s="10" t="n"/>
      <c r="M25" s="33" t="inlineStr">
        <is>
          <t>330</t>
        </is>
      </c>
      <c r="N25" s="33" t="n"/>
      <c r="O25" s="33" t="n"/>
      <c r="P25" s="44" t="inlineStr">
        <is>
          <t>PPL</t>
        </is>
      </c>
      <c r="Q25" s="33" t="n"/>
      <c r="R25" s="33">
        <f>IF($AB25="","",IFERROR(INDEX(ITP!$G$3:$G$46,MATCH($AB25,ITP!$E$3:$E$46,0)),""))</f>
        <v/>
      </c>
      <c r="S25" s="33" t="inlineStr">
        <is>
          <t>08:00</t>
        </is>
      </c>
      <c r="T25" s="33" t="n"/>
      <c r="U25" s="33">
        <f>IF($AB25="","",IFERROR(INDEX(ITP!$I$3:$I$46,MATCH($AB25,ITP!$E$3:$E$46,0)),""))</f>
        <v/>
      </c>
      <c r="V25" s="33">
        <f>IF($AB25="","",IFERROR(INDEX(ITP!$J$3:$J$46,MATCH($AB25,ITP!$E$3:$E$46,0)),""))</f>
        <v/>
      </c>
      <c r="W25" s="33">
        <f>IF($AB25="","",IFERROR(INDEX(ITP!$K$3:$K$46,MATCH($AB25,ITP!$E$3:$E$46,0)),""))</f>
        <v/>
      </c>
      <c r="X25" s="33">
        <f>IF($AB25="","",IFERROR(INDEX(ITP!$L$3:$L$46,MATCH($AB25,ITP!$E$3:$E$46,0)),""))</f>
        <v/>
      </c>
      <c r="Y25" s="33">
        <f>IF($AB25="","",IFERROR(INDEX(ITP!$M$3:$M$46,MATCH($AB25,ITP!$E$3:$E$46,0)),""))</f>
        <v/>
      </c>
      <c r="Z25" s="33">
        <f>IF($AB25="","",IFERROR(INDEX(ITP!$N$3:$N$46,MATCH($AB25,ITP!$E$3:$E$46,0)),""))</f>
        <v/>
      </c>
      <c r="AA25" s="13">
        <f>IF(A25="","",A25&amp;"|"&amp;COUNTIF($A$2:A25,A25))</f>
        <v/>
      </c>
      <c r="AB25" s="13">
        <f>IF($A25="","",IFERROR(INDEX(ITP!$C$3:$C$21,MATCH(1,INDEX((ITP!$A$3:$A$21=$A25)*(((ITP!$B$3:$B$21="")+ISNUMBER(SEARCH(ITP!$B$3:$B$21,$G25&amp;" "&amp;$T25)))&gt;0),0),0)),""))</f>
        <v/>
      </c>
    </row>
    <row r="26" ht="30" customHeight="1">
      <c r="A26" s="9" t="inlineStr">
        <is>
          <t>Piste de travail</t>
        </is>
      </c>
      <c r="B26" s="10" t="inlineStr">
        <is>
          <t>21063-G26-PPL-RFI-0025</t>
        </is>
      </c>
      <c r="C26" s="33" t="n"/>
      <c r="D26" s="11" t="n">
        <v>45997</v>
      </c>
      <c r="E26" s="10" t="inlineStr">
        <is>
          <t>TRUNKLINE FROM ISW MFD TO TFTⅡCPF</t>
        </is>
      </c>
      <c r="F26" s="44" t="inlineStr">
        <is>
          <t>21063-G0-PPL-PR-0007</t>
        </is>
      </c>
      <c r="G26" s="12" t="inlineStr">
        <is>
          <t>Inspection piste de travail</t>
        </is>
      </c>
      <c r="H26" s="33" t="n"/>
      <c r="I26" s="33" t="n"/>
      <c r="J26" s="33" t="n"/>
      <c r="K26" s="44" t="inlineStr">
        <is>
          <t>PK( 10+200 Au 10+580 )</t>
        </is>
      </c>
      <c r="L26" s="10" t="n"/>
      <c r="M26" s="33" t="inlineStr">
        <is>
          <t>380</t>
        </is>
      </c>
      <c r="N26" s="33" t="n"/>
      <c r="O26" s="33" t="n"/>
      <c r="P26" s="44" t="inlineStr">
        <is>
          <t>PPL</t>
        </is>
      </c>
      <c r="Q26" s="33" t="n"/>
      <c r="R26" s="33">
        <f>IF($AB26="","",IFERROR(INDEX(ITP!$G$3:$G$46,MATCH($AB26,ITP!$E$3:$E$46,0)),""))</f>
        <v/>
      </c>
      <c r="S26" s="33" t="inlineStr">
        <is>
          <t>08:00</t>
        </is>
      </c>
      <c r="T26" s="33" t="n"/>
      <c r="U26" s="33">
        <f>IF($AB26="","",IFERROR(INDEX(ITP!$I$3:$I$46,MATCH($AB26,ITP!$E$3:$E$46,0)),""))</f>
        <v/>
      </c>
      <c r="V26" s="33">
        <f>IF($AB26="","",IFERROR(INDEX(ITP!$J$3:$J$46,MATCH($AB26,ITP!$E$3:$E$46,0)),""))</f>
        <v/>
      </c>
      <c r="W26" s="33">
        <f>IF($AB26="","",IFERROR(INDEX(ITP!$K$3:$K$46,MATCH($AB26,ITP!$E$3:$E$46,0)),""))</f>
        <v/>
      </c>
      <c r="X26" s="33">
        <f>IF($AB26="","",IFERROR(INDEX(ITP!$L$3:$L$46,MATCH($AB26,ITP!$E$3:$E$46,0)),""))</f>
        <v/>
      </c>
      <c r="Y26" s="33">
        <f>IF($AB26="","",IFERROR(INDEX(ITP!$M$3:$M$46,MATCH($AB26,ITP!$E$3:$E$46,0)),""))</f>
        <v/>
      </c>
      <c r="Z26" s="33">
        <f>IF($AB26="","",IFERROR(INDEX(ITP!$N$3:$N$46,MATCH($AB26,ITP!$E$3:$E$46,0)),""))</f>
        <v/>
      </c>
      <c r="AA26" s="13">
        <f>IF(A26="","",A26&amp;"|"&amp;COUNTIF($A$2:A26,A26))</f>
        <v/>
      </c>
      <c r="AB26" s="13">
        <f>IF($A26="","",IFERROR(INDEX(ITP!$C$3:$C$21,MATCH(1,INDEX((ITP!$A$3:$A$21=$A26)*(((ITP!$B$3:$B$21="")+ISNUMBER(SEARCH(ITP!$B$3:$B$21,$G26&amp;" "&amp;$T26)))&gt;0),0),0)),""))</f>
        <v/>
      </c>
    </row>
    <row r="27" ht="30" customHeight="1">
      <c r="A27" s="9" t="inlineStr">
        <is>
          <t>Ouverture de la tranchée</t>
        </is>
      </c>
      <c r="B27" s="10" t="inlineStr">
        <is>
          <t>21063-G26-PPL-RFI-0026</t>
        </is>
      </c>
      <c r="C27" s="33" t="n"/>
      <c r="D27" s="11" t="n">
        <v>45998</v>
      </c>
      <c r="E27" s="10" t="inlineStr">
        <is>
          <t>TRUNKLINE FROM ISW MFD TO TFTⅡCPF</t>
        </is>
      </c>
      <c r="F27" s="44" t="inlineStr">
        <is>
          <t>21061-0000-PPL-TDW-0009</t>
        </is>
      </c>
      <c r="G27" s="12" t="inlineStr">
        <is>
          <t>Inspection de tranchée</t>
        </is>
      </c>
      <c r="H27" s="33" t="n"/>
      <c r="I27" s="33" t="n"/>
      <c r="J27" s="33" t="n"/>
      <c r="K27" s="45" t="inlineStr">
        <is>
          <t>PK 23+ 000 AU PK 23+270
23+290 AU PK 23+330)</t>
        </is>
      </c>
      <c r="L27" s="10" t="n"/>
      <c r="M27" s="33" t="inlineStr">
        <is>
          <t>310</t>
        </is>
      </c>
      <c r="N27" s="33" t="n"/>
      <c r="O27" s="33" t="n"/>
      <c r="P27" s="44" t="inlineStr">
        <is>
          <t>PPL</t>
        </is>
      </c>
      <c r="Q27" s="33" t="n"/>
      <c r="R27" s="33">
        <f>IF($AB27="","",IFERROR(INDEX(ITP!$G$3:$G$46,MATCH($AB27,ITP!$E$3:$E$46,0)),""))</f>
        <v/>
      </c>
      <c r="S27" s="33" t="inlineStr">
        <is>
          <t>08:00</t>
        </is>
      </c>
      <c r="T27" s="33" t="n"/>
      <c r="U27" s="33">
        <f>IF($AB27="","",IFERROR(INDEX(ITP!$I$3:$I$46,MATCH($AB27,ITP!$E$3:$E$46,0)),""))</f>
        <v/>
      </c>
      <c r="V27" s="33">
        <f>IF($AB27="","",IFERROR(INDEX(ITP!$J$3:$J$46,MATCH($AB27,ITP!$E$3:$E$46,0)),""))</f>
        <v/>
      </c>
      <c r="W27" s="33">
        <f>IF($AB27="","",IFERROR(INDEX(ITP!$K$3:$K$46,MATCH($AB27,ITP!$E$3:$E$46,0)),""))</f>
        <v/>
      </c>
      <c r="X27" s="33">
        <f>IF($AB27="","",IFERROR(INDEX(ITP!$L$3:$L$46,MATCH($AB27,ITP!$E$3:$E$46,0)),""))</f>
        <v/>
      </c>
      <c r="Y27" s="33">
        <f>IF($AB27="","",IFERROR(INDEX(ITP!$M$3:$M$46,MATCH($AB27,ITP!$E$3:$E$46,0)),""))</f>
        <v/>
      </c>
      <c r="Z27" s="33">
        <f>IF($AB27="","",IFERROR(INDEX(ITP!$N$3:$N$46,MATCH($AB27,ITP!$E$3:$E$46,0)),""))</f>
        <v/>
      </c>
      <c r="AA27" s="13">
        <f>IF(A27="","",A27&amp;"|"&amp;COUNTIF($A$2:A27,A27))</f>
        <v/>
      </c>
      <c r="AB27" s="13">
        <f>IF($A27="","",IFERROR(INDEX(ITP!$C$3:$C$21,MATCH(1,INDEX((ITP!$A$3:$A$21=$A27)*(((ITP!$B$3:$B$21="")+ISNUMBER(SEARCH(ITP!$B$3:$B$21,$G27&amp;" "&amp;$T27)))&gt;0),0),0)),""))</f>
        <v/>
      </c>
    </row>
    <row r="28" ht="30" customHeight="1">
      <c r="A28" s="23" t="inlineStr">
        <is>
          <t>Ouverture de la tranchée</t>
        </is>
      </c>
      <c r="B28" s="10" t="inlineStr">
        <is>
          <t>21063-G26-PPL-RFI-0027</t>
        </is>
      </c>
      <c r="C28" s="33" t="n"/>
      <c r="D28" s="11" t="n">
        <v>46014</v>
      </c>
      <c r="E28" s="10" t="inlineStr">
        <is>
          <t>TRUNKLINE FROM ISW MFD TO TFTⅡCPF</t>
        </is>
      </c>
      <c r="F28" s="44" t="inlineStr">
        <is>
          <t>21061-0000-PPL-TDW-0009</t>
        </is>
      </c>
      <c r="G28" s="33" t="inlineStr">
        <is>
          <t>Inspection final de la tranchée</t>
        </is>
      </c>
      <c r="H28" s="33" t="n"/>
      <c r="I28" s="33" t="n"/>
      <c r="J28" s="33" t="n"/>
      <c r="K28" s="45" t="inlineStr">
        <is>
          <t>22+ 816 AU PK 23+000
22+237 AU PK 22+779</t>
        </is>
      </c>
      <c r="L28" s="10" t="n"/>
      <c r="M28" s="33" t="inlineStr">
        <is>
          <t>726</t>
        </is>
      </c>
      <c r="N28" s="33" t="n"/>
      <c r="O28" s="33" t="n"/>
      <c r="P28" s="44" t="inlineStr">
        <is>
          <t>PPL</t>
        </is>
      </c>
      <c r="Q28" s="33" t="n"/>
      <c r="R28" s="33">
        <f>IF($AB28="","",IFERROR(INDEX(ITP!$G$3:$G$46,MATCH($AB28,ITP!$E$3:$E$46,0)),""))</f>
        <v/>
      </c>
      <c r="S28" s="33" t="inlineStr">
        <is>
          <t>08:00</t>
        </is>
      </c>
      <c r="T28" s="33" t="n"/>
      <c r="U28" s="33">
        <f>IF($AB28="","",IFERROR(INDEX(ITP!$I$3:$I$46,MATCH($AB28,ITP!$E$3:$E$46,0)),""))</f>
        <v/>
      </c>
      <c r="V28" s="33">
        <f>IF($AB28="","",IFERROR(INDEX(ITP!$J$3:$J$46,MATCH($AB28,ITP!$E$3:$E$46,0)),""))</f>
        <v/>
      </c>
      <c r="W28" s="33">
        <f>IF($AB28="","",IFERROR(INDEX(ITP!$K$3:$K$46,MATCH($AB28,ITP!$E$3:$E$46,0)),""))</f>
        <v/>
      </c>
      <c r="X28" s="33">
        <f>IF($AB28="","",IFERROR(INDEX(ITP!$L$3:$L$46,MATCH($AB28,ITP!$E$3:$E$46,0)),""))</f>
        <v/>
      </c>
      <c r="Y28" s="33">
        <f>IF($AB28="","",IFERROR(INDEX(ITP!$M$3:$M$46,MATCH($AB28,ITP!$E$3:$E$46,0)),""))</f>
        <v/>
      </c>
      <c r="Z28" s="33">
        <f>IF($AB28="","",IFERROR(INDEX(ITP!$N$3:$N$46,MATCH($AB28,ITP!$E$3:$E$46,0)),""))</f>
        <v/>
      </c>
      <c r="AA28" s="13">
        <f>IF(A28="","",A28&amp;"|"&amp;COUNTIF($A$2:A28,A28))</f>
        <v/>
      </c>
      <c r="AB28" s="13">
        <f>IF($A28="","",IFERROR(INDEX(ITP!$C$3:$C$21,MATCH(1,INDEX((ITP!$A$3:$A$21=$A28)*(((ITP!$B$3:$B$21="")+ISNUMBER(SEARCH(ITP!$B$3:$B$21,$G28&amp;" "&amp;$T28)))&gt;0),0),0)),""))</f>
        <v/>
      </c>
    </row>
    <row r="29" ht="15" customHeight="1">
      <c r="A29" s="23" t="inlineStr">
        <is>
          <t>Relevé topographique</t>
        </is>
      </c>
      <c r="B29" s="10" t="inlineStr">
        <is>
          <t>21063-G2-PPL-RFI-0028</t>
        </is>
      </c>
      <c r="C29" s="33" t="n"/>
      <c r="D29" s="19" t="n">
        <v>46023</v>
      </c>
      <c r="E29" s="10" t="inlineStr">
        <is>
          <t>ISB 302Z Vers MFD-ISB</t>
        </is>
      </c>
      <c r="F29" s="44" t="n"/>
      <c r="G29" s="33" t="inlineStr">
        <is>
          <t>Relvé Topoghraphique de FLOWLINE</t>
        </is>
      </c>
      <c r="H29" s="33" t="n"/>
      <c r="I29" s="33" t="n"/>
      <c r="J29" s="33" t="n"/>
      <c r="K29" s="44" t="n"/>
      <c r="L29" s="10" t="n"/>
      <c r="M29" s="33" t="n"/>
      <c r="N29" s="33" t="n"/>
      <c r="O29" s="33" t="n"/>
      <c r="P29" s="44" t="inlineStr">
        <is>
          <t>PPL</t>
        </is>
      </c>
      <c r="Q29" s="33" t="n"/>
      <c r="R29" s="33">
        <f>IF($AB29="","",IFERROR(INDEX(ITP!$G$3:$G$46,MATCH($AB29,ITP!$E$3:$E$46,0)),""))</f>
        <v/>
      </c>
      <c r="S29" s="33" t="inlineStr">
        <is>
          <t>08:00</t>
        </is>
      </c>
      <c r="T29" s="33" t="n"/>
      <c r="U29" s="33">
        <f>IF($AB29="","",IFERROR(INDEX(ITP!$I$3:$I$46,MATCH($AB29,ITP!$E$3:$E$46,0)),""))</f>
        <v/>
      </c>
      <c r="V29" s="33">
        <f>IF($AB29="","",IFERROR(INDEX(ITP!$J$3:$J$46,MATCH($AB29,ITP!$E$3:$E$46,0)),""))</f>
        <v/>
      </c>
      <c r="W29" s="33">
        <f>IF($AB29="","",IFERROR(INDEX(ITP!$K$3:$K$46,MATCH($AB29,ITP!$E$3:$E$46,0)),""))</f>
        <v/>
      </c>
      <c r="X29" s="33">
        <f>IF($AB29="","",IFERROR(INDEX(ITP!$L$3:$L$46,MATCH($AB29,ITP!$E$3:$E$46,0)),""))</f>
        <v/>
      </c>
      <c r="Y29" s="33">
        <f>IF($AB29="","",IFERROR(INDEX(ITP!$M$3:$M$46,MATCH($AB29,ITP!$E$3:$E$46,0)),""))</f>
        <v/>
      </c>
      <c r="Z29" s="33">
        <f>IF($AB29="","",IFERROR(INDEX(ITP!$N$3:$N$46,MATCH($AB29,ITP!$E$3:$E$46,0)),""))</f>
        <v/>
      </c>
      <c r="AA29" s="13">
        <f>IF(A29="","",A29&amp;"|"&amp;COUNTIF($A$2:A29,A29))</f>
        <v/>
      </c>
      <c r="AB29" s="13">
        <f>IF($A29="","",IFERROR(INDEX(ITP!$C$3:$C$21,MATCH(1,INDEX((ITP!$A$3:$A$21=$A29)*(((ITP!$B$3:$B$21="")+ISNUMBER(SEARCH(ITP!$B$3:$B$21,$G29&amp;" "&amp;$T29)))&gt;0),0),0)),""))</f>
        <v/>
      </c>
    </row>
    <row r="30" ht="15" customHeight="1">
      <c r="A30" s="23" t="inlineStr">
        <is>
          <t>Relevé topographique</t>
        </is>
      </c>
      <c r="B30" s="10" t="inlineStr">
        <is>
          <t>21063-G3-PPL-RFI-0029</t>
        </is>
      </c>
      <c r="C30" s="33" t="n"/>
      <c r="D30" s="19" t="n">
        <v>46023</v>
      </c>
      <c r="E30" s="10" t="inlineStr">
        <is>
          <t>ISB 303 Vers MFD-ISB</t>
        </is>
      </c>
      <c r="F30" s="44" t="n"/>
      <c r="G30" s="33" t="inlineStr">
        <is>
          <t>Relvé Topoghraphique de FLOWLINE</t>
        </is>
      </c>
      <c r="H30" s="33" t="n"/>
      <c r="I30" s="33" t="n"/>
      <c r="J30" s="33" t="n"/>
      <c r="K30" s="44" t="n"/>
      <c r="L30" s="10" t="n"/>
      <c r="M30" s="33" t="n"/>
      <c r="N30" s="33" t="n"/>
      <c r="O30" s="33" t="n"/>
      <c r="P30" s="44" t="inlineStr">
        <is>
          <t>PPL</t>
        </is>
      </c>
      <c r="Q30" s="33" t="n"/>
      <c r="R30" s="33">
        <f>IF($AB30="","",IFERROR(INDEX(ITP!$G$3:$G$46,MATCH($AB30,ITP!$E$3:$E$46,0)),""))</f>
        <v/>
      </c>
      <c r="S30" s="33" t="inlineStr">
        <is>
          <t>08:00</t>
        </is>
      </c>
      <c r="T30" s="33" t="n"/>
      <c r="U30" s="33">
        <f>IF($AB30="","",IFERROR(INDEX(ITP!$I$3:$I$46,MATCH($AB30,ITP!$E$3:$E$46,0)),""))</f>
        <v/>
      </c>
      <c r="V30" s="33">
        <f>IF($AB30="","",IFERROR(INDEX(ITP!$J$3:$J$46,MATCH($AB30,ITP!$E$3:$E$46,0)),""))</f>
        <v/>
      </c>
      <c r="W30" s="33">
        <f>IF($AB30="","",IFERROR(INDEX(ITP!$K$3:$K$46,MATCH($AB30,ITP!$E$3:$E$46,0)),""))</f>
        <v/>
      </c>
      <c r="X30" s="33">
        <f>IF($AB30="","",IFERROR(INDEX(ITP!$L$3:$L$46,MATCH($AB30,ITP!$E$3:$E$46,0)),""))</f>
        <v/>
      </c>
      <c r="Y30" s="33">
        <f>IF($AB30="","",IFERROR(INDEX(ITP!$M$3:$M$46,MATCH($AB30,ITP!$E$3:$E$46,0)),""))</f>
        <v/>
      </c>
      <c r="Z30" s="33">
        <f>IF($AB30="","",IFERROR(INDEX(ITP!$N$3:$N$46,MATCH($AB30,ITP!$E$3:$E$46,0)),""))</f>
        <v/>
      </c>
      <c r="AA30" s="13">
        <f>IF(A30="","",A30&amp;"|"&amp;COUNTIF($A$2:A30,A30))</f>
        <v/>
      </c>
      <c r="AB30" s="13">
        <f>IF($A30="","",IFERROR(INDEX(ITP!$C$3:$C$21,MATCH(1,INDEX((ITP!$A$3:$A$21=$A30)*(((ITP!$B$3:$B$21="")+ISNUMBER(SEARCH(ITP!$B$3:$B$21,$G30&amp;" "&amp;$T30)))&gt;0),0),0)),""))</f>
        <v/>
      </c>
    </row>
    <row r="31" ht="15" customHeight="1">
      <c r="A31" s="23" t="inlineStr">
        <is>
          <t>Relevé topographique</t>
        </is>
      </c>
      <c r="B31" s="10" t="inlineStr">
        <is>
          <t>21063-G4-PPL-RFI-0030</t>
        </is>
      </c>
      <c r="C31" s="33" t="n"/>
      <c r="D31" s="19" t="n">
        <v>46023</v>
      </c>
      <c r="E31" s="10" t="inlineStr">
        <is>
          <t>FLOWLINE ISB 304 Vers MFD-ISB</t>
        </is>
      </c>
      <c r="F31" s="44" t="n"/>
      <c r="G31" s="33" t="inlineStr">
        <is>
          <t>Relvé Topoghraphique</t>
        </is>
      </c>
      <c r="H31" s="33" t="n"/>
      <c r="I31" s="33" t="n"/>
      <c r="J31" s="33" t="n"/>
      <c r="K31" s="44" t="n"/>
      <c r="L31" s="10" t="n"/>
      <c r="M31" s="33" t="n"/>
      <c r="N31" s="33" t="n"/>
      <c r="O31" s="33" t="n"/>
      <c r="P31" s="44" t="inlineStr">
        <is>
          <t>PPL</t>
        </is>
      </c>
      <c r="Q31" s="33" t="n"/>
      <c r="R31" s="33">
        <f>IF($AB31="","",IFERROR(INDEX(ITP!$G$3:$G$46,MATCH($AB31,ITP!$E$3:$E$46,0)),""))</f>
        <v/>
      </c>
      <c r="S31" s="33" t="inlineStr">
        <is>
          <t>08:00</t>
        </is>
      </c>
      <c r="T31" s="33" t="n"/>
      <c r="U31" s="33">
        <f>IF($AB31="","",IFERROR(INDEX(ITP!$I$3:$I$46,MATCH($AB31,ITP!$E$3:$E$46,0)),""))</f>
        <v/>
      </c>
      <c r="V31" s="33">
        <f>IF($AB31="","",IFERROR(INDEX(ITP!$J$3:$J$46,MATCH($AB31,ITP!$E$3:$E$46,0)),""))</f>
        <v/>
      </c>
      <c r="W31" s="33">
        <f>IF($AB31="","",IFERROR(INDEX(ITP!$K$3:$K$46,MATCH($AB31,ITP!$E$3:$E$46,0)),""))</f>
        <v/>
      </c>
      <c r="X31" s="33">
        <f>IF($AB31="","",IFERROR(INDEX(ITP!$L$3:$L$46,MATCH($AB31,ITP!$E$3:$E$46,0)),""))</f>
        <v/>
      </c>
      <c r="Y31" s="33">
        <f>IF($AB31="","",IFERROR(INDEX(ITP!$M$3:$M$46,MATCH($AB31,ITP!$E$3:$E$46,0)),""))</f>
        <v/>
      </c>
      <c r="Z31" s="33">
        <f>IF($AB31="","",IFERROR(INDEX(ITP!$N$3:$N$46,MATCH($AB31,ITP!$E$3:$E$46,0)),""))</f>
        <v/>
      </c>
      <c r="AA31" s="13">
        <f>IF(A31="","",A31&amp;"|"&amp;COUNTIF($A$2:A31,A31))</f>
        <v/>
      </c>
      <c r="AB31" s="13">
        <f>IF($A31="","",IFERROR(INDEX(ITP!$C$3:$C$21,MATCH(1,INDEX((ITP!$A$3:$A$21=$A31)*(((ITP!$B$3:$B$21="")+ISNUMBER(SEARCH(ITP!$B$3:$B$21,$G31&amp;" "&amp;$T31)))&gt;0),0),0)),""))</f>
        <v/>
      </c>
    </row>
    <row r="32" ht="15" customHeight="1">
      <c r="A32" s="9" t="inlineStr">
        <is>
          <t>Ouverture de la tranchée</t>
        </is>
      </c>
      <c r="B32" s="10" t="inlineStr">
        <is>
          <t>21063-G26-PPL-RFI-0031</t>
        </is>
      </c>
      <c r="C32" s="33" t="n"/>
      <c r="D32" s="19" t="n">
        <v>46025</v>
      </c>
      <c r="E32" s="10" t="n"/>
      <c r="F32" s="44" t="inlineStr">
        <is>
          <t>21061-0000-PPL-TDW-0009</t>
        </is>
      </c>
      <c r="G32" s="33" t="inlineStr">
        <is>
          <t>Inspection Final de la Tranchée</t>
        </is>
      </c>
      <c r="H32" s="33" t="n"/>
      <c r="I32" s="33" t="n"/>
      <c r="J32" s="33" t="n"/>
      <c r="K32" s="44" t="inlineStr">
        <is>
          <t>21+ 401 AU 21+550 21+600 au 22+250</t>
        </is>
      </c>
      <c r="L32" s="10" t="n"/>
      <c r="M32" s="33" t="inlineStr">
        <is>
          <t>799</t>
        </is>
      </c>
      <c r="N32" s="33" t="n"/>
      <c r="O32" s="33" t="n"/>
      <c r="P32" s="44" t="inlineStr">
        <is>
          <t>PPL</t>
        </is>
      </c>
      <c r="Q32" s="33" t="n"/>
      <c r="R32" s="33">
        <f>IF($AB32="","",IFERROR(INDEX(ITP!$G$3:$G$46,MATCH($AB32,ITP!$E$3:$E$46,0)),""))</f>
        <v/>
      </c>
      <c r="S32" s="33" t="inlineStr">
        <is>
          <t>08:00</t>
        </is>
      </c>
      <c r="T32" s="33" t="n"/>
      <c r="U32" s="33">
        <f>IF($AB32="","",IFERROR(INDEX(ITP!$I$3:$I$46,MATCH($AB32,ITP!$E$3:$E$46,0)),""))</f>
        <v/>
      </c>
      <c r="V32" s="33">
        <f>IF($AB32="","",IFERROR(INDEX(ITP!$J$3:$J$46,MATCH($AB32,ITP!$E$3:$E$46,0)),""))</f>
        <v/>
      </c>
      <c r="W32" s="33">
        <f>IF($AB32="","",IFERROR(INDEX(ITP!$K$3:$K$46,MATCH($AB32,ITP!$E$3:$E$46,0)),""))</f>
        <v/>
      </c>
      <c r="X32" s="33">
        <f>IF($AB32="","",IFERROR(INDEX(ITP!$L$3:$L$46,MATCH($AB32,ITP!$E$3:$E$46,0)),""))</f>
        <v/>
      </c>
      <c r="Y32" s="33">
        <f>IF($AB32="","",IFERROR(INDEX(ITP!$M$3:$M$46,MATCH($AB32,ITP!$E$3:$E$46,0)),""))</f>
        <v/>
      </c>
      <c r="Z32" s="33">
        <f>IF($AB32="","",IFERROR(INDEX(ITP!$N$3:$N$46,MATCH($AB32,ITP!$E$3:$E$46,0)),""))</f>
        <v/>
      </c>
      <c r="AA32" s="13">
        <f>IF(A32="","",A32&amp;"|"&amp;COUNTIF($A$2:A32,A32))</f>
        <v/>
      </c>
      <c r="AB32" s="13">
        <f>IF($A32="","",IFERROR(INDEX(ITP!$C$3:$C$21,MATCH(1,INDEX((ITP!$A$3:$A$21=$A32)*(((ITP!$B$3:$B$21="")+ISNUMBER(SEARCH(ITP!$B$3:$B$21,$G32&amp;" "&amp;$T32)))&gt;0),0),0)),""))</f>
        <v/>
      </c>
    </row>
    <row r="33" ht="44.25" customFormat="1" customHeight="1" s="17">
      <c r="A33" s="15" t="inlineStr">
        <is>
          <t>Piste de travail</t>
        </is>
      </c>
      <c r="B33" s="20" t="inlineStr">
        <is>
          <t>21063-G26-PPL-RFI-0032</t>
        </is>
      </c>
      <c r="C33" s="20" t="n"/>
      <c r="D33" s="21" t="n">
        <v>46039</v>
      </c>
      <c r="E33" s="20" t="inlineStr">
        <is>
          <t>TRUNKLINE FROM ISW MFD TO TFTⅡCPF</t>
        </is>
      </c>
      <c r="F33" s="20" t="inlineStr">
        <is>
          <t>21063-G0-PPL-PR-0007</t>
        </is>
      </c>
      <c r="G33" s="15" t="inlineStr">
        <is>
          <t>Inspection final de la Piste de travail</t>
        </is>
      </c>
      <c r="H33" s="20" t="n"/>
      <c r="I33" s="20" t="n"/>
      <c r="J33" s="20" t="n"/>
      <c r="K33" s="45" t="inlineStr">
        <is>
          <t>5+431 au 6+952 et 7+135 au 7+231
7+373 au 7+980 et 8+060 au 8+549</t>
        </is>
      </c>
      <c r="L33" s="20" t="n"/>
      <c r="M33" s="20" t="inlineStr">
        <is>
          <t>2713</t>
        </is>
      </c>
      <c r="N33" s="20" t="n"/>
      <c r="O33" s="20" t="n"/>
      <c r="P33" s="44" t="inlineStr">
        <is>
          <t>PPL</t>
        </is>
      </c>
      <c r="Q33" s="20" t="n"/>
      <c r="R33" s="20">
        <f>IF($AB33="","",IFERROR(INDEX(ITP!$G$3:$G$46,MATCH($AB33,ITP!$E$3:$E$46,0)),""))</f>
        <v/>
      </c>
      <c r="S33" s="33" t="inlineStr">
        <is>
          <t>08:00</t>
        </is>
      </c>
      <c r="T33" s="20" t="n"/>
      <c r="U33" s="20">
        <f>IF($AB33="","",IFERROR(INDEX(ITP!$I$3:$I$46,MATCH($AB33,ITP!$E$3:$E$46,0)),""))</f>
        <v/>
      </c>
      <c r="V33" s="20">
        <f>IF($AB33="","",IFERROR(INDEX(ITP!$J$3:$J$46,MATCH($AB33,ITP!$E$3:$E$46,0)),""))</f>
        <v/>
      </c>
      <c r="W33" s="20">
        <f>IF($AB33="","",IFERROR(INDEX(ITP!$K$3:$K$46,MATCH($AB33,ITP!$E$3:$E$46,0)),""))</f>
        <v/>
      </c>
      <c r="X33" s="20">
        <f>IF($AB33="","",IFERROR(INDEX(ITP!$L$3:$L$46,MATCH($AB33,ITP!$E$3:$E$46,0)),""))</f>
        <v/>
      </c>
      <c r="Y33" s="20">
        <f>IF($AB33="","",IFERROR(INDEX(ITP!$M$3:$M$46,MATCH($AB33,ITP!$E$3:$E$46,0)),""))</f>
        <v/>
      </c>
      <c r="Z33" s="20">
        <f>IF($AB33="","",IFERROR(INDEX(ITP!$N$3:$N$46,MATCH($AB33,ITP!$E$3:$E$46,0)),""))</f>
        <v/>
      </c>
      <c r="AA33" s="16">
        <f>IF(A33="","",A33&amp;"|"&amp;COUNTIF($A$2:A33,A33))</f>
        <v/>
      </c>
      <c r="AB33" s="16">
        <f>IF($A33="","",IFERROR(INDEX(ITP!$C$3:$C$21,MATCH(1,INDEX((ITP!$A$3:$A$21=$A33)*(((ITP!$B$3:$B$21="")+ISNUMBER(SEARCH(ITP!$B$3:$B$21,$G33&amp;" "&amp;$T33)))&gt;0),0),0)),""))</f>
        <v/>
      </c>
    </row>
    <row r="34" ht="15" customHeight="1">
      <c r="A34" s="23" t="inlineStr">
        <is>
          <t>Piste de travail</t>
        </is>
      </c>
      <c r="B34" s="10" t="inlineStr">
        <is>
          <t>21063-G2-PPL-RFI-0033</t>
        </is>
      </c>
      <c r="C34" s="33" t="n"/>
      <c r="D34" s="19" t="n">
        <v>46039</v>
      </c>
      <c r="E34" s="10" t="inlineStr">
        <is>
          <t>ISB-302</t>
        </is>
      </c>
      <c r="F34" s="44" t="inlineStr">
        <is>
          <t>21063-G0-PPL-PR-0007</t>
        </is>
      </c>
      <c r="G34" s="33" t="inlineStr">
        <is>
          <t>Inspection final de la Piste de travail</t>
        </is>
      </c>
      <c r="H34" s="33" t="n"/>
      <c r="I34" s="33" t="n"/>
      <c r="J34" s="33" t="n"/>
      <c r="K34" s="44" t="inlineStr">
        <is>
          <t>PK 0+000 au 0+650</t>
        </is>
      </c>
      <c r="L34" s="10" t="n"/>
      <c r="M34" s="33" t="inlineStr">
        <is>
          <t>650</t>
        </is>
      </c>
      <c r="N34" s="33" t="n"/>
      <c r="O34" s="33" t="n"/>
      <c r="P34" s="44" t="inlineStr">
        <is>
          <t>PPL</t>
        </is>
      </c>
      <c r="Q34" s="33" t="n"/>
      <c r="R34" s="33">
        <f>IF($AB34="","",IFERROR(INDEX(ITP!$G$3:$G$46,MATCH($AB34,ITP!$E$3:$E$46,0)),""))</f>
        <v/>
      </c>
      <c r="S34" s="33" t="inlineStr">
        <is>
          <t>08:00</t>
        </is>
      </c>
      <c r="T34" s="33" t="n"/>
      <c r="U34" s="33">
        <f>IF($AB34="","",IFERROR(INDEX(ITP!$I$3:$I$46,MATCH($AB34,ITP!$E$3:$E$46,0)),""))</f>
        <v/>
      </c>
      <c r="V34" s="33">
        <f>IF($AB34="","",IFERROR(INDEX(ITP!$J$3:$J$46,MATCH($AB34,ITP!$E$3:$E$46,0)),""))</f>
        <v/>
      </c>
      <c r="W34" s="33">
        <f>IF($AB34="","",IFERROR(INDEX(ITP!$K$3:$K$46,MATCH($AB34,ITP!$E$3:$E$46,0)),""))</f>
        <v/>
      </c>
      <c r="X34" s="33">
        <f>IF($AB34="","",IFERROR(INDEX(ITP!$L$3:$L$46,MATCH($AB34,ITP!$E$3:$E$46,0)),""))</f>
        <v/>
      </c>
      <c r="Y34" s="33">
        <f>IF($AB34="","",IFERROR(INDEX(ITP!$M$3:$M$46,MATCH($AB34,ITP!$E$3:$E$46,0)),""))</f>
        <v/>
      </c>
      <c r="Z34" s="33">
        <f>IF($AB34="","",IFERROR(INDEX(ITP!$N$3:$N$46,MATCH($AB34,ITP!$E$3:$E$46,0)),""))</f>
        <v/>
      </c>
      <c r="AA34" s="13">
        <f>IF(A34="","",A34&amp;"|"&amp;COUNTIF($A$2:A34,A34))</f>
        <v/>
      </c>
      <c r="AB34" s="13">
        <f>IF($A34="","",IFERROR(INDEX(ITP!$C$3:$C$21,MATCH(1,INDEX((ITP!$A$3:$A$21=$A34)*(((ITP!$B$3:$B$21="")+ISNUMBER(SEARCH(ITP!$B$3:$B$21,$G34&amp;" "&amp;$T34)))&gt;0),0),0)),""))</f>
        <v/>
      </c>
    </row>
    <row r="35" ht="15" customHeight="1">
      <c r="A35" s="23" t="inlineStr">
        <is>
          <t>Piste de travail</t>
        </is>
      </c>
      <c r="B35" s="10" t="inlineStr">
        <is>
          <t>21063-G3-PPL-RFI-0034</t>
        </is>
      </c>
      <c r="C35" s="33" t="n"/>
      <c r="D35" s="19" t="n">
        <v>46039</v>
      </c>
      <c r="E35" s="10" t="inlineStr">
        <is>
          <t>ISB-303</t>
        </is>
      </c>
      <c r="F35" s="44" t="inlineStr">
        <is>
          <t>21063-G0-PPL-PR-0007</t>
        </is>
      </c>
      <c r="G35" s="33" t="inlineStr">
        <is>
          <t>Inspection final de la Piste de travail</t>
        </is>
      </c>
      <c r="H35" s="33" t="n"/>
      <c r="I35" s="33" t="n"/>
      <c r="J35" s="33" t="n"/>
      <c r="K35" s="44" t="inlineStr">
        <is>
          <t>PK 0+000 au 0+619</t>
        </is>
      </c>
      <c r="L35" s="10" t="n"/>
      <c r="M35" s="33" t="inlineStr">
        <is>
          <t>619</t>
        </is>
      </c>
      <c r="N35" s="33" t="n"/>
      <c r="O35" s="33" t="n"/>
      <c r="P35" s="44" t="inlineStr">
        <is>
          <t>PPL</t>
        </is>
      </c>
      <c r="Q35" s="33" t="n"/>
      <c r="R35" s="33">
        <f>IF($AB35="","",IFERROR(INDEX(ITP!$G$3:$G$46,MATCH($AB35,ITP!$E$3:$E$46,0)),""))</f>
        <v/>
      </c>
      <c r="S35" s="33" t="inlineStr">
        <is>
          <t>08:00</t>
        </is>
      </c>
      <c r="T35" s="33" t="n"/>
      <c r="U35" s="33">
        <f>IF($AB35="","",IFERROR(INDEX(ITP!$I$3:$I$46,MATCH($AB35,ITP!$E$3:$E$46,0)),""))</f>
        <v/>
      </c>
      <c r="V35" s="33">
        <f>IF($AB35="","",IFERROR(INDEX(ITP!$J$3:$J$46,MATCH($AB35,ITP!$E$3:$E$46,0)),""))</f>
        <v/>
      </c>
      <c r="W35" s="33">
        <f>IF($AB35="","",IFERROR(INDEX(ITP!$K$3:$K$46,MATCH($AB35,ITP!$E$3:$E$46,0)),""))</f>
        <v/>
      </c>
      <c r="X35" s="33">
        <f>IF($AB35="","",IFERROR(INDEX(ITP!$L$3:$L$46,MATCH($AB35,ITP!$E$3:$E$46,0)),""))</f>
        <v/>
      </c>
      <c r="Y35" s="33">
        <f>IF($AB35="","",IFERROR(INDEX(ITP!$M$3:$M$46,MATCH($AB35,ITP!$E$3:$E$46,0)),""))</f>
        <v/>
      </c>
      <c r="Z35" s="33">
        <f>IF($AB35="","",IFERROR(INDEX(ITP!$N$3:$N$46,MATCH($AB35,ITP!$E$3:$E$46,0)),""))</f>
        <v/>
      </c>
      <c r="AA35" s="13">
        <f>IF(A35="","",A35&amp;"|"&amp;COUNTIF($A$2:A35,A35))</f>
        <v/>
      </c>
      <c r="AB35" s="13">
        <f>IF($A35="","",IFERROR(INDEX(ITP!$C$3:$C$21,MATCH(1,INDEX((ITP!$A$3:$A$21=$A35)*(((ITP!$B$3:$B$21="")+ISNUMBER(SEARCH(ITP!$B$3:$B$21,$G35&amp;" "&amp;$T35)))&gt;0),0),0)),""))</f>
        <v/>
      </c>
    </row>
    <row r="36" ht="15" customHeight="1">
      <c r="A36" s="9" t="inlineStr">
        <is>
          <t>Ouverture de la tranchée</t>
        </is>
      </c>
      <c r="B36" s="10" t="inlineStr">
        <is>
          <t>21063-G26-PPL-RFI-0035</t>
        </is>
      </c>
      <c r="C36" s="33" t="n"/>
      <c r="D36" s="19" t="n">
        <v>46039</v>
      </c>
      <c r="E36" s="10" t="inlineStr">
        <is>
          <t>TRUNKLINE FROM ISW MFD TO TFTⅡCPF</t>
        </is>
      </c>
      <c r="F36" s="44" t="inlineStr">
        <is>
          <t>21061-0000-PPL-TDW-0009</t>
        </is>
      </c>
      <c r="G36" s="12" t="inlineStr">
        <is>
          <t>Inspection final de la tranchée</t>
        </is>
      </c>
      <c r="H36" s="33" t="n"/>
      <c r="I36" s="33" t="n"/>
      <c r="J36" s="33" t="n"/>
      <c r="K36" s="45" t="inlineStr">
        <is>
          <t>PK (7+ 800 AU 8+000 et 8+020 AU 9+170)
(9+ 710 AU 9+850 et 9+900 AU 10+800)
(11+ 430 AU 11+530 et 11+620 AU 11+850)</t>
        </is>
      </c>
      <c r="L36" s="10" t="n"/>
      <c r="M36" s="33" t="inlineStr">
        <is>
          <t>1350</t>
        </is>
      </c>
      <c r="N36" s="33" t="n"/>
      <c r="O36" s="33" t="n"/>
      <c r="P36" s="44" t="inlineStr">
        <is>
          <t>PPL</t>
        </is>
      </c>
      <c r="Q36" s="33" t="n"/>
      <c r="R36" s="33">
        <f>IF($AB36="","",IFERROR(INDEX(ITP!$G$3:$G$46,MATCH($AB36,ITP!$E$3:$E$46,0)),""))</f>
        <v/>
      </c>
      <c r="S36" s="33" t="inlineStr">
        <is>
          <t>08:00</t>
        </is>
      </c>
      <c r="T36" s="33" t="n"/>
      <c r="U36" s="33">
        <f>IF($AB36="","",IFERROR(INDEX(ITP!$I$3:$I$46,MATCH($AB36,ITP!$E$3:$E$46,0)),""))</f>
        <v/>
      </c>
      <c r="V36" s="33">
        <f>IF($AB36="","",IFERROR(INDEX(ITP!$J$3:$J$46,MATCH($AB36,ITP!$E$3:$E$46,0)),""))</f>
        <v/>
      </c>
      <c r="W36" s="33">
        <f>IF($AB36="","",IFERROR(INDEX(ITP!$K$3:$K$46,MATCH($AB36,ITP!$E$3:$E$46,0)),""))</f>
        <v/>
      </c>
      <c r="X36" s="33">
        <f>IF($AB36="","",IFERROR(INDEX(ITP!$L$3:$L$46,MATCH($AB36,ITP!$E$3:$E$46,0)),""))</f>
        <v/>
      </c>
      <c r="Y36" s="33">
        <f>IF($AB36="","",IFERROR(INDEX(ITP!$M$3:$M$46,MATCH($AB36,ITP!$E$3:$E$46,0)),""))</f>
        <v/>
      </c>
      <c r="Z36" s="33">
        <f>IF($AB36="","",IFERROR(INDEX(ITP!$N$3:$N$46,MATCH($AB36,ITP!$E$3:$E$46,0)),""))</f>
        <v/>
      </c>
      <c r="AA36" s="13">
        <f>IF(A36="","",A36&amp;"|"&amp;COUNTIF($A$2:A36,A36))</f>
        <v/>
      </c>
      <c r="AB36" s="13">
        <f>IF($A36="","",IFERROR(INDEX(ITP!$C$3:$C$21,MATCH(1,INDEX((ITP!$A$3:$A$21=$A36)*(((ITP!$B$3:$B$21="")+ISNUMBER(SEARCH(ITP!$B$3:$B$21,$G36&amp;" "&amp;$T36)))&gt;0),0),0)),""))</f>
        <v/>
      </c>
    </row>
    <row r="37" ht="41.25" customHeight="1">
      <c r="A37" s="9" t="inlineStr">
        <is>
          <t>Ouverture de la tranchée</t>
        </is>
      </c>
      <c r="B37" s="10" t="inlineStr">
        <is>
          <t>21063-G26-PPL-RFI-0036</t>
        </is>
      </c>
      <c r="C37" s="33" t="n"/>
      <c r="D37" s="19" t="n">
        <v>46045</v>
      </c>
      <c r="E37" s="10" t="inlineStr">
        <is>
          <t>TRUNKLINE FROM ISW MFD TO TFTⅡCPF</t>
        </is>
      </c>
      <c r="F37" s="44" t="inlineStr">
        <is>
          <t>21061-0000-PPL-TDW-0009</t>
        </is>
      </c>
      <c r="G37" s="12" t="inlineStr">
        <is>
          <t>Inspection final de la tranchée</t>
        </is>
      </c>
      <c r="H37" s="33" t="n"/>
      <c r="I37" s="33" t="n"/>
      <c r="J37" s="33" t="n"/>
      <c r="K37" s="45" t="inlineStr">
        <is>
          <t>PK 14+850 au 16+200 et 19+650 au 19+730
19+780 au 21+120 et 21+160 au 21+240 21+270 au 21+350</t>
        </is>
      </c>
      <c r="L37" s="10" t="n"/>
      <c r="M37" s="33" t="inlineStr">
        <is>
          <t>2930</t>
        </is>
      </c>
      <c r="N37" s="33" t="n"/>
      <c r="O37" s="33" t="n"/>
      <c r="P37" s="44" t="inlineStr">
        <is>
          <t>PPL</t>
        </is>
      </c>
      <c r="Q37" s="33" t="n"/>
      <c r="R37" s="33">
        <f>IF($AB37="","",IFERROR(INDEX(ITP!$G$3:$G$46,MATCH($AB37,ITP!$E$3:$E$46,0)),""))</f>
        <v/>
      </c>
      <c r="S37" s="33" t="inlineStr">
        <is>
          <t>08:00</t>
        </is>
      </c>
      <c r="T37" s="33" t="n"/>
      <c r="U37" s="33">
        <f>IF($AB37="","",IFERROR(INDEX(ITP!$I$3:$I$46,MATCH($AB37,ITP!$E$3:$E$46,0)),""))</f>
        <v/>
      </c>
      <c r="V37" s="33">
        <f>IF($AB37="","",IFERROR(INDEX(ITP!$J$3:$J$46,MATCH($AB37,ITP!$E$3:$E$46,0)),""))</f>
        <v/>
      </c>
      <c r="W37" s="33">
        <f>IF($AB37="","",IFERROR(INDEX(ITP!$K$3:$K$46,MATCH($AB37,ITP!$E$3:$E$46,0)),""))</f>
        <v/>
      </c>
      <c r="X37" s="33">
        <f>IF($AB37="","",IFERROR(INDEX(ITP!$L$3:$L$46,MATCH($AB37,ITP!$E$3:$E$46,0)),""))</f>
        <v/>
      </c>
      <c r="Y37" s="33">
        <f>IF($AB37="","",IFERROR(INDEX(ITP!$M$3:$M$46,MATCH($AB37,ITP!$E$3:$E$46,0)),""))</f>
        <v/>
      </c>
      <c r="Z37" s="33">
        <f>IF($AB37="","",IFERROR(INDEX(ITP!$N$3:$N$46,MATCH($AB37,ITP!$E$3:$E$46,0)),""))</f>
        <v/>
      </c>
      <c r="AA37" s="13">
        <f>IF(A37="","",A37&amp;"|"&amp;COUNTIF($A$2:A37,A37))</f>
        <v/>
      </c>
      <c r="AB37" s="13">
        <f>IF($A37="","",IFERROR(INDEX(ITP!$C$3:$C$21,MATCH(1,INDEX((ITP!$A$3:$A$21=$A37)*(((ITP!$B$3:$B$21="")+ISNUMBER(SEARCH(ITP!$B$3:$B$21,$G37&amp;" "&amp;$T37)))&gt;0),0),0)),""))</f>
        <v/>
      </c>
    </row>
    <row r="38" ht="15" customHeight="1">
      <c r="A38" s="23" t="inlineStr">
        <is>
          <t>Piste de travail</t>
        </is>
      </c>
      <c r="B38" s="10" t="inlineStr">
        <is>
          <t>21063-G4-PPL-RFI-0037</t>
        </is>
      </c>
      <c r="C38" s="33" t="n"/>
      <c r="D38" s="19" t="n">
        <v>46046</v>
      </c>
      <c r="E38" s="10" t="inlineStr">
        <is>
          <t>ISB-304</t>
        </is>
      </c>
      <c r="F38" s="44" t="inlineStr">
        <is>
          <t>21063-G0-PPL-PR-0007</t>
        </is>
      </c>
      <c r="G38" s="33" t="inlineStr">
        <is>
          <t>Inspection final de la Piste de travail</t>
        </is>
      </c>
      <c r="H38" s="33" t="n"/>
      <c r="I38" s="33" t="n"/>
      <c r="J38" s="33" t="n"/>
      <c r="K38" s="44" t="inlineStr">
        <is>
          <t>PK 2+345 au 4+146</t>
        </is>
      </c>
      <c r="L38" s="10" t="n"/>
      <c r="M38" s="33" t="inlineStr">
        <is>
          <t>1801</t>
        </is>
      </c>
      <c r="N38" s="33" t="n"/>
      <c r="O38" s="33" t="n"/>
      <c r="P38" s="44" t="inlineStr">
        <is>
          <t>PPL</t>
        </is>
      </c>
      <c r="Q38" s="33" t="n"/>
      <c r="R38" s="33">
        <f>IF($AB38="","",IFERROR(INDEX(ITP!$G$3:$G$46,MATCH($AB38,ITP!$E$3:$E$46,0)),""))</f>
        <v/>
      </c>
      <c r="S38" s="33" t="inlineStr">
        <is>
          <t>08:00</t>
        </is>
      </c>
      <c r="T38" s="33" t="n"/>
      <c r="U38" s="33">
        <f>IF($AB38="","",IFERROR(INDEX(ITP!$I$3:$I$46,MATCH($AB38,ITP!$E$3:$E$46,0)),""))</f>
        <v/>
      </c>
      <c r="V38" s="33">
        <f>IF($AB38="","",IFERROR(INDEX(ITP!$J$3:$J$46,MATCH($AB38,ITP!$E$3:$E$46,0)),""))</f>
        <v/>
      </c>
      <c r="W38" s="33">
        <f>IF($AB38="","",IFERROR(INDEX(ITP!$K$3:$K$46,MATCH($AB38,ITP!$E$3:$E$46,0)),""))</f>
        <v/>
      </c>
      <c r="X38" s="33">
        <f>IF($AB38="","",IFERROR(INDEX(ITP!$L$3:$L$46,MATCH($AB38,ITP!$E$3:$E$46,0)),""))</f>
        <v/>
      </c>
      <c r="Y38" s="33">
        <f>IF($AB38="","",IFERROR(INDEX(ITP!$M$3:$M$46,MATCH($AB38,ITP!$E$3:$E$46,0)),""))</f>
        <v/>
      </c>
      <c r="Z38" s="33">
        <f>IF($AB38="","",IFERROR(INDEX(ITP!$N$3:$N$46,MATCH($AB38,ITP!$E$3:$E$46,0)),""))</f>
        <v/>
      </c>
      <c r="AA38" s="13">
        <f>IF(A38="","",A38&amp;"|"&amp;COUNTIF($A$2:A38,A38))</f>
        <v/>
      </c>
      <c r="AB38" s="13">
        <f>IF($A38="","",IFERROR(INDEX(ITP!$C$3:$C$21,MATCH(1,INDEX((ITP!$A$3:$A$21=$A38)*(((ITP!$B$3:$B$21="")+ISNUMBER(SEARCH(ITP!$B$3:$B$21,$G38&amp;" "&amp;$T38)))&gt;0),0),0)),""))</f>
        <v/>
      </c>
    </row>
    <row r="39" ht="33" customHeight="1">
      <c r="A39" s="23" t="inlineStr">
        <is>
          <t>Piste de travail</t>
        </is>
      </c>
      <c r="B39" s="10" t="inlineStr">
        <is>
          <t>21063-G26-PPL-RFI-0038</t>
        </is>
      </c>
      <c r="C39" s="33" t="n"/>
      <c r="D39" s="19" t="n">
        <v>46048</v>
      </c>
      <c r="E39" s="10" t="inlineStr">
        <is>
          <t>TRUNKLINE FROM ISW MFD TO TFTⅡCPF</t>
        </is>
      </c>
      <c r="F39" s="44" t="inlineStr">
        <is>
          <t>21063-G0-PPL-PR-0007</t>
        </is>
      </c>
      <c r="G39" s="33" t="inlineStr">
        <is>
          <t>Inspection final de la Piste de travail</t>
        </is>
      </c>
      <c r="H39" s="33" t="n"/>
      <c r="I39" s="33" t="n"/>
      <c r="J39" s="33" t="n"/>
      <c r="K39" s="45" t="inlineStr">
        <is>
          <t>PK 9+297 au 9+584 et 9+864 au 10+314
9+864 au 10+314 et 10+803 au 11+526</t>
        </is>
      </c>
      <c r="L39" s="10" t="n"/>
      <c r="M39" s="33" t="inlineStr">
        <is>
          <t>1910</t>
        </is>
      </c>
      <c r="N39" s="33" t="n"/>
      <c r="O39" s="33" t="n"/>
      <c r="P39" s="44" t="inlineStr">
        <is>
          <t>PPL</t>
        </is>
      </c>
      <c r="Q39" s="33" t="n"/>
      <c r="R39" s="33">
        <f>IF($AB39="","",IFERROR(INDEX(ITP!$G$3:$G$46,MATCH($AB39,ITP!$E$3:$E$46,0)),""))</f>
        <v/>
      </c>
      <c r="S39" s="33" t="inlineStr">
        <is>
          <t>08:00</t>
        </is>
      </c>
      <c r="T39" s="33" t="n"/>
      <c r="U39" s="33">
        <f>IF($AB39="","",IFERROR(INDEX(ITP!$I$3:$I$46,MATCH($AB39,ITP!$E$3:$E$46,0)),""))</f>
        <v/>
      </c>
      <c r="V39" s="33">
        <f>IF($AB39="","",IFERROR(INDEX(ITP!$J$3:$J$46,MATCH($AB39,ITP!$E$3:$E$46,0)),""))</f>
        <v/>
      </c>
      <c r="W39" s="33">
        <f>IF($AB39="","",IFERROR(INDEX(ITP!$K$3:$K$46,MATCH($AB39,ITP!$E$3:$E$46,0)),""))</f>
        <v/>
      </c>
      <c r="X39" s="33">
        <f>IF($AB39="","",IFERROR(INDEX(ITP!$L$3:$L$46,MATCH($AB39,ITP!$E$3:$E$46,0)),""))</f>
        <v/>
      </c>
      <c r="Y39" s="33">
        <f>IF($AB39="","",IFERROR(INDEX(ITP!$M$3:$M$46,MATCH($AB39,ITP!$E$3:$E$46,0)),""))</f>
        <v/>
      </c>
      <c r="Z39" s="33">
        <f>IF($AB39="","",IFERROR(INDEX(ITP!$N$3:$N$46,MATCH($AB39,ITP!$E$3:$E$46,0)),""))</f>
        <v/>
      </c>
      <c r="AA39" s="13">
        <f>IF(A39="","",A39&amp;"|"&amp;COUNTIF($A$2:A39,A39))</f>
        <v/>
      </c>
      <c r="AB39" s="13">
        <f>IF($A39="","",IFERROR(INDEX(ITP!$C$3:$C$21,MATCH(1,INDEX((ITP!$A$3:$A$21=$A39)*(((ITP!$B$3:$B$21="")+ISNUMBER(SEARCH(ITP!$B$3:$B$21,$G39&amp;" "&amp;$T39)))&gt;0),0),0)),""))</f>
        <v/>
      </c>
    </row>
    <row r="40" ht="32.25" customHeight="1">
      <c r="A40" s="23" t="inlineStr">
        <is>
          <t>Relevé topographique</t>
        </is>
      </c>
      <c r="B40" s="10" t="inlineStr">
        <is>
          <t>21063-G25-PPL-RFI-0039</t>
        </is>
      </c>
      <c r="C40" s="33" t="n"/>
      <c r="D40" s="19" t="n">
        <v>46048</v>
      </c>
      <c r="E40" s="10" t="inlineStr">
        <is>
          <t>MFD-ISB Vers MFD-ISW</t>
        </is>
      </c>
      <c r="F40" s="44" t="n"/>
      <c r="G40" s="33" t="inlineStr">
        <is>
          <t>Relvé Topoghraphique de FLOWLINE</t>
        </is>
      </c>
      <c r="H40" s="33" t="n"/>
      <c r="I40" s="33" t="n"/>
      <c r="J40" s="33" t="n"/>
      <c r="K40" s="44" t="n"/>
      <c r="L40" s="10" t="n"/>
      <c r="M40" s="33" t="n"/>
      <c r="N40" s="33" t="n"/>
      <c r="O40" s="33" t="n"/>
      <c r="P40" s="44" t="inlineStr">
        <is>
          <t>PPL</t>
        </is>
      </c>
      <c r="Q40" s="33" t="n"/>
      <c r="R40" s="33">
        <f>IF($AB40="","",IFERROR(INDEX(ITP!$G$3:$G$46,MATCH($AB40,ITP!$E$3:$E$46,0)),""))</f>
        <v/>
      </c>
      <c r="S40" s="33" t="inlineStr">
        <is>
          <t>08:00</t>
        </is>
      </c>
      <c r="T40" s="33" t="n"/>
      <c r="U40" s="33">
        <f>IF($AB40="","",IFERROR(INDEX(ITP!$I$3:$I$46,MATCH($AB40,ITP!$E$3:$E$46,0)),""))</f>
        <v/>
      </c>
      <c r="V40" s="33">
        <f>IF($AB40="","",IFERROR(INDEX(ITP!$J$3:$J$46,MATCH($AB40,ITP!$E$3:$E$46,0)),""))</f>
        <v/>
      </c>
      <c r="W40" s="33">
        <f>IF($AB40="","",IFERROR(INDEX(ITP!$K$3:$K$46,MATCH($AB40,ITP!$E$3:$E$46,0)),""))</f>
        <v/>
      </c>
      <c r="X40" s="33">
        <f>IF($AB40="","",IFERROR(INDEX(ITP!$L$3:$L$46,MATCH($AB40,ITP!$E$3:$E$46,0)),""))</f>
        <v/>
      </c>
      <c r="Y40" s="33">
        <f>IF($AB40="","",IFERROR(INDEX(ITP!$M$3:$M$46,MATCH($AB40,ITP!$E$3:$E$46,0)),""))</f>
        <v/>
      </c>
      <c r="Z40" s="33">
        <f>IF($AB40="","",IFERROR(INDEX(ITP!$N$3:$N$46,MATCH($AB40,ITP!$E$3:$E$46,0)),""))</f>
        <v/>
      </c>
      <c r="AA40" s="13">
        <f>IF(A40="","",A40&amp;"|"&amp;COUNTIF($A$2:A40,A40))</f>
        <v/>
      </c>
      <c r="AB40" s="13">
        <f>IF($A40="","",IFERROR(INDEX(ITP!$C$3:$C$21,MATCH(1,INDEX((ITP!$A$3:$A$21=$A40)*(((ITP!$B$3:$B$21="")+ISNUMBER(SEARCH(ITP!$B$3:$B$21,$G40&amp;" "&amp;$T40)))&gt;0),0),0)),""))</f>
        <v/>
      </c>
    </row>
    <row r="41" ht="44.25" customHeight="1">
      <c r="A41" s="9" t="inlineStr">
        <is>
          <t>Ouverture de la tranchée</t>
        </is>
      </c>
      <c r="B41" s="10" t="inlineStr">
        <is>
          <t>21063-G26-PPL-RFI-0040</t>
        </is>
      </c>
      <c r="C41" s="33" t="n"/>
      <c r="D41" s="19" t="n">
        <v>46049</v>
      </c>
      <c r="E41" s="10" t="inlineStr">
        <is>
          <t>TRUNKLINE FROM ISW MFD TO TFTⅡCPF</t>
        </is>
      </c>
      <c r="F41" s="44" t="inlineStr">
        <is>
          <t>21061-0000-PPL-TDW-0009</t>
        </is>
      </c>
      <c r="G41" s="33" t="inlineStr">
        <is>
          <t>Inspection final de la tranchée ISW/CPF</t>
        </is>
      </c>
      <c r="H41" s="33" t="n"/>
      <c r="I41" s="33" t="n"/>
      <c r="J41" s="33" t="n"/>
      <c r="K41" s="45" t="inlineStr">
        <is>
          <t>PK (6+620 au 6+990 et 7+110 au 7+150)
(7+220 au 7+020 et 16+160 au 16+850 )</t>
        </is>
      </c>
      <c r="L41" s="10" t="n"/>
      <c r="M41" s="33" t="inlineStr">
        <is>
          <t>1300</t>
        </is>
      </c>
      <c r="N41" s="33" t="n"/>
      <c r="O41" s="33" t="n"/>
      <c r="P41" s="44" t="inlineStr">
        <is>
          <t>PPL</t>
        </is>
      </c>
      <c r="Q41" s="33" t="n"/>
      <c r="R41" s="33">
        <f>IF($AB41="","",IFERROR(INDEX(ITP!$G$3:$G$46,MATCH($AB41,ITP!$E$3:$E$46,0)),""))</f>
        <v/>
      </c>
      <c r="S41" s="33" t="inlineStr">
        <is>
          <t>08:00</t>
        </is>
      </c>
      <c r="T41" s="33" t="n"/>
      <c r="U41" s="33">
        <f>IF($AB41="","",IFERROR(INDEX(ITP!$I$3:$I$46,MATCH($AB41,ITP!$E$3:$E$46,0)),""))</f>
        <v/>
      </c>
      <c r="V41" s="33">
        <f>IF($AB41="","",IFERROR(INDEX(ITP!$J$3:$J$46,MATCH($AB41,ITP!$E$3:$E$46,0)),""))</f>
        <v/>
      </c>
      <c r="W41" s="33">
        <f>IF($AB41="","",IFERROR(INDEX(ITP!$K$3:$K$46,MATCH($AB41,ITP!$E$3:$E$46,0)),""))</f>
        <v/>
      </c>
      <c r="X41" s="33">
        <f>IF($AB41="","",IFERROR(INDEX(ITP!$L$3:$L$46,MATCH($AB41,ITP!$E$3:$E$46,0)),""))</f>
        <v/>
      </c>
      <c r="Y41" s="33">
        <f>IF($AB41="","",IFERROR(INDEX(ITP!$M$3:$M$46,MATCH($AB41,ITP!$E$3:$E$46,0)),""))</f>
        <v/>
      </c>
      <c r="Z41" s="33">
        <f>IF($AB41="","",IFERROR(INDEX(ITP!$N$3:$N$46,MATCH($AB41,ITP!$E$3:$E$46,0)),""))</f>
        <v/>
      </c>
      <c r="AA41" s="13">
        <f>IF(A41="","",A41&amp;"|"&amp;COUNTIF($A$2:A41,A41))</f>
        <v/>
      </c>
      <c r="AB41" s="13">
        <f>IF($A41="","",IFERROR(INDEX(ITP!$C$3:$C$21,MATCH(1,INDEX((ITP!$A$3:$A$21=$A41)*(((ITP!$B$3:$B$21="")+ISNUMBER(SEARCH(ITP!$B$3:$B$21,$G41&amp;" "&amp;$T41)))&gt;0),0),0)),""))</f>
        <v/>
      </c>
    </row>
    <row r="42" ht="15" customHeight="1">
      <c r="A42" s="9" t="inlineStr">
        <is>
          <t>Piste de travail</t>
        </is>
      </c>
      <c r="B42" s="10" t="inlineStr">
        <is>
          <t>21063-G4-PPL-RFI-0041</t>
        </is>
      </c>
      <c r="C42" s="33" t="n"/>
      <c r="D42" s="19" t="n">
        <v>46050</v>
      </c>
      <c r="E42" s="10" t="inlineStr">
        <is>
          <t>ISB-304 to ISB MFD</t>
        </is>
      </c>
      <c r="F42" s="44" t="inlineStr">
        <is>
          <t>21063-G0-PPL-PR-0007</t>
        </is>
      </c>
      <c r="G42" s="12" t="inlineStr">
        <is>
          <t>Inspection final de la Piste de travail</t>
        </is>
      </c>
      <c r="H42" s="33" t="n"/>
      <c r="I42" s="33" t="n"/>
      <c r="J42" s="33" t="n"/>
      <c r="K42" s="44" t="inlineStr">
        <is>
          <t>PK 0+000 to 2+361</t>
        </is>
      </c>
      <c r="L42" s="10" t="n"/>
      <c r="M42" s="33" t="inlineStr">
        <is>
          <t>2361</t>
        </is>
      </c>
      <c r="N42" s="33" t="n"/>
      <c r="O42" s="33" t="n"/>
      <c r="P42" s="44" t="inlineStr">
        <is>
          <t>PPL</t>
        </is>
      </c>
      <c r="Q42" s="33" t="n"/>
      <c r="R42" s="33">
        <f>IF($AB42="","",IFERROR(INDEX(ITP!$G$3:$G$46,MATCH($AB42,ITP!$E$3:$E$46,0)),""))</f>
        <v/>
      </c>
      <c r="S42" s="33" t="inlineStr">
        <is>
          <t>08:00</t>
        </is>
      </c>
      <c r="T42" s="33" t="n"/>
      <c r="U42" s="33">
        <f>IF($AB42="","",IFERROR(INDEX(ITP!$I$3:$I$46,MATCH($AB42,ITP!$E$3:$E$46,0)),""))</f>
        <v/>
      </c>
      <c r="V42" s="33">
        <f>IF($AB42="","",IFERROR(INDEX(ITP!$J$3:$J$46,MATCH($AB42,ITP!$E$3:$E$46,0)),""))</f>
        <v/>
      </c>
      <c r="W42" s="33">
        <f>IF($AB42="","",IFERROR(INDEX(ITP!$K$3:$K$46,MATCH($AB42,ITP!$E$3:$E$46,0)),""))</f>
        <v/>
      </c>
      <c r="X42" s="33">
        <f>IF($AB42="","",IFERROR(INDEX(ITP!$L$3:$L$46,MATCH($AB42,ITP!$E$3:$E$46,0)),""))</f>
        <v/>
      </c>
      <c r="Y42" s="33">
        <f>IF($AB42="","",IFERROR(INDEX(ITP!$M$3:$M$46,MATCH($AB42,ITP!$E$3:$E$46,0)),""))</f>
        <v/>
      </c>
      <c r="Z42" s="33">
        <f>IF($AB42="","",IFERROR(INDEX(ITP!$N$3:$N$46,MATCH($AB42,ITP!$E$3:$E$46,0)),""))</f>
        <v/>
      </c>
      <c r="AA42" s="13">
        <f>IF(A42="","",A42&amp;"|"&amp;COUNTIF($A$2:A42,A42))</f>
        <v/>
      </c>
      <c r="AB42" s="13">
        <f>IF($A42="","",IFERROR(INDEX(ITP!$C$3:$C$21,MATCH(1,INDEX((ITP!$A$3:$A$21=$A42)*(((ITP!$B$3:$B$21="")+ISNUMBER(SEARCH(ITP!$B$3:$B$21,$G42&amp;" "&amp;$T42)))&gt;0),0),0)),""))</f>
        <v/>
      </c>
    </row>
    <row r="43" ht="16.5" customHeight="1">
      <c r="A43" s="23" t="inlineStr">
        <is>
          <t>Ouverture de la tranchée</t>
        </is>
      </c>
      <c r="B43" s="10" t="inlineStr">
        <is>
          <t>21063-G26-PPL-RFI-0042</t>
        </is>
      </c>
      <c r="C43" s="33" t="n"/>
      <c r="D43" s="19" t="n">
        <v>46052</v>
      </c>
      <c r="E43" s="10" t="n"/>
      <c r="F43" s="44" t="inlineStr">
        <is>
          <t>21061-0000-PPL-TDW-0009</t>
        </is>
      </c>
      <c r="G43" s="33" t="inlineStr">
        <is>
          <t>Inspection final de la tranchée</t>
        </is>
      </c>
      <c r="H43" s="33" t="n"/>
      <c r="I43" s="33" t="n"/>
      <c r="J43" s="33" t="n"/>
      <c r="K43" s="44" t="inlineStr">
        <is>
          <t>(12+350 au 13+000 et 13+300 au 14+800)</t>
        </is>
      </c>
      <c r="L43" s="10" t="n"/>
      <c r="M43" s="33" t="inlineStr">
        <is>
          <t>2150</t>
        </is>
      </c>
      <c r="N43" s="33" t="n"/>
      <c r="O43" s="33" t="n"/>
      <c r="P43" s="44" t="inlineStr">
        <is>
          <t>PPL</t>
        </is>
      </c>
      <c r="Q43" s="33" t="n"/>
      <c r="R43" s="33">
        <f>IF($AB43="","",IFERROR(INDEX(ITP!$G$3:$G$46,MATCH($AB43,ITP!$E$3:$E$46,0)),""))</f>
        <v/>
      </c>
      <c r="S43" s="33" t="inlineStr">
        <is>
          <t>08:00</t>
        </is>
      </c>
      <c r="T43" s="33" t="n"/>
      <c r="U43" s="33">
        <f>IF($AB43="","",IFERROR(INDEX(ITP!$I$3:$I$46,MATCH($AB43,ITP!$E$3:$E$46,0)),""))</f>
        <v/>
      </c>
      <c r="V43" s="33">
        <f>IF($AB43="","",IFERROR(INDEX(ITP!$J$3:$J$46,MATCH($AB43,ITP!$E$3:$E$46,0)),""))</f>
        <v/>
      </c>
      <c r="W43" s="33">
        <f>IF($AB43="","",IFERROR(INDEX(ITP!$K$3:$K$46,MATCH($AB43,ITP!$E$3:$E$46,0)),""))</f>
        <v/>
      </c>
      <c r="X43" s="33">
        <f>IF($AB43="","",IFERROR(INDEX(ITP!$L$3:$L$46,MATCH($AB43,ITP!$E$3:$E$46,0)),""))</f>
        <v/>
      </c>
      <c r="Y43" s="33">
        <f>IF($AB43="","",IFERROR(INDEX(ITP!$M$3:$M$46,MATCH($AB43,ITP!$E$3:$E$46,0)),""))</f>
        <v/>
      </c>
      <c r="Z43" s="33">
        <f>IF($AB43="","",IFERROR(INDEX(ITP!$N$3:$N$46,MATCH($AB43,ITP!$E$3:$E$46,0)),""))</f>
        <v/>
      </c>
      <c r="AA43" s="13">
        <f>IF(A43="","",A43&amp;"|"&amp;COUNTIF($A$2:A43,A43))</f>
        <v/>
      </c>
      <c r="AB43" s="13">
        <f>IF($A43="","",IFERROR(INDEX(ITP!$C$3:$C$21,MATCH(1,INDEX((ITP!$A$3:$A$21=$A43)*(((ITP!$B$3:$B$21="")+ISNUMBER(SEARCH(ITP!$B$3:$B$21,$G43&amp;" "&amp;$T43)))&gt;0),0),0)),""))</f>
        <v/>
      </c>
    </row>
    <row r="44" ht="29.25" customFormat="1" customHeight="1" s="17">
      <c r="A44" s="9" t="inlineStr">
        <is>
          <t>Transport et bardage</t>
        </is>
      </c>
      <c r="B44" s="44" t="inlineStr">
        <is>
          <t>21063-G3-PPL-RFI-0043</t>
        </is>
      </c>
      <c r="C44" s="20" t="n"/>
      <c r="D44" s="19" t="n">
        <v>46052</v>
      </c>
      <c r="E44" s="44" t="inlineStr">
        <is>
          <t>ISB-303 TO ISB MFD</t>
        </is>
      </c>
      <c r="F44" s="44" t="inlineStr">
        <is>
          <t>21063-G0-PPL-PR-0009</t>
        </is>
      </c>
      <c r="G44" s="12" t="inlineStr">
        <is>
          <t>Bardage de pipe</t>
        </is>
      </c>
      <c r="H44" s="20" t="n"/>
      <c r="I44" s="20" t="n"/>
      <c r="J44" s="20" t="n"/>
      <c r="K44" s="44" t="inlineStr">
        <is>
          <t>PK (0+050 to 0+602 )</t>
        </is>
      </c>
      <c r="L44" s="44" t="n"/>
      <c r="M44" s="20" t="inlineStr">
        <is>
          <t>552</t>
        </is>
      </c>
      <c r="N44" s="20" t="n"/>
      <c r="O44" s="20" t="n"/>
      <c r="P44" s="44" t="inlineStr">
        <is>
          <t>PPL</t>
        </is>
      </c>
      <c r="Q44" s="20" t="n"/>
      <c r="R44" s="20">
        <f>IF($AB44="","",IFERROR(INDEX(ITP!$G$3:$G$46,MATCH($AB44,ITP!$E$3:$E$46,0)),""))</f>
        <v/>
      </c>
      <c r="S44" s="33" t="inlineStr">
        <is>
          <t>08:00</t>
        </is>
      </c>
      <c r="T44" s="20" t="n"/>
      <c r="U44" s="20">
        <f>IF($AB44="","",IFERROR(INDEX(ITP!$I$3:$I$46,MATCH($AB44,ITP!$E$3:$E$46,0)),""))</f>
        <v/>
      </c>
      <c r="V44" s="20">
        <f>IF($AB44="","",IFERROR(INDEX(ITP!$J$3:$J$46,MATCH($AB44,ITP!$E$3:$E$46,0)),""))</f>
        <v/>
      </c>
      <c r="W44" s="20">
        <f>IF($AB44="","",IFERROR(INDEX(ITP!$K$3:$K$46,MATCH($AB44,ITP!$E$3:$E$46,0)),""))</f>
        <v/>
      </c>
      <c r="X44" s="20">
        <f>IF($AB44="","",IFERROR(INDEX(ITP!$L$3:$L$46,MATCH($AB44,ITP!$E$3:$E$46,0)),""))</f>
        <v/>
      </c>
      <c r="Y44" s="20">
        <f>IF($AB44="","",IFERROR(INDEX(ITP!$M$3:$M$46,MATCH($AB44,ITP!$E$3:$E$46,0)),""))</f>
        <v/>
      </c>
      <c r="Z44" s="20">
        <f>IF($AB44="","",IFERROR(INDEX(ITP!$N$3:$N$46,MATCH($AB44,ITP!$E$3:$E$46,0)),""))</f>
        <v/>
      </c>
      <c r="AA44" s="16">
        <f>IF(A44="","",A44&amp;"|"&amp;COUNTIF($A$2:A44,A44))</f>
        <v/>
      </c>
      <c r="AB44" s="16">
        <f>IF($A44="","",IFERROR(INDEX(ITP!$C$3:$C$21,MATCH(1,INDEX((ITP!$A$3:$A$21=$A44)*(((ITP!$B$3:$B$21="")+ISNUMBER(SEARCH(ITP!$B$3:$B$21,$G44&amp;" "&amp;$T44)))&gt;0),0),0)),""))</f>
        <v/>
      </c>
    </row>
    <row r="45" ht="15" customHeight="1">
      <c r="A45" s="9" t="inlineStr">
        <is>
          <t>Transport et bardage</t>
        </is>
      </c>
      <c r="B45" s="10" t="inlineStr">
        <is>
          <t>21063-G4-PPL-RFI-0044</t>
        </is>
      </c>
      <c r="C45" s="33" t="n"/>
      <c r="D45" s="19" t="n">
        <v>46052</v>
      </c>
      <c r="E45" s="10" t="inlineStr">
        <is>
          <t>ISB-304 TO ISB MFD</t>
        </is>
      </c>
      <c r="F45" s="44" t="inlineStr">
        <is>
          <t>21063-G0-PPL-PR-0009</t>
        </is>
      </c>
      <c r="G45" s="12" t="inlineStr">
        <is>
          <t>Bardage de pipe</t>
        </is>
      </c>
      <c r="H45" s="33" t="n"/>
      <c r="I45" s="33" t="n"/>
      <c r="J45" s="33" t="n"/>
      <c r="K45" s="44" t="inlineStr">
        <is>
          <t>PK (2+960 to 4+110</t>
        </is>
      </c>
      <c r="L45" s="10" t="n"/>
      <c r="M45" s="33" t="inlineStr">
        <is>
          <t>1150</t>
        </is>
      </c>
      <c r="N45" s="33" t="n"/>
      <c r="O45" s="33" t="n"/>
      <c r="P45" s="44" t="inlineStr">
        <is>
          <t>PPL</t>
        </is>
      </c>
      <c r="Q45" s="33" t="n"/>
      <c r="R45" s="33">
        <f>IF($AB45="","",IFERROR(INDEX(ITP!$G$3:$G$46,MATCH($AB45,ITP!$E$3:$E$46,0)),""))</f>
        <v/>
      </c>
      <c r="S45" s="33" t="inlineStr">
        <is>
          <t>08:00</t>
        </is>
      </c>
      <c r="T45" s="33" t="n"/>
      <c r="U45" s="33">
        <f>IF($AB45="","",IFERROR(INDEX(ITP!$I$3:$I$46,MATCH($AB45,ITP!$E$3:$E$46,0)),""))</f>
        <v/>
      </c>
      <c r="V45" s="33">
        <f>IF($AB45="","",IFERROR(INDEX(ITP!$J$3:$J$46,MATCH($AB45,ITP!$E$3:$E$46,0)),""))</f>
        <v/>
      </c>
      <c r="W45" s="33">
        <f>IF($AB45="","",IFERROR(INDEX(ITP!$K$3:$K$46,MATCH($AB45,ITP!$E$3:$E$46,0)),""))</f>
        <v/>
      </c>
      <c r="X45" s="33">
        <f>IF($AB45="","",IFERROR(INDEX(ITP!$L$3:$L$46,MATCH($AB45,ITP!$E$3:$E$46,0)),""))</f>
        <v/>
      </c>
      <c r="Y45" s="33">
        <f>IF($AB45="","",IFERROR(INDEX(ITP!$M$3:$M$46,MATCH($AB45,ITP!$E$3:$E$46,0)),""))</f>
        <v/>
      </c>
      <c r="Z45" s="33">
        <f>IF($AB45="","",IFERROR(INDEX(ITP!$N$3:$N$46,MATCH($AB45,ITP!$E$3:$E$46,0)),""))</f>
        <v/>
      </c>
      <c r="AA45" s="13">
        <f>IF(A45="","",A45&amp;"|"&amp;COUNTIF($A$2:A45,A45))</f>
        <v/>
      </c>
      <c r="AB45" s="13">
        <f>IF($A45="","",IFERROR(INDEX(ITP!$C$3:$C$21,MATCH(1,INDEX((ITP!$A$3:$A$21=$A45)*(((ITP!$B$3:$B$21="")+ISNUMBER(SEARCH(ITP!$B$3:$B$21,$G45&amp;" "&amp;$T45)))&gt;0),0),0)),""))</f>
        <v/>
      </c>
    </row>
    <row r="46" ht="15" customHeight="1">
      <c r="A46" s="23" t="inlineStr">
        <is>
          <t>Piste de travail</t>
        </is>
      </c>
      <c r="B46" s="10" t="inlineStr">
        <is>
          <t>21063-G2-PPL-RFI-0045</t>
        </is>
      </c>
      <c r="C46" s="33" t="n"/>
      <c r="D46" s="19" t="n">
        <v>46052</v>
      </c>
      <c r="E46" s="10" t="inlineStr">
        <is>
          <t>ISB-302</t>
        </is>
      </c>
      <c r="F46" s="44" t="inlineStr">
        <is>
          <t>21063-G0-PPL-PR-0007</t>
        </is>
      </c>
      <c r="G46" s="33" t="inlineStr">
        <is>
          <t>Inspection final de la Piste de travail</t>
        </is>
      </c>
      <c r="H46" s="33" t="n"/>
      <c r="I46" s="33" t="n"/>
      <c r="J46" s="33" t="n"/>
      <c r="K46" s="44" t="inlineStr">
        <is>
          <t>PK 0+650 au 1+156</t>
        </is>
      </c>
      <c r="L46" s="10" t="n"/>
      <c r="M46" s="33" t="inlineStr">
        <is>
          <t>506</t>
        </is>
      </c>
      <c r="N46" s="33" t="n"/>
      <c r="O46" s="33" t="n"/>
      <c r="P46" s="44" t="inlineStr">
        <is>
          <t>PPL</t>
        </is>
      </c>
      <c r="Q46" s="33" t="n"/>
      <c r="R46" s="33">
        <f>IF($AB46="","",IFERROR(INDEX(ITP!$G$3:$G$46,MATCH($AB46,ITP!$E$3:$E$46,0)),""))</f>
        <v/>
      </c>
      <c r="S46" s="33" t="inlineStr">
        <is>
          <t>08:00</t>
        </is>
      </c>
      <c r="T46" s="33" t="n"/>
      <c r="U46" s="33">
        <f>IF($AB46="","",IFERROR(INDEX(ITP!$I$3:$I$46,MATCH($AB46,ITP!$E$3:$E$46,0)),""))</f>
        <v/>
      </c>
      <c r="V46" s="33">
        <f>IF($AB46="","",IFERROR(INDEX(ITP!$J$3:$J$46,MATCH($AB46,ITP!$E$3:$E$46,0)),""))</f>
        <v/>
      </c>
      <c r="W46" s="33">
        <f>IF($AB46="","",IFERROR(INDEX(ITP!$K$3:$K$46,MATCH($AB46,ITP!$E$3:$E$46,0)),""))</f>
        <v/>
      </c>
      <c r="X46" s="33">
        <f>IF($AB46="","",IFERROR(INDEX(ITP!$L$3:$L$46,MATCH($AB46,ITP!$E$3:$E$46,0)),""))</f>
        <v/>
      </c>
      <c r="Y46" s="33">
        <f>IF($AB46="","",IFERROR(INDEX(ITP!$M$3:$M$46,MATCH($AB46,ITP!$E$3:$E$46,0)),""))</f>
        <v/>
      </c>
      <c r="Z46" s="33">
        <f>IF($AB46="","",IFERROR(INDEX(ITP!$N$3:$N$46,MATCH($AB46,ITP!$E$3:$E$46,0)),""))</f>
        <v/>
      </c>
      <c r="AA46" s="13">
        <f>IF(A46="","",A46&amp;"|"&amp;COUNTIF($A$2:A46,A46))</f>
        <v/>
      </c>
      <c r="AB46" s="13">
        <f>IF($A46="","",IFERROR(INDEX(ITP!$C$3:$C$21,MATCH(1,INDEX((ITP!$A$3:$A$21=$A46)*(((ITP!$B$3:$B$21="")+ISNUMBER(SEARCH(ITP!$B$3:$B$21,$G46&amp;" "&amp;$T46)))&gt;0),0),0)),""))</f>
        <v/>
      </c>
    </row>
    <row r="47" ht="27" customHeight="1">
      <c r="A47" s="9" t="inlineStr">
        <is>
          <t>Ouverture de la tranchée</t>
        </is>
      </c>
      <c r="B47" s="10" t="inlineStr">
        <is>
          <t>21063-G26-PPL-RFI-0046</t>
        </is>
      </c>
      <c r="C47" s="33" t="n"/>
      <c r="D47" s="19" t="n">
        <v>46060</v>
      </c>
      <c r="E47" s="10" t="n"/>
      <c r="F47" s="44" t="inlineStr">
        <is>
          <t>21061-0000-PPL-TDW-0009</t>
        </is>
      </c>
      <c r="G47" s="33" t="inlineStr">
        <is>
          <t>Inspection final de la tranchée</t>
        </is>
      </c>
      <c r="H47" s="33" t="n"/>
      <c r="I47" s="33" t="n"/>
      <c r="J47" s="33" t="n"/>
      <c r="K47" s="45" t="inlineStr">
        <is>
          <t>PK (16+850 au 17+100 et 17+120 au
18+450 et 18+470 au 18+790 et 18+810 au 19+000)</t>
        </is>
      </c>
      <c r="L47" s="10" t="n"/>
      <c r="M47" s="33" t="inlineStr">
        <is>
          <t>2090</t>
        </is>
      </c>
      <c r="N47" s="33" t="n"/>
      <c r="O47" s="33" t="n"/>
      <c r="P47" s="44" t="inlineStr">
        <is>
          <t>PPL</t>
        </is>
      </c>
      <c r="Q47" s="33" t="n"/>
      <c r="R47" s="33">
        <f>IF($AB47="","",IFERROR(INDEX(ITP!$G$3:$G$46,MATCH($AB47,ITP!$E$3:$E$46,0)),""))</f>
        <v/>
      </c>
      <c r="S47" s="33" t="inlineStr">
        <is>
          <t>08:00</t>
        </is>
      </c>
      <c r="T47" s="33" t="n"/>
      <c r="U47" s="33">
        <f>IF($AB47="","",IFERROR(INDEX(ITP!$I$3:$I$46,MATCH($AB47,ITP!$E$3:$E$46,0)),""))</f>
        <v/>
      </c>
      <c r="V47" s="33">
        <f>IF($AB47="","",IFERROR(INDEX(ITP!$J$3:$J$46,MATCH($AB47,ITP!$E$3:$E$46,0)),""))</f>
        <v/>
      </c>
      <c r="W47" s="33">
        <f>IF($AB47="","",IFERROR(INDEX(ITP!$K$3:$K$46,MATCH($AB47,ITP!$E$3:$E$46,0)),""))</f>
        <v/>
      </c>
      <c r="X47" s="33">
        <f>IF($AB47="","",IFERROR(INDEX(ITP!$L$3:$L$46,MATCH($AB47,ITP!$E$3:$E$46,0)),""))</f>
        <v/>
      </c>
      <c r="Y47" s="33">
        <f>IF($AB47="","",IFERROR(INDEX(ITP!$M$3:$M$46,MATCH($AB47,ITP!$E$3:$E$46,0)),""))</f>
        <v/>
      </c>
      <c r="Z47" s="33">
        <f>IF($AB47="","",IFERROR(INDEX(ITP!$N$3:$N$46,MATCH($AB47,ITP!$E$3:$E$46,0)),""))</f>
        <v/>
      </c>
      <c r="AA47" s="13">
        <f>IF(A47="","",A47&amp;"|"&amp;COUNTIF($A$2:A47,A47))</f>
        <v/>
      </c>
      <c r="AB47" s="13">
        <f>IF($A47="","",IFERROR(INDEX(ITP!$C$3:$C$21,MATCH(1,INDEX((ITP!$A$3:$A$21=$A47)*(((ITP!$B$3:$B$21="")+ISNUMBER(SEARCH(ITP!$B$3:$B$21,$G47&amp;" "&amp;$T47)))&gt;0),0),0)),""))</f>
        <v/>
      </c>
    </row>
    <row r="48" ht="15" customHeight="1">
      <c r="A48" s="9" t="inlineStr">
        <is>
          <t>Transport et bardage</t>
        </is>
      </c>
      <c r="B48" s="10" t="inlineStr">
        <is>
          <t>21063-G2-PPL-RFI-0047</t>
        </is>
      </c>
      <c r="C48" s="33" t="n"/>
      <c r="D48" s="22" t="n">
        <v>46060</v>
      </c>
      <c r="E48" s="10" t="inlineStr">
        <is>
          <t>ISB-302 TO ISB MFD</t>
        </is>
      </c>
      <c r="F48" s="44" t="inlineStr">
        <is>
          <t>21063-G0-PPL-PR-0009</t>
        </is>
      </c>
      <c r="G48" s="12" t="inlineStr">
        <is>
          <t>Bardage de pipe</t>
        </is>
      </c>
      <c r="H48" s="23" t="n"/>
      <c r="I48" s="33" t="n"/>
      <c r="J48" s="33" t="n"/>
      <c r="K48" s="44" t="inlineStr">
        <is>
          <t>PK (0+100 to 1+430)</t>
        </is>
      </c>
      <c r="L48" s="10" t="n"/>
      <c r="M48" s="33" t="inlineStr">
        <is>
          <t>1330</t>
        </is>
      </c>
      <c r="N48" s="33" t="n"/>
      <c r="O48" s="33" t="n"/>
      <c r="P48" s="44" t="inlineStr">
        <is>
          <t>PPL</t>
        </is>
      </c>
      <c r="Q48" s="33" t="n"/>
      <c r="R48" s="33">
        <f>IF($AB48="","",IFERROR(INDEX(ITP!$G$3:$G$46,MATCH($AB48,ITP!$E$3:$E$46,0)),""))</f>
        <v/>
      </c>
      <c r="S48" s="33" t="inlineStr">
        <is>
          <t>08:00</t>
        </is>
      </c>
      <c r="T48" s="33" t="n"/>
      <c r="U48" s="33">
        <f>IF($AB48="","",IFERROR(INDEX(ITP!$I$3:$I$46,MATCH($AB48,ITP!$E$3:$E$46,0)),""))</f>
        <v/>
      </c>
      <c r="V48" s="33">
        <f>IF($AB48="","",IFERROR(INDEX(ITP!$J$3:$J$46,MATCH($AB48,ITP!$E$3:$E$46,0)),""))</f>
        <v/>
      </c>
      <c r="W48" s="33">
        <f>IF($AB48="","",IFERROR(INDEX(ITP!$K$3:$K$46,MATCH($AB48,ITP!$E$3:$E$46,0)),""))</f>
        <v/>
      </c>
      <c r="X48" s="33">
        <f>IF($AB48="","",IFERROR(INDEX(ITP!$L$3:$L$46,MATCH($AB48,ITP!$E$3:$E$46,0)),""))</f>
        <v/>
      </c>
      <c r="Y48" s="33">
        <f>IF($AB48="","",IFERROR(INDEX(ITP!$M$3:$M$46,MATCH($AB48,ITP!$E$3:$E$46,0)),""))</f>
        <v/>
      </c>
      <c r="Z48" s="33">
        <f>IF($AB48="","",IFERROR(INDEX(ITP!$N$3:$N$46,MATCH($AB48,ITP!$E$3:$E$46,0)),""))</f>
        <v/>
      </c>
      <c r="AA48" s="13">
        <f>IF(A48="","",A48&amp;"|"&amp;COUNTIF($A$2:A48,A48))</f>
        <v/>
      </c>
      <c r="AB48" s="13">
        <f>IF($A48="","",IFERROR(INDEX(ITP!$C$3:$C$21,MATCH(1,INDEX((ITP!$A$3:$A$21=$A48)*(((ITP!$B$3:$B$21="")+ISNUMBER(SEARCH(ITP!$B$3:$B$21,$G48&amp;" "&amp;$T48)))&gt;0),0),0)),""))</f>
        <v/>
      </c>
    </row>
    <row r="49" ht="15" customHeight="1">
      <c r="A49" s="9" t="inlineStr">
        <is>
          <t>Ouverture de la tranchée</t>
        </is>
      </c>
      <c r="B49" s="10" t="inlineStr">
        <is>
          <t>21063-G2-PPL-RFI-0048</t>
        </is>
      </c>
      <c r="C49" s="33" t="n"/>
      <c r="D49" s="19" t="n">
        <v>46063</v>
      </c>
      <c r="E49" s="10" t="n"/>
      <c r="F49" s="44" t="inlineStr">
        <is>
          <t>21061-0000-PPL-TDW-0009</t>
        </is>
      </c>
      <c r="G49" s="33" t="inlineStr">
        <is>
          <t>Inspection final de la tranchée</t>
        </is>
      </c>
      <c r="H49" s="33" t="n"/>
      <c r="I49" s="33" t="n"/>
      <c r="J49" s="33" t="n"/>
      <c r="K49" s="44" t="inlineStr">
        <is>
          <t>PK (12+991 au 13+167 )</t>
        </is>
      </c>
      <c r="L49" s="10" t="n"/>
      <c r="M49" s="33" t="inlineStr">
        <is>
          <t>176</t>
        </is>
      </c>
      <c r="N49" s="33" t="n"/>
      <c r="O49" s="33" t="n"/>
      <c r="P49" s="44" t="inlineStr">
        <is>
          <t>PPL</t>
        </is>
      </c>
      <c r="Q49" s="33" t="n"/>
      <c r="R49" s="33">
        <f>IF($AB49="","",IFERROR(INDEX(ITP!$G$3:$G$46,MATCH($AB49,ITP!$E$3:$E$46,0)),""))</f>
        <v/>
      </c>
      <c r="S49" s="33" t="inlineStr">
        <is>
          <t>08:00</t>
        </is>
      </c>
      <c r="T49" s="33" t="n"/>
      <c r="U49" s="33">
        <f>IF($AB49="","",IFERROR(INDEX(ITP!$I$3:$I$46,MATCH($AB49,ITP!$E$3:$E$46,0)),""))</f>
        <v/>
      </c>
      <c r="V49" s="33">
        <f>IF($AB49="","",IFERROR(INDEX(ITP!$J$3:$J$46,MATCH($AB49,ITP!$E$3:$E$46,0)),""))</f>
        <v/>
      </c>
      <c r="W49" s="33">
        <f>IF($AB49="","",IFERROR(INDEX(ITP!$K$3:$K$46,MATCH($AB49,ITP!$E$3:$E$46,0)),""))</f>
        <v/>
      </c>
      <c r="X49" s="33">
        <f>IF($AB49="","",IFERROR(INDEX(ITP!$L$3:$L$46,MATCH($AB49,ITP!$E$3:$E$46,0)),""))</f>
        <v/>
      </c>
      <c r="Y49" s="33">
        <f>IF($AB49="","",IFERROR(INDEX(ITP!$M$3:$M$46,MATCH($AB49,ITP!$E$3:$E$46,0)),""))</f>
        <v/>
      </c>
      <c r="Z49" s="33">
        <f>IF($AB49="","",IFERROR(INDEX(ITP!$N$3:$N$46,MATCH($AB49,ITP!$E$3:$E$46,0)),""))</f>
        <v/>
      </c>
      <c r="AA49" s="13">
        <f>IF(A49="","",A49&amp;"|"&amp;COUNTIF($A$2:A49,A49))</f>
        <v/>
      </c>
      <c r="AB49" s="13">
        <f>IF($A49="","",IFERROR(INDEX(ITP!$C$3:$C$21,MATCH(1,INDEX((ITP!$A$3:$A$21=$A49)*(((ITP!$B$3:$B$21="")+ISNUMBER(SEARCH(ITP!$B$3:$B$21,$G49&amp;" "&amp;$T49)))&gt;0),0),0)),""))</f>
        <v/>
      </c>
    </row>
    <row r="50" ht="15" customHeight="1">
      <c r="A50" s="9" t="inlineStr">
        <is>
          <t>Ouverture de la tranchée</t>
        </is>
      </c>
      <c r="B50" s="10" t="inlineStr">
        <is>
          <t>21063-G2-PPL-RFI-0049</t>
        </is>
      </c>
      <c r="C50" s="33" t="n"/>
      <c r="D50" s="19" t="n">
        <v>46068</v>
      </c>
      <c r="E50" s="10" t="n"/>
      <c r="F50" s="44" t="inlineStr">
        <is>
          <t>21061-0000-PPL-TDW-0009</t>
        </is>
      </c>
      <c r="G50" s="33" t="inlineStr">
        <is>
          <t>Inspection final de la tranchée</t>
        </is>
      </c>
      <c r="H50" s="33" t="n"/>
      <c r="I50" s="33" t="n"/>
      <c r="J50" s="33" t="n"/>
      <c r="K50" s="44" t="inlineStr">
        <is>
          <t>PK (11+850 au 12+100 et 12+140 au 12+300 )</t>
        </is>
      </c>
      <c r="L50" s="10" t="n"/>
      <c r="M50" s="33" t="inlineStr">
        <is>
          <t>410</t>
        </is>
      </c>
      <c r="N50" s="33" t="n"/>
      <c r="O50" s="33" t="n"/>
      <c r="P50" s="44" t="inlineStr">
        <is>
          <t>PPL</t>
        </is>
      </c>
      <c r="Q50" s="33" t="n"/>
      <c r="R50" s="33">
        <f>IF($AB50="","",IFERROR(INDEX(ITP!$G$3:$G$46,MATCH($AB50,ITP!$E$3:$E$46,0)),""))</f>
        <v/>
      </c>
      <c r="S50" s="33" t="inlineStr">
        <is>
          <t>08:00</t>
        </is>
      </c>
      <c r="T50" s="33" t="n"/>
      <c r="U50" s="33">
        <f>IF($AB50="","",IFERROR(INDEX(ITP!$I$3:$I$46,MATCH($AB50,ITP!$E$3:$E$46,0)),""))</f>
        <v/>
      </c>
      <c r="V50" s="33">
        <f>IF($AB50="","",IFERROR(INDEX(ITP!$J$3:$J$46,MATCH($AB50,ITP!$E$3:$E$46,0)),""))</f>
        <v/>
      </c>
      <c r="W50" s="33">
        <f>IF($AB50="","",IFERROR(INDEX(ITP!$K$3:$K$46,MATCH($AB50,ITP!$E$3:$E$46,0)),""))</f>
        <v/>
      </c>
      <c r="X50" s="33">
        <f>IF($AB50="","",IFERROR(INDEX(ITP!$L$3:$L$46,MATCH($AB50,ITP!$E$3:$E$46,0)),""))</f>
        <v/>
      </c>
      <c r="Y50" s="33">
        <f>IF($AB50="","",IFERROR(INDEX(ITP!$M$3:$M$46,MATCH($AB50,ITP!$E$3:$E$46,0)),""))</f>
        <v/>
      </c>
      <c r="Z50" s="33">
        <f>IF($AB50="","",IFERROR(INDEX(ITP!$N$3:$N$46,MATCH($AB50,ITP!$E$3:$E$46,0)),""))</f>
        <v/>
      </c>
      <c r="AA50" s="13">
        <f>IF(A50="","",A50&amp;"|"&amp;COUNTIF($A$2:A50,A50))</f>
        <v/>
      </c>
      <c r="AB50" s="13">
        <f>IF($A50="","",IFERROR(INDEX(ITP!$C$3:$C$21,MATCH(1,INDEX((ITP!$A$3:$A$21=$A50)*(((ITP!$B$3:$B$21="")+ISNUMBER(SEARCH(ITP!$B$3:$B$21,$G50&amp;" "&amp;$T50)))&gt;0),0),0)),""))</f>
        <v/>
      </c>
    </row>
    <row r="51" ht="15" customHeight="1">
      <c r="A51" s="9" t="inlineStr">
        <is>
          <t>Transport et bardage</t>
        </is>
      </c>
      <c r="B51" s="10" t="inlineStr">
        <is>
          <t>21063-G2-PPL-RFI-0050</t>
        </is>
      </c>
      <c r="C51" s="33" t="n"/>
      <c r="D51" s="19" t="n">
        <v>46068</v>
      </c>
      <c r="E51" s="10" t="inlineStr">
        <is>
          <t>ISB-302 TO ISB MFD</t>
        </is>
      </c>
      <c r="F51" s="44" t="inlineStr">
        <is>
          <t>21063-G0-PPL-PR-0009</t>
        </is>
      </c>
      <c r="G51" s="12" t="inlineStr">
        <is>
          <t>Bardage de pipe</t>
        </is>
      </c>
      <c r="H51" s="33" t="n"/>
      <c r="I51" s="33" t="n"/>
      <c r="J51" s="33" t="n"/>
      <c r="K51" s="44" t="inlineStr">
        <is>
          <t>PK(0+100 au 1+215 )</t>
        </is>
      </c>
      <c r="L51" s="10" t="n"/>
      <c r="M51" s="33" t="n"/>
      <c r="N51" s="33" t="n"/>
      <c r="O51" s="33" t="n"/>
      <c r="P51" s="44" t="inlineStr">
        <is>
          <t>PPL</t>
        </is>
      </c>
      <c r="Q51" s="33" t="n"/>
      <c r="R51" s="33">
        <f>IF($AB51="","",IFERROR(INDEX(ITP!$G$3:$G$46,MATCH($AB51,ITP!$E$3:$E$46,0)),""))</f>
        <v/>
      </c>
      <c r="S51" s="33" t="inlineStr">
        <is>
          <t>08:00</t>
        </is>
      </c>
      <c r="T51" s="33" t="n"/>
      <c r="U51" s="33">
        <f>IF($AB51="","",IFERROR(INDEX(ITP!$I$3:$I$46,MATCH($AB51,ITP!$E$3:$E$46,0)),""))</f>
        <v/>
      </c>
      <c r="V51" s="33">
        <f>IF($AB51="","",IFERROR(INDEX(ITP!$J$3:$J$46,MATCH($AB51,ITP!$E$3:$E$46,0)),""))</f>
        <v/>
      </c>
      <c r="W51" s="33">
        <f>IF($AB51="","",IFERROR(INDEX(ITP!$K$3:$K$46,MATCH($AB51,ITP!$E$3:$E$46,0)),""))</f>
        <v/>
      </c>
      <c r="X51" s="33">
        <f>IF($AB51="","",IFERROR(INDEX(ITP!$L$3:$L$46,MATCH($AB51,ITP!$E$3:$E$46,0)),""))</f>
        <v/>
      </c>
      <c r="Y51" s="33">
        <f>IF($AB51="","",IFERROR(INDEX(ITP!$M$3:$M$46,MATCH($AB51,ITP!$E$3:$E$46,0)),""))</f>
        <v/>
      </c>
      <c r="Z51" s="33">
        <f>IF($AB51="","",IFERROR(INDEX(ITP!$N$3:$N$46,MATCH($AB51,ITP!$E$3:$E$46,0)),""))</f>
        <v/>
      </c>
      <c r="AA51" s="13">
        <f>IF(A51="","",A51&amp;"|"&amp;COUNTIF($A$2:A51,A51))</f>
        <v/>
      </c>
      <c r="AB51" s="13">
        <f>IF($A51="","",IFERROR(INDEX(ITP!$C$3:$C$21,MATCH(1,INDEX((ITP!$A$3:$A$21=$A51)*(((ITP!$B$3:$B$21="")+ISNUMBER(SEARCH(ITP!$B$3:$B$21,$G51&amp;" "&amp;$T51)))&gt;0),0),0)),""))</f>
        <v/>
      </c>
    </row>
    <row r="52">
      <c r="A52" s="23" t="inlineStr">
        <is>
          <t>Transport et bardage</t>
        </is>
      </c>
      <c r="B52" s="10" t="inlineStr">
        <is>
          <t>21063-G4-PPL-RFI-0051</t>
        </is>
      </c>
      <c r="C52" s="33" t="n"/>
      <c r="D52" s="19" t="n">
        <v>46068</v>
      </c>
      <c r="E52" s="10" t="inlineStr">
        <is>
          <t>ISB-304 TO ISB MFD</t>
        </is>
      </c>
      <c r="F52" s="44" t="inlineStr">
        <is>
          <t>21063-G0-PPL-PR-0009</t>
        </is>
      </c>
      <c r="G52" s="33" t="inlineStr">
        <is>
          <t>Bardage de pipe</t>
        </is>
      </c>
      <c r="H52" s="33" t="n"/>
      <c r="I52" s="33" t="n"/>
      <c r="J52" s="33" t="n"/>
      <c r="K52" s="44" t="inlineStr">
        <is>
          <t>PK (0+100 au 2+960 )</t>
        </is>
      </c>
      <c r="L52" s="10" t="n"/>
      <c r="M52" s="33" t="n"/>
      <c r="N52" s="33" t="n"/>
      <c r="O52" s="33" t="n"/>
      <c r="P52" s="44" t="inlineStr">
        <is>
          <t>PPL</t>
        </is>
      </c>
      <c r="Q52" s="33" t="n"/>
      <c r="R52" s="33">
        <f>IF($AB52="","",IFERROR(INDEX(ITP!$G$3:$G$46,MATCH($AB52,ITP!$E$3:$E$46,0)),""))</f>
        <v/>
      </c>
      <c r="S52" s="33" t="inlineStr">
        <is>
          <t>08:00</t>
        </is>
      </c>
      <c r="T52" s="33" t="n"/>
      <c r="U52" s="33">
        <f>IF($AB52="","",IFERROR(INDEX(ITP!$I$3:$I$46,MATCH($AB52,ITP!$E$3:$E$46,0)),""))</f>
        <v/>
      </c>
      <c r="V52" s="33">
        <f>IF($AB52="","",IFERROR(INDEX(ITP!$J$3:$J$46,MATCH($AB52,ITP!$E$3:$E$46,0)),""))</f>
        <v/>
      </c>
      <c r="W52" s="33">
        <f>IF($AB52="","",IFERROR(INDEX(ITP!$K$3:$K$46,MATCH($AB52,ITP!$E$3:$E$46,0)),""))</f>
        <v/>
      </c>
      <c r="X52" s="33">
        <f>IF($AB52="","",IFERROR(INDEX(ITP!$L$3:$L$46,MATCH($AB52,ITP!$E$3:$E$46,0)),""))</f>
        <v/>
      </c>
      <c r="Y52" s="33">
        <f>IF($AB52="","",IFERROR(INDEX(ITP!$M$3:$M$46,MATCH($AB52,ITP!$E$3:$E$46,0)),""))</f>
        <v/>
      </c>
      <c r="Z52" s="33">
        <f>IF($AB52="","",IFERROR(INDEX(ITP!$N$3:$N$46,MATCH($AB52,ITP!$E$3:$E$46,0)),""))</f>
        <v/>
      </c>
      <c r="AA52" s="13">
        <f>IF(A52="","",A52&amp;"|"&amp;COUNTIF($A$2:A52,A52))</f>
        <v/>
      </c>
      <c r="AB52" s="13">
        <f>IF($A52="","",IFERROR(INDEX(ITP!$C$3:$C$21,MATCH(1,INDEX((ITP!$A$3:$A$21=$A52)*(((ITP!$B$3:$B$21="")+ISNUMBER(SEARCH(ITP!$B$3:$B$21,$G52&amp;" "&amp;$T52)))&gt;0),0),0)),""))</f>
        <v/>
      </c>
    </row>
    <row r="53" ht="15" customHeight="1">
      <c r="A53" s="23" t="inlineStr">
        <is>
          <t>Relevé topographique</t>
        </is>
      </c>
      <c r="B53" s="10" t="inlineStr">
        <is>
          <t>21063-G26-PPL-RFI-0052</t>
        </is>
      </c>
      <c r="C53" s="33" t="n"/>
      <c r="D53" s="22" t="n"/>
      <c r="E53" s="10" t="inlineStr">
        <is>
          <t>FLOWLINE ISB 307Z Vers MFD-ISB</t>
        </is>
      </c>
      <c r="F53" s="44" t="n"/>
      <c r="G53" s="33" t="inlineStr">
        <is>
          <t>Relvé Topoghraphique</t>
        </is>
      </c>
      <c r="H53" s="33" t="n"/>
      <c r="I53" s="33" t="n"/>
      <c r="J53" s="33" t="n"/>
      <c r="K53" s="44" t="n"/>
      <c r="L53" s="10" t="n"/>
      <c r="M53" s="33" t="n"/>
      <c r="N53" s="33" t="n"/>
      <c r="O53" s="33" t="inlineStr">
        <is>
          <t>RFI annulée</t>
        </is>
      </c>
      <c r="P53" s="44" t="inlineStr">
        <is>
          <t>PPL</t>
        </is>
      </c>
      <c r="Q53" s="33" t="n"/>
      <c r="R53" s="33">
        <f>IF($AB53="","",IFERROR(INDEX(ITP!$G$3:$G$46,MATCH($AB53,ITP!$E$3:$E$46,0)),""))</f>
        <v/>
      </c>
      <c r="S53" s="33" t="inlineStr">
        <is>
          <t>08:00</t>
        </is>
      </c>
      <c r="T53" s="33" t="n"/>
      <c r="U53" s="33">
        <f>IF($AB53="","",IFERROR(INDEX(ITP!$I$3:$I$46,MATCH($AB53,ITP!$E$3:$E$46,0)),""))</f>
        <v/>
      </c>
      <c r="V53" s="33">
        <f>IF($AB53="","",IFERROR(INDEX(ITP!$J$3:$J$46,MATCH($AB53,ITP!$E$3:$E$46,0)),""))</f>
        <v/>
      </c>
      <c r="W53" s="33">
        <f>IF($AB53="","",IFERROR(INDEX(ITP!$K$3:$K$46,MATCH($AB53,ITP!$E$3:$E$46,0)),""))</f>
        <v/>
      </c>
      <c r="X53" s="33">
        <f>IF($AB53="","",IFERROR(INDEX(ITP!$L$3:$L$46,MATCH($AB53,ITP!$E$3:$E$46,0)),""))</f>
        <v/>
      </c>
      <c r="Y53" s="33">
        <f>IF($AB53="","",IFERROR(INDEX(ITP!$M$3:$M$46,MATCH($AB53,ITP!$E$3:$E$46,0)),""))</f>
        <v/>
      </c>
      <c r="Z53" s="33">
        <f>IF($AB53="","",IFERROR(INDEX(ITP!$N$3:$N$46,MATCH($AB53,ITP!$E$3:$E$46,0)),""))</f>
        <v/>
      </c>
      <c r="AA53" s="13">
        <f>IF(A53="","",A53&amp;"|"&amp;COUNTIF($A$2:A53,A53))</f>
        <v/>
      </c>
      <c r="AB53" s="13">
        <f>IF($A53="","",IFERROR(INDEX(ITP!$C$3:$C$21,MATCH(1,INDEX((ITP!$A$3:$A$21=$A53)*(((ITP!$B$3:$B$21="")+ISNUMBER(SEARCH(ITP!$B$3:$B$21,$G53&amp;" "&amp;$T53)))&gt;0),0),0)),""))</f>
        <v/>
      </c>
    </row>
    <row r="54" ht="30" customHeight="1">
      <c r="A54" s="23" t="inlineStr">
        <is>
          <t>Ouverture de la tranchée</t>
        </is>
      </c>
      <c r="B54" s="10" t="inlineStr">
        <is>
          <t>21063-G26-PPL-RFI-0053</t>
        </is>
      </c>
      <c r="C54" s="33" t="n"/>
      <c r="D54" s="19" t="n">
        <v>46154</v>
      </c>
      <c r="E54" s="10" t="n"/>
      <c r="F54" s="44" t="inlineStr">
        <is>
          <t>21061-0000-PPL-TDW-0009</t>
        </is>
      </c>
      <c r="G54" s="33" t="inlineStr">
        <is>
          <t>Inspection final de la tranchée</t>
        </is>
      </c>
      <c r="H54" s="33" t="n"/>
      <c r="I54" s="33" t="n"/>
      <c r="J54" s="33" t="n"/>
      <c r="K54" s="45" t="inlineStr">
        <is>
          <t>PK (9+380 au 9+700 )(11+078 au 11+430 )
(11+000au 12+140 )</t>
        </is>
      </c>
      <c r="L54" s="10" t="n"/>
      <c r="M54" s="33" t="n"/>
      <c r="N54" s="33" t="n"/>
      <c r="O54" s="33" t="n"/>
      <c r="P54" s="44" t="inlineStr">
        <is>
          <t>PPL</t>
        </is>
      </c>
      <c r="Q54" s="33" t="n"/>
      <c r="R54" s="33">
        <f>IF($AB54="","",IFERROR(INDEX(ITP!$G$3:$G$46,MATCH($AB54,ITP!$E$3:$E$46,0)),""))</f>
        <v/>
      </c>
      <c r="S54" s="33" t="inlineStr">
        <is>
          <t>08:00</t>
        </is>
      </c>
      <c r="T54" s="33" t="n"/>
      <c r="U54" s="33">
        <f>IF($AB54="","",IFERROR(INDEX(ITP!$I$3:$I$46,MATCH($AB54,ITP!$E$3:$E$46,0)),""))</f>
        <v/>
      </c>
      <c r="V54" s="33">
        <f>IF($AB54="","",IFERROR(INDEX(ITP!$J$3:$J$46,MATCH($AB54,ITP!$E$3:$E$46,0)),""))</f>
        <v/>
      </c>
      <c r="W54" s="33">
        <f>IF($AB54="","",IFERROR(INDEX(ITP!$K$3:$K$46,MATCH($AB54,ITP!$E$3:$E$46,0)),""))</f>
        <v/>
      </c>
      <c r="X54" s="33">
        <f>IF($AB54="","",IFERROR(INDEX(ITP!$L$3:$L$46,MATCH($AB54,ITP!$E$3:$E$46,0)),""))</f>
        <v/>
      </c>
      <c r="Y54" s="33">
        <f>IF($AB54="","",IFERROR(INDEX(ITP!$M$3:$M$46,MATCH($AB54,ITP!$E$3:$E$46,0)),""))</f>
        <v/>
      </c>
      <c r="Z54" s="33">
        <f>IF($AB54="","",IFERROR(INDEX(ITP!$N$3:$N$46,MATCH($AB54,ITP!$E$3:$E$46,0)),""))</f>
        <v/>
      </c>
      <c r="AA54" s="13">
        <f>IF(A54="","",A54&amp;"|"&amp;COUNTIF($A$2:A54,A54))</f>
        <v/>
      </c>
      <c r="AB54" s="13">
        <f>IF($A54="","",IFERROR(INDEX(ITP!$C$3:$C$21,MATCH(1,INDEX((ITP!$A$3:$A$21=$A54)*(((ITP!$B$3:$B$21="")+ISNUMBER(SEARCH(ITP!$B$3:$B$21,$G54&amp;" "&amp;$T54)))&gt;0),0),0)),""))</f>
        <v/>
      </c>
    </row>
    <row r="55" ht="15" customHeight="1">
      <c r="A55" s="23" t="inlineStr">
        <is>
          <t>Relevé topographique</t>
        </is>
      </c>
      <c r="B55" s="10" t="inlineStr">
        <is>
          <t>21063-G7-PPL-RFI-0062</t>
        </is>
      </c>
      <c r="C55" s="33" t="n"/>
      <c r="D55" s="24" t="n">
        <v>46155</v>
      </c>
      <c r="E55" s="10" t="inlineStr">
        <is>
          <t>FLOWLINE ISB 307Z Vers MFD-ISB</t>
        </is>
      </c>
      <c r="F55" s="44" t="n"/>
      <c r="G55" s="33" t="inlineStr">
        <is>
          <t>Relvé Topoghraphique</t>
        </is>
      </c>
      <c r="H55" s="33" t="n"/>
      <c r="I55" s="33" t="n"/>
      <c r="J55" s="33" t="n"/>
      <c r="K55" s="44" t="n"/>
      <c r="L55" s="10" t="n"/>
      <c r="M55" s="33" t="n"/>
      <c r="N55" s="33" t="n"/>
      <c r="O55" s="33" t="n"/>
      <c r="P55" s="44" t="inlineStr">
        <is>
          <t>PPL</t>
        </is>
      </c>
      <c r="Q55" s="33" t="n"/>
      <c r="R55" s="33">
        <f>IF($AB55="","",IFERROR(INDEX(ITP!$G$3:$G$46,MATCH($AB55,ITP!$E$3:$E$46,0)),""))</f>
        <v/>
      </c>
      <c r="S55" s="33" t="inlineStr">
        <is>
          <t>08:00</t>
        </is>
      </c>
      <c r="T55" s="33" t="n"/>
      <c r="U55" s="33">
        <f>IF($AB55="","",IFERROR(INDEX(ITP!$I$3:$I$46,MATCH($AB55,ITP!$E$3:$E$46,0)),""))</f>
        <v/>
      </c>
      <c r="V55" s="33">
        <f>IF($AB55="","",IFERROR(INDEX(ITP!$J$3:$J$46,MATCH($AB55,ITP!$E$3:$E$46,0)),""))</f>
        <v/>
      </c>
      <c r="W55" s="33">
        <f>IF($AB55="","",IFERROR(INDEX(ITP!$K$3:$K$46,MATCH($AB55,ITP!$E$3:$E$46,0)),""))</f>
        <v/>
      </c>
      <c r="X55" s="33">
        <f>IF($AB55="","",IFERROR(INDEX(ITP!$L$3:$L$46,MATCH($AB55,ITP!$E$3:$E$46,0)),""))</f>
        <v/>
      </c>
      <c r="Y55" s="33">
        <f>IF($AB55="","",IFERROR(INDEX(ITP!$M$3:$M$46,MATCH($AB55,ITP!$E$3:$E$46,0)),""))</f>
        <v/>
      </c>
      <c r="Z55" s="33">
        <f>IF($AB55="","",IFERROR(INDEX(ITP!$N$3:$N$46,MATCH($AB55,ITP!$E$3:$E$46,0)),""))</f>
        <v/>
      </c>
      <c r="AA55" s="13">
        <f>IF(A55="","",A55&amp;"|"&amp;COUNTIF($A$2:A55,A55))</f>
        <v/>
      </c>
      <c r="AB55" s="13">
        <f>IF($A55="","",IFERROR(INDEX(ITP!$C$3:$C$21,MATCH(1,INDEX((ITP!$A$3:$A$21=$A55)*(((ITP!$B$3:$B$21="")+ISNUMBER(SEARCH(ITP!$B$3:$B$21,$G55&amp;" "&amp;$T55)))&gt;0),0),0)),""))</f>
        <v/>
      </c>
    </row>
    <row r="56" ht="30" customHeight="1">
      <c r="A56" s="23" t="inlineStr">
        <is>
          <t>Ouverture de la tranchée</t>
        </is>
      </c>
      <c r="B56" s="10" t="inlineStr">
        <is>
          <t>21063-G26-PPL-RFI-0063</t>
        </is>
      </c>
      <c r="C56" s="33" t="n"/>
      <c r="D56" s="25" t="n">
        <v>46186</v>
      </c>
      <c r="E56" s="10" t="inlineStr">
        <is>
          <t>TRUNKLINE FROM ISW MFD TO TFTⅡCPF</t>
        </is>
      </c>
      <c r="F56" s="44" t="inlineStr">
        <is>
          <t>21061-0000-PPL-TDW-0009</t>
        </is>
      </c>
      <c r="G56" s="33" t="inlineStr">
        <is>
          <t>Inspection final de la tranchée</t>
        </is>
      </c>
      <c r="H56" s="33" t="n"/>
      <c r="I56" s="33" t="n"/>
      <c r="J56" s="33" t="n"/>
      <c r="K56" s="45" t="inlineStr">
        <is>
          <t>PK (9+380 au 9+700 )(11+078 au 11+430 )
(11+000au 12+140 )</t>
        </is>
      </c>
      <c r="L56" s="10" t="n"/>
      <c r="M56" s="33" t="n"/>
      <c r="N56" s="33" t="n"/>
      <c r="O56" s="33" t="n"/>
      <c r="P56" s="44" t="inlineStr">
        <is>
          <t>PPL</t>
        </is>
      </c>
      <c r="Q56" s="33" t="n"/>
      <c r="R56" s="33">
        <f>IF($AB56="","",IFERROR(INDEX(ITP!$G$3:$G$46,MATCH($AB56,ITP!$E$3:$E$46,0)),""))</f>
        <v/>
      </c>
      <c r="S56" s="33" t="inlineStr">
        <is>
          <t>08:00</t>
        </is>
      </c>
      <c r="T56" s="33" t="n"/>
      <c r="U56" s="33">
        <f>IF($AB56="","",IFERROR(INDEX(ITP!$I$3:$I$46,MATCH($AB56,ITP!$E$3:$E$46,0)),""))</f>
        <v/>
      </c>
      <c r="V56" s="33">
        <f>IF($AB56="","",IFERROR(INDEX(ITP!$J$3:$J$46,MATCH($AB56,ITP!$E$3:$E$46,0)),""))</f>
        <v/>
      </c>
      <c r="W56" s="33">
        <f>IF($AB56="","",IFERROR(INDEX(ITP!$K$3:$K$46,MATCH($AB56,ITP!$E$3:$E$46,0)),""))</f>
        <v/>
      </c>
      <c r="X56" s="33">
        <f>IF($AB56="","",IFERROR(INDEX(ITP!$L$3:$L$46,MATCH($AB56,ITP!$E$3:$E$46,0)),""))</f>
        <v/>
      </c>
      <c r="Y56" s="33">
        <f>IF($AB56="","",IFERROR(INDEX(ITP!$M$3:$M$46,MATCH($AB56,ITP!$E$3:$E$46,0)),""))</f>
        <v/>
      </c>
      <c r="Z56" s="33">
        <f>IF($AB56="","",IFERROR(INDEX(ITP!$N$3:$N$46,MATCH($AB56,ITP!$E$3:$E$46,0)),""))</f>
        <v/>
      </c>
      <c r="AA56" s="13">
        <f>IF(A56="","",A56&amp;"|"&amp;COUNTIF($A$2:A56,A56))</f>
        <v/>
      </c>
      <c r="AB56" s="13">
        <f>IF($A56="","",IFERROR(INDEX(ITP!$C$3:$C$21,MATCH(1,INDEX((ITP!$A$3:$A$21=$A56)*(((ITP!$B$3:$B$21="")+ISNUMBER(SEARCH(ITP!$B$3:$B$21,$G56&amp;" "&amp;$T56)))&gt;0),0),0)),""))</f>
        <v/>
      </c>
    </row>
    <row r="57" ht="15" customHeight="1">
      <c r="A57" s="9" t="inlineStr">
        <is>
          <t>Piste de travail</t>
        </is>
      </c>
      <c r="B57" s="10" t="inlineStr">
        <is>
          <t>21063-G26-PPL-RFI-0066</t>
        </is>
      </c>
      <c r="C57" s="33" t="n"/>
      <c r="D57" s="11" t="n">
        <v>46187</v>
      </c>
      <c r="E57" s="10" t="inlineStr">
        <is>
          <t>TRUNKLINE FROM ISW MFD TO TFTⅡCPF</t>
        </is>
      </c>
      <c r="F57" s="44" t="inlineStr">
        <is>
          <t>21063-G0-PPL-PR-0007</t>
        </is>
      </c>
      <c r="G57" s="12" t="inlineStr">
        <is>
          <t>Inspection final de la piste de travail</t>
        </is>
      </c>
      <c r="H57" s="33" t="n"/>
      <c r="I57" s="33" t="n"/>
      <c r="J57" s="33" t="n"/>
      <c r="K57" s="44" t="inlineStr">
        <is>
          <t>PK (9+030 au 9+297 )</t>
        </is>
      </c>
      <c r="L57" s="10" t="n"/>
      <c r="M57" s="33" t="n"/>
      <c r="N57" s="33" t="n"/>
      <c r="O57" s="33" t="n"/>
      <c r="P57" s="44" t="inlineStr">
        <is>
          <t>PPL</t>
        </is>
      </c>
      <c r="Q57" s="33" t="n"/>
      <c r="R57" s="33">
        <f>IF($AB57="","",IFERROR(INDEX(ITP!$G$3:$G$46,MATCH($AB57,ITP!$E$3:$E$46,0)),""))</f>
        <v/>
      </c>
      <c r="S57" s="33" t="inlineStr">
        <is>
          <t>08:00</t>
        </is>
      </c>
      <c r="T57" s="33" t="n"/>
      <c r="U57" s="33">
        <f>IF($AB57="","",IFERROR(INDEX(ITP!$I$3:$I$46,MATCH($AB57,ITP!$E$3:$E$46,0)),""))</f>
        <v/>
      </c>
      <c r="V57" s="33">
        <f>IF($AB57="","",IFERROR(INDEX(ITP!$J$3:$J$46,MATCH($AB57,ITP!$E$3:$E$46,0)),""))</f>
        <v/>
      </c>
      <c r="W57" s="33">
        <f>IF($AB57="","",IFERROR(INDEX(ITP!$K$3:$K$46,MATCH($AB57,ITP!$E$3:$E$46,0)),""))</f>
        <v/>
      </c>
      <c r="X57" s="33">
        <f>IF($AB57="","",IFERROR(INDEX(ITP!$L$3:$L$46,MATCH($AB57,ITP!$E$3:$E$46,0)),""))</f>
        <v/>
      </c>
      <c r="Y57" s="33">
        <f>IF($AB57="","",IFERROR(INDEX(ITP!$M$3:$M$46,MATCH($AB57,ITP!$E$3:$E$46,0)),""))</f>
        <v/>
      </c>
      <c r="Z57" s="33">
        <f>IF($AB57="","",IFERROR(INDEX(ITP!$N$3:$N$46,MATCH($AB57,ITP!$E$3:$E$46,0)),""))</f>
        <v/>
      </c>
      <c r="AA57" s="13">
        <f>IF(A57="","",A57&amp;"|"&amp;COUNTIF($A$2:A57,A57))</f>
        <v/>
      </c>
      <c r="AB57" s="13">
        <f>IF($A57="","",IFERROR(INDEX(ITP!$C$3:$C$21,MATCH(1,INDEX((ITP!$A$3:$A$21=$A57)*(((ITP!$B$3:$B$21="")+ISNUMBER(SEARCH(ITP!$B$3:$B$21,$G57&amp;" "&amp;$T57)))&gt;0),0),0)),""))</f>
        <v/>
      </c>
    </row>
    <row r="58" ht="30" customHeight="1">
      <c r="A58" s="9" t="inlineStr">
        <is>
          <t>Relevé topographique</t>
        </is>
      </c>
      <c r="B58" s="10" t="inlineStr">
        <is>
          <t>21063-G6-PPL-RFI-0067</t>
        </is>
      </c>
      <c r="C58" s="33" t="n"/>
      <c r="D58" s="11" t="n">
        <v>46187</v>
      </c>
      <c r="E58" s="10" t="inlineStr">
        <is>
          <t>ISB-306Z</t>
        </is>
      </c>
      <c r="F58" s="44" t="n"/>
      <c r="G58" s="12" t="inlineStr">
        <is>
          <t>levie</t>
        </is>
      </c>
      <c r="H58" s="33" t="n"/>
      <c r="I58" s="33" t="n"/>
      <c r="J58" s="33" t="n"/>
      <c r="K58" s="44" t="inlineStr">
        <is>
          <t>PK (0+000 au 2+472 )</t>
        </is>
      </c>
      <c r="L58" s="10" t="n"/>
      <c r="M58" s="33" t="n"/>
      <c r="N58" s="33" t="n"/>
      <c r="O58" s="33" t="n"/>
      <c r="P58" s="44" t="inlineStr">
        <is>
          <t>PPL</t>
        </is>
      </c>
      <c r="Q58" s="33" t="n"/>
      <c r="R58" s="33">
        <f>IF($AB58="","",IFERROR(INDEX(ITP!$G$3:$G$46,MATCH($AB58,ITP!$E$3:$E$46,0)),""))</f>
        <v/>
      </c>
      <c r="S58" s="33" t="inlineStr">
        <is>
          <t>08:00</t>
        </is>
      </c>
      <c r="T58" s="33" t="n"/>
      <c r="U58" s="33">
        <f>IF($AB58="","",IFERROR(INDEX(ITP!$I$3:$I$46,MATCH($AB58,ITP!$E$3:$E$46,0)),""))</f>
        <v/>
      </c>
      <c r="V58" s="33">
        <f>IF($AB58="","",IFERROR(INDEX(ITP!$J$3:$J$46,MATCH($AB58,ITP!$E$3:$E$46,0)),""))</f>
        <v/>
      </c>
      <c r="W58" s="33">
        <f>IF($AB58="","",IFERROR(INDEX(ITP!$K$3:$K$46,MATCH($AB58,ITP!$E$3:$E$46,0)),""))</f>
        <v/>
      </c>
      <c r="X58" s="33">
        <f>IF($AB58="","",IFERROR(INDEX(ITP!$L$3:$L$46,MATCH($AB58,ITP!$E$3:$E$46,0)),""))</f>
        <v/>
      </c>
      <c r="Y58" s="33">
        <f>IF($AB58="","",IFERROR(INDEX(ITP!$M$3:$M$46,MATCH($AB58,ITP!$E$3:$E$46,0)),""))</f>
        <v/>
      </c>
      <c r="Z58" s="33">
        <f>IF($AB58="","",IFERROR(INDEX(ITP!$N$3:$N$46,MATCH($AB58,ITP!$E$3:$E$46,0)),""))</f>
        <v/>
      </c>
      <c r="AA58" s="13">
        <f>IF(A58="","",A58&amp;"|"&amp;COUNTIF($A$2:A58,A58))</f>
        <v/>
      </c>
      <c r="AB58" s="13">
        <f>IF($A58="","",IFERROR(INDEX(ITP!$C$3:$C$21,MATCH(1,INDEX((ITP!$A$3:$A$21=$A58)*(((ITP!$B$3:$B$21="")+ISNUMBER(SEARCH(ITP!$B$3:$B$21,$G58&amp;" "&amp;$T58)))&gt;0),0),0)),""))</f>
        <v/>
      </c>
    </row>
    <row r="59" ht="15" customHeight="1">
      <c r="A59" s="9" t="inlineStr">
        <is>
          <t>Piste de travail</t>
        </is>
      </c>
      <c r="B59" s="10" t="inlineStr">
        <is>
          <t>21063-G6-PPL-RFI-0068</t>
        </is>
      </c>
      <c r="C59" s="33" t="n"/>
      <c r="D59" s="11" t="n">
        <v>46187</v>
      </c>
      <c r="E59" s="10" t="inlineStr">
        <is>
          <t>ISB-306Z</t>
        </is>
      </c>
      <c r="F59" s="44" t="inlineStr">
        <is>
          <t>21063-G0-PPL-PR-0007</t>
        </is>
      </c>
      <c r="G59" s="12" t="inlineStr">
        <is>
          <t>Inspection final de la piste de travail</t>
        </is>
      </c>
      <c r="H59" s="33" t="n"/>
      <c r="I59" s="33" t="n"/>
      <c r="J59" s="33" t="n"/>
      <c r="K59" s="44" t="inlineStr">
        <is>
          <t>PK (1+042 au 2+280 )</t>
        </is>
      </c>
      <c r="L59" s="10" t="n"/>
      <c r="M59" s="33" t="n"/>
      <c r="N59" s="33" t="n"/>
      <c r="O59" s="33" t="n"/>
      <c r="P59" s="44" t="inlineStr">
        <is>
          <t>PPL</t>
        </is>
      </c>
      <c r="Q59" s="33" t="n"/>
      <c r="R59" s="33">
        <f>IF($AB59="","",IFERROR(INDEX(ITP!$G$3:$G$46,MATCH($AB59,ITP!$E$3:$E$46,0)),""))</f>
        <v/>
      </c>
      <c r="S59" s="33" t="inlineStr">
        <is>
          <t>08:00</t>
        </is>
      </c>
      <c r="T59" s="33" t="n"/>
      <c r="U59" s="33">
        <f>IF($AB59="","",IFERROR(INDEX(ITP!$I$3:$I$46,MATCH($AB59,ITP!$E$3:$E$46,0)),""))</f>
        <v/>
      </c>
      <c r="V59" s="33">
        <f>IF($AB59="","",IFERROR(INDEX(ITP!$J$3:$J$46,MATCH($AB59,ITP!$E$3:$E$46,0)),""))</f>
        <v/>
      </c>
      <c r="W59" s="33">
        <f>IF($AB59="","",IFERROR(INDEX(ITP!$K$3:$K$46,MATCH($AB59,ITP!$E$3:$E$46,0)),""))</f>
        <v/>
      </c>
      <c r="X59" s="33">
        <f>IF($AB59="","",IFERROR(INDEX(ITP!$L$3:$L$46,MATCH($AB59,ITP!$E$3:$E$46,0)),""))</f>
        <v/>
      </c>
      <c r="Y59" s="33">
        <f>IF($AB59="","",IFERROR(INDEX(ITP!$M$3:$M$46,MATCH($AB59,ITP!$E$3:$E$46,0)),""))</f>
        <v/>
      </c>
      <c r="Z59" s="33">
        <f>IF($AB59="","",IFERROR(INDEX(ITP!$N$3:$N$46,MATCH($AB59,ITP!$E$3:$E$46,0)),""))</f>
        <v/>
      </c>
      <c r="AA59" s="13">
        <f>IF(A59="","",A59&amp;"|"&amp;COUNTIF($A$2:A59,A59))</f>
        <v/>
      </c>
      <c r="AB59" s="13">
        <f>IF($A59="","",IFERROR(INDEX(ITP!$C$3:$C$21,MATCH(1,INDEX((ITP!$A$3:$A$21=$A59)*(((ITP!$B$3:$B$21="")+ISNUMBER(SEARCH(ITP!$B$3:$B$21,$G59&amp;" "&amp;$T59)))&gt;0),0),0)),""))</f>
        <v/>
      </c>
    </row>
    <row r="60" ht="15" customHeight="1">
      <c r="A60" s="9" t="inlineStr">
        <is>
          <t>Piste de travail</t>
        </is>
      </c>
      <c r="B60" s="10" t="inlineStr">
        <is>
          <t>21063-G6-PPL-RFI-0070</t>
        </is>
      </c>
      <c r="C60" s="33" t="n"/>
      <c r="D60" s="11" t="n">
        <v>46192</v>
      </c>
      <c r="E60" s="10" t="inlineStr">
        <is>
          <t>ISB-306Z</t>
        </is>
      </c>
      <c r="F60" s="44" t="inlineStr">
        <is>
          <t>21063-G0-PPL-PR-0007</t>
        </is>
      </c>
      <c r="G60" s="12" t="inlineStr">
        <is>
          <t>Inspection final de la piste de travail</t>
        </is>
      </c>
      <c r="H60" s="33" t="n"/>
      <c r="I60" s="33" t="n"/>
      <c r="J60" s="33" t="n"/>
      <c r="K60" s="44" t="inlineStr">
        <is>
          <t>PK (0+250 au 0+684 ) (0+700 au 1+042 )</t>
        </is>
      </c>
      <c r="L60" s="10" t="n"/>
      <c r="M60" s="33" t="n"/>
      <c r="N60" s="33" t="n"/>
      <c r="O60" s="33" t="n"/>
      <c r="P60" s="44" t="inlineStr">
        <is>
          <t>PPL</t>
        </is>
      </c>
      <c r="Q60" s="33" t="n"/>
      <c r="R60" s="33">
        <f>IF($AB60="","",IFERROR(INDEX(ITP!$G$3:$G$46,MATCH($AB60,ITP!$E$3:$E$46,0)),""))</f>
        <v/>
      </c>
      <c r="S60" s="33" t="inlineStr">
        <is>
          <t>08:00</t>
        </is>
      </c>
      <c r="T60" s="33" t="n"/>
      <c r="U60" s="33">
        <f>IF($AB60="","",IFERROR(INDEX(ITP!$I$3:$I$46,MATCH($AB60,ITP!$E$3:$E$46,0)),""))</f>
        <v/>
      </c>
      <c r="V60" s="33">
        <f>IF($AB60="","",IFERROR(INDEX(ITP!$J$3:$J$46,MATCH($AB60,ITP!$E$3:$E$46,0)),""))</f>
        <v/>
      </c>
      <c r="W60" s="33">
        <f>IF($AB60="","",IFERROR(INDEX(ITP!$K$3:$K$46,MATCH($AB60,ITP!$E$3:$E$46,0)),""))</f>
        <v/>
      </c>
      <c r="X60" s="33">
        <f>IF($AB60="","",IFERROR(INDEX(ITP!$L$3:$L$46,MATCH($AB60,ITP!$E$3:$E$46,0)),""))</f>
        <v/>
      </c>
      <c r="Y60" s="33">
        <f>IF($AB60="","",IFERROR(INDEX(ITP!$M$3:$M$46,MATCH($AB60,ITP!$E$3:$E$46,0)),""))</f>
        <v/>
      </c>
      <c r="Z60" s="33">
        <f>IF($AB60="","",IFERROR(INDEX(ITP!$N$3:$N$46,MATCH($AB60,ITP!$E$3:$E$46,0)),""))</f>
        <v/>
      </c>
      <c r="AA60" s="13">
        <f>IF(A60="","",A60&amp;"|"&amp;COUNTIF($A$2:A60,A60))</f>
        <v/>
      </c>
      <c r="AB60" s="13">
        <f>IF($A60="","",IFERROR(INDEX(ITP!$C$3:$C$21,MATCH(1,INDEX((ITP!$A$3:$A$21=$A60)*(((ITP!$B$3:$B$21="")+ISNUMBER(SEARCH(ITP!$B$3:$B$21,$G60&amp;" "&amp;$T60)))&gt;0),0),0)),""))</f>
        <v/>
      </c>
    </row>
    <row r="61" ht="15" customHeight="1">
      <c r="A61" s="9" t="inlineStr">
        <is>
          <t>Piste de travail</t>
        </is>
      </c>
      <c r="B61" s="10" t="inlineStr">
        <is>
          <t>21063-G8-PPL-RFI-0071</t>
        </is>
      </c>
      <c r="C61" s="33" t="n"/>
      <c r="D61" s="11" t="n">
        <v>46194</v>
      </c>
      <c r="E61" s="10" t="inlineStr">
        <is>
          <t>ISB-308Z</t>
        </is>
      </c>
      <c r="F61" s="44" t="inlineStr">
        <is>
          <t>21063-G0-PPL-PR-0007</t>
        </is>
      </c>
      <c r="G61" s="12" t="inlineStr">
        <is>
          <t>Inspection final de la piste de travail</t>
        </is>
      </c>
      <c r="H61" s="33" t="n"/>
      <c r="I61" s="33" t="n"/>
      <c r="J61" s="33" t="n"/>
      <c r="K61" s="44" t="inlineStr">
        <is>
          <t>PK (0+121 au 1+097 )</t>
        </is>
      </c>
      <c r="L61" s="10" t="n"/>
      <c r="M61" s="33" t="n"/>
      <c r="N61" s="33" t="n"/>
      <c r="O61" s="33" t="n"/>
      <c r="P61" s="44" t="inlineStr">
        <is>
          <t>PPL</t>
        </is>
      </c>
      <c r="Q61" s="33" t="n"/>
      <c r="R61" s="33">
        <f>IF($AB61="","",IFERROR(INDEX(ITP!$G$3:$G$46,MATCH($AB61,ITP!$E$3:$E$46,0)),""))</f>
        <v/>
      </c>
      <c r="S61" s="33" t="inlineStr">
        <is>
          <t>08:00</t>
        </is>
      </c>
      <c r="T61" s="33" t="n"/>
      <c r="U61" s="33">
        <f>IF($AB61="","",IFERROR(INDEX(ITP!$I$3:$I$46,MATCH($AB61,ITP!$E$3:$E$46,0)),""))</f>
        <v/>
      </c>
      <c r="V61" s="33">
        <f>IF($AB61="","",IFERROR(INDEX(ITP!$J$3:$J$46,MATCH($AB61,ITP!$E$3:$E$46,0)),""))</f>
        <v/>
      </c>
      <c r="W61" s="33">
        <f>IF($AB61="","",IFERROR(INDEX(ITP!$K$3:$K$46,MATCH($AB61,ITP!$E$3:$E$46,0)),""))</f>
        <v/>
      </c>
      <c r="X61" s="33">
        <f>IF($AB61="","",IFERROR(INDEX(ITP!$L$3:$L$46,MATCH($AB61,ITP!$E$3:$E$46,0)),""))</f>
        <v/>
      </c>
      <c r="Y61" s="33">
        <f>IF($AB61="","",IFERROR(INDEX(ITP!$M$3:$M$46,MATCH($AB61,ITP!$E$3:$E$46,0)),""))</f>
        <v/>
      </c>
      <c r="Z61" s="33">
        <f>IF($AB61="","",IFERROR(INDEX(ITP!$N$3:$N$46,MATCH($AB61,ITP!$E$3:$E$46,0)),""))</f>
        <v/>
      </c>
      <c r="AA61" s="13">
        <f>IF(A61="","",A61&amp;"|"&amp;COUNTIF($A$2:A61,A61))</f>
        <v/>
      </c>
      <c r="AB61" s="13">
        <f>IF($A61="","",IFERROR(INDEX(ITP!$C$3:$C$21,MATCH(1,INDEX((ITP!$A$3:$A$21=$A61)*(((ITP!$B$3:$B$21="")+ISNUMBER(SEARCH(ITP!$B$3:$B$21,$G61&amp;" "&amp;$T61)))&gt;0),0),0)),""))</f>
        <v/>
      </c>
    </row>
    <row r="62" ht="15" customHeight="1">
      <c r="A62" s="9" t="inlineStr">
        <is>
          <t>Transport et bardage</t>
        </is>
      </c>
      <c r="B62" s="10" t="inlineStr">
        <is>
          <t>21063-G6-PPL-RFI-0072</t>
        </is>
      </c>
      <c r="C62" s="33" t="n"/>
      <c r="D62" s="11" t="n">
        <v>46196</v>
      </c>
      <c r="E62" s="10" t="inlineStr">
        <is>
          <t>ISB-306Z</t>
        </is>
      </c>
      <c r="F62" s="44" t="inlineStr">
        <is>
          <t>21063-G0-PPL-PR-0009</t>
        </is>
      </c>
      <c r="G62" s="12" t="inlineStr">
        <is>
          <t>Bardage de pipe</t>
        </is>
      </c>
      <c r="H62" s="33" t="n"/>
      <c r="I62" s="33" t="n"/>
      <c r="J62" s="33" t="n"/>
      <c r="K62" s="44" t="inlineStr">
        <is>
          <t>PK (0+108 au 0+606 )(0+758 au 2+297 )</t>
        </is>
      </c>
      <c r="L62" s="10" t="n"/>
      <c r="M62" s="33" t="n"/>
      <c r="N62" s="33" t="n"/>
      <c r="O62" s="33" t="n"/>
      <c r="P62" s="44" t="inlineStr">
        <is>
          <t>PPL</t>
        </is>
      </c>
      <c r="Q62" s="33" t="n"/>
      <c r="R62" s="33">
        <f>IF($AB62="","",IFERROR(INDEX(ITP!$G$3:$G$46,MATCH($AB62,ITP!$E$3:$E$46,0)),""))</f>
        <v/>
      </c>
      <c r="S62" s="33" t="inlineStr">
        <is>
          <t>08:00</t>
        </is>
      </c>
      <c r="T62" s="33" t="n"/>
      <c r="U62" s="33">
        <f>IF($AB62="","",IFERROR(INDEX(ITP!$I$3:$I$46,MATCH($AB62,ITP!$E$3:$E$46,0)),""))</f>
        <v/>
      </c>
      <c r="V62" s="33">
        <f>IF($AB62="","",IFERROR(INDEX(ITP!$J$3:$J$46,MATCH($AB62,ITP!$E$3:$E$46,0)),""))</f>
        <v/>
      </c>
      <c r="W62" s="33">
        <f>IF($AB62="","",IFERROR(INDEX(ITP!$K$3:$K$46,MATCH($AB62,ITP!$E$3:$E$46,0)),""))</f>
        <v/>
      </c>
      <c r="X62" s="33">
        <f>IF($AB62="","",IFERROR(INDEX(ITP!$L$3:$L$46,MATCH($AB62,ITP!$E$3:$E$46,0)),""))</f>
        <v/>
      </c>
      <c r="Y62" s="33">
        <f>IF($AB62="","",IFERROR(INDEX(ITP!$M$3:$M$46,MATCH($AB62,ITP!$E$3:$E$46,0)),""))</f>
        <v/>
      </c>
      <c r="Z62" s="33">
        <f>IF($AB62="","",IFERROR(INDEX(ITP!$N$3:$N$46,MATCH($AB62,ITP!$E$3:$E$46,0)),""))</f>
        <v/>
      </c>
      <c r="AA62" s="13">
        <f>IF(A62="","",A62&amp;"|"&amp;COUNTIF($A$2:A62,A62))</f>
        <v/>
      </c>
      <c r="AB62" s="13">
        <f>IF($A62="","",IFERROR(INDEX(ITP!$C$3:$C$21,MATCH(1,INDEX((ITP!$A$3:$A$21=$A62)*(((ITP!$B$3:$B$21="")+ISNUMBER(SEARCH(ITP!$B$3:$B$21,$G62&amp;" "&amp;$T62)))&gt;0),0),0)),""))</f>
        <v/>
      </c>
    </row>
    <row r="63" ht="15" customHeight="1">
      <c r="A63" s="9" t="inlineStr">
        <is>
          <t>Transport et bardage</t>
        </is>
      </c>
      <c r="B63" s="10" t="inlineStr">
        <is>
          <t>21063-G8-PPL-RFI-0073</t>
        </is>
      </c>
      <c r="C63" s="33" t="n"/>
      <c r="D63" s="11" t="n">
        <v>46196</v>
      </c>
      <c r="E63" s="10" t="inlineStr">
        <is>
          <t>ISB-308Z</t>
        </is>
      </c>
      <c r="F63" s="44" t="inlineStr">
        <is>
          <t>21063-G0-PPL-PR-0009</t>
        </is>
      </c>
      <c r="G63" s="12" t="inlineStr">
        <is>
          <t>Bardage de pipe</t>
        </is>
      </c>
      <c r="H63" s="33" t="n"/>
      <c r="I63" s="33" t="n"/>
      <c r="J63" s="33" t="n"/>
      <c r="K63" s="44" t="inlineStr">
        <is>
          <t>PK (0+121 au 1+097 )</t>
        </is>
      </c>
      <c r="L63" s="10" t="n"/>
      <c r="M63" s="33" t="n"/>
      <c r="N63" s="33" t="n"/>
      <c r="O63" s="33" t="n"/>
      <c r="P63" s="44" t="inlineStr">
        <is>
          <t>PPL</t>
        </is>
      </c>
      <c r="Q63" s="33" t="n"/>
      <c r="R63" s="33">
        <f>IF($AB63="","",IFERROR(INDEX(ITP!$G$3:$G$46,MATCH($AB63,ITP!$E$3:$E$46,0)),""))</f>
        <v/>
      </c>
      <c r="S63" s="33" t="inlineStr">
        <is>
          <t>08:00</t>
        </is>
      </c>
      <c r="T63" s="33" t="n"/>
      <c r="U63" s="33">
        <f>IF($AB63="","",IFERROR(INDEX(ITP!$I$3:$I$46,MATCH($AB63,ITP!$E$3:$E$46,0)),""))</f>
        <v/>
      </c>
      <c r="V63" s="33">
        <f>IF($AB63="","",IFERROR(INDEX(ITP!$J$3:$J$46,MATCH($AB63,ITP!$E$3:$E$46,0)),""))</f>
        <v/>
      </c>
      <c r="W63" s="33">
        <f>IF($AB63="","",IFERROR(INDEX(ITP!$K$3:$K$46,MATCH($AB63,ITP!$E$3:$E$46,0)),""))</f>
        <v/>
      </c>
      <c r="X63" s="33">
        <f>IF($AB63="","",IFERROR(INDEX(ITP!$L$3:$L$46,MATCH($AB63,ITP!$E$3:$E$46,0)),""))</f>
        <v/>
      </c>
      <c r="Y63" s="33">
        <f>IF($AB63="","",IFERROR(INDEX(ITP!$M$3:$M$46,MATCH($AB63,ITP!$E$3:$E$46,0)),""))</f>
        <v/>
      </c>
      <c r="Z63" s="33">
        <f>IF($AB63="","",IFERROR(INDEX(ITP!$N$3:$N$46,MATCH($AB63,ITP!$E$3:$E$46,0)),""))</f>
        <v/>
      </c>
      <c r="AA63" s="13">
        <f>IF(A63="","",A63&amp;"|"&amp;COUNTIF($A$2:A63,A63))</f>
        <v/>
      </c>
      <c r="AB63" s="13">
        <f>IF($A63="","",IFERROR(INDEX(ITP!$C$3:$C$21,MATCH(1,INDEX((ITP!$A$3:$A$21=$A63)*(((ITP!$B$3:$B$21="")+ISNUMBER(SEARCH(ITP!$B$3:$B$21,$G63&amp;" "&amp;$T63)))&gt;0),0),0)),""))</f>
        <v/>
      </c>
    </row>
    <row r="64">
      <c r="A64" s="23" t="inlineStr">
        <is>
          <t>Relevé topographique</t>
        </is>
      </c>
      <c r="B64" s="10" t="inlineStr">
        <is>
          <t>21063-G8-PPL-RFI-0074</t>
        </is>
      </c>
      <c r="C64" s="33" t="n"/>
      <c r="D64" s="11" t="n">
        <v>46195</v>
      </c>
      <c r="E64" s="10" t="inlineStr">
        <is>
          <t>ISB-308Z</t>
        </is>
      </c>
      <c r="F64" s="44" t="n"/>
      <c r="G64" s="33" t="inlineStr">
        <is>
          <t>levie topo</t>
        </is>
      </c>
      <c r="H64" s="33" t="n"/>
      <c r="I64" s="33" t="n"/>
      <c r="J64" s="33" t="n"/>
      <c r="K64" s="44" t="inlineStr">
        <is>
          <t>PK (0+000 au 1+288 )</t>
        </is>
      </c>
      <c r="L64" s="10" t="n"/>
      <c r="M64" s="33" t="n"/>
      <c r="N64" s="33" t="n"/>
      <c r="O64" s="33" t="n"/>
      <c r="P64" s="44" t="inlineStr">
        <is>
          <t>PPL</t>
        </is>
      </c>
      <c r="Q64" s="33" t="n"/>
      <c r="R64" s="33">
        <f>IF($AB64="","",IFERROR(INDEX(ITP!$G$3:$G$46,MATCH($AB64,ITP!$E$3:$E$46,0)),""))</f>
        <v/>
      </c>
      <c r="S64" s="33" t="inlineStr">
        <is>
          <t>08:00</t>
        </is>
      </c>
      <c r="T64" s="33" t="n"/>
      <c r="U64" s="33">
        <f>IF($AB64="","",IFERROR(INDEX(ITP!$I$3:$I$46,MATCH($AB64,ITP!$E$3:$E$46,0)),""))</f>
        <v/>
      </c>
      <c r="V64" s="33">
        <f>IF($AB64="","",IFERROR(INDEX(ITP!$J$3:$J$46,MATCH($AB64,ITP!$E$3:$E$46,0)),""))</f>
        <v/>
      </c>
      <c r="W64" s="33">
        <f>IF($AB64="","",IFERROR(INDEX(ITP!$K$3:$K$46,MATCH($AB64,ITP!$E$3:$E$46,0)),""))</f>
        <v/>
      </c>
      <c r="X64" s="33">
        <f>IF($AB64="","",IFERROR(INDEX(ITP!$L$3:$L$46,MATCH($AB64,ITP!$E$3:$E$46,0)),""))</f>
        <v/>
      </c>
      <c r="Y64" s="33">
        <f>IF($AB64="","",IFERROR(INDEX(ITP!$M$3:$M$46,MATCH($AB64,ITP!$E$3:$E$46,0)),""))</f>
        <v/>
      </c>
      <c r="Z64" s="33">
        <f>IF($AB64="","",IFERROR(INDEX(ITP!$N$3:$N$46,MATCH($AB64,ITP!$E$3:$E$46,0)),""))</f>
        <v/>
      </c>
      <c r="AA64" s="13">
        <f>IF(A64="","",A64&amp;"|"&amp;COUNTIF($A$2:A64,A64))</f>
        <v/>
      </c>
      <c r="AB64" s="13">
        <f>IF($A64="","",IFERROR(INDEX(ITP!$C$3:$C$21,MATCH(1,INDEX((ITP!$A$3:$A$21=$A64)*(((ITP!$B$3:$B$21="")+ISNUMBER(SEARCH(ITP!$B$3:$B$21,$G64&amp;" "&amp;$T64)))&gt;0),0),0)),""))</f>
        <v/>
      </c>
    </row>
    <row r="65" ht="15" customHeight="1">
      <c r="A65" s="23" t="inlineStr">
        <is>
          <t>Piste de travail</t>
        </is>
      </c>
      <c r="B65" s="10" t="inlineStr">
        <is>
          <t>21063-G7-PPL-RFI-0075</t>
        </is>
      </c>
      <c r="C65" s="33" t="n"/>
      <c r="D65" s="11" t="n">
        <v>46198</v>
      </c>
      <c r="E65" s="10" t="inlineStr">
        <is>
          <t>ISB-307Z</t>
        </is>
      </c>
      <c r="F65" s="44" t="inlineStr">
        <is>
          <t>21063-G0-PPL-PR-0007</t>
        </is>
      </c>
      <c r="G65" s="33" t="inlineStr">
        <is>
          <t>Inspection final de la piste de travail</t>
        </is>
      </c>
      <c r="H65" s="33" t="n"/>
      <c r="I65" s="33" t="n"/>
      <c r="J65" s="33" t="n"/>
      <c r="K65" s="45" t="inlineStr">
        <is>
          <t>PK (0+000 au 1+332 ) (1+350 au 1+800 )
(1+820 au 3+469 )</t>
        </is>
      </c>
      <c r="L65" s="10" t="n"/>
      <c r="M65" s="33" t="n"/>
      <c r="N65" s="33" t="n"/>
      <c r="O65" s="33" t="n"/>
      <c r="P65" s="44" t="inlineStr">
        <is>
          <t>PPL</t>
        </is>
      </c>
      <c r="Q65" s="33" t="n"/>
      <c r="R65" s="33">
        <f>IF($AB65="","",IFERROR(INDEX(ITP!$G$3:$G$46,MATCH($AB65,ITP!$E$3:$E$46,0)),""))</f>
        <v/>
      </c>
      <c r="S65" s="33" t="inlineStr">
        <is>
          <t>08:00</t>
        </is>
      </c>
      <c r="T65" s="33" t="n"/>
      <c r="U65" s="33">
        <f>IF($AB65="","",IFERROR(INDEX(ITP!$I$3:$I$46,MATCH($AB65,ITP!$E$3:$E$46,0)),""))</f>
        <v/>
      </c>
      <c r="V65" s="33">
        <f>IF($AB65="","",IFERROR(INDEX(ITP!$J$3:$J$46,MATCH($AB65,ITP!$E$3:$E$46,0)),""))</f>
        <v/>
      </c>
      <c r="W65" s="33">
        <f>IF($AB65="","",IFERROR(INDEX(ITP!$K$3:$K$46,MATCH($AB65,ITP!$E$3:$E$46,0)),""))</f>
        <v/>
      </c>
      <c r="X65" s="33">
        <f>IF($AB65="","",IFERROR(INDEX(ITP!$L$3:$L$46,MATCH($AB65,ITP!$E$3:$E$46,0)),""))</f>
        <v/>
      </c>
      <c r="Y65" s="33">
        <f>IF($AB65="","",IFERROR(INDEX(ITP!$M$3:$M$46,MATCH($AB65,ITP!$E$3:$E$46,0)),""))</f>
        <v/>
      </c>
      <c r="Z65" s="33">
        <f>IF($AB65="","",IFERROR(INDEX(ITP!$N$3:$N$46,MATCH($AB65,ITP!$E$3:$E$46,0)),""))</f>
        <v/>
      </c>
      <c r="AA65" s="13">
        <f>IF(A65="","",A65&amp;"|"&amp;COUNTIF($A$2:A65,A65))</f>
        <v/>
      </c>
      <c r="AB65" s="13">
        <f>IF($A65="","",IFERROR(INDEX(ITP!$C$3:$C$21,MATCH(1,INDEX((ITP!$A$3:$A$21=$A65)*(((ITP!$B$3:$B$21="")+ISNUMBER(SEARCH(ITP!$B$3:$B$21,$G65&amp;" "&amp;$T65)))&gt;0),0),0)),""))</f>
        <v/>
      </c>
    </row>
    <row r="66" ht="15" customHeight="1">
      <c r="A66" s="23" t="inlineStr">
        <is>
          <t>Transport et bardage</t>
        </is>
      </c>
      <c r="B66" s="10" t="inlineStr">
        <is>
          <t>21063-G7-PPL-RFI-0081</t>
        </is>
      </c>
      <c r="C66" s="33" t="n"/>
      <c r="D66" s="11" t="n">
        <v>46206</v>
      </c>
      <c r="E66" s="10" t="inlineStr">
        <is>
          <t>ISB-307Z TO ISB MFD</t>
        </is>
      </c>
      <c r="F66" s="44" t="inlineStr">
        <is>
          <t>21063-G0-PPL-PR-0009</t>
        </is>
      </c>
      <c r="G66" s="33" t="inlineStr">
        <is>
          <t>Bardage de la ligne</t>
        </is>
      </c>
      <c r="H66" s="33" t="n"/>
      <c r="I66" s="33" t="n"/>
      <c r="J66" s="33" t="n"/>
      <c r="K66" s="44" t="inlineStr">
        <is>
          <t>PK (0+200 au 1+257 ) (1+408 au 1+735 )</t>
        </is>
      </c>
      <c r="L66" s="10" t="n"/>
      <c r="M66" s="33" t="n"/>
      <c r="N66" s="33" t="n"/>
      <c r="O66" s="33" t="n"/>
      <c r="P66" s="44" t="inlineStr">
        <is>
          <t>PPL</t>
        </is>
      </c>
      <c r="Q66" s="33" t="n"/>
      <c r="R66" s="33">
        <f>IF($AB66="","",IFERROR(INDEX(ITP!$G$3:$G$46,MATCH($AB66,ITP!$E$3:$E$46,0)),""))</f>
        <v/>
      </c>
      <c r="S66" s="33" t="inlineStr">
        <is>
          <t>08:00</t>
        </is>
      </c>
      <c r="T66" s="33" t="n"/>
      <c r="U66" s="33">
        <f>IF($AB66="","",IFERROR(INDEX(ITP!$I$3:$I$46,MATCH($AB66,ITP!$E$3:$E$46,0)),""))</f>
        <v/>
      </c>
      <c r="V66" s="33">
        <f>IF($AB66="","",IFERROR(INDEX(ITP!$J$3:$J$46,MATCH($AB66,ITP!$E$3:$E$46,0)),""))</f>
        <v/>
      </c>
      <c r="W66" s="33">
        <f>IF($AB66="","",IFERROR(INDEX(ITP!$K$3:$K$46,MATCH($AB66,ITP!$E$3:$E$46,0)),""))</f>
        <v/>
      </c>
      <c r="X66" s="33">
        <f>IF($AB66="","",IFERROR(INDEX(ITP!$L$3:$L$46,MATCH($AB66,ITP!$E$3:$E$46,0)),""))</f>
        <v/>
      </c>
      <c r="Y66" s="33">
        <f>IF($AB66="","",IFERROR(INDEX(ITP!$M$3:$M$46,MATCH($AB66,ITP!$E$3:$E$46,0)),""))</f>
        <v/>
      </c>
      <c r="Z66" s="33">
        <f>IF($AB66="","",IFERROR(INDEX(ITP!$N$3:$N$46,MATCH($AB66,ITP!$E$3:$E$46,0)),""))</f>
        <v/>
      </c>
      <c r="AA66" s="13">
        <f>IF(A66="","",A66&amp;"|"&amp;COUNTIF($A$2:A66,A66))</f>
        <v/>
      </c>
      <c r="AB66" s="13">
        <f>IF($A66="","",IFERROR(INDEX(ITP!$C$3:$C$21,MATCH(1,INDEX((ITP!$A$3:$A$21=$A66)*(((ITP!$B$3:$B$21="")+ISNUMBER(SEARCH(ITP!$B$3:$B$21,$G66&amp;" "&amp;$T66)))&gt;0),0),0)),""))</f>
        <v/>
      </c>
    </row>
    <row r="67" ht="30" customHeight="1">
      <c r="A67" s="23" t="inlineStr">
        <is>
          <t>Transport et bardage</t>
        </is>
      </c>
      <c r="B67" s="10" t="inlineStr">
        <is>
          <t>21063-G7-PPL-RFI-0083</t>
        </is>
      </c>
      <c r="C67" s="33" t="n"/>
      <c r="D67" s="11" t="n">
        <v>46209</v>
      </c>
      <c r="E67" s="10" t="inlineStr">
        <is>
          <t>ISB-307Z TO ISB MFD</t>
        </is>
      </c>
      <c r="F67" s="44" t="inlineStr">
        <is>
          <t>21063-G0-PPL-PR-0009</t>
        </is>
      </c>
      <c r="G67" s="33" t="inlineStr">
        <is>
          <t>Bardage</t>
        </is>
      </c>
      <c r="H67" s="33" t="n"/>
      <c r="I67" s="33" t="n"/>
      <c r="J67" s="33" t="n"/>
      <c r="K67" s="45" t="inlineStr">
        <is>
          <t>PK (0+120 au 0+200 ) (1+886 au 1+965 )
(2+071 au 3+469 )</t>
        </is>
      </c>
      <c r="L67" s="10" t="n"/>
      <c r="M67" s="33" t="n"/>
      <c r="N67" s="33" t="n"/>
      <c r="O67" s="33" t="n"/>
      <c r="P67" s="44" t="inlineStr">
        <is>
          <t>PPL</t>
        </is>
      </c>
      <c r="Q67" s="33" t="n"/>
      <c r="R67" s="33">
        <f>IF($AB67="","",IFERROR(INDEX(ITP!$G$3:$G$46,MATCH($AB67,ITP!$E$3:$E$46,0)),""))</f>
        <v/>
      </c>
      <c r="S67" s="33" t="inlineStr">
        <is>
          <t>08:00</t>
        </is>
      </c>
      <c r="T67" s="33" t="n"/>
      <c r="U67" s="33">
        <f>IF($AB67="","",IFERROR(INDEX(ITP!$I$3:$I$46,MATCH($AB67,ITP!$E$3:$E$46,0)),""))</f>
        <v/>
      </c>
      <c r="V67" s="33">
        <f>IF($AB67="","",IFERROR(INDEX(ITP!$J$3:$J$46,MATCH($AB67,ITP!$E$3:$E$46,0)),""))</f>
        <v/>
      </c>
      <c r="W67" s="33">
        <f>IF($AB67="","",IFERROR(INDEX(ITP!$K$3:$K$46,MATCH($AB67,ITP!$E$3:$E$46,0)),""))</f>
        <v/>
      </c>
      <c r="X67" s="33">
        <f>IF($AB67="","",IFERROR(INDEX(ITP!$L$3:$L$46,MATCH($AB67,ITP!$E$3:$E$46,0)),""))</f>
        <v/>
      </c>
      <c r="Y67" s="33">
        <f>IF($AB67="","",IFERROR(INDEX(ITP!$M$3:$M$46,MATCH($AB67,ITP!$E$3:$E$46,0)),""))</f>
        <v/>
      </c>
      <c r="Z67" s="33">
        <f>IF($AB67="","",IFERROR(INDEX(ITP!$N$3:$N$46,MATCH($AB67,ITP!$E$3:$E$46,0)),""))</f>
        <v/>
      </c>
      <c r="AA67" s="13">
        <f>IF(A67="","",A67&amp;"|"&amp;COUNTIF($A$2:A67,A67))</f>
        <v/>
      </c>
      <c r="AB67" s="13">
        <f>IF($A67="","",IFERROR(INDEX(ITP!$C$3:$C$21,MATCH(1,INDEX((ITP!$A$3:$A$21=$A67)*(((ITP!$B$3:$B$21="")+ISNUMBER(SEARCH(ITP!$B$3:$B$21,$G67&amp;" "&amp;$T67)))&gt;0),0),0)),""))</f>
        <v/>
      </c>
    </row>
    <row r="68">
      <c r="A68" s="23" t="inlineStr">
        <is>
          <t>Cintrage</t>
        </is>
      </c>
      <c r="B68" s="10" t="inlineStr">
        <is>
          <t>21063-G0-PPL-RFI-0085</t>
        </is>
      </c>
      <c r="C68" s="33" t="n"/>
      <c r="D68" s="11" t="n">
        <v>46211</v>
      </c>
      <c r="E68" s="10" t="n"/>
      <c r="F68" s="44" t="inlineStr">
        <is>
          <t>21061-0000-PPL-SPC-0008</t>
        </is>
      </c>
      <c r="G68" s="33" t="inlineStr">
        <is>
          <t>Cintrage à froid</t>
        </is>
      </c>
      <c r="H68" s="33" t="n"/>
      <c r="I68" s="33" t="n"/>
      <c r="J68" s="33" t="n"/>
      <c r="K68" s="44" t="n"/>
      <c r="L68" s="10" t="n"/>
      <c r="M68" s="33" t="n"/>
      <c r="N68" s="33" t="n"/>
      <c r="O68" s="33" t="n"/>
      <c r="P68" s="44" t="inlineStr">
        <is>
          <t>PPL</t>
        </is>
      </c>
      <c r="Q68" s="33" t="n"/>
      <c r="R68" s="33">
        <f>IF($AB68="","",IFERROR(INDEX(ITP!$G$3:$G$46,MATCH($AB68,ITP!$E$3:$E$46,0)),""))</f>
        <v/>
      </c>
      <c r="S68" s="33" t="inlineStr">
        <is>
          <t>08:00</t>
        </is>
      </c>
      <c r="T68" s="33" t="n"/>
      <c r="U68" s="33">
        <f>IF($AB68="","",IFERROR(INDEX(ITP!$I$3:$I$46,MATCH($AB68,ITP!$E$3:$E$46,0)),""))</f>
        <v/>
      </c>
      <c r="V68" s="33">
        <f>IF($AB68="","",IFERROR(INDEX(ITP!$J$3:$J$46,MATCH($AB68,ITP!$E$3:$E$46,0)),""))</f>
        <v/>
      </c>
      <c r="W68" s="33">
        <f>IF($AB68="","",IFERROR(INDEX(ITP!$K$3:$K$46,MATCH($AB68,ITP!$E$3:$E$46,0)),""))</f>
        <v/>
      </c>
      <c r="X68" s="33">
        <f>IF($AB68="","",IFERROR(INDEX(ITP!$L$3:$L$46,MATCH($AB68,ITP!$E$3:$E$46,0)),""))</f>
        <v/>
      </c>
      <c r="Y68" s="33">
        <f>IF($AB68="","",IFERROR(INDEX(ITP!$M$3:$M$46,MATCH($AB68,ITP!$E$3:$E$46,0)),""))</f>
        <v/>
      </c>
      <c r="Z68" s="33">
        <f>IF($AB68="","",IFERROR(INDEX(ITP!$N$3:$N$46,MATCH($AB68,ITP!$E$3:$E$46,0)),""))</f>
        <v/>
      </c>
      <c r="AA68" s="13">
        <f>IF(A68="","",A68&amp;"|"&amp;COUNTIF($A$2:A68,A68))</f>
        <v/>
      </c>
      <c r="AB68" s="13">
        <f>IF($A68="","",IFERROR(INDEX(ITP!$C$3:$C$21,MATCH(1,INDEX((ITP!$A$3:$A$21=$A68)*(((ITP!$B$3:$B$21="")+ISNUMBER(SEARCH(ITP!$B$3:$B$21,$G68&amp;" "&amp;$T68)))&gt;0),0),0)),""))</f>
        <v/>
      </c>
    </row>
    <row r="69" ht="15" customHeight="1">
      <c r="A69" s="23" t="inlineStr">
        <is>
          <t>Relevé topographique</t>
        </is>
      </c>
      <c r="B69" s="10" t="inlineStr">
        <is>
          <t>21063-G9-PPL-RFI-0086</t>
        </is>
      </c>
      <c r="C69" s="33" t="n"/>
      <c r="D69" s="11" t="n">
        <v>46213</v>
      </c>
      <c r="E69" s="10" t="inlineStr">
        <is>
          <t>FLOWLINE ISB 309Z</t>
        </is>
      </c>
      <c r="F69" s="44" t="n"/>
      <c r="G69" s="33" t="inlineStr">
        <is>
          <t>Relvé Topoghraphique</t>
        </is>
      </c>
      <c r="H69" s="33" t="n"/>
      <c r="I69" s="33" t="n"/>
      <c r="J69" s="33" t="n"/>
      <c r="K69" s="44" t="n"/>
      <c r="L69" s="10" t="n"/>
      <c r="M69" s="33" t="n"/>
      <c r="N69" s="33" t="n"/>
      <c r="O69" s="33" t="n"/>
      <c r="P69" s="44" t="inlineStr">
        <is>
          <t>PPL</t>
        </is>
      </c>
      <c r="Q69" s="33" t="n"/>
      <c r="R69" s="33">
        <f>IF($AB69="","",IFERROR(INDEX(ITP!$G$3:$G$46,MATCH($AB69,ITP!$E$3:$E$46,0)),""))</f>
        <v/>
      </c>
      <c r="S69" s="33" t="inlineStr">
        <is>
          <t>08:00</t>
        </is>
      </c>
      <c r="T69" s="33" t="n"/>
      <c r="U69" s="33">
        <f>IF($AB69="","",IFERROR(INDEX(ITP!$I$3:$I$46,MATCH($AB69,ITP!$E$3:$E$46,0)),""))</f>
        <v/>
      </c>
      <c r="V69" s="33">
        <f>IF($AB69="","",IFERROR(INDEX(ITP!$J$3:$J$46,MATCH($AB69,ITP!$E$3:$E$46,0)),""))</f>
        <v/>
      </c>
      <c r="W69" s="33">
        <f>IF($AB69="","",IFERROR(INDEX(ITP!$K$3:$K$46,MATCH($AB69,ITP!$E$3:$E$46,0)),""))</f>
        <v/>
      </c>
      <c r="X69" s="33">
        <f>IF($AB69="","",IFERROR(INDEX(ITP!$L$3:$L$46,MATCH($AB69,ITP!$E$3:$E$46,0)),""))</f>
        <v/>
      </c>
      <c r="Y69" s="33">
        <f>IF($AB69="","",IFERROR(INDEX(ITP!$M$3:$M$46,MATCH($AB69,ITP!$E$3:$E$46,0)),""))</f>
        <v/>
      </c>
      <c r="Z69" s="33">
        <f>IF($AB69="","",IFERROR(INDEX(ITP!$N$3:$N$46,MATCH($AB69,ITP!$E$3:$E$46,0)),""))</f>
        <v/>
      </c>
      <c r="AA69" s="13">
        <f>IF(A69="","",A69&amp;"|"&amp;COUNTIF($A$2:A69,A69))</f>
        <v/>
      </c>
      <c r="AB69" s="13">
        <f>IF($A69="","",IFERROR(INDEX(ITP!$C$3:$C$21,MATCH(1,INDEX((ITP!$A$3:$A$21=$A69)*(((ITP!$B$3:$B$21="")+ISNUMBER(SEARCH(ITP!$B$3:$B$21,$G69&amp;" "&amp;$T69)))&gt;0),0),0)),""))</f>
        <v/>
      </c>
    </row>
    <row r="70" ht="15" customHeight="1">
      <c r="A70" s="9" t="inlineStr">
        <is>
          <t>Piste de travail</t>
        </is>
      </c>
      <c r="B70" s="10" t="inlineStr">
        <is>
          <t>21063-G9-PPL-RFI-0088</t>
        </is>
      </c>
      <c r="C70" s="33" t="n"/>
      <c r="D70" s="11" t="n">
        <v>46216</v>
      </c>
      <c r="E70" s="10" t="inlineStr">
        <is>
          <t>ISB-309</t>
        </is>
      </c>
      <c r="F70" s="44" t="inlineStr">
        <is>
          <t>21063-G0-PPL-PR-0007</t>
        </is>
      </c>
      <c r="G70" s="12" t="inlineStr">
        <is>
          <t>Inspection final de la piste de travail</t>
        </is>
      </c>
      <c r="H70" s="33" t="n"/>
      <c r="I70" s="33" t="n"/>
      <c r="J70" s="33" t="n"/>
      <c r="K70" s="44" t="inlineStr">
        <is>
          <t>PK (5+018 to 1+782)</t>
        </is>
      </c>
      <c r="L70" s="10" t="n"/>
      <c r="M70" s="33" t="n"/>
      <c r="N70" s="33" t="n"/>
      <c r="O70" s="33" t="n"/>
      <c r="P70" s="44" t="inlineStr">
        <is>
          <t>PPL</t>
        </is>
      </c>
      <c r="Q70" s="33" t="n"/>
      <c r="R70" s="33">
        <f>IF($AB70="","",IFERROR(INDEX(ITP!$G$3:$G$46,MATCH($AB70,ITP!$E$3:$E$46,0)),""))</f>
        <v/>
      </c>
      <c r="S70" s="33" t="inlineStr">
        <is>
          <t>08:00</t>
        </is>
      </c>
      <c r="T70" s="33" t="n"/>
      <c r="U70" s="33">
        <f>IF($AB70="","",IFERROR(INDEX(ITP!$I$3:$I$46,MATCH($AB70,ITP!$E$3:$E$46,0)),""))</f>
        <v/>
      </c>
      <c r="V70" s="33">
        <f>IF($AB70="","",IFERROR(INDEX(ITP!$J$3:$J$46,MATCH($AB70,ITP!$E$3:$E$46,0)),""))</f>
        <v/>
      </c>
      <c r="W70" s="33">
        <f>IF($AB70="","",IFERROR(INDEX(ITP!$K$3:$K$46,MATCH($AB70,ITP!$E$3:$E$46,0)),""))</f>
        <v/>
      </c>
      <c r="X70" s="33">
        <f>IF($AB70="","",IFERROR(INDEX(ITP!$L$3:$L$46,MATCH($AB70,ITP!$E$3:$E$46,0)),""))</f>
        <v/>
      </c>
      <c r="Y70" s="33">
        <f>IF($AB70="","",IFERROR(INDEX(ITP!$M$3:$M$46,MATCH($AB70,ITP!$E$3:$E$46,0)),""))</f>
        <v/>
      </c>
      <c r="Z70" s="33">
        <f>IF($AB70="","",IFERROR(INDEX(ITP!$N$3:$N$46,MATCH($AB70,ITP!$E$3:$E$46,0)),""))</f>
        <v/>
      </c>
      <c r="AA70" s="13">
        <f>IF(A70="","",A70&amp;"|"&amp;COUNTIF($A$2:A70,A70))</f>
        <v/>
      </c>
      <c r="AB70" s="13">
        <f>IF($A70="","",IFERROR(INDEX(ITP!$C$3:$C$21,MATCH(1,INDEX((ITP!$A$3:$A$21=$A70)*(((ITP!$B$3:$B$21="")+ISNUMBER(SEARCH(ITP!$B$3:$B$21,$G70&amp;" "&amp;$T70)))&gt;0),0),0)),""))</f>
        <v/>
      </c>
    </row>
    <row r="71" ht="15" customHeight="1">
      <c r="A71" s="9" t="inlineStr">
        <is>
          <t>Transport et bardage</t>
        </is>
      </c>
      <c r="B71" s="10" t="inlineStr">
        <is>
          <t>21063-G7-PPL-RFI-0089</t>
        </is>
      </c>
      <c r="C71" s="33" t="n"/>
      <c r="D71" s="11" t="n">
        <v>46216</v>
      </c>
      <c r="E71" s="10" t="inlineStr">
        <is>
          <t>ISB-309 TO ISB MFD</t>
        </is>
      </c>
      <c r="F71" s="44" t="inlineStr">
        <is>
          <t>21063-G0-PPL-PR-0009</t>
        </is>
      </c>
      <c r="G71" s="12" t="inlineStr">
        <is>
          <t>Bardage de la ligne</t>
        </is>
      </c>
      <c r="H71" s="33" t="n"/>
      <c r="I71" s="33" t="n"/>
      <c r="J71" s="33" t="n"/>
      <c r="K71" s="44" t="inlineStr">
        <is>
          <t>PK (4+836 to 3+369)</t>
        </is>
      </c>
      <c r="L71" s="10" t="n"/>
      <c r="M71" s="33" t="n"/>
      <c r="N71" s="33" t="n"/>
      <c r="O71" s="33" t="n"/>
      <c r="P71" s="44" t="inlineStr">
        <is>
          <t>PPL</t>
        </is>
      </c>
      <c r="Q71" s="33" t="n"/>
      <c r="R71" s="33">
        <f>IF($AB71="","",IFERROR(INDEX(ITP!$G$3:$G$46,MATCH($AB71,ITP!$E$3:$E$46,0)),""))</f>
        <v/>
      </c>
      <c r="S71" s="33" t="inlineStr">
        <is>
          <t>08:00</t>
        </is>
      </c>
      <c r="T71" s="33" t="n"/>
      <c r="U71" s="33">
        <f>IF($AB71="","",IFERROR(INDEX(ITP!$I$3:$I$46,MATCH($AB71,ITP!$E$3:$E$46,0)),""))</f>
        <v/>
      </c>
      <c r="V71" s="33">
        <f>IF($AB71="","",IFERROR(INDEX(ITP!$J$3:$J$46,MATCH($AB71,ITP!$E$3:$E$46,0)),""))</f>
        <v/>
      </c>
      <c r="W71" s="33">
        <f>IF($AB71="","",IFERROR(INDEX(ITP!$K$3:$K$46,MATCH($AB71,ITP!$E$3:$E$46,0)),""))</f>
        <v/>
      </c>
      <c r="X71" s="33">
        <f>IF($AB71="","",IFERROR(INDEX(ITP!$L$3:$L$46,MATCH($AB71,ITP!$E$3:$E$46,0)),""))</f>
        <v/>
      </c>
      <c r="Y71" s="33">
        <f>IF($AB71="","",IFERROR(INDEX(ITP!$M$3:$M$46,MATCH($AB71,ITP!$E$3:$E$46,0)),""))</f>
        <v/>
      </c>
      <c r="Z71" s="33">
        <f>IF($AB71="","",IFERROR(INDEX(ITP!$N$3:$N$46,MATCH($AB71,ITP!$E$3:$E$46,0)),""))</f>
        <v/>
      </c>
      <c r="AA71" s="13">
        <f>IF(A71="","",A71&amp;"|"&amp;COUNTIF($A$2:A71,A71))</f>
        <v/>
      </c>
      <c r="AB71" s="13">
        <f>IF($A71="","",IFERROR(INDEX(ITP!$C$3:$C$21,MATCH(1,INDEX((ITP!$A$3:$A$21=$A71)*(((ITP!$B$3:$B$21="")+ISNUMBER(SEARCH(ITP!$B$3:$B$21,$G71&amp;" "&amp;$T71)))&gt;0),0),0)),""))</f>
        <v/>
      </c>
    </row>
    <row r="72" ht="15" customHeight="1">
      <c r="A72" s="23" t="inlineStr">
        <is>
          <t>Piste de travail</t>
        </is>
      </c>
      <c r="B72" s="10" t="inlineStr">
        <is>
          <t>21063-G25-PPL-RFI-0094</t>
        </is>
      </c>
      <c r="C72" s="33" t="n"/>
      <c r="D72" s="11" t="n">
        <v>46219</v>
      </c>
      <c r="E72" s="10" t="inlineStr">
        <is>
          <t>ISB to ISW</t>
        </is>
      </c>
      <c r="F72" s="44" t="inlineStr">
        <is>
          <t>21063-G0-PPL-PR-0007</t>
        </is>
      </c>
      <c r="G72" s="33" t="inlineStr">
        <is>
          <t>Inspection final de la piste de travail</t>
        </is>
      </c>
      <c r="H72" s="33" t="n"/>
      <c r="I72" s="33" t="n"/>
      <c r="J72" s="33" t="n"/>
      <c r="K72" s="44" t="inlineStr">
        <is>
          <t>PK(0+000 to 1+581)</t>
        </is>
      </c>
      <c r="L72" s="10" t="n"/>
      <c r="M72" s="33" t="n"/>
      <c r="N72" s="33" t="n"/>
      <c r="O72" s="33" t="n"/>
      <c r="P72" s="44" t="inlineStr">
        <is>
          <t>PPL</t>
        </is>
      </c>
      <c r="Q72" s="33" t="n"/>
      <c r="R72" s="33">
        <f>IF($AB72="","",IFERROR(INDEX(ITP!$G$3:$G$46,MATCH($AB72,ITP!$E$3:$E$46,0)),""))</f>
        <v/>
      </c>
      <c r="S72" s="33" t="inlineStr">
        <is>
          <t>08:00</t>
        </is>
      </c>
      <c r="T72" s="33" t="n"/>
      <c r="U72" s="33">
        <f>IF($AB72="","",IFERROR(INDEX(ITP!$I$3:$I$46,MATCH($AB72,ITP!$E$3:$E$46,0)),""))</f>
        <v/>
      </c>
      <c r="V72" s="33">
        <f>IF($AB72="","",IFERROR(INDEX(ITP!$J$3:$J$46,MATCH($AB72,ITP!$E$3:$E$46,0)),""))</f>
        <v/>
      </c>
      <c r="W72" s="33">
        <f>IF($AB72="","",IFERROR(INDEX(ITP!$K$3:$K$46,MATCH($AB72,ITP!$E$3:$E$46,0)),""))</f>
        <v/>
      </c>
      <c r="X72" s="33">
        <f>IF($AB72="","",IFERROR(INDEX(ITP!$L$3:$L$46,MATCH($AB72,ITP!$E$3:$E$46,0)),""))</f>
        <v/>
      </c>
      <c r="Y72" s="33">
        <f>IF($AB72="","",IFERROR(INDEX(ITP!$M$3:$M$46,MATCH($AB72,ITP!$E$3:$E$46,0)),""))</f>
        <v/>
      </c>
      <c r="Z72" s="33">
        <f>IF($AB72="","",IFERROR(INDEX(ITP!$N$3:$N$46,MATCH($AB72,ITP!$E$3:$E$46,0)),""))</f>
        <v/>
      </c>
      <c r="AA72" s="13">
        <f>IF(A72="","",A72&amp;"|"&amp;COUNTIF($A$2:A72,A72))</f>
        <v/>
      </c>
      <c r="AB72" s="13">
        <f>IF($A72="","",IFERROR(INDEX(ITP!$C$3:$C$21,MATCH(1,INDEX((ITP!$A$3:$A$21=$A72)*(((ITP!$B$3:$B$21="")+ISNUMBER(SEARCH(ITP!$B$3:$B$21,$G72&amp;" "&amp;$T72)))&gt;0),0),0)),""))</f>
        <v/>
      </c>
    </row>
    <row r="73">
      <c r="A73" s="23" t="inlineStr">
        <is>
          <t>Transport et bardage</t>
        </is>
      </c>
      <c r="B73" s="10" t="inlineStr">
        <is>
          <t>21063-G9-PPL-RFI-0095</t>
        </is>
      </c>
      <c r="C73" s="33" t="n"/>
      <c r="D73" s="11" t="n">
        <v>46219</v>
      </c>
      <c r="E73" s="10" t="inlineStr">
        <is>
          <t>ISB-309 TO ISB MFD</t>
        </is>
      </c>
      <c r="F73" s="44" t="inlineStr">
        <is>
          <t>21063-G0-PPL-PR-0009</t>
        </is>
      </c>
      <c r="G73" s="33" t="inlineStr">
        <is>
          <t>Bardage de la ligne</t>
        </is>
      </c>
      <c r="H73" s="33" t="n"/>
      <c r="I73" s="33" t="n"/>
      <c r="J73" s="33" t="n"/>
      <c r="K73" s="44" t="inlineStr">
        <is>
          <t>PK(3+369 au 2+754)</t>
        </is>
      </c>
      <c r="L73" s="10" t="n"/>
      <c r="M73" s="33" t="n"/>
      <c r="N73" s="33" t="n"/>
      <c r="O73" s="33" t="n"/>
      <c r="P73" s="44" t="inlineStr">
        <is>
          <t>PPL</t>
        </is>
      </c>
      <c r="Q73" s="33" t="n"/>
      <c r="R73" s="33">
        <f>IF($AB73="","",IFERROR(INDEX(ITP!$G$3:$G$46,MATCH($AB73,ITP!$E$3:$E$46,0)),""))</f>
        <v/>
      </c>
      <c r="S73" s="33" t="inlineStr">
        <is>
          <t>08:00</t>
        </is>
      </c>
      <c r="T73" s="33" t="n"/>
      <c r="U73" s="33">
        <f>IF($AB73="","",IFERROR(INDEX(ITP!$I$3:$I$46,MATCH($AB73,ITP!$E$3:$E$46,0)),""))</f>
        <v/>
      </c>
      <c r="V73" s="33">
        <f>IF($AB73="","",IFERROR(INDEX(ITP!$J$3:$J$46,MATCH($AB73,ITP!$E$3:$E$46,0)),""))</f>
        <v/>
      </c>
      <c r="W73" s="33">
        <f>IF($AB73="","",IFERROR(INDEX(ITP!$K$3:$K$46,MATCH($AB73,ITP!$E$3:$E$46,0)),""))</f>
        <v/>
      </c>
      <c r="X73" s="33">
        <f>IF($AB73="","",IFERROR(INDEX(ITP!$L$3:$L$46,MATCH($AB73,ITP!$E$3:$E$46,0)),""))</f>
        <v/>
      </c>
      <c r="Y73" s="33">
        <f>IF($AB73="","",IFERROR(INDEX(ITP!$M$3:$M$46,MATCH($AB73,ITP!$E$3:$E$46,0)),""))</f>
        <v/>
      </c>
      <c r="Z73" s="33">
        <f>IF($AB73="","",IFERROR(INDEX(ITP!$N$3:$N$46,MATCH($AB73,ITP!$E$3:$E$46,0)),""))</f>
        <v/>
      </c>
      <c r="AA73" s="13">
        <f>IF(A73="","",A73&amp;"|"&amp;COUNTIF($A$2:A73,A73))</f>
        <v/>
      </c>
      <c r="AB73" s="13">
        <f>IF($A73="","",IFERROR(INDEX(ITP!$C$3:$C$21,MATCH(1,INDEX((ITP!$A$3:$A$21=$A73)*(((ITP!$B$3:$B$21="")+ISNUMBER(SEARCH(ITP!$B$3:$B$21,$G73&amp;" "&amp;$T73)))&gt;0),0),0)),""))</f>
        <v/>
      </c>
    </row>
    <row r="74">
      <c r="A74" s="23" t="inlineStr">
        <is>
          <t>Transport et bardage</t>
        </is>
      </c>
      <c r="B74" s="10" t="inlineStr">
        <is>
          <t>21063-G9-PPL-RFI-0096</t>
        </is>
      </c>
      <c r="C74" s="33" t="n"/>
      <c r="D74" s="11" t="n">
        <v>46224</v>
      </c>
      <c r="E74" s="10" t="inlineStr">
        <is>
          <t>ISB-309 TO ISB MFD</t>
        </is>
      </c>
      <c r="F74" s="44" t="inlineStr">
        <is>
          <t>21063-G0-PPL-PR-0009</t>
        </is>
      </c>
      <c r="G74" s="33" t="inlineStr">
        <is>
          <t>Bardage de la ligne</t>
        </is>
      </c>
      <c r="H74" s="33" t="n"/>
      <c r="I74" s="33" t="n"/>
      <c r="J74" s="33" t="n"/>
      <c r="K74" s="44" t="inlineStr">
        <is>
          <t>PK(2+754 au 2+295 )</t>
        </is>
      </c>
      <c r="L74" s="10" t="n"/>
      <c r="M74" s="33" t="n"/>
      <c r="N74" s="33" t="n"/>
      <c r="O74" s="33" t="n"/>
      <c r="P74" s="44" t="inlineStr">
        <is>
          <t>PPL</t>
        </is>
      </c>
      <c r="Q74" s="33" t="n"/>
      <c r="R74" s="33">
        <f>IF($AB74="","",IFERROR(INDEX(ITP!$G$3:$G$46,MATCH($AB74,ITP!$E$3:$E$46,0)),""))</f>
        <v/>
      </c>
      <c r="S74" s="33" t="inlineStr">
        <is>
          <t>08:00</t>
        </is>
      </c>
      <c r="T74" s="33" t="n"/>
      <c r="U74" s="33">
        <f>IF($AB74="","",IFERROR(INDEX(ITP!$I$3:$I$46,MATCH($AB74,ITP!$E$3:$E$46,0)),""))</f>
        <v/>
      </c>
      <c r="V74" s="33">
        <f>IF($AB74="","",IFERROR(INDEX(ITP!$J$3:$J$46,MATCH($AB74,ITP!$E$3:$E$46,0)),""))</f>
        <v/>
      </c>
      <c r="W74" s="33">
        <f>IF($AB74="","",IFERROR(INDEX(ITP!$K$3:$K$46,MATCH($AB74,ITP!$E$3:$E$46,0)),""))</f>
        <v/>
      </c>
      <c r="X74" s="33">
        <f>IF($AB74="","",IFERROR(INDEX(ITP!$L$3:$L$46,MATCH($AB74,ITP!$E$3:$E$46,0)),""))</f>
        <v/>
      </c>
      <c r="Y74" s="33">
        <f>IF($AB74="","",IFERROR(INDEX(ITP!$M$3:$M$46,MATCH($AB74,ITP!$E$3:$E$46,0)),""))</f>
        <v/>
      </c>
      <c r="Z74" s="33">
        <f>IF($AB74="","",IFERROR(INDEX(ITP!$N$3:$N$46,MATCH($AB74,ITP!$E$3:$E$46,0)),""))</f>
        <v/>
      </c>
      <c r="AA74" s="13">
        <f>IF(A74="","",A74&amp;"|"&amp;COUNTIF($A$2:A74,A74))</f>
        <v/>
      </c>
      <c r="AB74" s="13">
        <f>IF($A74="","",IFERROR(INDEX(ITP!$C$3:$C$21,MATCH(1,INDEX((ITP!$A$3:$A$21=$A74)*(((ITP!$B$3:$B$21="")+ISNUMBER(SEARCH(ITP!$B$3:$B$21,$G74&amp;" "&amp;$T74)))&gt;0),0),0)),""))</f>
        <v/>
      </c>
    </row>
    <row r="75" ht="15" customHeight="1">
      <c r="A75" s="23" t="inlineStr">
        <is>
          <t>Piste de travail</t>
        </is>
      </c>
      <c r="B75" s="10" t="inlineStr">
        <is>
          <t>21063-G25-PPL-RFI-0099</t>
        </is>
      </c>
      <c r="C75" s="33" t="n"/>
      <c r="D75" s="11" t="n">
        <v>46227</v>
      </c>
      <c r="E75" s="10" t="inlineStr">
        <is>
          <t>ISB to ISW</t>
        </is>
      </c>
      <c r="F75" s="44" t="inlineStr">
        <is>
          <t>21063-G0-PPL-PR-0007</t>
        </is>
      </c>
      <c r="G75" s="33" t="inlineStr">
        <is>
          <t>Inspection final de la piste de travail</t>
        </is>
      </c>
      <c r="H75" s="33" t="n"/>
      <c r="I75" s="33" t="n"/>
      <c r="J75" s="33" t="n"/>
      <c r="K75" s="44" t="inlineStr">
        <is>
          <t>PK(1+581 to 4+421 )</t>
        </is>
      </c>
      <c r="L75" s="10" t="n"/>
      <c r="M75" s="33" t="n"/>
      <c r="N75" s="33" t="n"/>
      <c r="O75" s="33" t="n"/>
      <c r="P75" s="44" t="inlineStr">
        <is>
          <t>PPL</t>
        </is>
      </c>
      <c r="Q75" s="33" t="n"/>
      <c r="R75" s="33">
        <f>IF($AB75="","",IFERROR(INDEX(ITP!$G$3:$G$46,MATCH($AB75,ITP!$E$3:$E$46,0)),""))</f>
        <v/>
      </c>
      <c r="S75" s="33" t="inlineStr">
        <is>
          <t>08:00</t>
        </is>
      </c>
      <c r="T75" s="33" t="n"/>
      <c r="U75" s="33">
        <f>IF($AB75="","",IFERROR(INDEX(ITP!$I$3:$I$46,MATCH($AB75,ITP!$E$3:$E$46,0)),""))</f>
        <v/>
      </c>
      <c r="V75" s="33">
        <f>IF($AB75="","",IFERROR(INDEX(ITP!$J$3:$J$46,MATCH($AB75,ITP!$E$3:$E$46,0)),""))</f>
        <v/>
      </c>
      <c r="W75" s="33">
        <f>IF($AB75="","",IFERROR(INDEX(ITP!$K$3:$K$46,MATCH($AB75,ITP!$E$3:$E$46,0)),""))</f>
        <v/>
      </c>
      <c r="X75" s="33">
        <f>IF($AB75="","",IFERROR(INDEX(ITP!$L$3:$L$46,MATCH($AB75,ITP!$E$3:$E$46,0)),""))</f>
        <v/>
      </c>
      <c r="Y75" s="33">
        <f>IF($AB75="","",IFERROR(INDEX(ITP!$M$3:$M$46,MATCH($AB75,ITP!$E$3:$E$46,0)),""))</f>
        <v/>
      </c>
      <c r="Z75" s="33">
        <f>IF($AB75="","",IFERROR(INDEX(ITP!$N$3:$N$46,MATCH($AB75,ITP!$E$3:$E$46,0)),""))</f>
        <v/>
      </c>
      <c r="AA75" s="13">
        <f>IF(A75="","",A75&amp;"|"&amp;COUNTIF($A$2:A75,A75))</f>
        <v/>
      </c>
      <c r="AB75" s="13">
        <f>IF($A75="","",IFERROR(INDEX(ITP!$C$3:$C$21,MATCH(1,INDEX((ITP!$A$3:$A$21=$A75)*(((ITP!$B$3:$B$21="")+ISNUMBER(SEARCH(ITP!$B$3:$B$21,$G75&amp;" "&amp;$T75)))&gt;0),0),0)),""))</f>
        <v/>
      </c>
    </row>
    <row r="76" ht="15" customHeight="1">
      <c r="A76" s="9" t="inlineStr">
        <is>
          <t>Piste de travail</t>
        </is>
      </c>
      <c r="B76" s="10" t="inlineStr">
        <is>
          <t>21063-G9-PPL-RFI-0100</t>
        </is>
      </c>
      <c r="C76" s="33" t="n"/>
      <c r="D76" s="11" t="n">
        <v>46227</v>
      </c>
      <c r="E76" s="10" t="inlineStr">
        <is>
          <t>ISB-309</t>
        </is>
      </c>
      <c r="F76" s="44" t="inlineStr">
        <is>
          <t>21063-G0-PPL-PR-0007</t>
        </is>
      </c>
      <c r="G76" s="12" t="inlineStr">
        <is>
          <t>Inspection final de la piste de travail</t>
        </is>
      </c>
      <c r="H76" s="33" t="n"/>
      <c r="I76" s="33" t="n"/>
      <c r="J76" s="33" t="n"/>
      <c r="K76" s="44" t="inlineStr">
        <is>
          <t>PK (1+782 to 0+000 )</t>
        </is>
      </c>
      <c r="L76" s="10" t="n"/>
      <c r="M76" s="33" t="n"/>
      <c r="N76" s="33" t="n"/>
      <c r="O76" s="33" t="n"/>
      <c r="P76" s="44" t="inlineStr">
        <is>
          <t>PPL</t>
        </is>
      </c>
      <c r="Q76" s="33" t="n"/>
      <c r="R76" s="33">
        <f>IF($AB76="","",IFERROR(INDEX(ITP!$G$3:$G$46,MATCH($AB76,ITP!$E$3:$E$46,0)),""))</f>
        <v/>
      </c>
      <c r="S76" s="33" t="inlineStr">
        <is>
          <t>08:00</t>
        </is>
      </c>
      <c r="T76" s="33" t="n"/>
      <c r="U76" s="33">
        <f>IF($AB76="","",IFERROR(INDEX(ITP!$I$3:$I$46,MATCH($AB76,ITP!$E$3:$E$46,0)),""))</f>
        <v/>
      </c>
      <c r="V76" s="33">
        <f>IF($AB76="","",IFERROR(INDEX(ITP!$J$3:$J$46,MATCH($AB76,ITP!$E$3:$E$46,0)),""))</f>
        <v/>
      </c>
      <c r="W76" s="33">
        <f>IF($AB76="","",IFERROR(INDEX(ITP!$K$3:$K$46,MATCH($AB76,ITP!$E$3:$E$46,0)),""))</f>
        <v/>
      </c>
      <c r="X76" s="33">
        <f>IF($AB76="","",IFERROR(INDEX(ITP!$L$3:$L$46,MATCH($AB76,ITP!$E$3:$E$46,0)),""))</f>
        <v/>
      </c>
      <c r="Y76" s="33">
        <f>IF($AB76="","",IFERROR(INDEX(ITP!$M$3:$M$46,MATCH($AB76,ITP!$E$3:$E$46,0)),""))</f>
        <v/>
      </c>
      <c r="Z76" s="33">
        <f>IF($AB76="","",IFERROR(INDEX(ITP!$N$3:$N$46,MATCH($AB76,ITP!$E$3:$E$46,0)),""))</f>
        <v/>
      </c>
      <c r="AA76" s="13">
        <f>IF(A76="","",A76&amp;"|"&amp;COUNTIF($A$2:A76,A76))</f>
        <v/>
      </c>
      <c r="AB76" s="13">
        <f>IF($A76="","",IFERROR(INDEX(ITP!$C$3:$C$21,MATCH(1,INDEX((ITP!$A$3:$A$21=$A76)*(((ITP!$B$3:$B$21="")+ISNUMBER(SEARCH(ITP!$B$3:$B$21,$G76&amp;" "&amp;$T76)))&gt;0),0),0)),""))</f>
        <v/>
      </c>
    </row>
    <row r="77" ht="15" customHeight="1">
      <c r="A77" s="9" t="inlineStr">
        <is>
          <t>Transport et bardage</t>
        </is>
      </c>
      <c r="B77" s="10" t="inlineStr">
        <is>
          <t>21063-G9-PPL-RFI-0101</t>
        </is>
      </c>
      <c r="C77" s="33" t="n"/>
      <c r="D77" s="11" t="n">
        <v>46228</v>
      </c>
      <c r="E77" s="10" t="inlineStr">
        <is>
          <t>ISB-309 TO ISB MFD</t>
        </is>
      </c>
      <c r="F77" s="44" t="inlineStr">
        <is>
          <t>21063-G0-PPL-PR-0009</t>
        </is>
      </c>
      <c r="G77" s="12" t="inlineStr">
        <is>
          <t>Bardage de la ligne</t>
        </is>
      </c>
      <c r="H77" s="33" t="n"/>
      <c r="I77" s="33" t="n"/>
      <c r="J77" s="33" t="n"/>
      <c r="K77" s="44" t="inlineStr">
        <is>
          <t>PK (2+294 au 0+475)</t>
        </is>
      </c>
      <c r="L77" s="10" t="n"/>
      <c r="M77" s="33" t="n"/>
      <c r="N77" s="33" t="n"/>
      <c r="O77" s="33" t="n"/>
      <c r="P77" s="44" t="inlineStr">
        <is>
          <t>PPL</t>
        </is>
      </c>
      <c r="Q77" s="33" t="n"/>
      <c r="R77" s="33">
        <f>IF($AB77="","",IFERROR(INDEX(ITP!$G$3:$G$46,MATCH($AB77,ITP!$E$3:$E$46,0)),""))</f>
        <v/>
      </c>
      <c r="S77" s="33" t="inlineStr">
        <is>
          <t>08:00</t>
        </is>
      </c>
      <c r="T77" s="33" t="n"/>
      <c r="U77" s="33">
        <f>IF($AB77="","",IFERROR(INDEX(ITP!$I$3:$I$46,MATCH($AB77,ITP!$E$3:$E$46,0)),""))</f>
        <v/>
      </c>
      <c r="V77" s="33">
        <f>IF($AB77="","",IFERROR(INDEX(ITP!$J$3:$J$46,MATCH($AB77,ITP!$E$3:$E$46,0)),""))</f>
        <v/>
      </c>
      <c r="W77" s="33">
        <f>IF($AB77="","",IFERROR(INDEX(ITP!$K$3:$K$46,MATCH($AB77,ITP!$E$3:$E$46,0)),""))</f>
        <v/>
      </c>
      <c r="X77" s="33">
        <f>IF($AB77="","",IFERROR(INDEX(ITP!$L$3:$L$46,MATCH($AB77,ITP!$E$3:$E$46,0)),""))</f>
        <v/>
      </c>
      <c r="Y77" s="33">
        <f>IF($AB77="","",IFERROR(INDEX(ITP!$M$3:$M$46,MATCH($AB77,ITP!$E$3:$E$46,0)),""))</f>
        <v/>
      </c>
      <c r="Z77" s="33">
        <f>IF($AB77="","",IFERROR(INDEX(ITP!$N$3:$N$46,MATCH($AB77,ITP!$E$3:$E$46,0)),""))</f>
        <v/>
      </c>
      <c r="AA77" s="13">
        <f>IF(A77="","",A77&amp;"|"&amp;COUNTIF($A$2:A77,A77))</f>
        <v/>
      </c>
      <c r="AB77" s="13">
        <f>IF($A77="","",IFERROR(INDEX(ITP!$C$3:$C$21,MATCH(1,INDEX((ITP!$A$3:$A$21=$A77)*(((ITP!$B$3:$B$21="")+ISNUMBER(SEARCH(ITP!$B$3:$B$21,$G77&amp;" "&amp;$T77)))&gt;0),0),0)),""))</f>
        <v/>
      </c>
    </row>
    <row r="78" ht="15" customHeight="1">
      <c r="A78" s="9" t="inlineStr">
        <is>
          <t>Piste de travail</t>
        </is>
      </c>
      <c r="B78" s="10" t="inlineStr">
        <is>
          <t>21063-G25-PPL-RFI-0105</t>
        </is>
      </c>
      <c r="C78" s="33" t="n"/>
      <c r="D78" s="11" t="n">
        <v>46240</v>
      </c>
      <c r="E78" s="10" t="inlineStr">
        <is>
          <t>ISB to ISW</t>
        </is>
      </c>
      <c r="F78" s="44" t="inlineStr">
        <is>
          <t>21063-G0-PPL-PR-0007</t>
        </is>
      </c>
      <c r="G78" s="12" t="inlineStr">
        <is>
          <t>Inspection final de la piste de travail</t>
        </is>
      </c>
      <c r="H78" s="33" t="n"/>
      <c r="I78" s="33" t="n"/>
      <c r="J78" s="33" t="n"/>
      <c r="K78" s="44" t="inlineStr">
        <is>
          <t>PK (4+421 au 11+187)</t>
        </is>
      </c>
      <c r="L78" s="10" t="n"/>
      <c r="M78" s="33" t="n"/>
      <c r="N78" s="33" t="n"/>
      <c r="O78" s="33" t="n"/>
      <c r="P78" s="44" t="inlineStr">
        <is>
          <t>PPL</t>
        </is>
      </c>
      <c r="Q78" s="33" t="n"/>
      <c r="R78" s="33">
        <f>IF($AB78="","",IFERROR(INDEX(ITP!$G$3:$G$46,MATCH($AB78,ITP!$E$3:$E$46,0)),""))</f>
        <v/>
      </c>
      <c r="S78" s="33" t="inlineStr">
        <is>
          <t>08:00</t>
        </is>
      </c>
      <c r="T78" s="33" t="n"/>
      <c r="U78" s="33">
        <f>IF($AB78="","",IFERROR(INDEX(ITP!$I$3:$I$46,MATCH($AB78,ITP!$E$3:$E$46,0)),""))</f>
        <v/>
      </c>
      <c r="V78" s="33">
        <f>IF($AB78="","",IFERROR(INDEX(ITP!$J$3:$J$46,MATCH($AB78,ITP!$E$3:$E$46,0)),""))</f>
        <v/>
      </c>
      <c r="W78" s="33">
        <f>IF($AB78="","",IFERROR(INDEX(ITP!$K$3:$K$46,MATCH($AB78,ITP!$E$3:$E$46,0)),""))</f>
        <v/>
      </c>
      <c r="X78" s="33">
        <f>IF($AB78="","",IFERROR(INDEX(ITP!$L$3:$L$46,MATCH($AB78,ITP!$E$3:$E$46,0)),""))</f>
        <v/>
      </c>
      <c r="Y78" s="33">
        <f>IF($AB78="","",IFERROR(INDEX(ITP!$M$3:$M$46,MATCH($AB78,ITP!$E$3:$E$46,0)),""))</f>
        <v/>
      </c>
      <c r="Z78" s="33">
        <f>IF($AB78="","",IFERROR(INDEX(ITP!$N$3:$N$46,MATCH($AB78,ITP!$E$3:$E$46,0)),""))</f>
        <v/>
      </c>
      <c r="AA78" s="13">
        <f>IF(A78="","",A78&amp;"|"&amp;COUNTIF($A$2:A78,A78))</f>
        <v/>
      </c>
      <c r="AB78" s="13">
        <f>IF($A78="","",IFERROR(INDEX(ITP!$C$3:$C$21,MATCH(1,INDEX((ITP!$A$3:$A$21=$A78)*(((ITP!$B$3:$B$21="")+ISNUMBER(SEARCH(ITP!$B$3:$B$21,$G78&amp;" "&amp;$T78)))&gt;0),0),0)),""))</f>
        <v/>
      </c>
    </row>
    <row r="79" ht="15" customHeight="1">
      <c r="A79" s="9" t="inlineStr">
        <is>
          <t>Piste de travail</t>
        </is>
      </c>
      <c r="B79" s="10" t="inlineStr">
        <is>
          <t>21063-G26-PPL-RFI-0109</t>
        </is>
      </c>
      <c r="C79" s="33" t="n"/>
      <c r="D79" s="11" t="n">
        <v>46243</v>
      </c>
      <c r="E79" s="10" t="inlineStr">
        <is>
          <t>ISW TO CPF</t>
        </is>
      </c>
      <c r="F79" s="44" t="inlineStr">
        <is>
          <t>21063-G0-PPL-PR-0007</t>
        </is>
      </c>
      <c r="G79" s="12" t="inlineStr">
        <is>
          <t>Inspection final de la piste de travail</t>
        </is>
      </c>
      <c r="H79" s="33" t="n"/>
      <c r="I79" s="33" t="n"/>
      <c r="J79" s="33" t="n"/>
      <c r="K79" s="44" t="inlineStr">
        <is>
          <t>0+020 to 5+431</t>
        </is>
      </c>
      <c r="L79" s="10" t="n"/>
      <c r="M79" s="33" t="n"/>
      <c r="N79" s="33" t="n"/>
      <c r="O79" s="33" t="n"/>
      <c r="P79" s="44" t="inlineStr">
        <is>
          <t>PPL</t>
        </is>
      </c>
      <c r="Q79" s="33" t="n"/>
      <c r="R79" s="33">
        <f>IF($AB79="","",IFERROR(INDEX(ITP!$G$3:$G$46,MATCH($AB79,ITP!$E$3:$E$46,0)),""))</f>
        <v/>
      </c>
      <c r="S79" s="33" t="inlineStr">
        <is>
          <t>08:00</t>
        </is>
      </c>
      <c r="T79" s="33" t="n"/>
      <c r="U79" s="33">
        <f>IF($AB79="","",IFERROR(INDEX(ITP!$I$3:$I$46,MATCH($AB79,ITP!$E$3:$E$46,0)),""))</f>
        <v/>
      </c>
      <c r="V79" s="33">
        <f>IF($AB79="","",IFERROR(INDEX(ITP!$J$3:$J$46,MATCH($AB79,ITP!$E$3:$E$46,0)),""))</f>
        <v/>
      </c>
      <c r="W79" s="33">
        <f>IF($AB79="","",IFERROR(INDEX(ITP!$K$3:$K$46,MATCH($AB79,ITP!$E$3:$E$46,0)),""))</f>
        <v/>
      </c>
      <c r="X79" s="33">
        <f>IF($AB79="","",IFERROR(INDEX(ITP!$L$3:$L$46,MATCH($AB79,ITP!$E$3:$E$46,0)),""))</f>
        <v/>
      </c>
      <c r="Y79" s="33">
        <f>IF($AB79="","",IFERROR(INDEX(ITP!$M$3:$M$46,MATCH($AB79,ITP!$E$3:$E$46,0)),""))</f>
        <v/>
      </c>
      <c r="Z79" s="33">
        <f>IF($AB79="","",IFERROR(INDEX(ITP!$N$3:$N$46,MATCH($AB79,ITP!$E$3:$E$46,0)),""))</f>
        <v/>
      </c>
      <c r="AA79" s="13">
        <f>IF(A79="","",A79&amp;"|"&amp;COUNTIF($A$2:A79,A79))</f>
        <v/>
      </c>
      <c r="AB79" s="13">
        <f>IF($A79="","",IFERROR(INDEX(ITP!$C$3:$C$21,MATCH(1,INDEX((ITP!$A$3:$A$21=$A79)*(((ITP!$B$3:$B$21="")+ISNUMBER(SEARCH(ITP!$B$3:$B$21,$G79&amp;" "&amp;$T79)))&gt;0),0),0)),""))</f>
        <v/>
      </c>
    </row>
    <row r="80" ht="15" customHeight="1">
      <c r="A80" s="23" t="inlineStr">
        <is>
          <t>Transport et bardage</t>
        </is>
      </c>
      <c r="B80" s="10" t="inlineStr">
        <is>
          <t>21063-G26-PPL-RFI-0116</t>
        </is>
      </c>
      <c r="C80" s="33" t="n"/>
      <c r="D80" s="11" t="n">
        <v>46250</v>
      </c>
      <c r="E80" s="10" t="inlineStr">
        <is>
          <t>ISB-309 TO ISB MFD</t>
        </is>
      </c>
      <c r="F80" s="44" t="inlineStr">
        <is>
          <t>21063-G0-PPL-PR-0009</t>
        </is>
      </c>
      <c r="G80" s="33" t="inlineStr">
        <is>
          <t>Bardage de la ligne</t>
        </is>
      </c>
      <c r="H80" s="33" t="n"/>
      <c r="I80" s="33" t="n"/>
      <c r="J80" s="33" t="n"/>
      <c r="K80" s="44" t="inlineStr">
        <is>
          <t>PK (24+500 au 23+258)PK</t>
        </is>
      </c>
      <c r="L80" s="10" t="n"/>
      <c r="M80" s="33" t="n"/>
      <c r="N80" s="33" t="n"/>
      <c r="O80" s="33" t="n"/>
      <c r="P80" s="44" t="inlineStr">
        <is>
          <t>PPL</t>
        </is>
      </c>
      <c r="Q80" s="33" t="n"/>
      <c r="R80" s="33">
        <f>IF($AB80="","",IFERROR(INDEX(ITP!$G$3:$G$46,MATCH($AB80,ITP!$E$3:$E$46,0)),""))</f>
        <v/>
      </c>
      <c r="S80" s="33" t="inlineStr">
        <is>
          <t>08:00</t>
        </is>
      </c>
      <c r="T80" s="33" t="n"/>
      <c r="U80" s="33">
        <f>IF($AB80="","",IFERROR(INDEX(ITP!$I$3:$I$46,MATCH($AB80,ITP!$E$3:$E$46,0)),""))</f>
        <v/>
      </c>
      <c r="V80" s="33">
        <f>IF($AB80="","",IFERROR(INDEX(ITP!$J$3:$J$46,MATCH($AB80,ITP!$E$3:$E$46,0)),""))</f>
        <v/>
      </c>
      <c r="W80" s="33">
        <f>IF($AB80="","",IFERROR(INDEX(ITP!$K$3:$K$46,MATCH($AB80,ITP!$E$3:$E$46,0)),""))</f>
        <v/>
      </c>
      <c r="X80" s="33">
        <f>IF($AB80="","",IFERROR(INDEX(ITP!$L$3:$L$46,MATCH($AB80,ITP!$E$3:$E$46,0)),""))</f>
        <v/>
      </c>
      <c r="Y80" s="33">
        <f>IF($AB80="","",IFERROR(INDEX(ITP!$M$3:$M$46,MATCH($AB80,ITP!$E$3:$E$46,0)),""))</f>
        <v/>
      </c>
      <c r="Z80" s="33">
        <f>IF($AB80="","",IFERROR(INDEX(ITP!$N$3:$N$46,MATCH($AB80,ITP!$E$3:$E$46,0)),""))</f>
        <v/>
      </c>
      <c r="AA80" s="13">
        <f>IF(A80="","",A80&amp;"|"&amp;COUNTIF($A$2:A80,A80))</f>
        <v/>
      </c>
      <c r="AB80" s="13">
        <f>IF($A80="","",IFERROR(INDEX(ITP!$C$3:$C$21,MATCH(1,INDEX((ITP!$A$3:$A$21=$A80)*(((ITP!$B$3:$B$21="")+ISNUMBER(SEARCH(ITP!$B$3:$B$21,$G80&amp;" "&amp;$T80)))&gt;0),0),0)),""))</f>
        <v/>
      </c>
    </row>
    <row r="81" ht="15" customHeight="1">
      <c r="A81" s="9" t="inlineStr">
        <is>
          <t>Ouverture de la tranchée</t>
        </is>
      </c>
      <c r="B81" s="10" t="inlineStr">
        <is>
          <t>21063-G2-PPL-RFI-0119</t>
        </is>
      </c>
      <c r="C81" s="33" t="n"/>
      <c r="D81" s="19" t="n">
        <v>46253</v>
      </c>
      <c r="E81" s="10" t="n"/>
      <c r="F81" s="44" t="inlineStr">
        <is>
          <t>21061-0000-PPL-TDW-0009</t>
        </is>
      </c>
      <c r="G81" s="12" t="inlineStr">
        <is>
          <t>Inspection final de la tranchée</t>
        </is>
      </c>
      <c r="H81" s="33" t="n"/>
      <c r="I81" s="33" t="n"/>
      <c r="J81" s="33" t="n"/>
      <c r="K81" s="44" t="inlineStr">
        <is>
          <t>PK (0+096 au 1+134 )</t>
        </is>
      </c>
      <c r="L81" s="10" t="n"/>
      <c r="M81" s="33" t="n"/>
      <c r="N81" s="33" t="n"/>
      <c r="O81" s="33" t="n"/>
      <c r="P81" s="44" t="inlineStr">
        <is>
          <t>PPL</t>
        </is>
      </c>
      <c r="Q81" s="33" t="n"/>
      <c r="R81" s="33">
        <f>IF($AB81="","",IFERROR(INDEX(ITP!$G$3:$G$46,MATCH($AB81,ITP!$E$3:$E$46,0)),""))</f>
        <v/>
      </c>
      <c r="S81" s="33" t="inlineStr">
        <is>
          <t>08:00</t>
        </is>
      </c>
      <c r="T81" s="33" t="n"/>
      <c r="U81" s="33">
        <f>IF($AB81="","",IFERROR(INDEX(ITP!$I$3:$I$46,MATCH($AB81,ITP!$E$3:$E$46,0)),""))</f>
        <v/>
      </c>
      <c r="V81" s="33">
        <f>IF($AB81="","",IFERROR(INDEX(ITP!$J$3:$J$46,MATCH($AB81,ITP!$E$3:$E$46,0)),""))</f>
        <v/>
      </c>
      <c r="W81" s="33">
        <f>IF($AB81="","",IFERROR(INDEX(ITP!$K$3:$K$46,MATCH($AB81,ITP!$E$3:$E$46,0)),""))</f>
        <v/>
      </c>
      <c r="X81" s="33">
        <f>IF($AB81="","",IFERROR(INDEX(ITP!$L$3:$L$46,MATCH($AB81,ITP!$E$3:$E$46,0)),""))</f>
        <v/>
      </c>
      <c r="Y81" s="33">
        <f>IF($AB81="","",IFERROR(INDEX(ITP!$M$3:$M$46,MATCH($AB81,ITP!$E$3:$E$46,0)),""))</f>
        <v/>
      </c>
      <c r="Z81" s="33">
        <f>IF($AB81="","",IFERROR(INDEX(ITP!$N$3:$N$46,MATCH($AB81,ITP!$E$3:$E$46,0)),""))</f>
        <v/>
      </c>
      <c r="AA81" s="13">
        <f>IF(A81="","",A81&amp;"|"&amp;COUNTIF($A$2:A81,A81))</f>
        <v/>
      </c>
      <c r="AB81" s="13">
        <f>IF($A81="","",IFERROR(INDEX(ITP!$C$3:$C$21,MATCH(1,INDEX((ITP!$A$3:$A$21=$A81)*(((ITP!$B$3:$B$21="")+ISNUMBER(SEARCH(ITP!$B$3:$B$21,$G81&amp;" "&amp;$T81)))&gt;0),0),0)),""))</f>
        <v/>
      </c>
    </row>
    <row r="82" ht="15" customHeight="1">
      <c r="A82" s="23" t="inlineStr">
        <is>
          <t>Enrobage</t>
        </is>
      </c>
      <c r="B82" s="10" t="inlineStr">
        <is>
          <t>21063-G2-PPL-RFI-0121</t>
        </is>
      </c>
      <c r="C82" s="33" t="n"/>
      <c r="D82" s="19" t="n">
        <v>46254</v>
      </c>
      <c r="E82" s="10" t="n"/>
      <c r="F82" s="44" t="inlineStr">
        <is>
          <t>21061-0000-COP-SPC-0005</t>
        </is>
      </c>
      <c r="G82" s="33" t="inlineStr">
        <is>
          <t>Inspection test d'adherence des joints enrobes</t>
        </is>
      </c>
      <c r="H82" s="33" t="n"/>
      <c r="I82" s="33" t="n"/>
      <c r="J82" s="33" t="n"/>
      <c r="K82" s="44" t="inlineStr">
        <is>
          <t>PK (0+096 au 1+134 )</t>
        </is>
      </c>
      <c r="L82" s="10" t="n"/>
      <c r="M82" s="33" t="n"/>
      <c r="N82" s="33" t="n"/>
      <c r="O82" s="33" t="n"/>
      <c r="P82" s="44" t="inlineStr">
        <is>
          <t>PPL</t>
        </is>
      </c>
      <c r="Q82" s="33" t="n"/>
      <c r="R82" s="33">
        <f>IF($AB82="","",IFERROR(INDEX(ITP!$G$3:$G$46,MATCH($AB82,ITP!$E$3:$E$46,0)),""))</f>
        <v/>
      </c>
      <c r="S82" s="33" t="inlineStr">
        <is>
          <t>08:00</t>
        </is>
      </c>
      <c r="T82" s="33" t="n"/>
      <c r="U82" s="33">
        <f>IF($AB82="","",IFERROR(INDEX(ITP!$I$3:$I$46,MATCH($AB82,ITP!$E$3:$E$46,0)),""))</f>
        <v/>
      </c>
      <c r="V82" s="33">
        <f>IF($AB82="","",IFERROR(INDEX(ITP!$J$3:$J$46,MATCH($AB82,ITP!$E$3:$E$46,0)),""))</f>
        <v/>
      </c>
      <c r="W82" s="33">
        <f>IF($AB82="","",IFERROR(INDEX(ITP!$K$3:$K$46,MATCH($AB82,ITP!$E$3:$E$46,0)),""))</f>
        <v/>
      </c>
      <c r="X82" s="33">
        <f>IF($AB82="","",IFERROR(INDEX(ITP!$L$3:$L$46,MATCH($AB82,ITP!$E$3:$E$46,0)),""))</f>
        <v/>
      </c>
      <c r="Y82" s="33">
        <f>IF($AB82="","",IFERROR(INDEX(ITP!$M$3:$M$46,MATCH($AB82,ITP!$E$3:$E$46,0)),""))</f>
        <v/>
      </c>
      <c r="Z82" s="33">
        <f>IF($AB82="","",IFERROR(INDEX(ITP!$N$3:$N$46,MATCH($AB82,ITP!$E$3:$E$46,0)),""))</f>
        <v/>
      </c>
      <c r="AA82" s="13">
        <f>IF(A82="","",A82&amp;"|"&amp;COUNTIF($A$2:A82,A82))</f>
        <v/>
      </c>
      <c r="AB82" s="13">
        <f>IF($A82="","",IFERROR(INDEX(ITP!$C$3:$C$21,MATCH(1,INDEX((ITP!$A$3:$A$21=$A82)*(((ITP!$B$3:$B$21="")+ISNUMBER(SEARCH(ITP!$B$3:$B$21,$G82&amp;" "&amp;$T82)))&gt;0),0),0)),""))</f>
        <v/>
      </c>
    </row>
    <row r="83" ht="15" customHeight="1">
      <c r="A83" s="23" t="inlineStr">
        <is>
          <t>Lit de pose</t>
        </is>
      </c>
      <c r="B83" s="10" t="inlineStr">
        <is>
          <t>21063-G2-PPL-RFI-0126</t>
        </is>
      </c>
      <c r="C83" s="33" t="n"/>
      <c r="D83" s="19" t="n">
        <v>46256</v>
      </c>
      <c r="E83" s="10" t="n"/>
      <c r="F83" s="44" t="n"/>
      <c r="G83" s="33" t="inlineStr">
        <is>
          <t>Inspection preparation de lit de pose dans la tranchée</t>
        </is>
      </c>
      <c r="H83" s="33" t="n"/>
      <c r="I83" s="33" t="n"/>
      <c r="J83" s="33" t="n"/>
      <c r="K83" s="44" t="inlineStr">
        <is>
          <t>PK (0+096 au 1+134 )</t>
        </is>
      </c>
      <c r="L83" s="10" t="n"/>
      <c r="M83" s="33" t="n"/>
      <c r="N83" s="33" t="n"/>
      <c r="O83" s="33" t="n"/>
      <c r="P83" s="44" t="inlineStr">
        <is>
          <t>PPL</t>
        </is>
      </c>
      <c r="Q83" s="33" t="n"/>
      <c r="R83" s="33">
        <f>IF($AB83="","",IFERROR(INDEX(ITP!$G$3:$G$46,MATCH($AB83,ITP!$E$3:$E$46,0)),""))</f>
        <v/>
      </c>
      <c r="S83" s="33" t="inlineStr">
        <is>
          <t>08:00</t>
        </is>
      </c>
      <c r="T83" s="33" t="n"/>
      <c r="U83" s="33">
        <f>IF($AB83="","",IFERROR(INDEX(ITP!$I$3:$I$46,MATCH($AB83,ITP!$E$3:$E$46,0)),""))</f>
        <v/>
      </c>
      <c r="V83" s="33">
        <f>IF($AB83="","",IFERROR(INDEX(ITP!$J$3:$J$46,MATCH($AB83,ITP!$E$3:$E$46,0)),""))</f>
        <v/>
      </c>
      <c r="W83" s="33">
        <f>IF($AB83="","",IFERROR(INDEX(ITP!$K$3:$K$46,MATCH($AB83,ITP!$E$3:$E$46,0)),""))</f>
        <v/>
      </c>
      <c r="X83" s="33">
        <f>IF($AB83="","",IFERROR(INDEX(ITP!$L$3:$L$46,MATCH($AB83,ITP!$E$3:$E$46,0)),""))</f>
        <v/>
      </c>
      <c r="Y83" s="33">
        <f>IF($AB83="","",IFERROR(INDEX(ITP!$M$3:$M$46,MATCH($AB83,ITP!$E$3:$E$46,0)),""))</f>
        <v/>
      </c>
      <c r="Z83" s="33">
        <f>IF($AB83="","",IFERROR(INDEX(ITP!$N$3:$N$46,MATCH($AB83,ITP!$E$3:$E$46,0)),""))</f>
        <v/>
      </c>
      <c r="AA83" s="13">
        <f>IF(A83="","",A83&amp;"|"&amp;COUNTIF($A$2:A83,A83))</f>
        <v/>
      </c>
      <c r="AB83" s="13">
        <f>IF($A83="","",IFERROR(INDEX(ITP!$C$3:$C$21,MATCH(1,INDEX((ITP!$A$3:$A$21=$A83)*(((ITP!$B$3:$B$21="")+ISNUMBER(SEARCH(ITP!$B$3:$B$21,$G83&amp;" "&amp;$T83)))&gt;0),0),0)),""))</f>
        <v/>
      </c>
    </row>
    <row r="84" ht="15" customHeight="1">
      <c r="A84" s="23" t="inlineStr">
        <is>
          <t>Mise en fouille</t>
        </is>
      </c>
      <c r="B84" s="10" t="inlineStr">
        <is>
          <t>21063-G2-PPL-RFI-0127</t>
        </is>
      </c>
      <c r="C84" s="33" t="n"/>
      <c r="D84" s="19" t="n">
        <v>46256</v>
      </c>
      <c r="E84" s="10" t="n"/>
      <c r="F84" s="44" t="inlineStr">
        <is>
          <t>21063-G0-PPL-PR-0011</t>
        </is>
      </c>
      <c r="G84" s="33" t="inlineStr">
        <is>
          <t>Inspection preparation pour la mise en fouille des tronçons de canalisation</t>
        </is>
      </c>
      <c r="H84" s="33" t="n"/>
      <c r="I84" s="33" t="n"/>
      <c r="J84" s="33" t="n"/>
      <c r="K84" s="44" t="inlineStr">
        <is>
          <t>PK (0+096 au 1+134 )</t>
        </is>
      </c>
      <c r="L84" s="10" t="n"/>
      <c r="M84" s="33" t="n"/>
      <c r="N84" s="33" t="n"/>
      <c r="O84" s="33" t="n"/>
      <c r="P84" s="44" t="inlineStr">
        <is>
          <t>PPL</t>
        </is>
      </c>
      <c r="Q84" s="33" t="n"/>
      <c r="R84" s="33">
        <f>IF($AB84="","",IFERROR(INDEX(ITP!$G$3:$G$46,MATCH($AB84,ITP!$E$3:$E$46,0)),""))</f>
        <v/>
      </c>
      <c r="S84" s="33" t="inlineStr">
        <is>
          <t>08:00</t>
        </is>
      </c>
      <c r="T84" s="33" t="n"/>
      <c r="U84" s="33">
        <f>IF($AB84="","",IFERROR(INDEX(ITP!$I$3:$I$46,MATCH($AB84,ITP!$E$3:$E$46,0)),""))</f>
        <v/>
      </c>
      <c r="V84" s="33">
        <f>IF($AB84="","",IFERROR(INDEX(ITP!$J$3:$J$46,MATCH($AB84,ITP!$E$3:$E$46,0)),""))</f>
        <v/>
      </c>
      <c r="W84" s="33">
        <f>IF($AB84="","",IFERROR(INDEX(ITP!$K$3:$K$46,MATCH($AB84,ITP!$E$3:$E$46,0)),""))</f>
        <v/>
      </c>
      <c r="X84" s="33">
        <f>IF($AB84="","",IFERROR(INDEX(ITP!$L$3:$L$46,MATCH($AB84,ITP!$E$3:$E$46,0)),""))</f>
        <v/>
      </c>
      <c r="Y84" s="33">
        <f>IF($AB84="","",IFERROR(INDEX(ITP!$M$3:$M$46,MATCH($AB84,ITP!$E$3:$E$46,0)),""))</f>
        <v/>
      </c>
      <c r="Z84" s="33">
        <f>IF($AB84="","",IFERROR(INDEX(ITP!$N$3:$N$46,MATCH($AB84,ITP!$E$3:$E$46,0)),""))</f>
        <v/>
      </c>
      <c r="AA84" s="13">
        <f>IF(A84="","",A84&amp;"|"&amp;COUNTIF($A$2:A84,A84))</f>
        <v/>
      </c>
      <c r="AB84" s="13">
        <f>IF($A84="","",IFERROR(INDEX(ITP!$C$3:$C$21,MATCH(1,INDEX((ITP!$A$3:$A$21=$A84)*(((ITP!$B$3:$B$21="")+ISNUMBER(SEARCH(ITP!$B$3:$B$21,$G84&amp;" "&amp;$T84)))&gt;0),0),0)),""))</f>
        <v/>
      </c>
    </row>
    <row r="85" ht="15" customHeight="1">
      <c r="A85" s="23" t="inlineStr">
        <is>
          <t>Enrobage</t>
        </is>
      </c>
      <c r="B85" s="10" t="inlineStr">
        <is>
          <t>21063-G3-PPL-RFI-0130</t>
        </is>
      </c>
      <c r="C85" s="33" t="n"/>
      <c r="D85" s="19" t="n">
        <v>46258</v>
      </c>
      <c r="E85" s="10" t="n"/>
      <c r="F85" s="44" t="inlineStr">
        <is>
          <t>21061-0000-COP-SPC-0005</t>
        </is>
      </c>
      <c r="G85" s="33" t="inlineStr">
        <is>
          <t>Inspection test d'adherence des joints enrobes</t>
        </is>
      </c>
      <c r="H85" s="33" t="n"/>
      <c r="I85" s="33" t="n"/>
      <c r="J85" s="33" t="n"/>
      <c r="K85" s="44" t="inlineStr">
        <is>
          <t>PK (0+050 au 0+602 )</t>
        </is>
      </c>
      <c r="L85" s="10" t="n"/>
      <c r="M85" s="33" t="n"/>
      <c r="N85" s="33" t="n"/>
      <c r="O85" s="33" t="n"/>
      <c r="P85" s="44" t="inlineStr">
        <is>
          <t>PPL</t>
        </is>
      </c>
      <c r="Q85" s="33" t="n"/>
      <c r="R85" s="33">
        <f>IF($AB85="","",IFERROR(INDEX(ITP!$G$3:$G$46,MATCH($AB85,ITP!$E$3:$E$46,0)),""))</f>
        <v/>
      </c>
      <c r="S85" s="33" t="inlineStr">
        <is>
          <t>08:00</t>
        </is>
      </c>
      <c r="T85" s="33" t="n"/>
      <c r="U85" s="33">
        <f>IF($AB85="","",IFERROR(INDEX(ITP!$I$3:$I$46,MATCH($AB85,ITP!$E$3:$E$46,0)),""))</f>
        <v/>
      </c>
      <c r="V85" s="33">
        <f>IF($AB85="","",IFERROR(INDEX(ITP!$J$3:$J$46,MATCH($AB85,ITP!$E$3:$E$46,0)),""))</f>
        <v/>
      </c>
      <c r="W85" s="33">
        <f>IF($AB85="","",IFERROR(INDEX(ITP!$K$3:$K$46,MATCH($AB85,ITP!$E$3:$E$46,0)),""))</f>
        <v/>
      </c>
      <c r="X85" s="33">
        <f>IF($AB85="","",IFERROR(INDEX(ITP!$L$3:$L$46,MATCH($AB85,ITP!$E$3:$E$46,0)),""))</f>
        <v/>
      </c>
      <c r="Y85" s="33">
        <f>IF($AB85="","",IFERROR(INDEX(ITP!$M$3:$M$46,MATCH($AB85,ITP!$E$3:$E$46,0)),""))</f>
        <v/>
      </c>
      <c r="Z85" s="33">
        <f>IF($AB85="","",IFERROR(INDEX(ITP!$N$3:$N$46,MATCH($AB85,ITP!$E$3:$E$46,0)),""))</f>
        <v/>
      </c>
      <c r="AA85" s="13">
        <f>IF(A85="","",A85&amp;"|"&amp;COUNTIF($A$2:A85,A85))</f>
        <v/>
      </c>
      <c r="AB85" s="13">
        <f>IF($A85="","",IFERROR(INDEX(ITP!$C$3:$C$21,MATCH(1,INDEX((ITP!$A$3:$A$21=$A85)*(((ITP!$B$3:$B$21="")+ISNUMBER(SEARCH(ITP!$B$3:$B$21,$G85&amp;" "&amp;$T85)))&gt;0),0),0)),""))</f>
        <v/>
      </c>
    </row>
    <row r="86">
      <c r="A86" s="23" t="inlineStr">
        <is>
          <t>Transport et bardage</t>
        </is>
      </c>
      <c r="B86" s="10" t="inlineStr">
        <is>
          <t>21063-G26-PPL-RFI-0132</t>
        </is>
      </c>
      <c r="C86" s="33" t="n"/>
      <c r="D86" s="11" t="n">
        <v>46259</v>
      </c>
      <c r="E86" s="10" t="inlineStr">
        <is>
          <t>TRUNKLINE FROM ISW MFD TO TFTⅡCPF</t>
        </is>
      </c>
      <c r="F86" s="44" t="inlineStr">
        <is>
          <t>21063-G0-PPL-PR-0009</t>
        </is>
      </c>
      <c r="G86" s="33" t="inlineStr">
        <is>
          <t>Bardage de la ligne</t>
        </is>
      </c>
      <c r="H86" s="33" t="n"/>
      <c r="I86" s="33" t="n"/>
      <c r="J86" s="33" t="n"/>
      <c r="K86" s="44" t="inlineStr">
        <is>
          <t>PK (0+050 au 0+602 )</t>
        </is>
      </c>
      <c r="L86" s="10" t="n"/>
      <c r="M86" s="33" t="n"/>
      <c r="N86" s="33" t="n"/>
      <c r="O86" s="33" t="n"/>
      <c r="P86" s="44" t="inlineStr">
        <is>
          <t>PPL</t>
        </is>
      </c>
      <c r="Q86" s="33" t="n"/>
      <c r="R86" s="33">
        <f>IF($AB86="","",IFERROR(INDEX(ITP!$G$3:$G$46,MATCH($AB86,ITP!$E$3:$E$46,0)),""))</f>
        <v/>
      </c>
      <c r="S86" s="33" t="inlineStr">
        <is>
          <t>08:00</t>
        </is>
      </c>
      <c r="T86" s="33" t="n"/>
      <c r="U86" s="33">
        <f>IF($AB86="","",IFERROR(INDEX(ITP!$I$3:$I$46,MATCH($AB86,ITP!$E$3:$E$46,0)),""))</f>
        <v/>
      </c>
      <c r="V86" s="33">
        <f>IF($AB86="","",IFERROR(INDEX(ITP!$J$3:$J$46,MATCH($AB86,ITP!$E$3:$E$46,0)),""))</f>
        <v/>
      </c>
      <c r="W86" s="33">
        <f>IF($AB86="","",IFERROR(INDEX(ITP!$K$3:$K$46,MATCH($AB86,ITP!$E$3:$E$46,0)),""))</f>
        <v/>
      </c>
      <c r="X86" s="33">
        <f>IF($AB86="","",IFERROR(INDEX(ITP!$L$3:$L$46,MATCH($AB86,ITP!$E$3:$E$46,0)),""))</f>
        <v/>
      </c>
      <c r="Y86" s="33">
        <f>IF($AB86="","",IFERROR(INDEX(ITP!$M$3:$M$46,MATCH($AB86,ITP!$E$3:$E$46,0)),""))</f>
        <v/>
      </c>
      <c r="Z86" s="33">
        <f>IF($AB86="","",IFERROR(INDEX(ITP!$N$3:$N$46,MATCH($AB86,ITP!$E$3:$E$46,0)),""))</f>
        <v/>
      </c>
      <c r="AA86" s="13">
        <f>IF(A86="","",A86&amp;"|"&amp;COUNTIF($A$2:A86,A86))</f>
        <v/>
      </c>
      <c r="AB86" s="13">
        <f>IF($A86="","",IFERROR(INDEX(ITP!$C$3:$C$21,MATCH(1,INDEX((ITP!$A$3:$A$21=$A86)*(((ITP!$B$3:$B$21="")+ISNUMBER(SEARCH(ITP!$B$3:$B$21,$G86&amp;" "&amp;$T86)))&gt;0),0),0)),""))</f>
        <v/>
      </c>
    </row>
    <row r="87">
      <c r="A87" s="23" t="inlineStr">
        <is>
          <t>Ouverture de la tranchée</t>
        </is>
      </c>
      <c r="B87" s="10" t="inlineStr">
        <is>
          <t>21063-G3-PPL-RFI-0134</t>
        </is>
      </c>
      <c r="C87" s="33" t="n"/>
      <c r="D87" s="19" t="n">
        <v>46261</v>
      </c>
      <c r="E87" s="10" t="n"/>
      <c r="F87" s="44" t="inlineStr">
        <is>
          <t>21061-0000-PPL-TDW-0009</t>
        </is>
      </c>
      <c r="G87" s="33" t="inlineStr">
        <is>
          <t>Inspection final de la tranchée</t>
        </is>
      </c>
      <c r="H87" s="33" t="n"/>
      <c r="I87" s="33" t="n"/>
      <c r="J87" s="33" t="n"/>
      <c r="K87" s="44" t="inlineStr">
        <is>
          <t>(0+050 au 0+602 )</t>
        </is>
      </c>
      <c r="L87" s="10" t="n"/>
      <c r="M87" s="33" t="n"/>
      <c r="N87" s="33" t="n"/>
      <c r="O87" s="33" t="n"/>
      <c r="P87" s="44" t="inlineStr">
        <is>
          <t>PPL</t>
        </is>
      </c>
      <c r="Q87" s="33" t="n"/>
      <c r="R87" s="33">
        <f>IF($AB87="","",IFERROR(INDEX(ITP!$G$3:$G$46,MATCH($AB87,ITP!$E$3:$E$46,0)),""))</f>
        <v/>
      </c>
      <c r="S87" s="33" t="inlineStr">
        <is>
          <t>08:00</t>
        </is>
      </c>
      <c r="T87" s="33" t="n"/>
      <c r="U87" s="33">
        <f>IF($AB87="","",IFERROR(INDEX(ITP!$I$3:$I$46,MATCH($AB87,ITP!$E$3:$E$46,0)),""))</f>
        <v/>
      </c>
      <c r="V87" s="33">
        <f>IF($AB87="","",IFERROR(INDEX(ITP!$J$3:$J$46,MATCH($AB87,ITP!$E$3:$E$46,0)),""))</f>
        <v/>
      </c>
      <c r="W87" s="33">
        <f>IF($AB87="","",IFERROR(INDEX(ITP!$K$3:$K$46,MATCH($AB87,ITP!$E$3:$E$46,0)),""))</f>
        <v/>
      </c>
      <c r="X87" s="33">
        <f>IF($AB87="","",IFERROR(INDEX(ITP!$L$3:$L$46,MATCH($AB87,ITP!$E$3:$E$46,0)),""))</f>
        <v/>
      </c>
      <c r="Y87" s="33">
        <f>IF($AB87="","",IFERROR(INDEX(ITP!$M$3:$M$46,MATCH($AB87,ITP!$E$3:$E$46,0)),""))</f>
        <v/>
      </c>
      <c r="Z87" s="33">
        <f>IF($AB87="","",IFERROR(INDEX(ITP!$N$3:$N$46,MATCH($AB87,ITP!$E$3:$E$46,0)),""))</f>
        <v/>
      </c>
      <c r="AA87" s="13">
        <f>IF(A87="","",A87&amp;"|"&amp;COUNTIF($A$2:A87,A87))</f>
        <v/>
      </c>
      <c r="AB87" s="13">
        <f>IF($A87="","",IFERROR(INDEX(ITP!$C$3:$C$21,MATCH(1,INDEX((ITP!$A$3:$A$21=$A87)*(((ITP!$B$3:$B$21="")+ISNUMBER(SEARCH(ITP!$B$3:$B$21,$G87&amp;" "&amp;$T87)))&gt;0),0),0)),""))</f>
        <v/>
      </c>
    </row>
    <row r="88">
      <c r="A88" s="23" t="inlineStr">
        <is>
          <t>Pré-remblai</t>
        </is>
      </c>
      <c r="B88" s="10" t="inlineStr">
        <is>
          <t>21063-G2-PPL-RFI-0135</t>
        </is>
      </c>
      <c r="C88" s="33" t="n"/>
      <c r="D88" s="19" t="n">
        <v>46262</v>
      </c>
      <c r="E88" s="10" t="n"/>
      <c r="F88" s="44" t="n"/>
      <c r="G88" s="33" t="inlineStr">
        <is>
          <t>Inspection POSE DE PETIT-REMBLAI</t>
        </is>
      </c>
      <c r="H88" s="33" t="n"/>
      <c r="I88" s="33" t="n"/>
      <c r="J88" s="33" t="n"/>
      <c r="K88" s="44" t="inlineStr">
        <is>
          <t>PK (0+096 au 1+134 )</t>
        </is>
      </c>
      <c r="L88" s="10" t="n"/>
      <c r="M88" s="33" t="n"/>
      <c r="N88" s="33" t="n"/>
      <c r="O88" s="33" t="n"/>
      <c r="P88" s="44" t="inlineStr">
        <is>
          <t>PPL</t>
        </is>
      </c>
      <c r="Q88" s="33" t="n"/>
      <c r="R88" s="33">
        <f>IF($AB88="","",IFERROR(INDEX(ITP!$G$3:$G$46,MATCH($AB88,ITP!$E$3:$E$46,0)),""))</f>
        <v/>
      </c>
      <c r="S88" s="33" t="inlineStr">
        <is>
          <t>08:00</t>
        </is>
      </c>
      <c r="T88" s="33" t="n"/>
      <c r="U88" s="33">
        <f>IF($AB88="","",IFERROR(INDEX(ITP!$I$3:$I$46,MATCH($AB88,ITP!$E$3:$E$46,0)),""))</f>
        <v/>
      </c>
      <c r="V88" s="33">
        <f>IF($AB88="","",IFERROR(INDEX(ITP!$J$3:$J$46,MATCH($AB88,ITP!$E$3:$E$46,0)),""))</f>
        <v/>
      </c>
      <c r="W88" s="33">
        <f>IF($AB88="","",IFERROR(INDEX(ITP!$K$3:$K$46,MATCH($AB88,ITP!$E$3:$E$46,0)),""))</f>
        <v/>
      </c>
      <c r="X88" s="33">
        <f>IF($AB88="","",IFERROR(INDEX(ITP!$L$3:$L$46,MATCH($AB88,ITP!$E$3:$E$46,0)),""))</f>
        <v/>
      </c>
      <c r="Y88" s="33">
        <f>IF($AB88="","",IFERROR(INDEX(ITP!$M$3:$M$46,MATCH($AB88,ITP!$E$3:$E$46,0)),""))</f>
        <v/>
      </c>
      <c r="Z88" s="33">
        <f>IF($AB88="","",IFERROR(INDEX(ITP!$N$3:$N$46,MATCH($AB88,ITP!$E$3:$E$46,0)),""))</f>
        <v/>
      </c>
      <c r="AA88" s="13">
        <f>IF(A88="","",A88&amp;"|"&amp;COUNTIF($A$2:A88,A88))</f>
        <v/>
      </c>
      <c r="AB88" s="13">
        <f>IF($A88="","",IFERROR(INDEX(ITP!$C$3:$C$21,MATCH(1,INDEX((ITP!$A$3:$A$21=$A88)*(((ITP!$B$3:$B$21="")+ISNUMBER(SEARCH(ITP!$B$3:$B$21,$G88&amp;" "&amp;$T88)))&gt;0),0),0)),""))</f>
        <v/>
      </c>
    </row>
    <row r="89">
      <c r="A89" s="23" t="inlineStr">
        <is>
          <t>Transport et bardage</t>
        </is>
      </c>
      <c r="B89" s="10" t="inlineStr">
        <is>
          <t>21063-G26-PPL-RFI-0136</t>
        </is>
      </c>
      <c r="C89" s="33" t="n"/>
      <c r="D89" s="11" t="n">
        <v>46263</v>
      </c>
      <c r="E89" s="10" t="inlineStr">
        <is>
          <t>TRUNKLINE FROM ISW MFD TO TFTⅡCPF</t>
        </is>
      </c>
      <c r="F89" s="44" t="inlineStr">
        <is>
          <t>21063-G0-PPL-PR-0009</t>
        </is>
      </c>
      <c r="G89" s="33" t="inlineStr">
        <is>
          <t>Bardage de la ligne</t>
        </is>
      </c>
      <c r="H89" s="33" t="n"/>
      <c r="I89" s="33" t="n"/>
      <c r="J89" s="33" t="n"/>
      <c r="K89" s="44" t="inlineStr">
        <is>
          <t>PK (21+000 au 19+761 )</t>
        </is>
      </c>
      <c r="L89" s="10" t="n"/>
      <c r="M89" s="33" t="n"/>
      <c r="N89" s="33" t="n"/>
      <c r="O89" s="33" t="n"/>
      <c r="P89" s="44" t="inlineStr">
        <is>
          <t>PPL</t>
        </is>
      </c>
      <c r="Q89" s="33" t="n"/>
      <c r="R89" s="33">
        <f>IF($AB89="","",IFERROR(INDEX(ITP!$G$3:$G$46,MATCH($AB89,ITP!$E$3:$E$46,0)),""))</f>
        <v/>
      </c>
      <c r="S89" s="33" t="inlineStr">
        <is>
          <t>08:00</t>
        </is>
      </c>
      <c r="T89" s="33" t="n"/>
      <c r="U89" s="33">
        <f>IF($AB89="","",IFERROR(INDEX(ITP!$I$3:$I$46,MATCH($AB89,ITP!$E$3:$E$46,0)),""))</f>
        <v/>
      </c>
      <c r="V89" s="33">
        <f>IF($AB89="","",IFERROR(INDEX(ITP!$J$3:$J$46,MATCH($AB89,ITP!$E$3:$E$46,0)),""))</f>
        <v/>
      </c>
      <c r="W89" s="33">
        <f>IF($AB89="","",IFERROR(INDEX(ITP!$K$3:$K$46,MATCH($AB89,ITP!$E$3:$E$46,0)),""))</f>
        <v/>
      </c>
      <c r="X89" s="33">
        <f>IF($AB89="","",IFERROR(INDEX(ITP!$L$3:$L$46,MATCH($AB89,ITP!$E$3:$E$46,0)),""))</f>
        <v/>
      </c>
      <c r="Y89" s="33">
        <f>IF($AB89="","",IFERROR(INDEX(ITP!$M$3:$M$46,MATCH($AB89,ITP!$E$3:$E$46,0)),""))</f>
        <v/>
      </c>
      <c r="Z89" s="33">
        <f>IF($AB89="","",IFERROR(INDEX(ITP!$N$3:$N$46,MATCH($AB89,ITP!$E$3:$E$46,0)),""))</f>
        <v/>
      </c>
      <c r="AA89" s="13">
        <f>IF(A89="","",A89&amp;"|"&amp;COUNTIF($A$2:A89,A89))</f>
        <v/>
      </c>
      <c r="AB89" s="13">
        <f>IF($A89="","",IFERROR(INDEX(ITP!$C$3:$C$21,MATCH(1,INDEX((ITP!$A$3:$A$21=$A89)*(((ITP!$B$3:$B$21="")+ISNUMBER(SEARCH(ITP!$B$3:$B$21,$G89&amp;" "&amp;$T89)))&gt;0),0),0)),""))</f>
        <v/>
      </c>
    </row>
    <row r="90" ht="15" customHeight="1">
      <c r="A90" s="23" t="inlineStr">
        <is>
          <t>Lit de pose</t>
        </is>
      </c>
      <c r="B90" s="10" t="inlineStr">
        <is>
          <t>21063-G3-PPL-RFI-0143</t>
        </is>
      </c>
      <c r="C90" s="33" t="n"/>
      <c r="D90" s="11" t="n">
        <v>46266</v>
      </c>
      <c r="E90" s="10" t="n"/>
      <c r="F90" s="44" t="n"/>
      <c r="G90" s="33" t="inlineStr">
        <is>
          <t>inspection preparation de lit de pose dans la tranchee</t>
        </is>
      </c>
      <c r="H90" s="33" t="n"/>
      <c r="I90" s="33" t="n"/>
      <c r="J90" s="33" t="n"/>
      <c r="K90" s="44" t="inlineStr">
        <is>
          <t>PK (0+602 au 0+420 )</t>
        </is>
      </c>
      <c r="L90" s="10" t="n"/>
      <c r="M90" s="33" t="n"/>
      <c r="N90" s="33" t="n"/>
      <c r="O90" s="33" t="n"/>
      <c r="P90" s="44" t="inlineStr">
        <is>
          <t>PPL</t>
        </is>
      </c>
      <c r="Q90" s="33" t="n"/>
      <c r="R90" s="33">
        <f>IF($AB90="","",IFERROR(INDEX(ITP!$G$3:$G$46,MATCH($AB90,ITP!$E$3:$E$46,0)),""))</f>
        <v/>
      </c>
      <c r="S90" s="33" t="inlineStr">
        <is>
          <t>08:00</t>
        </is>
      </c>
      <c r="T90" s="33" t="n"/>
      <c r="U90" s="33">
        <f>IF($AB90="","",IFERROR(INDEX(ITP!$I$3:$I$46,MATCH($AB90,ITP!$E$3:$E$46,0)),""))</f>
        <v/>
      </c>
      <c r="V90" s="33">
        <f>IF($AB90="","",IFERROR(INDEX(ITP!$J$3:$J$46,MATCH($AB90,ITP!$E$3:$E$46,0)),""))</f>
        <v/>
      </c>
      <c r="W90" s="33">
        <f>IF($AB90="","",IFERROR(INDEX(ITP!$K$3:$K$46,MATCH($AB90,ITP!$E$3:$E$46,0)),""))</f>
        <v/>
      </c>
      <c r="X90" s="33">
        <f>IF($AB90="","",IFERROR(INDEX(ITP!$L$3:$L$46,MATCH($AB90,ITP!$E$3:$E$46,0)),""))</f>
        <v/>
      </c>
      <c r="Y90" s="33">
        <f>IF($AB90="","",IFERROR(INDEX(ITP!$M$3:$M$46,MATCH($AB90,ITP!$E$3:$E$46,0)),""))</f>
        <v/>
      </c>
      <c r="Z90" s="33">
        <f>IF($AB90="","",IFERROR(INDEX(ITP!$N$3:$N$46,MATCH($AB90,ITP!$E$3:$E$46,0)),""))</f>
        <v/>
      </c>
      <c r="AA90" s="13">
        <f>IF(A90="","",A90&amp;"|"&amp;COUNTIF($A$2:A90,A90))</f>
        <v/>
      </c>
      <c r="AB90" s="13">
        <f>IF($A90="","",IFERROR(INDEX(ITP!$C$3:$C$21,MATCH(1,INDEX((ITP!$A$3:$A$21=$A90)*(((ITP!$B$3:$B$21="")+ISNUMBER(SEARCH(ITP!$B$3:$B$21,$G90&amp;" "&amp;$T90)))&gt;0),0),0)),""))</f>
        <v/>
      </c>
    </row>
    <row r="91" ht="15" customHeight="1">
      <c r="A91" s="23" t="inlineStr">
        <is>
          <t>Mise en fouille</t>
        </is>
      </c>
      <c r="B91" s="10" t="inlineStr">
        <is>
          <t>21063-G3-PPL-RFI-0144</t>
        </is>
      </c>
      <c r="C91" s="33" t="n"/>
      <c r="D91" s="11" t="n">
        <v>46266</v>
      </c>
      <c r="E91" s="10" t="n"/>
      <c r="F91" s="44" t="inlineStr">
        <is>
          <t>21063-G0-PPL-PR-0011</t>
        </is>
      </c>
      <c r="G91" s="33" t="inlineStr">
        <is>
          <t>Inspection preparation pour la mise en fouille des tronçons de canalisation</t>
        </is>
      </c>
      <c r="H91" s="33" t="n"/>
      <c r="I91" s="33" t="n"/>
      <c r="J91" s="33" t="n"/>
      <c r="K91" s="44" t="inlineStr">
        <is>
          <t>PK (0+602 au 0+420 )</t>
        </is>
      </c>
      <c r="L91" s="10" t="n"/>
      <c r="M91" s="33" t="n"/>
      <c r="N91" s="33" t="n"/>
      <c r="O91" s="33" t="n"/>
      <c r="P91" s="44" t="inlineStr">
        <is>
          <t>PPL</t>
        </is>
      </c>
      <c r="Q91" s="33" t="n"/>
      <c r="R91" s="33">
        <f>IF($AB91="","",IFERROR(INDEX(ITP!$G$3:$G$46,MATCH($AB91,ITP!$E$3:$E$46,0)),""))</f>
        <v/>
      </c>
      <c r="S91" s="33" t="inlineStr">
        <is>
          <t>08:00</t>
        </is>
      </c>
      <c r="T91" s="33" t="n"/>
      <c r="U91" s="33">
        <f>IF($AB91="","",IFERROR(INDEX(ITP!$I$3:$I$46,MATCH($AB91,ITP!$E$3:$E$46,0)),""))</f>
        <v/>
      </c>
      <c r="V91" s="33">
        <f>IF($AB91="","",IFERROR(INDEX(ITP!$J$3:$J$46,MATCH($AB91,ITP!$E$3:$E$46,0)),""))</f>
        <v/>
      </c>
      <c r="W91" s="33">
        <f>IF($AB91="","",IFERROR(INDEX(ITP!$K$3:$K$46,MATCH($AB91,ITP!$E$3:$E$46,0)),""))</f>
        <v/>
      </c>
      <c r="X91" s="33">
        <f>IF($AB91="","",IFERROR(INDEX(ITP!$L$3:$L$46,MATCH($AB91,ITP!$E$3:$E$46,0)),""))</f>
        <v/>
      </c>
      <c r="Y91" s="33">
        <f>IF($AB91="","",IFERROR(INDEX(ITP!$M$3:$M$46,MATCH($AB91,ITP!$E$3:$E$46,0)),""))</f>
        <v/>
      </c>
      <c r="Z91" s="33">
        <f>IF($AB91="","",IFERROR(INDEX(ITP!$N$3:$N$46,MATCH($AB91,ITP!$E$3:$E$46,0)),""))</f>
        <v/>
      </c>
      <c r="AA91" s="13">
        <f>IF(A91="","",A91&amp;"|"&amp;COUNTIF($A$2:A91,A91))</f>
        <v/>
      </c>
      <c r="AB91" s="13">
        <f>IF($A91="","",IFERROR(INDEX(ITP!$C$3:$C$21,MATCH(1,INDEX((ITP!$A$3:$A$21=$A91)*(((ITP!$B$3:$B$21="")+ISNUMBER(SEARCH(ITP!$B$3:$B$21,$G91&amp;" "&amp;$T91)))&gt;0),0),0)),""))</f>
        <v/>
      </c>
    </row>
    <row r="92">
      <c r="A92" s="23" t="inlineStr">
        <is>
          <t>Transport et bardage</t>
        </is>
      </c>
      <c r="B92" s="10" t="inlineStr">
        <is>
          <t>21063-G26-PPL-RFI-0145</t>
        </is>
      </c>
      <c r="C92" s="33" t="n"/>
      <c r="D92" s="11" t="n">
        <v>46266</v>
      </c>
      <c r="E92" s="10" t="inlineStr">
        <is>
          <t>TRUNKLINE FROM ISW MFD TO TFTⅡCPF</t>
        </is>
      </c>
      <c r="F92" s="44" t="inlineStr">
        <is>
          <t>21063-G0-PPL-PR-0009</t>
        </is>
      </c>
      <c r="G92" s="33" t="inlineStr">
        <is>
          <t>Bardage de la ligne</t>
        </is>
      </c>
      <c r="H92" s="33" t="n"/>
      <c r="I92" s="33" t="n"/>
      <c r="J92" s="33" t="n"/>
      <c r="K92" s="44" t="inlineStr">
        <is>
          <t>PK (19+400 au 16+600 )</t>
        </is>
      </c>
      <c r="L92" s="10" t="n"/>
      <c r="M92" s="33" t="n"/>
      <c r="N92" s="33" t="n"/>
      <c r="O92" s="33" t="n"/>
      <c r="P92" s="44" t="inlineStr">
        <is>
          <t>PPL</t>
        </is>
      </c>
      <c r="Q92" s="33" t="n"/>
      <c r="R92" s="33">
        <f>IF($AB92="","",IFERROR(INDEX(ITP!$G$3:$G$46,MATCH($AB92,ITP!$E$3:$E$46,0)),""))</f>
        <v/>
      </c>
      <c r="S92" s="33" t="inlineStr">
        <is>
          <t>08:00</t>
        </is>
      </c>
      <c r="T92" s="33" t="n"/>
      <c r="U92" s="33">
        <f>IF($AB92="","",IFERROR(INDEX(ITP!$I$3:$I$46,MATCH($AB92,ITP!$E$3:$E$46,0)),""))</f>
        <v/>
      </c>
      <c r="V92" s="33">
        <f>IF($AB92="","",IFERROR(INDEX(ITP!$J$3:$J$46,MATCH($AB92,ITP!$E$3:$E$46,0)),""))</f>
        <v/>
      </c>
      <c r="W92" s="33">
        <f>IF($AB92="","",IFERROR(INDEX(ITP!$K$3:$K$46,MATCH($AB92,ITP!$E$3:$E$46,0)),""))</f>
        <v/>
      </c>
      <c r="X92" s="33">
        <f>IF($AB92="","",IFERROR(INDEX(ITP!$L$3:$L$46,MATCH($AB92,ITP!$E$3:$E$46,0)),""))</f>
        <v/>
      </c>
      <c r="Y92" s="33">
        <f>IF($AB92="","",IFERROR(INDEX(ITP!$M$3:$M$46,MATCH($AB92,ITP!$E$3:$E$46,0)),""))</f>
        <v/>
      </c>
      <c r="Z92" s="33">
        <f>IF($AB92="","",IFERROR(INDEX(ITP!$N$3:$N$46,MATCH($AB92,ITP!$E$3:$E$46,0)),""))</f>
        <v/>
      </c>
      <c r="AA92" s="13">
        <f>IF(A92="","",A92&amp;"|"&amp;COUNTIF($A$2:A92,A92))</f>
        <v/>
      </c>
      <c r="AB92" s="13">
        <f>IF($A92="","",IFERROR(INDEX(ITP!$C$3:$C$21,MATCH(1,INDEX((ITP!$A$3:$A$21=$A92)*(((ITP!$B$3:$B$21="")+ISNUMBER(SEARCH(ITP!$B$3:$B$21,$G92&amp;" "&amp;$T92)))&gt;0),0),0)),""))</f>
        <v/>
      </c>
    </row>
    <row r="93" ht="15" customHeight="1">
      <c r="A93" s="23" t="inlineStr">
        <is>
          <t>Ouverture de la tranchée</t>
        </is>
      </c>
      <c r="B93" s="10" t="inlineStr">
        <is>
          <t>21063-G3-PPL-RFI-0150</t>
        </is>
      </c>
      <c r="C93" s="33" t="n"/>
      <c r="D93" s="19" t="n">
        <v>46268</v>
      </c>
      <c r="E93" s="10" t="n"/>
      <c r="F93" s="44" t="inlineStr">
        <is>
          <t>21061-0000-PPL-TDW-0009</t>
        </is>
      </c>
      <c r="G93" s="33" t="inlineStr">
        <is>
          <t>Inspection final de la tranchée</t>
        </is>
      </c>
      <c r="H93" s="33" t="n"/>
      <c r="I93" s="33" t="n"/>
      <c r="J93" s="33" t="n"/>
      <c r="K93" s="44" t="inlineStr">
        <is>
          <t>(0+420 au 0+132 )</t>
        </is>
      </c>
      <c r="L93" s="10" t="n"/>
      <c r="M93" s="33" t="n"/>
      <c r="N93" s="33" t="n"/>
      <c r="O93" s="33" t="n"/>
      <c r="P93" s="44" t="inlineStr">
        <is>
          <t>PPL</t>
        </is>
      </c>
      <c r="Q93" s="33" t="n"/>
      <c r="R93" s="33">
        <f>IF($AB93="","",IFERROR(INDEX(ITP!$G$3:$G$46,MATCH($AB93,ITP!$E$3:$E$46,0)),""))</f>
        <v/>
      </c>
      <c r="S93" s="33" t="inlineStr">
        <is>
          <t>08:00</t>
        </is>
      </c>
      <c r="T93" s="33" t="n"/>
      <c r="U93" s="33">
        <f>IF($AB93="","",IFERROR(INDEX(ITP!$I$3:$I$46,MATCH($AB93,ITP!$E$3:$E$46,0)),""))</f>
        <v/>
      </c>
      <c r="V93" s="33">
        <f>IF($AB93="","",IFERROR(INDEX(ITP!$J$3:$J$46,MATCH($AB93,ITP!$E$3:$E$46,0)),""))</f>
        <v/>
      </c>
      <c r="W93" s="33">
        <f>IF($AB93="","",IFERROR(INDEX(ITP!$K$3:$K$46,MATCH($AB93,ITP!$E$3:$E$46,0)),""))</f>
        <v/>
      </c>
      <c r="X93" s="33">
        <f>IF($AB93="","",IFERROR(INDEX(ITP!$L$3:$L$46,MATCH($AB93,ITP!$E$3:$E$46,0)),""))</f>
        <v/>
      </c>
      <c r="Y93" s="33">
        <f>IF($AB93="","",IFERROR(INDEX(ITP!$M$3:$M$46,MATCH($AB93,ITP!$E$3:$E$46,0)),""))</f>
        <v/>
      </c>
      <c r="Z93" s="33">
        <f>IF($AB93="","",IFERROR(INDEX(ITP!$N$3:$N$46,MATCH($AB93,ITP!$E$3:$E$46,0)),""))</f>
        <v/>
      </c>
      <c r="AA93" s="13">
        <f>IF(A93="","",A93&amp;"|"&amp;COUNTIF($A$2:A93,A93))</f>
        <v/>
      </c>
      <c r="AB93" s="13">
        <f>IF($A93="","",IFERROR(INDEX(ITP!$C$3:$C$21,MATCH(1,INDEX((ITP!$A$3:$A$21=$A93)*(((ITP!$B$3:$B$21="")+ISNUMBER(SEARCH(ITP!$B$3:$B$21,$G93&amp;" "&amp;$T93)))&gt;0),0),0)),""))</f>
        <v/>
      </c>
    </row>
    <row r="94" ht="15" customHeight="1">
      <c r="A94" s="23" t="inlineStr">
        <is>
          <t>Lit de pose</t>
        </is>
      </c>
      <c r="B94" s="10" t="inlineStr">
        <is>
          <t>21063-G3-PPL-RFI-0151</t>
        </is>
      </c>
      <c r="C94" s="33" t="n"/>
      <c r="D94" s="11" t="n">
        <v>46266</v>
      </c>
      <c r="E94" s="10" t="n"/>
      <c r="F94" s="44" t="n"/>
      <c r="G94" s="33" t="inlineStr">
        <is>
          <t>inspection preparation de lit de pose dans la tranchee</t>
        </is>
      </c>
      <c r="H94" s="33" t="n"/>
      <c r="I94" s="33" t="n"/>
      <c r="J94" s="33" t="n"/>
      <c r="K94" s="44" t="inlineStr">
        <is>
          <t>PK (0+420 au 0+132 )</t>
        </is>
      </c>
      <c r="L94" s="10" t="n"/>
      <c r="M94" s="33" t="n"/>
      <c r="N94" s="33" t="n"/>
      <c r="O94" s="33" t="n"/>
      <c r="P94" s="44" t="inlineStr">
        <is>
          <t>PPL</t>
        </is>
      </c>
      <c r="Q94" s="33" t="n"/>
      <c r="R94" s="33">
        <f>IF($AB94="","",IFERROR(INDEX(ITP!$G$3:$G$46,MATCH($AB94,ITP!$E$3:$E$46,0)),""))</f>
        <v/>
      </c>
      <c r="S94" s="33" t="inlineStr">
        <is>
          <t>08:00</t>
        </is>
      </c>
      <c r="T94" s="33" t="n"/>
      <c r="U94" s="33">
        <f>IF($AB94="","",IFERROR(INDEX(ITP!$I$3:$I$46,MATCH($AB94,ITP!$E$3:$E$46,0)),""))</f>
        <v/>
      </c>
      <c r="V94" s="33">
        <f>IF($AB94="","",IFERROR(INDEX(ITP!$J$3:$J$46,MATCH($AB94,ITP!$E$3:$E$46,0)),""))</f>
        <v/>
      </c>
      <c r="W94" s="33">
        <f>IF($AB94="","",IFERROR(INDEX(ITP!$K$3:$K$46,MATCH($AB94,ITP!$E$3:$E$46,0)),""))</f>
        <v/>
      </c>
      <c r="X94" s="33">
        <f>IF($AB94="","",IFERROR(INDEX(ITP!$L$3:$L$46,MATCH($AB94,ITP!$E$3:$E$46,0)),""))</f>
        <v/>
      </c>
      <c r="Y94" s="33">
        <f>IF($AB94="","",IFERROR(INDEX(ITP!$M$3:$M$46,MATCH($AB94,ITP!$E$3:$E$46,0)),""))</f>
        <v/>
      </c>
      <c r="Z94" s="33">
        <f>IF($AB94="","",IFERROR(INDEX(ITP!$N$3:$N$46,MATCH($AB94,ITP!$E$3:$E$46,0)),""))</f>
        <v/>
      </c>
      <c r="AA94" s="13">
        <f>IF(A94="","",A94&amp;"|"&amp;COUNTIF($A$2:A94,A94))</f>
        <v/>
      </c>
      <c r="AB94" s="13">
        <f>IF($A94="","",IFERROR(INDEX(ITP!$C$3:$C$21,MATCH(1,INDEX((ITP!$A$3:$A$21=$A94)*(((ITP!$B$3:$B$21="")+ISNUMBER(SEARCH(ITP!$B$3:$B$21,$G94&amp;" "&amp;$T94)))&gt;0),0),0)),""))</f>
        <v/>
      </c>
    </row>
    <row r="95" ht="15" customHeight="1">
      <c r="A95" s="23" t="inlineStr">
        <is>
          <t>Mise en fouille</t>
        </is>
      </c>
      <c r="B95" s="10" t="inlineStr">
        <is>
          <t>21063-G3-PPL-RFI-0152</t>
        </is>
      </c>
      <c r="C95" s="33" t="n"/>
      <c r="D95" s="11" t="n">
        <v>46269</v>
      </c>
      <c r="E95" s="10" t="n"/>
      <c r="F95" s="44" t="inlineStr">
        <is>
          <t>21063-G0-PPL-PR-0011</t>
        </is>
      </c>
      <c r="G95" s="33" t="inlineStr">
        <is>
          <t>Inspection preparation pour la mise en fouille des tronçons de canalisation</t>
        </is>
      </c>
      <c r="H95" s="33" t="n"/>
      <c r="I95" s="33" t="n"/>
      <c r="J95" s="33" t="n"/>
      <c r="K95" s="44" t="inlineStr">
        <is>
          <t>PK (0+420 au 0+132 )</t>
        </is>
      </c>
      <c r="L95" s="10" t="n"/>
      <c r="M95" s="33" t="n"/>
      <c r="N95" s="33" t="n"/>
      <c r="O95" s="33" t="n"/>
      <c r="P95" s="44" t="inlineStr">
        <is>
          <t>PPL</t>
        </is>
      </c>
      <c r="Q95" s="33" t="n"/>
      <c r="R95" s="33">
        <f>IF($AB95="","",IFERROR(INDEX(ITP!$G$3:$G$46,MATCH($AB95,ITP!$E$3:$E$46,0)),""))</f>
        <v/>
      </c>
      <c r="S95" s="33" t="inlineStr">
        <is>
          <t>08:00</t>
        </is>
      </c>
      <c r="T95" s="33" t="n"/>
      <c r="U95" s="33">
        <f>IF($AB95="","",IFERROR(INDEX(ITP!$I$3:$I$46,MATCH($AB95,ITP!$E$3:$E$46,0)),""))</f>
        <v/>
      </c>
      <c r="V95" s="33">
        <f>IF($AB95="","",IFERROR(INDEX(ITP!$J$3:$J$46,MATCH($AB95,ITP!$E$3:$E$46,0)),""))</f>
        <v/>
      </c>
      <c r="W95" s="33">
        <f>IF($AB95="","",IFERROR(INDEX(ITP!$K$3:$K$46,MATCH($AB95,ITP!$E$3:$E$46,0)),""))</f>
        <v/>
      </c>
      <c r="X95" s="33">
        <f>IF($AB95="","",IFERROR(INDEX(ITP!$L$3:$L$46,MATCH($AB95,ITP!$E$3:$E$46,0)),""))</f>
        <v/>
      </c>
      <c r="Y95" s="33">
        <f>IF($AB95="","",IFERROR(INDEX(ITP!$M$3:$M$46,MATCH($AB95,ITP!$E$3:$E$46,0)),""))</f>
        <v/>
      </c>
      <c r="Z95" s="33">
        <f>IF($AB95="","",IFERROR(INDEX(ITP!$N$3:$N$46,MATCH($AB95,ITP!$E$3:$E$46,0)),""))</f>
        <v/>
      </c>
      <c r="AA95" s="13">
        <f>IF(A95="","",A95&amp;"|"&amp;COUNTIF($A$2:A95,A95))</f>
        <v/>
      </c>
      <c r="AB95" s="13">
        <f>IF($A95="","",IFERROR(INDEX(ITP!$C$3:$C$21,MATCH(1,INDEX((ITP!$A$3:$A$21=$A95)*(((ITP!$B$3:$B$21="")+ISNUMBER(SEARCH(ITP!$B$3:$B$21,$G95&amp;" "&amp;$T95)))&gt;0),0),0)),""))</f>
        <v/>
      </c>
    </row>
    <row r="96" ht="15" customHeight="1">
      <c r="A96" s="9" t="inlineStr">
        <is>
          <t>Enrobage</t>
        </is>
      </c>
      <c r="B96" s="10" t="inlineStr">
        <is>
          <t>21063-G4-PPL-RFI-0153</t>
        </is>
      </c>
      <c r="C96" s="33" t="n"/>
      <c r="D96" s="11" t="n">
        <v>46270</v>
      </c>
      <c r="E96" s="10" t="n"/>
      <c r="F96" s="44" t="inlineStr">
        <is>
          <t>21061-0000-COP-SPC-0005</t>
        </is>
      </c>
      <c r="G96" s="12" t="inlineStr">
        <is>
          <t>Inspection test d'adherence des joints enrobes
ISB-304</t>
        </is>
      </c>
      <c r="H96" s="33" t="n"/>
      <c r="I96" s="33" t="n"/>
      <c r="J96" s="33" t="n"/>
      <c r="K96" s="44" t="inlineStr">
        <is>
          <t>Pk (0+075 au 2+329)</t>
        </is>
      </c>
      <c r="L96" s="10" t="n"/>
      <c r="M96" s="33" t="n"/>
      <c r="N96" s="33" t="n"/>
      <c r="O96" s="33" t="n"/>
      <c r="P96" s="44" t="inlineStr">
        <is>
          <t>PPL</t>
        </is>
      </c>
      <c r="Q96" s="33" t="n"/>
      <c r="R96" s="33">
        <f>IF($AB96="","",IFERROR(INDEX(ITP!$G$3:$G$46,MATCH($AB96,ITP!$E$3:$E$46,0)),""))</f>
        <v/>
      </c>
      <c r="S96" s="33" t="inlineStr">
        <is>
          <t>08:00</t>
        </is>
      </c>
      <c r="T96" s="33" t="n"/>
      <c r="U96" s="33">
        <f>IF($AB96="","",IFERROR(INDEX(ITP!$I$3:$I$46,MATCH($AB96,ITP!$E$3:$E$46,0)),""))</f>
        <v/>
      </c>
      <c r="V96" s="33">
        <f>IF($AB96="","",IFERROR(INDEX(ITP!$J$3:$J$46,MATCH($AB96,ITP!$E$3:$E$46,0)),""))</f>
        <v/>
      </c>
      <c r="W96" s="33">
        <f>IF($AB96="","",IFERROR(INDEX(ITP!$K$3:$K$46,MATCH($AB96,ITP!$E$3:$E$46,0)),""))</f>
        <v/>
      </c>
      <c r="X96" s="33">
        <f>IF($AB96="","",IFERROR(INDEX(ITP!$L$3:$L$46,MATCH($AB96,ITP!$E$3:$E$46,0)),""))</f>
        <v/>
      </c>
      <c r="Y96" s="33">
        <f>IF($AB96="","",IFERROR(INDEX(ITP!$M$3:$M$46,MATCH($AB96,ITP!$E$3:$E$46,0)),""))</f>
        <v/>
      </c>
      <c r="Z96" s="33">
        <f>IF($AB96="","",IFERROR(INDEX(ITP!$N$3:$N$46,MATCH($AB96,ITP!$E$3:$E$46,0)),""))</f>
        <v/>
      </c>
      <c r="AA96" s="13">
        <f>IF(A96="","",A96&amp;"|"&amp;COUNTIF($A$2:A96,A96))</f>
        <v/>
      </c>
      <c r="AB96" s="13">
        <f>IF($A96="","",IFERROR(INDEX(ITP!$C$3:$C$21,MATCH(1,INDEX((ITP!$A$3:$A$21=$A96)*(((ITP!$B$3:$B$21="")+ISNUMBER(SEARCH(ITP!$B$3:$B$21,$G96&amp;" "&amp;$T96)))&gt;0),0),0)),""))</f>
        <v/>
      </c>
    </row>
    <row r="97" ht="15" customHeight="1">
      <c r="A97" s="23" t="inlineStr">
        <is>
          <t>Ouverture de la tranchée</t>
        </is>
      </c>
      <c r="B97" s="10" t="inlineStr">
        <is>
          <t>21063-G4-PPL-RFI-0154</t>
        </is>
      </c>
      <c r="C97" s="33" t="n"/>
      <c r="D97" s="19" t="n">
        <v>46270</v>
      </c>
      <c r="E97" s="10" t="inlineStr">
        <is>
          <t>ISB-304</t>
        </is>
      </c>
      <c r="F97" s="44" t="inlineStr">
        <is>
          <t>21061-0000-PPL-TDW-0009</t>
        </is>
      </c>
      <c r="G97" s="33" t="inlineStr">
        <is>
          <t>Inspection final de la tranchée</t>
        </is>
      </c>
      <c r="H97" s="33" t="n"/>
      <c r="I97" s="33" t="n"/>
      <c r="J97" s="33" t="n"/>
      <c r="K97" s="44" t="inlineStr">
        <is>
          <t>PK (0+075 au 0+602 )</t>
        </is>
      </c>
      <c r="L97" s="10" t="n"/>
      <c r="M97" s="33" t="n"/>
      <c r="N97" s="33" t="n"/>
      <c r="O97" s="33" t="n"/>
      <c r="P97" s="44" t="inlineStr">
        <is>
          <t>PPL</t>
        </is>
      </c>
      <c r="Q97" s="33" t="n"/>
      <c r="R97" s="33">
        <f>IF($AB97="","",IFERROR(INDEX(ITP!$G$3:$G$46,MATCH($AB97,ITP!$E$3:$E$46,0)),""))</f>
        <v/>
      </c>
      <c r="S97" s="33" t="inlineStr">
        <is>
          <t>08:00</t>
        </is>
      </c>
      <c r="T97" s="33" t="n"/>
      <c r="U97" s="33">
        <f>IF($AB97="","",IFERROR(INDEX(ITP!$I$3:$I$46,MATCH($AB97,ITP!$E$3:$E$46,0)),""))</f>
        <v/>
      </c>
      <c r="V97" s="33">
        <f>IF($AB97="","",IFERROR(INDEX(ITP!$J$3:$J$46,MATCH($AB97,ITP!$E$3:$E$46,0)),""))</f>
        <v/>
      </c>
      <c r="W97" s="33">
        <f>IF($AB97="","",IFERROR(INDEX(ITP!$K$3:$K$46,MATCH($AB97,ITP!$E$3:$E$46,0)),""))</f>
        <v/>
      </c>
      <c r="X97" s="33">
        <f>IF($AB97="","",IFERROR(INDEX(ITP!$L$3:$L$46,MATCH($AB97,ITP!$E$3:$E$46,0)),""))</f>
        <v/>
      </c>
      <c r="Y97" s="33">
        <f>IF($AB97="","",IFERROR(INDEX(ITP!$M$3:$M$46,MATCH($AB97,ITP!$E$3:$E$46,0)),""))</f>
        <v/>
      </c>
      <c r="Z97" s="33">
        <f>IF($AB97="","",IFERROR(INDEX(ITP!$N$3:$N$46,MATCH($AB97,ITP!$E$3:$E$46,0)),""))</f>
        <v/>
      </c>
      <c r="AA97" s="13">
        <f>IF(A97="","",A97&amp;"|"&amp;COUNTIF($A$2:A97,A97))</f>
        <v/>
      </c>
      <c r="AB97" s="13">
        <f>IF($A97="","",IFERROR(INDEX(ITP!$C$3:$C$21,MATCH(1,INDEX((ITP!$A$3:$A$21=$A97)*(((ITP!$B$3:$B$21="")+ISNUMBER(SEARCH(ITP!$B$3:$B$21,$G97&amp;" "&amp;$T97)))&gt;0),0),0)),""))</f>
        <v/>
      </c>
    </row>
    <row r="98">
      <c r="A98" s="23" t="inlineStr">
        <is>
          <t>Transport et bardage</t>
        </is>
      </c>
      <c r="B98" s="10" t="inlineStr">
        <is>
          <t>21063-G26-PPL-RFI-0155</t>
        </is>
      </c>
      <c r="C98" s="33" t="n"/>
      <c r="D98" s="19" t="n">
        <v>46270</v>
      </c>
      <c r="E98" s="10" t="inlineStr">
        <is>
          <t>TRUNKLINE FROM ISW MFD TO TFTⅡCPF</t>
        </is>
      </c>
      <c r="F98" s="44" t="inlineStr">
        <is>
          <t>21063-G0-PPL-PR-0009</t>
        </is>
      </c>
      <c r="G98" s="33" t="inlineStr">
        <is>
          <t>Bardage de la ligne</t>
        </is>
      </c>
      <c r="H98" s="33" t="n"/>
      <c r="I98" s="33" t="n"/>
      <c r="J98" s="33" t="n"/>
      <c r="K98" s="44" t="inlineStr">
        <is>
          <t>PK (16+600 au 13+069 )</t>
        </is>
      </c>
      <c r="L98" s="10" t="n"/>
      <c r="M98" s="33" t="n"/>
      <c r="N98" s="33" t="n"/>
      <c r="O98" s="33" t="n"/>
      <c r="P98" s="44" t="inlineStr">
        <is>
          <t>PPL</t>
        </is>
      </c>
      <c r="Q98" s="33" t="n"/>
      <c r="R98" s="33">
        <f>IF($AB98="","",IFERROR(INDEX(ITP!$G$3:$G$46,MATCH($AB98,ITP!$E$3:$E$46,0)),""))</f>
        <v/>
      </c>
      <c r="S98" s="33" t="inlineStr">
        <is>
          <t>08:00</t>
        </is>
      </c>
      <c r="T98" s="33" t="n"/>
      <c r="U98" s="33">
        <f>IF($AB98="","",IFERROR(INDEX(ITP!$I$3:$I$46,MATCH($AB98,ITP!$E$3:$E$46,0)),""))</f>
        <v/>
      </c>
      <c r="V98" s="33">
        <f>IF($AB98="","",IFERROR(INDEX(ITP!$J$3:$J$46,MATCH($AB98,ITP!$E$3:$E$46,0)),""))</f>
        <v/>
      </c>
      <c r="W98" s="33">
        <f>IF($AB98="","",IFERROR(INDEX(ITP!$K$3:$K$46,MATCH($AB98,ITP!$E$3:$E$46,0)),""))</f>
        <v/>
      </c>
      <c r="X98" s="33">
        <f>IF($AB98="","",IFERROR(INDEX(ITP!$L$3:$L$46,MATCH($AB98,ITP!$E$3:$E$46,0)),""))</f>
        <v/>
      </c>
      <c r="Y98" s="33">
        <f>IF($AB98="","",IFERROR(INDEX(ITP!$M$3:$M$46,MATCH($AB98,ITP!$E$3:$E$46,0)),""))</f>
        <v/>
      </c>
      <c r="Z98" s="33">
        <f>IF($AB98="","",IFERROR(INDEX(ITP!$N$3:$N$46,MATCH($AB98,ITP!$E$3:$E$46,0)),""))</f>
        <v/>
      </c>
      <c r="AA98" s="13">
        <f>IF(A98="","",A98&amp;"|"&amp;COUNTIF($A$2:A98,A98))</f>
        <v/>
      </c>
      <c r="AB98" s="13">
        <f>IF($A98="","",IFERROR(INDEX(ITP!$C$3:$C$21,MATCH(1,INDEX((ITP!$A$3:$A$21=$A98)*(((ITP!$B$3:$B$21="")+ISNUMBER(SEARCH(ITP!$B$3:$B$21,$G98&amp;" "&amp;$T98)))&gt;0),0),0)),""))</f>
        <v/>
      </c>
    </row>
    <row r="99" ht="15" customHeight="1">
      <c r="A99" s="23" t="inlineStr">
        <is>
          <t>Mise en fouille</t>
        </is>
      </c>
      <c r="B99" s="10" t="inlineStr">
        <is>
          <t>21063-G4-PPL-RFI-0157</t>
        </is>
      </c>
      <c r="C99" s="33" t="n"/>
      <c r="D99" s="19" t="n">
        <v>46271</v>
      </c>
      <c r="E99" s="10" t="inlineStr">
        <is>
          <t>ISB-304</t>
        </is>
      </c>
      <c r="F99" s="44" t="inlineStr">
        <is>
          <t>21063-G0-PPL-PR-0011</t>
        </is>
      </c>
      <c r="G99" s="33" t="inlineStr">
        <is>
          <t>Inspection preparation pour la mise en fouille des tronçons de canalisation</t>
        </is>
      </c>
      <c r="H99" s="33" t="n"/>
      <c r="I99" s="33" t="n"/>
      <c r="J99" s="33" t="n"/>
      <c r="K99" s="44" t="inlineStr">
        <is>
          <t>PK (0+075 au 0+602 )</t>
        </is>
      </c>
      <c r="L99" s="10" t="n"/>
      <c r="M99" s="33" t="n"/>
      <c r="N99" s="33" t="n"/>
      <c r="O99" s="33" t="n"/>
      <c r="P99" s="44" t="inlineStr">
        <is>
          <t>PPL</t>
        </is>
      </c>
      <c r="Q99" s="33" t="n"/>
      <c r="R99" s="33">
        <f>IF($AB99="","",IFERROR(INDEX(ITP!$G$3:$G$46,MATCH($AB99,ITP!$E$3:$E$46,0)),""))</f>
        <v/>
      </c>
      <c r="S99" s="33" t="inlineStr">
        <is>
          <t>08:00</t>
        </is>
      </c>
      <c r="T99" s="33" t="n"/>
      <c r="U99" s="33">
        <f>IF($AB99="","",IFERROR(INDEX(ITP!$I$3:$I$46,MATCH($AB99,ITP!$E$3:$E$46,0)),""))</f>
        <v/>
      </c>
      <c r="V99" s="33">
        <f>IF($AB99="","",IFERROR(INDEX(ITP!$J$3:$J$46,MATCH($AB99,ITP!$E$3:$E$46,0)),""))</f>
        <v/>
      </c>
      <c r="W99" s="33">
        <f>IF($AB99="","",IFERROR(INDEX(ITP!$K$3:$K$46,MATCH($AB99,ITP!$E$3:$E$46,0)),""))</f>
        <v/>
      </c>
      <c r="X99" s="33">
        <f>IF($AB99="","",IFERROR(INDEX(ITP!$L$3:$L$46,MATCH($AB99,ITP!$E$3:$E$46,0)),""))</f>
        <v/>
      </c>
      <c r="Y99" s="33">
        <f>IF($AB99="","",IFERROR(INDEX(ITP!$M$3:$M$46,MATCH($AB99,ITP!$E$3:$E$46,0)),""))</f>
        <v/>
      </c>
      <c r="Z99" s="33">
        <f>IF($AB99="","",IFERROR(INDEX(ITP!$N$3:$N$46,MATCH($AB99,ITP!$E$3:$E$46,0)),""))</f>
        <v/>
      </c>
      <c r="AA99" s="13">
        <f>IF(A99="","",A99&amp;"|"&amp;COUNTIF($A$2:A99,A99))</f>
        <v/>
      </c>
      <c r="AB99" s="13">
        <f>IF($A99="","",IFERROR(INDEX(ITP!$C$3:$C$21,MATCH(1,INDEX((ITP!$A$3:$A$21=$A99)*(((ITP!$B$3:$B$21="")+ISNUMBER(SEARCH(ITP!$B$3:$B$21,$G99&amp;" "&amp;$T99)))&gt;0),0),0)),""))</f>
        <v/>
      </c>
    </row>
    <row r="100" ht="15" customHeight="1">
      <c r="A100" s="23" t="inlineStr">
        <is>
          <t>Lit de pose</t>
        </is>
      </c>
      <c r="B100" s="10" t="inlineStr">
        <is>
          <t>21063-G4-PPL-RFI-0156</t>
        </is>
      </c>
      <c r="C100" s="33" t="n"/>
      <c r="D100" s="11" t="n">
        <v>46271</v>
      </c>
      <c r="E100" s="10" t="inlineStr">
        <is>
          <t>ISB-304</t>
        </is>
      </c>
      <c r="F100" s="44" t="n"/>
      <c r="G100" s="33" t="inlineStr">
        <is>
          <t>inspection preparation de lit de pose dans la tranchee</t>
        </is>
      </c>
      <c r="H100" s="33" t="n"/>
      <c r="I100" s="33" t="n"/>
      <c r="J100" s="33" t="n"/>
      <c r="K100" s="44" t="inlineStr">
        <is>
          <t>PK (0+075 au 0+602 )</t>
        </is>
      </c>
      <c r="L100" s="10" t="n"/>
      <c r="M100" s="33" t="n"/>
      <c r="N100" s="33" t="n"/>
      <c r="O100" s="33" t="n"/>
      <c r="P100" s="44" t="inlineStr">
        <is>
          <t>PPL</t>
        </is>
      </c>
      <c r="Q100" s="33" t="n"/>
      <c r="R100" s="33">
        <f>IF($AB100="","",IFERROR(INDEX(ITP!$G$3:$G$46,MATCH($AB100,ITP!$E$3:$E$46,0)),""))</f>
        <v/>
      </c>
      <c r="S100" s="33" t="inlineStr">
        <is>
          <t>08:00</t>
        </is>
      </c>
      <c r="T100" s="33" t="n"/>
      <c r="U100" s="33">
        <f>IF($AB100="","",IFERROR(INDEX(ITP!$I$3:$I$46,MATCH($AB100,ITP!$E$3:$E$46,0)),""))</f>
        <v/>
      </c>
      <c r="V100" s="33">
        <f>IF($AB100="","",IFERROR(INDEX(ITP!$J$3:$J$46,MATCH($AB100,ITP!$E$3:$E$46,0)),""))</f>
        <v/>
      </c>
      <c r="W100" s="33">
        <f>IF($AB100="","",IFERROR(INDEX(ITP!$K$3:$K$46,MATCH($AB100,ITP!$E$3:$E$46,0)),""))</f>
        <v/>
      </c>
      <c r="X100" s="33">
        <f>IF($AB100="","",IFERROR(INDEX(ITP!$L$3:$L$46,MATCH($AB100,ITP!$E$3:$E$46,0)),""))</f>
        <v/>
      </c>
      <c r="Y100" s="33">
        <f>IF($AB100="","",IFERROR(INDEX(ITP!$M$3:$M$46,MATCH($AB100,ITP!$E$3:$E$46,0)),""))</f>
        <v/>
      </c>
      <c r="Z100" s="33">
        <f>IF($AB100="","",IFERROR(INDEX(ITP!$N$3:$N$46,MATCH($AB100,ITP!$E$3:$E$46,0)),""))</f>
        <v/>
      </c>
      <c r="AA100" s="13">
        <f>IF(A100="","",A100&amp;"|"&amp;COUNTIF($A$2:A100,A100))</f>
        <v/>
      </c>
      <c r="AB100" s="13">
        <f>IF($A100="","",IFERROR(INDEX(ITP!$C$3:$C$21,MATCH(1,INDEX((ITP!$A$3:$A$21=$A100)*(((ITP!$B$3:$B$21="")+ISNUMBER(SEARCH(ITP!$B$3:$B$21,$G100&amp;" "&amp;$T100)))&gt;0),0),0)),""))</f>
        <v/>
      </c>
    </row>
    <row r="101" ht="15" customHeight="1">
      <c r="A101" s="23" t="inlineStr">
        <is>
          <t>Ouverture de la tranchée</t>
        </is>
      </c>
      <c r="B101" s="10" t="inlineStr">
        <is>
          <t>21063-G4-PPL-RFI-0159A</t>
        </is>
      </c>
      <c r="C101" s="33" t="n"/>
      <c r="D101" s="19" t="n">
        <v>46272</v>
      </c>
      <c r="E101" s="10" t="n"/>
      <c r="F101" s="44" t="inlineStr">
        <is>
          <t>21061-0000-PPL-TDW-0009</t>
        </is>
      </c>
      <c r="G101" s="33" t="inlineStr">
        <is>
          <t>Inspection final de la tranchée</t>
        </is>
      </c>
      <c r="H101" s="33" t="n"/>
      <c r="I101" s="33" t="n"/>
      <c r="J101" s="33" t="n"/>
      <c r="K101" s="44" t="inlineStr">
        <is>
          <t>PK (0+602 au 1+225 )</t>
        </is>
      </c>
      <c r="L101" s="10" t="n"/>
      <c r="M101" s="33" t="n"/>
      <c r="N101" s="33" t="n"/>
      <c r="O101" s="33" t="n"/>
      <c r="P101" s="44" t="inlineStr">
        <is>
          <t>PPL</t>
        </is>
      </c>
      <c r="Q101" s="33" t="n"/>
      <c r="R101" s="33">
        <f>IF($AB101="","",IFERROR(INDEX(ITP!$G$3:$G$46,MATCH($AB101,ITP!$E$3:$E$46,0)),""))</f>
        <v/>
      </c>
      <c r="S101" s="33" t="inlineStr">
        <is>
          <t>08:00</t>
        </is>
      </c>
      <c r="T101" s="33" t="n"/>
      <c r="U101" s="33">
        <f>IF($AB101="","",IFERROR(INDEX(ITP!$I$3:$I$46,MATCH($AB101,ITP!$E$3:$E$46,0)),""))</f>
        <v/>
      </c>
      <c r="V101" s="33">
        <f>IF($AB101="","",IFERROR(INDEX(ITP!$J$3:$J$46,MATCH($AB101,ITP!$E$3:$E$46,0)),""))</f>
        <v/>
      </c>
      <c r="W101" s="33">
        <f>IF($AB101="","",IFERROR(INDEX(ITP!$K$3:$K$46,MATCH($AB101,ITP!$E$3:$E$46,0)),""))</f>
        <v/>
      </c>
      <c r="X101" s="33">
        <f>IF($AB101="","",IFERROR(INDEX(ITP!$L$3:$L$46,MATCH($AB101,ITP!$E$3:$E$46,0)),""))</f>
        <v/>
      </c>
      <c r="Y101" s="33">
        <f>IF($AB101="","",IFERROR(INDEX(ITP!$M$3:$M$46,MATCH($AB101,ITP!$E$3:$E$46,0)),""))</f>
        <v/>
      </c>
      <c r="Z101" s="33">
        <f>IF($AB101="","",IFERROR(INDEX(ITP!$N$3:$N$46,MATCH($AB101,ITP!$E$3:$E$46,0)),""))</f>
        <v/>
      </c>
      <c r="AA101" s="13">
        <f>IF(A101="","",A101&amp;"|"&amp;COUNTIF($A$2:A101,A101))</f>
        <v/>
      </c>
      <c r="AB101" s="13">
        <f>IF($A101="","",IFERROR(INDEX(ITP!$C$3:$C$21,MATCH(1,INDEX((ITP!$A$3:$A$21=$A101)*(((ITP!$B$3:$B$21="")+ISNUMBER(SEARCH(ITP!$B$3:$B$21,$G101&amp;" "&amp;$T101)))&gt;0),0),0)),""))</f>
        <v/>
      </c>
    </row>
    <row r="102" ht="15" customHeight="1">
      <c r="A102" s="23" t="inlineStr">
        <is>
          <t>Mise en fouille</t>
        </is>
      </c>
      <c r="B102" s="10" t="inlineStr">
        <is>
          <t>21063-G4-PPL-RFI-0160</t>
        </is>
      </c>
      <c r="C102" s="33" t="n"/>
      <c r="D102" s="26" t="n">
        <v>46273</v>
      </c>
      <c r="E102" s="10" t="n"/>
      <c r="F102" s="44" t="inlineStr">
        <is>
          <t>21063-G0-PPL-PR-0011</t>
        </is>
      </c>
      <c r="G102" s="33" t="inlineStr">
        <is>
          <t>Inspection Préparation pour la mise en fouille des tronçons de canalisation</t>
        </is>
      </c>
      <c r="H102" s="33" t="n"/>
      <c r="I102" s="33" t="n"/>
      <c r="J102" s="33" t="n"/>
      <c r="K102" s="44" t="inlineStr">
        <is>
          <t>PK (0+602 au 1+ 225)</t>
        </is>
      </c>
      <c r="L102" s="10" t="n"/>
      <c r="M102" s="33" t="n"/>
      <c r="N102" s="33" t="n"/>
      <c r="O102" s="33" t="n"/>
      <c r="P102" s="44" t="inlineStr">
        <is>
          <t>PPL</t>
        </is>
      </c>
      <c r="Q102" s="33" t="n"/>
      <c r="R102" s="33">
        <f>IF($AB102="","",IFERROR(INDEX(ITP!$G$3:$G$46,MATCH($AB102,ITP!$E$3:$E$46,0)),""))</f>
        <v/>
      </c>
      <c r="S102" s="33" t="inlineStr">
        <is>
          <t>08:00</t>
        </is>
      </c>
      <c r="T102" s="33" t="n"/>
      <c r="U102" s="33">
        <f>IF($AB102="","",IFERROR(INDEX(ITP!$I$3:$I$46,MATCH($AB102,ITP!$E$3:$E$46,0)),""))</f>
        <v/>
      </c>
      <c r="V102" s="33">
        <f>IF($AB102="","",IFERROR(INDEX(ITP!$J$3:$J$46,MATCH($AB102,ITP!$E$3:$E$46,0)),""))</f>
        <v/>
      </c>
      <c r="W102" s="33">
        <f>IF($AB102="","",IFERROR(INDEX(ITP!$K$3:$K$46,MATCH($AB102,ITP!$E$3:$E$46,0)),""))</f>
        <v/>
      </c>
      <c r="X102" s="33">
        <f>IF($AB102="","",IFERROR(INDEX(ITP!$L$3:$L$46,MATCH($AB102,ITP!$E$3:$E$46,0)),""))</f>
        <v/>
      </c>
      <c r="Y102" s="33">
        <f>IF($AB102="","",IFERROR(INDEX(ITP!$M$3:$M$46,MATCH($AB102,ITP!$E$3:$E$46,0)),""))</f>
        <v/>
      </c>
      <c r="Z102" s="33">
        <f>IF($AB102="","",IFERROR(INDEX(ITP!$N$3:$N$46,MATCH($AB102,ITP!$E$3:$E$46,0)),""))</f>
        <v/>
      </c>
      <c r="AA102" s="13">
        <f>IF(A102="","",A102&amp;"|"&amp;COUNTIF($A$2:A102,A102))</f>
        <v/>
      </c>
      <c r="AB102" s="13">
        <f>IF($A102="","",IFERROR(INDEX(ITP!$C$3:$C$21,MATCH(1,INDEX((ITP!$A$3:$A$21=$A102)*(((ITP!$B$3:$B$21="")+ISNUMBER(SEARCH(ITP!$B$3:$B$21,$G102&amp;" "&amp;$T102)))&gt;0),0),0)),""))</f>
        <v/>
      </c>
    </row>
    <row r="103">
      <c r="A103" s="23" t="inlineStr">
        <is>
          <t>Transport et bardage</t>
        </is>
      </c>
      <c r="B103" s="10" t="inlineStr">
        <is>
          <t>21063-G26-PPL-RFI-0162</t>
        </is>
      </c>
      <c r="C103" s="33" t="n"/>
      <c r="D103" s="19" t="n">
        <v>46275</v>
      </c>
      <c r="E103" s="10" t="inlineStr">
        <is>
          <t>TRUNKLINE FROM ISW MFD TO TFTⅡCPF</t>
        </is>
      </c>
      <c r="F103" s="44" t="inlineStr">
        <is>
          <t>21063-G0-PPL-PR-0009</t>
        </is>
      </c>
      <c r="G103" s="33" t="inlineStr">
        <is>
          <t>Bardage de la ligne</t>
        </is>
      </c>
      <c r="H103" s="33" t="n"/>
      <c r="I103" s="33" t="n"/>
      <c r="J103" s="33" t="n"/>
      <c r="K103" s="44" t="n"/>
      <c r="L103" s="10" t="n"/>
      <c r="M103" s="33" t="n"/>
      <c r="N103" s="33" t="n"/>
      <c r="O103" s="33" t="n"/>
      <c r="P103" s="44" t="inlineStr">
        <is>
          <t>PPL</t>
        </is>
      </c>
      <c r="Q103" s="33" t="n"/>
      <c r="R103" s="33">
        <f>IF($AB103="","",IFERROR(INDEX(ITP!$G$3:$G$46,MATCH($AB103,ITP!$E$3:$E$46,0)),""))</f>
        <v/>
      </c>
      <c r="S103" s="33" t="inlineStr">
        <is>
          <t>08:00</t>
        </is>
      </c>
      <c r="T103" s="33" t="n"/>
      <c r="U103" s="33">
        <f>IF($AB103="","",IFERROR(INDEX(ITP!$I$3:$I$46,MATCH($AB103,ITP!$E$3:$E$46,0)),""))</f>
        <v/>
      </c>
      <c r="V103" s="33">
        <f>IF($AB103="","",IFERROR(INDEX(ITP!$J$3:$J$46,MATCH($AB103,ITP!$E$3:$E$46,0)),""))</f>
        <v/>
      </c>
      <c r="W103" s="33">
        <f>IF($AB103="","",IFERROR(INDEX(ITP!$K$3:$K$46,MATCH($AB103,ITP!$E$3:$E$46,0)),""))</f>
        <v/>
      </c>
      <c r="X103" s="33">
        <f>IF($AB103="","",IFERROR(INDEX(ITP!$L$3:$L$46,MATCH($AB103,ITP!$E$3:$E$46,0)),""))</f>
        <v/>
      </c>
      <c r="Y103" s="33">
        <f>IF($AB103="","",IFERROR(INDEX(ITP!$M$3:$M$46,MATCH($AB103,ITP!$E$3:$E$46,0)),""))</f>
        <v/>
      </c>
      <c r="Z103" s="33">
        <f>IF($AB103="","",IFERROR(INDEX(ITP!$N$3:$N$46,MATCH($AB103,ITP!$E$3:$E$46,0)),""))</f>
        <v/>
      </c>
      <c r="AA103" s="13">
        <f>IF(A103="","",A103&amp;"|"&amp;COUNTIF($A$2:A103,A103))</f>
        <v/>
      </c>
      <c r="AB103" s="13">
        <f>IF($A103="","",IFERROR(INDEX(ITP!$C$3:$C$21,MATCH(1,INDEX((ITP!$A$3:$A$21=$A103)*(((ITP!$B$3:$B$21="")+ISNUMBER(SEARCH(ITP!$B$3:$B$21,$G103&amp;" "&amp;$T103)))&gt;0),0),0)),""))</f>
        <v/>
      </c>
    </row>
    <row r="104">
      <c r="A104" s="23" t="inlineStr">
        <is>
          <t>Ouverture de la tranchée</t>
        </is>
      </c>
      <c r="B104" s="10" t="inlineStr">
        <is>
          <t>21063-G4-PPL-RFI-0169</t>
        </is>
      </c>
      <c r="C104" s="33" t="n"/>
      <c r="D104" s="19" t="n">
        <v>46277</v>
      </c>
      <c r="E104" s="10" t="n"/>
      <c r="F104" s="44" t="inlineStr">
        <is>
          <t>21061-0000-PPL-TDW-0009</t>
        </is>
      </c>
      <c r="G104" s="33" t="inlineStr">
        <is>
          <t>Inspection final de la tranchée</t>
        </is>
      </c>
      <c r="H104" s="33" t="n"/>
      <c r="I104" s="33" t="n"/>
      <c r="J104" s="33" t="n"/>
      <c r="K104" s="44" t="inlineStr">
        <is>
          <t>PK (1+225 au 1+911 )</t>
        </is>
      </c>
      <c r="L104" s="10" t="n"/>
      <c r="M104" s="33" t="n"/>
      <c r="N104" s="33" t="n"/>
      <c r="O104" s="33" t="n"/>
      <c r="P104" s="44" t="inlineStr">
        <is>
          <t>PPL</t>
        </is>
      </c>
      <c r="Q104" s="33" t="n"/>
      <c r="R104" s="33">
        <f>IF($AB104="","",IFERROR(INDEX(ITP!$G$3:$G$46,MATCH($AB104,ITP!$E$3:$E$46,0)),""))</f>
        <v/>
      </c>
      <c r="S104" s="33" t="inlineStr">
        <is>
          <t>08:00</t>
        </is>
      </c>
      <c r="T104" s="33" t="n"/>
      <c r="U104" s="33">
        <f>IF($AB104="","",IFERROR(INDEX(ITP!$I$3:$I$46,MATCH($AB104,ITP!$E$3:$E$46,0)),""))</f>
        <v/>
      </c>
      <c r="V104" s="33">
        <f>IF($AB104="","",IFERROR(INDEX(ITP!$J$3:$J$46,MATCH($AB104,ITP!$E$3:$E$46,0)),""))</f>
        <v/>
      </c>
      <c r="W104" s="33">
        <f>IF($AB104="","",IFERROR(INDEX(ITP!$K$3:$K$46,MATCH($AB104,ITP!$E$3:$E$46,0)),""))</f>
        <v/>
      </c>
      <c r="X104" s="33">
        <f>IF($AB104="","",IFERROR(INDEX(ITP!$L$3:$L$46,MATCH($AB104,ITP!$E$3:$E$46,0)),""))</f>
        <v/>
      </c>
      <c r="Y104" s="33">
        <f>IF($AB104="","",IFERROR(INDEX(ITP!$M$3:$M$46,MATCH($AB104,ITP!$E$3:$E$46,0)),""))</f>
        <v/>
      </c>
      <c r="Z104" s="33">
        <f>IF($AB104="","",IFERROR(INDEX(ITP!$N$3:$N$46,MATCH($AB104,ITP!$E$3:$E$46,0)),""))</f>
        <v/>
      </c>
      <c r="AA104" s="13">
        <f>IF(A104="","",A104&amp;"|"&amp;COUNTIF($A$2:A104,A104))</f>
        <v/>
      </c>
      <c r="AB104" s="13">
        <f>IF($A104="","",IFERROR(INDEX(ITP!$C$3:$C$21,MATCH(1,INDEX((ITP!$A$3:$A$21=$A104)*(((ITP!$B$3:$B$21="")+ISNUMBER(SEARCH(ITP!$B$3:$B$21,$G104&amp;" "&amp;$T104)))&gt;0),0),0)),""))</f>
        <v/>
      </c>
    </row>
    <row r="105" ht="15" customHeight="1">
      <c r="A105" s="23" t="inlineStr">
        <is>
          <t>Lit de pose</t>
        </is>
      </c>
      <c r="B105" s="10" t="inlineStr">
        <is>
          <t>21063-G4-PPL-RFI-0170</t>
        </is>
      </c>
      <c r="C105" s="33" t="n"/>
      <c r="D105" s="11" t="n">
        <v>46278</v>
      </c>
      <c r="E105" s="10" t="n"/>
      <c r="F105" s="44" t="n"/>
      <c r="G105" s="33" t="inlineStr">
        <is>
          <t>inspection preparation de lit de pose dans la tranchee</t>
        </is>
      </c>
      <c r="H105" s="33" t="n"/>
      <c r="I105" s="33" t="n"/>
      <c r="J105" s="33" t="n"/>
      <c r="K105" s="44" t="inlineStr">
        <is>
          <t>PK (0+075 au 0+602 )</t>
        </is>
      </c>
      <c r="L105" s="10" t="n"/>
      <c r="M105" s="33" t="n"/>
      <c r="N105" s="33" t="n"/>
      <c r="O105" s="33" t="n"/>
      <c r="P105" s="44" t="inlineStr">
        <is>
          <t>PPL</t>
        </is>
      </c>
      <c r="Q105" s="33" t="n"/>
      <c r="R105" s="33">
        <f>IF($AB105="","",IFERROR(INDEX(ITP!$G$3:$G$46,MATCH($AB105,ITP!$E$3:$E$46,0)),""))</f>
        <v/>
      </c>
      <c r="S105" s="33" t="inlineStr">
        <is>
          <t>08:00</t>
        </is>
      </c>
      <c r="T105" s="33" t="n"/>
      <c r="U105" s="33">
        <f>IF($AB105="","",IFERROR(INDEX(ITP!$I$3:$I$46,MATCH($AB105,ITP!$E$3:$E$46,0)),""))</f>
        <v/>
      </c>
      <c r="V105" s="33">
        <f>IF($AB105="","",IFERROR(INDEX(ITP!$J$3:$J$46,MATCH($AB105,ITP!$E$3:$E$46,0)),""))</f>
        <v/>
      </c>
      <c r="W105" s="33">
        <f>IF($AB105="","",IFERROR(INDEX(ITP!$K$3:$K$46,MATCH($AB105,ITP!$E$3:$E$46,0)),""))</f>
        <v/>
      </c>
      <c r="X105" s="33">
        <f>IF($AB105="","",IFERROR(INDEX(ITP!$L$3:$L$46,MATCH($AB105,ITP!$E$3:$E$46,0)),""))</f>
        <v/>
      </c>
      <c r="Y105" s="33">
        <f>IF($AB105="","",IFERROR(INDEX(ITP!$M$3:$M$46,MATCH($AB105,ITP!$E$3:$E$46,0)),""))</f>
        <v/>
      </c>
      <c r="Z105" s="33">
        <f>IF($AB105="","",IFERROR(INDEX(ITP!$N$3:$N$46,MATCH($AB105,ITP!$E$3:$E$46,0)),""))</f>
        <v/>
      </c>
      <c r="AA105" s="13">
        <f>IF(A105="","",A105&amp;"|"&amp;COUNTIF($A$2:A105,A105))</f>
        <v/>
      </c>
      <c r="AB105" s="13">
        <f>IF($A105="","",IFERROR(INDEX(ITP!$C$3:$C$21,MATCH(1,INDEX((ITP!$A$3:$A$21=$A105)*(((ITP!$B$3:$B$21="")+ISNUMBER(SEARCH(ITP!$B$3:$B$21,$G105&amp;" "&amp;$T105)))&gt;0),0),0)),""))</f>
        <v/>
      </c>
    </row>
    <row r="106" ht="15" customHeight="1">
      <c r="A106" s="23" t="inlineStr">
        <is>
          <t>Mise en fouille</t>
        </is>
      </c>
      <c r="B106" s="10" t="inlineStr">
        <is>
          <t>21063-G4-PPL-RFI-0171</t>
        </is>
      </c>
      <c r="C106" s="33" t="n"/>
      <c r="D106" s="19" t="n">
        <v>46278</v>
      </c>
      <c r="E106" s="10" t="inlineStr">
        <is>
          <t>ISB-304</t>
        </is>
      </c>
      <c r="F106" s="44" t="inlineStr">
        <is>
          <t>21063-G0-PPL-PR-0011</t>
        </is>
      </c>
      <c r="G106" s="33" t="inlineStr">
        <is>
          <t>Inspection Préparation pour la mise en fouille des tronçons de canalisation</t>
        </is>
      </c>
      <c r="H106" s="33" t="n"/>
      <c r="I106" s="33" t="n"/>
      <c r="J106" s="33" t="n"/>
      <c r="K106" s="44" t="inlineStr">
        <is>
          <t>PK (1+ 225 au 1+ 911)</t>
        </is>
      </c>
      <c r="L106" s="10" t="n"/>
      <c r="M106" s="33" t="n"/>
      <c r="N106" s="33" t="n"/>
      <c r="O106" s="33" t="n"/>
      <c r="P106" s="44" t="inlineStr">
        <is>
          <t>PPL</t>
        </is>
      </c>
      <c r="Q106" s="33" t="n"/>
      <c r="R106" s="33">
        <f>IF($AB106="","",IFERROR(INDEX(ITP!$G$3:$G$46,MATCH($AB106,ITP!$E$3:$E$46,0)),""))</f>
        <v/>
      </c>
      <c r="S106" s="33" t="inlineStr">
        <is>
          <t>08:00</t>
        </is>
      </c>
      <c r="T106" s="33" t="n"/>
      <c r="U106" s="33">
        <f>IF($AB106="","",IFERROR(INDEX(ITP!$I$3:$I$46,MATCH($AB106,ITP!$E$3:$E$46,0)),""))</f>
        <v/>
      </c>
      <c r="V106" s="33">
        <f>IF($AB106="","",IFERROR(INDEX(ITP!$J$3:$J$46,MATCH($AB106,ITP!$E$3:$E$46,0)),""))</f>
        <v/>
      </c>
      <c r="W106" s="33">
        <f>IF($AB106="","",IFERROR(INDEX(ITP!$K$3:$K$46,MATCH($AB106,ITP!$E$3:$E$46,0)),""))</f>
        <v/>
      </c>
      <c r="X106" s="33">
        <f>IF($AB106="","",IFERROR(INDEX(ITP!$L$3:$L$46,MATCH($AB106,ITP!$E$3:$E$46,0)),""))</f>
        <v/>
      </c>
      <c r="Y106" s="33">
        <f>IF($AB106="","",IFERROR(INDEX(ITP!$M$3:$M$46,MATCH($AB106,ITP!$E$3:$E$46,0)),""))</f>
        <v/>
      </c>
      <c r="Z106" s="33">
        <f>IF($AB106="","",IFERROR(INDEX(ITP!$N$3:$N$46,MATCH($AB106,ITP!$E$3:$E$46,0)),""))</f>
        <v/>
      </c>
      <c r="AA106" s="13">
        <f>IF(A106="","",A106&amp;"|"&amp;COUNTIF($A$2:A106,A106))</f>
        <v/>
      </c>
      <c r="AB106" s="13">
        <f>IF($A106="","",IFERROR(INDEX(ITP!$C$3:$C$21,MATCH(1,INDEX((ITP!$A$3:$A$21=$A106)*(((ITP!$B$3:$B$21="")+ISNUMBER(SEARCH(ITP!$B$3:$B$21,$G106&amp;" "&amp;$T106)))&gt;0),0),0)),""))</f>
        <v/>
      </c>
    </row>
    <row r="107">
      <c r="A107" s="23" t="inlineStr">
        <is>
          <t>Transport et bardage</t>
        </is>
      </c>
      <c r="B107" s="10" t="inlineStr">
        <is>
          <t>21063-G26-PPL-RFI-0172</t>
        </is>
      </c>
      <c r="C107" s="33" t="n"/>
      <c r="D107" s="19" t="n">
        <v>46278</v>
      </c>
      <c r="E107" s="10" t="inlineStr">
        <is>
          <t>TRUNKLINE FROM ISW MFD TO TFTⅡCPF</t>
        </is>
      </c>
      <c r="F107" s="44" t="inlineStr">
        <is>
          <t>21063-G0-PPL-PR-0009</t>
        </is>
      </c>
      <c r="G107" s="33" t="inlineStr">
        <is>
          <t>Bardage de la ligne</t>
        </is>
      </c>
      <c r="H107" s="33" t="n"/>
      <c r="I107" s="33" t="n"/>
      <c r="J107" s="33" t="n"/>
      <c r="K107" s="44" t="n"/>
      <c r="L107" s="10" t="n"/>
      <c r="M107" s="33" t="n"/>
      <c r="N107" s="33" t="n"/>
      <c r="O107" s="33" t="n"/>
      <c r="P107" s="44" t="inlineStr">
        <is>
          <t>PPL</t>
        </is>
      </c>
      <c r="Q107" s="33" t="n"/>
      <c r="R107" s="33">
        <f>IF($AB107="","",IFERROR(INDEX(ITP!$G$3:$G$46,MATCH($AB107,ITP!$E$3:$E$46,0)),""))</f>
        <v/>
      </c>
      <c r="S107" s="33" t="inlineStr">
        <is>
          <t>08:00</t>
        </is>
      </c>
      <c r="T107" s="33" t="n"/>
      <c r="U107" s="33">
        <f>IF($AB107="","",IFERROR(INDEX(ITP!$I$3:$I$46,MATCH($AB107,ITP!$E$3:$E$46,0)),""))</f>
        <v/>
      </c>
      <c r="V107" s="33">
        <f>IF($AB107="","",IFERROR(INDEX(ITP!$J$3:$J$46,MATCH($AB107,ITP!$E$3:$E$46,0)),""))</f>
        <v/>
      </c>
      <c r="W107" s="33">
        <f>IF($AB107="","",IFERROR(INDEX(ITP!$K$3:$K$46,MATCH($AB107,ITP!$E$3:$E$46,0)),""))</f>
        <v/>
      </c>
      <c r="X107" s="33">
        <f>IF($AB107="","",IFERROR(INDEX(ITP!$L$3:$L$46,MATCH($AB107,ITP!$E$3:$E$46,0)),""))</f>
        <v/>
      </c>
      <c r="Y107" s="33">
        <f>IF($AB107="","",IFERROR(INDEX(ITP!$M$3:$M$46,MATCH($AB107,ITP!$E$3:$E$46,0)),""))</f>
        <v/>
      </c>
      <c r="Z107" s="33">
        <f>IF($AB107="","",IFERROR(INDEX(ITP!$N$3:$N$46,MATCH($AB107,ITP!$E$3:$E$46,0)),""))</f>
        <v/>
      </c>
      <c r="AA107" s="13">
        <f>IF(A107="","",A107&amp;"|"&amp;COUNTIF($A$2:A107,A107))</f>
        <v/>
      </c>
      <c r="AB107" s="13">
        <f>IF($A107="","",IFERROR(INDEX(ITP!$C$3:$C$21,MATCH(1,INDEX((ITP!$A$3:$A$21=$A107)*(((ITP!$B$3:$B$21="")+ISNUMBER(SEARCH(ITP!$B$3:$B$21,$G107&amp;" "&amp;$T107)))&gt;0),0),0)),""))</f>
        <v/>
      </c>
    </row>
    <row r="108" ht="32.25" customFormat="1" customHeight="1" s="17">
      <c r="A108" s="9" t="inlineStr">
        <is>
          <t>Enrobage</t>
        </is>
      </c>
      <c r="B108" s="44" t="inlineStr">
        <is>
          <t>21063-G4-PPL-RFI-0173</t>
        </is>
      </c>
      <c r="C108" s="20" t="n"/>
      <c r="D108" s="19" t="n">
        <v>46279</v>
      </c>
      <c r="E108" s="44" t="n"/>
      <c r="F108" s="44" t="inlineStr">
        <is>
          <t>21061-0000-COP-SPC-0005</t>
        </is>
      </c>
      <c r="G108" s="12" t="inlineStr">
        <is>
          <t>Inspection Test d’adhérence des joints enrobés</t>
        </is>
      </c>
      <c r="H108" s="20" t="n"/>
      <c r="I108" s="20" t="n"/>
      <c r="J108" s="20" t="n"/>
      <c r="K108" s="44" t="inlineStr">
        <is>
          <t>PK (du 2+ 329 au 4+110 )</t>
        </is>
      </c>
      <c r="L108" s="44" t="n"/>
      <c r="M108" s="20" t="n"/>
      <c r="N108" s="20" t="n"/>
      <c r="O108" s="20" t="n"/>
      <c r="P108" s="44" t="inlineStr">
        <is>
          <t>PPL</t>
        </is>
      </c>
      <c r="Q108" s="20" t="n"/>
      <c r="R108" s="20">
        <f>IF($AB108="","",IFERROR(INDEX(ITP!$G$3:$G$46,MATCH($AB108,ITP!$E$3:$E$46,0)),""))</f>
        <v/>
      </c>
      <c r="S108" s="33" t="inlineStr">
        <is>
          <t>08:00</t>
        </is>
      </c>
      <c r="T108" s="20" t="n"/>
      <c r="U108" s="20">
        <f>IF($AB108="","",IFERROR(INDEX(ITP!$I$3:$I$46,MATCH($AB108,ITP!$E$3:$E$46,0)),""))</f>
        <v/>
      </c>
      <c r="V108" s="20">
        <f>IF($AB108="","",IFERROR(INDEX(ITP!$J$3:$J$46,MATCH($AB108,ITP!$E$3:$E$46,0)),""))</f>
        <v/>
      </c>
      <c r="W108" s="20">
        <f>IF($AB108="","",IFERROR(INDEX(ITP!$K$3:$K$46,MATCH($AB108,ITP!$E$3:$E$46,0)),""))</f>
        <v/>
      </c>
      <c r="X108" s="20">
        <f>IF($AB108="","",IFERROR(INDEX(ITP!$L$3:$L$46,MATCH($AB108,ITP!$E$3:$E$46,0)),""))</f>
        <v/>
      </c>
      <c r="Y108" s="20">
        <f>IF($AB108="","",IFERROR(INDEX(ITP!$M$3:$M$46,MATCH($AB108,ITP!$E$3:$E$46,0)),""))</f>
        <v/>
      </c>
      <c r="Z108" s="20">
        <f>IF($AB108="","",IFERROR(INDEX(ITP!$N$3:$N$46,MATCH($AB108,ITP!$E$3:$E$46,0)),""))</f>
        <v/>
      </c>
      <c r="AA108" s="16">
        <f>IF(A108="","",A108&amp;"|"&amp;COUNTIF($A$2:A108,A108))</f>
        <v/>
      </c>
      <c r="AB108" s="16">
        <f>IF($A108="","",IFERROR(INDEX(ITP!$C$3:$C$21,MATCH(1,INDEX((ITP!$A$3:$A$21=$A108)*(((ITP!$B$3:$B$21="")+ISNUMBER(SEARCH(ITP!$B$3:$B$21,$G108&amp;" "&amp;$T108)))&gt;0),0),0)),""))</f>
        <v/>
      </c>
    </row>
    <row r="109" ht="15" customHeight="1">
      <c r="A109" s="9" t="inlineStr">
        <is>
          <t>Enrobage</t>
        </is>
      </c>
      <c r="B109" s="10" t="inlineStr">
        <is>
          <t>21063-G6-PPL-RFI-0174</t>
        </is>
      </c>
      <c r="C109" s="33" t="n"/>
      <c r="D109" s="19" t="n">
        <v>46279</v>
      </c>
      <c r="E109" s="10" t="n"/>
      <c r="F109" s="44" t="inlineStr">
        <is>
          <t>21061-0000-COP-SPC-0005</t>
        </is>
      </c>
      <c r="G109" s="12" t="inlineStr">
        <is>
          <t>Inspection Test d’adhérence des joints enrobés</t>
        </is>
      </c>
      <c r="H109" s="33" t="n"/>
      <c r="I109" s="33" t="n"/>
      <c r="J109" s="33" t="n"/>
      <c r="K109" s="44" t="inlineStr">
        <is>
          <t>PK (du 0+100 au 2+ 290)</t>
        </is>
      </c>
      <c r="L109" s="10" t="n"/>
      <c r="M109" s="33" t="n"/>
      <c r="N109" s="33" t="n"/>
      <c r="O109" s="33" t="n"/>
      <c r="P109" s="44" t="inlineStr">
        <is>
          <t>PPL</t>
        </is>
      </c>
      <c r="Q109" s="33" t="n"/>
      <c r="R109" s="33">
        <f>IF($AB109="","",IFERROR(INDEX(ITP!$G$3:$G$46,MATCH($AB109,ITP!$E$3:$E$46,0)),""))</f>
        <v/>
      </c>
      <c r="S109" s="33" t="inlineStr">
        <is>
          <t>08:00</t>
        </is>
      </c>
      <c r="T109" s="33" t="n"/>
      <c r="U109" s="33">
        <f>IF($AB109="","",IFERROR(INDEX(ITP!$I$3:$I$46,MATCH($AB109,ITP!$E$3:$E$46,0)),""))</f>
        <v/>
      </c>
      <c r="V109" s="33">
        <f>IF($AB109="","",IFERROR(INDEX(ITP!$J$3:$J$46,MATCH($AB109,ITP!$E$3:$E$46,0)),""))</f>
        <v/>
      </c>
      <c r="W109" s="33">
        <f>IF($AB109="","",IFERROR(INDEX(ITP!$K$3:$K$46,MATCH($AB109,ITP!$E$3:$E$46,0)),""))</f>
        <v/>
      </c>
      <c r="X109" s="33">
        <f>IF($AB109="","",IFERROR(INDEX(ITP!$L$3:$L$46,MATCH($AB109,ITP!$E$3:$E$46,0)),""))</f>
        <v/>
      </c>
      <c r="Y109" s="33">
        <f>IF($AB109="","",IFERROR(INDEX(ITP!$M$3:$M$46,MATCH($AB109,ITP!$E$3:$E$46,0)),""))</f>
        <v/>
      </c>
      <c r="Z109" s="33">
        <f>IF($AB109="","",IFERROR(INDEX(ITP!$N$3:$N$46,MATCH($AB109,ITP!$E$3:$E$46,0)),""))</f>
        <v/>
      </c>
      <c r="AA109" s="13">
        <f>IF(A109="","",A109&amp;"|"&amp;COUNTIF($A$2:A109,A109))</f>
        <v/>
      </c>
      <c r="AB109" s="13">
        <f>IF($A109="","",IFERROR(INDEX(ITP!$C$3:$C$21,MATCH(1,INDEX((ITP!$A$3:$A$21=$A109)*(((ITP!$B$3:$B$21="")+ISNUMBER(SEARCH(ITP!$B$3:$B$21,$G109&amp;" "&amp;$T109)))&gt;0),0),0)),""))</f>
        <v/>
      </c>
    </row>
    <row r="110" ht="15" customHeight="1">
      <c r="A110" s="9" t="inlineStr">
        <is>
          <t>Ouverture de la tranchée</t>
        </is>
      </c>
      <c r="B110" s="10" t="inlineStr">
        <is>
          <t>21063-G4-PPL-RFI-0177</t>
        </is>
      </c>
      <c r="C110" s="33" t="n"/>
      <c r="D110" s="19" t="n">
        <v>46279</v>
      </c>
      <c r="E110" s="10" t="n"/>
      <c r="F110" s="44" t="inlineStr">
        <is>
          <t>21061-0000-PPL-TDW-0009</t>
        </is>
      </c>
      <c r="G110" s="12" t="inlineStr">
        <is>
          <t>Inspection final de la tranchée au tronçon</t>
        </is>
      </c>
      <c r="H110" s="33" t="n"/>
      <c r="I110" s="33" t="n"/>
      <c r="J110" s="33" t="n"/>
      <c r="K110" s="44" t="inlineStr">
        <is>
          <t>PK (du 1 + 911 au 2 + 315)</t>
        </is>
      </c>
      <c r="L110" s="10" t="n"/>
      <c r="M110" s="33" t="n"/>
      <c r="N110" s="33" t="n"/>
      <c r="O110" s="33" t="n"/>
      <c r="P110" s="44" t="inlineStr">
        <is>
          <t>PPL</t>
        </is>
      </c>
      <c r="Q110" s="33" t="n"/>
      <c r="R110" s="33">
        <f>IF($AB110="","",IFERROR(INDEX(ITP!$G$3:$G$46,MATCH($AB110,ITP!$E$3:$E$46,0)),""))</f>
        <v/>
      </c>
      <c r="S110" s="33" t="inlineStr">
        <is>
          <t>08:00</t>
        </is>
      </c>
      <c r="T110" s="33" t="n"/>
      <c r="U110" s="33">
        <f>IF($AB110="","",IFERROR(INDEX(ITP!$I$3:$I$46,MATCH($AB110,ITP!$E$3:$E$46,0)),""))</f>
        <v/>
      </c>
      <c r="V110" s="33">
        <f>IF($AB110="","",IFERROR(INDEX(ITP!$J$3:$J$46,MATCH($AB110,ITP!$E$3:$E$46,0)),""))</f>
        <v/>
      </c>
      <c r="W110" s="33">
        <f>IF($AB110="","",IFERROR(INDEX(ITP!$K$3:$K$46,MATCH($AB110,ITP!$E$3:$E$46,0)),""))</f>
        <v/>
      </c>
      <c r="X110" s="33">
        <f>IF($AB110="","",IFERROR(INDEX(ITP!$L$3:$L$46,MATCH($AB110,ITP!$E$3:$E$46,0)),""))</f>
        <v/>
      </c>
      <c r="Y110" s="33">
        <f>IF($AB110="","",IFERROR(INDEX(ITP!$M$3:$M$46,MATCH($AB110,ITP!$E$3:$E$46,0)),""))</f>
        <v/>
      </c>
      <c r="Z110" s="33">
        <f>IF($AB110="","",IFERROR(INDEX(ITP!$N$3:$N$46,MATCH($AB110,ITP!$E$3:$E$46,0)),""))</f>
        <v/>
      </c>
      <c r="AA110" s="13">
        <f>IF(A110="","",A110&amp;"|"&amp;COUNTIF($A$2:A110,A110))</f>
        <v/>
      </c>
      <c r="AB110" s="13">
        <f>IF($A110="","",IFERROR(INDEX(ITP!$C$3:$C$21,MATCH(1,INDEX((ITP!$A$3:$A$21=$A110)*(((ITP!$B$3:$B$21="")+ISNUMBER(SEARCH(ITP!$B$3:$B$21,$G110&amp;" "&amp;$T110)))&gt;0),0),0)),""))</f>
        <v/>
      </c>
    </row>
    <row r="111" ht="15" customHeight="1">
      <c r="A111" s="9" t="inlineStr">
        <is>
          <t>Lit de pose</t>
        </is>
      </c>
      <c r="B111" s="10" t="inlineStr">
        <is>
          <t>21063-G4-PPL-RFI-0178</t>
        </is>
      </c>
      <c r="C111" s="33" t="n"/>
      <c r="D111" s="19" t="n">
        <v>46280</v>
      </c>
      <c r="E111" s="10" t="inlineStr">
        <is>
          <t>ISB 304 TO ISB MFD</t>
        </is>
      </c>
      <c r="F111" s="44" t="n"/>
      <c r="G111" s="12" t="inlineStr">
        <is>
          <t>Inspection Préparation de lit de pose dans la tranchée</t>
        </is>
      </c>
      <c r="H111" s="33" t="n"/>
      <c r="I111" s="33" t="n"/>
      <c r="J111" s="33" t="n"/>
      <c r="K111" s="44" t="inlineStr">
        <is>
          <t>PK (du 1 + 911 au 2 + 315)</t>
        </is>
      </c>
      <c r="L111" s="10" t="n"/>
      <c r="M111" s="33" t="n"/>
      <c r="N111" s="33" t="n"/>
      <c r="O111" s="33" t="n"/>
      <c r="P111" s="44" t="inlineStr">
        <is>
          <t>PPL</t>
        </is>
      </c>
      <c r="Q111" s="33" t="n"/>
      <c r="R111" s="33">
        <f>IF($AB111="","",IFERROR(INDEX(ITP!$G$3:$G$46,MATCH($AB111,ITP!$E$3:$E$46,0)),""))</f>
        <v/>
      </c>
      <c r="S111" s="33" t="inlineStr">
        <is>
          <t>08:00</t>
        </is>
      </c>
      <c r="T111" s="33" t="n"/>
      <c r="U111" s="33">
        <f>IF($AB111="","",IFERROR(INDEX(ITP!$I$3:$I$46,MATCH($AB111,ITP!$E$3:$E$46,0)),""))</f>
        <v/>
      </c>
      <c r="V111" s="33">
        <f>IF($AB111="","",IFERROR(INDEX(ITP!$J$3:$J$46,MATCH($AB111,ITP!$E$3:$E$46,0)),""))</f>
        <v/>
      </c>
      <c r="W111" s="33">
        <f>IF($AB111="","",IFERROR(INDEX(ITP!$K$3:$K$46,MATCH($AB111,ITP!$E$3:$E$46,0)),""))</f>
        <v/>
      </c>
      <c r="X111" s="33">
        <f>IF($AB111="","",IFERROR(INDEX(ITP!$L$3:$L$46,MATCH($AB111,ITP!$E$3:$E$46,0)),""))</f>
        <v/>
      </c>
      <c r="Y111" s="33">
        <f>IF($AB111="","",IFERROR(INDEX(ITP!$M$3:$M$46,MATCH($AB111,ITP!$E$3:$E$46,0)),""))</f>
        <v/>
      </c>
      <c r="Z111" s="33">
        <f>IF($AB111="","",IFERROR(INDEX(ITP!$N$3:$N$46,MATCH($AB111,ITP!$E$3:$E$46,0)),""))</f>
        <v/>
      </c>
      <c r="AA111" s="13">
        <f>IF(A111="","",A111&amp;"|"&amp;COUNTIF($A$2:A111,A111))</f>
        <v/>
      </c>
      <c r="AB111" s="13">
        <f>IF($A111="","",IFERROR(INDEX(ITP!$C$3:$C$21,MATCH(1,INDEX((ITP!$A$3:$A$21=$A111)*(((ITP!$B$3:$B$21="")+ISNUMBER(SEARCH(ITP!$B$3:$B$21,$G111&amp;" "&amp;$T111)))&gt;0),0),0)),""))</f>
        <v/>
      </c>
    </row>
    <row r="112" ht="15" customHeight="1">
      <c r="A112" s="9" t="inlineStr">
        <is>
          <t>Mise en fouille</t>
        </is>
      </c>
      <c r="B112" s="10" t="inlineStr">
        <is>
          <t>21063-G4-PPL-RFI-0179</t>
        </is>
      </c>
      <c r="C112" s="33" t="n"/>
      <c r="D112" s="19" t="n">
        <v>46280</v>
      </c>
      <c r="E112" s="10" t="inlineStr">
        <is>
          <t>ISB 304 TO ISB MFD</t>
        </is>
      </c>
      <c r="F112" s="44" t="inlineStr">
        <is>
          <t>21063-G0-PPL-PR-0011</t>
        </is>
      </c>
      <c r="G112" s="12" t="inlineStr">
        <is>
          <t>Inspection Préparation pour la mise en fouille des tronçons de canalisation</t>
        </is>
      </c>
      <c r="H112" s="33" t="n"/>
      <c r="I112" s="33" t="n"/>
      <c r="J112" s="33" t="n"/>
      <c r="K112" s="44" t="inlineStr">
        <is>
          <t>PK (du 1 + 911 au 2 + 315)</t>
        </is>
      </c>
      <c r="L112" s="10" t="n"/>
      <c r="M112" s="33" t="n"/>
      <c r="N112" s="33" t="n"/>
      <c r="O112" s="33" t="n"/>
      <c r="P112" s="44" t="inlineStr">
        <is>
          <t>PPL</t>
        </is>
      </c>
      <c r="Q112" s="33" t="n"/>
      <c r="R112" s="33">
        <f>IF($AB112="","",IFERROR(INDEX(ITP!$G$3:$G$46,MATCH($AB112,ITP!$E$3:$E$46,0)),""))</f>
        <v/>
      </c>
      <c r="S112" s="33" t="inlineStr">
        <is>
          <t>08:00</t>
        </is>
      </c>
      <c r="T112" s="33" t="n"/>
      <c r="U112" s="33">
        <f>IF($AB112="","",IFERROR(INDEX(ITP!$I$3:$I$46,MATCH($AB112,ITP!$E$3:$E$46,0)),""))</f>
        <v/>
      </c>
      <c r="V112" s="33">
        <f>IF($AB112="","",IFERROR(INDEX(ITP!$J$3:$J$46,MATCH($AB112,ITP!$E$3:$E$46,0)),""))</f>
        <v/>
      </c>
      <c r="W112" s="33">
        <f>IF($AB112="","",IFERROR(INDEX(ITP!$K$3:$K$46,MATCH($AB112,ITP!$E$3:$E$46,0)),""))</f>
        <v/>
      </c>
      <c r="X112" s="33">
        <f>IF($AB112="","",IFERROR(INDEX(ITP!$L$3:$L$46,MATCH($AB112,ITP!$E$3:$E$46,0)),""))</f>
        <v/>
      </c>
      <c r="Y112" s="33">
        <f>IF($AB112="","",IFERROR(INDEX(ITP!$M$3:$M$46,MATCH($AB112,ITP!$E$3:$E$46,0)),""))</f>
        <v/>
      </c>
      <c r="Z112" s="33">
        <f>IF($AB112="","",IFERROR(INDEX(ITP!$N$3:$N$46,MATCH($AB112,ITP!$E$3:$E$46,0)),""))</f>
        <v/>
      </c>
      <c r="AA112" s="13">
        <f>IF(A112="","",A112&amp;"|"&amp;COUNTIF($A$2:A112,A112))</f>
        <v/>
      </c>
      <c r="AB112" s="13">
        <f>IF($A112="","",IFERROR(INDEX(ITP!$C$3:$C$21,MATCH(1,INDEX((ITP!$A$3:$A$21=$A112)*(((ITP!$B$3:$B$21="")+ISNUMBER(SEARCH(ITP!$B$3:$B$21,$G112&amp;" "&amp;$T112)))&gt;0),0),0)),""))</f>
        <v/>
      </c>
    </row>
    <row r="113" ht="15" customHeight="1">
      <c r="A113" s="9" t="inlineStr">
        <is>
          <t>Ouverture de la tranchée</t>
        </is>
      </c>
      <c r="B113" s="10" t="inlineStr">
        <is>
          <t>21063-G4-PPL-RFI-0183</t>
        </is>
      </c>
      <c r="C113" s="33" t="n"/>
      <c r="D113" s="19" t="n">
        <v>46284</v>
      </c>
      <c r="E113" s="10" t="inlineStr">
        <is>
          <t>ISB 304 TO ISB MFD</t>
        </is>
      </c>
      <c r="F113" s="44" t="inlineStr">
        <is>
          <t>21061-0000-PPL-TDW-0009</t>
        </is>
      </c>
      <c r="G113" s="12" t="inlineStr">
        <is>
          <t>Inspection final de la tranchée</t>
        </is>
      </c>
      <c r="H113" s="33" t="n"/>
      <c r="I113" s="33" t="n"/>
      <c r="J113" s="33" t="n"/>
      <c r="K113" s="44" t="inlineStr">
        <is>
          <t>PK (du 1 + 911 au 2 + 315)</t>
        </is>
      </c>
      <c r="L113" s="10" t="n"/>
      <c r="M113" s="33" t="n"/>
      <c r="N113" s="33" t="n"/>
      <c r="O113" s="33" t="n"/>
      <c r="P113" s="44" t="inlineStr">
        <is>
          <t>PPL</t>
        </is>
      </c>
      <c r="Q113" s="33" t="n"/>
      <c r="R113" s="33">
        <f>IF($AB113="","",IFERROR(INDEX(ITP!$G$3:$G$46,MATCH($AB113,ITP!$E$3:$E$46,0)),""))</f>
        <v/>
      </c>
      <c r="S113" s="33" t="inlineStr">
        <is>
          <t>08:00</t>
        </is>
      </c>
      <c r="T113" s="33" t="n"/>
      <c r="U113" s="33">
        <f>IF($AB113="","",IFERROR(INDEX(ITP!$I$3:$I$46,MATCH($AB113,ITP!$E$3:$E$46,0)),""))</f>
        <v/>
      </c>
      <c r="V113" s="33">
        <f>IF($AB113="","",IFERROR(INDEX(ITP!$J$3:$J$46,MATCH($AB113,ITP!$E$3:$E$46,0)),""))</f>
        <v/>
      </c>
      <c r="W113" s="33">
        <f>IF($AB113="","",IFERROR(INDEX(ITP!$K$3:$K$46,MATCH($AB113,ITP!$E$3:$E$46,0)),""))</f>
        <v/>
      </c>
      <c r="X113" s="33">
        <f>IF($AB113="","",IFERROR(INDEX(ITP!$L$3:$L$46,MATCH($AB113,ITP!$E$3:$E$46,0)),""))</f>
        <v/>
      </c>
      <c r="Y113" s="33">
        <f>IF($AB113="","",IFERROR(INDEX(ITP!$M$3:$M$46,MATCH($AB113,ITP!$E$3:$E$46,0)),""))</f>
        <v/>
      </c>
      <c r="Z113" s="33">
        <f>IF($AB113="","",IFERROR(INDEX(ITP!$N$3:$N$46,MATCH($AB113,ITP!$E$3:$E$46,0)),""))</f>
        <v/>
      </c>
      <c r="AA113" s="13">
        <f>IF(A113="","",A113&amp;"|"&amp;COUNTIF($A$2:A113,A113))</f>
        <v/>
      </c>
      <c r="AB113" s="13">
        <f>IF($A113="","",IFERROR(INDEX(ITP!$C$3:$C$21,MATCH(1,INDEX((ITP!$A$3:$A$21=$A113)*(((ITP!$B$3:$B$21="")+ISNUMBER(SEARCH(ITP!$B$3:$B$21,$G113&amp;" "&amp;$T113)))&gt;0),0),0)),""))</f>
        <v/>
      </c>
    </row>
    <row r="114" ht="33" customFormat="1" customHeight="1" s="17">
      <c r="A114" s="9" t="inlineStr">
        <is>
          <t>Enrobage</t>
        </is>
      </c>
      <c r="B114" s="44" t="inlineStr">
        <is>
          <t>21063-G4-PPL-RFI-0187</t>
        </is>
      </c>
      <c r="C114" s="20" t="n"/>
      <c r="D114" s="19" t="n">
        <v>46287</v>
      </c>
      <c r="E114" s="44" t="inlineStr">
        <is>
          <t>TRUNKLINE FROM ISW MFD TO TFTⅡCPF</t>
        </is>
      </c>
      <c r="F114" s="44" t="inlineStr">
        <is>
          <t>21061-0000-COP-SPC-0005</t>
        </is>
      </c>
      <c r="G114" s="12" t="inlineStr">
        <is>
          <t>Inspection Test d’adhérence des joints enrobés</t>
        </is>
      </c>
      <c r="H114" s="20" t="n"/>
      <c r="I114" s="20" t="n"/>
      <c r="J114" s="20" t="n"/>
      <c r="K114" s="44" t="inlineStr">
        <is>
          <t>PK (du 2+ 329 au 4+110 )</t>
        </is>
      </c>
      <c r="L114" s="44" t="n"/>
      <c r="M114" s="20" t="n"/>
      <c r="N114" s="20" t="n"/>
      <c r="O114" s="20" t="n"/>
      <c r="P114" s="44" t="inlineStr">
        <is>
          <t>PPL</t>
        </is>
      </c>
      <c r="Q114" s="20" t="n"/>
      <c r="R114" s="20">
        <f>IF($AB114="","",IFERROR(INDEX(ITP!$G$3:$G$46,MATCH($AB114,ITP!$E$3:$E$46,0)),""))</f>
        <v/>
      </c>
      <c r="S114" s="33" t="inlineStr">
        <is>
          <t>08:00</t>
        </is>
      </c>
      <c r="T114" s="20" t="n"/>
      <c r="U114" s="20">
        <f>IF($AB114="","",IFERROR(INDEX(ITP!$I$3:$I$46,MATCH($AB114,ITP!$E$3:$E$46,0)),""))</f>
        <v/>
      </c>
      <c r="V114" s="20">
        <f>IF($AB114="","",IFERROR(INDEX(ITP!$J$3:$J$46,MATCH($AB114,ITP!$E$3:$E$46,0)),""))</f>
        <v/>
      </c>
      <c r="W114" s="20">
        <f>IF($AB114="","",IFERROR(INDEX(ITP!$K$3:$K$46,MATCH($AB114,ITP!$E$3:$E$46,0)),""))</f>
        <v/>
      </c>
      <c r="X114" s="20">
        <f>IF($AB114="","",IFERROR(INDEX(ITP!$L$3:$L$46,MATCH($AB114,ITP!$E$3:$E$46,0)),""))</f>
        <v/>
      </c>
      <c r="Y114" s="20">
        <f>IF($AB114="","",IFERROR(INDEX(ITP!$M$3:$M$46,MATCH($AB114,ITP!$E$3:$E$46,0)),""))</f>
        <v/>
      </c>
      <c r="Z114" s="20">
        <f>IF($AB114="","",IFERROR(INDEX(ITP!$N$3:$N$46,MATCH($AB114,ITP!$E$3:$E$46,0)),""))</f>
        <v/>
      </c>
      <c r="AA114" s="16">
        <f>IF(A114="","",A114&amp;"|"&amp;COUNTIF($A$2:A114,A114))</f>
        <v/>
      </c>
      <c r="AB114" s="16">
        <f>IF($A114="","",IFERROR(INDEX(ITP!$C$3:$C$21,MATCH(1,INDEX((ITP!$A$3:$A$21=$A114)*(((ITP!$B$3:$B$21="")+ISNUMBER(SEARCH(ITP!$B$3:$B$21,$G114&amp;" "&amp;$T114)))&gt;0),0),0)),""))</f>
        <v/>
      </c>
    </row>
    <row r="115" ht="15" customHeight="1">
      <c r="A115" s="9" t="inlineStr">
        <is>
          <t>Cintrage</t>
        </is>
      </c>
      <c r="B115" s="10" t="inlineStr">
        <is>
          <t>21063-G4-PPL-RFI-0188</t>
        </is>
      </c>
      <c r="C115" s="33" t="n"/>
      <c r="D115" s="26" t="n">
        <v>46287</v>
      </c>
      <c r="E115" s="10" t="inlineStr">
        <is>
          <t>TRUNKLINE FROM ISW MFD TO TFTⅡCPF</t>
        </is>
      </c>
      <c r="F115" s="44" t="inlineStr">
        <is>
          <t>21061-0000-PPL-SPC-0008</t>
        </is>
      </c>
      <c r="G115" s="12" t="inlineStr">
        <is>
          <t>Ciintrage a froid de pipe X52 16''</t>
        </is>
      </c>
      <c r="H115" s="33" t="n"/>
      <c r="I115" s="33" t="n"/>
      <c r="J115" s="33" t="n"/>
      <c r="K115" s="44" t="inlineStr">
        <is>
          <t>THICKNESS 9,52</t>
        </is>
      </c>
      <c r="L115" s="10" t="n"/>
      <c r="M115" s="33" t="n"/>
      <c r="N115" s="33" t="n"/>
      <c r="O115" s="33" t="n"/>
      <c r="P115" s="44" t="inlineStr">
        <is>
          <t>PPL</t>
        </is>
      </c>
      <c r="Q115" s="33" t="n"/>
      <c r="R115" s="33">
        <f>IF($AB115="","",IFERROR(INDEX(ITP!$G$3:$G$46,MATCH($AB115,ITP!$E$3:$E$46,0)),""))</f>
        <v/>
      </c>
      <c r="S115" s="33" t="inlineStr">
        <is>
          <t>08:00</t>
        </is>
      </c>
      <c r="T115" s="33" t="n"/>
      <c r="U115" s="33">
        <f>IF($AB115="","",IFERROR(INDEX(ITP!$I$3:$I$46,MATCH($AB115,ITP!$E$3:$E$46,0)),""))</f>
        <v/>
      </c>
      <c r="V115" s="33">
        <f>IF($AB115="","",IFERROR(INDEX(ITP!$J$3:$J$46,MATCH($AB115,ITP!$E$3:$E$46,0)),""))</f>
        <v/>
      </c>
      <c r="W115" s="33">
        <f>IF($AB115="","",IFERROR(INDEX(ITP!$K$3:$K$46,MATCH($AB115,ITP!$E$3:$E$46,0)),""))</f>
        <v/>
      </c>
      <c r="X115" s="33">
        <f>IF($AB115="","",IFERROR(INDEX(ITP!$L$3:$L$46,MATCH($AB115,ITP!$E$3:$E$46,0)),""))</f>
        <v/>
      </c>
      <c r="Y115" s="33">
        <f>IF($AB115="","",IFERROR(INDEX(ITP!$M$3:$M$46,MATCH($AB115,ITP!$E$3:$E$46,0)),""))</f>
        <v/>
      </c>
      <c r="Z115" s="33">
        <f>IF($AB115="","",IFERROR(INDEX(ITP!$N$3:$N$46,MATCH($AB115,ITP!$E$3:$E$46,0)),""))</f>
        <v/>
      </c>
      <c r="AA115" s="13">
        <f>IF(A115="","",A115&amp;"|"&amp;COUNTIF($A$2:A115,A115))</f>
        <v/>
      </c>
      <c r="AB115" s="13">
        <f>IF($A115="","",IFERROR(INDEX(ITP!$C$3:$C$21,MATCH(1,INDEX((ITP!$A$3:$A$21=$A115)*(((ITP!$B$3:$B$21="")+ISNUMBER(SEARCH(ITP!$B$3:$B$21,$G115&amp;" "&amp;$T115)))&gt;0),0),0)),""))</f>
        <v/>
      </c>
    </row>
    <row r="116" ht="15" customHeight="1">
      <c r="A116" s="23" t="inlineStr">
        <is>
          <t>Mise en fouille</t>
        </is>
      </c>
      <c r="B116" s="10" t="inlineStr">
        <is>
          <t>21063-G4-PPL-RFI-0189</t>
        </is>
      </c>
      <c r="C116" s="33" t="n"/>
      <c r="D116" s="19" t="n">
        <v>46288</v>
      </c>
      <c r="E116" s="10" t="inlineStr">
        <is>
          <t>ISB 304 TO ISB MFD</t>
        </is>
      </c>
      <c r="F116" s="44" t="inlineStr">
        <is>
          <t>21063-G0-PPL-PR-0011</t>
        </is>
      </c>
      <c r="G116" s="33" t="inlineStr">
        <is>
          <t>Mise en Fouille de la Canalisation et contrôle par balai électrique du tronçon de canalisation pendant la mise en fouille.</t>
        </is>
      </c>
      <c r="H116" s="33" t="n"/>
      <c r="I116" s="33" t="n"/>
      <c r="J116" s="33" t="n"/>
      <c r="K116" s="44" t="inlineStr">
        <is>
          <t>PK (du 2 + 315 au 4+100 )</t>
        </is>
      </c>
      <c r="L116" s="10" t="n"/>
      <c r="M116" s="33" t="n"/>
      <c r="N116" s="33" t="n"/>
      <c r="O116" s="33" t="n"/>
      <c r="P116" s="44" t="inlineStr">
        <is>
          <t>PPL</t>
        </is>
      </c>
      <c r="Q116" s="33" t="n"/>
      <c r="R116" s="33">
        <f>IF($AB116="","",IFERROR(INDEX(ITP!$G$3:$G$46,MATCH($AB116,ITP!$E$3:$E$46,0)),""))</f>
        <v/>
      </c>
      <c r="S116" s="33" t="inlineStr">
        <is>
          <t>08:00</t>
        </is>
      </c>
      <c r="T116" s="33" t="n"/>
      <c r="U116" s="33">
        <f>IF($AB116="","",IFERROR(INDEX(ITP!$I$3:$I$46,MATCH($AB116,ITP!$E$3:$E$46,0)),""))</f>
        <v/>
      </c>
      <c r="V116" s="33">
        <f>IF($AB116="","",IFERROR(INDEX(ITP!$J$3:$J$46,MATCH($AB116,ITP!$E$3:$E$46,0)),""))</f>
        <v/>
      </c>
      <c r="W116" s="33">
        <f>IF($AB116="","",IFERROR(INDEX(ITP!$K$3:$K$46,MATCH($AB116,ITP!$E$3:$E$46,0)),""))</f>
        <v/>
      </c>
      <c r="X116" s="33">
        <f>IF($AB116="","",IFERROR(INDEX(ITP!$L$3:$L$46,MATCH($AB116,ITP!$E$3:$E$46,0)),""))</f>
        <v/>
      </c>
      <c r="Y116" s="33">
        <f>IF($AB116="","",IFERROR(INDEX(ITP!$M$3:$M$46,MATCH($AB116,ITP!$E$3:$E$46,0)),""))</f>
        <v/>
      </c>
      <c r="Z116" s="33">
        <f>IF($AB116="","",IFERROR(INDEX(ITP!$N$3:$N$46,MATCH($AB116,ITP!$E$3:$E$46,0)),""))</f>
        <v/>
      </c>
      <c r="AA116" s="13">
        <f>IF(A116="","",A116&amp;"|"&amp;COUNTIF($A$2:A116,A116))</f>
        <v/>
      </c>
      <c r="AB116" s="13">
        <f>IF($A116="","",IFERROR(INDEX(ITP!$C$3:$C$21,MATCH(1,INDEX((ITP!$A$3:$A$21=$A116)*(((ITP!$B$3:$B$21="")+ISNUMBER(SEARCH(ITP!$B$3:$B$21,$G116&amp;" "&amp;$T116)))&gt;0),0),0)),""))</f>
        <v/>
      </c>
    </row>
    <row r="117" ht="15" customHeight="1">
      <c r="A117" s="9" t="inlineStr">
        <is>
          <t>Pré-remblai</t>
        </is>
      </c>
      <c r="B117" s="10" t="inlineStr">
        <is>
          <t>21063-G4-PPL-RFI-0191</t>
        </is>
      </c>
      <c r="C117" s="33" t="n"/>
      <c r="D117" s="19" t="n">
        <v>46292</v>
      </c>
      <c r="E117" s="10" t="inlineStr">
        <is>
          <t>ISB 304 TO ISB MFD</t>
        </is>
      </c>
      <c r="F117" s="44" t="n"/>
      <c r="G117" s="12" t="inlineStr">
        <is>
          <t>Inspection Pose de Petit-remblai</t>
        </is>
      </c>
      <c r="H117" s="33" t="n"/>
      <c r="I117" s="33" t="n"/>
      <c r="J117" s="33" t="n"/>
      <c r="K117" s="44" t="inlineStr">
        <is>
          <t>pk 2+115 to 4+010</t>
        </is>
      </c>
      <c r="L117" s="10" t="n"/>
      <c r="M117" s="33" t="n"/>
      <c r="N117" s="33" t="n"/>
      <c r="O117" s="33" t="n"/>
      <c r="P117" s="44" t="inlineStr">
        <is>
          <t>PPL</t>
        </is>
      </c>
      <c r="Q117" s="33" t="n"/>
      <c r="R117" s="33">
        <f>IF($AB117="","",IFERROR(INDEX(ITP!$G$3:$G$46,MATCH($AB117,ITP!$E$3:$E$46,0)),""))</f>
        <v/>
      </c>
      <c r="S117" s="33" t="inlineStr">
        <is>
          <t>08:00</t>
        </is>
      </c>
      <c r="T117" s="33" t="n"/>
      <c r="U117" s="33">
        <f>IF($AB117="","",IFERROR(INDEX(ITP!$I$3:$I$46,MATCH($AB117,ITP!$E$3:$E$46,0)),""))</f>
        <v/>
      </c>
      <c r="V117" s="33">
        <f>IF($AB117="","",IFERROR(INDEX(ITP!$J$3:$J$46,MATCH($AB117,ITP!$E$3:$E$46,0)),""))</f>
        <v/>
      </c>
      <c r="W117" s="33">
        <f>IF($AB117="","",IFERROR(INDEX(ITP!$K$3:$K$46,MATCH($AB117,ITP!$E$3:$E$46,0)),""))</f>
        <v/>
      </c>
      <c r="X117" s="33">
        <f>IF($AB117="","",IFERROR(INDEX(ITP!$L$3:$L$46,MATCH($AB117,ITP!$E$3:$E$46,0)),""))</f>
        <v/>
      </c>
      <c r="Y117" s="33">
        <f>IF($AB117="","",IFERROR(INDEX(ITP!$M$3:$M$46,MATCH($AB117,ITP!$E$3:$E$46,0)),""))</f>
        <v/>
      </c>
      <c r="Z117" s="33">
        <f>IF($AB117="","",IFERROR(INDEX(ITP!$N$3:$N$46,MATCH($AB117,ITP!$E$3:$E$46,0)),""))</f>
        <v/>
      </c>
      <c r="AA117" s="13">
        <f>IF(A117="","",A117&amp;"|"&amp;COUNTIF($A$2:A117,A117))</f>
        <v/>
      </c>
      <c r="AB117" s="13">
        <f>IF($A117="","",IFERROR(INDEX(ITP!$C$3:$C$21,MATCH(1,INDEX((ITP!$A$3:$A$21=$A117)*(((ITP!$B$3:$B$21="")+ISNUMBER(SEARCH(ITP!$B$3:$B$21,$G117&amp;" "&amp;$T117)))&gt;0),0),0)),""))</f>
        <v/>
      </c>
    </row>
    <row r="118" ht="15" customHeight="1">
      <c r="A118" s="23" t="inlineStr">
        <is>
          <t>Mise en fouille</t>
        </is>
      </c>
      <c r="B118" s="10" t="inlineStr">
        <is>
          <t>21063-G3-PPL-RFI-0192</t>
        </is>
      </c>
      <c r="C118" s="33" t="n"/>
      <c r="D118" s="19" t="n">
        <v>46292</v>
      </c>
      <c r="E118" s="10" t="inlineStr">
        <is>
          <t>ISB 303 TO ISB MFD</t>
        </is>
      </c>
      <c r="F118" s="44" t="inlineStr">
        <is>
          <t>21063-G0-PPL-PR-0011</t>
        </is>
      </c>
      <c r="G118" s="33" t="inlineStr">
        <is>
          <t>• Mise en Fouille de la Canalisation et contrôle par balai électrique du tronçon de canalisation pendant la mise en fouille.</t>
        </is>
      </c>
      <c r="H118" s="33" t="n"/>
      <c r="I118" s="33" t="n"/>
      <c r="J118" s="33" t="n"/>
      <c r="K118" s="44" t="inlineStr">
        <is>
          <t>/</t>
        </is>
      </c>
      <c r="L118" s="10" t="n"/>
      <c r="M118" s="33" t="n"/>
      <c r="N118" s="33" t="n"/>
      <c r="O118" s="33" t="n"/>
      <c r="P118" s="44" t="inlineStr">
        <is>
          <t>PPL</t>
        </is>
      </c>
      <c r="Q118" s="33" t="n"/>
      <c r="R118" s="33">
        <f>IF($AB118="","",IFERROR(INDEX(ITP!$G$3:$G$46,MATCH($AB118,ITP!$E$3:$E$46,0)),""))</f>
        <v/>
      </c>
      <c r="S118" s="33" t="inlineStr">
        <is>
          <t>08:00</t>
        </is>
      </c>
      <c r="T118" s="33" t="n"/>
      <c r="U118" s="33">
        <f>IF($AB118="","",IFERROR(INDEX(ITP!$I$3:$I$46,MATCH($AB118,ITP!$E$3:$E$46,0)),""))</f>
        <v/>
      </c>
      <c r="V118" s="33">
        <f>IF($AB118="","",IFERROR(INDEX(ITP!$J$3:$J$46,MATCH($AB118,ITP!$E$3:$E$46,0)),""))</f>
        <v/>
      </c>
      <c r="W118" s="33">
        <f>IF($AB118="","",IFERROR(INDEX(ITP!$K$3:$K$46,MATCH($AB118,ITP!$E$3:$E$46,0)),""))</f>
        <v/>
      </c>
      <c r="X118" s="33">
        <f>IF($AB118="","",IFERROR(INDEX(ITP!$L$3:$L$46,MATCH($AB118,ITP!$E$3:$E$46,0)),""))</f>
        <v/>
      </c>
      <c r="Y118" s="33">
        <f>IF($AB118="","",IFERROR(INDEX(ITP!$M$3:$M$46,MATCH($AB118,ITP!$E$3:$E$46,0)),""))</f>
        <v/>
      </c>
      <c r="Z118" s="33">
        <f>IF($AB118="","",IFERROR(INDEX(ITP!$N$3:$N$46,MATCH($AB118,ITP!$E$3:$E$46,0)),""))</f>
        <v/>
      </c>
      <c r="AA118" s="13">
        <f>IF(A118="","",A118&amp;"|"&amp;COUNTIF($A$2:A118,A118))</f>
        <v/>
      </c>
      <c r="AB118" s="13">
        <f>IF($A118="","",IFERROR(INDEX(ITP!$C$3:$C$21,MATCH(1,INDEX((ITP!$A$3:$A$21=$A118)*(((ITP!$B$3:$B$21="")+ISNUMBER(SEARCH(ITP!$B$3:$B$21,$G118&amp;" "&amp;$T118)))&gt;0),0),0)),""))</f>
        <v/>
      </c>
    </row>
    <row r="119">
      <c r="A119" s="23" t="inlineStr">
        <is>
          <t>Transport et bardage</t>
        </is>
      </c>
      <c r="B119" s="10" t="inlineStr">
        <is>
          <t>21063-G25-PPL-RFI-0193</t>
        </is>
      </c>
      <c r="C119" s="33" t="n"/>
      <c r="D119" s="19" t="n">
        <v>46296</v>
      </c>
      <c r="E119" s="10" t="inlineStr">
        <is>
          <t>isb -ISW</t>
        </is>
      </c>
      <c r="F119" s="44" t="inlineStr">
        <is>
          <t>21063-G0-PPL-PR-0009</t>
        </is>
      </c>
      <c r="G119" s="33" t="inlineStr">
        <is>
          <t>Bardage de la ligne</t>
        </is>
      </c>
      <c r="H119" s="33" t="n"/>
      <c r="I119" s="33" t="n"/>
      <c r="J119" s="33" t="n"/>
      <c r="K119" s="44" t="inlineStr">
        <is>
          <t>pk 0+300 to 2+664</t>
        </is>
      </c>
      <c r="L119" s="10" t="n"/>
      <c r="M119" s="33" t="n"/>
      <c r="N119" s="33" t="n"/>
      <c r="O119" s="33" t="n"/>
      <c r="P119" s="44" t="inlineStr">
        <is>
          <t>PPL</t>
        </is>
      </c>
      <c r="Q119" s="33" t="n"/>
      <c r="R119" s="33">
        <f>IF($AB119="","",IFERROR(INDEX(ITP!$G$3:$G$46,MATCH($AB119,ITP!$E$3:$E$46,0)),""))</f>
        <v/>
      </c>
      <c r="S119" s="33" t="inlineStr">
        <is>
          <t>08:00</t>
        </is>
      </c>
      <c r="T119" s="33" t="n"/>
      <c r="U119" s="33">
        <f>IF($AB119="","",IFERROR(INDEX(ITP!$I$3:$I$46,MATCH($AB119,ITP!$E$3:$E$46,0)),""))</f>
        <v/>
      </c>
      <c r="V119" s="33">
        <f>IF($AB119="","",IFERROR(INDEX(ITP!$J$3:$J$46,MATCH($AB119,ITP!$E$3:$E$46,0)),""))</f>
        <v/>
      </c>
      <c r="W119" s="33">
        <f>IF($AB119="","",IFERROR(INDEX(ITP!$K$3:$K$46,MATCH($AB119,ITP!$E$3:$E$46,0)),""))</f>
        <v/>
      </c>
      <c r="X119" s="33">
        <f>IF($AB119="","",IFERROR(INDEX(ITP!$L$3:$L$46,MATCH($AB119,ITP!$E$3:$E$46,0)),""))</f>
        <v/>
      </c>
      <c r="Y119" s="33">
        <f>IF($AB119="","",IFERROR(INDEX(ITP!$M$3:$M$46,MATCH($AB119,ITP!$E$3:$E$46,0)),""))</f>
        <v/>
      </c>
      <c r="Z119" s="33">
        <f>IF($AB119="","",IFERROR(INDEX(ITP!$N$3:$N$46,MATCH($AB119,ITP!$E$3:$E$46,0)),""))</f>
        <v/>
      </c>
      <c r="AA119" s="13">
        <f>IF(A119="","",A119&amp;"|"&amp;COUNTIF($A$2:A119,A119))</f>
        <v/>
      </c>
      <c r="AB119" s="13">
        <f>IF($A119="","",IFERROR(INDEX(ITP!$C$3:$C$21,MATCH(1,INDEX((ITP!$A$3:$A$21=$A119)*(((ITP!$B$3:$B$21="")+ISNUMBER(SEARCH(ITP!$B$3:$B$21,$G119&amp;" "&amp;$T119)))&gt;0),0),0)),""))</f>
        <v/>
      </c>
    </row>
    <row r="120" ht="33.75" customFormat="1" customHeight="1" s="17">
      <c r="A120" s="9" t="inlineStr">
        <is>
          <t>Enrobage</t>
        </is>
      </c>
      <c r="B120" s="44" t="inlineStr">
        <is>
          <t>21063-G26-PPL-RFI-0194</t>
        </is>
      </c>
      <c r="C120" s="20" t="n"/>
      <c r="D120" s="19" t="n">
        <v>46296</v>
      </c>
      <c r="E120" s="44" t="inlineStr">
        <is>
          <t>TRUNKLINE FROM ISW MFD TO TFTⅡCPF</t>
        </is>
      </c>
      <c r="F120" s="44" t="inlineStr">
        <is>
          <t>21061-0000-COP-SPC-0005</t>
        </is>
      </c>
      <c r="G120" s="12" t="inlineStr">
        <is>
          <t>Inspection Test d’adhérence des joints enrobés</t>
        </is>
      </c>
      <c r="H120" s="20" t="n"/>
      <c r="I120" s="20" t="n"/>
      <c r="J120" s="20" t="n"/>
      <c r="K120" s="44" t="inlineStr">
        <is>
          <t>PK (19+650 to 16+000)</t>
        </is>
      </c>
      <c r="L120" s="44" t="n"/>
      <c r="M120" s="20" t="n"/>
      <c r="N120" s="20" t="n"/>
      <c r="O120" s="20" t="n"/>
      <c r="P120" s="44" t="inlineStr">
        <is>
          <t>PPL</t>
        </is>
      </c>
      <c r="Q120" s="20" t="n"/>
      <c r="R120" s="20">
        <f>IF($AB120="","",IFERROR(INDEX(ITP!$G$3:$G$46,MATCH($AB120,ITP!$E$3:$E$46,0)),""))</f>
        <v/>
      </c>
      <c r="S120" s="33" t="inlineStr">
        <is>
          <t>08:00</t>
        </is>
      </c>
      <c r="T120" s="20" t="n"/>
      <c r="U120" s="20">
        <f>IF($AB120="","",IFERROR(INDEX(ITP!$I$3:$I$46,MATCH($AB120,ITP!$E$3:$E$46,0)),""))</f>
        <v/>
      </c>
      <c r="V120" s="20">
        <f>IF($AB120="","",IFERROR(INDEX(ITP!$J$3:$J$46,MATCH($AB120,ITP!$E$3:$E$46,0)),""))</f>
        <v/>
      </c>
      <c r="W120" s="20">
        <f>IF($AB120="","",IFERROR(INDEX(ITP!$K$3:$K$46,MATCH($AB120,ITP!$E$3:$E$46,0)),""))</f>
        <v/>
      </c>
      <c r="X120" s="20">
        <f>IF($AB120="","",IFERROR(INDEX(ITP!$L$3:$L$46,MATCH($AB120,ITP!$E$3:$E$46,0)),""))</f>
        <v/>
      </c>
      <c r="Y120" s="20">
        <f>IF($AB120="","",IFERROR(INDEX(ITP!$M$3:$M$46,MATCH($AB120,ITP!$E$3:$E$46,0)),""))</f>
        <v/>
      </c>
      <c r="Z120" s="20">
        <f>IF($AB120="","",IFERROR(INDEX(ITP!$N$3:$N$46,MATCH($AB120,ITP!$E$3:$E$46,0)),""))</f>
        <v/>
      </c>
      <c r="AA120" s="16">
        <f>IF(A120="","",A120&amp;"|"&amp;COUNTIF($A$2:A120,A120))</f>
        <v/>
      </c>
      <c r="AB120" s="16">
        <f>IF($A120="","",IFERROR(INDEX(ITP!$C$3:$C$21,MATCH(1,INDEX((ITP!$A$3:$A$21=$A120)*(((ITP!$B$3:$B$21="")+ISNUMBER(SEARCH(ITP!$B$3:$B$21,$G120&amp;" "&amp;$T120)))&gt;0),0),0)),""))</f>
        <v/>
      </c>
    </row>
    <row r="121" ht="15" customHeight="1">
      <c r="A121" s="9" t="inlineStr">
        <is>
          <t>Pré-remblai</t>
        </is>
      </c>
      <c r="B121" s="10" t="inlineStr">
        <is>
          <t>21063-G4-PPL-RFI-0195</t>
        </is>
      </c>
      <c r="C121" s="33" t="n"/>
      <c r="D121" s="26" t="n">
        <v>46296</v>
      </c>
      <c r="E121" s="10" t="inlineStr">
        <is>
          <t>ISB 303 TO ISB MFD</t>
        </is>
      </c>
      <c r="F121" s="44" t="n"/>
      <c r="G121" s="12" t="inlineStr">
        <is>
          <t>Inspection Pose de Petit-remblai</t>
        </is>
      </c>
      <c r="H121" s="33" t="n"/>
      <c r="I121" s="33" t="n"/>
      <c r="J121" s="33" t="n"/>
      <c r="K121" s="44" t="inlineStr">
        <is>
          <t>0+020 to 0+600</t>
        </is>
      </c>
      <c r="L121" s="10" t="n"/>
      <c r="M121" s="33" t="n"/>
      <c r="N121" s="33" t="n"/>
      <c r="O121" s="33" t="n"/>
      <c r="P121" s="44" t="inlineStr">
        <is>
          <t>PPL</t>
        </is>
      </c>
      <c r="Q121" s="33" t="n"/>
      <c r="R121" s="33">
        <f>IF($AB121="","",IFERROR(INDEX(ITP!$G$3:$G$46,MATCH($AB121,ITP!$E$3:$E$46,0)),""))</f>
        <v/>
      </c>
      <c r="S121" s="33" t="inlineStr">
        <is>
          <t>08:00</t>
        </is>
      </c>
      <c r="T121" s="33" t="n"/>
      <c r="U121" s="33">
        <f>IF($AB121="","",IFERROR(INDEX(ITP!$I$3:$I$46,MATCH($AB121,ITP!$E$3:$E$46,0)),""))</f>
        <v/>
      </c>
      <c r="V121" s="33">
        <f>IF($AB121="","",IFERROR(INDEX(ITP!$J$3:$J$46,MATCH($AB121,ITP!$E$3:$E$46,0)),""))</f>
        <v/>
      </c>
      <c r="W121" s="33">
        <f>IF($AB121="","",IFERROR(INDEX(ITP!$K$3:$K$46,MATCH($AB121,ITP!$E$3:$E$46,0)),""))</f>
        <v/>
      </c>
      <c r="X121" s="33">
        <f>IF($AB121="","",IFERROR(INDEX(ITP!$L$3:$L$46,MATCH($AB121,ITP!$E$3:$E$46,0)),""))</f>
        <v/>
      </c>
      <c r="Y121" s="33">
        <f>IF($AB121="","",IFERROR(INDEX(ITP!$M$3:$M$46,MATCH($AB121,ITP!$E$3:$E$46,0)),""))</f>
        <v/>
      </c>
      <c r="Z121" s="33">
        <f>IF($AB121="","",IFERROR(INDEX(ITP!$N$3:$N$46,MATCH($AB121,ITP!$E$3:$E$46,0)),""))</f>
        <v/>
      </c>
      <c r="AA121" s="13">
        <f>IF(A121="","",A121&amp;"|"&amp;COUNTIF($A$2:A121,A121))</f>
        <v/>
      </c>
      <c r="AB121" s="13">
        <f>IF($A121="","",IFERROR(INDEX(ITP!$C$3:$C$21,MATCH(1,INDEX((ITP!$A$3:$A$21=$A121)*(((ITP!$B$3:$B$21="")+ISNUMBER(SEARCH(ITP!$B$3:$B$21,$G121&amp;" "&amp;$T121)))&gt;0),0),0)),""))</f>
        <v/>
      </c>
    </row>
    <row r="122">
      <c r="A122" s="23" t="inlineStr">
        <is>
          <t>Transport et bardage</t>
        </is>
      </c>
      <c r="B122" s="10" t="inlineStr">
        <is>
          <t>21063-G26-PPL-RFI-0196</t>
        </is>
      </c>
      <c r="C122" s="33" t="n"/>
      <c r="D122" s="19" t="n">
        <v>46298</v>
      </c>
      <c r="E122" s="10" t="inlineStr">
        <is>
          <t>TRUNKLINE FROM ISW MFD TO TFTⅡCPF</t>
        </is>
      </c>
      <c r="F122" s="44" t="inlineStr">
        <is>
          <t>21063-G0-PPL-PR-0009</t>
        </is>
      </c>
      <c r="G122" s="33" t="inlineStr">
        <is>
          <t>Bardage de la ligne</t>
        </is>
      </c>
      <c r="H122" s="33" t="n"/>
      <c r="I122" s="33" t="n"/>
      <c r="J122" s="33" t="n"/>
      <c r="K122" s="44" t="n"/>
      <c r="L122" s="10" t="n"/>
      <c r="M122" s="33" t="n"/>
      <c r="N122" s="33" t="n"/>
      <c r="O122" s="33" t="n"/>
      <c r="P122" s="44" t="inlineStr">
        <is>
          <t>PPL</t>
        </is>
      </c>
      <c r="Q122" s="33" t="n"/>
      <c r="R122" s="33">
        <f>IF($AB122="","",IFERROR(INDEX(ITP!$G$3:$G$46,MATCH($AB122,ITP!$E$3:$E$46,0)),""))</f>
        <v/>
      </c>
      <c r="S122" s="33" t="inlineStr">
        <is>
          <t>08:00</t>
        </is>
      </c>
      <c r="T122" s="33" t="n"/>
      <c r="U122" s="33">
        <f>IF($AB122="","",IFERROR(INDEX(ITP!$I$3:$I$46,MATCH($AB122,ITP!$E$3:$E$46,0)),""))</f>
        <v/>
      </c>
      <c r="V122" s="33">
        <f>IF($AB122="","",IFERROR(INDEX(ITP!$J$3:$J$46,MATCH($AB122,ITP!$E$3:$E$46,0)),""))</f>
        <v/>
      </c>
      <c r="W122" s="33">
        <f>IF($AB122="","",IFERROR(INDEX(ITP!$K$3:$K$46,MATCH($AB122,ITP!$E$3:$E$46,0)),""))</f>
        <v/>
      </c>
      <c r="X122" s="33">
        <f>IF($AB122="","",IFERROR(INDEX(ITP!$L$3:$L$46,MATCH($AB122,ITP!$E$3:$E$46,0)),""))</f>
        <v/>
      </c>
      <c r="Y122" s="33">
        <f>IF($AB122="","",IFERROR(INDEX(ITP!$M$3:$M$46,MATCH($AB122,ITP!$E$3:$E$46,0)),""))</f>
        <v/>
      </c>
      <c r="Z122" s="33">
        <f>IF($AB122="","",IFERROR(INDEX(ITP!$N$3:$N$46,MATCH($AB122,ITP!$E$3:$E$46,0)),""))</f>
        <v/>
      </c>
      <c r="AA122" s="13">
        <f>IF(A122="","",A122&amp;"|"&amp;COUNTIF($A$2:A122,A122))</f>
        <v/>
      </c>
      <c r="AB122" s="13">
        <f>IF($A122="","",IFERROR(INDEX(ITP!$C$3:$C$21,MATCH(1,INDEX((ITP!$A$3:$A$21=$A122)*(((ITP!$B$3:$B$21="")+ISNUMBER(SEARCH(ITP!$B$3:$B$21,$G122&amp;" "&amp;$T122)))&gt;0),0),0)),""))</f>
        <v/>
      </c>
    </row>
    <row r="123" ht="30" customFormat="1" customHeight="1" s="17">
      <c r="A123" s="23" t="inlineStr">
        <is>
          <t>Lit de pose</t>
        </is>
      </c>
      <c r="B123" s="44" t="inlineStr">
        <is>
          <t>21063-G26-PPL-RFI-0197</t>
        </is>
      </c>
      <c r="C123" s="20" t="n"/>
      <c r="D123" s="26" t="n">
        <v>46302</v>
      </c>
      <c r="E123" s="44" t="inlineStr">
        <is>
          <t>TRUNKLINE FROM ISW MFD TO TFTⅡCPF</t>
        </is>
      </c>
      <c r="F123" s="44" t="inlineStr">
        <is>
          <t>21061-0000-COP-SPC-0005</t>
        </is>
      </c>
      <c r="G123" s="33" t="inlineStr">
        <is>
          <t>inspection preparation de lit de pose dans la tranchee</t>
        </is>
      </c>
      <c r="H123" s="20" t="n"/>
      <c r="I123" s="33" t="n"/>
      <c r="J123" s="33" t="n"/>
      <c r="K123" s="45" t="inlineStr">
        <is>
          <t>4+500 to 24+045 et 23+998 au 23+899
et 23+849 au 750</t>
        </is>
      </c>
      <c r="L123" s="44" t="n"/>
      <c r="M123" s="20" t="n"/>
      <c r="N123" s="20" t="n"/>
      <c r="O123" s="20" t="n"/>
      <c r="P123" s="44" t="inlineStr">
        <is>
          <t>PPL</t>
        </is>
      </c>
      <c r="Q123" s="20" t="n"/>
      <c r="R123" s="20">
        <f>IF($AB123="","",IFERROR(INDEX(ITP!$G$3:$G$46,MATCH($AB123,ITP!$E$3:$E$46,0)),""))</f>
        <v/>
      </c>
      <c r="S123" s="33" t="inlineStr">
        <is>
          <t>08:00</t>
        </is>
      </c>
      <c r="T123" s="20" t="n"/>
      <c r="U123" s="20">
        <f>IF($AB123="","",IFERROR(INDEX(ITP!$I$3:$I$46,MATCH($AB123,ITP!$E$3:$E$46,0)),""))</f>
        <v/>
      </c>
      <c r="V123" s="20">
        <f>IF($AB123="","",IFERROR(INDEX(ITP!$J$3:$J$46,MATCH($AB123,ITP!$E$3:$E$46,0)),""))</f>
        <v/>
      </c>
      <c r="W123" s="20">
        <f>IF($AB123="","",IFERROR(INDEX(ITP!$K$3:$K$46,MATCH($AB123,ITP!$E$3:$E$46,0)),""))</f>
        <v/>
      </c>
      <c r="X123" s="20">
        <f>IF($AB123="","",IFERROR(INDEX(ITP!$L$3:$L$46,MATCH($AB123,ITP!$E$3:$E$46,0)),""))</f>
        <v/>
      </c>
      <c r="Y123" s="20">
        <f>IF($AB123="","",IFERROR(INDEX(ITP!$M$3:$M$46,MATCH($AB123,ITP!$E$3:$E$46,0)),""))</f>
        <v/>
      </c>
      <c r="Z123" s="20">
        <f>IF($AB123="","",IFERROR(INDEX(ITP!$N$3:$N$46,MATCH($AB123,ITP!$E$3:$E$46,0)),""))</f>
        <v/>
      </c>
      <c r="AA123" s="16">
        <f>IF(A123="","",A123&amp;"|"&amp;COUNTIF($A$2:A123,A123))</f>
        <v/>
      </c>
      <c r="AB123" s="16">
        <f>IF($A123="","",IFERROR(INDEX(ITP!$C$3:$C$21,MATCH(1,INDEX((ITP!$A$3:$A$21=$A123)*(((ITP!$B$3:$B$21="")+ISNUMBER(SEARCH(ITP!$B$3:$B$21,$G123&amp;" "&amp;$T123)))&gt;0),0),0)),""))</f>
        <v/>
      </c>
    </row>
    <row r="124" ht="63" customFormat="1" customHeight="1" s="17">
      <c r="A124" s="15" t="inlineStr">
        <is>
          <t>Mise en fouille</t>
        </is>
      </c>
      <c r="B124" s="44" t="inlineStr">
        <is>
          <t>21063-G26-PPL-RFI-0198</t>
        </is>
      </c>
      <c r="C124" s="20" t="n"/>
      <c r="D124" s="27" t="n">
        <v>46302</v>
      </c>
      <c r="E124" s="20" t="inlineStr">
        <is>
          <t>TRUNKLINE FROM ISW MFD TO TFTⅡCPF</t>
        </is>
      </c>
      <c r="F124" s="44" t="inlineStr">
        <is>
          <t>21063-G0-PPL-PR-0011</t>
        </is>
      </c>
      <c r="G124" s="33" t="inlineStr">
        <is>
          <t>• Mise en Fouille de la Canalisation et contrôle par balai électrique du tronçon de canalisation pendant la mise en fouille.</t>
        </is>
      </c>
      <c r="H124" s="20" t="n"/>
      <c r="I124" s="20" t="n"/>
      <c r="J124" s="33" t="n"/>
      <c r="K124" s="45" t="inlineStr">
        <is>
          <t>T-01 et T-02 et T-03 entre
PK 24+500 et PK 23+750</t>
        </is>
      </c>
      <c r="L124" s="44" t="n"/>
      <c r="M124" s="20" t="n"/>
      <c r="N124" s="20" t="n"/>
      <c r="O124" s="20" t="n"/>
      <c r="P124" s="44" t="inlineStr">
        <is>
          <t>PPL</t>
        </is>
      </c>
      <c r="Q124" s="20" t="n"/>
      <c r="R124" s="20">
        <f>IF($AB124="","",IFERROR(INDEX(ITP!$G$3:$G$46,MATCH($AB124,ITP!$E$3:$E$46,0)),""))</f>
        <v/>
      </c>
      <c r="S124" s="33" t="inlineStr">
        <is>
          <t>08:00</t>
        </is>
      </c>
      <c r="T124" s="20" t="n"/>
      <c r="U124" s="20">
        <f>IF($AB124="","",IFERROR(INDEX(ITP!$I$3:$I$46,MATCH($AB124,ITP!$E$3:$E$46,0)),""))</f>
        <v/>
      </c>
      <c r="V124" s="20">
        <f>IF($AB124="","",IFERROR(INDEX(ITP!$J$3:$J$46,MATCH($AB124,ITP!$E$3:$E$46,0)),""))</f>
        <v/>
      </c>
      <c r="W124" s="20">
        <f>IF($AB124="","",IFERROR(INDEX(ITP!$K$3:$K$46,MATCH($AB124,ITP!$E$3:$E$46,0)),""))</f>
        <v/>
      </c>
      <c r="X124" s="20">
        <f>IF($AB124="","",IFERROR(INDEX(ITP!$L$3:$L$46,MATCH($AB124,ITP!$E$3:$E$46,0)),""))</f>
        <v/>
      </c>
      <c r="Y124" s="20">
        <f>IF($AB124="","",IFERROR(INDEX(ITP!$M$3:$M$46,MATCH($AB124,ITP!$E$3:$E$46,0)),""))</f>
        <v/>
      </c>
      <c r="Z124" s="20">
        <f>IF($AB124="","",IFERROR(INDEX(ITP!$N$3:$N$46,MATCH($AB124,ITP!$E$3:$E$46,0)),""))</f>
        <v/>
      </c>
      <c r="AA124" s="16">
        <f>IF(A124="","",A124&amp;"|"&amp;COUNTIF($A$2:A124,A124))</f>
        <v/>
      </c>
      <c r="AB124" s="16">
        <f>IF($A124="","",IFERROR(INDEX(ITP!$C$3:$C$21,MATCH(1,INDEX((ITP!$A$3:$A$21=$A124)*(((ITP!$B$3:$B$21="")+ISNUMBER(SEARCH(ITP!$B$3:$B$21,$G124&amp;" "&amp;$T124)))&gt;0),0),0)),""))</f>
        <v/>
      </c>
    </row>
    <row r="125" ht="45" customFormat="1" customHeight="1" s="17">
      <c r="A125" s="20" t="inlineStr">
        <is>
          <t>Lit de pose</t>
        </is>
      </c>
      <c r="B125" s="44" t="inlineStr">
        <is>
          <t>21063-G26-PPL-RFI-0200</t>
        </is>
      </c>
      <c r="C125" s="20" t="inlineStr">
        <is>
          <t>002</t>
        </is>
      </c>
      <c r="D125" s="100" t="n">
        <v>46308</v>
      </c>
      <c r="E125" s="20" t="inlineStr">
        <is>
          <t>TRUNKLINE FROM ISW MFD TO TFTⅡCPF</t>
        </is>
      </c>
      <c r="F125" s="44" t="inlineStr">
        <is>
          <t>21061-0000-COP-SPC-0005</t>
        </is>
      </c>
      <c r="G125" s="20" t="inlineStr">
        <is>
          <t>inspection preparation de lit de pose dans la tranchee</t>
        </is>
      </c>
      <c r="H125" s="20" t="n"/>
      <c r="I125" s="20" t="n"/>
      <c r="J125" s="20" t="n"/>
      <c r="K125" s="45" t="inlineStr">
        <is>
          <t xml:space="preserve">23+720 TO 23+000 ET 22+950 TO 22+475 ET 22+450 TO 22+010
 ET 21+920 TO 21+210 </t>
        </is>
      </c>
      <c r="L125" s="44" t="n"/>
      <c r="M125" s="20" t="inlineStr">
        <is>
          <t>2345</t>
        </is>
      </c>
      <c r="N125" s="20" t="n"/>
      <c r="O125" s="20" t="n"/>
      <c r="P125" s="44" t="inlineStr">
        <is>
          <t>PPL</t>
        </is>
      </c>
      <c r="Q125" s="20" t="n"/>
      <c r="R125" s="20">
        <f>IF($AB125="","",IFERROR(INDEX(ITP!$G$3:$G$46,MATCH($AB125,ITP!$E$3:$E$46,0)),""))</f>
        <v/>
      </c>
      <c r="S125" s="20" t="inlineStr">
        <is>
          <t>08:00</t>
        </is>
      </c>
      <c r="T125" s="20" t="n"/>
      <c r="U125" s="20">
        <f>IF($AB125="","",IFERROR(INDEX(ITP!$I$3:$I$46,MATCH($AB125,ITP!$E$3:$E$46,0)),""))</f>
        <v/>
      </c>
      <c r="V125" s="20">
        <f>IF($AB125="","",IFERROR(INDEX(ITP!$J$3:$J$46,MATCH($AB125,ITP!$E$3:$E$46,0)),""))</f>
        <v/>
      </c>
      <c r="W125" s="20">
        <f>IF($AB125="","",IFERROR(INDEX(ITP!$K$3:$K$46,MATCH($AB125,ITP!$E$3:$E$46,0)),""))</f>
        <v/>
      </c>
      <c r="X125" s="20">
        <f>IF($AB125="","",IFERROR(INDEX(ITP!$L$3:$L$46,MATCH($AB125,ITP!$E$3:$E$46,0)),""))</f>
        <v/>
      </c>
      <c r="Y125" s="20">
        <f>IF($AB125="","",IFERROR(INDEX(ITP!$M$3:$M$46,MATCH($AB125,ITP!$E$3:$E$46,0)),""))</f>
        <v/>
      </c>
      <c r="Z125" s="20">
        <f>IF($AB125="","",IFERROR(INDEX(ITP!$N$3:$N$46,MATCH($AB125,ITP!$E$3:$E$46,0)),""))</f>
        <v/>
      </c>
      <c r="AA125" s="16">
        <f>IF(A125="","",A125&amp;"|"&amp;COUNTIF($A$2:A125,A125))</f>
        <v/>
      </c>
      <c r="AB125" s="16">
        <f>IF($A125="","",IFERROR(INDEX(ITP!$C$3:$C$21,MATCH(1,INDEX((ITP!$A$3:$A$21=$A125)*(((ITP!$B$3:$B$21="")+ISNUMBER(SEARCH(ITP!$B$3:$B$21,$G125&amp;" "&amp;$T125)))&gt;0),0),0)),""))</f>
        <v/>
      </c>
    </row>
    <row r="126">
      <c r="A126" s="33" t="n"/>
      <c r="B126" s="10" t="n"/>
      <c r="C126" s="33" t="n"/>
      <c r="D126" s="28" t="n"/>
      <c r="E126" s="10" t="n"/>
      <c r="F126" s="44" t="n"/>
      <c r="G126" s="33" t="n"/>
      <c r="H126" s="33" t="n"/>
      <c r="I126" s="33" t="n"/>
      <c r="J126" s="33" t="n"/>
      <c r="K126" s="44" t="n"/>
      <c r="L126" s="10" t="n"/>
      <c r="M126" s="33" t="n"/>
      <c r="N126" s="33" t="n"/>
      <c r="O126" s="33" t="n"/>
      <c r="P126" s="44" t="inlineStr">
        <is>
          <t>PPL</t>
        </is>
      </c>
      <c r="Q126" s="33" t="n"/>
      <c r="R126" s="33">
        <f>IF($AB126="","",IFERROR(INDEX(ITP!$G$3:$G$46,MATCH($AB126,ITP!$E$3:$E$46,0)),""))</f>
        <v/>
      </c>
      <c r="S126" s="33" t="n"/>
      <c r="T126" s="33" t="n"/>
      <c r="U126" s="33">
        <f>IF($AB126="","",IFERROR(INDEX(ITP!$I$3:$I$46,MATCH($AB126,ITP!$E$3:$E$46,0)),""))</f>
        <v/>
      </c>
      <c r="V126" s="33">
        <f>IF($AB126="","",IFERROR(INDEX(ITP!$J$3:$J$46,MATCH($AB126,ITP!$E$3:$E$46,0)),""))</f>
        <v/>
      </c>
      <c r="W126" s="33">
        <f>IF($AB126="","",IFERROR(INDEX(ITP!$K$3:$K$46,MATCH($AB126,ITP!$E$3:$E$46,0)),""))</f>
        <v/>
      </c>
      <c r="X126" s="33">
        <f>IF($AB126="","",IFERROR(INDEX(ITP!$L$3:$L$46,MATCH($AB126,ITP!$E$3:$E$46,0)),""))</f>
        <v/>
      </c>
      <c r="Y126" s="33">
        <f>IF($AB126="","",IFERROR(INDEX(ITP!$M$3:$M$46,MATCH($AB126,ITP!$E$3:$E$46,0)),""))</f>
        <v/>
      </c>
      <c r="Z126" s="33">
        <f>IF($AB126="","",IFERROR(INDEX(ITP!$N$3:$N$46,MATCH($AB126,ITP!$E$3:$E$46,0)),""))</f>
        <v/>
      </c>
      <c r="AA126" s="13">
        <f>IF(A126="","",A126&amp;"|"&amp;COUNTIF($A$2:A126,A126))</f>
        <v/>
      </c>
      <c r="AB126" s="13">
        <f>IF($A126="","",IFERROR(INDEX(ITP!$C$3:$C$21,MATCH(1,INDEX((ITP!$A$3:$A$21=$A126)*(((ITP!$B$3:$B$21="")+ISNUMBER(SEARCH(ITP!$B$3:$B$21,$G126&amp;" "&amp;$T126)))&gt;0),0),0)),""))</f>
        <v/>
      </c>
    </row>
    <row r="127">
      <c r="A127" s="33" t="n"/>
      <c r="B127" s="10" t="n"/>
      <c r="C127" s="33" t="n"/>
      <c r="D127" s="28" t="n"/>
      <c r="E127" s="10" t="n"/>
      <c r="F127" s="44" t="n"/>
      <c r="G127" s="33" t="n"/>
      <c r="H127" s="33" t="n"/>
      <c r="I127" s="33" t="n"/>
      <c r="J127" s="33" t="n"/>
      <c r="K127" s="44" t="n"/>
      <c r="L127" s="10" t="n"/>
      <c r="M127" s="33" t="n"/>
      <c r="N127" s="33" t="n"/>
      <c r="O127" s="33" t="n"/>
      <c r="P127" s="44" t="inlineStr">
        <is>
          <t>PPL</t>
        </is>
      </c>
      <c r="Q127" s="33" t="n"/>
      <c r="R127" s="33">
        <f>IF($AB127="","",IFERROR(INDEX(ITP!$G$3:$G$46,MATCH($AB127,ITP!$E$3:$E$46,0)),""))</f>
        <v/>
      </c>
      <c r="S127" s="33" t="n"/>
      <c r="T127" s="33" t="n"/>
      <c r="U127" s="33">
        <f>IF($AB127="","",IFERROR(INDEX(ITP!$I$3:$I$46,MATCH($AB127,ITP!$E$3:$E$46,0)),""))</f>
        <v/>
      </c>
      <c r="V127" s="33">
        <f>IF($AB127="","",IFERROR(INDEX(ITP!$J$3:$J$46,MATCH($AB127,ITP!$E$3:$E$46,0)),""))</f>
        <v/>
      </c>
      <c r="W127" s="33">
        <f>IF($AB127="","",IFERROR(INDEX(ITP!$K$3:$K$46,MATCH($AB127,ITP!$E$3:$E$46,0)),""))</f>
        <v/>
      </c>
      <c r="X127" s="33">
        <f>IF($AB127="","",IFERROR(INDEX(ITP!$L$3:$L$46,MATCH($AB127,ITP!$E$3:$E$46,0)),""))</f>
        <v/>
      </c>
      <c r="Y127" s="33">
        <f>IF($AB127="","",IFERROR(INDEX(ITP!$M$3:$M$46,MATCH($AB127,ITP!$E$3:$E$46,0)),""))</f>
        <v/>
      </c>
      <c r="Z127" s="33">
        <f>IF($AB127="","",IFERROR(INDEX(ITP!$N$3:$N$46,MATCH($AB127,ITP!$E$3:$E$46,0)),""))</f>
        <v/>
      </c>
      <c r="AA127" s="13">
        <f>IF(A127="","",A127&amp;"|"&amp;COUNTIF($A$2:A127,A127))</f>
        <v/>
      </c>
      <c r="AB127" s="13">
        <f>IF($A127="","",IFERROR(INDEX(ITP!$C$3:$C$21,MATCH(1,INDEX((ITP!$A$3:$A$21=$A127)*(((ITP!$B$3:$B$21="")+ISNUMBER(SEARCH(ITP!$B$3:$B$21,$G127&amp;" "&amp;$T127)))&gt;0),0),0)),""))</f>
        <v/>
      </c>
    </row>
    <row r="128">
      <c r="A128" s="33" t="n"/>
      <c r="B128" s="10" t="n"/>
      <c r="C128" s="33" t="n"/>
      <c r="D128" s="28" t="n"/>
      <c r="E128" s="10" t="n"/>
      <c r="F128" s="44" t="n"/>
      <c r="G128" s="33" t="n"/>
      <c r="H128" s="33" t="n"/>
      <c r="I128" s="33" t="n"/>
      <c r="J128" s="33" t="n"/>
      <c r="K128" s="44" t="n"/>
      <c r="L128" s="10" t="n"/>
      <c r="M128" s="33" t="n"/>
      <c r="N128" s="33" t="n"/>
      <c r="O128" s="33" t="n"/>
      <c r="P128" s="44" t="inlineStr">
        <is>
          <t>PPL</t>
        </is>
      </c>
      <c r="Q128" s="33" t="n"/>
      <c r="R128" s="33">
        <f>IF($AB128="","",IFERROR(INDEX(ITP!$G$3:$G$46,MATCH($AB128,ITP!$E$3:$E$46,0)),""))</f>
        <v/>
      </c>
      <c r="S128" s="33" t="n"/>
      <c r="T128" s="33" t="n"/>
      <c r="U128" s="33">
        <f>IF($AB128="","",IFERROR(INDEX(ITP!$I$3:$I$46,MATCH($AB128,ITP!$E$3:$E$46,0)),""))</f>
        <v/>
      </c>
      <c r="V128" s="33">
        <f>IF($AB128="","",IFERROR(INDEX(ITP!$J$3:$J$46,MATCH($AB128,ITP!$E$3:$E$46,0)),""))</f>
        <v/>
      </c>
      <c r="W128" s="33">
        <f>IF($AB128="","",IFERROR(INDEX(ITP!$K$3:$K$46,MATCH($AB128,ITP!$E$3:$E$46,0)),""))</f>
        <v/>
      </c>
      <c r="X128" s="33">
        <f>IF($AB128="","",IFERROR(INDEX(ITP!$L$3:$L$46,MATCH($AB128,ITP!$E$3:$E$46,0)),""))</f>
        <v/>
      </c>
      <c r="Y128" s="33">
        <f>IF($AB128="","",IFERROR(INDEX(ITP!$M$3:$M$46,MATCH($AB128,ITP!$E$3:$E$46,0)),""))</f>
        <v/>
      </c>
      <c r="Z128" s="33">
        <f>IF($AB128="","",IFERROR(INDEX(ITP!$N$3:$N$46,MATCH($AB128,ITP!$E$3:$E$46,0)),""))</f>
        <v/>
      </c>
      <c r="AA128" s="13">
        <f>IF(A128="","",A128&amp;"|"&amp;COUNTIF($A$2:A128,A128))</f>
        <v/>
      </c>
      <c r="AB128" s="13">
        <f>IF($A128="","",IFERROR(INDEX(ITP!$C$3:$C$21,MATCH(1,INDEX((ITP!$A$3:$A$21=$A128)*(((ITP!$B$3:$B$21="")+ISNUMBER(SEARCH(ITP!$B$3:$B$21,$G128&amp;" "&amp;$T128)))&gt;0),0),0)),""))</f>
        <v/>
      </c>
    </row>
    <row r="129">
      <c r="A129" s="33" t="n"/>
      <c r="B129" s="10" t="n"/>
      <c r="C129" s="33" t="n"/>
      <c r="D129" s="28" t="n"/>
      <c r="E129" s="10" t="n"/>
      <c r="F129" s="44" t="n"/>
      <c r="G129" s="33" t="n"/>
      <c r="H129" s="33" t="n"/>
      <c r="I129" s="33" t="n"/>
      <c r="J129" s="33" t="n"/>
      <c r="K129" s="44" t="n"/>
      <c r="L129" s="10" t="n"/>
      <c r="M129" s="33" t="n"/>
      <c r="N129" s="33" t="n"/>
      <c r="O129" s="33" t="n"/>
      <c r="P129" s="44" t="inlineStr">
        <is>
          <t>PPL</t>
        </is>
      </c>
      <c r="Q129" s="33" t="n"/>
      <c r="R129" s="33">
        <f>IF($AB129="","",IFERROR(INDEX(ITP!$G$3:$G$46,MATCH($AB129,ITP!$E$3:$E$46,0)),""))</f>
        <v/>
      </c>
      <c r="S129" s="33" t="n"/>
      <c r="T129" s="33" t="n"/>
      <c r="U129" s="33">
        <f>IF($AB129="","",IFERROR(INDEX(ITP!$I$3:$I$46,MATCH($AB129,ITP!$E$3:$E$46,0)),""))</f>
        <v/>
      </c>
      <c r="V129" s="33">
        <f>IF($AB129="","",IFERROR(INDEX(ITP!$J$3:$J$46,MATCH($AB129,ITP!$E$3:$E$46,0)),""))</f>
        <v/>
      </c>
      <c r="W129" s="33">
        <f>IF($AB129="","",IFERROR(INDEX(ITP!$K$3:$K$46,MATCH($AB129,ITP!$E$3:$E$46,0)),""))</f>
        <v/>
      </c>
      <c r="X129" s="33">
        <f>IF($AB129="","",IFERROR(INDEX(ITP!$L$3:$L$46,MATCH($AB129,ITP!$E$3:$E$46,0)),""))</f>
        <v/>
      </c>
      <c r="Y129" s="33">
        <f>IF($AB129="","",IFERROR(INDEX(ITP!$M$3:$M$46,MATCH($AB129,ITP!$E$3:$E$46,0)),""))</f>
        <v/>
      </c>
      <c r="Z129" s="33">
        <f>IF($AB129="","",IFERROR(INDEX(ITP!$N$3:$N$46,MATCH($AB129,ITP!$E$3:$E$46,0)),""))</f>
        <v/>
      </c>
      <c r="AA129" s="13">
        <f>IF(A129="","",A129&amp;"|"&amp;COUNTIF($A$2:A129,A129))</f>
        <v/>
      </c>
      <c r="AB129" s="13">
        <f>IF($A129="","",IFERROR(INDEX(ITP!$C$3:$C$21,MATCH(1,INDEX((ITP!$A$3:$A$21=$A129)*(((ITP!$B$3:$B$21="")+ISNUMBER(SEARCH(ITP!$B$3:$B$21,$G129&amp;" "&amp;$T129)))&gt;0),0),0)),""))</f>
        <v/>
      </c>
    </row>
    <row r="130">
      <c r="A130" s="33" t="n"/>
      <c r="B130" s="10" t="n"/>
      <c r="C130" s="33" t="n"/>
      <c r="D130" s="28" t="n"/>
      <c r="E130" s="10" t="n"/>
      <c r="F130" s="44" t="n"/>
      <c r="G130" s="33" t="n"/>
      <c r="H130" s="33" t="n"/>
      <c r="I130" s="33" t="n"/>
      <c r="J130" s="33" t="n"/>
      <c r="K130" s="44" t="n"/>
      <c r="L130" s="10" t="n"/>
      <c r="M130" s="33" t="n"/>
      <c r="N130" s="33" t="n"/>
      <c r="O130" s="33" t="n"/>
      <c r="P130" s="44" t="inlineStr">
        <is>
          <t>PPL</t>
        </is>
      </c>
      <c r="Q130" s="33" t="n"/>
      <c r="R130" s="33">
        <f>IF($AB130="","",IFERROR(INDEX(ITP!$G$3:$G$46,MATCH($AB130,ITP!$E$3:$E$46,0)),""))</f>
        <v/>
      </c>
      <c r="S130" s="33" t="n"/>
      <c r="T130" s="33" t="n"/>
      <c r="U130" s="33">
        <f>IF($AB130="","",IFERROR(INDEX(ITP!$I$3:$I$46,MATCH($AB130,ITP!$E$3:$E$46,0)),""))</f>
        <v/>
      </c>
      <c r="V130" s="33">
        <f>IF($AB130="","",IFERROR(INDEX(ITP!$J$3:$J$46,MATCH($AB130,ITP!$E$3:$E$46,0)),""))</f>
        <v/>
      </c>
      <c r="W130" s="33">
        <f>IF($AB130="","",IFERROR(INDEX(ITP!$K$3:$K$46,MATCH($AB130,ITP!$E$3:$E$46,0)),""))</f>
        <v/>
      </c>
      <c r="X130" s="33">
        <f>IF($AB130="","",IFERROR(INDEX(ITP!$L$3:$L$46,MATCH($AB130,ITP!$E$3:$E$46,0)),""))</f>
        <v/>
      </c>
      <c r="Y130" s="33">
        <f>IF($AB130="","",IFERROR(INDEX(ITP!$M$3:$M$46,MATCH($AB130,ITP!$E$3:$E$46,0)),""))</f>
        <v/>
      </c>
      <c r="Z130" s="33">
        <f>IF($AB130="","",IFERROR(INDEX(ITP!$N$3:$N$46,MATCH($AB130,ITP!$E$3:$E$46,0)),""))</f>
        <v/>
      </c>
      <c r="AA130" s="13">
        <f>IF(A130="","",A130&amp;"|"&amp;COUNTIF($A$2:A130,A130))</f>
        <v/>
      </c>
      <c r="AB130" s="13">
        <f>IF($A130="","",IFERROR(INDEX(ITP!$C$3:$C$21,MATCH(1,INDEX((ITP!$A$3:$A$21=$A130)*(((ITP!$B$3:$B$21="")+ISNUMBER(SEARCH(ITP!$B$3:$B$21,$G130&amp;" "&amp;$T130)))&gt;0),0),0)),""))</f>
        <v/>
      </c>
    </row>
    <row r="131">
      <c r="A131" s="33" t="n"/>
      <c r="B131" s="10" t="n"/>
      <c r="C131" s="33" t="n"/>
      <c r="D131" s="28" t="n"/>
      <c r="E131" s="10" t="n"/>
      <c r="F131" s="44" t="n"/>
      <c r="G131" s="33" t="n"/>
      <c r="H131" s="33" t="n"/>
      <c r="I131" s="33" t="n"/>
      <c r="J131" s="33" t="n"/>
      <c r="K131" s="44" t="n"/>
      <c r="L131" s="10" t="n"/>
      <c r="M131" s="33" t="n"/>
      <c r="N131" s="33" t="n"/>
      <c r="O131" s="33" t="n"/>
      <c r="P131" s="44" t="inlineStr">
        <is>
          <t>PPL</t>
        </is>
      </c>
      <c r="Q131" s="33" t="n"/>
      <c r="R131" s="33">
        <f>IF($AB131="","",IFERROR(INDEX(ITP!$G$3:$G$46,MATCH($AB131,ITP!$E$3:$E$46,0)),""))</f>
        <v/>
      </c>
      <c r="S131" s="33" t="n"/>
      <c r="T131" s="33" t="n"/>
      <c r="U131" s="33">
        <f>IF($AB131="","",IFERROR(INDEX(ITP!$I$3:$I$46,MATCH($AB131,ITP!$E$3:$E$46,0)),""))</f>
        <v/>
      </c>
      <c r="V131" s="33">
        <f>IF($AB131="","",IFERROR(INDEX(ITP!$J$3:$J$46,MATCH($AB131,ITP!$E$3:$E$46,0)),""))</f>
        <v/>
      </c>
      <c r="W131" s="33">
        <f>IF($AB131="","",IFERROR(INDEX(ITP!$K$3:$K$46,MATCH($AB131,ITP!$E$3:$E$46,0)),""))</f>
        <v/>
      </c>
      <c r="X131" s="33">
        <f>IF($AB131="","",IFERROR(INDEX(ITP!$L$3:$L$46,MATCH($AB131,ITP!$E$3:$E$46,0)),""))</f>
        <v/>
      </c>
      <c r="Y131" s="33">
        <f>IF($AB131="","",IFERROR(INDEX(ITP!$M$3:$M$46,MATCH($AB131,ITP!$E$3:$E$46,0)),""))</f>
        <v/>
      </c>
      <c r="Z131" s="33">
        <f>IF($AB131="","",IFERROR(INDEX(ITP!$N$3:$N$46,MATCH($AB131,ITP!$E$3:$E$46,0)),""))</f>
        <v/>
      </c>
      <c r="AA131" s="13">
        <f>IF(A131="","",A131&amp;"|"&amp;COUNTIF($A$2:A131,A131))</f>
        <v/>
      </c>
      <c r="AB131" s="13">
        <f>IF($A131="","",IFERROR(INDEX(ITP!$C$3:$C$21,MATCH(1,INDEX((ITP!$A$3:$A$21=$A131)*(((ITP!$B$3:$B$21="")+ISNUMBER(SEARCH(ITP!$B$3:$B$21,$G131&amp;" "&amp;$T131)))&gt;0),0),0)),""))</f>
        <v/>
      </c>
    </row>
    <row r="132">
      <c r="A132" s="33" t="n"/>
      <c r="B132" s="10" t="n"/>
      <c r="C132" s="33" t="n"/>
      <c r="D132" s="28" t="n"/>
      <c r="E132" s="10" t="n"/>
      <c r="F132" s="44" t="n"/>
      <c r="G132" s="33" t="n"/>
      <c r="H132" s="33" t="n"/>
      <c r="I132" s="33" t="n"/>
      <c r="J132" s="33" t="n"/>
      <c r="K132" s="44" t="n"/>
      <c r="L132" s="10" t="n"/>
      <c r="M132" s="33" t="n"/>
      <c r="N132" s="33" t="n"/>
      <c r="O132" s="33" t="n"/>
      <c r="P132" s="44" t="inlineStr">
        <is>
          <t>PPL</t>
        </is>
      </c>
      <c r="Q132" s="33" t="n"/>
      <c r="R132" s="33">
        <f>IF($AB132="","",IFERROR(INDEX(ITP!$G$3:$G$46,MATCH($AB132,ITP!$E$3:$E$46,0)),""))</f>
        <v/>
      </c>
      <c r="S132" s="33" t="n"/>
      <c r="T132" s="33" t="n"/>
      <c r="U132" s="33">
        <f>IF($AB132="","",IFERROR(INDEX(ITP!$I$3:$I$46,MATCH($AB132,ITP!$E$3:$E$46,0)),""))</f>
        <v/>
      </c>
      <c r="V132" s="33">
        <f>IF($AB132="","",IFERROR(INDEX(ITP!$J$3:$J$46,MATCH($AB132,ITP!$E$3:$E$46,0)),""))</f>
        <v/>
      </c>
      <c r="W132" s="33">
        <f>IF($AB132="","",IFERROR(INDEX(ITP!$K$3:$K$46,MATCH($AB132,ITP!$E$3:$E$46,0)),""))</f>
        <v/>
      </c>
      <c r="X132" s="33">
        <f>IF($AB132="","",IFERROR(INDEX(ITP!$L$3:$L$46,MATCH($AB132,ITP!$E$3:$E$46,0)),""))</f>
        <v/>
      </c>
      <c r="Y132" s="33">
        <f>IF($AB132="","",IFERROR(INDEX(ITP!$M$3:$M$46,MATCH($AB132,ITP!$E$3:$E$46,0)),""))</f>
        <v/>
      </c>
      <c r="Z132" s="33">
        <f>IF($AB132="","",IFERROR(INDEX(ITP!$N$3:$N$46,MATCH($AB132,ITP!$E$3:$E$46,0)),""))</f>
        <v/>
      </c>
      <c r="AA132" s="13">
        <f>IF(A132="","",A132&amp;"|"&amp;COUNTIF($A$2:A132,A132))</f>
        <v/>
      </c>
      <c r="AB132" s="13">
        <f>IF($A132="","",IFERROR(INDEX(ITP!$C$3:$C$21,MATCH(1,INDEX((ITP!$A$3:$A$21=$A132)*(((ITP!$B$3:$B$21="")+ISNUMBER(SEARCH(ITP!$B$3:$B$21,$G132&amp;" "&amp;$T132)))&gt;0),0),0)),""))</f>
        <v/>
      </c>
    </row>
    <row r="133">
      <c r="A133" s="33" t="n"/>
      <c r="B133" s="10" t="n"/>
      <c r="C133" s="33" t="n"/>
      <c r="D133" s="28" t="n"/>
      <c r="E133" s="10" t="n"/>
      <c r="F133" s="44" t="n"/>
      <c r="G133" s="33" t="n"/>
      <c r="H133" s="33" t="n"/>
      <c r="I133" s="33" t="n"/>
      <c r="J133" s="33" t="n"/>
      <c r="K133" s="44" t="n"/>
      <c r="L133" s="10" t="n"/>
      <c r="M133" s="33" t="n"/>
      <c r="N133" s="33" t="n"/>
      <c r="O133" s="33" t="n"/>
      <c r="P133" s="44" t="inlineStr">
        <is>
          <t>PPL</t>
        </is>
      </c>
      <c r="Q133" s="33" t="n"/>
      <c r="R133" s="33">
        <f>IF($AB133="","",IFERROR(INDEX(ITP!$G$3:$G$46,MATCH($AB133,ITP!$E$3:$E$46,0)),""))</f>
        <v/>
      </c>
      <c r="S133" s="33" t="n"/>
      <c r="T133" s="33" t="n"/>
      <c r="U133" s="33">
        <f>IF($AB133="","",IFERROR(INDEX(ITP!$I$3:$I$46,MATCH($AB133,ITP!$E$3:$E$46,0)),""))</f>
        <v/>
      </c>
      <c r="V133" s="33">
        <f>IF($AB133="","",IFERROR(INDEX(ITP!$J$3:$J$46,MATCH($AB133,ITP!$E$3:$E$46,0)),""))</f>
        <v/>
      </c>
      <c r="W133" s="33">
        <f>IF($AB133="","",IFERROR(INDEX(ITP!$K$3:$K$46,MATCH($AB133,ITP!$E$3:$E$46,0)),""))</f>
        <v/>
      </c>
      <c r="X133" s="33">
        <f>IF($AB133="","",IFERROR(INDEX(ITP!$L$3:$L$46,MATCH($AB133,ITP!$E$3:$E$46,0)),""))</f>
        <v/>
      </c>
      <c r="Y133" s="33">
        <f>IF($AB133="","",IFERROR(INDEX(ITP!$M$3:$M$46,MATCH($AB133,ITP!$E$3:$E$46,0)),""))</f>
        <v/>
      </c>
      <c r="Z133" s="33">
        <f>IF($AB133="","",IFERROR(INDEX(ITP!$N$3:$N$46,MATCH($AB133,ITP!$E$3:$E$46,0)),""))</f>
        <v/>
      </c>
      <c r="AA133" s="13">
        <f>IF(A133="","",A133&amp;"|"&amp;COUNTIF($A$2:A133,A133))</f>
        <v/>
      </c>
      <c r="AB133" s="13">
        <f>IF($A133="","",IFERROR(INDEX(ITP!$C$3:$C$21,MATCH(1,INDEX((ITP!$A$3:$A$21=$A133)*(((ITP!$B$3:$B$21="")+ISNUMBER(SEARCH(ITP!$B$3:$B$21,$G133&amp;" "&amp;$T133)))&gt;0),0),0)),""))</f>
        <v/>
      </c>
    </row>
    <row r="134">
      <c r="A134" s="33" t="n"/>
      <c r="B134" s="10" t="n"/>
      <c r="C134" s="33" t="n"/>
      <c r="D134" s="28" t="n"/>
      <c r="E134" s="10" t="n"/>
      <c r="F134" s="44" t="n"/>
      <c r="G134" s="33" t="n"/>
      <c r="H134" s="33" t="n"/>
      <c r="I134" s="33" t="n"/>
      <c r="J134" s="33" t="n"/>
      <c r="K134" s="44" t="n"/>
      <c r="L134" s="10" t="n"/>
      <c r="M134" s="33" t="n"/>
      <c r="N134" s="33" t="n"/>
      <c r="O134" s="33" t="n"/>
      <c r="P134" s="44" t="inlineStr">
        <is>
          <t>PPL</t>
        </is>
      </c>
      <c r="Q134" s="33" t="n"/>
      <c r="R134" s="33">
        <f>IF($AB134="","",IFERROR(INDEX(ITP!$G$3:$G$46,MATCH($AB134,ITP!$E$3:$E$46,0)),""))</f>
        <v/>
      </c>
      <c r="S134" s="33" t="n"/>
      <c r="T134" s="33" t="n"/>
      <c r="U134" s="33">
        <f>IF($AB134="","",IFERROR(INDEX(ITP!$I$3:$I$46,MATCH($AB134,ITP!$E$3:$E$46,0)),""))</f>
        <v/>
      </c>
      <c r="V134" s="33">
        <f>IF($AB134="","",IFERROR(INDEX(ITP!$J$3:$J$46,MATCH($AB134,ITP!$E$3:$E$46,0)),""))</f>
        <v/>
      </c>
      <c r="W134" s="33">
        <f>IF($AB134="","",IFERROR(INDEX(ITP!$K$3:$K$46,MATCH($AB134,ITP!$E$3:$E$46,0)),""))</f>
        <v/>
      </c>
      <c r="X134" s="33">
        <f>IF($AB134="","",IFERROR(INDEX(ITP!$L$3:$L$46,MATCH($AB134,ITP!$E$3:$E$46,0)),""))</f>
        <v/>
      </c>
      <c r="Y134" s="33">
        <f>IF($AB134="","",IFERROR(INDEX(ITP!$M$3:$M$46,MATCH($AB134,ITP!$E$3:$E$46,0)),""))</f>
        <v/>
      </c>
      <c r="Z134" s="33">
        <f>IF($AB134="","",IFERROR(INDEX(ITP!$N$3:$N$46,MATCH($AB134,ITP!$E$3:$E$46,0)),""))</f>
        <v/>
      </c>
      <c r="AA134" s="13">
        <f>IF(A134="","",A134&amp;"|"&amp;COUNTIF($A$2:A134,A134))</f>
        <v/>
      </c>
      <c r="AB134" s="13">
        <f>IF($A134="","",IFERROR(INDEX(ITP!$C$3:$C$21,MATCH(1,INDEX((ITP!$A$3:$A$21=$A134)*(((ITP!$B$3:$B$21="")+ISNUMBER(SEARCH(ITP!$B$3:$B$21,$G134&amp;" "&amp;$T134)))&gt;0),0),0)),""))</f>
        <v/>
      </c>
    </row>
    <row r="135">
      <c r="A135" s="33" t="n"/>
      <c r="B135" s="10" t="n"/>
      <c r="C135" s="33" t="n"/>
      <c r="D135" s="28" t="n"/>
      <c r="E135" s="10" t="n"/>
      <c r="F135" s="44" t="n"/>
      <c r="G135" s="33" t="n"/>
      <c r="H135" s="33" t="n"/>
      <c r="I135" s="33" t="n"/>
      <c r="J135" s="33" t="n"/>
      <c r="K135" s="44" t="n"/>
      <c r="L135" s="10" t="n"/>
      <c r="M135" s="33" t="n"/>
      <c r="N135" s="33" t="n"/>
      <c r="O135" s="33" t="n"/>
      <c r="P135" s="44" t="inlineStr">
        <is>
          <t>PPL</t>
        </is>
      </c>
      <c r="Q135" s="33" t="n"/>
      <c r="R135" s="33">
        <f>IF($AB135="","",IFERROR(INDEX(ITP!$G$3:$G$46,MATCH($AB135,ITP!$E$3:$E$46,0)),""))</f>
        <v/>
      </c>
      <c r="S135" s="33" t="n"/>
      <c r="T135" s="33" t="n"/>
      <c r="U135" s="33">
        <f>IF($AB135="","",IFERROR(INDEX(ITP!$I$3:$I$46,MATCH($AB135,ITP!$E$3:$E$46,0)),""))</f>
        <v/>
      </c>
      <c r="V135" s="33">
        <f>IF($AB135="","",IFERROR(INDEX(ITP!$J$3:$J$46,MATCH($AB135,ITP!$E$3:$E$46,0)),""))</f>
        <v/>
      </c>
      <c r="W135" s="33">
        <f>IF($AB135="","",IFERROR(INDEX(ITP!$K$3:$K$46,MATCH($AB135,ITP!$E$3:$E$46,0)),""))</f>
        <v/>
      </c>
      <c r="X135" s="33">
        <f>IF($AB135="","",IFERROR(INDEX(ITP!$L$3:$L$46,MATCH($AB135,ITP!$E$3:$E$46,0)),""))</f>
        <v/>
      </c>
      <c r="Y135" s="33">
        <f>IF($AB135="","",IFERROR(INDEX(ITP!$M$3:$M$46,MATCH($AB135,ITP!$E$3:$E$46,0)),""))</f>
        <v/>
      </c>
      <c r="Z135" s="33">
        <f>IF($AB135="","",IFERROR(INDEX(ITP!$N$3:$N$46,MATCH($AB135,ITP!$E$3:$E$46,0)),""))</f>
        <v/>
      </c>
      <c r="AA135" s="13">
        <f>IF(A135="","",A135&amp;"|"&amp;COUNTIF($A$2:A135,A135))</f>
        <v/>
      </c>
      <c r="AB135" s="13">
        <f>IF($A135="","",IFERROR(INDEX(ITP!$C$3:$C$21,MATCH(1,INDEX((ITP!$A$3:$A$21=$A135)*(((ITP!$B$3:$B$21="")+ISNUMBER(SEARCH(ITP!$B$3:$B$21,$G135&amp;" "&amp;$T135)))&gt;0),0),0)),""))</f>
        <v/>
      </c>
    </row>
    <row r="136">
      <c r="A136" s="33" t="n"/>
      <c r="B136" s="10" t="n"/>
      <c r="C136" s="33" t="n"/>
      <c r="D136" s="28" t="n"/>
      <c r="E136" s="10" t="n"/>
      <c r="F136" s="44" t="n"/>
      <c r="G136" s="33" t="n"/>
      <c r="H136" s="33" t="n"/>
      <c r="I136" s="33" t="n"/>
      <c r="J136" s="33" t="n"/>
      <c r="K136" s="44" t="n"/>
      <c r="L136" s="10" t="n"/>
      <c r="M136" s="33" t="n"/>
      <c r="N136" s="33" t="n"/>
      <c r="O136" s="33" t="n"/>
      <c r="P136" s="44" t="inlineStr">
        <is>
          <t>PPL</t>
        </is>
      </c>
      <c r="Q136" s="33" t="n"/>
      <c r="R136" s="33">
        <f>IF($AB136="","",IFERROR(INDEX(ITP!$G$3:$G$46,MATCH($AB136,ITP!$E$3:$E$46,0)),""))</f>
        <v/>
      </c>
      <c r="S136" s="33" t="n"/>
      <c r="T136" s="33" t="n"/>
      <c r="U136" s="33">
        <f>IF($AB136="","",IFERROR(INDEX(ITP!$I$3:$I$46,MATCH($AB136,ITP!$E$3:$E$46,0)),""))</f>
        <v/>
      </c>
      <c r="V136" s="33">
        <f>IF($AB136="","",IFERROR(INDEX(ITP!$J$3:$J$46,MATCH($AB136,ITP!$E$3:$E$46,0)),""))</f>
        <v/>
      </c>
      <c r="W136" s="33">
        <f>IF($AB136="","",IFERROR(INDEX(ITP!$K$3:$K$46,MATCH($AB136,ITP!$E$3:$E$46,0)),""))</f>
        <v/>
      </c>
      <c r="X136" s="33">
        <f>IF($AB136="","",IFERROR(INDEX(ITP!$L$3:$L$46,MATCH($AB136,ITP!$E$3:$E$46,0)),""))</f>
        <v/>
      </c>
      <c r="Y136" s="33">
        <f>IF($AB136="","",IFERROR(INDEX(ITP!$M$3:$M$46,MATCH($AB136,ITP!$E$3:$E$46,0)),""))</f>
        <v/>
      </c>
      <c r="Z136" s="33">
        <f>IF($AB136="","",IFERROR(INDEX(ITP!$N$3:$N$46,MATCH($AB136,ITP!$E$3:$E$46,0)),""))</f>
        <v/>
      </c>
      <c r="AA136" s="13">
        <f>IF(A136="","",A136&amp;"|"&amp;COUNTIF($A$2:A136,A136))</f>
        <v/>
      </c>
      <c r="AB136" s="13">
        <f>IF($A136="","",IFERROR(INDEX(ITP!$C$3:$C$21,MATCH(1,INDEX((ITP!$A$3:$A$21=$A136)*(((ITP!$B$3:$B$21="")+ISNUMBER(SEARCH(ITP!$B$3:$B$21,$G136&amp;" "&amp;$T136)))&gt;0),0),0)),""))</f>
        <v/>
      </c>
    </row>
    <row r="137">
      <c r="A137" s="33" t="n"/>
      <c r="B137" s="10" t="n"/>
      <c r="C137" s="33" t="n"/>
      <c r="D137" s="28" t="n"/>
      <c r="E137" s="10" t="n"/>
      <c r="F137" s="44" t="n"/>
      <c r="G137" s="33" t="n"/>
      <c r="H137" s="33" t="n"/>
      <c r="I137" s="33" t="n"/>
      <c r="J137" s="33" t="n"/>
      <c r="K137" s="44" t="n"/>
      <c r="L137" s="10" t="n"/>
      <c r="M137" s="33" t="n"/>
      <c r="N137" s="33" t="n"/>
      <c r="O137" s="33" t="n"/>
      <c r="P137" s="44" t="inlineStr">
        <is>
          <t>PPL</t>
        </is>
      </c>
      <c r="Q137" s="33" t="n"/>
      <c r="R137" s="33">
        <f>IF($AB137="","",IFERROR(INDEX(ITP!$G$3:$G$46,MATCH($AB137,ITP!$E$3:$E$46,0)),""))</f>
        <v/>
      </c>
      <c r="S137" s="33" t="n"/>
      <c r="T137" s="33" t="n"/>
      <c r="U137" s="33">
        <f>IF($AB137="","",IFERROR(INDEX(ITP!$I$3:$I$46,MATCH($AB137,ITP!$E$3:$E$46,0)),""))</f>
        <v/>
      </c>
      <c r="V137" s="33">
        <f>IF($AB137="","",IFERROR(INDEX(ITP!$J$3:$J$46,MATCH($AB137,ITP!$E$3:$E$46,0)),""))</f>
        <v/>
      </c>
      <c r="W137" s="33">
        <f>IF($AB137="","",IFERROR(INDEX(ITP!$K$3:$K$46,MATCH($AB137,ITP!$E$3:$E$46,0)),""))</f>
        <v/>
      </c>
      <c r="X137" s="33">
        <f>IF($AB137="","",IFERROR(INDEX(ITP!$L$3:$L$46,MATCH($AB137,ITP!$E$3:$E$46,0)),""))</f>
        <v/>
      </c>
      <c r="Y137" s="33">
        <f>IF($AB137="","",IFERROR(INDEX(ITP!$M$3:$M$46,MATCH($AB137,ITP!$E$3:$E$46,0)),""))</f>
        <v/>
      </c>
      <c r="Z137" s="33">
        <f>IF($AB137="","",IFERROR(INDEX(ITP!$N$3:$N$46,MATCH($AB137,ITP!$E$3:$E$46,0)),""))</f>
        <v/>
      </c>
      <c r="AA137" s="13">
        <f>IF(A137="","",A137&amp;"|"&amp;COUNTIF($A$2:A137,A137))</f>
        <v/>
      </c>
      <c r="AB137" s="13">
        <f>IF($A137="","",IFERROR(INDEX(ITP!$C$3:$C$21,MATCH(1,INDEX((ITP!$A$3:$A$21=$A137)*(((ITP!$B$3:$B$21="")+ISNUMBER(SEARCH(ITP!$B$3:$B$21,$G137&amp;" "&amp;$T137)))&gt;0),0),0)),""))</f>
        <v/>
      </c>
    </row>
    <row r="138">
      <c r="A138" s="33" t="n"/>
      <c r="B138" s="10" t="n"/>
      <c r="C138" s="33" t="n"/>
      <c r="D138" s="28" t="n"/>
      <c r="E138" s="10" t="n"/>
      <c r="F138" s="44" t="n"/>
      <c r="G138" s="33" t="n"/>
      <c r="H138" s="33" t="n"/>
      <c r="I138" s="33" t="n"/>
      <c r="J138" s="33" t="n"/>
      <c r="K138" s="44" t="n"/>
      <c r="L138" s="10" t="n"/>
      <c r="M138" s="33" t="n"/>
      <c r="N138" s="33" t="n"/>
      <c r="O138" s="33" t="n"/>
      <c r="P138" s="44" t="inlineStr">
        <is>
          <t>PPL</t>
        </is>
      </c>
      <c r="Q138" s="33" t="n"/>
      <c r="R138" s="33">
        <f>IF($AB138="","",IFERROR(INDEX(ITP!$G$3:$G$46,MATCH($AB138,ITP!$E$3:$E$46,0)),""))</f>
        <v/>
      </c>
      <c r="S138" s="33" t="n"/>
      <c r="T138" s="33" t="n"/>
      <c r="U138" s="33">
        <f>IF($AB138="","",IFERROR(INDEX(ITP!$I$3:$I$46,MATCH($AB138,ITP!$E$3:$E$46,0)),""))</f>
        <v/>
      </c>
      <c r="V138" s="33">
        <f>IF($AB138="","",IFERROR(INDEX(ITP!$J$3:$J$46,MATCH($AB138,ITP!$E$3:$E$46,0)),""))</f>
        <v/>
      </c>
      <c r="W138" s="33">
        <f>IF($AB138="","",IFERROR(INDEX(ITP!$K$3:$K$46,MATCH($AB138,ITP!$E$3:$E$46,0)),""))</f>
        <v/>
      </c>
      <c r="X138" s="33">
        <f>IF($AB138="","",IFERROR(INDEX(ITP!$L$3:$L$46,MATCH($AB138,ITP!$E$3:$E$46,0)),""))</f>
        <v/>
      </c>
      <c r="Y138" s="33">
        <f>IF($AB138="","",IFERROR(INDEX(ITP!$M$3:$M$46,MATCH($AB138,ITP!$E$3:$E$46,0)),""))</f>
        <v/>
      </c>
      <c r="Z138" s="33">
        <f>IF($AB138="","",IFERROR(INDEX(ITP!$N$3:$N$46,MATCH($AB138,ITP!$E$3:$E$46,0)),""))</f>
        <v/>
      </c>
      <c r="AA138" s="13">
        <f>IF(A138="","",A138&amp;"|"&amp;COUNTIF($A$2:A138,A138))</f>
        <v/>
      </c>
      <c r="AB138" s="13">
        <f>IF($A138="","",IFERROR(INDEX(ITP!$C$3:$C$21,MATCH(1,INDEX((ITP!$A$3:$A$21=$A138)*(((ITP!$B$3:$B$21="")+ISNUMBER(SEARCH(ITP!$B$3:$B$21,$G138&amp;" "&amp;$T138)))&gt;0),0),0)),""))</f>
        <v/>
      </c>
    </row>
    <row r="139">
      <c r="A139" s="33" t="n"/>
      <c r="B139" s="10" t="n"/>
      <c r="C139" s="33" t="n"/>
      <c r="D139" s="28" t="n"/>
      <c r="E139" s="10" t="n"/>
      <c r="F139" s="44" t="n"/>
      <c r="G139" s="33" t="n"/>
      <c r="H139" s="33" t="n"/>
      <c r="I139" s="33" t="n"/>
      <c r="J139" s="33" t="n"/>
      <c r="K139" s="44" t="n"/>
      <c r="L139" s="10" t="n"/>
      <c r="M139" s="33" t="n"/>
      <c r="N139" s="33" t="n"/>
      <c r="O139" s="33" t="n"/>
      <c r="P139" s="44" t="inlineStr">
        <is>
          <t>PPL</t>
        </is>
      </c>
      <c r="Q139" s="33" t="n"/>
      <c r="R139" s="33">
        <f>IF($AB139="","",IFERROR(INDEX(ITP!$G$3:$G$46,MATCH($AB139,ITP!$E$3:$E$46,0)),""))</f>
        <v/>
      </c>
      <c r="S139" s="33" t="n"/>
      <c r="T139" s="33" t="n"/>
      <c r="U139" s="33">
        <f>IF($AB139="","",IFERROR(INDEX(ITP!$I$3:$I$46,MATCH($AB139,ITP!$E$3:$E$46,0)),""))</f>
        <v/>
      </c>
      <c r="V139" s="33">
        <f>IF($AB139="","",IFERROR(INDEX(ITP!$J$3:$J$46,MATCH($AB139,ITP!$E$3:$E$46,0)),""))</f>
        <v/>
      </c>
      <c r="W139" s="33">
        <f>IF($AB139="","",IFERROR(INDEX(ITP!$K$3:$K$46,MATCH($AB139,ITP!$E$3:$E$46,0)),""))</f>
        <v/>
      </c>
      <c r="X139" s="33">
        <f>IF($AB139="","",IFERROR(INDEX(ITP!$L$3:$L$46,MATCH($AB139,ITP!$E$3:$E$46,0)),""))</f>
        <v/>
      </c>
      <c r="Y139" s="33">
        <f>IF($AB139="","",IFERROR(INDEX(ITP!$M$3:$M$46,MATCH($AB139,ITP!$E$3:$E$46,0)),""))</f>
        <v/>
      </c>
      <c r="Z139" s="33">
        <f>IF($AB139="","",IFERROR(INDEX(ITP!$N$3:$N$46,MATCH($AB139,ITP!$E$3:$E$46,0)),""))</f>
        <v/>
      </c>
      <c r="AA139" s="13">
        <f>IF(A139="","",A139&amp;"|"&amp;COUNTIF($A$2:A139,A139))</f>
        <v/>
      </c>
      <c r="AB139" s="13">
        <f>IF($A139="","",IFERROR(INDEX(ITP!$C$3:$C$21,MATCH(1,INDEX((ITP!$A$3:$A$21=$A139)*(((ITP!$B$3:$B$21="")+ISNUMBER(SEARCH(ITP!$B$3:$B$21,$G139&amp;" "&amp;$T139)))&gt;0),0),0)),""))</f>
        <v/>
      </c>
    </row>
    <row r="140">
      <c r="A140" s="33" t="n"/>
      <c r="B140" s="10" t="n"/>
      <c r="C140" s="33" t="n"/>
      <c r="D140" s="28" t="n"/>
      <c r="E140" s="10" t="n"/>
      <c r="F140" s="44" t="n"/>
      <c r="G140" s="33" t="n"/>
      <c r="H140" s="33" t="n"/>
      <c r="I140" s="33" t="n"/>
      <c r="J140" s="33" t="n"/>
      <c r="K140" s="44" t="n"/>
      <c r="L140" s="10" t="n"/>
      <c r="M140" s="33" t="n"/>
      <c r="N140" s="33" t="n"/>
      <c r="O140" s="33" t="n"/>
      <c r="P140" s="44" t="inlineStr">
        <is>
          <t>PPL</t>
        </is>
      </c>
      <c r="Q140" s="33" t="n"/>
      <c r="R140" s="33">
        <f>IF($AB140="","",IFERROR(INDEX(ITP!$G$3:$G$46,MATCH($AB140,ITP!$E$3:$E$46,0)),""))</f>
        <v/>
      </c>
      <c r="S140" s="33" t="n"/>
      <c r="T140" s="33" t="n"/>
      <c r="U140" s="33">
        <f>IF($AB140="","",IFERROR(INDEX(ITP!$I$3:$I$46,MATCH($AB140,ITP!$E$3:$E$46,0)),""))</f>
        <v/>
      </c>
      <c r="V140" s="33">
        <f>IF($AB140="","",IFERROR(INDEX(ITP!$J$3:$J$46,MATCH($AB140,ITP!$E$3:$E$46,0)),""))</f>
        <v/>
      </c>
      <c r="W140" s="33">
        <f>IF($AB140="","",IFERROR(INDEX(ITP!$K$3:$K$46,MATCH($AB140,ITP!$E$3:$E$46,0)),""))</f>
        <v/>
      </c>
      <c r="X140" s="33">
        <f>IF($AB140="","",IFERROR(INDEX(ITP!$L$3:$L$46,MATCH($AB140,ITP!$E$3:$E$46,0)),""))</f>
        <v/>
      </c>
      <c r="Y140" s="33">
        <f>IF($AB140="","",IFERROR(INDEX(ITP!$M$3:$M$46,MATCH($AB140,ITP!$E$3:$E$46,0)),""))</f>
        <v/>
      </c>
      <c r="Z140" s="33">
        <f>IF($AB140="","",IFERROR(INDEX(ITP!$N$3:$N$46,MATCH($AB140,ITP!$E$3:$E$46,0)),""))</f>
        <v/>
      </c>
      <c r="AA140" s="13">
        <f>IF(A140="","",A140&amp;"|"&amp;COUNTIF($A$2:A140,A140))</f>
        <v/>
      </c>
      <c r="AB140" s="13">
        <f>IF($A140="","",IFERROR(INDEX(ITP!$C$3:$C$21,MATCH(1,INDEX((ITP!$A$3:$A$21=$A140)*(((ITP!$B$3:$B$21="")+ISNUMBER(SEARCH(ITP!$B$3:$B$21,$G140&amp;" "&amp;$T140)))&gt;0),0),0)),""))</f>
        <v/>
      </c>
    </row>
    <row r="141">
      <c r="A141" s="33" t="n"/>
      <c r="B141" s="10" t="n"/>
      <c r="C141" s="33" t="n"/>
      <c r="D141" s="28" t="n"/>
      <c r="E141" s="10" t="n"/>
      <c r="F141" s="44" t="n"/>
      <c r="G141" s="33" t="n"/>
      <c r="H141" s="33" t="n"/>
      <c r="I141" s="33" t="n"/>
      <c r="J141" s="33" t="n"/>
      <c r="K141" s="44" t="n"/>
      <c r="L141" s="10" t="n"/>
      <c r="M141" s="33" t="n"/>
      <c r="N141" s="33" t="n"/>
      <c r="O141" s="33" t="n"/>
      <c r="P141" s="44" t="inlineStr">
        <is>
          <t>PPL</t>
        </is>
      </c>
      <c r="Q141" s="33" t="n"/>
      <c r="R141" s="33">
        <f>IF($AB141="","",IFERROR(INDEX(ITP!$G$3:$G$46,MATCH($AB141,ITP!$E$3:$E$46,0)),""))</f>
        <v/>
      </c>
      <c r="S141" s="33" t="n"/>
      <c r="T141" s="33" t="n"/>
      <c r="U141" s="33">
        <f>IF($AB141="","",IFERROR(INDEX(ITP!$I$3:$I$46,MATCH($AB141,ITP!$E$3:$E$46,0)),""))</f>
        <v/>
      </c>
      <c r="V141" s="33">
        <f>IF($AB141="","",IFERROR(INDEX(ITP!$J$3:$J$46,MATCH($AB141,ITP!$E$3:$E$46,0)),""))</f>
        <v/>
      </c>
      <c r="W141" s="33">
        <f>IF($AB141="","",IFERROR(INDEX(ITP!$K$3:$K$46,MATCH($AB141,ITP!$E$3:$E$46,0)),""))</f>
        <v/>
      </c>
      <c r="X141" s="33">
        <f>IF($AB141="","",IFERROR(INDEX(ITP!$L$3:$L$46,MATCH($AB141,ITP!$E$3:$E$46,0)),""))</f>
        <v/>
      </c>
      <c r="Y141" s="33">
        <f>IF($AB141="","",IFERROR(INDEX(ITP!$M$3:$M$46,MATCH($AB141,ITP!$E$3:$E$46,0)),""))</f>
        <v/>
      </c>
      <c r="Z141" s="33">
        <f>IF($AB141="","",IFERROR(INDEX(ITP!$N$3:$N$46,MATCH($AB141,ITP!$E$3:$E$46,0)),""))</f>
        <v/>
      </c>
      <c r="AA141" s="13">
        <f>IF(A141="","",A141&amp;"|"&amp;COUNTIF($A$2:A141,A141))</f>
        <v/>
      </c>
      <c r="AB141" s="13">
        <f>IF($A141="","",IFERROR(INDEX(ITP!$C$3:$C$21,MATCH(1,INDEX((ITP!$A$3:$A$21=$A141)*(((ITP!$B$3:$B$21="")+ISNUMBER(SEARCH(ITP!$B$3:$B$21,$G141&amp;" "&amp;$T141)))&gt;0),0),0)),""))</f>
        <v/>
      </c>
    </row>
    <row r="142">
      <c r="A142" s="33" t="n"/>
      <c r="B142" s="10" t="n"/>
      <c r="C142" s="33" t="n"/>
      <c r="D142" s="28" t="n"/>
      <c r="E142" s="10" t="n"/>
      <c r="F142" s="44" t="n"/>
      <c r="G142" s="33" t="n"/>
      <c r="H142" s="33" t="n"/>
      <c r="I142" s="33" t="n"/>
      <c r="J142" s="33" t="n"/>
      <c r="K142" s="44" t="n"/>
      <c r="L142" s="10" t="n"/>
      <c r="M142" s="33" t="n"/>
      <c r="N142" s="33" t="n"/>
      <c r="O142" s="33" t="n"/>
      <c r="P142" s="44" t="inlineStr">
        <is>
          <t>PPL</t>
        </is>
      </c>
      <c r="Q142" s="33" t="n"/>
      <c r="R142" s="33">
        <f>IF($AB142="","",IFERROR(INDEX(ITP!$G$3:$G$46,MATCH($AB142,ITP!$E$3:$E$46,0)),""))</f>
        <v/>
      </c>
      <c r="S142" s="33" t="n"/>
      <c r="T142" s="33" t="n"/>
      <c r="U142" s="33">
        <f>IF($AB142="","",IFERROR(INDEX(ITP!$I$3:$I$46,MATCH($AB142,ITP!$E$3:$E$46,0)),""))</f>
        <v/>
      </c>
      <c r="V142" s="33">
        <f>IF($AB142="","",IFERROR(INDEX(ITP!$J$3:$J$46,MATCH($AB142,ITP!$E$3:$E$46,0)),""))</f>
        <v/>
      </c>
      <c r="W142" s="33">
        <f>IF($AB142="","",IFERROR(INDEX(ITP!$K$3:$K$46,MATCH($AB142,ITP!$E$3:$E$46,0)),""))</f>
        <v/>
      </c>
      <c r="X142" s="33">
        <f>IF($AB142="","",IFERROR(INDEX(ITP!$L$3:$L$46,MATCH($AB142,ITP!$E$3:$E$46,0)),""))</f>
        <v/>
      </c>
      <c r="Y142" s="33">
        <f>IF($AB142="","",IFERROR(INDEX(ITP!$M$3:$M$46,MATCH($AB142,ITP!$E$3:$E$46,0)),""))</f>
        <v/>
      </c>
      <c r="Z142" s="33">
        <f>IF($AB142="","",IFERROR(INDEX(ITP!$N$3:$N$46,MATCH($AB142,ITP!$E$3:$E$46,0)),""))</f>
        <v/>
      </c>
      <c r="AA142" s="13">
        <f>IF(A142="","",A142&amp;"|"&amp;COUNTIF($A$2:A142,A142))</f>
        <v/>
      </c>
      <c r="AB142" s="13">
        <f>IF($A142="","",IFERROR(INDEX(ITP!$C$3:$C$21,MATCH(1,INDEX((ITP!$A$3:$A$21=$A142)*(((ITP!$B$3:$B$21="")+ISNUMBER(SEARCH(ITP!$B$3:$B$21,$G142&amp;" "&amp;$T142)))&gt;0),0),0)),""))</f>
        <v/>
      </c>
    </row>
    <row r="143">
      <c r="A143" s="33" t="n"/>
      <c r="B143" s="10" t="n"/>
      <c r="C143" s="33" t="n"/>
      <c r="D143" s="28" t="n"/>
      <c r="E143" s="10" t="n"/>
      <c r="F143" s="44" t="n"/>
      <c r="G143" s="33" t="n"/>
      <c r="H143" s="33" t="n"/>
      <c r="I143" s="33" t="n"/>
      <c r="J143" s="33" t="n"/>
      <c r="K143" s="44" t="n"/>
      <c r="L143" s="10" t="n"/>
      <c r="M143" s="33" t="n"/>
      <c r="N143" s="33" t="n"/>
      <c r="O143" s="33" t="n"/>
      <c r="P143" s="44" t="inlineStr">
        <is>
          <t>PPL</t>
        </is>
      </c>
      <c r="Q143" s="33" t="n"/>
      <c r="R143" s="33">
        <f>IF($AB143="","",IFERROR(INDEX(ITP!$G$3:$G$46,MATCH($AB143,ITP!$E$3:$E$46,0)),""))</f>
        <v/>
      </c>
      <c r="S143" s="33" t="n"/>
      <c r="T143" s="33" t="n"/>
      <c r="U143" s="33">
        <f>IF($AB143="","",IFERROR(INDEX(ITP!$I$3:$I$46,MATCH($AB143,ITP!$E$3:$E$46,0)),""))</f>
        <v/>
      </c>
      <c r="V143" s="33">
        <f>IF($AB143="","",IFERROR(INDEX(ITP!$J$3:$J$46,MATCH($AB143,ITP!$E$3:$E$46,0)),""))</f>
        <v/>
      </c>
      <c r="W143" s="33">
        <f>IF($AB143="","",IFERROR(INDEX(ITP!$K$3:$K$46,MATCH($AB143,ITP!$E$3:$E$46,0)),""))</f>
        <v/>
      </c>
      <c r="X143" s="33">
        <f>IF($AB143="","",IFERROR(INDEX(ITP!$L$3:$L$46,MATCH($AB143,ITP!$E$3:$E$46,0)),""))</f>
        <v/>
      </c>
      <c r="Y143" s="33">
        <f>IF($AB143="","",IFERROR(INDEX(ITP!$M$3:$M$46,MATCH($AB143,ITP!$E$3:$E$46,0)),""))</f>
        <v/>
      </c>
      <c r="Z143" s="33">
        <f>IF($AB143="","",IFERROR(INDEX(ITP!$N$3:$N$46,MATCH($AB143,ITP!$E$3:$E$46,0)),""))</f>
        <v/>
      </c>
      <c r="AA143" s="13">
        <f>IF(A143="","",A143&amp;"|"&amp;COUNTIF($A$2:A143,A143))</f>
        <v/>
      </c>
      <c r="AB143" s="13">
        <f>IF($A143="","",IFERROR(INDEX(ITP!$C$3:$C$21,MATCH(1,INDEX((ITP!$A$3:$A$21=$A143)*(((ITP!$B$3:$B$21="")+ISNUMBER(SEARCH(ITP!$B$3:$B$21,$G143&amp;" "&amp;$T143)))&gt;0),0),0)),""))</f>
        <v/>
      </c>
    </row>
    <row r="144">
      <c r="A144" s="33" t="n"/>
      <c r="B144" s="10" t="n"/>
      <c r="C144" s="33" t="n"/>
      <c r="D144" s="28" t="n"/>
      <c r="E144" s="10" t="n"/>
      <c r="F144" s="44" t="n"/>
      <c r="G144" s="33" t="n"/>
      <c r="H144" s="33" t="n"/>
      <c r="I144" s="33" t="n"/>
      <c r="J144" s="33" t="n"/>
      <c r="K144" s="44" t="n"/>
      <c r="L144" s="10" t="n"/>
      <c r="M144" s="33" t="n"/>
      <c r="N144" s="33" t="n"/>
      <c r="O144" s="33" t="n"/>
      <c r="P144" s="44" t="inlineStr">
        <is>
          <t>PPL</t>
        </is>
      </c>
      <c r="Q144" s="33" t="n"/>
      <c r="R144" s="33">
        <f>IF($AB144="","",IFERROR(INDEX(ITP!$G$3:$G$46,MATCH($AB144,ITP!$E$3:$E$46,0)),""))</f>
        <v/>
      </c>
      <c r="S144" s="33" t="n"/>
      <c r="T144" s="33" t="n"/>
      <c r="U144" s="33">
        <f>IF($AB144="","",IFERROR(INDEX(ITP!$I$3:$I$46,MATCH($AB144,ITP!$E$3:$E$46,0)),""))</f>
        <v/>
      </c>
      <c r="V144" s="33">
        <f>IF($AB144="","",IFERROR(INDEX(ITP!$J$3:$J$46,MATCH($AB144,ITP!$E$3:$E$46,0)),""))</f>
        <v/>
      </c>
      <c r="W144" s="33">
        <f>IF($AB144="","",IFERROR(INDEX(ITP!$K$3:$K$46,MATCH($AB144,ITP!$E$3:$E$46,0)),""))</f>
        <v/>
      </c>
      <c r="X144" s="33">
        <f>IF($AB144="","",IFERROR(INDEX(ITP!$L$3:$L$46,MATCH($AB144,ITP!$E$3:$E$46,0)),""))</f>
        <v/>
      </c>
      <c r="Y144" s="33">
        <f>IF($AB144="","",IFERROR(INDEX(ITP!$M$3:$M$46,MATCH($AB144,ITP!$E$3:$E$46,0)),""))</f>
        <v/>
      </c>
      <c r="Z144" s="33">
        <f>IF($AB144="","",IFERROR(INDEX(ITP!$N$3:$N$46,MATCH($AB144,ITP!$E$3:$E$46,0)),""))</f>
        <v/>
      </c>
      <c r="AA144" s="13">
        <f>IF(A144="","",A144&amp;"|"&amp;COUNTIF($A$2:A144,A144))</f>
        <v/>
      </c>
      <c r="AB144" s="13">
        <f>IF($A144="","",IFERROR(INDEX(ITP!$C$3:$C$21,MATCH(1,INDEX((ITP!$A$3:$A$21=$A144)*(((ITP!$B$3:$B$21="")+ISNUMBER(SEARCH(ITP!$B$3:$B$21,$G144&amp;" "&amp;$T144)))&gt;0),0),0)),""))</f>
        <v/>
      </c>
    </row>
    <row r="145">
      <c r="A145" s="33" t="n"/>
      <c r="B145" s="10" t="n"/>
      <c r="C145" s="33" t="n"/>
      <c r="D145" s="28" t="n"/>
      <c r="E145" s="10" t="n"/>
      <c r="F145" s="44" t="n"/>
      <c r="G145" s="33" t="n"/>
      <c r="H145" s="33" t="n"/>
      <c r="I145" s="33" t="n"/>
      <c r="J145" s="33" t="n"/>
      <c r="K145" s="44" t="n"/>
      <c r="L145" s="10" t="n"/>
      <c r="M145" s="33" t="n"/>
      <c r="N145" s="33" t="n"/>
      <c r="O145" s="33" t="n"/>
      <c r="P145" s="44" t="inlineStr">
        <is>
          <t>PPL</t>
        </is>
      </c>
      <c r="Q145" s="33" t="n"/>
      <c r="R145" s="33">
        <f>IF($AB145="","",IFERROR(INDEX(ITP!$G$3:$G$46,MATCH($AB145,ITP!$E$3:$E$46,0)),""))</f>
        <v/>
      </c>
      <c r="S145" s="33" t="n"/>
      <c r="T145" s="33" t="n"/>
      <c r="U145" s="33">
        <f>IF($AB145="","",IFERROR(INDEX(ITP!$I$3:$I$46,MATCH($AB145,ITP!$E$3:$E$46,0)),""))</f>
        <v/>
      </c>
      <c r="V145" s="33">
        <f>IF($AB145="","",IFERROR(INDEX(ITP!$J$3:$J$46,MATCH($AB145,ITP!$E$3:$E$46,0)),""))</f>
        <v/>
      </c>
      <c r="W145" s="33">
        <f>IF($AB145="","",IFERROR(INDEX(ITP!$K$3:$K$46,MATCH($AB145,ITP!$E$3:$E$46,0)),""))</f>
        <v/>
      </c>
      <c r="X145" s="33">
        <f>IF($AB145="","",IFERROR(INDEX(ITP!$L$3:$L$46,MATCH($AB145,ITP!$E$3:$E$46,0)),""))</f>
        <v/>
      </c>
      <c r="Y145" s="33">
        <f>IF($AB145="","",IFERROR(INDEX(ITP!$M$3:$M$46,MATCH($AB145,ITP!$E$3:$E$46,0)),""))</f>
        <v/>
      </c>
      <c r="Z145" s="33">
        <f>IF($AB145="","",IFERROR(INDEX(ITP!$N$3:$N$46,MATCH($AB145,ITP!$E$3:$E$46,0)),""))</f>
        <v/>
      </c>
      <c r="AA145" s="13">
        <f>IF(A145="","",A145&amp;"|"&amp;COUNTIF($A$2:A145,A145))</f>
        <v/>
      </c>
      <c r="AB145" s="13">
        <f>IF($A145="","",IFERROR(INDEX(ITP!$C$3:$C$21,MATCH(1,INDEX((ITP!$A$3:$A$21=$A145)*(((ITP!$B$3:$B$21="")+ISNUMBER(SEARCH(ITP!$B$3:$B$21,$G145&amp;" "&amp;$T145)))&gt;0),0),0)),""))</f>
        <v/>
      </c>
    </row>
    <row r="146">
      <c r="A146" s="33" t="n"/>
      <c r="B146" s="10" t="n"/>
      <c r="C146" s="33" t="n"/>
      <c r="D146" s="28" t="n"/>
      <c r="E146" s="10" t="n"/>
      <c r="F146" s="44" t="n"/>
      <c r="G146" s="33" t="n"/>
      <c r="H146" s="33" t="n"/>
      <c r="I146" s="33" t="n"/>
      <c r="J146" s="33" t="n"/>
      <c r="K146" s="44" t="n"/>
      <c r="L146" s="10" t="n"/>
      <c r="M146" s="33" t="n"/>
      <c r="N146" s="33" t="n"/>
      <c r="O146" s="33" t="n"/>
      <c r="P146" s="44" t="inlineStr">
        <is>
          <t>PPL</t>
        </is>
      </c>
      <c r="Q146" s="33" t="n"/>
      <c r="R146" s="33">
        <f>IF($AB146="","",IFERROR(INDEX(ITP!$G$3:$G$46,MATCH($AB146,ITP!$E$3:$E$46,0)),""))</f>
        <v/>
      </c>
      <c r="S146" s="33" t="n"/>
      <c r="T146" s="33" t="n"/>
      <c r="U146" s="33">
        <f>IF($AB146="","",IFERROR(INDEX(ITP!$I$3:$I$46,MATCH($AB146,ITP!$E$3:$E$46,0)),""))</f>
        <v/>
      </c>
      <c r="V146" s="33">
        <f>IF($AB146="","",IFERROR(INDEX(ITP!$J$3:$J$46,MATCH($AB146,ITP!$E$3:$E$46,0)),""))</f>
        <v/>
      </c>
      <c r="W146" s="33">
        <f>IF($AB146="","",IFERROR(INDEX(ITP!$K$3:$K$46,MATCH($AB146,ITP!$E$3:$E$46,0)),""))</f>
        <v/>
      </c>
      <c r="X146" s="33">
        <f>IF($AB146="","",IFERROR(INDEX(ITP!$L$3:$L$46,MATCH($AB146,ITP!$E$3:$E$46,0)),""))</f>
        <v/>
      </c>
      <c r="Y146" s="33">
        <f>IF($AB146="","",IFERROR(INDEX(ITP!$M$3:$M$46,MATCH($AB146,ITP!$E$3:$E$46,0)),""))</f>
        <v/>
      </c>
      <c r="Z146" s="33">
        <f>IF($AB146="","",IFERROR(INDEX(ITP!$N$3:$N$46,MATCH($AB146,ITP!$E$3:$E$46,0)),""))</f>
        <v/>
      </c>
      <c r="AA146" s="13">
        <f>IF(A146="","",A146&amp;"|"&amp;COUNTIF($A$2:A146,A146))</f>
        <v/>
      </c>
      <c r="AB146" s="13">
        <f>IF($A146="","",IFERROR(INDEX(ITP!$C$3:$C$21,MATCH(1,INDEX((ITP!$A$3:$A$21=$A146)*(((ITP!$B$3:$B$21="")+ISNUMBER(SEARCH(ITP!$B$3:$B$21,$G146&amp;" "&amp;$T146)))&gt;0),0),0)),""))</f>
        <v/>
      </c>
    </row>
    <row r="147">
      <c r="A147" s="33" t="n"/>
      <c r="B147" s="10" t="n"/>
      <c r="C147" s="33" t="n"/>
      <c r="D147" s="28" t="n"/>
      <c r="E147" s="10" t="n"/>
      <c r="F147" s="44" t="n"/>
      <c r="G147" s="33" t="n"/>
      <c r="H147" s="33" t="n"/>
      <c r="I147" s="33" t="n"/>
      <c r="J147" s="33" t="n"/>
      <c r="K147" s="44" t="n"/>
      <c r="L147" s="10" t="n"/>
      <c r="M147" s="33" t="n"/>
      <c r="N147" s="33" t="n"/>
      <c r="O147" s="33" t="n"/>
      <c r="P147" s="44" t="inlineStr">
        <is>
          <t>PPL</t>
        </is>
      </c>
      <c r="Q147" s="33" t="n"/>
      <c r="R147" s="33">
        <f>IF($AB147="","",IFERROR(INDEX(ITP!$G$3:$G$46,MATCH($AB147,ITP!$E$3:$E$46,0)),""))</f>
        <v/>
      </c>
      <c r="S147" s="33" t="n"/>
      <c r="T147" s="33" t="n"/>
      <c r="U147" s="33">
        <f>IF($AB147="","",IFERROR(INDEX(ITP!$I$3:$I$46,MATCH($AB147,ITP!$E$3:$E$46,0)),""))</f>
        <v/>
      </c>
      <c r="V147" s="33">
        <f>IF($AB147="","",IFERROR(INDEX(ITP!$J$3:$J$46,MATCH($AB147,ITP!$E$3:$E$46,0)),""))</f>
        <v/>
      </c>
      <c r="W147" s="33">
        <f>IF($AB147="","",IFERROR(INDEX(ITP!$K$3:$K$46,MATCH($AB147,ITP!$E$3:$E$46,0)),""))</f>
        <v/>
      </c>
      <c r="X147" s="33">
        <f>IF($AB147="","",IFERROR(INDEX(ITP!$L$3:$L$46,MATCH($AB147,ITP!$E$3:$E$46,0)),""))</f>
        <v/>
      </c>
      <c r="Y147" s="33">
        <f>IF($AB147="","",IFERROR(INDEX(ITP!$M$3:$M$46,MATCH($AB147,ITP!$E$3:$E$46,0)),""))</f>
        <v/>
      </c>
      <c r="Z147" s="33">
        <f>IF($AB147="","",IFERROR(INDEX(ITP!$N$3:$N$46,MATCH($AB147,ITP!$E$3:$E$46,0)),""))</f>
        <v/>
      </c>
      <c r="AA147" s="13">
        <f>IF(A147="","",A147&amp;"|"&amp;COUNTIF($A$2:A147,A147))</f>
        <v/>
      </c>
      <c r="AB147" s="13">
        <f>IF($A147="","",IFERROR(INDEX(ITP!$C$3:$C$21,MATCH(1,INDEX((ITP!$A$3:$A$21=$A147)*(((ITP!$B$3:$B$21="")+ISNUMBER(SEARCH(ITP!$B$3:$B$21,$G147&amp;" "&amp;$T147)))&gt;0),0),0)),""))</f>
        <v/>
      </c>
    </row>
    <row r="148">
      <c r="A148" s="33" t="n"/>
      <c r="B148" s="10" t="n"/>
      <c r="C148" s="33" t="n"/>
      <c r="D148" s="28" t="n"/>
      <c r="E148" s="10" t="n"/>
      <c r="F148" s="44" t="n"/>
      <c r="G148" s="33" t="n"/>
      <c r="H148" s="33" t="n"/>
      <c r="I148" s="33" t="n"/>
      <c r="J148" s="33" t="n"/>
      <c r="K148" s="44" t="n"/>
      <c r="L148" s="10" t="n"/>
      <c r="M148" s="33" t="n"/>
      <c r="N148" s="33" t="n"/>
      <c r="O148" s="33" t="n"/>
      <c r="P148" s="44" t="inlineStr">
        <is>
          <t>PPL</t>
        </is>
      </c>
      <c r="Q148" s="33" t="n"/>
      <c r="R148" s="33">
        <f>IF($AB148="","",IFERROR(INDEX(ITP!$G$3:$G$46,MATCH($AB148,ITP!$E$3:$E$46,0)),""))</f>
        <v/>
      </c>
      <c r="S148" s="33" t="n"/>
      <c r="T148" s="33" t="n"/>
      <c r="U148" s="33">
        <f>IF($AB148="","",IFERROR(INDEX(ITP!$I$3:$I$46,MATCH($AB148,ITP!$E$3:$E$46,0)),""))</f>
        <v/>
      </c>
      <c r="V148" s="33">
        <f>IF($AB148="","",IFERROR(INDEX(ITP!$J$3:$J$46,MATCH($AB148,ITP!$E$3:$E$46,0)),""))</f>
        <v/>
      </c>
      <c r="W148" s="33">
        <f>IF($AB148="","",IFERROR(INDEX(ITP!$K$3:$K$46,MATCH($AB148,ITP!$E$3:$E$46,0)),""))</f>
        <v/>
      </c>
      <c r="X148" s="33">
        <f>IF($AB148="","",IFERROR(INDEX(ITP!$L$3:$L$46,MATCH($AB148,ITP!$E$3:$E$46,0)),""))</f>
        <v/>
      </c>
      <c r="Y148" s="33">
        <f>IF($AB148="","",IFERROR(INDEX(ITP!$M$3:$M$46,MATCH($AB148,ITP!$E$3:$E$46,0)),""))</f>
        <v/>
      </c>
      <c r="Z148" s="33">
        <f>IF($AB148="","",IFERROR(INDEX(ITP!$N$3:$N$46,MATCH($AB148,ITP!$E$3:$E$46,0)),""))</f>
        <v/>
      </c>
      <c r="AA148" s="13">
        <f>IF(A148="","",A148&amp;"|"&amp;COUNTIF($A$2:A148,A148))</f>
        <v/>
      </c>
      <c r="AB148" s="13">
        <f>IF($A148="","",IFERROR(INDEX(ITP!$C$3:$C$21,MATCH(1,INDEX((ITP!$A$3:$A$21=$A148)*(((ITP!$B$3:$B$21="")+ISNUMBER(SEARCH(ITP!$B$3:$B$21,$G148&amp;" "&amp;$T148)))&gt;0),0),0)),""))</f>
        <v/>
      </c>
    </row>
    <row r="149">
      <c r="A149" s="33" t="n"/>
      <c r="B149" s="10" t="n"/>
      <c r="C149" s="33" t="n"/>
      <c r="D149" s="28" t="n"/>
      <c r="E149" s="10" t="n"/>
      <c r="F149" s="44" t="n"/>
      <c r="G149" s="33" t="n"/>
      <c r="H149" s="33" t="n"/>
      <c r="I149" s="33" t="n"/>
      <c r="J149" s="33" t="n"/>
      <c r="K149" s="44" t="n"/>
      <c r="L149" s="10" t="n"/>
      <c r="M149" s="33" t="n"/>
      <c r="N149" s="33" t="n"/>
      <c r="O149" s="33" t="n"/>
      <c r="P149" s="44" t="inlineStr">
        <is>
          <t>PPL</t>
        </is>
      </c>
      <c r="Q149" s="33" t="n"/>
      <c r="R149" s="33">
        <f>IF($AB149="","",IFERROR(INDEX(ITP!$G$3:$G$46,MATCH($AB149,ITP!$E$3:$E$46,0)),""))</f>
        <v/>
      </c>
      <c r="S149" s="33" t="n"/>
      <c r="T149" s="33" t="n"/>
      <c r="U149" s="33">
        <f>IF($AB149="","",IFERROR(INDEX(ITP!$I$3:$I$46,MATCH($AB149,ITP!$E$3:$E$46,0)),""))</f>
        <v/>
      </c>
      <c r="V149" s="33">
        <f>IF($AB149="","",IFERROR(INDEX(ITP!$J$3:$J$46,MATCH($AB149,ITP!$E$3:$E$46,0)),""))</f>
        <v/>
      </c>
      <c r="W149" s="33">
        <f>IF($AB149="","",IFERROR(INDEX(ITP!$K$3:$K$46,MATCH($AB149,ITP!$E$3:$E$46,0)),""))</f>
        <v/>
      </c>
      <c r="X149" s="33">
        <f>IF($AB149="","",IFERROR(INDEX(ITP!$L$3:$L$46,MATCH($AB149,ITP!$E$3:$E$46,0)),""))</f>
        <v/>
      </c>
      <c r="Y149" s="33">
        <f>IF($AB149="","",IFERROR(INDEX(ITP!$M$3:$M$46,MATCH($AB149,ITP!$E$3:$E$46,0)),""))</f>
        <v/>
      </c>
      <c r="Z149" s="33">
        <f>IF($AB149="","",IFERROR(INDEX(ITP!$N$3:$N$46,MATCH($AB149,ITP!$E$3:$E$46,0)),""))</f>
        <v/>
      </c>
      <c r="AA149" s="13">
        <f>IF(A149="","",A149&amp;"|"&amp;COUNTIF($A$2:A149,A149))</f>
        <v/>
      </c>
      <c r="AB149" s="13">
        <f>IF($A149="","",IFERROR(INDEX(ITP!$C$3:$C$21,MATCH(1,INDEX((ITP!$A$3:$A$21=$A149)*(((ITP!$B$3:$B$21="")+ISNUMBER(SEARCH(ITP!$B$3:$B$21,$G149&amp;" "&amp;$T149)))&gt;0),0),0)),""))</f>
        <v/>
      </c>
    </row>
    <row r="150">
      <c r="A150" s="33" t="n"/>
      <c r="B150" s="10" t="n"/>
      <c r="C150" s="33" t="n"/>
      <c r="D150" s="28" t="n"/>
      <c r="E150" s="10" t="n"/>
      <c r="F150" s="44" t="n"/>
      <c r="G150" s="33" t="n"/>
      <c r="H150" s="33" t="n"/>
      <c r="I150" s="33" t="n"/>
      <c r="J150" s="33" t="n"/>
      <c r="K150" s="44" t="n"/>
      <c r="L150" s="10" t="n"/>
      <c r="M150" s="33" t="n"/>
      <c r="N150" s="33" t="n"/>
      <c r="O150" s="33" t="n"/>
      <c r="P150" s="44" t="inlineStr">
        <is>
          <t>PPL</t>
        </is>
      </c>
      <c r="Q150" s="33" t="n"/>
      <c r="R150" s="33">
        <f>IF($AB150="","",IFERROR(INDEX(ITP!$G$3:$G$46,MATCH($AB150,ITP!$E$3:$E$46,0)),""))</f>
        <v/>
      </c>
      <c r="S150" s="33" t="n"/>
      <c r="T150" s="33" t="n"/>
      <c r="U150" s="33">
        <f>IF($AB150="","",IFERROR(INDEX(ITP!$I$3:$I$46,MATCH($AB150,ITP!$E$3:$E$46,0)),""))</f>
        <v/>
      </c>
      <c r="V150" s="33">
        <f>IF($AB150="","",IFERROR(INDEX(ITP!$J$3:$J$46,MATCH($AB150,ITP!$E$3:$E$46,0)),""))</f>
        <v/>
      </c>
      <c r="W150" s="33">
        <f>IF($AB150="","",IFERROR(INDEX(ITP!$K$3:$K$46,MATCH($AB150,ITP!$E$3:$E$46,0)),""))</f>
        <v/>
      </c>
      <c r="X150" s="33">
        <f>IF($AB150="","",IFERROR(INDEX(ITP!$L$3:$L$46,MATCH($AB150,ITP!$E$3:$E$46,0)),""))</f>
        <v/>
      </c>
      <c r="Y150" s="33">
        <f>IF($AB150="","",IFERROR(INDEX(ITP!$M$3:$M$46,MATCH($AB150,ITP!$E$3:$E$46,0)),""))</f>
        <v/>
      </c>
      <c r="Z150" s="33">
        <f>IF($AB150="","",IFERROR(INDEX(ITP!$N$3:$N$46,MATCH($AB150,ITP!$E$3:$E$46,0)),""))</f>
        <v/>
      </c>
      <c r="AA150" s="13">
        <f>IF(A150="","",A150&amp;"|"&amp;COUNTIF($A$2:A150,A150))</f>
        <v/>
      </c>
      <c r="AB150" s="13">
        <f>IF($A150="","",IFERROR(INDEX(ITP!$C$3:$C$21,MATCH(1,INDEX((ITP!$A$3:$A$21=$A150)*(((ITP!$B$3:$B$21="")+ISNUMBER(SEARCH(ITP!$B$3:$B$21,$G150&amp;" "&amp;$T150)))&gt;0),0),0)),""))</f>
        <v/>
      </c>
    </row>
    <row r="151">
      <c r="A151" s="33" t="n"/>
      <c r="B151" s="10" t="n"/>
      <c r="C151" s="33" t="n"/>
      <c r="D151" s="28" t="n"/>
      <c r="E151" s="10" t="n"/>
      <c r="F151" s="44" t="n"/>
      <c r="G151" s="33" t="n"/>
      <c r="H151" s="33" t="n"/>
      <c r="I151" s="33" t="n"/>
      <c r="J151" s="33" t="n"/>
      <c r="K151" s="44" t="n"/>
      <c r="L151" s="10" t="n"/>
      <c r="M151" s="33" t="n"/>
      <c r="N151" s="33" t="n"/>
      <c r="O151" s="33" t="n"/>
      <c r="P151" s="44" t="inlineStr">
        <is>
          <t>PPL</t>
        </is>
      </c>
      <c r="Q151" s="33" t="n"/>
      <c r="R151" s="33">
        <f>IF($AB151="","",IFERROR(INDEX(ITP!$G$3:$G$46,MATCH($AB151,ITP!$E$3:$E$46,0)),""))</f>
        <v/>
      </c>
      <c r="S151" s="33" t="n"/>
      <c r="T151" s="33" t="n"/>
      <c r="U151" s="33">
        <f>IF($AB151="","",IFERROR(INDEX(ITP!$I$3:$I$46,MATCH($AB151,ITP!$E$3:$E$46,0)),""))</f>
        <v/>
      </c>
      <c r="V151" s="33">
        <f>IF($AB151="","",IFERROR(INDEX(ITP!$J$3:$J$46,MATCH($AB151,ITP!$E$3:$E$46,0)),""))</f>
        <v/>
      </c>
      <c r="W151" s="33">
        <f>IF($AB151="","",IFERROR(INDEX(ITP!$K$3:$K$46,MATCH($AB151,ITP!$E$3:$E$46,0)),""))</f>
        <v/>
      </c>
      <c r="X151" s="33">
        <f>IF($AB151="","",IFERROR(INDEX(ITP!$L$3:$L$46,MATCH($AB151,ITP!$E$3:$E$46,0)),""))</f>
        <v/>
      </c>
      <c r="Y151" s="33">
        <f>IF($AB151="","",IFERROR(INDEX(ITP!$M$3:$M$46,MATCH($AB151,ITP!$E$3:$E$46,0)),""))</f>
        <v/>
      </c>
      <c r="Z151" s="33">
        <f>IF($AB151="","",IFERROR(INDEX(ITP!$N$3:$N$46,MATCH($AB151,ITP!$E$3:$E$46,0)),""))</f>
        <v/>
      </c>
      <c r="AA151" s="13">
        <f>IF(A151="","",A151&amp;"|"&amp;COUNTIF($A$2:A151,A151))</f>
        <v/>
      </c>
      <c r="AB151" s="13">
        <f>IF($A151="","",IFERROR(INDEX(ITP!$C$3:$C$21,MATCH(1,INDEX((ITP!$A$3:$A$21=$A151)*(((ITP!$B$3:$B$21="")+ISNUMBER(SEARCH(ITP!$B$3:$B$21,$G151&amp;" "&amp;$T151)))&gt;0),0),0)),""))</f>
        <v/>
      </c>
    </row>
    <row r="152">
      <c r="A152" s="33" t="n"/>
      <c r="B152" s="10" t="n"/>
      <c r="C152" s="33" t="n"/>
      <c r="D152" s="28" t="n"/>
      <c r="E152" s="10" t="n"/>
      <c r="F152" s="44" t="n"/>
      <c r="G152" s="33" t="n"/>
      <c r="H152" s="33" t="n"/>
      <c r="I152" s="33" t="n"/>
      <c r="J152" s="33" t="n"/>
      <c r="K152" s="44" t="n"/>
      <c r="L152" s="10" t="n"/>
      <c r="M152" s="33" t="n"/>
      <c r="N152" s="33" t="n"/>
      <c r="O152" s="33" t="n"/>
      <c r="P152" s="44" t="inlineStr">
        <is>
          <t>PPL</t>
        </is>
      </c>
      <c r="Q152" s="33" t="n"/>
      <c r="R152" s="33">
        <f>IF($AB152="","",IFERROR(INDEX(ITP!$G$3:$G$46,MATCH($AB152,ITP!$E$3:$E$46,0)),""))</f>
        <v/>
      </c>
      <c r="S152" s="33" t="n"/>
      <c r="T152" s="33" t="n"/>
      <c r="U152" s="33">
        <f>IF($AB152="","",IFERROR(INDEX(ITP!$I$3:$I$46,MATCH($AB152,ITP!$E$3:$E$46,0)),""))</f>
        <v/>
      </c>
      <c r="V152" s="33">
        <f>IF($AB152="","",IFERROR(INDEX(ITP!$J$3:$J$46,MATCH($AB152,ITP!$E$3:$E$46,0)),""))</f>
        <v/>
      </c>
      <c r="W152" s="33">
        <f>IF($AB152="","",IFERROR(INDEX(ITP!$K$3:$K$46,MATCH($AB152,ITP!$E$3:$E$46,0)),""))</f>
        <v/>
      </c>
      <c r="X152" s="33">
        <f>IF($AB152="","",IFERROR(INDEX(ITP!$L$3:$L$46,MATCH($AB152,ITP!$E$3:$E$46,0)),""))</f>
        <v/>
      </c>
      <c r="Y152" s="33">
        <f>IF($AB152="","",IFERROR(INDEX(ITP!$M$3:$M$46,MATCH($AB152,ITP!$E$3:$E$46,0)),""))</f>
        <v/>
      </c>
      <c r="Z152" s="33">
        <f>IF($AB152="","",IFERROR(INDEX(ITP!$N$3:$N$46,MATCH($AB152,ITP!$E$3:$E$46,0)),""))</f>
        <v/>
      </c>
      <c r="AA152" s="13">
        <f>IF(A152="","",A152&amp;"|"&amp;COUNTIF($A$2:A152,A152))</f>
        <v/>
      </c>
      <c r="AB152" s="13">
        <f>IF($A152="","",IFERROR(INDEX(ITP!$C$3:$C$21,MATCH(1,INDEX((ITP!$A$3:$A$21=$A152)*(((ITP!$B$3:$B$21="")+ISNUMBER(SEARCH(ITP!$B$3:$B$21,$G152&amp;" "&amp;$T152)))&gt;0),0),0)),""))</f>
        <v/>
      </c>
    </row>
    <row r="153">
      <c r="A153" s="33" t="n"/>
      <c r="B153" s="10" t="n"/>
      <c r="C153" s="33" t="n"/>
      <c r="D153" s="28" t="n"/>
      <c r="E153" s="10" t="n"/>
      <c r="F153" s="44" t="n"/>
      <c r="G153" s="33" t="n"/>
      <c r="H153" s="33" t="n"/>
      <c r="I153" s="33" t="n"/>
      <c r="J153" s="33" t="n"/>
      <c r="K153" s="44" t="n"/>
      <c r="L153" s="10" t="n"/>
      <c r="M153" s="33" t="n"/>
      <c r="N153" s="33" t="n"/>
      <c r="O153" s="33" t="n"/>
      <c r="P153" s="44" t="inlineStr">
        <is>
          <t>PPL</t>
        </is>
      </c>
      <c r="Q153" s="33" t="n"/>
      <c r="R153" s="33">
        <f>IF($AB153="","",IFERROR(INDEX(ITP!$G$3:$G$46,MATCH($AB153,ITP!$E$3:$E$46,0)),""))</f>
        <v/>
      </c>
      <c r="S153" s="33" t="n"/>
      <c r="T153" s="33" t="n"/>
      <c r="U153" s="33">
        <f>IF($AB153="","",IFERROR(INDEX(ITP!$I$3:$I$46,MATCH($AB153,ITP!$E$3:$E$46,0)),""))</f>
        <v/>
      </c>
      <c r="V153" s="33">
        <f>IF($AB153="","",IFERROR(INDEX(ITP!$J$3:$J$46,MATCH($AB153,ITP!$E$3:$E$46,0)),""))</f>
        <v/>
      </c>
      <c r="W153" s="33">
        <f>IF($AB153="","",IFERROR(INDEX(ITP!$K$3:$K$46,MATCH($AB153,ITP!$E$3:$E$46,0)),""))</f>
        <v/>
      </c>
      <c r="X153" s="33">
        <f>IF($AB153="","",IFERROR(INDEX(ITP!$L$3:$L$46,MATCH($AB153,ITP!$E$3:$E$46,0)),""))</f>
        <v/>
      </c>
      <c r="Y153" s="33">
        <f>IF($AB153="","",IFERROR(INDEX(ITP!$M$3:$M$46,MATCH($AB153,ITP!$E$3:$E$46,0)),""))</f>
        <v/>
      </c>
      <c r="Z153" s="33">
        <f>IF($AB153="","",IFERROR(INDEX(ITP!$N$3:$N$46,MATCH($AB153,ITP!$E$3:$E$46,0)),""))</f>
        <v/>
      </c>
      <c r="AA153" s="13">
        <f>IF(A153="","",A153&amp;"|"&amp;COUNTIF($A$2:A153,A153))</f>
        <v/>
      </c>
      <c r="AB153" s="13">
        <f>IF($A153="","",IFERROR(INDEX(ITP!$C$3:$C$21,MATCH(1,INDEX((ITP!$A$3:$A$21=$A153)*(((ITP!$B$3:$B$21="")+ISNUMBER(SEARCH(ITP!$B$3:$B$21,$G153&amp;" "&amp;$T153)))&gt;0),0),0)),""))</f>
        <v/>
      </c>
    </row>
    <row r="154">
      <c r="A154" s="33" t="n"/>
      <c r="B154" s="10" t="n"/>
      <c r="C154" s="33" t="n"/>
      <c r="D154" s="28" t="n"/>
      <c r="E154" s="10" t="n"/>
      <c r="F154" s="44" t="n"/>
      <c r="G154" s="33" t="n"/>
      <c r="H154" s="33" t="n"/>
      <c r="I154" s="33" t="n"/>
      <c r="J154" s="33" t="n"/>
      <c r="K154" s="44" t="n"/>
      <c r="L154" s="10" t="n"/>
      <c r="M154" s="33" t="n"/>
      <c r="N154" s="33" t="n"/>
      <c r="O154" s="33" t="n"/>
      <c r="P154" s="44" t="inlineStr">
        <is>
          <t>PPL</t>
        </is>
      </c>
      <c r="Q154" s="33" t="n"/>
      <c r="R154" s="33">
        <f>IF($AB154="","",IFERROR(INDEX(ITP!$G$3:$G$46,MATCH($AB154,ITP!$E$3:$E$46,0)),""))</f>
        <v/>
      </c>
      <c r="S154" s="33" t="n"/>
      <c r="T154" s="33" t="n"/>
      <c r="U154" s="33">
        <f>IF($AB154="","",IFERROR(INDEX(ITP!$I$3:$I$46,MATCH($AB154,ITP!$E$3:$E$46,0)),""))</f>
        <v/>
      </c>
      <c r="V154" s="33">
        <f>IF($AB154="","",IFERROR(INDEX(ITP!$J$3:$J$46,MATCH($AB154,ITP!$E$3:$E$46,0)),""))</f>
        <v/>
      </c>
      <c r="W154" s="33">
        <f>IF($AB154="","",IFERROR(INDEX(ITP!$K$3:$K$46,MATCH($AB154,ITP!$E$3:$E$46,0)),""))</f>
        <v/>
      </c>
      <c r="X154" s="33">
        <f>IF($AB154="","",IFERROR(INDEX(ITP!$L$3:$L$46,MATCH($AB154,ITP!$E$3:$E$46,0)),""))</f>
        <v/>
      </c>
      <c r="Y154" s="33">
        <f>IF($AB154="","",IFERROR(INDEX(ITP!$M$3:$M$46,MATCH($AB154,ITP!$E$3:$E$46,0)),""))</f>
        <v/>
      </c>
      <c r="Z154" s="33">
        <f>IF($AB154="","",IFERROR(INDEX(ITP!$N$3:$N$46,MATCH($AB154,ITP!$E$3:$E$46,0)),""))</f>
        <v/>
      </c>
      <c r="AA154" s="13">
        <f>IF(A154="","",A154&amp;"|"&amp;COUNTIF($A$2:A154,A154))</f>
        <v/>
      </c>
      <c r="AB154" s="13">
        <f>IF($A154="","",IFERROR(INDEX(ITP!$C$3:$C$21,MATCH(1,INDEX((ITP!$A$3:$A$21=$A154)*(((ITP!$B$3:$B$21="")+ISNUMBER(SEARCH(ITP!$B$3:$B$21,$G154&amp;" "&amp;$T154)))&gt;0),0),0)),""))</f>
        <v/>
      </c>
    </row>
    <row r="155">
      <c r="A155" s="33" t="n"/>
      <c r="B155" s="10" t="n"/>
      <c r="C155" s="33" t="n"/>
      <c r="D155" s="28" t="n"/>
      <c r="E155" s="10" t="n"/>
      <c r="F155" s="44" t="n"/>
      <c r="G155" s="33" t="n"/>
      <c r="H155" s="33" t="n"/>
      <c r="I155" s="33" t="n"/>
      <c r="J155" s="33" t="n"/>
      <c r="K155" s="44" t="n"/>
      <c r="L155" s="10" t="n"/>
      <c r="M155" s="33" t="n"/>
      <c r="N155" s="33" t="n"/>
      <c r="O155" s="33" t="n"/>
      <c r="P155" s="44" t="inlineStr">
        <is>
          <t>PPL</t>
        </is>
      </c>
      <c r="Q155" s="33" t="n"/>
      <c r="R155" s="33">
        <f>IF($AB155="","",IFERROR(INDEX(ITP!$G$3:$G$46,MATCH($AB155,ITP!$E$3:$E$46,0)),""))</f>
        <v/>
      </c>
      <c r="S155" s="33" t="n"/>
      <c r="T155" s="33" t="n"/>
      <c r="U155" s="33">
        <f>IF($AB155="","",IFERROR(INDEX(ITP!$I$3:$I$46,MATCH($AB155,ITP!$E$3:$E$46,0)),""))</f>
        <v/>
      </c>
      <c r="V155" s="33">
        <f>IF($AB155="","",IFERROR(INDEX(ITP!$J$3:$J$46,MATCH($AB155,ITP!$E$3:$E$46,0)),""))</f>
        <v/>
      </c>
      <c r="W155" s="33">
        <f>IF($AB155="","",IFERROR(INDEX(ITP!$K$3:$K$46,MATCH($AB155,ITP!$E$3:$E$46,0)),""))</f>
        <v/>
      </c>
      <c r="X155" s="33">
        <f>IF($AB155="","",IFERROR(INDEX(ITP!$L$3:$L$46,MATCH($AB155,ITP!$E$3:$E$46,0)),""))</f>
        <v/>
      </c>
      <c r="Y155" s="33">
        <f>IF($AB155="","",IFERROR(INDEX(ITP!$M$3:$M$46,MATCH($AB155,ITP!$E$3:$E$46,0)),""))</f>
        <v/>
      </c>
      <c r="Z155" s="33">
        <f>IF($AB155="","",IFERROR(INDEX(ITP!$N$3:$N$46,MATCH($AB155,ITP!$E$3:$E$46,0)),""))</f>
        <v/>
      </c>
      <c r="AA155" s="13">
        <f>IF(A155="","",A155&amp;"|"&amp;COUNTIF($A$2:A155,A155))</f>
        <v/>
      </c>
      <c r="AB155" s="13">
        <f>IF($A155="","",IFERROR(INDEX(ITP!$C$3:$C$21,MATCH(1,INDEX((ITP!$A$3:$A$21=$A155)*(((ITP!$B$3:$B$21="")+ISNUMBER(SEARCH(ITP!$B$3:$B$21,$G155&amp;" "&amp;$T155)))&gt;0),0),0)),""))</f>
        <v/>
      </c>
    </row>
    <row r="156">
      <c r="A156" s="33" t="n"/>
      <c r="B156" s="10" t="n"/>
      <c r="C156" s="33" t="n"/>
      <c r="D156" s="28" t="n"/>
      <c r="E156" s="10" t="n"/>
      <c r="F156" s="44" t="n"/>
      <c r="G156" s="33" t="n"/>
      <c r="H156" s="33" t="n"/>
      <c r="I156" s="33" t="n"/>
      <c r="J156" s="33" t="n"/>
      <c r="K156" s="44" t="n"/>
      <c r="L156" s="10" t="n"/>
      <c r="M156" s="33" t="n"/>
      <c r="N156" s="33" t="n"/>
      <c r="O156" s="33" t="n"/>
      <c r="P156" s="44" t="inlineStr">
        <is>
          <t>PPL</t>
        </is>
      </c>
      <c r="Q156" s="33" t="n"/>
      <c r="R156" s="33">
        <f>IF($AB156="","",IFERROR(INDEX(ITP!$G$3:$G$46,MATCH($AB156,ITP!$E$3:$E$46,0)),""))</f>
        <v/>
      </c>
      <c r="S156" s="33" t="n"/>
      <c r="T156" s="33" t="n"/>
      <c r="U156" s="33">
        <f>IF($AB156="","",IFERROR(INDEX(ITP!$I$3:$I$46,MATCH($AB156,ITP!$E$3:$E$46,0)),""))</f>
        <v/>
      </c>
      <c r="V156" s="33">
        <f>IF($AB156="","",IFERROR(INDEX(ITP!$J$3:$J$46,MATCH($AB156,ITP!$E$3:$E$46,0)),""))</f>
        <v/>
      </c>
      <c r="W156" s="33">
        <f>IF($AB156="","",IFERROR(INDEX(ITP!$K$3:$K$46,MATCH($AB156,ITP!$E$3:$E$46,0)),""))</f>
        <v/>
      </c>
      <c r="X156" s="33">
        <f>IF($AB156="","",IFERROR(INDEX(ITP!$L$3:$L$46,MATCH($AB156,ITP!$E$3:$E$46,0)),""))</f>
        <v/>
      </c>
      <c r="Y156" s="33">
        <f>IF($AB156="","",IFERROR(INDEX(ITP!$M$3:$M$46,MATCH($AB156,ITP!$E$3:$E$46,0)),""))</f>
        <v/>
      </c>
      <c r="Z156" s="33">
        <f>IF($AB156="","",IFERROR(INDEX(ITP!$N$3:$N$46,MATCH($AB156,ITP!$E$3:$E$46,0)),""))</f>
        <v/>
      </c>
      <c r="AA156" s="13">
        <f>IF(A156="","",A156&amp;"|"&amp;COUNTIF($A$2:A156,A156))</f>
        <v/>
      </c>
      <c r="AB156" s="13">
        <f>IF($A156="","",IFERROR(INDEX(ITP!$C$3:$C$21,MATCH(1,INDEX((ITP!$A$3:$A$21=$A156)*(((ITP!$B$3:$B$21="")+ISNUMBER(SEARCH(ITP!$B$3:$B$21,$G156&amp;" "&amp;$T156)))&gt;0),0),0)),""))</f>
        <v/>
      </c>
    </row>
    <row r="157">
      <c r="A157" s="33" t="n"/>
      <c r="B157" s="10" t="n"/>
      <c r="C157" s="33" t="n"/>
      <c r="D157" s="28" t="n"/>
      <c r="E157" s="10" t="n"/>
      <c r="F157" s="44" t="n"/>
      <c r="G157" s="33" t="n"/>
      <c r="H157" s="33" t="n"/>
      <c r="I157" s="33" t="n"/>
      <c r="J157" s="33" t="n"/>
      <c r="K157" s="44" t="n"/>
      <c r="L157" s="10" t="n"/>
      <c r="M157" s="33" t="n"/>
      <c r="N157" s="33" t="n"/>
      <c r="O157" s="33" t="n"/>
      <c r="P157" s="44" t="inlineStr">
        <is>
          <t>PPL</t>
        </is>
      </c>
      <c r="Q157" s="33" t="n"/>
      <c r="R157" s="33">
        <f>IF($AB157="","",IFERROR(INDEX(ITP!$G$3:$G$46,MATCH($AB157,ITP!$E$3:$E$46,0)),""))</f>
        <v/>
      </c>
      <c r="S157" s="33" t="n"/>
      <c r="T157" s="33" t="n"/>
      <c r="U157" s="33">
        <f>IF($AB157="","",IFERROR(INDEX(ITP!$I$3:$I$46,MATCH($AB157,ITP!$E$3:$E$46,0)),""))</f>
        <v/>
      </c>
      <c r="V157" s="33">
        <f>IF($AB157="","",IFERROR(INDEX(ITP!$J$3:$J$46,MATCH($AB157,ITP!$E$3:$E$46,0)),""))</f>
        <v/>
      </c>
      <c r="W157" s="33">
        <f>IF($AB157="","",IFERROR(INDEX(ITP!$K$3:$K$46,MATCH($AB157,ITP!$E$3:$E$46,0)),""))</f>
        <v/>
      </c>
      <c r="X157" s="33">
        <f>IF($AB157="","",IFERROR(INDEX(ITP!$L$3:$L$46,MATCH($AB157,ITP!$E$3:$E$46,0)),""))</f>
        <v/>
      </c>
      <c r="Y157" s="33">
        <f>IF($AB157="","",IFERROR(INDEX(ITP!$M$3:$M$46,MATCH($AB157,ITP!$E$3:$E$46,0)),""))</f>
        <v/>
      </c>
      <c r="Z157" s="33">
        <f>IF($AB157="","",IFERROR(INDEX(ITP!$N$3:$N$46,MATCH($AB157,ITP!$E$3:$E$46,0)),""))</f>
        <v/>
      </c>
      <c r="AA157" s="13">
        <f>IF(A157="","",A157&amp;"|"&amp;COUNTIF($A$2:A157,A157))</f>
        <v/>
      </c>
      <c r="AB157" s="13">
        <f>IF($A157="","",IFERROR(INDEX(ITP!$C$3:$C$21,MATCH(1,INDEX((ITP!$A$3:$A$21=$A157)*(((ITP!$B$3:$B$21="")+ISNUMBER(SEARCH(ITP!$B$3:$B$21,$G157&amp;" "&amp;$T157)))&gt;0),0),0)),""))</f>
        <v/>
      </c>
    </row>
    <row r="158">
      <c r="A158" s="33" t="n"/>
      <c r="B158" s="10" t="n"/>
      <c r="C158" s="33" t="n"/>
      <c r="D158" s="28" t="n"/>
      <c r="E158" s="10" t="n"/>
      <c r="F158" s="44" t="n"/>
      <c r="G158" s="33" t="n"/>
      <c r="H158" s="33" t="n"/>
      <c r="I158" s="33" t="n"/>
      <c r="J158" s="33" t="n"/>
      <c r="K158" s="44" t="n"/>
      <c r="L158" s="10" t="n"/>
      <c r="M158" s="33" t="n"/>
      <c r="N158" s="33" t="n"/>
      <c r="O158" s="33" t="n"/>
      <c r="P158" s="44" t="inlineStr">
        <is>
          <t>PPL</t>
        </is>
      </c>
      <c r="Q158" s="33" t="n"/>
      <c r="R158" s="33">
        <f>IF($AB158="","",IFERROR(INDEX(ITP!$G$3:$G$46,MATCH($AB158,ITP!$E$3:$E$46,0)),""))</f>
        <v/>
      </c>
      <c r="S158" s="33" t="n"/>
      <c r="T158" s="33" t="n"/>
      <c r="U158" s="33">
        <f>IF($AB158="","",IFERROR(INDEX(ITP!$I$3:$I$46,MATCH($AB158,ITP!$E$3:$E$46,0)),""))</f>
        <v/>
      </c>
      <c r="V158" s="33">
        <f>IF($AB158="","",IFERROR(INDEX(ITP!$J$3:$J$46,MATCH($AB158,ITP!$E$3:$E$46,0)),""))</f>
        <v/>
      </c>
      <c r="W158" s="33">
        <f>IF($AB158="","",IFERROR(INDEX(ITP!$K$3:$K$46,MATCH($AB158,ITP!$E$3:$E$46,0)),""))</f>
        <v/>
      </c>
      <c r="X158" s="33">
        <f>IF($AB158="","",IFERROR(INDEX(ITP!$L$3:$L$46,MATCH($AB158,ITP!$E$3:$E$46,0)),""))</f>
        <v/>
      </c>
      <c r="Y158" s="33">
        <f>IF($AB158="","",IFERROR(INDEX(ITP!$M$3:$M$46,MATCH($AB158,ITP!$E$3:$E$46,0)),""))</f>
        <v/>
      </c>
      <c r="Z158" s="33">
        <f>IF($AB158="","",IFERROR(INDEX(ITP!$N$3:$N$46,MATCH($AB158,ITP!$E$3:$E$46,0)),""))</f>
        <v/>
      </c>
      <c r="AA158" s="13">
        <f>IF(A158="","",A158&amp;"|"&amp;COUNTIF($A$2:A158,A158))</f>
        <v/>
      </c>
      <c r="AB158" s="13">
        <f>IF($A158="","",IFERROR(INDEX(ITP!$C$3:$C$21,MATCH(1,INDEX((ITP!$A$3:$A$21=$A158)*(((ITP!$B$3:$B$21="")+ISNUMBER(SEARCH(ITP!$B$3:$B$21,$G158&amp;" "&amp;$T158)))&gt;0),0),0)),""))</f>
        <v/>
      </c>
    </row>
    <row r="159">
      <c r="A159" s="33" t="n"/>
      <c r="B159" s="10" t="n"/>
      <c r="C159" s="33" t="n"/>
      <c r="D159" s="28" t="n"/>
      <c r="E159" s="10" t="n"/>
      <c r="F159" s="44" t="n"/>
      <c r="G159" s="33" t="n"/>
      <c r="H159" s="33" t="n"/>
      <c r="I159" s="33" t="n"/>
      <c r="J159" s="33" t="n"/>
      <c r="K159" s="44" t="n"/>
      <c r="L159" s="10" t="n"/>
      <c r="M159" s="33" t="n"/>
      <c r="N159" s="33" t="n"/>
      <c r="O159" s="33" t="n"/>
      <c r="P159" s="44" t="inlineStr">
        <is>
          <t>PPL</t>
        </is>
      </c>
      <c r="Q159" s="33" t="n"/>
      <c r="R159" s="33">
        <f>IF($AB159="","",IFERROR(INDEX(ITP!$G$3:$G$46,MATCH($AB159,ITP!$E$3:$E$46,0)),""))</f>
        <v/>
      </c>
      <c r="S159" s="33" t="n"/>
      <c r="T159" s="33" t="n"/>
      <c r="U159" s="33">
        <f>IF($AB159="","",IFERROR(INDEX(ITP!$I$3:$I$46,MATCH($AB159,ITP!$E$3:$E$46,0)),""))</f>
        <v/>
      </c>
      <c r="V159" s="33">
        <f>IF($AB159="","",IFERROR(INDEX(ITP!$J$3:$J$46,MATCH($AB159,ITP!$E$3:$E$46,0)),""))</f>
        <v/>
      </c>
      <c r="W159" s="33">
        <f>IF($AB159="","",IFERROR(INDEX(ITP!$K$3:$K$46,MATCH($AB159,ITP!$E$3:$E$46,0)),""))</f>
        <v/>
      </c>
      <c r="X159" s="33">
        <f>IF($AB159="","",IFERROR(INDEX(ITP!$L$3:$L$46,MATCH($AB159,ITP!$E$3:$E$46,0)),""))</f>
        <v/>
      </c>
      <c r="Y159" s="33">
        <f>IF($AB159="","",IFERROR(INDEX(ITP!$M$3:$M$46,MATCH($AB159,ITP!$E$3:$E$46,0)),""))</f>
        <v/>
      </c>
      <c r="Z159" s="33">
        <f>IF($AB159="","",IFERROR(INDEX(ITP!$N$3:$N$46,MATCH($AB159,ITP!$E$3:$E$46,0)),""))</f>
        <v/>
      </c>
      <c r="AA159" s="13">
        <f>IF(A159="","",A159&amp;"|"&amp;COUNTIF($A$2:A159,A159))</f>
        <v/>
      </c>
      <c r="AB159" s="13">
        <f>IF($A159="","",IFERROR(INDEX(ITP!$C$3:$C$21,MATCH(1,INDEX((ITP!$A$3:$A$21=$A159)*(((ITP!$B$3:$B$21="")+ISNUMBER(SEARCH(ITP!$B$3:$B$21,$G159&amp;" "&amp;$T159)))&gt;0),0),0)),""))</f>
        <v/>
      </c>
    </row>
    <row r="160">
      <c r="A160" s="33" t="n"/>
      <c r="B160" s="10" t="n"/>
      <c r="C160" s="33" t="n"/>
      <c r="D160" s="28" t="n"/>
      <c r="E160" s="10" t="n"/>
      <c r="F160" s="44" t="n"/>
      <c r="G160" s="33" t="n"/>
      <c r="H160" s="33" t="n"/>
      <c r="I160" s="33" t="n"/>
      <c r="J160" s="33" t="n"/>
      <c r="K160" s="44" t="n"/>
      <c r="L160" s="10" t="n"/>
      <c r="M160" s="33" t="n"/>
      <c r="N160" s="33" t="n"/>
      <c r="O160" s="33" t="n"/>
      <c r="P160" s="44" t="inlineStr">
        <is>
          <t>PPL</t>
        </is>
      </c>
      <c r="Q160" s="33" t="n"/>
      <c r="R160" s="33">
        <f>IF($AB160="","",IFERROR(INDEX(ITP!$G$3:$G$46,MATCH($AB160,ITP!$E$3:$E$46,0)),""))</f>
        <v/>
      </c>
      <c r="S160" s="33" t="n"/>
      <c r="T160" s="33" t="n"/>
      <c r="U160" s="33">
        <f>IF($AB160="","",IFERROR(INDEX(ITP!$I$3:$I$46,MATCH($AB160,ITP!$E$3:$E$46,0)),""))</f>
        <v/>
      </c>
      <c r="V160" s="33">
        <f>IF($AB160="","",IFERROR(INDEX(ITP!$J$3:$J$46,MATCH($AB160,ITP!$E$3:$E$46,0)),""))</f>
        <v/>
      </c>
      <c r="W160" s="33">
        <f>IF($AB160="","",IFERROR(INDEX(ITP!$K$3:$K$46,MATCH($AB160,ITP!$E$3:$E$46,0)),""))</f>
        <v/>
      </c>
      <c r="X160" s="33">
        <f>IF($AB160="","",IFERROR(INDEX(ITP!$L$3:$L$46,MATCH($AB160,ITP!$E$3:$E$46,0)),""))</f>
        <v/>
      </c>
      <c r="Y160" s="33">
        <f>IF($AB160="","",IFERROR(INDEX(ITP!$M$3:$M$46,MATCH($AB160,ITP!$E$3:$E$46,0)),""))</f>
        <v/>
      </c>
      <c r="Z160" s="33">
        <f>IF($AB160="","",IFERROR(INDEX(ITP!$N$3:$N$46,MATCH($AB160,ITP!$E$3:$E$46,0)),""))</f>
        <v/>
      </c>
      <c r="AA160" s="13">
        <f>IF(A160="","",A160&amp;"|"&amp;COUNTIF($A$2:A160,A160))</f>
        <v/>
      </c>
      <c r="AB160" s="13">
        <f>IF($A160="","",IFERROR(INDEX(ITP!$C$3:$C$21,MATCH(1,INDEX((ITP!$A$3:$A$21=$A160)*(((ITP!$B$3:$B$21="")+ISNUMBER(SEARCH(ITP!$B$3:$B$21,$G160&amp;" "&amp;$T160)))&gt;0),0),0)),""))</f>
        <v/>
      </c>
    </row>
    <row r="161">
      <c r="A161" s="33" t="n"/>
      <c r="B161" s="10" t="n"/>
      <c r="C161" s="33" t="n"/>
      <c r="D161" s="28" t="n"/>
      <c r="E161" s="10" t="n"/>
      <c r="F161" s="44" t="n"/>
      <c r="G161" s="33" t="n"/>
      <c r="H161" s="33" t="n"/>
      <c r="I161" s="33" t="n"/>
      <c r="J161" s="33" t="n"/>
      <c r="K161" s="44" t="n"/>
      <c r="L161" s="10" t="n"/>
      <c r="M161" s="33" t="n"/>
      <c r="N161" s="33" t="n"/>
      <c r="O161" s="33" t="n"/>
      <c r="P161" s="44" t="inlineStr">
        <is>
          <t>PPL</t>
        </is>
      </c>
      <c r="Q161" s="33" t="n"/>
      <c r="R161" s="33">
        <f>IF($AB161="","",IFERROR(INDEX(ITP!$G$3:$G$46,MATCH($AB161,ITP!$E$3:$E$46,0)),""))</f>
        <v/>
      </c>
      <c r="S161" s="33" t="n"/>
      <c r="T161" s="33" t="n"/>
      <c r="U161" s="33">
        <f>IF($AB161="","",IFERROR(INDEX(ITP!$I$3:$I$46,MATCH($AB161,ITP!$E$3:$E$46,0)),""))</f>
        <v/>
      </c>
      <c r="V161" s="33">
        <f>IF($AB161="","",IFERROR(INDEX(ITP!$J$3:$J$46,MATCH($AB161,ITP!$E$3:$E$46,0)),""))</f>
        <v/>
      </c>
      <c r="W161" s="33">
        <f>IF($AB161="","",IFERROR(INDEX(ITP!$K$3:$K$46,MATCH($AB161,ITP!$E$3:$E$46,0)),""))</f>
        <v/>
      </c>
      <c r="X161" s="33">
        <f>IF($AB161="","",IFERROR(INDEX(ITP!$L$3:$L$46,MATCH($AB161,ITP!$E$3:$E$46,0)),""))</f>
        <v/>
      </c>
      <c r="Y161" s="33">
        <f>IF($AB161="","",IFERROR(INDEX(ITP!$M$3:$M$46,MATCH($AB161,ITP!$E$3:$E$46,0)),""))</f>
        <v/>
      </c>
      <c r="Z161" s="33">
        <f>IF($AB161="","",IFERROR(INDEX(ITP!$N$3:$N$46,MATCH($AB161,ITP!$E$3:$E$46,0)),""))</f>
        <v/>
      </c>
      <c r="AA161" s="13">
        <f>IF(A161="","",A161&amp;"|"&amp;COUNTIF($A$2:A161,A161))</f>
        <v/>
      </c>
      <c r="AB161" s="13">
        <f>IF($A161="","",IFERROR(INDEX(ITP!$C$3:$C$21,MATCH(1,INDEX((ITP!$A$3:$A$21=$A161)*(((ITP!$B$3:$B$21="")+ISNUMBER(SEARCH(ITP!$B$3:$B$21,$G161&amp;" "&amp;$T161)))&gt;0),0),0)),""))</f>
        <v/>
      </c>
    </row>
    <row r="162">
      <c r="A162" s="33" t="n"/>
      <c r="B162" s="10" t="n"/>
      <c r="C162" s="33" t="n"/>
      <c r="D162" s="28" t="n"/>
      <c r="E162" s="10" t="n"/>
      <c r="F162" s="44" t="n"/>
      <c r="G162" s="33" t="n"/>
      <c r="H162" s="33" t="n"/>
      <c r="I162" s="33" t="n"/>
      <c r="J162" s="33" t="n"/>
      <c r="K162" s="44" t="n"/>
      <c r="L162" s="10" t="n"/>
      <c r="M162" s="33" t="n"/>
      <c r="N162" s="33" t="n"/>
      <c r="O162" s="33" t="n"/>
      <c r="P162" s="44" t="inlineStr">
        <is>
          <t>PPL</t>
        </is>
      </c>
      <c r="Q162" s="33" t="n"/>
      <c r="R162" s="33">
        <f>IF($AB162="","",IFERROR(INDEX(ITP!$G$3:$G$46,MATCH($AB162,ITP!$E$3:$E$46,0)),""))</f>
        <v/>
      </c>
      <c r="S162" s="33" t="n"/>
      <c r="T162" s="33" t="n"/>
      <c r="U162" s="33">
        <f>IF($AB162="","",IFERROR(INDEX(ITP!$I$3:$I$46,MATCH($AB162,ITP!$E$3:$E$46,0)),""))</f>
        <v/>
      </c>
      <c r="V162" s="33">
        <f>IF($AB162="","",IFERROR(INDEX(ITP!$J$3:$J$46,MATCH($AB162,ITP!$E$3:$E$46,0)),""))</f>
        <v/>
      </c>
      <c r="W162" s="33">
        <f>IF($AB162="","",IFERROR(INDEX(ITP!$K$3:$K$46,MATCH($AB162,ITP!$E$3:$E$46,0)),""))</f>
        <v/>
      </c>
      <c r="X162" s="33">
        <f>IF($AB162="","",IFERROR(INDEX(ITP!$L$3:$L$46,MATCH($AB162,ITP!$E$3:$E$46,0)),""))</f>
        <v/>
      </c>
      <c r="Y162" s="33">
        <f>IF($AB162="","",IFERROR(INDEX(ITP!$M$3:$M$46,MATCH($AB162,ITP!$E$3:$E$46,0)),""))</f>
        <v/>
      </c>
      <c r="Z162" s="33">
        <f>IF($AB162="","",IFERROR(INDEX(ITP!$N$3:$N$46,MATCH($AB162,ITP!$E$3:$E$46,0)),""))</f>
        <v/>
      </c>
      <c r="AA162" s="13">
        <f>IF(A162="","",A162&amp;"|"&amp;COUNTIF($A$2:A162,A162))</f>
        <v/>
      </c>
      <c r="AB162" s="13">
        <f>IF($A162="","",IFERROR(INDEX(ITP!$C$3:$C$21,MATCH(1,INDEX((ITP!$A$3:$A$21=$A162)*(((ITP!$B$3:$B$21="")+ISNUMBER(SEARCH(ITP!$B$3:$B$21,$G162&amp;" "&amp;$T162)))&gt;0),0),0)),""))</f>
        <v/>
      </c>
    </row>
    <row r="163">
      <c r="A163" s="33" t="n"/>
      <c r="B163" s="10" t="n"/>
      <c r="C163" s="33" t="n"/>
      <c r="D163" s="28" t="n"/>
      <c r="E163" s="10" t="n"/>
      <c r="F163" s="44" t="n"/>
      <c r="G163" s="33" t="n"/>
      <c r="H163" s="33" t="n"/>
      <c r="I163" s="33" t="n"/>
      <c r="J163" s="33" t="n"/>
      <c r="K163" s="44" t="n"/>
      <c r="L163" s="10" t="n"/>
      <c r="M163" s="33" t="n"/>
      <c r="N163" s="33" t="n"/>
      <c r="O163" s="33" t="n"/>
      <c r="P163" s="44" t="inlineStr">
        <is>
          <t>PPL</t>
        </is>
      </c>
      <c r="Q163" s="33" t="n"/>
      <c r="R163" s="33">
        <f>IF($AB163="","",IFERROR(INDEX(ITP!$G$3:$G$46,MATCH($AB163,ITP!$E$3:$E$46,0)),""))</f>
        <v/>
      </c>
      <c r="S163" s="33" t="n"/>
      <c r="T163" s="33" t="n"/>
      <c r="U163" s="33">
        <f>IF($AB163="","",IFERROR(INDEX(ITP!$I$3:$I$46,MATCH($AB163,ITP!$E$3:$E$46,0)),""))</f>
        <v/>
      </c>
      <c r="V163" s="33">
        <f>IF($AB163="","",IFERROR(INDEX(ITP!$J$3:$J$46,MATCH($AB163,ITP!$E$3:$E$46,0)),""))</f>
        <v/>
      </c>
      <c r="W163" s="33">
        <f>IF($AB163="","",IFERROR(INDEX(ITP!$K$3:$K$46,MATCH($AB163,ITP!$E$3:$E$46,0)),""))</f>
        <v/>
      </c>
      <c r="X163" s="33">
        <f>IF($AB163="","",IFERROR(INDEX(ITP!$L$3:$L$46,MATCH($AB163,ITP!$E$3:$E$46,0)),""))</f>
        <v/>
      </c>
      <c r="Y163" s="33">
        <f>IF($AB163="","",IFERROR(INDEX(ITP!$M$3:$M$46,MATCH($AB163,ITP!$E$3:$E$46,0)),""))</f>
        <v/>
      </c>
      <c r="Z163" s="33">
        <f>IF($AB163="","",IFERROR(INDEX(ITP!$N$3:$N$46,MATCH($AB163,ITP!$E$3:$E$46,0)),""))</f>
        <v/>
      </c>
      <c r="AA163" s="13">
        <f>IF(A163="","",A163&amp;"|"&amp;COUNTIF($A$2:A163,A163))</f>
        <v/>
      </c>
      <c r="AB163" s="13">
        <f>IF($A163="","",IFERROR(INDEX(ITP!$C$3:$C$21,MATCH(1,INDEX((ITP!$A$3:$A$21=$A163)*(((ITP!$B$3:$B$21="")+ISNUMBER(SEARCH(ITP!$B$3:$B$21,$G163&amp;" "&amp;$T163)))&gt;0),0),0)),""))</f>
        <v/>
      </c>
    </row>
    <row r="164">
      <c r="A164" s="33" t="n"/>
      <c r="B164" s="10" t="n"/>
      <c r="C164" s="33" t="n"/>
      <c r="D164" s="28" t="n"/>
      <c r="E164" s="10" t="n"/>
      <c r="F164" s="44" t="n"/>
      <c r="G164" s="33" t="n"/>
      <c r="H164" s="33" t="n"/>
      <c r="I164" s="33" t="n"/>
      <c r="J164" s="33" t="n"/>
      <c r="K164" s="44" t="n"/>
      <c r="L164" s="10" t="n"/>
      <c r="M164" s="33" t="n"/>
      <c r="N164" s="33" t="n"/>
      <c r="O164" s="33" t="n"/>
      <c r="P164" s="44" t="inlineStr">
        <is>
          <t>PPL</t>
        </is>
      </c>
      <c r="Q164" s="33" t="n"/>
      <c r="R164" s="33">
        <f>IF($AB164="","",IFERROR(INDEX(ITP!$G$3:$G$46,MATCH($AB164,ITP!$E$3:$E$46,0)),""))</f>
        <v/>
      </c>
      <c r="S164" s="33" t="n"/>
      <c r="T164" s="33" t="n"/>
      <c r="U164" s="33">
        <f>IF($AB164="","",IFERROR(INDEX(ITP!$I$3:$I$46,MATCH($AB164,ITP!$E$3:$E$46,0)),""))</f>
        <v/>
      </c>
      <c r="V164" s="33">
        <f>IF($AB164="","",IFERROR(INDEX(ITP!$J$3:$J$46,MATCH($AB164,ITP!$E$3:$E$46,0)),""))</f>
        <v/>
      </c>
      <c r="W164" s="33">
        <f>IF($AB164="","",IFERROR(INDEX(ITP!$K$3:$K$46,MATCH($AB164,ITP!$E$3:$E$46,0)),""))</f>
        <v/>
      </c>
      <c r="X164" s="33">
        <f>IF($AB164="","",IFERROR(INDEX(ITP!$L$3:$L$46,MATCH($AB164,ITP!$E$3:$E$46,0)),""))</f>
        <v/>
      </c>
      <c r="Y164" s="33">
        <f>IF($AB164="","",IFERROR(INDEX(ITP!$M$3:$M$46,MATCH($AB164,ITP!$E$3:$E$46,0)),""))</f>
        <v/>
      </c>
      <c r="Z164" s="33">
        <f>IF($AB164="","",IFERROR(INDEX(ITP!$N$3:$N$46,MATCH($AB164,ITP!$E$3:$E$46,0)),""))</f>
        <v/>
      </c>
      <c r="AA164" s="13">
        <f>IF(A164="","",A164&amp;"|"&amp;COUNTIF($A$2:A164,A164))</f>
        <v/>
      </c>
      <c r="AB164" s="13">
        <f>IF($A164="","",IFERROR(INDEX(ITP!$C$3:$C$21,MATCH(1,INDEX((ITP!$A$3:$A$21=$A164)*(((ITP!$B$3:$B$21="")+ISNUMBER(SEARCH(ITP!$B$3:$B$21,$G164&amp;" "&amp;$T164)))&gt;0),0),0)),""))</f>
        <v/>
      </c>
    </row>
    <row r="165">
      <c r="A165" s="33" t="n"/>
      <c r="B165" s="10" t="n"/>
      <c r="C165" s="33" t="n"/>
      <c r="D165" s="28" t="n"/>
      <c r="E165" s="10" t="n"/>
      <c r="F165" s="44" t="n"/>
      <c r="G165" s="33" t="n"/>
      <c r="H165" s="33" t="n"/>
      <c r="I165" s="33" t="n"/>
      <c r="J165" s="33" t="n"/>
      <c r="K165" s="44" t="n"/>
      <c r="L165" s="10" t="n"/>
      <c r="M165" s="33" t="n"/>
      <c r="N165" s="33" t="n"/>
      <c r="O165" s="33" t="n"/>
      <c r="P165" s="44" t="inlineStr">
        <is>
          <t>PPL</t>
        </is>
      </c>
      <c r="Q165" s="33" t="n"/>
      <c r="R165" s="33">
        <f>IF($AB165="","",IFERROR(INDEX(ITP!$G$3:$G$46,MATCH($AB165,ITP!$E$3:$E$46,0)),""))</f>
        <v/>
      </c>
      <c r="S165" s="33" t="n"/>
      <c r="T165" s="33" t="n"/>
      <c r="U165" s="33">
        <f>IF($AB165="","",IFERROR(INDEX(ITP!$I$3:$I$46,MATCH($AB165,ITP!$E$3:$E$46,0)),""))</f>
        <v/>
      </c>
      <c r="V165" s="33">
        <f>IF($AB165="","",IFERROR(INDEX(ITP!$J$3:$J$46,MATCH($AB165,ITP!$E$3:$E$46,0)),""))</f>
        <v/>
      </c>
      <c r="W165" s="33">
        <f>IF($AB165="","",IFERROR(INDEX(ITP!$K$3:$K$46,MATCH($AB165,ITP!$E$3:$E$46,0)),""))</f>
        <v/>
      </c>
      <c r="X165" s="33">
        <f>IF($AB165="","",IFERROR(INDEX(ITP!$L$3:$L$46,MATCH($AB165,ITP!$E$3:$E$46,0)),""))</f>
        <v/>
      </c>
      <c r="Y165" s="33">
        <f>IF($AB165="","",IFERROR(INDEX(ITP!$M$3:$M$46,MATCH($AB165,ITP!$E$3:$E$46,0)),""))</f>
        <v/>
      </c>
      <c r="Z165" s="33">
        <f>IF($AB165="","",IFERROR(INDEX(ITP!$N$3:$N$46,MATCH($AB165,ITP!$E$3:$E$46,0)),""))</f>
        <v/>
      </c>
      <c r="AA165" s="13">
        <f>IF(A165="","",A165&amp;"|"&amp;COUNTIF($A$2:A165,A165))</f>
        <v/>
      </c>
      <c r="AB165" s="13">
        <f>IF($A165="","",IFERROR(INDEX(ITP!$C$3:$C$21,MATCH(1,INDEX((ITP!$A$3:$A$21=$A165)*(((ITP!$B$3:$B$21="")+ISNUMBER(SEARCH(ITP!$B$3:$B$21,$G165&amp;" "&amp;$T165)))&gt;0),0),0)),""))</f>
        <v/>
      </c>
    </row>
    <row r="166">
      <c r="A166" s="33" t="n"/>
      <c r="B166" s="10" t="n"/>
      <c r="C166" s="33" t="n"/>
      <c r="D166" s="28" t="n"/>
      <c r="E166" s="10" t="n"/>
      <c r="F166" s="44" t="n"/>
      <c r="G166" s="33" t="n"/>
      <c r="H166" s="33" t="n"/>
      <c r="I166" s="33" t="n"/>
      <c r="J166" s="33" t="n"/>
      <c r="K166" s="44" t="n"/>
      <c r="L166" s="10" t="n"/>
      <c r="M166" s="33" t="n"/>
      <c r="N166" s="33" t="n"/>
      <c r="O166" s="33" t="n"/>
      <c r="P166" s="44" t="inlineStr">
        <is>
          <t>PPL</t>
        </is>
      </c>
      <c r="Q166" s="33" t="n"/>
      <c r="R166" s="33">
        <f>IF($AB166="","",IFERROR(INDEX(ITP!$G$3:$G$46,MATCH($AB166,ITP!$E$3:$E$46,0)),""))</f>
        <v/>
      </c>
      <c r="S166" s="33" t="n"/>
      <c r="T166" s="33" t="n"/>
      <c r="U166" s="33">
        <f>IF($AB166="","",IFERROR(INDEX(ITP!$I$3:$I$46,MATCH($AB166,ITP!$E$3:$E$46,0)),""))</f>
        <v/>
      </c>
      <c r="V166" s="33">
        <f>IF($AB166="","",IFERROR(INDEX(ITP!$J$3:$J$46,MATCH($AB166,ITP!$E$3:$E$46,0)),""))</f>
        <v/>
      </c>
      <c r="W166" s="33">
        <f>IF($AB166="","",IFERROR(INDEX(ITP!$K$3:$K$46,MATCH($AB166,ITP!$E$3:$E$46,0)),""))</f>
        <v/>
      </c>
      <c r="X166" s="33">
        <f>IF($AB166="","",IFERROR(INDEX(ITP!$L$3:$L$46,MATCH($AB166,ITP!$E$3:$E$46,0)),""))</f>
        <v/>
      </c>
      <c r="Y166" s="33">
        <f>IF($AB166="","",IFERROR(INDEX(ITP!$M$3:$M$46,MATCH($AB166,ITP!$E$3:$E$46,0)),""))</f>
        <v/>
      </c>
      <c r="Z166" s="33">
        <f>IF($AB166="","",IFERROR(INDEX(ITP!$N$3:$N$46,MATCH($AB166,ITP!$E$3:$E$46,0)),""))</f>
        <v/>
      </c>
      <c r="AA166" s="13">
        <f>IF(A166="","",A166&amp;"|"&amp;COUNTIF($A$2:A166,A166))</f>
        <v/>
      </c>
      <c r="AB166" s="13">
        <f>IF($A166="","",IFERROR(INDEX(ITP!$C$3:$C$21,MATCH(1,INDEX((ITP!$A$3:$A$21=$A166)*(((ITP!$B$3:$B$21="")+ISNUMBER(SEARCH(ITP!$B$3:$B$21,$G166&amp;" "&amp;$T166)))&gt;0),0),0)),""))</f>
        <v/>
      </c>
    </row>
    <row r="167">
      <c r="A167" s="33" t="n"/>
      <c r="B167" s="10" t="n"/>
      <c r="C167" s="33" t="n"/>
      <c r="D167" s="28" t="n"/>
      <c r="E167" s="10" t="n"/>
      <c r="F167" s="44" t="n"/>
      <c r="G167" s="33" t="n"/>
      <c r="H167" s="33" t="n"/>
      <c r="I167" s="33" t="n"/>
      <c r="J167" s="33" t="n"/>
      <c r="K167" s="44" t="n"/>
      <c r="L167" s="10" t="n"/>
      <c r="M167" s="33" t="n"/>
      <c r="N167" s="33" t="n"/>
      <c r="O167" s="33" t="n"/>
      <c r="P167" s="44" t="inlineStr">
        <is>
          <t>PPL</t>
        </is>
      </c>
      <c r="Q167" s="33" t="n"/>
      <c r="R167" s="33">
        <f>IF($AB167="","",IFERROR(INDEX(ITP!$G$3:$G$46,MATCH($AB167,ITP!$E$3:$E$46,0)),""))</f>
        <v/>
      </c>
      <c r="S167" s="33" t="n"/>
      <c r="T167" s="33" t="n"/>
      <c r="U167" s="33">
        <f>IF($AB167="","",IFERROR(INDEX(ITP!$I$3:$I$46,MATCH($AB167,ITP!$E$3:$E$46,0)),""))</f>
        <v/>
      </c>
      <c r="V167" s="33">
        <f>IF($AB167="","",IFERROR(INDEX(ITP!$J$3:$J$46,MATCH($AB167,ITP!$E$3:$E$46,0)),""))</f>
        <v/>
      </c>
      <c r="W167" s="33">
        <f>IF($AB167="","",IFERROR(INDEX(ITP!$K$3:$K$46,MATCH($AB167,ITP!$E$3:$E$46,0)),""))</f>
        <v/>
      </c>
      <c r="X167" s="33">
        <f>IF($AB167="","",IFERROR(INDEX(ITP!$L$3:$L$46,MATCH($AB167,ITP!$E$3:$E$46,0)),""))</f>
        <v/>
      </c>
      <c r="Y167" s="33">
        <f>IF($AB167="","",IFERROR(INDEX(ITP!$M$3:$M$46,MATCH($AB167,ITP!$E$3:$E$46,0)),""))</f>
        <v/>
      </c>
      <c r="Z167" s="33">
        <f>IF($AB167="","",IFERROR(INDEX(ITP!$N$3:$N$46,MATCH($AB167,ITP!$E$3:$E$46,0)),""))</f>
        <v/>
      </c>
      <c r="AA167" s="13">
        <f>IF(A167="","",A167&amp;"|"&amp;COUNTIF($A$2:A167,A167))</f>
        <v/>
      </c>
      <c r="AB167" s="13">
        <f>IF($A167="","",IFERROR(INDEX(ITP!$C$3:$C$21,MATCH(1,INDEX((ITP!$A$3:$A$21=$A167)*(((ITP!$B$3:$B$21="")+ISNUMBER(SEARCH(ITP!$B$3:$B$21,$G167&amp;" "&amp;$T167)))&gt;0),0),0)),""))</f>
        <v/>
      </c>
    </row>
    <row r="168">
      <c r="A168" s="33" t="n"/>
      <c r="B168" s="10" t="n"/>
      <c r="C168" s="33" t="n"/>
      <c r="D168" s="28" t="n"/>
      <c r="E168" s="10" t="n"/>
      <c r="F168" s="44" t="n"/>
      <c r="G168" s="33" t="n"/>
      <c r="H168" s="33" t="n"/>
      <c r="I168" s="33" t="n"/>
      <c r="J168" s="33" t="n"/>
      <c r="K168" s="44" t="n"/>
      <c r="L168" s="10" t="n"/>
      <c r="M168" s="33" t="n"/>
      <c r="N168" s="33" t="n"/>
      <c r="O168" s="33" t="n"/>
      <c r="P168" s="44" t="inlineStr">
        <is>
          <t>PPL</t>
        </is>
      </c>
      <c r="Q168" s="33" t="n"/>
      <c r="R168" s="33">
        <f>IF($AB168="","",IFERROR(INDEX(ITP!$G$3:$G$46,MATCH($AB168,ITP!$E$3:$E$46,0)),""))</f>
        <v/>
      </c>
      <c r="S168" s="33" t="n"/>
      <c r="T168" s="33" t="n"/>
      <c r="U168" s="33">
        <f>IF($AB168="","",IFERROR(INDEX(ITP!$I$3:$I$46,MATCH($AB168,ITP!$E$3:$E$46,0)),""))</f>
        <v/>
      </c>
      <c r="V168" s="33">
        <f>IF($AB168="","",IFERROR(INDEX(ITP!$J$3:$J$46,MATCH($AB168,ITP!$E$3:$E$46,0)),""))</f>
        <v/>
      </c>
      <c r="W168" s="33">
        <f>IF($AB168="","",IFERROR(INDEX(ITP!$K$3:$K$46,MATCH($AB168,ITP!$E$3:$E$46,0)),""))</f>
        <v/>
      </c>
      <c r="X168" s="33">
        <f>IF($AB168="","",IFERROR(INDEX(ITP!$L$3:$L$46,MATCH($AB168,ITP!$E$3:$E$46,0)),""))</f>
        <v/>
      </c>
      <c r="Y168" s="33">
        <f>IF($AB168="","",IFERROR(INDEX(ITP!$M$3:$M$46,MATCH($AB168,ITP!$E$3:$E$46,0)),""))</f>
        <v/>
      </c>
      <c r="Z168" s="33">
        <f>IF($AB168="","",IFERROR(INDEX(ITP!$N$3:$N$46,MATCH($AB168,ITP!$E$3:$E$46,0)),""))</f>
        <v/>
      </c>
      <c r="AA168" s="13">
        <f>IF(A168="","",A168&amp;"|"&amp;COUNTIF($A$2:A168,A168))</f>
        <v/>
      </c>
      <c r="AB168" s="13">
        <f>IF($A168="","",IFERROR(INDEX(ITP!$C$3:$C$21,MATCH(1,INDEX((ITP!$A$3:$A$21=$A168)*(((ITP!$B$3:$B$21="")+ISNUMBER(SEARCH(ITP!$B$3:$B$21,$G168&amp;" "&amp;$T168)))&gt;0),0),0)),""))</f>
        <v/>
      </c>
    </row>
    <row r="169">
      <c r="A169" s="33" t="n"/>
      <c r="B169" s="10" t="n"/>
      <c r="C169" s="33" t="n"/>
      <c r="D169" s="28" t="n"/>
      <c r="E169" s="10" t="n"/>
      <c r="F169" s="44" t="n"/>
      <c r="G169" s="33" t="n"/>
      <c r="H169" s="33" t="n"/>
      <c r="I169" s="33" t="n"/>
      <c r="J169" s="33" t="n"/>
      <c r="K169" s="44" t="n"/>
      <c r="L169" s="10" t="n"/>
      <c r="M169" s="33" t="n"/>
      <c r="N169" s="33" t="n"/>
      <c r="O169" s="33" t="n"/>
      <c r="P169" s="44" t="inlineStr">
        <is>
          <t>PPL</t>
        </is>
      </c>
      <c r="Q169" s="33" t="n"/>
      <c r="R169" s="33">
        <f>IF($AB169="","",IFERROR(INDEX(ITP!$G$3:$G$46,MATCH($AB169,ITP!$E$3:$E$46,0)),""))</f>
        <v/>
      </c>
      <c r="S169" s="33" t="n"/>
      <c r="T169" s="33" t="n"/>
      <c r="U169" s="33">
        <f>IF($AB169="","",IFERROR(INDEX(ITP!$I$3:$I$46,MATCH($AB169,ITP!$E$3:$E$46,0)),""))</f>
        <v/>
      </c>
      <c r="V169" s="33">
        <f>IF($AB169="","",IFERROR(INDEX(ITP!$J$3:$J$46,MATCH($AB169,ITP!$E$3:$E$46,0)),""))</f>
        <v/>
      </c>
      <c r="W169" s="33">
        <f>IF($AB169="","",IFERROR(INDEX(ITP!$K$3:$K$46,MATCH($AB169,ITP!$E$3:$E$46,0)),""))</f>
        <v/>
      </c>
      <c r="X169" s="33">
        <f>IF($AB169="","",IFERROR(INDEX(ITP!$L$3:$L$46,MATCH($AB169,ITP!$E$3:$E$46,0)),""))</f>
        <v/>
      </c>
      <c r="Y169" s="33">
        <f>IF($AB169="","",IFERROR(INDEX(ITP!$M$3:$M$46,MATCH($AB169,ITP!$E$3:$E$46,0)),""))</f>
        <v/>
      </c>
      <c r="Z169" s="33">
        <f>IF($AB169="","",IFERROR(INDEX(ITP!$N$3:$N$46,MATCH($AB169,ITP!$E$3:$E$46,0)),""))</f>
        <v/>
      </c>
      <c r="AA169" s="13">
        <f>IF(A169="","",A169&amp;"|"&amp;COUNTIF($A$2:A169,A169))</f>
        <v/>
      </c>
      <c r="AB169" s="13">
        <f>IF($A169="","",IFERROR(INDEX(ITP!$C$3:$C$21,MATCH(1,INDEX((ITP!$A$3:$A$21=$A169)*(((ITP!$B$3:$B$21="")+ISNUMBER(SEARCH(ITP!$B$3:$B$21,$G169&amp;" "&amp;$T169)))&gt;0),0),0)),""))</f>
        <v/>
      </c>
    </row>
    <row r="170">
      <c r="A170" s="33" t="n"/>
      <c r="B170" s="10" t="n"/>
      <c r="C170" s="33" t="n"/>
      <c r="D170" s="28" t="n"/>
      <c r="E170" s="10" t="n"/>
      <c r="F170" s="44" t="n"/>
      <c r="G170" s="33" t="n"/>
      <c r="H170" s="33" t="n"/>
      <c r="I170" s="33" t="n"/>
      <c r="J170" s="33" t="n"/>
      <c r="K170" s="44" t="n"/>
      <c r="L170" s="10" t="n"/>
      <c r="M170" s="33" t="n"/>
      <c r="N170" s="33" t="n"/>
      <c r="O170" s="33" t="n"/>
      <c r="P170" s="44" t="inlineStr">
        <is>
          <t>PPL</t>
        </is>
      </c>
      <c r="Q170" s="33" t="n"/>
      <c r="R170" s="33">
        <f>IF($AB170="","",IFERROR(INDEX(ITP!$G$3:$G$46,MATCH($AB170,ITP!$E$3:$E$46,0)),""))</f>
        <v/>
      </c>
      <c r="S170" s="33" t="n"/>
      <c r="T170" s="33" t="n"/>
      <c r="U170" s="33">
        <f>IF($AB170="","",IFERROR(INDEX(ITP!$I$3:$I$46,MATCH($AB170,ITP!$E$3:$E$46,0)),""))</f>
        <v/>
      </c>
      <c r="V170" s="33">
        <f>IF($AB170="","",IFERROR(INDEX(ITP!$J$3:$J$46,MATCH($AB170,ITP!$E$3:$E$46,0)),""))</f>
        <v/>
      </c>
      <c r="W170" s="33">
        <f>IF($AB170="","",IFERROR(INDEX(ITP!$K$3:$K$46,MATCH($AB170,ITP!$E$3:$E$46,0)),""))</f>
        <v/>
      </c>
      <c r="X170" s="33">
        <f>IF($AB170="","",IFERROR(INDEX(ITP!$L$3:$L$46,MATCH($AB170,ITP!$E$3:$E$46,0)),""))</f>
        <v/>
      </c>
      <c r="Y170" s="33">
        <f>IF($AB170="","",IFERROR(INDEX(ITP!$M$3:$M$46,MATCH($AB170,ITP!$E$3:$E$46,0)),""))</f>
        <v/>
      </c>
      <c r="Z170" s="33">
        <f>IF($AB170="","",IFERROR(INDEX(ITP!$N$3:$N$46,MATCH($AB170,ITP!$E$3:$E$46,0)),""))</f>
        <v/>
      </c>
      <c r="AA170" s="13">
        <f>IF(A170="","",A170&amp;"|"&amp;COUNTIF($A$2:A170,A170))</f>
        <v/>
      </c>
      <c r="AB170" s="13">
        <f>IF($A170="","",IFERROR(INDEX(ITP!$C$3:$C$21,MATCH(1,INDEX((ITP!$A$3:$A$21=$A170)*(((ITP!$B$3:$B$21="")+ISNUMBER(SEARCH(ITP!$B$3:$B$21,$G170&amp;" "&amp;$T170)))&gt;0),0),0)),""))</f>
        <v/>
      </c>
    </row>
    <row r="171">
      <c r="A171" s="33" t="n"/>
      <c r="B171" s="10" t="n"/>
      <c r="C171" s="33" t="n"/>
      <c r="D171" s="28" t="n"/>
      <c r="E171" s="10" t="n"/>
      <c r="F171" s="44" t="n"/>
      <c r="G171" s="33" t="n"/>
      <c r="H171" s="33" t="n"/>
      <c r="I171" s="33" t="n"/>
      <c r="J171" s="33" t="n"/>
      <c r="K171" s="44" t="n"/>
      <c r="L171" s="10" t="n"/>
      <c r="M171" s="33" t="n"/>
      <c r="N171" s="33" t="n"/>
      <c r="O171" s="33" t="n"/>
      <c r="P171" s="44" t="inlineStr">
        <is>
          <t>PPL</t>
        </is>
      </c>
      <c r="Q171" s="33" t="n"/>
      <c r="R171" s="33">
        <f>IF($AB171="","",IFERROR(INDEX(ITP!$G$3:$G$46,MATCH($AB171,ITP!$E$3:$E$46,0)),""))</f>
        <v/>
      </c>
      <c r="S171" s="33" t="n"/>
      <c r="T171" s="33" t="n"/>
      <c r="U171" s="33">
        <f>IF($AB171="","",IFERROR(INDEX(ITP!$I$3:$I$46,MATCH($AB171,ITP!$E$3:$E$46,0)),""))</f>
        <v/>
      </c>
      <c r="V171" s="33">
        <f>IF($AB171="","",IFERROR(INDEX(ITP!$J$3:$J$46,MATCH($AB171,ITP!$E$3:$E$46,0)),""))</f>
        <v/>
      </c>
      <c r="W171" s="33">
        <f>IF($AB171="","",IFERROR(INDEX(ITP!$K$3:$K$46,MATCH($AB171,ITP!$E$3:$E$46,0)),""))</f>
        <v/>
      </c>
      <c r="X171" s="33">
        <f>IF($AB171="","",IFERROR(INDEX(ITP!$L$3:$L$46,MATCH($AB171,ITP!$E$3:$E$46,0)),""))</f>
        <v/>
      </c>
      <c r="Y171" s="33">
        <f>IF($AB171="","",IFERROR(INDEX(ITP!$M$3:$M$46,MATCH($AB171,ITP!$E$3:$E$46,0)),""))</f>
        <v/>
      </c>
      <c r="Z171" s="33">
        <f>IF($AB171="","",IFERROR(INDEX(ITP!$N$3:$N$46,MATCH($AB171,ITP!$E$3:$E$46,0)),""))</f>
        <v/>
      </c>
      <c r="AA171" s="13">
        <f>IF(A171="","",A171&amp;"|"&amp;COUNTIF($A$2:A171,A171))</f>
        <v/>
      </c>
      <c r="AB171" s="13">
        <f>IF($A171="","",IFERROR(INDEX(ITP!$C$3:$C$21,MATCH(1,INDEX((ITP!$A$3:$A$21=$A171)*(((ITP!$B$3:$B$21="")+ISNUMBER(SEARCH(ITP!$B$3:$B$21,$G171&amp;" "&amp;$T171)))&gt;0),0),0)),""))</f>
        <v/>
      </c>
    </row>
    <row r="172">
      <c r="A172" s="33" t="n"/>
      <c r="B172" s="10" t="n"/>
      <c r="C172" s="33" t="n"/>
      <c r="D172" s="28" t="n"/>
      <c r="E172" s="10" t="n"/>
      <c r="F172" s="44" t="n"/>
      <c r="G172" s="33" t="n"/>
      <c r="H172" s="33" t="n"/>
      <c r="I172" s="33" t="n"/>
      <c r="J172" s="33" t="n"/>
      <c r="K172" s="44" t="n"/>
      <c r="L172" s="10" t="n"/>
      <c r="M172" s="33" t="n"/>
      <c r="N172" s="33" t="n"/>
      <c r="O172" s="33" t="n"/>
      <c r="P172" s="44" t="inlineStr">
        <is>
          <t>PPL</t>
        </is>
      </c>
      <c r="Q172" s="33" t="n"/>
      <c r="R172" s="33">
        <f>IF($AB172="","",IFERROR(INDEX(ITP!$G$3:$G$46,MATCH($AB172,ITP!$E$3:$E$46,0)),""))</f>
        <v/>
      </c>
      <c r="S172" s="33" t="n"/>
      <c r="T172" s="33" t="n"/>
      <c r="U172" s="33">
        <f>IF($AB172="","",IFERROR(INDEX(ITP!$I$3:$I$46,MATCH($AB172,ITP!$E$3:$E$46,0)),""))</f>
        <v/>
      </c>
      <c r="V172" s="33">
        <f>IF($AB172="","",IFERROR(INDEX(ITP!$J$3:$J$46,MATCH($AB172,ITP!$E$3:$E$46,0)),""))</f>
        <v/>
      </c>
      <c r="W172" s="33">
        <f>IF($AB172="","",IFERROR(INDEX(ITP!$K$3:$K$46,MATCH($AB172,ITP!$E$3:$E$46,0)),""))</f>
        <v/>
      </c>
      <c r="X172" s="33">
        <f>IF($AB172="","",IFERROR(INDEX(ITP!$L$3:$L$46,MATCH($AB172,ITP!$E$3:$E$46,0)),""))</f>
        <v/>
      </c>
      <c r="Y172" s="33">
        <f>IF($AB172="","",IFERROR(INDEX(ITP!$M$3:$M$46,MATCH($AB172,ITP!$E$3:$E$46,0)),""))</f>
        <v/>
      </c>
      <c r="Z172" s="33">
        <f>IF($AB172="","",IFERROR(INDEX(ITP!$N$3:$N$46,MATCH($AB172,ITP!$E$3:$E$46,0)),""))</f>
        <v/>
      </c>
      <c r="AA172" s="13">
        <f>IF(A172="","",A172&amp;"|"&amp;COUNTIF($A$2:A172,A172))</f>
        <v/>
      </c>
      <c r="AB172" s="13">
        <f>IF($A172="","",IFERROR(INDEX(ITP!$C$3:$C$21,MATCH(1,INDEX((ITP!$A$3:$A$21=$A172)*(((ITP!$B$3:$B$21="")+ISNUMBER(SEARCH(ITP!$B$3:$B$21,$G172&amp;" "&amp;$T172)))&gt;0),0),0)),""))</f>
        <v/>
      </c>
    </row>
    <row r="173">
      <c r="A173" s="33" t="n"/>
      <c r="B173" s="10" t="n"/>
      <c r="C173" s="33" t="n"/>
      <c r="D173" s="28" t="n"/>
      <c r="E173" s="10" t="n"/>
      <c r="F173" s="44" t="n"/>
      <c r="G173" s="33" t="n"/>
      <c r="H173" s="33" t="n"/>
      <c r="I173" s="33" t="n"/>
      <c r="J173" s="33" t="n"/>
      <c r="K173" s="44" t="n"/>
      <c r="L173" s="10" t="n"/>
      <c r="M173" s="33" t="n"/>
      <c r="N173" s="33" t="n"/>
      <c r="O173" s="33" t="n"/>
      <c r="P173" s="44" t="inlineStr">
        <is>
          <t>PPL</t>
        </is>
      </c>
      <c r="Q173" s="33" t="n"/>
      <c r="R173" s="33">
        <f>IF($AB173="","",IFERROR(INDEX(ITP!$G$3:$G$46,MATCH($AB173,ITP!$E$3:$E$46,0)),""))</f>
        <v/>
      </c>
      <c r="S173" s="33" t="n"/>
      <c r="T173" s="33" t="n"/>
      <c r="U173" s="33">
        <f>IF($AB173="","",IFERROR(INDEX(ITP!$I$3:$I$46,MATCH($AB173,ITP!$E$3:$E$46,0)),""))</f>
        <v/>
      </c>
      <c r="V173" s="33">
        <f>IF($AB173="","",IFERROR(INDEX(ITP!$J$3:$J$46,MATCH($AB173,ITP!$E$3:$E$46,0)),""))</f>
        <v/>
      </c>
      <c r="W173" s="33">
        <f>IF($AB173="","",IFERROR(INDEX(ITP!$K$3:$K$46,MATCH($AB173,ITP!$E$3:$E$46,0)),""))</f>
        <v/>
      </c>
      <c r="X173" s="33">
        <f>IF($AB173="","",IFERROR(INDEX(ITP!$L$3:$L$46,MATCH($AB173,ITP!$E$3:$E$46,0)),""))</f>
        <v/>
      </c>
      <c r="Y173" s="33">
        <f>IF($AB173="","",IFERROR(INDEX(ITP!$M$3:$M$46,MATCH($AB173,ITP!$E$3:$E$46,0)),""))</f>
        <v/>
      </c>
      <c r="Z173" s="33">
        <f>IF($AB173="","",IFERROR(INDEX(ITP!$N$3:$N$46,MATCH($AB173,ITP!$E$3:$E$46,0)),""))</f>
        <v/>
      </c>
      <c r="AA173" s="13">
        <f>IF(A173="","",A173&amp;"|"&amp;COUNTIF($A$2:A173,A173))</f>
        <v/>
      </c>
      <c r="AB173" s="13">
        <f>IF($A173="","",IFERROR(INDEX(ITP!$C$3:$C$21,MATCH(1,INDEX((ITP!$A$3:$A$21=$A173)*(((ITP!$B$3:$B$21="")+ISNUMBER(SEARCH(ITP!$B$3:$B$21,$G173&amp;" "&amp;$T173)))&gt;0),0),0)),""))</f>
        <v/>
      </c>
    </row>
    <row r="174">
      <c r="A174" s="33" t="n"/>
      <c r="B174" s="10" t="n"/>
      <c r="C174" s="33" t="n"/>
      <c r="D174" s="28" t="n"/>
      <c r="E174" s="10" t="n"/>
      <c r="F174" s="44" t="n"/>
      <c r="G174" s="33" t="n"/>
      <c r="H174" s="33" t="n"/>
      <c r="I174" s="33" t="n"/>
      <c r="J174" s="33" t="n"/>
      <c r="K174" s="44" t="n"/>
      <c r="L174" s="10" t="n"/>
      <c r="M174" s="33" t="n"/>
      <c r="N174" s="33" t="n"/>
      <c r="O174" s="33" t="n"/>
      <c r="P174" s="44" t="inlineStr">
        <is>
          <t>PPL</t>
        </is>
      </c>
      <c r="Q174" s="33" t="n"/>
      <c r="R174" s="33">
        <f>IF($AB174="","",IFERROR(INDEX(ITP!$G$3:$G$46,MATCH($AB174,ITP!$E$3:$E$46,0)),""))</f>
        <v/>
      </c>
      <c r="S174" s="33" t="n"/>
      <c r="T174" s="33" t="n"/>
      <c r="U174" s="33">
        <f>IF($AB174="","",IFERROR(INDEX(ITP!$I$3:$I$46,MATCH($AB174,ITP!$E$3:$E$46,0)),""))</f>
        <v/>
      </c>
      <c r="V174" s="33">
        <f>IF($AB174="","",IFERROR(INDEX(ITP!$J$3:$J$46,MATCH($AB174,ITP!$E$3:$E$46,0)),""))</f>
        <v/>
      </c>
      <c r="W174" s="33">
        <f>IF($AB174="","",IFERROR(INDEX(ITP!$K$3:$K$46,MATCH($AB174,ITP!$E$3:$E$46,0)),""))</f>
        <v/>
      </c>
      <c r="X174" s="33">
        <f>IF($AB174="","",IFERROR(INDEX(ITP!$L$3:$L$46,MATCH($AB174,ITP!$E$3:$E$46,0)),""))</f>
        <v/>
      </c>
      <c r="Y174" s="33">
        <f>IF($AB174="","",IFERROR(INDEX(ITP!$M$3:$M$46,MATCH($AB174,ITP!$E$3:$E$46,0)),""))</f>
        <v/>
      </c>
      <c r="Z174" s="33">
        <f>IF($AB174="","",IFERROR(INDEX(ITP!$N$3:$N$46,MATCH($AB174,ITP!$E$3:$E$46,0)),""))</f>
        <v/>
      </c>
      <c r="AA174" s="13">
        <f>IF(A174="","",A174&amp;"|"&amp;COUNTIF($A$2:A174,A174))</f>
        <v/>
      </c>
      <c r="AB174" s="13">
        <f>IF($A174="","",IFERROR(INDEX(ITP!$C$3:$C$21,MATCH(1,INDEX((ITP!$A$3:$A$21=$A174)*(((ITP!$B$3:$B$21="")+ISNUMBER(SEARCH(ITP!$B$3:$B$21,$G174&amp;" "&amp;$T174)))&gt;0),0),0)),""))</f>
        <v/>
      </c>
    </row>
    <row r="175">
      <c r="A175" s="33" t="n"/>
      <c r="B175" s="10" t="n"/>
      <c r="C175" s="33" t="n"/>
      <c r="D175" s="28" t="n"/>
      <c r="E175" s="10" t="n"/>
      <c r="F175" s="44" t="n"/>
      <c r="G175" s="33" t="n"/>
      <c r="H175" s="33" t="n"/>
      <c r="I175" s="33" t="n"/>
      <c r="J175" s="33" t="n"/>
      <c r="K175" s="44" t="n"/>
      <c r="L175" s="10" t="n"/>
      <c r="M175" s="33" t="n"/>
      <c r="N175" s="33" t="n"/>
      <c r="O175" s="33" t="n"/>
      <c r="P175" s="44" t="inlineStr">
        <is>
          <t>PPL</t>
        </is>
      </c>
      <c r="Q175" s="33" t="n"/>
      <c r="R175" s="33">
        <f>IF($AB175="","",IFERROR(INDEX(ITP!$G$3:$G$46,MATCH($AB175,ITP!$E$3:$E$46,0)),""))</f>
        <v/>
      </c>
      <c r="S175" s="33" t="n"/>
      <c r="T175" s="33" t="n"/>
      <c r="U175" s="33">
        <f>IF($AB175="","",IFERROR(INDEX(ITP!$I$3:$I$46,MATCH($AB175,ITP!$E$3:$E$46,0)),""))</f>
        <v/>
      </c>
      <c r="V175" s="33">
        <f>IF($AB175="","",IFERROR(INDEX(ITP!$J$3:$J$46,MATCH($AB175,ITP!$E$3:$E$46,0)),""))</f>
        <v/>
      </c>
      <c r="W175" s="33">
        <f>IF($AB175="","",IFERROR(INDEX(ITP!$K$3:$K$46,MATCH($AB175,ITP!$E$3:$E$46,0)),""))</f>
        <v/>
      </c>
      <c r="X175" s="33">
        <f>IF($AB175="","",IFERROR(INDEX(ITP!$L$3:$L$46,MATCH($AB175,ITP!$E$3:$E$46,0)),""))</f>
        <v/>
      </c>
      <c r="Y175" s="33">
        <f>IF($AB175="","",IFERROR(INDEX(ITP!$M$3:$M$46,MATCH($AB175,ITP!$E$3:$E$46,0)),""))</f>
        <v/>
      </c>
      <c r="Z175" s="33">
        <f>IF($AB175="","",IFERROR(INDEX(ITP!$N$3:$N$46,MATCH($AB175,ITP!$E$3:$E$46,0)),""))</f>
        <v/>
      </c>
      <c r="AA175" s="13">
        <f>IF(A175="","",A175&amp;"|"&amp;COUNTIF($A$2:A175,A175))</f>
        <v/>
      </c>
      <c r="AB175" s="13">
        <f>IF($A175="","",IFERROR(INDEX(ITP!$C$3:$C$21,MATCH(1,INDEX((ITP!$A$3:$A$21=$A175)*(((ITP!$B$3:$B$21="")+ISNUMBER(SEARCH(ITP!$B$3:$B$21,$G175&amp;" "&amp;$T175)))&gt;0),0),0)),""))</f>
        <v/>
      </c>
    </row>
    <row r="176">
      <c r="A176" s="33" t="n"/>
      <c r="B176" s="10" t="n"/>
      <c r="C176" s="33" t="n"/>
      <c r="D176" s="28" t="n"/>
      <c r="E176" s="10" t="n"/>
      <c r="F176" s="44" t="n"/>
      <c r="G176" s="33" t="n"/>
      <c r="H176" s="33" t="n"/>
      <c r="I176" s="33" t="n"/>
      <c r="J176" s="33" t="n"/>
      <c r="K176" s="44" t="n"/>
      <c r="L176" s="10" t="n"/>
      <c r="M176" s="33" t="n"/>
      <c r="N176" s="33" t="n"/>
      <c r="O176" s="33" t="n"/>
      <c r="P176" s="44" t="inlineStr">
        <is>
          <t>PPL</t>
        </is>
      </c>
      <c r="Q176" s="33" t="n"/>
      <c r="R176" s="33">
        <f>IF($AB176="","",IFERROR(INDEX(ITP!$G$3:$G$46,MATCH($AB176,ITP!$E$3:$E$46,0)),""))</f>
        <v/>
      </c>
      <c r="S176" s="33" t="n"/>
      <c r="T176" s="33" t="n"/>
      <c r="U176" s="33">
        <f>IF($AB176="","",IFERROR(INDEX(ITP!$I$3:$I$46,MATCH($AB176,ITP!$E$3:$E$46,0)),""))</f>
        <v/>
      </c>
      <c r="V176" s="33">
        <f>IF($AB176="","",IFERROR(INDEX(ITP!$J$3:$J$46,MATCH($AB176,ITP!$E$3:$E$46,0)),""))</f>
        <v/>
      </c>
      <c r="W176" s="33">
        <f>IF($AB176="","",IFERROR(INDEX(ITP!$K$3:$K$46,MATCH($AB176,ITP!$E$3:$E$46,0)),""))</f>
        <v/>
      </c>
      <c r="X176" s="33">
        <f>IF($AB176="","",IFERROR(INDEX(ITP!$L$3:$L$46,MATCH($AB176,ITP!$E$3:$E$46,0)),""))</f>
        <v/>
      </c>
      <c r="Y176" s="33">
        <f>IF($AB176="","",IFERROR(INDEX(ITP!$M$3:$M$46,MATCH($AB176,ITP!$E$3:$E$46,0)),""))</f>
        <v/>
      </c>
      <c r="Z176" s="33">
        <f>IF($AB176="","",IFERROR(INDEX(ITP!$N$3:$N$46,MATCH($AB176,ITP!$E$3:$E$46,0)),""))</f>
        <v/>
      </c>
      <c r="AA176" s="13">
        <f>IF(A176="","",A176&amp;"|"&amp;COUNTIF($A$2:A176,A176))</f>
        <v/>
      </c>
      <c r="AB176" s="13">
        <f>IF($A176="","",IFERROR(INDEX(ITP!$C$3:$C$21,MATCH(1,INDEX((ITP!$A$3:$A$21=$A176)*(((ITP!$B$3:$B$21="")+ISNUMBER(SEARCH(ITP!$B$3:$B$21,$G176&amp;" "&amp;$T176)))&gt;0),0),0)),""))</f>
        <v/>
      </c>
    </row>
    <row r="177">
      <c r="A177" s="33" t="n"/>
      <c r="B177" s="10" t="n"/>
      <c r="C177" s="33" t="n"/>
      <c r="D177" s="28" t="n"/>
      <c r="E177" s="10" t="n"/>
      <c r="F177" s="44" t="n"/>
      <c r="G177" s="33" t="n"/>
      <c r="H177" s="33" t="n"/>
      <c r="I177" s="33" t="n"/>
      <c r="J177" s="33" t="n"/>
      <c r="K177" s="44" t="n"/>
      <c r="L177" s="10" t="n"/>
      <c r="M177" s="33" t="n"/>
      <c r="N177" s="33" t="n"/>
      <c r="O177" s="33" t="n"/>
      <c r="P177" s="44" t="inlineStr">
        <is>
          <t>PPL</t>
        </is>
      </c>
      <c r="Q177" s="33" t="n"/>
      <c r="R177" s="33">
        <f>IF($AB177="","",IFERROR(INDEX(ITP!$G$3:$G$46,MATCH($AB177,ITP!$E$3:$E$46,0)),""))</f>
        <v/>
      </c>
      <c r="S177" s="33" t="n"/>
      <c r="T177" s="33" t="n"/>
      <c r="U177" s="33">
        <f>IF($AB177="","",IFERROR(INDEX(ITP!$I$3:$I$46,MATCH($AB177,ITP!$E$3:$E$46,0)),""))</f>
        <v/>
      </c>
      <c r="V177" s="33">
        <f>IF($AB177="","",IFERROR(INDEX(ITP!$J$3:$J$46,MATCH($AB177,ITP!$E$3:$E$46,0)),""))</f>
        <v/>
      </c>
      <c r="W177" s="33">
        <f>IF($AB177="","",IFERROR(INDEX(ITP!$K$3:$K$46,MATCH($AB177,ITP!$E$3:$E$46,0)),""))</f>
        <v/>
      </c>
      <c r="X177" s="33">
        <f>IF($AB177="","",IFERROR(INDEX(ITP!$L$3:$L$46,MATCH($AB177,ITP!$E$3:$E$46,0)),""))</f>
        <v/>
      </c>
      <c r="Y177" s="33">
        <f>IF($AB177="","",IFERROR(INDEX(ITP!$M$3:$M$46,MATCH($AB177,ITP!$E$3:$E$46,0)),""))</f>
        <v/>
      </c>
      <c r="Z177" s="33">
        <f>IF($AB177="","",IFERROR(INDEX(ITP!$N$3:$N$46,MATCH($AB177,ITP!$E$3:$E$46,0)),""))</f>
        <v/>
      </c>
      <c r="AA177" s="13">
        <f>IF(A177="","",A177&amp;"|"&amp;COUNTIF($A$2:A177,A177))</f>
        <v/>
      </c>
      <c r="AB177" s="13">
        <f>IF($A177="","",IFERROR(INDEX(ITP!$C$3:$C$21,MATCH(1,INDEX((ITP!$A$3:$A$21=$A177)*(((ITP!$B$3:$B$21="")+ISNUMBER(SEARCH(ITP!$B$3:$B$21,$G177&amp;" "&amp;$T177)))&gt;0),0),0)),""))</f>
        <v/>
      </c>
    </row>
    <row r="178">
      <c r="A178" s="33" t="n"/>
      <c r="B178" s="10" t="n"/>
      <c r="C178" s="33" t="n"/>
      <c r="D178" s="28" t="n"/>
      <c r="E178" s="10" t="n"/>
      <c r="F178" s="44" t="n"/>
      <c r="G178" s="33" t="n"/>
      <c r="H178" s="33" t="n"/>
      <c r="I178" s="33" t="n"/>
      <c r="J178" s="33" t="n"/>
      <c r="K178" s="44" t="n"/>
      <c r="L178" s="10" t="n"/>
      <c r="M178" s="33" t="n"/>
      <c r="N178" s="33" t="n"/>
      <c r="O178" s="33" t="n"/>
      <c r="P178" s="44" t="inlineStr">
        <is>
          <t>PPL</t>
        </is>
      </c>
      <c r="Q178" s="33" t="n"/>
      <c r="R178" s="33">
        <f>IF($AB178="","",IFERROR(INDEX(ITP!$G$3:$G$46,MATCH($AB178,ITP!$E$3:$E$46,0)),""))</f>
        <v/>
      </c>
      <c r="S178" s="33" t="n"/>
      <c r="T178" s="33" t="n"/>
      <c r="U178" s="33">
        <f>IF($AB178="","",IFERROR(INDEX(ITP!$I$3:$I$46,MATCH($AB178,ITP!$E$3:$E$46,0)),""))</f>
        <v/>
      </c>
      <c r="V178" s="33">
        <f>IF($AB178="","",IFERROR(INDEX(ITP!$J$3:$J$46,MATCH($AB178,ITP!$E$3:$E$46,0)),""))</f>
        <v/>
      </c>
      <c r="W178" s="33">
        <f>IF($AB178="","",IFERROR(INDEX(ITP!$K$3:$K$46,MATCH($AB178,ITP!$E$3:$E$46,0)),""))</f>
        <v/>
      </c>
      <c r="X178" s="33">
        <f>IF($AB178="","",IFERROR(INDEX(ITP!$L$3:$L$46,MATCH($AB178,ITP!$E$3:$E$46,0)),""))</f>
        <v/>
      </c>
      <c r="Y178" s="33">
        <f>IF($AB178="","",IFERROR(INDEX(ITP!$M$3:$M$46,MATCH($AB178,ITP!$E$3:$E$46,0)),""))</f>
        <v/>
      </c>
      <c r="Z178" s="33">
        <f>IF($AB178="","",IFERROR(INDEX(ITP!$N$3:$N$46,MATCH($AB178,ITP!$E$3:$E$46,0)),""))</f>
        <v/>
      </c>
      <c r="AA178" s="13">
        <f>IF(A178="","",A178&amp;"|"&amp;COUNTIF($A$2:A178,A178))</f>
        <v/>
      </c>
      <c r="AB178" s="13">
        <f>IF($A178="","",IFERROR(INDEX(ITP!$C$3:$C$21,MATCH(1,INDEX((ITP!$A$3:$A$21=$A178)*(((ITP!$B$3:$B$21="")+ISNUMBER(SEARCH(ITP!$B$3:$B$21,$G178&amp;" "&amp;$T178)))&gt;0),0),0)),""))</f>
        <v/>
      </c>
    </row>
    <row r="179">
      <c r="A179" s="33" t="n"/>
      <c r="B179" s="10" t="n"/>
      <c r="C179" s="33" t="n"/>
      <c r="D179" s="28" t="n"/>
      <c r="E179" s="10" t="n"/>
      <c r="F179" s="44" t="n"/>
      <c r="G179" s="33" t="n"/>
      <c r="H179" s="33" t="n"/>
      <c r="I179" s="33" t="n"/>
      <c r="J179" s="33" t="n"/>
      <c r="K179" s="44" t="n"/>
      <c r="L179" s="10" t="n"/>
      <c r="M179" s="33" t="n"/>
      <c r="N179" s="33" t="n"/>
      <c r="O179" s="33" t="n"/>
      <c r="P179" s="44" t="inlineStr">
        <is>
          <t>PPL</t>
        </is>
      </c>
      <c r="Q179" s="33" t="n"/>
      <c r="R179" s="33">
        <f>IF($AB179="","",IFERROR(INDEX(ITP!$G$3:$G$46,MATCH($AB179,ITP!$E$3:$E$46,0)),""))</f>
        <v/>
      </c>
      <c r="S179" s="33" t="n"/>
      <c r="T179" s="33" t="n"/>
      <c r="U179" s="33">
        <f>IF($AB179="","",IFERROR(INDEX(ITP!$I$3:$I$46,MATCH($AB179,ITP!$E$3:$E$46,0)),""))</f>
        <v/>
      </c>
      <c r="V179" s="33">
        <f>IF($AB179="","",IFERROR(INDEX(ITP!$J$3:$J$46,MATCH($AB179,ITP!$E$3:$E$46,0)),""))</f>
        <v/>
      </c>
      <c r="W179" s="33">
        <f>IF($AB179="","",IFERROR(INDEX(ITP!$K$3:$K$46,MATCH($AB179,ITP!$E$3:$E$46,0)),""))</f>
        <v/>
      </c>
      <c r="X179" s="33">
        <f>IF($AB179="","",IFERROR(INDEX(ITP!$L$3:$L$46,MATCH($AB179,ITP!$E$3:$E$46,0)),""))</f>
        <v/>
      </c>
      <c r="Y179" s="33">
        <f>IF($AB179="","",IFERROR(INDEX(ITP!$M$3:$M$46,MATCH($AB179,ITP!$E$3:$E$46,0)),""))</f>
        <v/>
      </c>
      <c r="Z179" s="33">
        <f>IF($AB179="","",IFERROR(INDEX(ITP!$N$3:$N$46,MATCH($AB179,ITP!$E$3:$E$46,0)),""))</f>
        <v/>
      </c>
      <c r="AA179" s="13">
        <f>IF(A179="","",A179&amp;"|"&amp;COUNTIF($A$2:A179,A179))</f>
        <v/>
      </c>
      <c r="AB179" s="13">
        <f>IF($A179="","",IFERROR(INDEX(ITP!$C$3:$C$21,MATCH(1,INDEX((ITP!$A$3:$A$21=$A179)*(((ITP!$B$3:$B$21="")+ISNUMBER(SEARCH(ITP!$B$3:$B$21,$G179&amp;" "&amp;$T179)))&gt;0),0),0)),""))</f>
        <v/>
      </c>
    </row>
    <row r="180">
      <c r="A180" s="33" t="n"/>
      <c r="B180" s="10" t="n"/>
      <c r="C180" s="33" t="n"/>
      <c r="D180" s="28" t="n"/>
      <c r="E180" s="10" t="n"/>
      <c r="F180" s="44" t="n"/>
      <c r="G180" s="33" t="n"/>
      <c r="H180" s="33" t="n"/>
      <c r="I180" s="33" t="n"/>
      <c r="J180" s="33" t="n"/>
      <c r="K180" s="44" t="n"/>
      <c r="L180" s="10" t="n"/>
      <c r="M180" s="33" t="n"/>
      <c r="N180" s="33" t="n"/>
      <c r="O180" s="33" t="n"/>
      <c r="P180" s="44" t="inlineStr">
        <is>
          <t>PPL</t>
        </is>
      </c>
      <c r="Q180" s="33" t="n"/>
      <c r="R180" s="33">
        <f>IF($AB180="","",IFERROR(INDEX(ITP!$G$3:$G$46,MATCH($AB180,ITP!$E$3:$E$46,0)),""))</f>
        <v/>
      </c>
      <c r="S180" s="33" t="n"/>
      <c r="T180" s="33" t="n"/>
      <c r="U180" s="33">
        <f>IF($AB180="","",IFERROR(INDEX(ITP!$I$3:$I$46,MATCH($AB180,ITP!$E$3:$E$46,0)),""))</f>
        <v/>
      </c>
      <c r="V180" s="33">
        <f>IF($AB180="","",IFERROR(INDEX(ITP!$J$3:$J$46,MATCH($AB180,ITP!$E$3:$E$46,0)),""))</f>
        <v/>
      </c>
      <c r="W180" s="33">
        <f>IF($AB180="","",IFERROR(INDEX(ITP!$K$3:$K$46,MATCH($AB180,ITP!$E$3:$E$46,0)),""))</f>
        <v/>
      </c>
      <c r="X180" s="33">
        <f>IF($AB180="","",IFERROR(INDEX(ITP!$L$3:$L$46,MATCH($AB180,ITP!$E$3:$E$46,0)),""))</f>
        <v/>
      </c>
      <c r="Y180" s="33">
        <f>IF($AB180="","",IFERROR(INDEX(ITP!$M$3:$M$46,MATCH($AB180,ITP!$E$3:$E$46,0)),""))</f>
        <v/>
      </c>
      <c r="Z180" s="33">
        <f>IF($AB180="","",IFERROR(INDEX(ITP!$N$3:$N$46,MATCH($AB180,ITP!$E$3:$E$46,0)),""))</f>
        <v/>
      </c>
      <c r="AA180" s="13">
        <f>IF(A180="","",A180&amp;"|"&amp;COUNTIF($A$2:A180,A180))</f>
        <v/>
      </c>
      <c r="AB180" s="13">
        <f>IF($A180="","",IFERROR(INDEX(ITP!$C$3:$C$21,MATCH(1,INDEX((ITP!$A$3:$A$21=$A180)*(((ITP!$B$3:$B$21="")+ISNUMBER(SEARCH(ITP!$B$3:$B$21,$G180&amp;" "&amp;$T180)))&gt;0),0),0)),""))</f>
        <v/>
      </c>
    </row>
    <row r="181">
      <c r="A181" s="33" t="n"/>
      <c r="B181" s="10" t="n"/>
      <c r="C181" s="33" t="n"/>
      <c r="D181" s="28" t="n"/>
      <c r="E181" s="10" t="n"/>
      <c r="F181" s="44" t="n"/>
      <c r="G181" s="33" t="n"/>
      <c r="H181" s="33" t="n"/>
      <c r="I181" s="33" t="n"/>
      <c r="J181" s="33" t="n"/>
      <c r="K181" s="44" t="n"/>
      <c r="L181" s="10" t="n"/>
      <c r="M181" s="33" t="n"/>
      <c r="N181" s="33" t="n"/>
      <c r="O181" s="33" t="n"/>
      <c r="P181" s="44" t="inlineStr">
        <is>
          <t>PPL</t>
        </is>
      </c>
      <c r="Q181" s="33" t="n"/>
      <c r="R181" s="33">
        <f>IF($AB181="","",IFERROR(INDEX(ITP!$G$3:$G$46,MATCH($AB181,ITP!$E$3:$E$46,0)),""))</f>
        <v/>
      </c>
      <c r="S181" s="33" t="n"/>
      <c r="T181" s="33" t="n"/>
      <c r="U181" s="33">
        <f>IF($AB181="","",IFERROR(INDEX(ITP!$I$3:$I$46,MATCH($AB181,ITP!$E$3:$E$46,0)),""))</f>
        <v/>
      </c>
      <c r="V181" s="33">
        <f>IF($AB181="","",IFERROR(INDEX(ITP!$J$3:$J$46,MATCH($AB181,ITP!$E$3:$E$46,0)),""))</f>
        <v/>
      </c>
      <c r="W181" s="33">
        <f>IF($AB181="","",IFERROR(INDEX(ITP!$K$3:$K$46,MATCH($AB181,ITP!$E$3:$E$46,0)),""))</f>
        <v/>
      </c>
      <c r="X181" s="33">
        <f>IF($AB181="","",IFERROR(INDEX(ITP!$L$3:$L$46,MATCH($AB181,ITP!$E$3:$E$46,0)),""))</f>
        <v/>
      </c>
      <c r="Y181" s="33">
        <f>IF($AB181="","",IFERROR(INDEX(ITP!$M$3:$M$46,MATCH($AB181,ITP!$E$3:$E$46,0)),""))</f>
        <v/>
      </c>
      <c r="Z181" s="33">
        <f>IF($AB181="","",IFERROR(INDEX(ITP!$N$3:$N$46,MATCH($AB181,ITP!$E$3:$E$46,0)),""))</f>
        <v/>
      </c>
      <c r="AA181" s="13">
        <f>IF(A181="","",A181&amp;"|"&amp;COUNTIF($A$2:A181,A181))</f>
        <v/>
      </c>
      <c r="AB181" s="13">
        <f>IF($A181="","",IFERROR(INDEX(ITP!$C$3:$C$21,MATCH(1,INDEX((ITP!$A$3:$A$21=$A181)*(((ITP!$B$3:$B$21="")+ISNUMBER(SEARCH(ITP!$B$3:$B$21,$G181&amp;" "&amp;$T181)))&gt;0),0),0)),""))</f>
        <v/>
      </c>
    </row>
    <row r="182">
      <c r="A182" s="33" t="n"/>
      <c r="B182" s="10" t="n"/>
      <c r="C182" s="33" t="n"/>
      <c r="D182" s="28" t="n"/>
      <c r="E182" s="10" t="n"/>
      <c r="F182" s="44" t="n"/>
      <c r="G182" s="33" t="n"/>
      <c r="H182" s="33" t="n"/>
      <c r="I182" s="33" t="n"/>
      <c r="J182" s="33" t="n"/>
      <c r="K182" s="44" t="n"/>
      <c r="L182" s="10" t="n"/>
      <c r="M182" s="33" t="n"/>
      <c r="N182" s="33" t="n"/>
      <c r="O182" s="33" t="n"/>
      <c r="P182" s="44" t="inlineStr">
        <is>
          <t>PPL</t>
        </is>
      </c>
      <c r="Q182" s="33" t="n"/>
      <c r="R182" s="33">
        <f>IF($AB182="","",IFERROR(INDEX(ITP!$G$3:$G$46,MATCH($AB182,ITP!$E$3:$E$46,0)),""))</f>
        <v/>
      </c>
      <c r="S182" s="33" t="n"/>
      <c r="T182" s="33" t="n"/>
      <c r="U182" s="33">
        <f>IF($AB182="","",IFERROR(INDEX(ITP!$I$3:$I$46,MATCH($AB182,ITP!$E$3:$E$46,0)),""))</f>
        <v/>
      </c>
      <c r="V182" s="33">
        <f>IF($AB182="","",IFERROR(INDEX(ITP!$J$3:$J$46,MATCH($AB182,ITP!$E$3:$E$46,0)),""))</f>
        <v/>
      </c>
      <c r="W182" s="33">
        <f>IF($AB182="","",IFERROR(INDEX(ITP!$K$3:$K$46,MATCH($AB182,ITP!$E$3:$E$46,0)),""))</f>
        <v/>
      </c>
      <c r="X182" s="33">
        <f>IF($AB182="","",IFERROR(INDEX(ITP!$L$3:$L$46,MATCH($AB182,ITP!$E$3:$E$46,0)),""))</f>
        <v/>
      </c>
      <c r="Y182" s="33">
        <f>IF($AB182="","",IFERROR(INDEX(ITP!$M$3:$M$46,MATCH($AB182,ITP!$E$3:$E$46,0)),""))</f>
        <v/>
      </c>
      <c r="Z182" s="33">
        <f>IF($AB182="","",IFERROR(INDEX(ITP!$N$3:$N$46,MATCH($AB182,ITP!$E$3:$E$46,0)),""))</f>
        <v/>
      </c>
      <c r="AA182" s="13">
        <f>IF(A182="","",A182&amp;"|"&amp;COUNTIF($A$2:A182,A182))</f>
        <v/>
      </c>
      <c r="AB182" s="13">
        <f>IF($A182="","",IFERROR(INDEX(ITP!$C$3:$C$21,MATCH(1,INDEX((ITP!$A$3:$A$21=$A182)*(((ITP!$B$3:$B$21="")+ISNUMBER(SEARCH(ITP!$B$3:$B$21,$G182&amp;" "&amp;$T182)))&gt;0),0),0)),""))</f>
        <v/>
      </c>
    </row>
    <row r="183">
      <c r="A183" s="33" t="n"/>
      <c r="B183" s="10" t="n"/>
      <c r="C183" s="33" t="n"/>
      <c r="D183" s="28" t="n"/>
      <c r="E183" s="10" t="n"/>
      <c r="F183" s="44" t="n"/>
      <c r="G183" s="33" t="n"/>
      <c r="H183" s="33" t="n"/>
      <c r="I183" s="33" t="n"/>
      <c r="J183" s="33" t="n"/>
      <c r="K183" s="44" t="n"/>
      <c r="L183" s="10" t="n"/>
      <c r="M183" s="33" t="n"/>
      <c r="N183" s="33" t="n"/>
      <c r="O183" s="33" t="n"/>
      <c r="P183" s="44" t="inlineStr">
        <is>
          <t>PPL</t>
        </is>
      </c>
      <c r="Q183" s="33" t="n"/>
      <c r="R183" s="33">
        <f>IF($AB183="","",IFERROR(INDEX(ITP!$G$3:$G$46,MATCH($AB183,ITP!$E$3:$E$46,0)),""))</f>
        <v/>
      </c>
      <c r="S183" s="33" t="n"/>
      <c r="T183" s="33" t="n"/>
      <c r="U183" s="33">
        <f>IF($AB183="","",IFERROR(INDEX(ITP!$I$3:$I$46,MATCH($AB183,ITP!$E$3:$E$46,0)),""))</f>
        <v/>
      </c>
      <c r="V183" s="33">
        <f>IF($AB183="","",IFERROR(INDEX(ITP!$J$3:$J$46,MATCH($AB183,ITP!$E$3:$E$46,0)),""))</f>
        <v/>
      </c>
      <c r="W183" s="33">
        <f>IF($AB183="","",IFERROR(INDEX(ITP!$K$3:$K$46,MATCH($AB183,ITP!$E$3:$E$46,0)),""))</f>
        <v/>
      </c>
      <c r="X183" s="33">
        <f>IF($AB183="","",IFERROR(INDEX(ITP!$L$3:$L$46,MATCH($AB183,ITP!$E$3:$E$46,0)),""))</f>
        <v/>
      </c>
      <c r="Y183" s="33">
        <f>IF($AB183="","",IFERROR(INDEX(ITP!$M$3:$M$46,MATCH($AB183,ITP!$E$3:$E$46,0)),""))</f>
        <v/>
      </c>
      <c r="Z183" s="33">
        <f>IF($AB183="","",IFERROR(INDEX(ITP!$N$3:$N$46,MATCH($AB183,ITP!$E$3:$E$46,0)),""))</f>
        <v/>
      </c>
      <c r="AA183" s="13">
        <f>IF(A183="","",A183&amp;"|"&amp;COUNTIF($A$2:A183,A183))</f>
        <v/>
      </c>
      <c r="AB183" s="13">
        <f>IF($A183="","",IFERROR(INDEX(ITP!$C$3:$C$21,MATCH(1,INDEX((ITP!$A$3:$A$21=$A183)*(((ITP!$B$3:$B$21="")+ISNUMBER(SEARCH(ITP!$B$3:$B$21,$G183&amp;" "&amp;$T183)))&gt;0),0),0)),""))</f>
        <v/>
      </c>
    </row>
    <row r="184">
      <c r="A184" s="33" t="n"/>
      <c r="B184" s="10" t="n"/>
      <c r="C184" s="33" t="n"/>
      <c r="D184" s="28" t="n"/>
      <c r="E184" s="10" t="n"/>
      <c r="F184" s="44" t="n"/>
      <c r="G184" s="33" t="n"/>
      <c r="H184" s="33" t="n"/>
      <c r="I184" s="33" t="n"/>
      <c r="J184" s="33" t="n"/>
      <c r="K184" s="44" t="n"/>
      <c r="L184" s="10" t="n"/>
      <c r="M184" s="33" t="n"/>
      <c r="N184" s="33" t="n"/>
      <c r="O184" s="33" t="n"/>
      <c r="P184" s="44" t="inlineStr">
        <is>
          <t>PPL</t>
        </is>
      </c>
      <c r="Q184" s="33" t="n"/>
      <c r="R184" s="33">
        <f>IF($AB184="","",IFERROR(INDEX(ITP!$G$3:$G$46,MATCH($AB184,ITP!$E$3:$E$46,0)),""))</f>
        <v/>
      </c>
      <c r="S184" s="33" t="n"/>
      <c r="T184" s="33" t="n"/>
      <c r="U184" s="33">
        <f>IF($AB184="","",IFERROR(INDEX(ITP!$I$3:$I$46,MATCH($AB184,ITP!$E$3:$E$46,0)),""))</f>
        <v/>
      </c>
      <c r="V184" s="33">
        <f>IF($AB184="","",IFERROR(INDEX(ITP!$J$3:$J$46,MATCH($AB184,ITP!$E$3:$E$46,0)),""))</f>
        <v/>
      </c>
      <c r="W184" s="33">
        <f>IF($AB184="","",IFERROR(INDEX(ITP!$K$3:$K$46,MATCH($AB184,ITP!$E$3:$E$46,0)),""))</f>
        <v/>
      </c>
      <c r="X184" s="33">
        <f>IF($AB184="","",IFERROR(INDEX(ITP!$L$3:$L$46,MATCH($AB184,ITP!$E$3:$E$46,0)),""))</f>
        <v/>
      </c>
      <c r="Y184" s="33">
        <f>IF($AB184="","",IFERROR(INDEX(ITP!$M$3:$M$46,MATCH($AB184,ITP!$E$3:$E$46,0)),""))</f>
        <v/>
      </c>
      <c r="Z184" s="33">
        <f>IF($AB184="","",IFERROR(INDEX(ITP!$N$3:$N$46,MATCH($AB184,ITP!$E$3:$E$46,0)),""))</f>
        <v/>
      </c>
      <c r="AA184" s="13">
        <f>IF(A184="","",A184&amp;"|"&amp;COUNTIF($A$2:A184,A184))</f>
        <v/>
      </c>
      <c r="AB184" s="13">
        <f>IF($A184="","",IFERROR(INDEX(ITP!$C$3:$C$21,MATCH(1,INDEX((ITP!$A$3:$A$21=$A184)*(((ITP!$B$3:$B$21="")+ISNUMBER(SEARCH(ITP!$B$3:$B$21,$G184&amp;" "&amp;$T184)))&gt;0),0),0)),""))</f>
        <v/>
      </c>
    </row>
    <row r="185">
      <c r="A185" s="33" t="n"/>
      <c r="B185" s="10" t="n"/>
      <c r="C185" s="33" t="n"/>
      <c r="D185" s="28" t="n"/>
      <c r="E185" s="10" t="n"/>
      <c r="F185" s="44" t="n"/>
      <c r="G185" s="33" t="n"/>
      <c r="H185" s="33" t="n"/>
      <c r="I185" s="33" t="n"/>
      <c r="J185" s="33" t="n"/>
      <c r="K185" s="44" t="n"/>
      <c r="L185" s="10" t="n"/>
      <c r="M185" s="33" t="n"/>
      <c r="N185" s="33" t="n"/>
      <c r="O185" s="33" t="n"/>
      <c r="P185" s="44" t="inlineStr">
        <is>
          <t>PPL</t>
        </is>
      </c>
      <c r="Q185" s="33" t="n"/>
      <c r="R185" s="33">
        <f>IF($AB185="","",IFERROR(INDEX(ITP!$G$3:$G$46,MATCH($AB185,ITP!$E$3:$E$46,0)),""))</f>
        <v/>
      </c>
      <c r="S185" s="33" t="n"/>
      <c r="T185" s="33" t="n"/>
      <c r="U185" s="33">
        <f>IF($AB185="","",IFERROR(INDEX(ITP!$I$3:$I$46,MATCH($AB185,ITP!$E$3:$E$46,0)),""))</f>
        <v/>
      </c>
      <c r="V185" s="33">
        <f>IF($AB185="","",IFERROR(INDEX(ITP!$J$3:$J$46,MATCH($AB185,ITP!$E$3:$E$46,0)),""))</f>
        <v/>
      </c>
      <c r="W185" s="33">
        <f>IF($AB185="","",IFERROR(INDEX(ITP!$K$3:$K$46,MATCH($AB185,ITP!$E$3:$E$46,0)),""))</f>
        <v/>
      </c>
      <c r="X185" s="33">
        <f>IF($AB185="","",IFERROR(INDEX(ITP!$L$3:$L$46,MATCH($AB185,ITP!$E$3:$E$46,0)),""))</f>
        <v/>
      </c>
      <c r="Y185" s="33">
        <f>IF($AB185="","",IFERROR(INDEX(ITP!$M$3:$M$46,MATCH($AB185,ITP!$E$3:$E$46,0)),""))</f>
        <v/>
      </c>
      <c r="Z185" s="33">
        <f>IF($AB185="","",IFERROR(INDEX(ITP!$N$3:$N$46,MATCH($AB185,ITP!$E$3:$E$46,0)),""))</f>
        <v/>
      </c>
      <c r="AA185" s="13">
        <f>IF(A185="","",A185&amp;"|"&amp;COUNTIF($A$2:A185,A185))</f>
        <v/>
      </c>
      <c r="AB185" s="13">
        <f>IF($A185="","",IFERROR(INDEX(ITP!$C$3:$C$21,MATCH(1,INDEX((ITP!$A$3:$A$21=$A185)*(((ITP!$B$3:$B$21="")+ISNUMBER(SEARCH(ITP!$B$3:$B$21,$G185&amp;" "&amp;$T185)))&gt;0),0),0)),""))</f>
        <v/>
      </c>
    </row>
    <row r="186">
      <c r="A186" s="33" t="n"/>
      <c r="B186" s="10" t="n"/>
      <c r="C186" s="33" t="n"/>
      <c r="D186" s="28" t="n"/>
      <c r="E186" s="10" t="n"/>
      <c r="F186" s="44" t="n"/>
      <c r="G186" s="33" t="n"/>
      <c r="H186" s="33" t="n"/>
      <c r="I186" s="33" t="n"/>
      <c r="J186" s="33" t="n"/>
      <c r="K186" s="44" t="n"/>
      <c r="L186" s="10" t="n"/>
      <c r="M186" s="33" t="n"/>
      <c r="N186" s="33" t="n"/>
      <c r="O186" s="33" t="n"/>
      <c r="P186" s="44" t="inlineStr">
        <is>
          <t>PPL</t>
        </is>
      </c>
      <c r="Q186" s="33" t="n"/>
      <c r="R186" s="33">
        <f>IF($AB186="","",IFERROR(INDEX(ITP!$G$3:$G$46,MATCH($AB186,ITP!$E$3:$E$46,0)),""))</f>
        <v/>
      </c>
      <c r="S186" s="33" t="n"/>
      <c r="T186" s="33" t="n"/>
      <c r="U186" s="33">
        <f>IF($AB186="","",IFERROR(INDEX(ITP!$I$3:$I$46,MATCH($AB186,ITP!$E$3:$E$46,0)),""))</f>
        <v/>
      </c>
      <c r="V186" s="33">
        <f>IF($AB186="","",IFERROR(INDEX(ITP!$J$3:$J$46,MATCH($AB186,ITP!$E$3:$E$46,0)),""))</f>
        <v/>
      </c>
      <c r="W186" s="33">
        <f>IF($AB186="","",IFERROR(INDEX(ITP!$K$3:$K$46,MATCH($AB186,ITP!$E$3:$E$46,0)),""))</f>
        <v/>
      </c>
      <c r="X186" s="33">
        <f>IF($AB186="","",IFERROR(INDEX(ITP!$L$3:$L$46,MATCH($AB186,ITP!$E$3:$E$46,0)),""))</f>
        <v/>
      </c>
      <c r="Y186" s="33">
        <f>IF($AB186="","",IFERROR(INDEX(ITP!$M$3:$M$46,MATCH($AB186,ITP!$E$3:$E$46,0)),""))</f>
        <v/>
      </c>
      <c r="Z186" s="33">
        <f>IF($AB186="","",IFERROR(INDEX(ITP!$N$3:$N$46,MATCH($AB186,ITP!$E$3:$E$46,0)),""))</f>
        <v/>
      </c>
      <c r="AA186" s="13">
        <f>IF(A186="","",A186&amp;"|"&amp;COUNTIF($A$2:A186,A186))</f>
        <v/>
      </c>
      <c r="AB186" s="13">
        <f>IF($A186="","",IFERROR(INDEX(ITP!$C$3:$C$21,MATCH(1,INDEX((ITP!$A$3:$A$21=$A186)*(((ITP!$B$3:$B$21="")+ISNUMBER(SEARCH(ITP!$B$3:$B$21,$G186&amp;" "&amp;$T186)))&gt;0),0),0)),""))</f>
        <v/>
      </c>
    </row>
    <row r="187">
      <c r="A187" s="33" t="n"/>
      <c r="B187" s="10" t="n"/>
      <c r="C187" s="33" t="n"/>
      <c r="D187" s="28" t="n"/>
      <c r="E187" s="10" t="n"/>
      <c r="F187" s="44" t="n"/>
      <c r="G187" s="33" t="n"/>
      <c r="H187" s="33" t="n"/>
      <c r="I187" s="33" t="n"/>
      <c r="J187" s="33" t="n"/>
      <c r="K187" s="44" t="n"/>
      <c r="L187" s="10" t="n"/>
      <c r="M187" s="33" t="n"/>
      <c r="N187" s="33" t="n"/>
      <c r="O187" s="33" t="n"/>
      <c r="P187" s="44" t="inlineStr">
        <is>
          <t>PPL</t>
        </is>
      </c>
      <c r="Q187" s="33" t="n"/>
      <c r="R187" s="33">
        <f>IF($AB187="","",IFERROR(INDEX(ITP!$G$3:$G$46,MATCH($AB187,ITP!$E$3:$E$46,0)),""))</f>
        <v/>
      </c>
      <c r="S187" s="33" t="n"/>
      <c r="T187" s="33" t="n"/>
      <c r="U187" s="33">
        <f>IF($AB187="","",IFERROR(INDEX(ITP!$I$3:$I$46,MATCH($AB187,ITP!$E$3:$E$46,0)),""))</f>
        <v/>
      </c>
      <c r="V187" s="33">
        <f>IF($AB187="","",IFERROR(INDEX(ITP!$J$3:$J$46,MATCH($AB187,ITP!$E$3:$E$46,0)),""))</f>
        <v/>
      </c>
      <c r="W187" s="33">
        <f>IF($AB187="","",IFERROR(INDEX(ITP!$K$3:$K$46,MATCH($AB187,ITP!$E$3:$E$46,0)),""))</f>
        <v/>
      </c>
      <c r="X187" s="33">
        <f>IF($AB187="","",IFERROR(INDEX(ITP!$L$3:$L$46,MATCH($AB187,ITP!$E$3:$E$46,0)),""))</f>
        <v/>
      </c>
      <c r="Y187" s="33">
        <f>IF($AB187="","",IFERROR(INDEX(ITP!$M$3:$M$46,MATCH($AB187,ITP!$E$3:$E$46,0)),""))</f>
        <v/>
      </c>
      <c r="Z187" s="33">
        <f>IF($AB187="","",IFERROR(INDEX(ITP!$N$3:$N$46,MATCH($AB187,ITP!$E$3:$E$46,0)),""))</f>
        <v/>
      </c>
      <c r="AA187" s="13">
        <f>IF(A187="","",A187&amp;"|"&amp;COUNTIF($A$2:A187,A187))</f>
        <v/>
      </c>
      <c r="AB187" s="13">
        <f>IF($A187="","",IFERROR(INDEX(ITP!$C$3:$C$21,MATCH(1,INDEX((ITP!$A$3:$A$21=$A187)*(((ITP!$B$3:$B$21="")+ISNUMBER(SEARCH(ITP!$B$3:$B$21,$G187&amp;" "&amp;$T187)))&gt;0),0),0)),""))</f>
        <v/>
      </c>
    </row>
    <row r="188">
      <c r="A188" s="33" t="n"/>
      <c r="B188" s="10" t="n"/>
      <c r="C188" s="33" t="n"/>
      <c r="D188" s="28" t="n"/>
      <c r="E188" s="10" t="n"/>
      <c r="F188" s="44" t="n"/>
      <c r="G188" s="33" t="n"/>
      <c r="H188" s="33" t="n"/>
      <c r="I188" s="33" t="n"/>
      <c r="J188" s="33" t="n"/>
      <c r="K188" s="44" t="n"/>
      <c r="L188" s="10" t="n"/>
      <c r="M188" s="33" t="n"/>
      <c r="N188" s="33" t="n"/>
      <c r="O188" s="33" t="n"/>
      <c r="P188" s="44" t="inlineStr">
        <is>
          <t>PPL</t>
        </is>
      </c>
      <c r="Q188" s="33" t="n"/>
      <c r="R188" s="33">
        <f>IF($AB188="","",IFERROR(INDEX(ITP!$G$3:$G$46,MATCH($AB188,ITP!$E$3:$E$46,0)),""))</f>
        <v/>
      </c>
      <c r="S188" s="33" t="n"/>
      <c r="T188" s="33" t="n"/>
      <c r="U188" s="33">
        <f>IF($AB188="","",IFERROR(INDEX(ITP!$I$3:$I$46,MATCH($AB188,ITP!$E$3:$E$46,0)),""))</f>
        <v/>
      </c>
      <c r="V188" s="33">
        <f>IF($AB188="","",IFERROR(INDEX(ITP!$J$3:$J$46,MATCH($AB188,ITP!$E$3:$E$46,0)),""))</f>
        <v/>
      </c>
      <c r="W188" s="33">
        <f>IF($AB188="","",IFERROR(INDEX(ITP!$K$3:$K$46,MATCH($AB188,ITP!$E$3:$E$46,0)),""))</f>
        <v/>
      </c>
      <c r="X188" s="33">
        <f>IF($AB188="","",IFERROR(INDEX(ITP!$L$3:$L$46,MATCH($AB188,ITP!$E$3:$E$46,0)),""))</f>
        <v/>
      </c>
      <c r="Y188" s="33">
        <f>IF($AB188="","",IFERROR(INDEX(ITP!$M$3:$M$46,MATCH($AB188,ITP!$E$3:$E$46,0)),""))</f>
        <v/>
      </c>
      <c r="Z188" s="33">
        <f>IF($AB188="","",IFERROR(INDEX(ITP!$N$3:$N$46,MATCH($AB188,ITP!$E$3:$E$46,0)),""))</f>
        <v/>
      </c>
      <c r="AA188" s="13">
        <f>IF(A188="","",A188&amp;"|"&amp;COUNTIF($A$2:A188,A188))</f>
        <v/>
      </c>
      <c r="AB188" s="13">
        <f>IF($A188="","",IFERROR(INDEX(ITP!$C$3:$C$21,MATCH(1,INDEX((ITP!$A$3:$A$21=$A188)*(((ITP!$B$3:$B$21="")+ISNUMBER(SEARCH(ITP!$B$3:$B$21,$G188&amp;" "&amp;$T188)))&gt;0),0),0)),""))</f>
        <v/>
      </c>
    </row>
    <row r="189">
      <c r="A189" s="33" t="n"/>
      <c r="B189" s="10" t="n"/>
      <c r="C189" s="33" t="n"/>
      <c r="D189" s="28" t="n"/>
      <c r="E189" s="10" t="n"/>
      <c r="F189" s="44" t="n"/>
      <c r="G189" s="33" t="n"/>
      <c r="H189" s="33" t="n"/>
      <c r="I189" s="33" t="n"/>
      <c r="J189" s="33" t="n"/>
      <c r="K189" s="44" t="n"/>
      <c r="L189" s="10" t="n"/>
      <c r="M189" s="33" t="n"/>
      <c r="N189" s="33" t="n"/>
      <c r="O189" s="33" t="n"/>
      <c r="P189" s="44" t="inlineStr">
        <is>
          <t>PPL</t>
        </is>
      </c>
      <c r="Q189" s="33" t="n"/>
      <c r="R189" s="33">
        <f>IF($AB189="","",IFERROR(INDEX(ITP!$G$3:$G$46,MATCH($AB189,ITP!$E$3:$E$46,0)),""))</f>
        <v/>
      </c>
      <c r="S189" s="33" t="n"/>
      <c r="T189" s="33" t="n"/>
      <c r="U189" s="33">
        <f>IF($AB189="","",IFERROR(INDEX(ITP!$I$3:$I$46,MATCH($AB189,ITP!$E$3:$E$46,0)),""))</f>
        <v/>
      </c>
      <c r="V189" s="33">
        <f>IF($AB189="","",IFERROR(INDEX(ITP!$J$3:$J$46,MATCH($AB189,ITP!$E$3:$E$46,0)),""))</f>
        <v/>
      </c>
      <c r="W189" s="33">
        <f>IF($AB189="","",IFERROR(INDEX(ITP!$K$3:$K$46,MATCH($AB189,ITP!$E$3:$E$46,0)),""))</f>
        <v/>
      </c>
      <c r="X189" s="33">
        <f>IF($AB189="","",IFERROR(INDEX(ITP!$L$3:$L$46,MATCH($AB189,ITP!$E$3:$E$46,0)),""))</f>
        <v/>
      </c>
      <c r="Y189" s="33">
        <f>IF($AB189="","",IFERROR(INDEX(ITP!$M$3:$M$46,MATCH($AB189,ITP!$E$3:$E$46,0)),""))</f>
        <v/>
      </c>
      <c r="Z189" s="33">
        <f>IF($AB189="","",IFERROR(INDEX(ITP!$N$3:$N$46,MATCH($AB189,ITP!$E$3:$E$46,0)),""))</f>
        <v/>
      </c>
      <c r="AA189" s="13">
        <f>IF(A189="","",A189&amp;"|"&amp;COUNTIF($A$2:A189,A189))</f>
        <v/>
      </c>
      <c r="AB189" s="13">
        <f>IF($A189="","",IFERROR(INDEX(ITP!$C$3:$C$21,MATCH(1,INDEX((ITP!$A$3:$A$21=$A189)*(((ITP!$B$3:$B$21="")+ISNUMBER(SEARCH(ITP!$B$3:$B$21,$G189&amp;" "&amp;$T189)))&gt;0),0),0)),""))</f>
        <v/>
      </c>
    </row>
    <row r="190">
      <c r="A190" s="33" t="n"/>
      <c r="B190" s="10" t="n"/>
      <c r="C190" s="33" t="n"/>
      <c r="D190" s="28" t="n"/>
      <c r="E190" s="10" t="n"/>
      <c r="F190" s="44" t="n"/>
      <c r="G190" s="33" t="n"/>
      <c r="H190" s="33" t="n"/>
      <c r="I190" s="33" t="n"/>
      <c r="J190" s="33" t="n"/>
      <c r="K190" s="44" t="n"/>
      <c r="L190" s="10" t="n"/>
      <c r="M190" s="33" t="n"/>
      <c r="N190" s="33" t="n"/>
      <c r="O190" s="33" t="n"/>
      <c r="P190" s="44" t="inlineStr">
        <is>
          <t>PPL</t>
        </is>
      </c>
      <c r="Q190" s="33" t="n"/>
      <c r="R190" s="33">
        <f>IF($AB190="","",IFERROR(INDEX(ITP!$G$3:$G$46,MATCH($AB190,ITP!$E$3:$E$46,0)),""))</f>
        <v/>
      </c>
      <c r="S190" s="33" t="n"/>
      <c r="T190" s="33" t="n"/>
      <c r="U190" s="33">
        <f>IF($AB190="","",IFERROR(INDEX(ITP!$I$3:$I$46,MATCH($AB190,ITP!$E$3:$E$46,0)),""))</f>
        <v/>
      </c>
      <c r="V190" s="33">
        <f>IF($AB190="","",IFERROR(INDEX(ITP!$J$3:$J$46,MATCH($AB190,ITP!$E$3:$E$46,0)),""))</f>
        <v/>
      </c>
      <c r="W190" s="33">
        <f>IF($AB190="","",IFERROR(INDEX(ITP!$K$3:$K$46,MATCH($AB190,ITP!$E$3:$E$46,0)),""))</f>
        <v/>
      </c>
      <c r="X190" s="33">
        <f>IF($AB190="","",IFERROR(INDEX(ITP!$L$3:$L$46,MATCH($AB190,ITP!$E$3:$E$46,0)),""))</f>
        <v/>
      </c>
      <c r="Y190" s="33">
        <f>IF($AB190="","",IFERROR(INDEX(ITP!$M$3:$M$46,MATCH($AB190,ITP!$E$3:$E$46,0)),""))</f>
        <v/>
      </c>
      <c r="Z190" s="33">
        <f>IF($AB190="","",IFERROR(INDEX(ITP!$N$3:$N$46,MATCH($AB190,ITP!$E$3:$E$46,0)),""))</f>
        <v/>
      </c>
      <c r="AA190" s="13">
        <f>IF(A190="","",A190&amp;"|"&amp;COUNTIF($A$2:A190,A190))</f>
        <v/>
      </c>
      <c r="AB190" s="13">
        <f>IF($A190="","",IFERROR(INDEX(ITP!$C$3:$C$21,MATCH(1,INDEX((ITP!$A$3:$A$21=$A190)*(((ITP!$B$3:$B$21="")+ISNUMBER(SEARCH(ITP!$B$3:$B$21,$G190&amp;" "&amp;$T190)))&gt;0),0),0)),""))</f>
        <v/>
      </c>
    </row>
    <row r="191">
      <c r="A191" s="33" t="n"/>
      <c r="B191" s="10" t="n"/>
      <c r="C191" s="33" t="n"/>
      <c r="D191" s="28" t="n"/>
      <c r="E191" s="10" t="n"/>
      <c r="F191" s="44" t="n"/>
      <c r="G191" s="33" t="n"/>
      <c r="H191" s="33" t="n"/>
      <c r="I191" s="33" t="n"/>
      <c r="J191" s="33" t="n"/>
      <c r="K191" s="44" t="n"/>
      <c r="L191" s="10" t="n"/>
      <c r="M191" s="33" t="n"/>
      <c r="N191" s="33" t="n"/>
      <c r="O191" s="33" t="n"/>
      <c r="P191" s="44" t="inlineStr">
        <is>
          <t>PPL</t>
        </is>
      </c>
      <c r="Q191" s="33" t="n"/>
      <c r="R191" s="33">
        <f>IF($AB191="","",IFERROR(INDEX(ITP!$G$3:$G$46,MATCH($AB191,ITP!$E$3:$E$46,0)),""))</f>
        <v/>
      </c>
      <c r="S191" s="33" t="n"/>
      <c r="T191" s="33" t="n"/>
      <c r="U191" s="33">
        <f>IF($AB191="","",IFERROR(INDEX(ITP!$I$3:$I$46,MATCH($AB191,ITP!$E$3:$E$46,0)),""))</f>
        <v/>
      </c>
      <c r="V191" s="33">
        <f>IF($AB191="","",IFERROR(INDEX(ITP!$J$3:$J$46,MATCH($AB191,ITP!$E$3:$E$46,0)),""))</f>
        <v/>
      </c>
      <c r="W191" s="33">
        <f>IF($AB191="","",IFERROR(INDEX(ITP!$K$3:$K$46,MATCH($AB191,ITP!$E$3:$E$46,0)),""))</f>
        <v/>
      </c>
      <c r="X191" s="33">
        <f>IF($AB191="","",IFERROR(INDEX(ITP!$L$3:$L$46,MATCH($AB191,ITP!$E$3:$E$46,0)),""))</f>
        <v/>
      </c>
      <c r="Y191" s="33">
        <f>IF($AB191="","",IFERROR(INDEX(ITP!$M$3:$M$46,MATCH($AB191,ITP!$E$3:$E$46,0)),""))</f>
        <v/>
      </c>
      <c r="Z191" s="33">
        <f>IF($AB191="","",IFERROR(INDEX(ITP!$N$3:$N$46,MATCH($AB191,ITP!$E$3:$E$46,0)),""))</f>
        <v/>
      </c>
      <c r="AA191" s="13">
        <f>IF(A191="","",A191&amp;"|"&amp;COUNTIF($A$2:A191,A191))</f>
        <v/>
      </c>
      <c r="AB191" s="13">
        <f>IF($A191="","",IFERROR(INDEX(ITP!$C$3:$C$21,MATCH(1,INDEX((ITP!$A$3:$A$21=$A191)*(((ITP!$B$3:$B$21="")+ISNUMBER(SEARCH(ITP!$B$3:$B$21,$G191&amp;" "&amp;$T191)))&gt;0),0),0)),""))</f>
        <v/>
      </c>
    </row>
    <row r="192">
      <c r="A192" s="33" t="n"/>
      <c r="B192" s="10" t="n"/>
      <c r="C192" s="33" t="n"/>
      <c r="D192" s="28" t="n"/>
      <c r="E192" s="10" t="n"/>
      <c r="F192" s="44" t="n"/>
      <c r="G192" s="33" t="n"/>
      <c r="H192" s="33" t="n"/>
      <c r="I192" s="33" t="n"/>
      <c r="J192" s="33" t="n"/>
      <c r="K192" s="44" t="n"/>
      <c r="L192" s="10" t="n"/>
      <c r="M192" s="33" t="n"/>
      <c r="N192" s="33" t="n"/>
      <c r="O192" s="33" t="n"/>
      <c r="P192" s="44" t="inlineStr">
        <is>
          <t>PPL</t>
        </is>
      </c>
      <c r="Q192" s="33" t="n"/>
      <c r="R192" s="33">
        <f>IF($AB192="","",IFERROR(INDEX(ITP!$G$3:$G$46,MATCH($AB192,ITP!$E$3:$E$46,0)),""))</f>
        <v/>
      </c>
      <c r="S192" s="33" t="n"/>
      <c r="T192" s="33" t="n"/>
      <c r="U192" s="33">
        <f>IF($AB192="","",IFERROR(INDEX(ITP!$I$3:$I$46,MATCH($AB192,ITP!$E$3:$E$46,0)),""))</f>
        <v/>
      </c>
      <c r="V192" s="33">
        <f>IF($AB192="","",IFERROR(INDEX(ITP!$J$3:$J$46,MATCH($AB192,ITP!$E$3:$E$46,0)),""))</f>
        <v/>
      </c>
      <c r="W192" s="33">
        <f>IF($AB192="","",IFERROR(INDEX(ITP!$K$3:$K$46,MATCH($AB192,ITP!$E$3:$E$46,0)),""))</f>
        <v/>
      </c>
      <c r="X192" s="33">
        <f>IF($AB192="","",IFERROR(INDEX(ITP!$L$3:$L$46,MATCH($AB192,ITP!$E$3:$E$46,0)),""))</f>
        <v/>
      </c>
      <c r="Y192" s="33">
        <f>IF($AB192="","",IFERROR(INDEX(ITP!$M$3:$M$46,MATCH($AB192,ITP!$E$3:$E$46,0)),""))</f>
        <v/>
      </c>
      <c r="Z192" s="33">
        <f>IF($AB192="","",IFERROR(INDEX(ITP!$N$3:$N$46,MATCH($AB192,ITP!$E$3:$E$46,0)),""))</f>
        <v/>
      </c>
      <c r="AA192" s="13">
        <f>IF(A192="","",A192&amp;"|"&amp;COUNTIF($A$2:A192,A192))</f>
        <v/>
      </c>
      <c r="AB192" s="13">
        <f>IF($A192="","",IFERROR(INDEX(ITP!$C$3:$C$21,MATCH(1,INDEX((ITP!$A$3:$A$21=$A192)*(((ITP!$B$3:$B$21="")+ISNUMBER(SEARCH(ITP!$B$3:$B$21,$G192&amp;" "&amp;$T192)))&gt;0),0),0)),""))</f>
        <v/>
      </c>
    </row>
    <row r="193">
      <c r="A193" s="33" t="n"/>
      <c r="B193" s="10" t="n"/>
      <c r="C193" s="33" t="n"/>
      <c r="D193" s="28" t="n"/>
      <c r="E193" s="10" t="n"/>
      <c r="F193" s="44" t="n"/>
      <c r="G193" s="33" t="n"/>
      <c r="H193" s="33" t="n"/>
      <c r="I193" s="33" t="n"/>
      <c r="J193" s="33" t="n"/>
      <c r="K193" s="44" t="n"/>
      <c r="L193" s="10" t="n"/>
      <c r="M193" s="33" t="n"/>
      <c r="N193" s="33" t="n"/>
      <c r="O193" s="33" t="n"/>
      <c r="P193" s="44" t="inlineStr">
        <is>
          <t>PPL</t>
        </is>
      </c>
      <c r="Q193" s="33" t="n"/>
      <c r="R193" s="33">
        <f>IF($AB193="","",IFERROR(INDEX(ITP!$G$3:$G$46,MATCH($AB193,ITP!$E$3:$E$46,0)),""))</f>
        <v/>
      </c>
      <c r="S193" s="33" t="n"/>
      <c r="T193" s="33" t="n"/>
      <c r="U193" s="33">
        <f>IF($AB193="","",IFERROR(INDEX(ITP!$I$3:$I$46,MATCH($AB193,ITP!$E$3:$E$46,0)),""))</f>
        <v/>
      </c>
      <c r="V193" s="33">
        <f>IF($AB193="","",IFERROR(INDEX(ITP!$J$3:$J$46,MATCH($AB193,ITP!$E$3:$E$46,0)),""))</f>
        <v/>
      </c>
      <c r="W193" s="33">
        <f>IF($AB193="","",IFERROR(INDEX(ITP!$K$3:$K$46,MATCH($AB193,ITP!$E$3:$E$46,0)),""))</f>
        <v/>
      </c>
      <c r="X193" s="33">
        <f>IF($AB193="","",IFERROR(INDEX(ITP!$L$3:$L$46,MATCH($AB193,ITP!$E$3:$E$46,0)),""))</f>
        <v/>
      </c>
      <c r="Y193" s="33">
        <f>IF($AB193="","",IFERROR(INDEX(ITP!$M$3:$M$46,MATCH($AB193,ITP!$E$3:$E$46,0)),""))</f>
        <v/>
      </c>
      <c r="Z193" s="33">
        <f>IF($AB193="","",IFERROR(INDEX(ITP!$N$3:$N$46,MATCH($AB193,ITP!$E$3:$E$46,0)),""))</f>
        <v/>
      </c>
      <c r="AA193" s="13">
        <f>IF(A193="","",A193&amp;"|"&amp;COUNTIF($A$2:A193,A193))</f>
        <v/>
      </c>
      <c r="AB193" s="13">
        <f>IF($A193="","",IFERROR(INDEX(ITP!$C$3:$C$21,MATCH(1,INDEX((ITP!$A$3:$A$21=$A193)*(((ITP!$B$3:$B$21="")+ISNUMBER(SEARCH(ITP!$B$3:$B$21,$G193&amp;" "&amp;$T193)))&gt;0),0),0)),""))</f>
        <v/>
      </c>
    </row>
    <row r="194">
      <c r="A194" s="33" t="n"/>
      <c r="B194" s="10" t="n"/>
      <c r="C194" s="33" t="n"/>
      <c r="D194" s="28" t="n"/>
      <c r="E194" s="10" t="n"/>
      <c r="F194" s="44" t="n"/>
      <c r="G194" s="33" t="n"/>
      <c r="H194" s="33" t="n"/>
      <c r="I194" s="33" t="n"/>
      <c r="J194" s="33" t="n"/>
      <c r="K194" s="44" t="n"/>
      <c r="L194" s="10" t="n"/>
      <c r="M194" s="33" t="n"/>
      <c r="N194" s="33" t="n"/>
      <c r="O194" s="33" t="n"/>
      <c r="P194" s="44" t="inlineStr">
        <is>
          <t>PPL</t>
        </is>
      </c>
      <c r="Q194" s="33" t="n"/>
      <c r="R194" s="33">
        <f>IF($AB194="","",IFERROR(INDEX(ITP!$G$3:$G$46,MATCH($AB194,ITP!$E$3:$E$46,0)),""))</f>
        <v/>
      </c>
      <c r="S194" s="33" t="n"/>
      <c r="T194" s="33" t="n"/>
      <c r="U194" s="33">
        <f>IF($AB194="","",IFERROR(INDEX(ITP!$I$3:$I$46,MATCH($AB194,ITP!$E$3:$E$46,0)),""))</f>
        <v/>
      </c>
      <c r="V194" s="33">
        <f>IF($AB194="","",IFERROR(INDEX(ITP!$J$3:$J$46,MATCH($AB194,ITP!$E$3:$E$46,0)),""))</f>
        <v/>
      </c>
      <c r="W194" s="33">
        <f>IF($AB194="","",IFERROR(INDEX(ITP!$K$3:$K$46,MATCH($AB194,ITP!$E$3:$E$46,0)),""))</f>
        <v/>
      </c>
      <c r="X194" s="33">
        <f>IF($AB194="","",IFERROR(INDEX(ITP!$L$3:$L$46,MATCH($AB194,ITP!$E$3:$E$46,0)),""))</f>
        <v/>
      </c>
      <c r="Y194" s="33">
        <f>IF($AB194="","",IFERROR(INDEX(ITP!$M$3:$M$46,MATCH($AB194,ITP!$E$3:$E$46,0)),""))</f>
        <v/>
      </c>
      <c r="Z194" s="33">
        <f>IF($AB194="","",IFERROR(INDEX(ITP!$N$3:$N$46,MATCH($AB194,ITP!$E$3:$E$46,0)),""))</f>
        <v/>
      </c>
      <c r="AA194" s="13">
        <f>IF(A194="","",A194&amp;"|"&amp;COUNTIF($A$2:A194,A194))</f>
        <v/>
      </c>
      <c r="AB194" s="13">
        <f>IF($A194="","",IFERROR(INDEX(ITP!$C$3:$C$21,MATCH(1,INDEX((ITP!$A$3:$A$21=$A194)*(((ITP!$B$3:$B$21="")+ISNUMBER(SEARCH(ITP!$B$3:$B$21,$G194&amp;" "&amp;$T194)))&gt;0),0),0)),""))</f>
        <v/>
      </c>
    </row>
    <row r="195">
      <c r="A195" s="33" t="n"/>
      <c r="B195" s="10" t="n"/>
      <c r="C195" s="33" t="n"/>
      <c r="D195" s="28" t="n"/>
      <c r="E195" s="10" t="n"/>
      <c r="F195" s="44" t="n"/>
      <c r="G195" s="33" t="n"/>
      <c r="H195" s="33" t="n"/>
      <c r="I195" s="33" t="n"/>
      <c r="J195" s="33" t="n"/>
      <c r="K195" s="44" t="n"/>
      <c r="L195" s="10" t="n"/>
      <c r="M195" s="33" t="n"/>
      <c r="N195" s="33" t="n"/>
      <c r="O195" s="33" t="n"/>
      <c r="P195" s="44" t="inlineStr">
        <is>
          <t>PPL</t>
        </is>
      </c>
      <c r="Q195" s="33" t="n"/>
      <c r="R195" s="33">
        <f>IF($AB195="","",IFERROR(INDEX(ITP!$G$3:$G$46,MATCH($AB195,ITP!$E$3:$E$46,0)),""))</f>
        <v/>
      </c>
      <c r="S195" s="33" t="n"/>
      <c r="T195" s="33" t="n"/>
      <c r="U195" s="33">
        <f>IF($AB195="","",IFERROR(INDEX(ITP!$I$3:$I$46,MATCH($AB195,ITP!$E$3:$E$46,0)),""))</f>
        <v/>
      </c>
      <c r="V195" s="33">
        <f>IF($AB195="","",IFERROR(INDEX(ITP!$J$3:$J$46,MATCH($AB195,ITP!$E$3:$E$46,0)),""))</f>
        <v/>
      </c>
      <c r="W195" s="33">
        <f>IF($AB195="","",IFERROR(INDEX(ITP!$K$3:$K$46,MATCH($AB195,ITP!$E$3:$E$46,0)),""))</f>
        <v/>
      </c>
      <c r="X195" s="33">
        <f>IF($AB195="","",IFERROR(INDEX(ITP!$L$3:$L$46,MATCH($AB195,ITP!$E$3:$E$46,0)),""))</f>
        <v/>
      </c>
      <c r="Y195" s="33">
        <f>IF($AB195="","",IFERROR(INDEX(ITP!$M$3:$M$46,MATCH($AB195,ITP!$E$3:$E$46,0)),""))</f>
        <v/>
      </c>
      <c r="Z195" s="33">
        <f>IF($AB195="","",IFERROR(INDEX(ITP!$N$3:$N$46,MATCH($AB195,ITP!$E$3:$E$46,0)),""))</f>
        <v/>
      </c>
      <c r="AA195" s="13">
        <f>IF(A195="","",A195&amp;"|"&amp;COUNTIF($A$2:A195,A195))</f>
        <v/>
      </c>
      <c r="AB195" s="13">
        <f>IF($A195="","",IFERROR(INDEX(ITP!$C$3:$C$21,MATCH(1,INDEX((ITP!$A$3:$A$21=$A195)*(((ITP!$B$3:$B$21="")+ISNUMBER(SEARCH(ITP!$B$3:$B$21,$G195&amp;" "&amp;$T195)))&gt;0),0),0)),""))</f>
        <v/>
      </c>
    </row>
    <row r="196">
      <c r="A196" s="33" t="n"/>
      <c r="B196" s="10" t="n"/>
      <c r="C196" s="33" t="n"/>
      <c r="D196" s="28" t="n"/>
      <c r="E196" s="10" t="n"/>
      <c r="F196" s="44" t="n"/>
      <c r="G196" s="33" t="n"/>
      <c r="H196" s="33" t="n"/>
      <c r="I196" s="33" t="n"/>
      <c r="J196" s="33" t="n"/>
      <c r="K196" s="44" t="n"/>
      <c r="L196" s="10" t="n"/>
      <c r="M196" s="33" t="n"/>
      <c r="N196" s="33" t="n"/>
      <c r="O196" s="33" t="n"/>
      <c r="P196" s="44" t="inlineStr">
        <is>
          <t>PPL</t>
        </is>
      </c>
      <c r="Q196" s="33" t="n"/>
      <c r="R196" s="33">
        <f>IF($AB196="","",IFERROR(INDEX(ITP!$G$3:$G$46,MATCH($AB196,ITP!$E$3:$E$46,0)),""))</f>
        <v/>
      </c>
      <c r="S196" s="33" t="n"/>
      <c r="T196" s="33" t="n"/>
      <c r="U196" s="33">
        <f>IF($AB196="","",IFERROR(INDEX(ITP!$I$3:$I$46,MATCH($AB196,ITP!$E$3:$E$46,0)),""))</f>
        <v/>
      </c>
      <c r="V196" s="33">
        <f>IF($AB196="","",IFERROR(INDEX(ITP!$J$3:$J$46,MATCH($AB196,ITP!$E$3:$E$46,0)),""))</f>
        <v/>
      </c>
      <c r="W196" s="33">
        <f>IF($AB196="","",IFERROR(INDEX(ITP!$K$3:$K$46,MATCH($AB196,ITP!$E$3:$E$46,0)),""))</f>
        <v/>
      </c>
      <c r="X196" s="33">
        <f>IF($AB196="","",IFERROR(INDEX(ITP!$L$3:$L$46,MATCH($AB196,ITP!$E$3:$E$46,0)),""))</f>
        <v/>
      </c>
      <c r="Y196" s="33">
        <f>IF($AB196="","",IFERROR(INDEX(ITP!$M$3:$M$46,MATCH($AB196,ITP!$E$3:$E$46,0)),""))</f>
        <v/>
      </c>
      <c r="Z196" s="33">
        <f>IF($AB196="","",IFERROR(INDEX(ITP!$N$3:$N$46,MATCH($AB196,ITP!$E$3:$E$46,0)),""))</f>
        <v/>
      </c>
      <c r="AA196" s="13">
        <f>IF(A196="","",A196&amp;"|"&amp;COUNTIF($A$2:A196,A196))</f>
        <v/>
      </c>
      <c r="AB196" s="13">
        <f>IF($A196="","",IFERROR(INDEX(ITP!$C$3:$C$21,MATCH(1,INDEX((ITP!$A$3:$A$21=$A196)*(((ITP!$B$3:$B$21="")+ISNUMBER(SEARCH(ITP!$B$3:$B$21,$G196&amp;" "&amp;$T196)))&gt;0),0),0)),""))</f>
        <v/>
      </c>
    </row>
    <row r="197">
      <c r="A197" s="33" t="n"/>
      <c r="B197" s="10" t="n"/>
      <c r="C197" s="33" t="n"/>
      <c r="D197" s="28" t="n"/>
      <c r="E197" s="10" t="n"/>
      <c r="F197" s="44" t="n"/>
      <c r="G197" s="33" t="n"/>
      <c r="H197" s="33" t="n"/>
      <c r="I197" s="33" t="n"/>
      <c r="J197" s="33" t="n"/>
      <c r="K197" s="44" t="n"/>
      <c r="L197" s="10" t="n"/>
      <c r="M197" s="33" t="n"/>
      <c r="N197" s="33" t="n"/>
      <c r="O197" s="33" t="n"/>
      <c r="P197" s="44" t="inlineStr">
        <is>
          <t>PPL</t>
        </is>
      </c>
      <c r="Q197" s="33" t="n"/>
      <c r="R197" s="33">
        <f>IF($AB197="","",IFERROR(INDEX(ITP!$G$3:$G$46,MATCH($AB197,ITP!$E$3:$E$46,0)),""))</f>
        <v/>
      </c>
      <c r="S197" s="33" t="n"/>
      <c r="T197" s="33" t="n"/>
      <c r="U197" s="33">
        <f>IF($AB197="","",IFERROR(INDEX(ITP!$I$3:$I$46,MATCH($AB197,ITP!$E$3:$E$46,0)),""))</f>
        <v/>
      </c>
      <c r="V197" s="33">
        <f>IF($AB197="","",IFERROR(INDEX(ITP!$J$3:$J$46,MATCH($AB197,ITP!$E$3:$E$46,0)),""))</f>
        <v/>
      </c>
      <c r="W197" s="33">
        <f>IF($AB197="","",IFERROR(INDEX(ITP!$K$3:$K$46,MATCH($AB197,ITP!$E$3:$E$46,0)),""))</f>
        <v/>
      </c>
      <c r="X197" s="33">
        <f>IF($AB197="","",IFERROR(INDEX(ITP!$L$3:$L$46,MATCH($AB197,ITP!$E$3:$E$46,0)),""))</f>
        <v/>
      </c>
      <c r="Y197" s="33">
        <f>IF($AB197="","",IFERROR(INDEX(ITP!$M$3:$M$46,MATCH($AB197,ITP!$E$3:$E$46,0)),""))</f>
        <v/>
      </c>
      <c r="Z197" s="33">
        <f>IF($AB197="","",IFERROR(INDEX(ITP!$N$3:$N$46,MATCH($AB197,ITP!$E$3:$E$46,0)),""))</f>
        <v/>
      </c>
      <c r="AA197" s="13">
        <f>IF(A197="","",A197&amp;"|"&amp;COUNTIF($A$2:A197,A197))</f>
        <v/>
      </c>
      <c r="AB197" s="13">
        <f>IF($A197="","",IFERROR(INDEX(ITP!$C$3:$C$21,MATCH(1,INDEX((ITP!$A$3:$A$21=$A197)*(((ITP!$B$3:$B$21="")+ISNUMBER(SEARCH(ITP!$B$3:$B$21,$G197&amp;" "&amp;$T197)))&gt;0),0),0)),""))</f>
        <v/>
      </c>
    </row>
    <row r="198">
      <c r="A198" s="33" t="n"/>
      <c r="B198" s="10" t="n"/>
      <c r="C198" s="33" t="n"/>
      <c r="D198" s="28" t="n"/>
      <c r="E198" s="10" t="n"/>
      <c r="F198" s="44" t="n"/>
      <c r="G198" s="33" t="n"/>
      <c r="H198" s="33" t="n"/>
      <c r="I198" s="33" t="n"/>
      <c r="J198" s="33" t="n"/>
      <c r="K198" s="44" t="n"/>
      <c r="L198" s="10" t="n"/>
      <c r="M198" s="33" t="n"/>
      <c r="N198" s="33" t="n"/>
      <c r="O198" s="33" t="n"/>
      <c r="P198" s="44" t="inlineStr">
        <is>
          <t>PPL</t>
        </is>
      </c>
      <c r="Q198" s="33" t="n"/>
      <c r="R198" s="33">
        <f>IF($AB198="","",IFERROR(INDEX(ITP!$G$3:$G$46,MATCH($AB198,ITP!$E$3:$E$46,0)),""))</f>
        <v/>
      </c>
      <c r="S198" s="33" t="n"/>
      <c r="T198" s="33" t="n"/>
      <c r="U198" s="33">
        <f>IF($AB198="","",IFERROR(INDEX(ITP!$I$3:$I$46,MATCH($AB198,ITP!$E$3:$E$46,0)),""))</f>
        <v/>
      </c>
      <c r="V198" s="33">
        <f>IF($AB198="","",IFERROR(INDEX(ITP!$J$3:$J$46,MATCH($AB198,ITP!$E$3:$E$46,0)),""))</f>
        <v/>
      </c>
      <c r="W198" s="33">
        <f>IF($AB198="","",IFERROR(INDEX(ITP!$K$3:$K$46,MATCH($AB198,ITP!$E$3:$E$46,0)),""))</f>
        <v/>
      </c>
      <c r="X198" s="33">
        <f>IF($AB198="","",IFERROR(INDEX(ITP!$L$3:$L$46,MATCH($AB198,ITP!$E$3:$E$46,0)),""))</f>
        <v/>
      </c>
      <c r="Y198" s="33">
        <f>IF($AB198="","",IFERROR(INDEX(ITP!$M$3:$M$46,MATCH($AB198,ITP!$E$3:$E$46,0)),""))</f>
        <v/>
      </c>
      <c r="Z198" s="33">
        <f>IF($AB198="","",IFERROR(INDEX(ITP!$N$3:$N$46,MATCH($AB198,ITP!$E$3:$E$46,0)),""))</f>
        <v/>
      </c>
      <c r="AA198" s="13">
        <f>IF(A198="","",A198&amp;"|"&amp;COUNTIF($A$2:A198,A198))</f>
        <v/>
      </c>
      <c r="AB198" s="13">
        <f>IF($A198="","",IFERROR(INDEX(ITP!$C$3:$C$21,MATCH(1,INDEX((ITP!$A$3:$A$21=$A198)*(((ITP!$B$3:$B$21="")+ISNUMBER(SEARCH(ITP!$B$3:$B$21,$G198&amp;" "&amp;$T198)))&gt;0),0),0)),""))</f>
        <v/>
      </c>
    </row>
    <row r="199">
      <c r="A199" s="33" t="n"/>
      <c r="B199" s="10" t="n"/>
      <c r="C199" s="33" t="n"/>
      <c r="D199" s="28" t="n"/>
      <c r="E199" s="10" t="n"/>
      <c r="F199" s="44" t="n"/>
      <c r="G199" s="33" t="n"/>
      <c r="H199" s="33" t="n"/>
      <c r="I199" s="33" t="n"/>
      <c r="J199" s="33" t="n"/>
      <c r="K199" s="44" t="n"/>
      <c r="L199" s="10" t="n"/>
      <c r="M199" s="33" t="n"/>
      <c r="N199" s="33" t="n"/>
      <c r="O199" s="33" t="n"/>
      <c r="P199" s="44" t="inlineStr">
        <is>
          <t>PPL</t>
        </is>
      </c>
      <c r="Q199" s="33" t="n"/>
      <c r="R199" s="33">
        <f>IF($AB199="","",IFERROR(INDEX(ITP!$G$3:$G$46,MATCH($AB199,ITP!$E$3:$E$46,0)),""))</f>
        <v/>
      </c>
      <c r="S199" s="33" t="n"/>
      <c r="T199" s="33" t="n"/>
      <c r="U199" s="33">
        <f>IF($AB199="","",IFERROR(INDEX(ITP!$I$3:$I$46,MATCH($AB199,ITP!$E$3:$E$46,0)),""))</f>
        <v/>
      </c>
      <c r="V199" s="33">
        <f>IF($AB199="","",IFERROR(INDEX(ITP!$J$3:$J$46,MATCH($AB199,ITP!$E$3:$E$46,0)),""))</f>
        <v/>
      </c>
      <c r="W199" s="33">
        <f>IF($AB199="","",IFERROR(INDEX(ITP!$K$3:$K$46,MATCH($AB199,ITP!$E$3:$E$46,0)),""))</f>
        <v/>
      </c>
      <c r="X199" s="33">
        <f>IF($AB199="","",IFERROR(INDEX(ITP!$L$3:$L$46,MATCH($AB199,ITP!$E$3:$E$46,0)),""))</f>
        <v/>
      </c>
      <c r="Y199" s="33">
        <f>IF($AB199="","",IFERROR(INDEX(ITP!$M$3:$M$46,MATCH($AB199,ITP!$E$3:$E$46,0)),""))</f>
        <v/>
      </c>
      <c r="Z199" s="33">
        <f>IF($AB199="","",IFERROR(INDEX(ITP!$N$3:$N$46,MATCH($AB199,ITP!$E$3:$E$46,0)),""))</f>
        <v/>
      </c>
      <c r="AA199" s="13">
        <f>IF(A199="","",A199&amp;"|"&amp;COUNTIF($A$2:A199,A199))</f>
        <v/>
      </c>
      <c r="AB199" s="13">
        <f>IF($A199="","",IFERROR(INDEX(ITP!$C$3:$C$21,MATCH(1,INDEX((ITP!$A$3:$A$21=$A199)*(((ITP!$B$3:$B$21="")+ISNUMBER(SEARCH(ITP!$B$3:$B$21,$G199&amp;" "&amp;$T199)))&gt;0),0),0)),""))</f>
        <v/>
      </c>
    </row>
    <row r="200">
      <c r="A200" s="33" t="n"/>
      <c r="B200" s="10" t="n"/>
      <c r="C200" s="33" t="n"/>
      <c r="D200" s="28" t="n"/>
      <c r="E200" s="10" t="n"/>
      <c r="F200" s="44" t="n"/>
      <c r="G200" s="33" t="n"/>
      <c r="H200" s="33" t="n"/>
      <c r="I200" s="33" t="n"/>
      <c r="J200" s="33" t="n"/>
      <c r="K200" s="44" t="n"/>
      <c r="L200" s="10" t="n"/>
      <c r="M200" s="33" t="n"/>
      <c r="N200" s="33" t="n"/>
      <c r="O200" s="33" t="n"/>
      <c r="P200" s="44" t="inlineStr">
        <is>
          <t>PPL</t>
        </is>
      </c>
      <c r="Q200" s="33" t="n"/>
      <c r="R200" s="33">
        <f>IF($AB200="","",IFERROR(INDEX(ITP!$G$3:$G$46,MATCH($AB200,ITP!$E$3:$E$46,0)),""))</f>
        <v/>
      </c>
      <c r="S200" s="33" t="n"/>
      <c r="T200" s="33" t="n"/>
      <c r="U200" s="33">
        <f>IF($AB200="","",IFERROR(INDEX(ITP!$I$3:$I$46,MATCH($AB200,ITP!$E$3:$E$46,0)),""))</f>
        <v/>
      </c>
      <c r="V200" s="33">
        <f>IF($AB200="","",IFERROR(INDEX(ITP!$J$3:$J$46,MATCH($AB200,ITP!$E$3:$E$46,0)),""))</f>
        <v/>
      </c>
      <c r="W200" s="33">
        <f>IF($AB200="","",IFERROR(INDEX(ITP!$K$3:$K$46,MATCH($AB200,ITP!$E$3:$E$46,0)),""))</f>
        <v/>
      </c>
      <c r="X200" s="33">
        <f>IF($AB200="","",IFERROR(INDEX(ITP!$L$3:$L$46,MATCH($AB200,ITP!$E$3:$E$46,0)),""))</f>
        <v/>
      </c>
      <c r="Y200" s="33">
        <f>IF($AB200="","",IFERROR(INDEX(ITP!$M$3:$M$46,MATCH($AB200,ITP!$E$3:$E$46,0)),""))</f>
        <v/>
      </c>
      <c r="Z200" s="33">
        <f>IF($AB200="","",IFERROR(INDEX(ITP!$N$3:$N$46,MATCH($AB200,ITP!$E$3:$E$46,0)),""))</f>
        <v/>
      </c>
      <c r="AA200" s="13">
        <f>IF(A200="","",A200&amp;"|"&amp;COUNTIF($A$2:A200,A200))</f>
        <v/>
      </c>
      <c r="AB200" s="13">
        <f>IF($A200="","",IFERROR(INDEX(ITP!$C$3:$C$21,MATCH(1,INDEX((ITP!$A$3:$A$21=$A200)*(((ITP!$B$3:$B$21="")+ISNUMBER(SEARCH(ITP!$B$3:$B$21,$G200&amp;" "&amp;$T200)))&gt;0),0),0)),""))</f>
        <v/>
      </c>
    </row>
    <row r="201">
      <c r="A201" s="33" t="n"/>
      <c r="B201" s="10" t="n"/>
      <c r="C201" s="33" t="n"/>
      <c r="D201" s="28" t="n"/>
      <c r="E201" s="10" t="n"/>
      <c r="F201" s="44" t="n"/>
      <c r="G201" s="33" t="n"/>
      <c r="H201" s="33" t="n"/>
      <c r="I201" s="33" t="n"/>
      <c r="J201" s="33" t="n"/>
      <c r="K201" s="44" t="n"/>
      <c r="L201" s="10" t="n"/>
      <c r="M201" s="33" t="n"/>
      <c r="N201" s="33" t="n"/>
      <c r="O201" s="33" t="n"/>
      <c r="P201" s="44" t="inlineStr">
        <is>
          <t>PPL</t>
        </is>
      </c>
      <c r="Q201" s="33" t="n"/>
      <c r="R201" s="33">
        <f>IF($AB201="","",IFERROR(INDEX(ITP!$G$3:$G$46,MATCH($AB201,ITP!$E$3:$E$46,0)),""))</f>
        <v/>
      </c>
      <c r="S201" s="33" t="n"/>
      <c r="T201" s="33" t="n"/>
      <c r="U201" s="33">
        <f>IF($AB201="","",IFERROR(INDEX(ITP!$I$3:$I$46,MATCH($AB201,ITP!$E$3:$E$46,0)),""))</f>
        <v/>
      </c>
      <c r="V201" s="33">
        <f>IF($AB201="","",IFERROR(INDEX(ITP!$J$3:$J$46,MATCH($AB201,ITP!$E$3:$E$46,0)),""))</f>
        <v/>
      </c>
      <c r="W201" s="33">
        <f>IF($AB201="","",IFERROR(INDEX(ITP!$K$3:$K$46,MATCH($AB201,ITP!$E$3:$E$46,0)),""))</f>
        <v/>
      </c>
      <c r="X201" s="33">
        <f>IF($AB201="","",IFERROR(INDEX(ITP!$L$3:$L$46,MATCH($AB201,ITP!$E$3:$E$46,0)),""))</f>
        <v/>
      </c>
      <c r="Y201" s="33">
        <f>IF($AB201="","",IFERROR(INDEX(ITP!$M$3:$M$46,MATCH($AB201,ITP!$E$3:$E$46,0)),""))</f>
        <v/>
      </c>
      <c r="Z201" s="33">
        <f>IF($AB201="","",IFERROR(INDEX(ITP!$N$3:$N$46,MATCH($AB201,ITP!$E$3:$E$46,0)),""))</f>
        <v/>
      </c>
      <c r="AA201" s="13">
        <f>IF(A201="","",A201&amp;"|"&amp;COUNTIF($A$2:A201,A201))</f>
        <v/>
      </c>
      <c r="AB201" s="13">
        <f>IF($A201="","",IFERROR(INDEX(ITP!$C$3:$C$21,MATCH(1,INDEX((ITP!$A$3:$A$21=$A201)*(((ITP!$B$3:$B$21="")+ISNUMBER(SEARCH(ITP!$B$3:$B$21,$G201&amp;" "&amp;$T201)))&gt;0),0),0)),""))</f>
        <v/>
      </c>
    </row>
    <row r="202">
      <c r="A202" s="33" t="n"/>
      <c r="B202" s="10" t="n"/>
      <c r="C202" s="33" t="n"/>
      <c r="D202" s="28" t="n"/>
      <c r="E202" s="10" t="n"/>
      <c r="F202" s="44" t="n"/>
      <c r="G202" s="33" t="n"/>
      <c r="H202" s="33" t="n"/>
      <c r="I202" s="33" t="n"/>
      <c r="J202" s="33" t="n"/>
      <c r="K202" s="44" t="n"/>
      <c r="L202" s="10" t="n"/>
      <c r="M202" s="33" t="n"/>
      <c r="N202" s="33" t="n"/>
      <c r="O202" s="33" t="n"/>
      <c r="P202" s="44" t="inlineStr">
        <is>
          <t>PPL</t>
        </is>
      </c>
      <c r="Q202" s="33" t="n"/>
      <c r="R202" s="33">
        <f>IF($AB202="","",IFERROR(INDEX(ITP!$G$3:$G$46,MATCH($AB202,ITP!$E$3:$E$46,0)),""))</f>
        <v/>
      </c>
      <c r="S202" s="33" t="n"/>
      <c r="T202" s="33" t="n"/>
      <c r="U202" s="33">
        <f>IF($AB202="","",IFERROR(INDEX(ITP!$I$3:$I$46,MATCH($AB202,ITP!$E$3:$E$46,0)),""))</f>
        <v/>
      </c>
      <c r="V202" s="33">
        <f>IF($AB202="","",IFERROR(INDEX(ITP!$J$3:$J$46,MATCH($AB202,ITP!$E$3:$E$46,0)),""))</f>
        <v/>
      </c>
      <c r="W202" s="33">
        <f>IF($AB202="","",IFERROR(INDEX(ITP!$K$3:$K$46,MATCH($AB202,ITP!$E$3:$E$46,0)),""))</f>
        <v/>
      </c>
      <c r="X202" s="33">
        <f>IF($AB202="","",IFERROR(INDEX(ITP!$L$3:$L$46,MATCH($AB202,ITP!$E$3:$E$46,0)),""))</f>
        <v/>
      </c>
      <c r="Y202" s="33">
        <f>IF($AB202="","",IFERROR(INDEX(ITP!$M$3:$M$46,MATCH($AB202,ITP!$E$3:$E$46,0)),""))</f>
        <v/>
      </c>
      <c r="Z202" s="33">
        <f>IF($AB202="","",IFERROR(INDEX(ITP!$N$3:$N$46,MATCH($AB202,ITP!$E$3:$E$46,0)),""))</f>
        <v/>
      </c>
      <c r="AA202" s="13">
        <f>IF(A202="","",A202&amp;"|"&amp;COUNTIF($A$2:A202,A202))</f>
        <v/>
      </c>
      <c r="AB202" s="13">
        <f>IF($A202="","",IFERROR(INDEX(ITP!$C$3:$C$21,MATCH(1,INDEX((ITP!$A$3:$A$21=$A202)*(((ITP!$B$3:$B$21="")+ISNUMBER(SEARCH(ITP!$B$3:$B$21,$G202&amp;" "&amp;$T202)))&gt;0),0),0)),""))</f>
        <v/>
      </c>
    </row>
    <row r="203">
      <c r="A203" s="33" t="n"/>
      <c r="B203" s="10" t="n"/>
      <c r="C203" s="33" t="n"/>
      <c r="D203" s="28" t="n"/>
      <c r="E203" s="10" t="n"/>
      <c r="F203" s="44" t="n"/>
      <c r="G203" s="33" t="n"/>
      <c r="H203" s="33" t="n"/>
      <c r="I203" s="33" t="n"/>
      <c r="J203" s="33" t="n"/>
      <c r="K203" s="44" t="n"/>
      <c r="L203" s="10" t="n"/>
      <c r="M203" s="33" t="n"/>
      <c r="N203" s="33" t="n"/>
      <c r="O203" s="33" t="n"/>
      <c r="P203" s="44" t="inlineStr">
        <is>
          <t>PPL</t>
        </is>
      </c>
      <c r="Q203" s="33" t="n"/>
      <c r="R203" s="33">
        <f>IF($AB203="","",IFERROR(INDEX(ITP!$G$3:$G$46,MATCH($AB203,ITP!$E$3:$E$46,0)),""))</f>
        <v/>
      </c>
      <c r="S203" s="33" t="n"/>
      <c r="T203" s="33" t="n"/>
      <c r="U203" s="33">
        <f>IF($AB203="","",IFERROR(INDEX(ITP!$I$3:$I$46,MATCH($AB203,ITP!$E$3:$E$46,0)),""))</f>
        <v/>
      </c>
      <c r="V203" s="33">
        <f>IF($AB203="","",IFERROR(INDEX(ITP!$J$3:$J$46,MATCH($AB203,ITP!$E$3:$E$46,0)),""))</f>
        <v/>
      </c>
      <c r="W203" s="33">
        <f>IF($AB203="","",IFERROR(INDEX(ITP!$K$3:$K$46,MATCH($AB203,ITP!$E$3:$E$46,0)),""))</f>
        <v/>
      </c>
      <c r="X203" s="33">
        <f>IF($AB203="","",IFERROR(INDEX(ITP!$L$3:$L$46,MATCH($AB203,ITP!$E$3:$E$46,0)),""))</f>
        <v/>
      </c>
      <c r="Y203" s="33">
        <f>IF($AB203="","",IFERROR(INDEX(ITP!$M$3:$M$46,MATCH($AB203,ITP!$E$3:$E$46,0)),""))</f>
        <v/>
      </c>
      <c r="Z203" s="33">
        <f>IF($AB203="","",IFERROR(INDEX(ITP!$N$3:$N$46,MATCH($AB203,ITP!$E$3:$E$46,0)),""))</f>
        <v/>
      </c>
      <c r="AA203" s="13">
        <f>IF(A203="","",A203&amp;"|"&amp;COUNTIF($A$2:A203,A203))</f>
        <v/>
      </c>
      <c r="AB203" s="13">
        <f>IF($A203="","",IFERROR(INDEX(ITP!$C$3:$C$21,MATCH(1,INDEX((ITP!$A$3:$A$21=$A203)*(((ITP!$B$3:$B$21="")+ISNUMBER(SEARCH(ITP!$B$3:$B$21,$G203&amp;" "&amp;$T203)))&gt;0),0),0)),""))</f>
        <v/>
      </c>
    </row>
    <row r="204">
      <c r="A204" s="33" t="n"/>
      <c r="B204" s="10" t="n"/>
      <c r="C204" s="33" t="n"/>
      <c r="D204" s="28" t="n"/>
      <c r="E204" s="10" t="n"/>
      <c r="F204" s="44" t="n"/>
      <c r="G204" s="33" t="n"/>
      <c r="H204" s="33" t="n"/>
      <c r="I204" s="33" t="n"/>
      <c r="J204" s="33" t="n"/>
      <c r="K204" s="44" t="n"/>
      <c r="L204" s="10" t="n"/>
      <c r="M204" s="33" t="n"/>
      <c r="N204" s="33" t="n"/>
      <c r="O204" s="33" t="n"/>
      <c r="P204" s="44" t="inlineStr">
        <is>
          <t>PPL</t>
        </is>
      </c>
      <c r="Q204" s="33" t="n"/>
      <c r="R204" s="33">
        <f>IF($AB204="","",IFERROR(INDEX(ITP!$G$3:$G$46,MATCH($AB204,ITP!$E$3:$E$46,0)),""))</f>
        <v/>
      </c>
      <c r="S204" s="33" t="n"/>
      <c r="T204" s="33" t="n"/>
      <c r="U204" s="33">
        <f>IF($AB204="","",IFERROR(INDEX(ITP!$I$3:$I$46,MATCH($AB204,ITP!$E$3:$E$46,0)),""))</f>
        <v/>
      </c>
      <c r="V204" s="33">
        <f>IF($AB204="","",IFERROR(INDEX(ITP!$J$3:$J$46,MATCH($AB204,ITP!$E$3:$E$46,0)),""))</f>
        <v/>
      </c>
      <c r="W204" s="33">
        <f>IF($AB204="","",IFERROR(INDEX(ITP!$K$3:$K$46,MATCH($AB204,ITP!$E$3:$E$46,0)),""))</f>
        <v/>
      </c>
      <c r="X204" s="33">
        <f>IF($AB204="","",IFERROR(INDEX(ITP!$L$3:$L$46,MATCH($AB204,ITP!$E$3:$E$46,0)),""))</f>
        <v/>
      </c>
      <c r="Y204" s="33">
        <f>IF($AB204="","",IFERROR(INDEX(ITP!$M$3:$M$46,MATCH($AB204,ITP!$E$3:$E$46,0)),""))</f>
        <v/>
      </c>
      <c r="Z204" s="33">
        <f>IF($AB204="","",IFERROR(INDEX(ITP!$N$3:$N$46,MATCH($AB204,ITP!$E$3:$E$46,0)),""))</f>
        <v/>
      </c>
      <c r="AA204" s="13">
        <f>IF(A204="","",A204&amp;"|"&amp;COUNTIF($A$2:A204,A204))</f>
        <v/>
      </c>
      <c r="AB204" s="13">
        <f>IF($A204="","",IFERROR(INDEX(ITP!$C$3:$C$21,MATCH(1,INDEX((ITP!$A$3:$A$21=$A204)*(((ITP!$B$3:$B$21="")+ISNUMBER(SEARCH(ITP!$B$3:$B$21,$G204&amp;" "&amp;$T204)))&gt;0),0),0)),""))</f>
        <v/>
      </c>
    </row>
    <row r="205">
      <c r="A205" s="33" t="n"/>
      <c r="B205" s="10" t="n"/>
      <c r="C205" s="33" t="n"/>
      <c r="D205" s="28" t="n"/>
      <c r="E205" s="10" t="n"/>
      <c r="F205" s="44" t="n"/>
      <c r="G205" s="33" t="n"/>
      <c r="H205" s="33" t="n"/>
      <c r="I205" s="33" t="n"/>
      <c r="J205" s="33" t="n"/>
      <c r="K205" s="44" t="n"/>
      <c r="L205" s="10" t="n"/>
      <c r="M205" s="33" t="n"/>
      <c r="N205" s="33" t="n"/>
      <c r="O205" s="33" t="n"/>
      <c r="P205" s="44" t="inlineStr">
        <is>
          <t>PPL</t>
        </is>
      </c>
      <c r="Q205" s="33" t="n"/>
      <c r="R205" s="33">
        <f>IF($AB205="","",IFERROR(INDEX(ITP!$G$3:$G$46,MATCH($AB205,ITP!$E$3:$E$46,0)),""))</f>
        <v/>
      </c>
      <c r="S205" s="33" t="n"/>
      <c r="T205" s="33" t="n"/>
      <c r="U205" s="33">
        <f>IF($AB205="","",IFERROR(INDEX(ITP!$I$3:$I$46,MATCH($AB205,ITP!$E$3:$E$46,0)),""))</f>
        <v/>
      </c>
      <c r="V205" s="33">
        <f>IF($AB205="","",IFERROR(INDEX(ITP!$J$3:$J$46,MATCH($AB205,ITP!$E$3:$E$46,0)),""))</f>
        <v/>
      </c>
      <c r="W205" s="33">
        <f>IF($AB205="","",IFERROR(INDEX(ITP!$K$3:$K$46,MATCH($AB205,ITP!$E$3:$E$46,0)),""))</f>
        <v/>
      </c>
      <c r="X205" s="33">
        <f>IF($AB205="","",IFERROR(INDEX(ITP!$L$3:$L$46,MATCH($AB205,ITP!$E$3:$E$46,0)),""))</f>
        <v/>
      </c>
      <c r="Y205" s="33">
        <f>IF($AB205="","",IFERROR(INDEX(ITP!$M$3:$M$46,MATCH($AB205,ITP!$E$3:$E$46,0)),""))</f>
        <v/>
      </c>
      <c r="Z205" s="33">
        <f>IF($AB205="","",IFERROR(INDEX(ITP!$N$3:$N$46,MATCH($AB205,ITP!$E$3:$E$46,0)),""))</f>
        <v/>
      </c>
      <c r="AA205" s="13">
        <f>IF(A205="","",A205&amp;"|"&amp;COUNTIF($A$2:A205,A205))</f>
        <v/>
      </c>
      <c r="AB205" s="13">
        <f>IF($A205="","",IFERROR(INDEX(ITP!$C$3:$C$21,MATCH(1,INDEX((ITP!$A$3:$A$21=$A205)*(((ITP!$B$3:$B$21="")+ISNUMBER(SEARCH(ITP!$B$3:$B$21,$G205&amp;" "&amp;$T205)))&gt;0),0),0)),""))</f>
        <v/>
      </c>
    </row>
    <row r="206">
      <c r="A206" s="33" t="n"/>
      <c r="B206" s="10" t="n"/>
      <c r="C206" s="33" t="n"/>
      <c r="D206" s="28" t="n"/>
      <c r="E206" s="10" t="n"/>
      <c r="F206" s="44" t="n"/>
      <c r="G206" s="33" t="n"/>
      <c r="H206" s="33" t="n"/>
      <c r="I206" s="33" t="n"/>
      <c r="J206" s="33" t="n"/>
      <c r="K206" s="44" t="n"/>
      <c r="L206" s="10" t="n"/>
      <c r="M206" s="33" t="n"/>
      <c r="N206" s="33" t="n"/>
      <c r="O206" s="33" t="n"/>
      <c r="P206" s="44" t="inlineStr">
        <is>
          <t>PPL</t>
        </is>
      </c>
      <c r="Q206" s="33" t="n"/>
      <c r="R206" s="33">
        <f>IF($AB206="","",IFERROR(INDEX(ITP!$G$3:$G$46,MATCH($AB206,ITP!$E$3:$E$46,0)),""))</f>
        <v/>
      </c>
      <c r="S206" s="33" t="n"/>
      <c r="T206" s="33" t="n"/>
      <c r="U206" s="33">
        <f>IF($AB206="","",IFERROR(INDEX(ITP!$I$3:$I$46,MATCH($AB206,ITP!$E$3:$E$46,0)),""))</f>
        <v/>
      </c>
      <c r="V206" s="33">
        <f>IF($AB206="","",IFERROR(INDEX(ITP!$J$3:$J$46,MATCH($AB206,ITP!$E$3:$E$46,0)),""))</f>
        <v/>
      </c>
      <c r="W206" s="33">
        <f>IF($AB206="","",IFERROR(INDEX(ITP!$K$3:$K$46,MATCH($AB206,ITP!$E$3:$E$46,0)),""))</f>
        <v/>
      </c>
      <c r="X206" s="33">
        <f>IF($AB206="","",IFERROR(INDEX(ITP!$L$3:$L$46,MATCH($AB206,ITP!$E$3:$E$46,0)),""))</f>
        <v/>
      </c>
      <c r="Y206" s="33">
        <f>IF($AB206="","",IFERROR(INDEX(ITP!$M$3:$M$46,MATCH($AB206,ITP!$E$3:$E$46,0)),""))</f>
        <v/>
      </c>
      <c r="Z206" s="33">
        <f>IF($AB206="","",IFERROR(INDEX(ITP!$N$3:$N$46,MATCH($AB206,ITP!$E$3:$E$46,0)),""))</f>
        <v/>
      </c>
      <c r="AA206" s="13">
        <f>IF(A206="","",A206&amp;"|"&amp;COUNTIF($A$2:A206,A206))</f>
        <v/>
      </c>
      <c r="AB206" s="13">
        <f>IF($A206="","",IFERROR(INDEX(ITP!$C$3:$C$21,MATCH(1,INDEX((ITP!$A$3:$A$21=$A206)*(((ITP!$B$3:$B$21="")+ISNUMBER(SEARCH(ITP!$B$3:$B$21,$G206&amp;" "&amp;$T206)))&gt;0),0),0)),""))</f>
        <v/>
      </c>
    </row>
    <row r="207">
      <c r="A207" s="33" t="n"/>
      <c r="B207" s="10" t="n"/>
      <c r="C207" s="33" t="n"/>
      <c r="D207" s="28" t="n"/>
      <c r="E207" s="10" t="n"/>
      <c r="F207" s="44" t="n"/>
      <c r="G207" s="33" t="n"/>
      <c r="H207" s="33" t="n"/>
      <c r="I207" s="33" t="n"/>
      <c r="J207" s="33" t="n"/>
      <c r="K207" s="44" t="n"/>
      <c r="L207" s="10" t="n"/>
      <c r="M207" s="33" t="n"/>
      <c r="N207" s="33" t="n"/>
      <c r="O207" s="33" t="n"/>
      <c r="P207" s="44" t="inlineStr">
        <is>
          <t>PPL</t>
        </is>
      </c>
      <c r="Q207" s="33" t="n"/>
      <c r="R207" s="33">
        <f>IF($AB207="","",IFERROR(INDEX(ITP!$G$3:$G$46,MATCH($AB207,ITP!$E$3:$E$46,0)),""))</f>
        <v/>
      </c>
      <c r="S207" s="33" t="n"/>
      <c r="T207" s="33" t="n"/>
      <c r="U207" s="33">
        <f>IF($AB207="","",IFERROR(INDEX(ITP!$I$3:$I$46,MATCH($AB207,ITP!$E$3:$E$46,0)),""))</f>
        <v/>
      </c>
      <c r="V207" s="33">
        <f>IF($AB207="","",IFERROR(INDEX(ITP!$J$3:$J$46,MATCH($AB207,ITP!$E$3:$E$46,0)),""))</f>
        <v/>
      </c>
      <c r="W207" s="33">
        <f>IF($AB207="","",IFERROR(INDEX(ITP!$K$3:$K$46,MATCH($AB207,ITP!$E$3:$E$46,0)),""))</f>
        <v/>
      </c>
      <c r="X207" s="33">
        <f>IF($AB207="","",IFERROR(INDEX(ITP!$L$3:$L$46,MATCH($AB207,ITP!$E$3:$E$46,0)),""))</f>
        <v/>
      </c>
      <c r="Y207" s="33">
        <f>IF($AB207="","",IFERROR(INDEX(ITP!$M$3:$M$46,MATCH($AB207,ITP!$E$3:$E$46,0)),""))</f>
        <v/>
      </c>
      <c r="Z207" s="33">
        <f>IF($AB207="","",IFERROR(INDEX(ITP!$N$3:$N$46,MATCH($AB207,ITP!$E$3:$E$46,0)),""))</f>
        <v/>
      </c>
      <c r="AA207" s="13">
        <f>IF(A207="","",A207&amp;"|"&amp;COUNTIF($A$2:A207,A207))</f>
        <v/>
      </c>
      <c r="AB207" s="13">
        <f>IF($A207="","",IFERROR(INDEX(ITP!$C$3:$C$21,MATCH(1,INDEX((ITP!$A$3:$A$21=$A207)*(((ITP!$B$3:$B$21="")+ISNUMBER(SEARCH(ITP!$B$3:$B$21,$G207&amp;" "&amp;$T207)))&gt;0),0),0)),""))</f>
        <v/>
      </c>
    </row>
    <row r="208">
      <c r="A208" s="33" t="n"/>
      <c r="B208" s="10" t="n"/>
      <c r="C208" s="33" t="n"/>
      <c r="D208" s="28" t="n"/>
      <c r="E208" s="10" t="n"/>
      <c r="F208" s="44" t="n"/>
      <c r="G208" s="33" t="n"/>
      <c r="H208" s="33" t="n"/>
      <c r="I208" s="33" t="n"/>
      <c r="J208" s="33" t="n"/>
      <c r="K208" s="44" t="n"/>
      <c r="L208" s="10" t="n"/>
      <c r="M208" s="33" t="n"/>
      <c r="N208" s="33" t="n"/>
      <c r="O208" s="33" t="n"/>
      <c r="P208" s="44" t="inlineStr">
        <is>
          <t>PPL</t>
        </is>
      </c>
      <c r="Q208" s="33" t="n"/>
      <c r="R208" s="33">
        <f>IF($AB208="","",IFERROR(INDEX(ITP!$G$3:$G$46,MATCH($AB208,ITP!$E$3:$E$46,0)),""))</f>
        <v/>
      </c>
      <c r="S208" s="33" t="n"/>
      <c r="T208" s="33" t="n"/>
      <c r="U208" s="33">
        <f>IF($AB208="","",IFERROR(INDEX(ITP!$I$3:$I$46,MATCH($AB208,ITP!$E$3:$E$46,0)),""))</f>
        <v/>
      </c>
      <c r="V208" s="33">
        <f>IF($AB208="","",IFERROR(INDEX(ITP!$J$3:$J$46,MATCH($AB208,ITP!$E$3:$E$46,0)),""))</f>
        <v/>
      </c>
      <c r="W208" s="33">
        <f>IF($AB208="","",IFERROR(INDEX(ITP!$K$3:$K$46,MATCH($AB208,ITP!$E$3:$E$46,0)),""))</f>
        <v/>
      </c>
      <c r="X208" s="33">
        <f>IF($AB208="","",IFERROR(INDEX(ITP!$L$3:$L$46,MATCH($AB208,ITP!$E$3:$E$46,0)),""))</f>
        <v/>
      </c>
      <c r="Y208" s="33">
        <f>IF($AB208="","",IFERROR(INDEX(ITP!$M$3:$M$46,MATCH($AB208,ITP!$E$3:$E$46,0)),""))</f>
        <v/>
      </c>
      <c r="Z208" s="33">
        <f>IF($AB208="","",IFERROR(INDEX(ITP!$N$3:$N$46,MATCH($AB208,ITP!$E$3:$E$46,0)),""))</f>
        <v/>
      </c>
      <c r="AA208" s="13">
        <f>IF(A208="","",A208&amp;"|"&amp;COUNTIF($A$2:A208,A208))</f>
        <v/>
      </c>
      <c r="AB208" s="13">
        <f>IF($A208="","",IFERROR(INDEX(ITP!$C$3:$C$21,MATCH(1,INDEX((ITP!$A$3:$A$21=$A208)*(((ITP!$B$3:$B$21="")+ISNUMBER(SEARCH(ITP!$B$3:$B$21,$G208&amp;" "&amp;$T208)))&gt;0),0),0)),""))</f>
        <v/>
      </c>
    </row>
    <row r="209">
      <c r="A209" s="33" t="n"/>
      <c r="B209" s="10" t="n"/>
      <c r="C209" s="33" t="n"/>
      <c r="D209" s="28" t="n"/>
      <c r="E209" s="10" t="n"/>
      <c r="F209" s="44" t="n"/>
      <c r="G209" s="33" t="n"/>
      <c r="H209" s="33" t="n"/>
      <c r="I209" s="33" t="n"/>
      <c r="J209" s="33" t="n"/>
      <c r="K209" s="44" t="n"/>
      <c r="L209" s="10" t="n"/>
      <c r="M209" s="33" t="n"/>
      <c r="N209" s="33" t="n"/>
      <c r="O209" s="33" t="n"/>
      <c r="P209" s="44" t="inlineStr">
        <is>
          <t>PPL</t>
        </is>
      </c>
      <c r="Q209" s="33" t="n"/>
      <c r="R209" s="33">
        <f>IF($AB209="","",IFERROR(INDEX(ITP!$G$3:$G$46,MATCH($AB209,ITP!$E$3:$E$46,0)),""))</f>
        <v/>
      </c>
      <c r="S209" s="33" t="n"/>
      <c r="T209" s="33" t="n"/>
      <c r="U209" s="33">
        <f>IF($AB209="","",IFERROR(INDEX(ITP!$I$3:$I$46,MATCH($AB209,ITP!$E$3:$E$46,0)),""))</f>
        <v/>
      </c>
      <c r="V209" s="33">
        <f>IF($AB209="","",IFERROR(INDEX(ITP!$J$3:$J$46,MATCH($AB209,ITP!$E$3:$E$46,0)),""))</f>
        <v/>
      </c>
      <c r="W209" s="33">
        <f>IF($AB209="","",IFERROR(INDEX(ITP!$K$3:$K$46,MATCH($AB209,ITP!$E$3:$E$46,0)),""))</f>
        <v/>
      </c>
      <c r="X209" s="33">
        <f>IF($AB209="","",IFERROR(INDEX(ITP!$L$3:$L$46,MATCH($AB209,ITP!$E$3:$E$46,0)),""))</f>
        <v/>
      </c>
      <c r="Y209" s="33">
        <f>IF($AB209="","",IFERROR(INDEX(ITP!$M$3:$M$46,MATCH($AB209,ITP!$E$3:$E$46,0)),""))</f>
        <v/>
      </c>
      <c r="Z209" s="33">
        <f>IF($AB209="","",IFERROR(INDEX(ITP!$N$3:$N$46,MATCH($AB209,ITP!$E$3:$E$46,0)),""))</f>
        <v/>
      </c>
      <c r="AA209" s="13">
        <f>IF(A209="","",A209&amp;"|"&amp;COUNTIF($A$2:A209,A209))</f>
        <v/>
      </c>
      <c r="AB209" s="13">
        <f>IF($A209="","",IFERROR(INDEX(ITP!$C$3:$C$21,MATCH(1,INDEX((ITP!$A$3:$A$21=$A209)*(((ITP!$B$3:$B$21="")+ISNUMBER(SEARCH(ITP!$B$3:$B$21,$G209&amp;" "&amp;$T209)))&gt;0),0),0)),""))</f>
        <v/>
      </c>
    </row>
    <row r="210">
      <c r="A210" s="33" t="n"/>
      <c r="B210" s="10" t="n"/>
      <c r="C210" s="33" t="n"/>
      <c r="D210" s="28" t="n"/>
      <c r="E210" s="10" t="n"/>
      <c r="F210" s="44" t="n"/>
      <c r="G210" s="33" t="n"/>
      <c r="H210" s="33" t="n"/>
      <c r="I210" s="33" t="n"/>
      <c r="J210" s="33" t="n"/>
      <c r="K210" s="44" t="n"/>
      <c r="L210" s="10" t="n"/>
      <c r="M210" s="33" t="n"/>
      <c r="N210" s="33" t="n"/>
      <c r="O210" s="33" t="n"/>
      <c r="P210" s="44" t="inlineStr">
        <is>
          <t>PPL</t>
        </is>
      </c>
      <c r="Q210" s="33" t="n"/>
      <c r="R210" s="33">
        <f>IF($AB210="","",IFERROR(INDEX(ITP!$G$3:$G$46,MATCH($AB210,ITP!$E$3:$E$46,0)),""))</f>
        <v/>
      </c>
      <c r="S210" s="33" t="n"/>
      <c r="T210" s="33" t="n"/>
      <c r="U210" s="33">
        <f>IF($AB210="","",IFERROR(INDEX(ITP!$I$3:$I$46,MATCH($AB210,ITP!$E$3:$E$46,0)),""))</f>
        <v/>
      </c>
      <c r="V210" s="33">
        <f>IF($AB210="","",IFERROR(INDEX(ITP!$J$3:$J$46,MATCH($AB210,ITP!$E$3:$E$46,0)),""))</f>
        <v/>
      </c>
      <c r="W210" s="33">
        <f>IF($AB210="","",IFERROR(INDEX(ITP!$K$3:$K$46,MATCH($AB210,ITP!$E$3:$E$46,0)),""))</f>
        <v/>
      </c>
      <c r="X210" s="33">
        <f>IF($AB210="","",IFERROR(INDEX(ITP!$L$3:$L$46,MATCH($AB210,ITP!$E$3:$E$46,0)),""))</f>
        <v/>
      </c>
      <c r="Y210" s="33">
        <f>IF($AB210="","",IFERROR(INDEX(ITP!$M$3:$M$46,MATCH($AB210,ITP!$E$3:$E$46,0)),""))</f>
        <v/>
      </c>
      <c r="Z210" s="33">
        <f>IF($AB210="","",IFERROR(INDEX(ITP!$N$3:$N$46,MATCH($AB210,ITP!$E$3:$E$46,0)),""))</f>
        <v/>
      </c>
      <c r="AA210" s="13">
        <f>IF(A210="","",A210&amp;"|"&amp;COUNTIF($A$2:A210,A210))</f>
        <v/>
      </c>
      <c r="AB210" s="13">
        <f>IF($A210="","",IFERROR(INDEX(ITP!$C$3:$C$21,MATCH(1,INDEX((ITP!$A$3:$A$21=$A210)*(((ITP!$B$3:$B$21="")+ISNUMBER(SEARCH(ITP!$B$3:$B$21,$G210&amp;" "&amp;$T210)))&gt;0),0),0)),""))</f>
        <v/>
      </c>
    </row>
    <row r="211">
      <c r="A211" s="33" t="n"/>
      <c r="B211" s="10" t="n"/>
      <c r="C211" s="33" t="n"/>
      <c r="D211" s="28" t="n"/>
      <c r="E211" s="10" t="n"/>
      <c r="F211" s="44" t="n"/>
      <c r="G211" s="33" t="n"/>
      <c r="H211" s="33" t="n"/>
      <c r="I211" s="33" t="n"/>
      <c r="J211" s="33" t="n"/>
      <c r="K211" s="44" t="n"/>
      <c r="L211" s="10" t="n"/>
      <c r="M211" s="33" t="n"/>
      <c r="N211" s="33" t="n"/>
      <c r="O211" s="33" t="n"/>
      <c r="P211" s="44" t="inlineStr">
        <is>
          <t>PPL</t>
        </is>
      </c>
      <c r="Q211" s="33" t="n"/>
      <c r="R211" s="33">
        <f>IF($AB211="","",IFERROR(INDEX(ITP!$G$3:$G$46,MATCH($AB211,ITP!$E$3:$E$46,0)),""))</f>
        <v/>
      </c>
      <c r="S211" s="33" t="n"/>
      <c r="T211" s="33" t="n"/>
      <c r="U211" s="33">
        <f>IF($AB211="","",IFERROR(INDEX(ITP!$I$3:$I$46,MATCH($AB211,ITP!$E$3:$E$46,0)),""))</f>
        <v/>
      </c>
      <c r="V211" s="33">
        <f>IF($AB211="","",IFERROR(INDEX(ITP!$J$3:$J$46,MATCH($AB211,ITP!$E$3:$E$46,0)),""))</f>
        <v/>
      </c>
      <c r="W211" s="33">
        <f>IF($AB211="","",IFERROR(INDEX(ITP!$K$3:$K$46,MATCH($AB211,ITP!$E$3:$E$46,0)),""))</f>
        <v/>
      </c>
      <c r="X211" s="33">
        <f>IF($AB211="","",IFERROR(INDEX(ITP!$L$3:$L$46,MATCH($AB211,ITP!$E$3:$E$46,0)),""))</f>
        <v/>
      </c>
      <c r="Y211" s="33">
        <f>IF($AB211="","",IFERROR(INDEX(ITP!$M$3:$M$46,MATCH($AB211,ITP!$E$3:$E$46,0)),""))</f>
        <v/>
      </c>
      <c r="Z211" s="33">
        <f>IF($AB211="","",IFERROR(INDEX(ITP!$N$3:$N$46,MATCH($AB211,ITP!$E$3:$E$46,0)),""))</f>
        <v/>
      </c>
      <c r="AA211" s="13">
        <f>IF(A211="","",A211&amp;"|"&amp;COUNTIF($A$2:A211,A211))</f>
        <v/>
      </c>
      <c r="AB211" s="13">
        <f>IF($A211="","",IFERROR(INDEX(ITP!$C$3:$C$21,MATCH(1,INDEX((ITP!$A$3:$A$21=$A211)*(((ITP!$B$3:$B$21="")+ISNUMBER(SEARCH(ITP!$B$3:$B$21,$G211&amp;" "&amp;$T211)))&gt;0),0),0)),""))</f>
        <v/>
      </c>
    </row>
    <row r="212">
      <c r="A212" s="33" t="n"/>
      <c r="B212" s="10" t="n"/>
      <c r="C212" s="33" t="n"/>
      <c r="D212" s="28" t="n"/>
      <c r="E212" s="10" t="n"/>
      <c r="F212" s="44" t="n"/>
      <c r="G212" s="33" t="n"/>
      <c r="H212" s="33" t="n"/>
      <c r="I212" s="33" t="n"/>
      <c r="J212" s="33" t="n"/>
      <c r="K212" s="44" t="n"/>
      <c r="L212" s="10" t="n"/>
      <c r="M212" s="33" t="n"/>
      <c r="N212" s="33" t="n"/>
      <c r="O212" s="33" t="n"/>
      <c r="P212" s="44" t="inlineStr">
        <is>
          <t>PPL</t>
        </is>
      </c>
      <c r="Q212" s="33" t="n"/>
      <c r="R212" s="33">
        <f>IF($AB212="","",IFERROR(INDEX(ITP!$G$3:$G$46,MATCH($AB212,ITP!$E$3:$E$46,0)),""))</f>
        <v/>
      </c>
      <c r="S212" s="33" t="n"/>
      <c r="T212" s="33" t="n"/>
      <c r="U212" s="33">
        <f>IF($AB212="","",IFERROR(INDEX(ITP!$I$3:$I$46,MATCH($AB212,ITP!$E$3:$E$46,0)),""))</f>
        <v/>
      </c>
      <c r="V212" s="33">
        <f>IF($AB212="","",IFERROR(INDEX(ITP!$J$3:$J$46,MATCH($AB212,ITP!$E$3:$E$46,0)),""))</f>
        <v/>
      </c>
      <c r="W212" s="33">
        <f>IF($AB212="","",IFERROR(INDEX(ITP!$K$3:$K$46,MATCH($AB212,ITP!$E$3:$E$46,0)),""))</f>
        <v/>
      </c>
      <c r="X212" s="33">
        <f>IF($AB212="","",IFERROR(INDEX(ITP!$L$3:$L$46,MATCH($AB212,ITP!$E$3:$E$46,0)),""))</f>
        <v/>
      </c>
      <c r="Y212" s="33">
        <f>IF($AB212="","",IFERROR(INDEX(ITP!$M$3:$M$46,MATCH($AB212,ITP!$E$3:$E$46,0)),""))</f>
        <v/>
      </c>
      <c r="Z212" s="33">
        <f>IF($AB212="","",IFERROR(INDEX(ITP!$N$3:$N$46,MATCH($AB212,ITP!$E$3:$E$46,0)),""))</f>
        <v/>
      </c>
      <c r="AA212" s="13">
        <f>IF(A212="","",A212&amp;"|"&amp;COUNTIF($A$2:A212,A212))</f>
        <v/>
      </c>
      <c r="AB212" s="13">
        <f>IF($A212="","",IFERROR(INDEX(ITP!$C$3:$C$21,MATCH(1,INDEX((ITP!$A$3:$A$21=$A212)*(((ITP!$B$3:$B$21="")+ISNUMBER(SEARCH(ITP!$B$3:$B$21,$G212&amp;" "&amp;$T212)))&gt;0),0),0)),""))</f>
        <v/>
      </c>
    </row>
    <row r="213">
      <c r="A213" s="33" t="n"/>
      <c r="B213" s="10" t="n"/>
      <c r="C213" s="33" t="n"/>
      <c r="D213" s="28" t="n"/>
      <c r="E213" s="10" t="n"/>
      <c r="F213" s="44" t="n"/>
      <c r="G213" s="33" t="n"/>
      <c r="H213" s="33" t="n"/>
      <c r="I213" s="33" t="n"/>
      <c r="J213" s="33" t="n"/>
      <c r="K213" s="44" t="n"/>
      <c r="L213" s="10" t="n"/>
      <c r="M213" s="33" t="n"/>
      <c r="N213" s="33" t="n"/>
      <c r="O213" s="33" t="n"/>
      <c r="P213" s="44" t="inlineStr">
        <is>
          <t>PPL</t>
        </is>
      </c>
      <c r="Q213" s="33" t="n"/>
      <c r="R213" s="33">
        <f>IF($AB213="","",IFERROR(INDEX(ITP!$G$3:$G$46,MATCH($AB213,ITP!$E$3:$E$46,0)),""))</f>
        <v/>
      </c>
      <c r="S213" s="33" t="n"/>
      <c r="T213" s="33" t="n"/>
      <c r="U213" s="33">
        <f>IF($AB213="","",IFERROR(INDEX(ITP!$I$3:$I$46,MATCH($AB213,ITP!$E$3:$E$46,0)),""))</f>
        <v/>
      </c>
      <c r="V213" s="33">
        <f>IF($AB213="","",IFERROR(INDEX(ITP!$J$3:$J$46,MATCH($AB213,ITP!$E$3:$E$46,0)),""))</f>
        <v/>
      </c>
      <c r="W213" s="33">
        <f>IF($AB213="","",IFERROR(INDEX(ITP!$K$3:$K$46,MATCH($AB213,ITP!$E$3:$E$46,0)),""))</f>
        <v/>
      </c>
      <c r="X213" s="33">
        <f>IF($AB213="","",IFERROR(INDEX(ITP!$L$3:$L$46,MATCH($AB213,ITP!$E$3:$E$46,0)),""))</f>
        <v/>
      </c>
      <c r="Y213" s="33">
        <f>IF($AB213="","",IFERROR(INDEX(ITP!$M$3:$M$46,MATCH($AB213,ITP!$E$3:$E$46,0)),""))</f>
        <v/>
      </c>
      <c r="Z213" s="33">
        <f>IF($AB213="","",IFERROR(INDEX(ITP!$N$3:$N$46,MATCH($AB213,ITP!$E$3:$E$46,0)),""))</f>
        <v/>
      </c>
      <c r="AA213" s="13">
        <f>IF(A213="","",A213&amp;"|"&amp;COUNTIF($A$2:A213,A213))</f>
        <v/>
      </c>
      <c r="AB213" s="13">
        <f>IF($A213="","",IFERROR(INDEX(ITP!$C$3:$C$21,MATCH(1,INDEX((ITP!$A$3:$A$21=$A213)*(((ITP!$B$3:$B$21="")+ISNUMBER(SEARCH(ITP!$B$3:$B$21,$G213&amp;" "&amp;$T213)))&gt;0),0),0)),""))</f>
        <v/>
      </c>
    </row>
    <row r="214">
      <c r="A214" s="33" t="n"/>
      <c r="B214" s="10" t="n"/>
      <c r="C214" s="33" t="n"/>
      <c r="D214" s="28" t="n"/>
      <c r="E214" s="10" t="n"/>
      <c r="F214" s="44" t="n"/>
      <c r="G214" s="33" t="n"/>
      <c r="H214" s="33" t="n"/>
      <c r="I214" s="33" t="n"/>
      <c r="J214" s="33" t="n"/>
      <c r="K214" s="44" t="n"/>
      <c r="L214" s="10" t="n"/>
      <c r="M214" s="33" t="n"/>
      <c r="N214" s="33" t="n"/>
      <c r="O214" s="33" t="n"/>
      <c r="P214" s="44" t="inlineStr">
        <is>
          <t>PPL</t>
        </is>
      </c>
      <c r="Q214" s="33" t="n"/>
      <c r="R214" s="33">
        <f>IF($AB214="","",IFERROR(INDEX(ITP!$G$3:$G$46,MATCH($AB214,ITP!$E$3:$E$46,0)),""))</f>
        <v/>
      </c>
      <c r="S214" s="33" t="n"/>
      <c r="T214" s="33" t="n"/>
      <c r="U214" s="33">
        <f>IF($AB214="","",IFERROR(INDEX(ITP!$I$3:$I$46,MATCH($AB214,ITP!$E$3:$E$46,0)),""))</f>
        <v/>
      </c>
      <c r="V214" s="33">
        <f>IF($AB214="","",IFERROR(INDEX(ITP!$J$3:$J$46,MATCH($AB214,ITP!$E$3:$E$46,0)),""))</f>
        <v/>
      </c>
      <c r="W214" s="33">
        <f>IF($AB214="","",IFERROR(INDEX(ITP!$K$3:$K$46,MATCH($AB214,ITP!$E$3:$E$46,0)),""))</f>
        <v/>
      </c>
      <c r="X214" s="33">
        <f>IF($AB214="","",IFERROR(INDEX(ITP!$L$3:$L$46,MATCH($AB214,ITP!$E$3:$E$46,0)),""))</f>
        <v/>
      </c>
      <c r="Y214" s="33">
        <f>IF($AB214="","",IFERROR(INDEX(ITP!$M$3:$M$46,MATCH($AB214,ITP!$E$3:$E$46,0)),""))</f>
        <v/>
      </c>
      <c r="Z214" s="33">
        <f>IF($AB214="","",IFERROR(INDEX(ITP!$N$3:$N$46,MATCH($AB214,ITP!$E$3:$E$46,0)),""))</f>
        <v/>
      </c>
      <c r="AA214" s="13">
        <f>IF(A214="","",A214&amp;"|"&amp;COUNTIF($A$2:A214,A214))</f>
        <v/>
      </c>
      <c r="AB214" s="13">
        <f>IF($A214="","",IFERROR(INDEX(ITP!$C$3:$C$21,MATCH(1,INDEX((ITP!$A$3:$A$21=$A214)*(((ITP!$B$3:$B$21="")+ISNUMBER(SEARCH(ITP!$B$3:$B$21,$G214&amp;" "&amp;$T214)))&gt;0),0),0)),""))</f>
        <v/>
      </c>
    </row>
    <row r="215">
      <c r="A215" s="33" t="n"/>
      <c r="B215" s="10" t="n"/>
      <c r="C215" s="33" t="n"/>
      <c r="D215" s="28" t="n"/>
      <c r="E215" s="10" t="n"/>
      <c r="F215" s="44" t="n"/>
      <c r="G215" s="33" t="n"/>
      <c r="H215" s="33" t="n"/>
      <c r="I215" s="33" t="n"/>
      <c r="J215" s="33" t="n"/>
      <c r="K215" s="44" t="n"/>
      <c r="L215" s="10" t="n"/>
      <c r="M215" s="33" t="n"/>
      <c r="N215" s="33" t="n"/>
      <c r="O215" s="33" t="n"/>
      <c r="P215" s="44" t="inlineStr">
        <is>
          <t>PPL</t>
        </is>
      </c>
      <c r="Q215" s="33" t="n"/>
      <c r="R215" s="33">
        <f>IF($AB215="","",IFERROR(INDEX(ITP!$G$3:$G$46,MATCH($AB215,ITP!$E$3:$E$46,0)),""))</f>
        <v/>
      </c>
      <c r="S215" s="33" t="n"/>
      <c r="T215" s="33" t="n"/>
      <c r="U215" s="33">
        <f>IF($AB215="","",IFERROR(INDEX(ITP!$I$3:$I$46,MATCH($AB215,ITP!$E$3:$E$46,0)),""))</f>
        <v/>
      </c>
      <c r="V215" s="33">
        <f>IF($AB215="","",IFERROR(INDEX(ITP!$J$3:$J$46,MATCH($AB215,ITP!$E$3:$E$46,0)),""))</f>
        <v/>
      </c>
      <c r="W215" s="33">
        <f>IF($AB215="","",IFERROR(INDEX(ITP!$K$3:$K$46,MATCH($AB215,ITP!$E$3:$E$46,0)),""))</f>
        <v/>
      </c>
      <c r="X215" s="33">
        <f>IF($AB215="","",IFERROR(INDEX(ITP!$L$3:$L$46,MATCH($AB215,ITP!$E$3:$E$46,0)),""))</f>
        <v/>
      </c>
      <c r="Y215" s="33">
        <f>IF($AB215="","",IFERROR(INDEX(ITP!$M$3:$M$46,MATCH($AB215,ITP!$E$3:$E$46,0)),""))</f>
        <v/>
      </c>
      <c r="Z215" s="33">
        <f>IF($AB215="","",IFERROR(INDEX(ITP!$N$3:$N$46,MATCH($AB215,ITP!$E$3:$E$46,0)),""))</f>
        <v/>
      </c>
      <c r="AA215" s="13">
        <f>IF(A215="","",A215&amp;"|"&amp;COUNTIF($A$2:A215,A215))</f>
        <v/>
      </c>
      <c r="AB215" s="13">
        <f>IF($A215="","",IFERROR(INDEX(ITP!$C$3:$C$21,MATCH(1,INDEX((ITP!$A$3:$A$21=$A215)*(((ITP!$B$3:$B$21="")+ISNUMBER(SEARCH(ITP!$B$3:$B$21,$G215&amp;" "&amp;$T215)))&gt;0),0),0)),""))</f>
        <v/>
      </c>
    </row>
    <row r="216">
      <c r="A216" s="33" t="n"/>
      <c r="B216" s="10" t="n"/>
      <c r="C216" s="33" t="n"/>
      <c r="D216" s="28" t="n"/>
      <c r="E216" s="10" t="n"/>
      <c r="F216" s="44" t="n"/>
      <c r="G216" s="33" t="n"/>
      <c r="H216" s="33" t="n"/>
      <c r="I216" s="33" t="n"/>
      <c r="J216" s="33" t="n"/>
      <c r="K216" s="44" t="n"/>
      <c r="L216" s="10" t="n"/>
      <c r="M216" s="33" t="n"/>
      <c r="N216" s="33" t="n"/>
      <c r="O216" s="33" t="n"/>
      <c r="P216" s="44" t="inlineStr">
        <is>
          <t>PPL</t>
        </is>
      </c>
      <c r="Q216" s="33" t="n"/>
      <c r="R216" s="33">
        <f>IF($AB216="","",IFERROR(INDEX(ITP!$G$3:$G$46,MATCH($AB216,ITP!$E$3:$E$46,0)),""))</f>
        <v/>
      </c>
      <c r="S216" s="33" t="n"/>
      <c r="T216" s="33" t="n"/>
      <c r="U216" s="33">
        <f>IF($AB216="","",IFERROR(INDEX(ITP!$I$3:$I$46,MATCH($AB216,ITP!$E$3:$E$46,0)),""))</f>
        <v/>
      </c>
      <c r="V216" s="33">
        <f>IF($AB216="","",IFERROR(INDEX(ITP!$J$3:$J$46,MATCH($AB216,ITP!$E$3:$E$46,0)),""))</f>
        <v/>
      </c>
      <c r="W216" s="33">
        <f>IF($AB216="","",IFERROR(INDEX(ITP!$K$3:$K$46,MATCH($AB216,ITP!$E$3:$E$46,0)),""))</f>
        <v/>
      </c>
      <c r="X216" s="33">
        <f>IF($AB216="","",IFERROR(INDEX(ITP!$L$3:$L$46,MATCH($AB216,ITP!$E$3:$E$46,0)),""))</f>
        <v/>
      </c>
      <c r="Y216" s="33">
        <f>IF($AB216="","",IFERROR(INDEX(ITP!$M$3:$M$46,MATCH($AB216,ITP!$E$3:$E$46,0)),""))</f>
        <v/>
      </c>
      <c r="Z216" s="33">
        <f>IF($AB216="","",IFERROR(INDEX(ITP!$N$3:$N$46,MATCH($AB216,ITP!$E$3:$E$46,0)),""))</f>
        <v/>
      </c>
      <c r="AA216" s="13">
        <f>IF(A216="","",A216&amp;"|"&amp;COUNTIF($A$2:A216,A216))</f>
        <v/>
      </c>
      <c r="AB216" s="13">
        <f>IF($A216="","",IFERROR(INDEX(ITP!$C$3:$C$21,MATCH(1,INDEX((ITP!$A$3:$A$21=$A216)*(((ITP!$B$3:$B$21="")+ISNUMBER(SEARCH(ITP!$B$3:$B$21,$G216&amp;" "&amp;$T216)))&gt;0),0),0)),""))</f>
        <v/>
      </c>
    </row>
    <row r="217">
      <c r="A217" s="33" t="n"/>
      <c r="B217" s="10" t="n"/>
      <c r="C217" s="33" t="n"/>
      <c r="D217" s="28" t="n"/>
      <c r="E217" s="10" t="n"/>
      <c r="F217" s="44" t="n"/>
      <c r="G217" s="33" t="n"/>
      <c r="H217" s="33" t="n"/>
      <c r="I217" s="33" t="n"/>
      <c r="J217" s="33" t="n"/>
      <c r="K217" s="44" t="n"/>
      <c r="L217" s="10" t="n"/>
      <c r="M217" s="33" t="n"/>
      <c r="N217" s="33" t="n"/>
      <c r="O217" s="33" t="n"/>
      <c r="P217" s="44" t="inlineStr">
        <is>
          <t>PPL</t>
        </is>
      </c>
      <c r="Q217" s="33" t="n"/>
      <c r="R217" s="33">
        <f>IF($AB217="","",IFERROR(INDEX(ITP!$G$3:$G$46,MATCH($AB217,ITP!$E$3:$E$46,0)),""))</f>
        <v/>
      </c>
      <c r="S217" s="33" t="n"/>
      <c r="T217" s="33" t="n"/>
      <c r="U217" s="33">
        <f>IF($AB217="","",IFERROR(INDEX(ITP!$I$3:$I$46,MATCH($AB217,ITP!$E$3:$E$46,0)),""))</f>
        <v/>
      </c>
      <c r="V217" s="33">
        <f>IF($AB217="","",IFERROR(INDEX(ITP!$J$3:$J$46,MATCH($AB217,ITP!$E$3:$E$46,0)),""))</f>
        <v/>
      </c>
      <c r="W217" s="33">
        <f>IF($AB217="","",IFERROR(INDEX(ITP!$K$3:$K$46,MATCH($AB217,ITP!$E$3:$E$46,0)),""))</f>
        <v/>
      </c>
      <c r="X217" s="33">
        <f>IF($AB217="","",IFERROR(INDEX(ITP!$L$3:$L$46,MATCH($AB217,ITP!$E$3:$E$46,0)),""))</f>
        <v/>
      </c>
      <c r="Y217" s="33">
        <f>IF($AB217="","",IFERROR(INDEX(ITP!$M$3:$M$46,MATCH($AB217,ITP!$E$3:$E$46,0)),""))</f>
        <v/>
      </c>
      <c r="Z217" s="33">
        <f>IF($AB217="","",IFERROR(INDEX(ITP!$N$3:$N$46,MATCH($AB217,ITP!$E$3:$E$46,0)),""))</f>
        <v/>
      </c>
      <c r="AA217" s="13">
        <f>IF(A217="","",A217&amp;"|"&amp;COUNTIF($A$2:A217,A217))</f>
        <v/>
      </c>
      <c r="AB217" s="13">
        <f>IF($A217="","",IFERROR(INDEX(ITP!$C$3:$C$21,MATCH(1,INDEX((ITP!$A$3:$A$21=$A217)*(((ITP!$B$3:$B$21="")+ISNUMBER(SEARCH(ITP!$B$3:$B$21,$G217&amp;" "&amp;$T217)))&gt;0),0),0)),""))</f>
        <v/>
      </c>
    </row>
    <row r="218">
      <c r="A218" s="33" t="n"/>
      <c r="B218" s="10" t="n"/>
      <c r="C218" s="33" t="n"/>
      <c r="D218" s="28" t="n"/>
      <c r="E218" s="10" t="n"/>
      <c r="F218" s="44" t="n"/>
      <c r="G218" s="33" t="n"/>
      <c r="H218" s="33" t="n"/>
      <c r="I218" s="33" t="n"/>
      <c r="J218" s="33" t="n"/>
      <c r="K218" s="44" t="n"/>
      <c r="L218" s="10" t="n"/>
      <c r="M218" s="33" t="n"/>
      <c r="N218" s="33" t="n"/>
      <c r="O218" s="33" t="n"/>
      <c r="P218" s="44" t="inlineStr">
        <is>
          <t>PPL</t>
        </is>
      </c>
      <c r="Q218" s="33" t="n"/>
      <c r="R218" s="33">
        <f>IF($AB218="","",IFERROR(INDEX(ITP!$G$3:$G$46,MATCH($AB218,ITP!$E$3:$E$46,0)),""))</f>
        <v/>
      </c>
      <c r="S218" s="33" t="n"/>
      <c r="T218" s="33" t="n"/>
      <c r="U218" s="33">
        <f>IF($AB218="","",IFERROR(INDEX(ITP!$I$3:$I$46,MATCH($AB218,ITP!$E$3:$E$46,0)),""))</f>
        <v/>
      </c>
      <c r="V218" s="33">
        <f>IF($AB218="","",IFERROR(INDEX(ITP!$J$3:$J$46,MATCH($AB218,ITP!$E$3:$E$46,0)),""))</f>
        <v/>
      </c>
      <c r="W218" s="33">
        <f>IF($AB218="","",IFERROR(INDEX(ITP!$K$3:$K$46,MATCH($AB218,ITP!$E$3:$E$46,0)),""))</f>
        <v/>
      </c>
      <c r="X218" s="33">
        <f>IF($AB218="","",IFERROR(INDEX(ITP!$L$3:$L$46,MATCH($AB218,ITP!$E$3:$E$46,0)),""))</f>
        <v/>
      </c>
      <c r="Y218" s="33">
        <f>IF($AB218="","",IFERROR(INDEX(ITP!$M$3:$M$46,MATCH($AB218,ITP!$E$3:$E$46,0)),""))</f>
        <v/>
      </c>
      <c r="Z218" s="33">
        <f>IF($AB218="","",IFERROR(INDEX(ITP!$N$3:$N$46,MATCH($AB218,ITP!$E$3:$E$46,0)),""))</f>
        <v/>
      </c>
      <c r="AA218" s="13">
        <f>IF(A218="","",A218&amp;"|"&amp;COUNTIF($A$2:A218,A218))</f>
        <v/>
      </c>
      <c r="AB218" s="13">
        <f>IF($A218="","",IFERROR(INDEX(ITP!$C$3:$C$21,MATCH(1,INDEX((ITP!$A$3:$A$21=$A218)*(((ITP!$B$3:$B$21="")+ISNUMBER(SEARCH(ITP!$B$3:$B$21,$G218&amp;" "&amp;$T218)))&gt;0),0),0)),""))</f>
        <v/>
      </c>
    </row>
    <row r="219">
      <c r="A219" s="33" t="n"/>
      <c r="B219" s="10" t="n"/>
      <c r="C219" s="33" t="n"/>
      <c r="D219" s="28" t="n"/>
      <c r="E219" s="10" t="n"/>
      <c r="F219" s="44" t="n"/>
      <c r="G219" s="33" t="n"/>
      <c r="H219" s="33" t="n"/>
      <c r="I219" s="33" t="n"/>
      <c r="J219" s="33" t="n"/>
      <c r="K219" s="44" t="n"/>
      <c r="L219" s="10" t="n"/>
      <c r="M219" s="33" t="n"/>
      <c r="N219" s="33" t="n"/>
      <c r="O219" s="33" t="n"/>
      <c r="P219" s="44" t="inlineStr">
        <is>
          <t>PPL</t>
        </is>
      </c>
      <c r="Q219" s="33" t="n"/>
      <c r="R219" s="33">
        <f>IF($AB219="","",IFERROR(INDEX(ITP!$G$3:$G$46,MATCH($AB219,ITP!$E$3:$E$46,0)),""))</f>
        <v/>
      </c>
      <c r="S219" s="33" t="n"/>
      <c r="T219" s="33" t="n"/>
      <c r="U219" s="33">
        <f>IF($AB219="","",IFERROR(INDEX(ITP!$I$3:$I$46,MATCH($AB219,ITP!$E$3:$E$46,0)),""))</f>
        <v/>
      </c>
      <c r="V219" s="33">
        <f>IF($AB219="","",IFERROR(INDEX(ITP!$J$3:$J$46,MATCH($AB219,ITP!$E$3:$E$46,0)),""))</f>
        <v/>
      </c>
      <c r="W219" s="33">
        <f>IF($AB219="","",IFERROR(INDEX(ITP!$K$3:$K$46,MATCH($AB219,ITP!$E$3:$E$46,0)),""))</f>
        <v/>
      </c>
      <c r="X219" s="33">
        <f>IF($AB219="","",IFERROR(INDEX(ITP!$L$3:$L$46,MATCH($AB219,ITP!$E$3:$E$46,0)),""))</f>
        <v/>
      </c>
      <c r="Y219" s="33">
        <f>IF($AB219="","",IFERROR(INDEX(ITP!$M$3:$M$46,MATCH($AB219,ITP!$E$3:$E$46,0)),""))</f>
        <v/>
      </c>
      <c r="Z219" s="33">
        <f>IF($AB219="","",IFERROR(INDEX(ITP!$N$3:$N$46,MATCH($AB219,ITP!$E$3:$E$46,0)),""))</f>
        <v/>
      </c>
      <c r="AA219" s="13">
        <f>IF(A219="","",A219&amp;"|"&amp;COUNTIF($A$2:A219,A219))</f>
        <v/>
      </c>
      <c r="AB219" s="13">
        <f>IF($A219="","",IFERROR(INDEX(ITP!$C$3:$C$21,MATCH(1,INDEX((ITP!$A$3:$A$21=$A219)*(((ITP!$B$3:$B$21="")+ISNUMBER(SEARCH(ITP!$B$3:$B$21,$G219&amp;" "&amp;$T219)))&gt;0),0),0)),""))</f>
        <v/>
      </c>
    </row>
    <row r="220">
      <c r="A220" s="33" t="n"/>
      <c r="B220" s="10" t="n"/>
      <c r="C220" s="33" t="n"/>
      <c r="D220" s="28" t="n"/>
      <c r="E220" s="10" t="n"/>
      <c r="F220" s="44" t="n"/>
      <c r="G220" s="33" t="n"/>
      <c r="H220" s="33" t="n"/>
      <c r="I220" s="33" t="n"/>
      <c r="J220" s="33" t="n"/>
      <c r="K220" s="44" t="n"/>
      <c r="L220" s="10" t="n"/>
      <c r="M220" s="33" t="n"/>
      <c r="N220" s="33" t="n"/>
      <c r="O220" s="33" t="n"/>
      <c r="P220" s="44" t="inlineStr">
        <is>
          <t>PPL</t>
        </is>
      </c>
      <c r="Q220" s="33" t="n"/>
      <c r="R220" s="33">
        <f>IF($AB220="","",IFERROR(INDEX(ITP!$G$3:$G$46,MATCH($AB220,ITP!$E$3:$E$46,0)),""))</f>
        <v/>
      </c>
      <c r="S220" s="33" t="n"/>
      <c r="T220" s="33" t="n"/>
      <c r="U220" s="33">
        <f>IF($AB220="","",IFERROR(INDEX(ITP!$I$3:$I$46,MATCH($AB220,ITP!$E$3:$E$46,0)),""))</f>
        <v/>
      </c>
      <c r="V220" s="33">
        <f>IF($AB220="","",IFERROR(INDEX(ITP!$J$3:$J$46,MATCH($AB220,ITP!$E$3:$E$46,0)),""))</f>
        <v/>
      </c>
      <c r="W220" s="33">
        <f>IF($AB220="","",IFERROR(INDEX(ITP!$K$3:$K$46,MATCH($AB220,ITP!$E$3:$E$46,0)),""))</f>
        <v/>
      </c>
      <c r="X220" s="33">
        <f>IF($AB220="","",IFERROR(INDEX(ITP!$L$3:$L$46,MATCH($AB220,ITP!$E$3:$E$46,0)),""))</f>
        <v/>
      </c>
      <c r="Y220" s="33">
        <f>IF($AB220="","",IFERROR(INDEX(ITP!$M$3:$M$46,MATCH($AB220,ITP!$E$3:$E$46,0)),""))</f>
        <v/>
      </c>
      <c r="Z220" s="33">
        <f>IF($AB220="","",IFERROR(INDEX(ITP!$N$3:$N$46,MATCH($AB220,ITP!$E$3:$E$46,0)),""))</f>
        <v/>
      </c>
      <c r="AA220" s="13">
        <f>IF(A220="","",A220&amp;"|"&amp;COUNTIF($A$2:A220,A220))</f>
        <v/>
      </c>
      <c r="AB220" s="13">
        <f>IF($A220="","",IFERROR(INDEX(ITP!$C$3:$C$21,MATCH(1,INDEX((ITP!$A$3:$A$21=$A220)*(((ITP!$B$3:$B$21="")+ISNUMBER(SEARCH(ITP!$B$3:$B$21,$G220&amp;" "&amp;$T220)))&gt;0),0),0)),""))</f>
        <v/>
      </c>
    </row>
    <row r="221">
      <c r="A221" s="33" t="n"/>
      <c r="B221" s="10" t="n"/>
      <c r="C221" s="33" t="n"/>
      <c r="D221" s="28" t="n"/>
      <c r="E221" s="10" t="n"/>
      <c r="F221" s="44" t="n"/>
      <c r="G221" s="33" t="n"/>
      <c r="H221" s="33" t="n"/>
      <c r="I221" s="33" t="n"/>
      <c r="J221" s="33" t="n"/>
      <c r="K221" s="44" t="n"/>
      <c r="L221" s="10" t="n"/>
      <c r="M221" s="33" t="n"/>
      <c r="N221" s="33" t="n"/>
      <c r="O221" s="33" t="n"/>
      <c r="P221" s="44" t="inlineStr">
        <is>
          <t>PPL</t>
        </is>
      </c>
      <c r="Q221" s="33" t="n"/>
      <c r="R221" s="33">
        <f>IF($AB221="","",IFERROR(INDEX(ITP!$G$3:$G$46,MATCH($AB221,ITP!$E$3:$E$46,0)),""))</f>
        <v/>
      </c>
      <c r="S221" s="33" t="n"/>
      <c r="T221" s="33" t="n"/>
      <c r="U221" s="33">
        <f>IF($AB221="","",IFERROR(INDEX(ITP!$I$3:$I$46,MATCH($AB221,ITP!$E$3:$E$46,0)),""))</f>
        <v/>
      </c>
      <c r="V221" s="33">
        <f>IF($AB221="","",IFERROR(INDEX(ITP!$J$3:$J$46,MATCH($AB221,ITP!$E$3:$E$46,0)),""))</f>
        <v/>
      </c>
      <c r="W221" s="33">
        <f>IF($AB221="","",IFERROR(INDEX(ITP!$K$3:$K$46,MATCH($AB221,ITP!$E$3:$E$46,0)),""))</f>
        <v/>
      </c>
      <c r="X221" s="33">
        <f>IF($AB221="","",IFERROR(INDEX(ITP!$L$3:$L$46,MATCH($AB221,ITP!$E$3:$E$46,0)),""))</f>
        <v/>
      </c>
      <c r="Y221" s="33">
        <f>IF($AB221="","",IFERROR(INDEX(ITP!$M$3:$M$46,MATCH($AB221,ITP!$E$3:$E$46,0)),""))</f>
        <v/>
      </c>
      <c r="Z221" s="33">
        <f>IF($AB221="","",IFERROR(INDEX(ITP!$N$3:$N$46,MATCH($AB221,ITP!$E$3:$E$46,0)),""))</f>
        <v/>
      </c>
      <c r="AA221" s="13">
        <f>IF(A221="","",A221&amp;"|"&amp;COUNTIF($A$2:A221,A221))</f>
        <v/>
      </c>
      <c r="AB221" s="13">
        <f>IF($A221="","",IFERROR(INDEX(ITP!$C$3:$C$21,MATCH(1,INDEX((ITP!$A$3:$A$21=$A221)*(((ITP!$B$3:$B$21="")+ISNUMBER(SEARCH(ITP!$B$3:$B$21,$G221&amp;" "&amp;$T221)))&gt;0),0),0)),""))</f>
        <v/>
      </c>
    </row>
    <row r="222">
      <c r="A222" s="33" t="n"/>
      <c r="B222" s="10" t="n"/>
      <c r="C222" s="33" t="n"/>
      <c r="D222" s="28" t="n"/>
      <c r="E222" s="10" t="n"/>
      <c r="F222" s="44" t="n"/>
      <c r="G222" s="33" t="n"/>
      <c r="H222" s="33" t="n"/>
      <c r="I222" s="33" t="n"/>
      <c r="J222" s="33" t="n"/>
      <c r="K222" s="44" t="n"/>
      <c r="L222" s="10" t="n"/>
      <c r="M222" s="33" t="n"/>
      <c r="N222" s="33" t="n"/>
      <c r="O222" s="33" t="n"/>
      <c r="P222" s="44" t="inlineStr">
        <is>
          <t>PPL</t>
        </is>
      </c>
      <c r="Q222" s="33" t="n"/>
      <c r="R222" s="33">
        <f>IF($AB222="","",IFERROR(INDEX(ITP!$G$3:$G$46,MATCH($AB222,ITP!$E$3:$E$46,0)),""))</f>
        <v/>
      </c>
      <c r="S222" s="33" t="n"/>
      <c r="T222" s="33" t="n"/>
      <c r="U222" s="33">
        <f>IF($AB222="","",IFERROR(INDEX(ITP!$I$3:$I$46,MATCH($AB222,ITP!$E$3:$E$46,0)),""))</f>
        <v/>
      </c>
      <c r="V222" s="33">
        <f>IF($AB222="","",IFERROR(INDEX(ITP!$J$3:$J$46,MATCH($AB222,ITP!$E$3:$E$46,0)),""))</f>
        <v/>
      </c>
      <c r="W222" s="33">
        <f>IF($AB222="","",IFERROR(INDEX(ITP!$K$3:$K$46,MATCH($AB222,ITP!$E$3:$E$46,0)),""))</f>
        <v/>
      </c>
      <c r="X222" s="33">
        <f>IF($AB222="","",IFERROR(INDEX(ITP!$L$3:$L$46,MATCH($AB222,ITP!$E$3:$E$46,0)),""))</f>
        <v/>
      </c>
      <c r="Y222" s="33">
        <f>IF($AB222="","",IFERROR(INDEX(ITP!$M$3:$M$46,MATCH($AB222,ITP!$E$3:$E$46,0)),""))</f>
        <v/>
      </c>
      <c r="Z222" s="33">
        <f>IF($AB222="","",IFERROR(INDEX(ITP!$N$3:$N$46,MATCH($AB222,ITP!$E$3:$E$46,0)),""))</f>
        <v/>
      </c>
      <c r="AA222" s="13">
        <f>IF(A222="","",A222&amp;"|"&amp;COUNTIF($A$2:A222,A222))</f>
        <v/>
      </c>
      <c r="AB222" s="13">
        <f>IF($A222="","",IFERROR(INDEX(ITP!$C$3:$C$21,MATCH(1,INDEX((ITP!$A$3:$A$21=$A222)*(((ITP!$B$3:$B$21="")+ISNUMBER(SEARCH(ITP!$B$3:$B$21,$G222&amp;" "&amp;$T222)))&gt;0),0),0)),""))</f>
        <v/>
      </c>
    </row>
    <row r="223">
      <c r="A223" s="33" t="n"/>
      <c r="B223" s="10" t="n"/>
      <c r="C223" s="33" t="n"/>
      <c r="D223" s="28" t="n"/>
      <c r="E223" s="10" t="n"/>
      <c r="F223" s="44" t="n"/>
      <c r="G223" s="33" t="n"/>
      <c r="H223" s="33" t="n"/>
      <c r="I223" s="33" t="n"/>
      <c r="J223" s="33" t="n"/>
      <c r="K223" s="44" t="n"/>
      <c r="L223" s="10" t="n"/>
      <c r="M223" s="33" t="n"/>
      <c r="N223" s="33" t="n"/>
      <c r="O223" s="33" t="n"/>
      <c r="P223" s="44" t="inlineStr">
        <is>
          <t>PPL</t>
        </is>
      </c>
      <c r="Q223" s="33" t="n"/>
      <c r="R223" s="33">
        <f>IF($AB223="","",IFERROR(INDEX(ITP!$G$3:$G$46,MATCH($AB223,ITP!$E$3:$E$46,0)),""))</f>
        <v/>
      </c>
      <c r="S223" s="33" t="n"/>
      <c r="T223" s="33" t="n"/>
      <c r="U223" s="33">
        <f>IF($AB223="","",IFERROR(INDEX(ITP!$I$3:$I$46,MATCH($AB223,ITP!$E$3:$E$46,0)),""))</f>
        <v/>
      </c>
      <c r="V223" s="33">
        <f>IF($AB223="","",IFERROR(INDEX(ITP!$J$3:$J$46,MATCH($AB223,ITP!$E$3:$E$46,0)),""))</f>
        <v/>
      </c>
      <c r="W223" s="33">
        <f>IF($AB223="","",IFERROR(INDEX(ITP!$K$3:$K$46,MATCH($AB223,ITP!$E$3:$E$46,0)),""))</f>
        <v/>
      </c>
      <c r="X223" s="33">
        <f>IF($AB223="","",IFERROR(INDEX(ITP!$L$3:$L$46,MATCH($AB223,ITP!$E$3:$E$46,0)),""))</f>
        <v/>
      </c>
      <c r="Y223" s="33">
        <f>IF($AB223="","",IFERROR(INDEX(ITP!$M$3:$M$46,MATCH($AB223,ITP!$E$3:$E$46,0)),""))</f>
        <v/>
      </c>
      <c r="Z223" s="33">
        <f>IF($AB223="","",IFERROR(INDEX(ITP!$N$3:$N$46,MATCH($AB223,ITP!$E$3:$E$46,0)),""))</f>
        <v/>
      </c>
      <c r="AA223" s="13">
        <f>IF(A223="","",A223&amp;"|"&amp;COUNTIF($A$2:A223,A223))</f>
        <v/>
      </c>
      <c r="AB223" s="13">
        <f>IF($A223="","",IFERROR(INDEX(ITP!$C$3:$C$21,MATCH(1,INDEX((ITP!$A$3:$A$21=$A223)*(((ITP!$B$3:$B$21="")+ISNUMBER(SEARCH(ITP!$B$3:$B$21,$G223&amp;" "&amp;$T223)))&gt;0),0),0)),""))</f>
        <v/>
      </c>
    </row>
    <row r="224">
      <c r="A224" s="33" t="n"/>
      <c r="B224" s="10" t="n"/>
      <c r="C224" s="33" t="n"/>
      <c r="D224" s="28" t="n"/>
      <c r="E224" s="10" t="n"/>
      <c r="F224" s="44" t="n"/>
      <c r="G224" s="33" t="n"/>
      <c r="H224" s="33" t="n"/>
      <c r="I224" s="33" t="n"/>
      <c r="J224" s="33" t="n"/>
      <c r="K224" s="44" t="n"/>
      <c r="L224" s="10" t="n"/>
      <c r="M224" s="33" t="n"/>
      <c r="N224" s="33" t="n"/>
      <c r="O224" s="33" t="n"/>
      <c r="P224" s="44" t="inlineStr">
        <is>
          <t>PPL</t>
        </is>
      </c>
      <c r="Q224" s="33" t="n"/>
      <c r="R224" s="33">
        <f>IF($AB224="","",IFERROR(INDEX(ITP!$G$3:$G$46,MATCH($AB224,ITP!$E$3:$E$46,0)),""))</f>
        <v/>
      </c>
      <c r="S224" s="33" t="n"/>
      <c r="T224" s="33" t="n"/>
      <c r="U224" s="33">
        <f>IF($AB224="","",IFERROR(INDEX(ITP!$I$3:$I$46,MATCH($AB224,ITP!$E$3:$E$46,0)),""))</f>
        <v/>
      </c>
      <c r="V224" s="33">
        <f>IF($AB224="","",IFERROR(INDEX(ITP!$J$3:$J$46,MATCH($AB224,ITP!$E$3:$E$46,0)),""))</f>
        <v/>
      </c>
      <c r="W224" s="33">
        <f>IF($AB224="","",IFERROR(INDEX(ITP!$K$3:$K$46,MATCH($AB224,ITP!$E$3:$E$46,0)),""))</f>
        <v/>
      </c>
      <c r="X224" s="33">
        <f>IF($AB224="","",IFERROR(INDEX(ITP!$L$3:$L$46,MATCH($AB224,ITP!$E$3:$E$46,0)),""))</f>
        <v/>
      </c>
      <c r="Y224" s="33">
        <f>IF($AB224="","",IFERROR(INDEX(ITP!$M$3:$M$46,MATCH($AB224,ITP!$E$3:$E$46,0)),""))</f>
        <v/>
      </c>
      <c r="Z224" s="33">
        <f>IF($AB224="","",IFERROR(INDEX(ITP!$N$3:$N$46,MATCH($AB224,ITP!$E$3:$E$46,0)),""))</f>
        <v/>
      </c>
      <c r="AA224" s="13">
        <f>IF(A224="","",A224&amp;"|"&amp;COUNTIF($A$2:A224,A224))</f>
        <v/>
      </c>
      <c r="AB224" s="13">
        <f>IF($A224="","",IFERROR(INDEX(ITP!$C$3:$C$21,MATCH(1,INDEX((ITP!$A$3:$A$21=$A224)*(((ITP!$B$3:$B$21="")+ISNUMBER(SEARCH(ITP!$B$3:$B$21,$G224&amp;" "&amp;$T224)))&gt;0),0),0)),""))</f>
        <v/>
      </c>
    </row>
    <row r="225">
      <c r="A225" s="33" t="n"/>
      <c r="B225" s="10" t="n"/>
      <c r="C225" s="33" t="n"/>
      <c r="D225" s="28" t="n"/>
      <c r="E225" s="10" t="n"/>
      <c r="F225" s="44" t="n"/>
      <c r="G225" s="33" t="n"/>
      <c r="H225" s="33" t="n"/>
      <c r="I225" s="33" t="n"/>
      <c r="J225" s="33" t="n"/>
      <c r="K225" s="44" t="n"/>
      <c r="L225" s="10" t="n"/>
      <c r="M225" s="33" t="n"/>
      <c r="N225" s="33" t="n"/>
      <c r="O225" s="33" t="n"/>
      <c r="P225" s="44" t="inlineStr">
        <is>
          <t>PPL</t>
        </is>
      </c>
      <c r="Q225" s="33" t="n"/>
      <c r="R225" s="33">
        <f>IF($AB225="","",IFERROR(INDEX(ITP!$G$3:$G$46,MATCH($AB225,ITP!$E$3:$E$46,0)),""))</f>
        <v/>
      </c>
      <c r="S225" s="33" t="n"/>
      <c r="T225" s="33" t="n"/>
      <c r="U225" s="33">
        <f>IF($AB225="","",IFERROR(INDEX(ITP!$I$3:$I$46,MATCH($AB225,ITP!$E$3:$E$46,0)),""))</f>
        <v/>
      </c>
      <c r="V225" s="33">
        <f>IF($AB225="","",IFERROR(INDEX(ITP!$J$3:$J$46,MATCH($AB225,ITP!$E$3:$E$46,0)),""))</f>
        <v/>
      </c>
      <c r="W225" s="33">
        <f>IF($AB225="","",IFERROR(INDEX(ITP!$K$3:$K$46,MATCH($AB225,ITP!$E$3:$E$46,0)),""))</f>
        <v/>
      </c>
      <c r="X225" s="33">
        <f>IF($AB225="","",IFERROR(INDEX(ITP!$L$3:$L$46,MATCH($AB225,ITP!$E$3:$E$46,0)),""))</f>
        <v/>
      </c>
      <c r="Y225" s="33">
        <f>IF($AB225="","",IFERROR(INDEX(ITP!$M$3:$M$46,MATCH($AB225,ITP!$E$3:$E$46,0)),""))</f>
        <v/>
      </c>
      <c r="Z225" s="33">
        <f>IF($AB225="","",IFERROR(INDEX(ITP!$N$3:$N$46,MATCH($AB225,ITP!$E$3:$E$46,0)),""))</f>
        <v/>
      </c>
      <c r="AA225" s="13">
        <f>IF(A225="","",A225&amp;"|"&amp;COUNTIF($A$2:A225,A225))</f>
        <v/>
      </c>
      <c r="AB225" s="13">
        <f>IF($A225="","",IFERROR(INDEX(ITP!$C$3:$C$21,MATCH(1,INDEX((ITP!$A$3:$A$21=$A225)*(((ITP!$B$3:$B$21="")+ISNUMBER(SEARCH(ITP!$B$3:$B$21,$G225&amp;" "&amp;$T225)))&gt;0),0),0)),""))</f>
        <v/>
      </c>
    </row>
    <row r="226">
      <c r="A226" s="33" t="n"/>
      <c r="B226" s="10" t="n"/>
      <c r="C226" s="33" t="n"/>
      <c r="D226" s="28" t="n"/>
      <c r="E226" s="10" t="n"/>
      <c r="F226" s="44" t="n"/>
      <c r="G226" s="33" t="n"/>
      <c r="H226" s="33" t="n"/>
      <c r="I226" s="33" t="n"/>
      <c r="J226" s="33" t="n"/>
      <c r="K226" s="44" t="n"/>
      <c r="L226" s="10" t="n"/>
      <c r="M226" s="33" t="n"/>
      <c r="N226" s="33" t="n"/>
      <c r="O226" s="33" t="n"/>
      <c r="P226" s="44" t="inlineStr">
        <is>
          <t>PPL</t>
        </is>
      </c>
      <c r="Q226" s="33" t="n"/>
      <c r="R226" s="33">
        <f>IF($AB226="","",IFERROR(INDEX(ITP!$G$3:$G$46,MATCH($AB226,ITP!$E$3:$E$46,0)),""))</f>
        <v/>
      </c>
      <c r="S226" s="33" t="n"/>
      <c r="T226" s="33" t="n"/>
      <c r="U226" s="33">
        <f>IF($AB226="","",IFERROR(INDEX(ITP!$I$3:$I$46,MATCH($AB226,ITP!$E$3:$E$46,0)),""))</f>
        <v/>
      </c>
      <c r="V226" s="33">
        <f>IF($AB226="","",IFERROR(INDEX(ITP!$J$3:$J$46,MATCH($AB226,ITP!$E$3:$E$46,0)),""))</f>
        <v/>
      </c>
      <c r="W226" s="33">
        <f>IF($AB226="","",IFERROR(INDEX(ITP!$K$3:$K$46,MATCH($AB226,ITP!$E$3:$E$46,0)),""))</f>
        <v/>
      </c>
      <c r="X226" s="33">
        <f>IF($AB226="","",IFERROR(INDEX(ITP!$L$3:$L$46,MATCH($AB226,ITP!$E$3:$E$46,0)),""))</f>
        <v/>
      </c>
      <c r="Y226" s="33">
        <f>IF($AB226="","",IFERROR(INDEX(ITP!$M$3:$M$46,MATCH($AB226,ITP!$E$3:$E$46,0)),""))</f>
        <v/>
      </c>
      <c r="Z226" s="33">
        <f>IF($AB226="","",IFERROR(INDEX(ITP!$N$3:$N$46,MATCH($AB226,ITP!$E$3:$E$46,0)),""))</f>
        <v/>
      </c>
      <c r="AA226" s="13">
        <f>IF(A226="","",A226&amp;"|"&amp;COUNTIF($A$2:A226,A226))</f>
        <v/>
      </c>
      <c r="AB226" s="13">
        <f>IF($A226="","",IFERROR(INDEX(ITP!$C$3:$C$21,MATCH(1,INDEX((ITP!$A$3:$A$21=$A226)*(((ITP!$B$3:$B$21="")+ISNUMBER(SEARCH(ITP!$B$3:$B$21,$G226&amp;" "&amp;$T226)))&gt;0),0),0)),""))</f>
        <v/>
      </c>
    </row>
    <row r="227">
      <c r="A227" s="33" t="n"/>
      <c r="B227" s="10" t="n"/>
      <c r="C227" s="33" t="n"/>
      <c r="D227" s="28" t="n"/>
      <c r="E227" s="10" t="n"/>
      <c r="F227" s="44" t="n"/>
      <c r="G227" s="33" t="n"/>
      <c r="H227" s="33" t="n"/>
      <c r="I227" s="33" t="n"/>
      <c r="J227" s="33" t="n"/>
      <c r="K227" s="44" t="n"/>
      <c r="L227" s="10" t="n"/>
      <c r="M227" s="33" t="n"/>
      <c r="N227" s="33" t="n"/>
      <c r="O227" s="33" t="n"/>
      <c r="P227" s="44" t="inlineStr">
        <is>
          <t>PPL</t>
        </is>
      </c>
      <c r="Q227" s="33" t="n"/>
      <c r="R227" s="33">
        <f>IF($AB227="","",IFERROR(INDEX(ITP!$G$3:$G$46,MATCH($AB227,ITP!$E$3:$E$46,0)),""))</f>
        <v/>
      </c>
      <c r="S227" s="33" t="n"/>
      <c r="T227" s="33" t="n"/>
      <c r="U227" s="33">
        <f>IF($AB227="","",IFERROR(INDEX(ITP!$I$3:$I$46,MATCH($AB227,ITP!$E$3:$E$46,0)),""))</f>
        <v/>
      </c>
      <c r="V227" s="33">
        <f>IF($AB227="","",IFERROR(INDEX(ITP!$J$3:$J$46,MATCH($AB227,ITP!$E$3:$E$46,0)),""))</f>
        <v/>
      </c>
      <c r="W227" s="33">
        <f>IF($AB227="","",IFERROR(INDEX(ITP!$K$3:$K$46,MATCH($AB227,ITP!$E$3:$E$46,0)),""))</f>
        <v/>
      </c>
      <c r="X227" s="33">
        <f>IF($AB227="","",IFERROR(INDEX(ITP!$L$3:$L$46,MATCH($AB227,ITP!$E$3:$E$46,0)),""))</f>
        <v/>
      </c>
      <c r="Y227" s="33">
        <f>IF($AB227="","",IFERROR(INDEX(ITP!$M$3:$M$46,MATCH($AB227,ITP!$E$3:$E$46,0)),""))</f>
        <v/>
      </c>
      <c r="Z227" s="33">
        <f>IF($AB227="","",IFERROR(INDEX(ITP!$N$3:$N$46,MATCH($AB227,ITP!$E$3:$E$46,0)),""))</f>
        <v/>
      </c>
      <c r="AA227" s="13">
        <f>IF(A227="","",A227&amp;"|"&amp;COUNTIF($A$2:A227,A227))</f>
        <v/>
      </c>
      <c r="AB227" s="13">
        <f>IF($A227="","",IFERROR(INDEX(ITP!$C$3:$C$21,MATCH(1,INDEX((ITP!$A$3:$A$21=$A227)*(((ITP!$B$3:$B$21="")+ISNUMBER(SEARCH(ITP!$B$3:$B$21,$G227&amp;" "&amp;$T227)))&gt;0),0),0)),""))</f>
        <v/>
      </c>
    </row>
    <row r="228">
      <c r="A228" s="33" t="n"/>
      <c r="B228" s="10" t="n"/>
      <c r="C228" s="33" t="n"/>
      <c r="D228" s="28" t="n"/>
      <c r="E228" s="10" t="n"/>
      <c r="F228" s="44" t="n"/>
      <c r="G228" s="33" t="n"/>
      <c r="H228" s="33" t="n"/>
      <c r="I228" s="33" t="n"/>
      <c r="J228" s="33" t="n"/>
      <c r="K228" s="44" t="n"/>
      <c r="L228" s="10" t="n"/>
      <c r="M228" s="33" t="n"/>
      <c r="N228" s="33" t="n"/>
      <c r="O228" s="33" t="n"/>
      <c r="P228" s="44" t="inlineStr">
        <is>
          <t>PPL</t>
        </is>
      </c>
      <c r="Q228" s="33" t="n"/>
      <c r="R228" s="33">
        <f>IF($AB228="","",IFERROR(INDEX(ITP!$G$3:$G$46,MATCH($AB228,ITP!$E$3:$E$46,0)),""))</f>
        <v/>
      </c>
      <c r="S228" s="33" t="n"/>
      <c r="T228" s="33" t="n"/>
      <c r="U228" s="33">
        <f>IF($AB228="","",IFERROR(INDEX(ITP!$I$3:$I$46,MATCH($AB228,ITP!$E$3:$E$46,0)),""))</f>
        <v/>
      </c>
      <c r="V228" s="33">
        <f>IF($AB228="","",IFERROR(INDEX(ITP!$J$3:$J$46,MATCH($AB228,ITP!$E$3:$E$46,0)),""))</f>
        <v/>
      </c>
      <c r="W228" s="33">
        <f>IF($AB228="","",IFERROR(INDEX(ITP!$K$3:$K$46,MATCH($AB228,ITP!$E$3:$E$46,0)),""))</f>
        <v/>
      </c>
      <c r="X228" s="33">
        <f>IF($AB228="","",IFERROR(INDEX(ITP!$L$3:$L$46,MATCH($AB228,ITP!$E$3:$E$46,0)),""))</f>
        <v/>
      </c>
      <c r="Y228" s="33">
        <f>IF($AB228="","",IFERROR(INDEX(ITP!$M$3:$M$46,MATCH($AB228,ITP!$E$3:$E$46,0)),""))</f>
        <v/>
      </c>
      <c r="Z228" s="33">
        <f>IF($AB228="","",IFERROR(INDEX(ITP!$N$3:$N$46,MATCH($AB228,ITP!$E$3:$E$46,0)),""))</f>
        <v/>
      </c>
      <c r="AA228" s="13">
        <f>IF(A228="","",A228&amp;"|"&amp;COUNTIF($A$2:A228,A228))</f>
        <v/>
      </c>
      <c r="AB228" s="13">
        <f>IF($A228="","",IFERROR(INDEX(ITP!$C$3:$C$21,MATCH(1,INDEX((ITP!$A$3:$A$21=$A228)*(((ITP!$B$3:$B$21="")+ISNUMBER(SEARCH(ITP!$B$3:$B$21,$G228&amp;" "&amp;$T228)))&gt;0),0),0)),""))</f>
        <v/>
      </c>
    </row>
    <row r="229">
      <c r="A229" s="33" t="n"/>
      <c r="B229" s="10" t="n"/>
      <c r="C229" s="33" t="n"/>
      <c r="D229" s="28" t="n"/>
      <c r="E229" s="10" t="n"/>
      <c r="F229" s="44" t="n"/>
      <c r="G229" s="33" t="n"/>
      <c r="H229" s="33" t="n"/>
      <c r="I229" s="33" t="n"/>
      <c r="J229" s="33" t="n"/>
      <c r="K229" s="44" t="n"/>
      <c r="L229" s="10" t="n"/>
      <c r="M229" s="33" t="n"/>
      <c r="N229" s="33" t="n"/>
      <c r="O229" s="33" t="n"/>
      <c r="P229" s="44" t="inlineStr">
        <is>
          <t>PPL</t>
        </is>
      </c>
      <c r="Q229" s="33" t="n"/>
      <c r="R229" s="33">
        <f>IF($AB229="","",IFERROR(INDEX(ITP!$G$3:$G$46,MATCH($AB229,ITP!$E$3:$E$46,0)),""))</f>
        <v/>
      </c>
      <c r="S229" s="33" t="n"/>
      <c r="T229" s="33" t="n"/>
      <c r="U229" s="33">
        <f>IF($AB229="","",IFERROR(INDEX(ITP!$I$3:$I$46,MATCH($AB229,ITP!$E$3:$E$46,0)),""))</f>
        <v/>
      </c>
      <c r="V229" s="33">
        <f>IF($AB229="","",IFERROR(INDEX(ITP!$J$3:$J$46,MATCH($AB229,ITP!$E$3:$E$46,0)),""))</f>
        <v/>
      </c>
      <c r="W229" s="33">
        <f>IF($AB229="","",IFERROR(INDEX(ITP!$K$3:$K$46,MATCH($AB229,ITP!$E$3:$E$46,0)),""))</f>
        <v/>
      </c>
      <c r="X229" s="33">
        <f>IF($AB229="","",IFERROR(INDEX(ITP!$L$3:$L$46,MATCH($AB229,ITP!$E$3:$E$46,0)),""))</f>
        <v/>
      </c>
      <c r="Y229" s="33">
        <f>IF($AB229="","",IFERROR(INDEX(ITP!$M$3:$M$46,MATCH($AB229,ITP!$E$3:$E$46,0)),""))</f>
        <v/>
      </c>
      <c r="Z229" s="33">
        <f>IF($AB229="","",IFERROR(INDEX(ITP!$N$3:$N$46,MATCH($AB229,ITP!$E$3:$E$46,0)),""))</f>
        <v/>
      </c>
      <c r="AA229" s="13">
        <f>IF(A229="","",A229&amp;"|"&amp;COUNTIF($A$2:A229,A229))</f>
        <v/>
      </c>
      <c r="AB229" s="13">
        <f>IF($A229="","",IFERROR(INDEX(ITP!$C$3:$C$21,MATCH(1,INDEX((ITP!$A$3:$A$21=$A229)*(((ITP!$B$3:$B$21="")+ISNUMBER(SEARCH(ITP!$B$3:$B$21,$G229&amp;" "&amp;$T229)))&gt;0),0),0)),""))</f>
        <v/>
      </c>
    </row>
    <row r="230">
      <c r="A230" s="33" t="n"/>
      <c r="B230" s="10" t="n"/>
      <c r="C230" s="33" t="n"/>
      <c r="D230" s="28" t="n"/>
      <c r="E230" s="10" t="n"/>
      <c r="F230" s="44" t="n"/>
      <c r="G230" s="33" t="n"/>
      <c r="H230" s="33" t="n"/>
      <c r="I230" s="33" t="n"/>
      <c r="J230" s="33" t="n"/>
      <c r="K230" s="44" t="n"/>
      <c r="L230" s="10" t="n"/>
      <c r="M230" s="33" t="n"/>
      <c r="N230" s="33" t="n"/>
      <c r="O230" s="33" t="n"/>
      <c r="P230" s="44" t="inlineStr">
        <is>
          <t>PPL</t>
        </is>
      </c>
      <c r="Q230" s="33" t="n"/>
      <c r="R230" s="33">
        <f>IF($AB230="","",IFERROR(INDEX(ITP!$G$3:$G$46,MATCH($AB230,ITP!$E$3:$E$46,0)),""))</f>
        <v/>
      </c>
      <c r="S230" s="33" t="n"/>
      <c r="T230" s="33" t="n"/>
      <c r="U230" s="33">
        <f>IF($AB230="","",IFERROR(INDEX(ITP!$I$3:$I$46,MATCH($AB230,ITP!$E$3:$E$46,0)),""))</f>
        <v/>
      </c>
      <c r="V230" s="33">
        <f>IF($AB230="","",IFERROR(INDEX(ITP!$J$3:$J$46,MATCH($AB230,ITP!$E$3:$E$46,0)),""))</f>
        <v/>
      </c>
      <c r="W230" s="33">
        <f>IF($AB230="","",IFERROR(INDEX(ITP!$K$3:$K$46,MATCH($AB230,ITP!$E$3:$E$46,0)),""))</f>
        <v/>
      </c>
      <c r="X230" s="33">
        <f>IF($AB230="","",IFERROR(INDEX(ITP!$L$3:$L$46,MATCH($AB230,ITP!$E$3:$E$46,0)),""))</f>
        <v/>
      </c>
      <c r="Y230" s="33">
        <f>IF($AB230="","",IFERROR(INDEX(ITP!$M$3:$M$46,MATCH($AB230,ITP!$E$3:$E$46,0)),""))</f>
        <v/>
      </c>
      <c r="Z230" s="33">
        <f>IF($AB230="","",IFERROR(INDEX(ITP!$N$3:$N$46,MATCH($AB230,ITP!$E$3:$E$46,0)),""))</f>
        <v/>
      </c>
      <c r="AA230" s="13">
        <f>IF(A230="","",A230&amp;"|"&amp;COUNTIF($A$2:A230,A230))</f>
        <v/>
      </c>
      <c r="AB230" s="13">
        <f>IF($A230="","",IFERROR(INDEX(ITP!$C$3:$C$21,MATCH(1,INDEX((ITP!$A$3:$A$21=$A230)*(((ITP!$B$3:$B$21="")+ISNUMBER(SEARCH(ITP!$B$3:$B$21,$G230&amp;" "&amp;$T230)))&gt;0),0),0)),""))</f>
        <v/>
      </c>
    </row>
    <row r="231">
      <c r="A231" s="33" t="n"/>
      <c r="B231" s="10" t="n"/>
      <c r="C231" s="33" t="n"/>
      <c r="D231" s="28" t="n"/>
      <c r="E231" s="10" t="n"/>
      <c r="F231" s="44" t="n"/>
      <c r="G231" s="33" t="n"/>
      <c r="H231" s="33" t="n"/>
      <c r="I231" s="33" t="n"/>
      <c r="J231" s="33" t="n"/>
      <c r="K231" s="44" t="n"/>
      <c r="L231" s="10" t="n"/>
      <c r="M231" s="33" t="n"/>
      <c r="N231" s="33" t="n"/>
      <c r="O231" s="33" t="n"/>
      <c r="P231" s="44" t="inlineStr">
        <is>
          <t>PPL</t>
        </is>
      </c>
      <c r="Q231" s="33" t="n"/>
      <c r="R231" s="33">
        <f>IF($AB231="","",IFERROR(INDEX(ITP!$G$3:$G$46,MATCH($AB231,ITP!$E$3:$E$46,0)),""))</f>
        <v/>
      </c>
      <c r="S231" s="33" t="n"/>
      <c r="T231" s="33" t="n"/>
      <c r="U231" s="33">
        <f>IF($AB231="","",IFERROR(INDEX(ITP!$I$3:$I$46,MATCH($AB231,ITP!$E$3:$E$46,0)),""))</f>
        <v/>
      </c>
      <c r="V231" s="33">
        <f>IF($AB231="","",IFERROR(INDEX(ITP!$J$3:$J$46,MATCH($AB231,ITP!$E$3:$E$46,0)),""))</f>
        <v/>
      </c>
      <c r="W231" s="33">
        <f>IF($AB231="","",IFERROR(INDEX(ITP!$K$3:$K$46,MATCH($AB231,ITP!$E$3:$E$46,0)),""))</f>
        <v/>
      </c>
      <c r="X231" s="33">
        <f>IF($AB231="","",IFERROR(INDEX(ITP!$L$3:$L$46,MATCH($AB231,ITP!$E$3:$E$46,0)),""))</f>
        <v/>
      </c>
      <c r="Y231" s="33">
        <f>IF($AB231="","",IFERROR(INDEX(ITP!$M$3:$M$46,MATCH($AB231,ITP!$E$3:$E$46,0)),""))</f>
        <v/>
      </c>
      <c r="Z231" s="33">
        <f>IF($AB231="","",IFERROR(INDEX(ITP!$N$3:$N$46,MATCH($AB231,ITP!$E$3:$E$46,0)),""))</f>
        <v/>
      </c>
      <c r="AA231" s="13">
        <f>IF(A231="","",A231&amp;"|"&amp;COUNTIF($A$2:A231,A231))</f>
        <v/>
      </c>
      <c r="AB231" s="13">
        <f>IF($A231="","",IFERROR(INDEX(ITP!$C$3:$C$21,MATCH(1,INDEX((ITP!$A$3:$A$21=$A231)*(((ITP!$B$3:$B$21="")+ISNUMBER(SEARCH(ITP!$B$3:$B$21,$G231&amp;" "&amp;$T231)))&gt;0),0),0)),""))</f>
        <v/>
      </c>
    </row>
    <row r="232">
      <c r="A232" s="33" t="n"/>
      <c r="B232" s="10" t="n"/>
      <c r="C232" s="33" t="n"/>
      <c r="D232" s="28" t="n"/>
      <c r="E232" s="10" t="n"/>
      <c r="F232" s="44" t="n"/>
      <c r="G232" s="33" t="n"/>
      <c r="H232" s="33" t="n"/>
      <c r="I232" s="33" t="n"/>
      <c r="J232" s="33" t="n"/>
      <c r="K232" s="44" t="n"/>
      <c r="L232" s="10" t="n"/>
      <c r="M232" s="33" t="n"/>
      <c r="N232" s="33" t="n"/>
      <c r="O232" s="33" t="n"/>
      <c r="P232" s="44" t="inlineStr">
        <is>
          <t>PPL</t>
        </is>
      </c>
      <c r="Q232" s="33" t="n"/>
      <c r="R232" s="33">
        <f>IF($AB232="","",IFERROR(INDEX(ITP!$G$3:$G$46,MATCH($AB232,ITP!$E$3:$E$46,0)),""))</f>
        <v/>
      </c>
      <c r="S232" s="33" t="n"/>
      <c r="T232" s="33" t="n"/>
      <c r="U232" s="33">
        <f>IF($AB232="","",IFERROR(INDEX(ITP!$I$3:$I$46,MATCH($AB232,ITP!$E$3:$E$46,0)),""))</f>
        <v/>
      </c>
      <c r="V232" s="33">
        <f>IF($AB232="","",IFERROR(INDEX(ITP!$J$3:$J$46,MATCH($AB232,ITP!$E$3:$E$46,0)),""))</f>
        <v/>
      </c>
      <c r="W232" s="33">
        <f>IF($AB232="","",IFERROR(INDEX(ITP!$K$3:$K$46,MATCH($AB232,ITP!$E$3:$E$46,0)),""))</f>
        <v/>
      </c>
      <c r="X232" s="33">
        <f>IF($AB232="","",IFERROR(INDEX(ITP!$L$3:$L$46,MATCH($AB232,ITP!$E$3:$E$46,0)),""))</f>
        <v/>
      </c>
      <c r="Y232" s="33">
        <f>IF($AB232="","",IFERROR(INDEX(ITP!$M$3:$M$46,MATCH($AB232,ITP!$E$3:$E$46,0)),""))</f>
        <v/>
      </c>
      <c r="Z232" s="33">
        <f>IF($AB232="","",IFERROR(INDEX(ITP!$N$3:$N$46,MATCH($AB232,ITP!$E$3:$E$46,0)),""))</f>
        <v/>
      </c>
      <c r="AA232" s="13">
        <f>IF(A232="","",A232&amp;"|"&amp;COUNTIF($A$2:A232,A232))</f>
        <v/>
      </c>
      <c r="AB232" s="13">
        <f>IF($A232="","",IFERROR(INDEX(ITP!$C$3:$C$21,MATCH(1,INDEX((ITP!$A$3:$A$21=$A232)*(((ITP!$B$3:$B$21="")+ISNUMBER(SEARCH(ITP!$B$3:$B$21,$G232&amp;" "&amp;$T232)))&gt;0),0),0)),""))</f>
        <v/>
      </c>
    </row>
    <row r="233">
      <c r="A233" s="33" t="n"/>
      <c r="B233" s="10" t="n"/>
      <c r="C233" s="33" t="n"/>
      <c r="D233" s="28" t="n"/>
      <c r="E233" s="10" t="n"/>
      <c r="F233" s="44" t="n"/>
      <c r="G233" s="33" t="n"/>
      <c r="H233" s="33" t="n"/>
      <c r="I233" s="33" t="n"/>
      <c r="J233" s="33" t="n"/>
      <c r="K233" s="44" t="n"/>
      <c r="L233" s="10" t="n"/>
      <c r="M233" s="33" t="n"/>
      <c r="N233" s="33" t="n"/>
      <c r="O233" s="33" t="n"/>
      <c r="P233" s="44" t="inlineStr">
        <is>
          <t>PPL</t>
        </is>
      </c>
      <c r="Q233" s="33" t="n"/>
      <c r="R233" s="33">
        <f>IF($AB233="","",IFERROR(INDEX(ITP!$G$3:$G$46,MATCH($AB233,ITP!$E$3:$E$46,0)),""))</f>
        <v/>
      </c>
      <c r="S233" s="33" t="n"/>
      <c r="T233" s="33" t="n"/>
      <c r="U233" s="33">
        <f>IF($AB233="","",IFERROR(INDEX(ITP!$I$3:$I$46,MATCH($AB233,ITP!$E$3:$E$46,0)),""))</f>
        <v/>
      </c>
      <c r="V233" s="33">
        <f>IF($AB233="","",IFERROR(INDEX(ITP!$J$3:$J$46,MATCH($AB233,ITP!$E$3:$E$46,0)),""))</f>
        <v/>
      </c>
      <c r="W233" s="33">
        <f>IF($AB233="","",IFERROR(INDEX(ITP!$K$3:$K$46,MATCH($AB233,ITP!$E$3:$E$46,0)),""))</f>
        <v/>
      </c>
      <c r="X233" s="33">
        <f>IF($AB233="","",IFERROR(INDEX(ITP!$L$3:$L$46,MATCH($AB233,ITP!$E$3:$E$46,0)),""))</f>
        <v/>
      </c>
      <c r="Y233" s="33">
        <f>IF($AB233="","",IFERROR(INDEX(ITP!$M$3:$M$46,MATCH($AB233,ITP!$E$3:$E$46,0)),""))</f>
        <v/>
      </c>
      <c r="Z233" s="33">
        <f>IF($AB233="","",IFERROR(INDEX(ITP!$N$3:$N$46,MATCH($AB233,ITP!$E$3:$E$46,0)),""))</f>
        <v/>
      </c>
      <c r="AA233" s="13">
        <f>IF(A233="","",A233&amp;"|"&amp;COUNTIF($A$2:A233,A233))</f>
        <v/>
      </c>
      <c r="AB233" s="13">
        <f>IF($A233="","",IFERROR(INDEX(ITP!$C$3:$C$21,MATCH(1,INDEX((ITP!$A$3:$A$21=$A233)*(((ITP!$B$3:$B$21="")+ISNUMBER(SEARCH(ITP!$B$3:$B$21,$G233&amp;" "&amp;$T233)))&gt;0),0),0)),""))</f>
        <v/>
      </c>
    </row>
    <row r="234">
      <c r="A234" s="33" t="n"/>
      <c r="B234" s="10" t="n"/>
      <c r="C234" s="33" t="n"/>
      <c r="D234" s="28" t="n"/>
      <c r="E234" s="10" t="n"/>
      <c r="F234" s="44" t="n"/>
      <c r="G234" s="33" t="n"/>
      <c r="H234" s="33" t="n"/>
      <c r="I234" s="33" t="n"/>
      <c r="J234" s="33" t="n"/>
      <c r="K234" s="44" t="n"/>
      <c r="L234" s="10" t="n"/>
      <c r="M234" s="33" t="n"/>
      <c r="N234" s="33" t="n"/>
      <c r="O234" s="33" t="n"/>
      <c r="P234" s="44" t="inlineStr">
        <is>
          <t>PPL</t>
        </is>
      </c>
      <c r="Q234" s="33" t="n"/>
      <c r="R234" s="33">
        <f>IF($AB234="","",IFERROR(INDEX(ITP!$G$3:$G$46,MATCH($AB234,ITP!$E$3:$E$46,0)),""))</f>
        <v/>
      </c>
      <c r="S234" s="33" t="n"/>
      <c r="T234" s="33" t="n"/>
      <c r="U234" s="33">
        <f>IF($AB234="","",IFERROR(INDEX(ITP!$I$3:$I$46,MATCH($AB234,ITP!$E$3:$E$46,0)),""))</f>
        <v/>
      </c>
      <c r="V234" s="33">
        <f>IF($AB234="","",IFERROR(INDEX(ITP!$J$3:$J$46,MATCH($AB234,ITP!$E$3:$E$46,0)),""))</f>
        <v/>
      </c>
      <c r="W234" s="33">
        <f>IF($AB234="","",IFERROR(INDEX(ITP!$K$3:$K$46,MATCH($AB234,ITP!$E$3:$E$46,0)),""))</f>
        <v/>
      </c>
      <c r="X234" s="33">
        <f>IF($AB234="","",IFERROR(INDEX(ITP!$L$3:$L$46,MATCH($AB234,ITP!$E$3:$E$46,0)),""))</f>
        <v/>
      </c>
      <c r="Y234" s="33">
        <f>IF($AB234="","",IFERROR(INDEX(ITP!$M$3:$M$46,MATCH($AB234,ITP!$E$3:$E$46,0)),""))</f>
        <v/>
      </c>
      <c r="Z234" s="33">
        <f>IF($AB234="","",IFERROR(INDEX(ITP!$N$3:$N$46,MATCH($AB234,ITP!$E$3:$E$46,0)),""))</f>
        <v/>
      </c>
      <c r="AA234" s="13">
        <f>IF(A234="","",A234&amp;"|"&amp;COUNTIF($A$2:A234,A234))</f>
        <v/>
      </c>
      <c r="AB234" s="13">
        <f>IF($A234="","",IFERROR(INDEX(ITP!$C$3:$C$21,MATCH(1,INDEX((ITP!$A$3:$A$21=$A234)*(((ITP!$B$3:$B$21="")+ISNUMBER(SEARCH(ITP!$B$3:$B$21,$G234&amp;" "&amp;$T234)))&gt;0),0),0)),""))</f>
        <v/>
      </c>
    </row>
    <row r="235">
      <c r="A235" s="33" t="n"/>
      <c r="B235" s="10" t="n"/>
      <c r="C235" s="33" t="n"/>
      <c r="D235" s="28" t="n"/>
      <c r="E235" s="10" t="n"/>
      <c r="F235" s="44" t="n"/>
      <c r="G235" s="33" t="n"/>
      <c r="H235" s="33" t="n"/>
      <c r="I235" s="33" t="n"/>
      <c r="J235" s="33" t="n"/>
      <c r="K235" s="44" t="n"/>
      <c r="L235" s="10" t="n"/>
      <c r="M235" s="33" t="n"/>
      <c r="N235" s="33" t="n"/>
      <c r="O235" s="33" t="n"/>
      <c r="P235" s="44" t="inlineStr">
        <is>
          <t>PPL</t>
        </is>
      </c>
      <c r="Q235" s="33" t="n"/>
      <c r="R235" s="33">
        <f>IF($AB235="","",IFERROR(INDEX(ITP!$G$3:$G$46,MATCH($AB235,ITP!$E$3:$E$46,0)),""))</f>
        <v/>
      </c>
      <c r="S235" s="33" t="n"/>
      <c r="T235" s="33" t="n"/>
      <c r="U235" s="33">
        <f>IF($AB235="","",IFERROR(INDEX(ITP!$I$3:$I$46,MATCH($AB235,ITP!$E$3:$E$46,0)),""))</f>
        <v/>
      </c>
      <c r="V235" s="33">
        <f>IF($AB235="","",IFERROR(INDEX(ITP!$J$3:$J$46,MATCH($AB235,ITP!$E$3:$E$46,0)),""))</f>
        <v/>
      </c>
      <c r="W235" s="33">
        <f>IF($AB235="","",IFERROR(INDEX(ITP!$K$3:$K$46,MATCH($AB235,ITP!$E$3:$E$46,0)),""))</f>
        <v/>
      </c>
      <c r="X235" s="33">
        <f>IF($AB235="","",IFERROR(INDEX(ITP!$L$3:$L$46,MATCH($AB235,ITP!$E$3:$E$46,0)),""))</f>
        <v/>
      </c>
      <c r="Y235" s="33">
        <f>IF($AB235="","",IFERROR(INDEX(ITP!$M$3:$M$46,MATCH($AB235,ITP!$E$3:$E$46,0)),""))</f>
        <v/>
      </c>
      <c r="Z235" s="33">
        <f>IF($AB235="","",IFERROR(INDEX(ITP!$N$3:$N$46,MATCH($AB235,ITP!$E$3:$E$46,0)),""))</f>
        <v/>
      </c>
      <c r="AA235" s="13">
        <f>IF(A235="","",A235&amp;"|"&amp;COUNTIF($A$2:A235,A235))</f>
        <v/>
      </c>
      <c r="AB235" s="13">
        <f>IF($A235="","",IFERROR(INDEX(ITP!$C$3:$C$21,MATCH(1,INDEX((ITP!$A$3:$A$21=$A235)*(((ITP!$B$3:$B$21="")+ISNUMBER(SEARCH(ITP!$B$3:$B$21,$G235&amp;" "&amp;$T235)))&gt;0),0),0)),""))</f>
        <v/>
      </c>
    </row>
    <row r="236">
      <c r="A236" s="33" t="n"/>
      <c r="B236" s="10" t="n"/>
      <c r="C236" s="33" t="n"/>
      <c r="D236" s="28" t="n"/>
      <c r="E236" s="10" t="n"/>
      <c r="F236" s="44" t="n"/>
      <c r="G236" s="33" t="n"/>
      <c r="H236" s="33" t="n"/>
      <c r="I236" s="33" t="n"/>
      <c r="J236" s="33" t="n"/>
      <c r="K236" s="44" t="n"/>
      <c r="L236" s="10" t="n"/>
      <c r="M236" s="33" t="n"/>
      <c r="N236" s="33" t="n"/>
      <c r="O236" s="33" t="n"/>
      <c r="P236" s="33" t="n"/>
      <c r="Q236" s="33" t="n"/>
      <c r="R236" s="33">
        <f>IF($AB236="","",IFERROR(INDEX(ITP!$G$3:$G$46,MATCH($AB236,ITP!$E$3:$E$46,0)),""))</f>
        <v/>
      </c>
      <c r="S236" s="33" t="n"/>
      <c r="T236" s="33" t="n"/>
      <c r="U236" s="33">
        <f>IF($AB236="","",IFERROR(INDEX(ITP!$I$3:$I$46,MATCH($AB236,ITP!$E$3:$E$46,0)),""))</f>
        <v/>
      </c>
      <c r="V236" s="33">
        <f>IF($AB236="","",IFERROR(INDEX(ITP!$J$3:$J$46,MATCH($AB236,ITP!$E$3:$E$46,0)),""))</f>
        <v/>
      </c>
      <c r="W236" s="33">
        <f>IF($AB236="","",IFERROR(INDEX(ITP!$K$3:$K$46,MATCH($AB236,ITP!$E$3:$E$46,0)),""))</f>
        <v/>
      </c>
      <c r="X236" s="33">
        <f>IF($AB236="","",IFERROR(INDEX(ITP!$L$3:$L$46,MATCH($AB236,ITP!$E$3:$E$46,0)),""))</f>
        <v/>
      </c>
      <c r="Y236" s="33">
        <f>IF($AB236="","",IFERROR(INDEX(ITP!$M$3:$M$46,MATCH($AB236,ITP!$E$3:$E$46,0)),""))</f>
        <v/>
      </c>
      <c r="Z236" s="33">
        <f>IF($AB236="","",IFERROR(INDEX(ITP!$N$3:$N$46,MATCH($AB236,ITP!$E$3:$E$46,0)),""))</f>
        <v/>
      </c>
      <c r="AA236" s="13">
        <f>IF(A236="","",A236&amp;"|"&amp;COUNTIF($A$2:A236,A236))</f>
        <v/>
      </c>
      <c r="AB236" s="13">
        <f>IF($A236="","",IFERROR(INDEX(ITP!$C$3:$C$21,MATCH(1,INDEX((ITP!$A$3:$A$21=$A236)*(((ITP!$B$3:$B$21="")+ISNUMBER(SEARCH(ITP!$B$3:$B$21,$G236&amp;" "&amp;$T236)))&gt;0),0),0)),""))</f>
        <v/>
      </c>
    </row>
    <row r="237">
      <c r="A237" s="33" t="n"/>
      <c r="B237" s="10" t="n"/>
      <c r="C237" s="33" t="n"/>
      <c r="D237" s="28" t="n"/>
      <c r="E237" s="10" t="n"/>
      <c r="F237" s="44" t="n"/>
      <c r="G237" s="33" t="n"/>
      <c r="H237" s="33" t="n"/>
      <c r="I237" s="33" t="n"/>
      <c r="J237" s="33" t="n"/>
      <c r="K237" s="44" t="n"/>
      <c r="L237" s="10" t="n"/>
      <c r="M237" s="33" t="n"/>
      <c r="N237" s="33" t="n"/>
      <c r="O237" s="33" t="n"/>
      <c r="P237" s="33" t="n"/>
      <c r="Q237" s="33" t="n"/>
      <c r="R237" s="33">
        <f>IF($AB237="","",IFERROR(INDEX(ITP!$G$3:$G$46,MATCH($AB237,ITP!$E$3:$E$46,0)),""))</f>
        <v/>
      </c>
      <c r="S237" s="33" t="n"/>
      <c r="T237" s="33" t="n"/>
      <c r="U237" s="33">
        <f>IF($AB237="","",IFERROR(INDEX(ITP!$I$3:$I$46,MATCH($AB237,ITP!$E$3:$E$46,0)),""))</f>
        <v/>
      </c>
      <c r="V237" s="33">
        <f>IF($AB237="","",IFERROR(INDEX(ITP!$J$3:$J$46,MATCH($AB237,ITP!$E$3:$E$46,0)),""))</f>
        <v/>
      </c>
      <c r="W237" s="33">
        <f>IF($AB237="","",IFERROR(INDEX(ITP!$K$3:$K$46,MATCH($AB237,ITP!$E$3:$E$46,0)),""))</f>
        <v/>
      </c>
      <c r="X237" s="33">
        <f>IF($AB237="","",IFERROR(INDEX(ITP!$L$3:$L$46,MATCH($AB237,ITP!$E$3:$E$46,0)),""))</f>
        <v/>
      </c>
      <c r="Y237" s="33">
        <f>IF($AB237="","",IFERROR(INDEX(ITP!$M$3:$M$46,MATCH($AB237,ITP!$E$3:$E$46,0)),""))</f>
        <v/>
      </c>
      <c r="Z237" s="33">
        <f>IF($AB237="","",IFERROR(INDEX(ITP!$N$3:$N$46,MATCH($AB237,ITP!$E$3:$E$46,0)),""))</f>
        <v/>
      </c>
      <c r="AA237" s="13">
        <f>IF(A237="","",A237&amp;"|"&amp;COUNTIF($A$2:A237,A237))</f>
        <v/>
      </c>
      <c r="AB237" s="13">
        <f>IF($A237="","",IFERROR(INDEX(ITP!$C$3:$C$21,MATCH(1,INDEX((ITP!$A$3:$A$21=$A237)*(((ITP!$B$3:$B$21="")+ISNUMBER(SEARCH(ITP!$B$3:$B$21,$G237&amp;" "&amp;$T237)))&gt;0),0),0)),""))</f>
        <v/>
      </c>
    </row>
    <row r="238">
      <c r="A238" s="33" t="n"/>
      <c r="B238" s="10" t="n"/>
      <c r="C238" s="33" t="n"/>
      <c r="D238" s="28" t="n"/>
      <c r="E238" s="10" t="n"/>
      <c r="F238" s="44" t="n"/>
      <c r="G238" s="33" t="n"/>
      <c r="H238" s="33" t="n"/>
      <c r="I238" s="33" t="n"/>
      <c r="J238" s="33" t="n"/>
      <c r="K238" s="44" t="n"/>
      <c r="L238" s="10" t="n"/>
      <c r="M238" s="33" t="n"/>
      <c r="N238" s="33" t="n"/>
      <c r="O238" s="33" t="n"/>
      <c r="P238" s="33" t="n"/>
      <c r="Q238" s="33" t="n"/>
      <c r="R238" s="33">
        <f>IF($AB238="","",IFERROR(INDEX(ITP!$G$3:$G$46,MATCH($AB238,ITP!$E$3:$E$46,0)),""))</f>
        <v/>
      </c>
      <c r="S238" s="33" t="n"/>
      <c r="T238" s="33" t="n"/>
      <c r="U238" s="33">
        <f>IF($AB238="","",IFERROR(INDEX(ITP!$I$3:$I$46,MATCH($AB238,ITP!$E$3:$E$46,0)),""))</f>
        <v/>
      </c>
      <c r="V238" s="33">
        <f>IF($AB238="","",IFERROR(INDEX(ITP!$J$3:$J$46,MATCH($AB238,ITP!$E$3:$E$46,0)),""))</f>
        <v/>
      </c>
      <c r="W238" s="33">
        <f>IF($AB238="","",IFERROR(INDEX(ITP!$K$3:$K$46,MATCH($AB238,ITP!$E$3:$E$46,0)),""))</f>
        <v/>
      </c>
      <c r="X238" s="33">
        <f>IF($AB238="","",IFERROR(INDEX(ITP!$L$3:$L$46,MATCH($AB238,ITP!$E$3:$E$46,0)),""))</f>
        <v/>
      </c>
      <c r="Y238" s="33">
        <f>IF($AB238="","",IFERROR(INDEX(ITP!$M$3:$M$46,MATCH($AB238,ITP!$E$3:$E$46,0)),""))</f>
        <v/>
      </c>
      <c r="Z238" s="33">
        <f>IF($AB238="","",IFERROR(INDEX(ITP!$N$3:$N$46,MATCH($AB238,ITP!$E$3:$E$46,0)),""))</f>
        <v/>
      </c>
      <c r="AA238" s="13">
        <f>IF(A238="","",A238&amp;"|"&amp;COUNTIF($A$2:A238,A238))</f>
        <v/>
      </c>
      <c r="AB238" s="13">
        <f>IF($A238="","",IFERROR(INDEX(ITP!$C$3:$C$21,MATCH(1,INDEX((ITP!$A$3:$A$21=$A238)*(((ITP!$B$3:$B$21="")+ISNUMBER(SEARCH(ITP!$B$3:$B$21,$G238&amp;" "&amp;$T238)))&gt;0),0),0)),""))</f>
        <v/>
      </c>
    </row>
    <row r="239">
      <c r="A239" s="33" t="n"/>
      <c r="B239" s="10" t="n"/>
      <c r="C239" s="33" t="n"/>
      <c r="D239" s="28" t="n"/>
      <c r="E239" s="10" t="n"/>
      <c r="F239" s="44" t="n"/>
      <c r="G239" s="33" t="n"/>
      <c r="H239" s="33" t="n"/>
      <c r="I239" s="33" t="n"/>
      <c r="J239" s="33" t="n"/>
      <c r="K239" s="44" t="n"/>
      <c r="L239" s="10" t="n"/>
      <c r="M239" s="33" t="n"/>
      <c r="N239" s="33" t="n"/>
      <c r="O239" s="33" t="n"/>
      <c r="P239" s="33" t="n"/>
      <c r="Q239" s="33" t="n"/>
      <c r="R239" s="33">
        <f>IF($AB239="","",IFERROR(INDEX(ITP!$G$3:$G$46,MATCH($AB239,ITP!$E$3:$E$46,0)),""))</f>
        <v/>
      </c>
      <c r="S239" s="33" t="n"/>
      <c r="T239" s="33" t="n"/>
      <c r="U239" s="33">
        <f>IF($AB239="","",IFERROR(INDEX(ITP!$I$3:$I$46,MATCH($AB239,ITP!$E$3:$E$46,0)),""))</f>
        <v/>
      </c>
      <c r="V239" s="33">
        <f>IF($AB239="","",IFERROR(INDEX(ITP!$J$3:$J$46,MATCH($AB239,ITP!$E$3:$E$46,0)),""))</f>
        <v/>
      </c>
      <c r="W239" s="33">
        <f>IF($AB239="","",IFERROR(INDEX(ITP!$K$3:$K$46,MATCH($AB239,ITP!$E$3:$E$46,0)),""))</f>
        <v/>
      </c>
      <c r="X239" s="33">
        <f>IF($AB239="","",IFERROR(INDEX(ITP!$L$3:$L$46,MATCH($AB239,ITP!$E$3:$E$46,0)),""))</f>
        <v/>
      </c>
      <c r="Y239" s="33">
        <f>IF($AB239="","",IFERROR(INDEX(ITP!$M$3:$M$46,MATCH($AB239,ITP!$E$3:$E$46,0)),""))</f>
        <v/>
      </c>
      <c r="Z239" s="33">
        <f>IF($AB239="","",IFERROR(INDEX(ITP!$N$3:$N$46,MATCH($AB239,ITP!$E$3:$E$46,0)),""))</f>
        <v/>
      </c>
      <c r="AA239" s="13">
        <f>IF(A239="","",A239&amp;"|"&amp;COUNTIF($A$2:A239,A239))</f>
        <v/>
      </c>
      <c r="AB239" s="13">
        <f>IF($A239="","",IFERROR(INDEX(ITP!$C$3:$C$21,MATCH(1,INDEX((ITP!$A$3:$A$21=$A239)*(((ITP!$B$3:$B$21="")+ISNUMBER(SEARCH(ITP!$B$3:$B$21,$G239&amp;" "&amp;$T239)))&gt;0),0),0)),""))</f>
        <v/>
      </c>
    </row>
    <row r="240">
      <c r="A240" s="33" t="n"/>
      <c r="B240" s="10" t="n"/>
      <c r="C240" s="33" t="n"/>
      <c r="D240" s="28" t="n"/>
      <c r="E240" s="10" t="n"/>
      <c r="F240" s="44" t="n"/>
      <c r="G240" s="33" t="n"/>
      <c r="H240" s="33" t="n"/>
      <c r="I240" s="33" t="n"/>
      <c r="J240" s="33" t="n"/>
      <c r="K240" s="44" t="n"/>
      <c r="L240" s="10" t="n"/>
      <c r="M240" s="33" t="n"/>
      <c r="N240" s="33" t="n"/>
      <c r="O240" s="33" t="n"/>
      <c r="P240" s="33" t="n"/>
      <c r="Q240" s="33" t="n"/>
      <c r="R240" s="33">
        <f>IF($AB240="","",IFERROR(INDEX(ITP!$G$3:$G$46,MATCH($AB240,ITP!$E$3:$E$46,0)),""))</f>
        <v/>
      </c>
      <c r="S240" s="33" t="n"/>
      <c r="T240" s="33" t="n"/>
      <c r="U240" s="33">
        <f>IF($AB240="","",IFERROR(INDEX(ITP!$I$3:$I$46,MATCH($AB240,ITP!$E$3:$E$46,0)),""))</f>
        <v/>
      </c>
      <c r="V240" s="33">
        <f>IF($AB240="","",IFERROR(INDEX(ITP!$J$3:$J$46,MATCH($AB240,ITP!$E$3:$E$46,0)),""))</f>
        <v/>
      </c>
      <c r="W240" s="33">
        <f>IF($AB240="","",IFERROR(INDEX(ITP!$K$3:$K$46,MATCH($AB240,ITP!$E$3:$E$46,0)),""))</f>
        <v/>
      </c>
      <c r="X240" s="33">
        <f>IF($AB240="","",IFERROR(INDEX(ITP!$L$3:$L$46,MATCH($AB240,ITP!$E$3:$E$46,0)),""))</f>
        <v/>
      </c>
      <c r="Y240" s="33">
        <f>IF($AB240="","",IFERROR(INDEX(ITP!$M$3:$M$46,MATCH($AB240,ITP!$E$3:$E$46,0)),""))</f>
        <v/>
      </c>
      <c r="Z240" s="33">
        <f>IF($AB240="","",IFERROR(INDEX(ITP!$N$3:$N$46,MATCH($AB240,ITP!$E$3:$E$46,0)),""))</f>
        <v/>
      </c>
      <c r="AA240" s="13">
        <f>IF(A240="","",A240&amp;"|"&amp;COUNTIF($A$2:A240,A240))</f>
        <v/>
      </c>
      <c r="AB240" s="13">
        <f>IF($A240="","",IFERROR(INDEX(ITP!$C$3:$C$21,MATCH(1,INDEX((ITP!$A$3:$A$21=$A240)*(((ITP!$B$3:$B$21="")+ISNUMBER(SEARCH(ITP!$B$3:$B$21,$G240&amp;" "&amp;$T240)))&gt;0),0),0)),""))</f>
        <v/>
      </c>
    </row>
    <row r="241">
      <c r="A241" s="33" t="n"/>
      <c r="B241" s="10" t="n"/>
      <c r="C241" s="33" t="n"/>
      <c r="D241" s="28" t="n"/>
      <c r="E241" s="10" t="n"/>
      <c r="F241" s="44" t="n"/>
      <c r="G241" s="33" t="n"/>
      <c r="H241" s="33" t="n"/>
      <c r="I241" s="33" t="n"/>
      <c r="J241" s="33" t="n"/>
      <c r="K241" s="44" t="n"/>
      <c r="L241" s="10" t="n"/>
      <c r="M241" s="33" t="n"/>
      <c r="N241" s="33" t="n"/>
      <c r="O241" s="33" t="n"/>
      <c r="P241" s="33" t="n"/>
      <c r="Q241" s="33" t="n"/>
      <c r="R241" s="33">
        <f>IF($AB241="","",IFERROR(INDEX(ITP!$G$3:$G$46,MATCH($AB241,ITP!$E$3:$E$46,0)),""))</f>
        <v/>
      </c>
      <c r="S241" s="33" t="n"/>
      <c r="T241" s="33" t="n"/>
      <c r="U241" s="33">
        <f>IF($AB241="","",IFERROR(INDEX(ITP!$I$3:$I$46,MATCH($AB241,ITP!$E$3:$E$46,0)),""))</f>
        <v/>
      </c>
      <c r="V241" s="33">
        <f>IF($AB241="","",IFERROR(INDEX(ITP!$J$3:$J$46,MATCH($AB241,ITP!$E$3:$E$46,0)),""))</f>
        <v/>
      </c>
      <c r="W241" s="33">
        <f>IF($AB241="","",IFERROR(INDEX(ITP!$K$3:$K$46,MATCH($AB241,ITP!$E$3:$E$46,0)),""))</f>
        <v/>
      </c>
      <c r="X241" s="33">
        <f>IF($AB241="","",IFERROR(INDEX(ITP!$L$3:$L$46,MATCH($AB241,ITP!$E$3:$E$46,0)),""))</f>
        <v/>
      </c>
      <c r="Y241" s="33">
        <f>IF($AB241="","",IFERROR(INDEX(ITP!$M$3:$M$46,MATCH($AB241,ITP!$E$3:$E$46,0)),""))</f>
        <v/>
      </c>
      <c r="Z241" s="33">
        <f>IF($AB241="","",IFERROR(INDEX(ITP!$N$3:$N$46,MATCH($AB241,ITP!$E$3:$E$46,0)),""))</f>
        <v/>
      </c>
      <c r="AA241" s="13">
        <f>IF(A241="","",A241&amp;"|"&amp;COUNTIF($A$2:A241,A241))</f>
        <v/>
      </c>
      <c r="AB241" s="13">
        <f>IF($A241="","",IFERROR(INDEX(ITP!$C$3:$C$21,MATCH(1,INDEX((ITP!$A$3:$A$21=$A241)*(((ITP!$B$3:$B$21="")+ISNUMBER(SEARCH(ITP!$B$3:$B$21,$G241&amp;" "&amp;$T241)))&gt;0),0),0)),""))</f>
        <v/>
      </c>
    </row>
    <row r="242">
      <c r="A242" s="33" t="n"/>
      <c r="B242" s="10" t="n"/>
      <c r="C242" s="33" t="n"/>
      <c r="D242" s="28" t="n"/>
      <c r="E242" s="10" t="n"/>
      <c r="F242" s="44" t="n"/>
      <c r="G242" s="33" t="n"/>
      <c r="H242" s="33" t="n"/>
      <c r="I242" s="33" t="n"/>
      <c r="J242" s="33" t="n"/>
      <c r="K242" s="44" t="n"/>
      <c r="L242" s="10" t="n"/>
      <c r="M242" s="33" t="n"/>
      <c r="N242" s="33" t="n"/>
      <c r="O242" s="33" t="n"/>
      <c r="P242" s="33" t="n"/>
      <c r="Q242" s="33" t="n"/>
      <c r="R242" s="33">
        <f>IF($AB242="","",IFERROR(INDEX(ITP!$G$3:$G$46,MATCH($AB242,ITP!$E$3:$E$46,0)),""))</f>
        <v/>
      </c>
      <c r="S242" s="33" t="n"/>
      <c r="T242" s="33" t="n"/>
      <c r="U242" s="33">
        <f>IF($AB242="","",IFERROR(INDEX(ITP!$I$3:$I$46,MATCH($AB242,ITP!$E$3:$E$46,0)),""))</f>
        <v/>
      </c>
      <c r="V242" s="33">
        <f>IF($AB242="","",IFERROR(INDEX(ITP!$J$3:$J$46,MATCH($AB242,ITP!$E$3:$E$46,0)),""))</f>
        <v/>
      </c>
      <c r="W242" s="33">
        <f>IF($AB242="","",IFERROR(INDEX(ITP!$K$3:$K$46,MATCH($AB242,ITP!$E$3:$E$46,0)),""))</f>
        <v/>
      </c>
      <c r="X242" s="33">
        <f>IF($AB242="","",IFERROR(INDEX(ITP!$L$3:$L$46,MATCH($AB242,ITP!$E$3:$E$46,0)),""))</f>
        <v/>
      </c>
      <c r="Y242" s="33">
        <f>IF($AB242="","",IFERROR(INDEX(ITP!$M$3:$M$46,MATCH($AB242,ITP!$E$3:$E$46,0)),""))</f>
        <v/>
      </c>
      <c r="Z242" s="33">
        <f>IF($AB242="","",IFERROR(INDEX(ITP!$N$3:$N$46,MATCH($AB242,ITP!$E$3:$E$46,0)),""))</f>
        <v/>
      </c>
      <c r="AA242" s="13">
        <f>IF(A242="","",A242&amp;"|"&amp;COUNTIF($A$2:A242,A242))</f>
        <v/>
      </c>
      <c r="AB242" s="13">
        <f>IF($A242="","",IFERROR(INDEX(ITP!$C$3:$C$21,MATCH(1,INDEX((ITP!$A$3:$A$21=$A242)*(((ITP!$B$3:$B$21="")+ISNUMBER(SEARCH(ITP!$B$3:$B$21,$G242&amp;" "&amp;$T242)))&gt;0),0),0)),""))</f>
        <v/>
      </c>
    </row>
    <row r="243">
      <c r="A243" s="33" t="n"/>
      <c r="B243" s="10" t="n"/>
      <c r="C243" s="33" t="n"/>
      <c r="D243" s="28" t="n"/>
      <c r="E243" s="10" t="n"/>
      <c r="F243" s="44" t="n"/>
      <c r="G243" s="33" t="n"/>
      <c r="H243" s="33" t="n"/>
      <c r="I243" s="33" t="n"/>
      <c r="J243" s="33" t="n"/>
      <c r="K243" s="44" t="n"/>
      <c r="L243" s="10" t="n"/>
      <c r="M243" s="33" t="n"/>
      <c r="N243" s="33" t="n"/>
      <c r="O243" s="33" t="n"/>
      <c r="P243" s="33" t="n"/>
      <c r="Q243" s="33" t="n"/>
      <c r="R243" s="33">
        <f>IF($AB243="","",IFERROR(INDEX(ITP!$G$3:$G$46,MATCH($AB243,ITP!$E$3:$E$46,0)),""))</f>
        <v/>
      </c>
      <c r="S243" s="33" t="n"/>
      <c r="T243" s="33" t="n"/>
      <c r="U243" s="33">
        <f>IF($AB243="","",IFERROR(INDEX(ITP!$I$3:$I$46,MATCH($AB243,ITP!$E$3:$E$46,0)),""))</f>
        <v/>
      </c>
      <c r="V243" s="33">
        <f>IF($AB243="","",IFERROR(INDEX(ITP!$J$3:$J$46,MATCH($AB243,ITP!$E$3:$E$46,0)),""))</f>
        <v/>
      </c>
      <c r="W243" s="33">
        <f>IF($AB243="","",IFERROR(INDEX(ITP!$K$3:$K$46,MATCH($AB243,ITP!$E$3:$E$46,0)),""))</f>
        <v/>
      </c>
      <c r="X243" s="33">
        <f>IF($AB243="","",IFERROR(INDEX(ITP!$L$3:$L$46,MATCH($AB243,ITP!$E$3:$E$46,0)),""))</f>
        <v/>
      </c>
      <c r="Y243" s="33">
        <f>IF($AB243="","",IFERROR(INDEX(ITP!$M$3:$M$46,MATCH($AB243,ITP!$E$3:$E$46,0)),""))</f>
        <v/>
      </c>
      <c r="Z243" s="33">
        <f>IF($AB243="","",IFERROR(INDEX(ITP!$N$3:$N$46,MATCH($AB243,ITP!$E$3:$E$46,0)),""))</f>
        <v/>
      </c>
      <c r="AA243" s="13">
        <f>IF(A243="","",A243&amp;"|"&amp;COUNTIF($A$2:A243,A243))</f>
        <v/>
      </c>
      <c r="AB243" s="13">
        <f>IF($A243="","",IFERROR(INDEX(ITP!$C$3:$C$21,MATCH(1,INDEX((ITP!$A$3:$A$21=$A243)*(((ITP!$B$3:$B$21="")+ISNUMBER(SEARCH(ITP!$B$3:$B$21,$G243&amp;" "&amp;$T243)))&gt;0),0),0)),""))</f>
        <v/>
      </c>
    </row>
    <row r="244">
      <c r="A244" s="33" t="n"/>
      <c r="B244" s="10" t="n"/>
      <c r="C244" s="33" t="n"/>
      <c r="D244" s="28" t="n"/>
      <c r="E244" s="10" t="n"/>
      <c r="F244" s="44" t="n"/>
      <c r="G244" s="33" t="n"/>
      <c r="H244" s="33" t="n"/>
      <c r="I244" s="33" t="n"/>
      <c r="J244" s="33" t="n"/>
      <c r="K244" s="44" t="n"/>
      <c r="L244" s="10" t="n"/>
      <c r="M244" s="33" t="n"/>
      <c r="N244" s="33" t="n"/>
      <c r="O244" s="33" t="n"/>
      <c r="P244" s="33" t="n"/>
      <c r="Q244" s="33" t="n"/>
      <c r="R244" s="33">
        <f>IF($AB244="","",IFERROR(INDEX(ITP!$G$3:$G$46,MATCH($AB244,ITP!$E$3:$E$46,0)),""))</f>
        <v/>
      </c>
      <c r="S244" s="33" t="n"/>
      <c r="T244" s="33" t="n"/>
      <c r="U244" s="33">
        <f>IF($AB244="","",IFERROR(INDEX(ITP!$I$3:$I$46,MATCH($AB244,ITP!$E$3:$E$46,0)),""))</f>
        <v/>
      </c>
      <c r="V244" s="33">
        <f>IF($AB244="","",IFERROR(INDEX(ITP!$J$3:$J$46,MATCH($AB244,ITP!$E$3:$E$46,0)),""))</f>
        <v/>
      </c>
      <c r="W244" s="33">
        <f>IF($AB244="","",IFERROR(INDEX(ITP!$K$3:$K$46,MATCH($AB244,ITP!$E$3:$E$46,0)),""))</f>
        <v/>
      </c>
      <c r="X244" s="33">
        <f>IF($AB244="","",IFERROR(INDEX(ITP!$L$3:$L$46,MATCH($AB244,ITP!$E$3:$E$46,0)),""))</f>
        <v/>
      </c>
      <c r="Y244" s="33">
        <f>IF($AB244="","",IFERROR(INDEX(ITP!$M$3:$M$46,MATCH($AB244,ITP!$E$3:$E$46,0)),""))</f>
        <v/>
      </c>
      <c r="Z244" s="33">
        <f>IF($AB244="","",IFERROR(INDEX(ITP!$N$3:$N$46,MATCH($AB244,ITP!$E$3:$E$46,0)),""))</f>
        <v/>
      </c>
      <c r="AA244" s="13">
        <f>IF(A244="","",A244&amp;"|"&amp;COUNTIF($A$2:A244,A244))</f>
        <v/>
      </c>
      <c r="AB244" s="13">
        <f>IF($A244="","",IFERROR(INDEX(ITP!$C$3:$C$21,MATCH(1,INDEX((ITP!$A$3:$A$21=$A244)*(((ITP!$B$3:$B$21="")+ISNUMBER(SEARCH(ITP!$B$3:$B$21,$G244&amp;" "&amp;$T244)))&gt;0),0),0)),""))</f>
        <v/>
      </c>
    </row>
    <row r="245">
      <c r="A245" s="33" t="n"/>
      <c r="B245" s="10" t="n"/>
      <c r="C245" s="33" t="n"/>
      <c r="D245" s="28" t="n"/>
      <c r="E245" s="10" t="n"/>
      <c r="F245" s="44" t="n"/>
      <c r="G245" s="33" t="n"/>
      <c r="H245" s="33" t="n"/>
      <c r="I245" s="33" t="n"/>
      <c r="J245" s="33" t="n"/>
      <c r="K245" s="44" t="n"/>
      <c r="L245" s="10" t="n"/>
      <c r="M245" s="33" t="n"/>
      <c r="N245" s="33" t="n"/>
      <c r="O245" s="33" t="n"/>
      <c r="P245" s="33" t="n"/>
      <c r="Q245" s="33" t="n"/>
      <c r="R245" s="33">
        <f>IF($AB245="","",IFERROR(INDEX(ITP!$G$3:$G$46,MATCH($AB245,ITP!$E$3:$E$46,0)),""))</f>
        <v/>
      </c>
      <c r="S245" s="33" t="n"/>
      <c r="T245" s="33" t="n"/>
      <c r="U245" s="33">
        <f>IF($AB245="","",IFERROR(INDEX(ITP!$I$3:$I$46,MATCH($AB245,ITP!$E$3:$E$46,0)),""))</f>
        <v/>
      </c>
      <c r="V245" s="33">
        <f>IF($AB245="","",IFERROR(INDEX(ITP!$J$3:$J$46,MATCH($AB245,ITP!$E$3:$E$46,0)),""))</f>
        <v/>
      </c>
      <c r="W245" s="33">
        <f>IF($AB245="","",IFERROR(INDEX(ITP!$K$3:$K$46,MATCH($AB245,ITP!$E$3:$E$46,0)),""))</f>
        <v/>
      </c>
      <c r="X245" s="33">
        <f>IF($AB245="","",IFERROR(INDEX(ITP!$L$3:$L$46,MATCH($AB245,ITP!$E$3:$E$46,0)),""))</f>
        <v/>
      </c>
      <c r="Y245" s="33">
        <f>IF($AB245="","",IFERROR(INDEX(ITP!$M$3:$M$46,MATCH($AB245,ITP!$E$3:$E$46,0)),""))</f>
        <v/>
      </c>
      <c r="Z245" s="33">
        <f>IF($AB245="","",IFERROR(INDEX(ITP!$N$3:$N$46,MATCH($AB245,ITP!$E$3:$E$46,0)),""))</f>
        <v/>
      </c>
      <c r="AA245" s="13">
        <f>IF(A245="","",A245&amp;"|"&amp;COUNTIF($A$2:A245,A245))</f>
        <v/>
      </c>
      <c r="AB245" s="13">
        <f>IF($A245="","",IFERROR(INDEX(ITP!$C$3:$C$21,MATCH(1,INDEX((ITP!$A$3:$A$21=$A245)*(((ITP!$B$3:$B$21="")+ISNUMBER(SEARCH(ITP!$B$3:$B$21,$G245&amp;" "&amp;$T245)))&gt;0),0),0)),""))</f>
        <v/>
      </c>
    </row>
    <row r="246">
      <c r="A246" s="33" t="n"/>
      <c r="B246" s="10" t="n"/>
      <c r="C246" s="33" t="n"/>
      <c r="D246" s="28" t="n"/>
      <c r="E246" s="10" t="n"/>
      <c r="F246" s="44" t="n"/>
      <c r="G246" s="33" t="n"/>
      <c r="H246" s="33" t="n"/>
      <c r="I246" s="33" t="n"/>
      <c r="J246" s="33" t="n"/>
      <c r="K246" s="44" t="n"/>
      <c r="L246" s="10" t="n"/>
      <c r="M246" s="33" t="n"/>
      <c r="N246" s="33" t="n"/>
      <c r="O246" s="33" t="n"/>
      <c r="P246" s="33" t="n"/>
      <c r="Q246" s="33" t="n"/>
      <c r="R246" s="33">
        <f>IF($AB246="","",IFERROR(INDEX(ITP!$G$3:$G$46,MATCH($AB246,ITP!$E$3:$E$46,0)),""))</f>
        <v/>
      </c>
      <c r="S246" s="33" t="n"/>
      <c r="T246" s="33" t="n"/>
      <c r="U246" s="33">
        <f>IF($AB246="","",IFERROR(INDEX(ITP!$I$3:$I$46,MATCH($AB246,ITP!$E$3:$E$46,0)),""))</f>
        <v/>
      </c>
      <c r="V246" s="33">
        <f>IF($AB246="","",IFERROR(INDEX(ITP!$J$3:$J$46,MATCH($AB246,ITP!$E$3:$E$46,0)),""))</f>
        <v/>
      </c>
      <c r="W246" s="33">
        <f>IF($AB246="","",IFERROR(INDEX(ITP!$K$3:$K$46,MATCH($AB246,ITP!$E$3:$E$46,0)),""))</f>
        <v/>
      </c>
      <c r="X246" s="33">
        <f>IF($AB246="","",IFERROR(INDEX(ITP!$L$3:$L$46,MATCH($AB246,ITP!$E$3:$E$46,0)),""))</f>
        <v/>
      </c>
      <c r="Y246" s="33">
        <f>IF($AB246="","",IFERROR(INDEX(ITP!$M$3:$M$46,MATCH($AB246,ITP!$E$3:$E$46,0)),""))</f>
        <v/>
      </c>
      <c r="Z246" s="33">
        <f>IF($AB246="","",IFERROR(INDEX(ITP!$N$3:$N$46,MATCH($AB246,ITP!$E$3:$E$46,0)),""))</f>
        <v/>
      </c>
      <c r="AA246" s="13">
        <f>IF(A246="","",A246&amp;"|"&amp;COUNTIF($A$2:A246,A246))</f>
        <v/>
      </c>
      <c r="AB246" s="13">
        <f>IF($A246="","",IFERROR(INDEX(ITP!$C$3:$C$21,MATCH(1,INDEX((ITP!$A$3:$A$21=$A246)*(((ITP!$B$3:$B$21="")+ISNUMBER(SEARCH(ITP!$B$3:$B$21,$G246&amp;" "&amp;$T246)))&gt;0),0),0)),""))</f>
        <v/>
      </c>
    </row>
    <row r="247">
      <c r="A247" s="33" t="n"/>
      <c r="B247" s="10" t="n"/>
      <c r="C247" s="33" t="n"/>
      <c r="D247" s="28" t="n"/>
      <c r="E247" s="10" t="n"/>
      <c r="F247" s="44" t="n"/>
      <c r="G247" s="33" t="n"/>
      <c r="H247" s="33" t="n"/>
      <c r="I247" s="33" t="n"/>
      <c r="J247" s="33" t="n"/>
      <c r="K247" s="44" t="n"/>
      <c r="L247" s="10" t="n"/>
      <c r="M247" s="33" t="n"/>
      <c r="N247" s="33" t="n"/>
      <c r="O247" s="33" t="n"/>
      <c r="P247" s="33" t="n"/>
      <c r="Q247" s="33" t="n"/>
      <c r="R247" s="33">
        <f>IF($AB247="","",IFERROR(INDEX(ITP!$G$3:$G$46,MATCH($AB247,ITP!$E$3:$E$46,0)),""))</f>
        <v/>
      </c>
      <c r="S247" s="33" t="n"/>
      <c r="T247" s="33" t="n"/>
      <c r="U247" s="33">
        <f>IF($AB247="","",IFERROR(INDEX(ITP!$I$3:$I$46,MATCH($AB247,ITP!$E$3:$E$46,0)),""))</f>
        <v/>
      </c>
      <c r="V247" s="33">
        <f>IF($AB247="","",IFERROR(INDEX(ITP!$J$3:$J$46,MATCH($AB247,ITP!$E$3:$E$46,0)),""))</f>
        <v/>
      </c>
      <c r="W247" s="33">
        <f>IF($AB247="","",IFERROR(INDEX(ITP!$K$3:$K$46,MATCH($AB247,ITP!$E$3:$E$46,0)),""))</f>
        <v/>
      </c>
      <c r="X247" s="33">
        <f>IF($AB247="","",IFERROR(INDEX(ITP!$L$3:$L$46,MATCH($AB247,ITP!$E$3:$E$46,0)),""))</f>
        <v/>
      </c>
      <c r="Y247" s="33">
        <f>IF($AB247="","",IFERROR(INDEX(ITP!$M$3:$M$46,MATCH($AB247,ITP!$E$3:$E$46,0)),""))</f>
        <v/>
      </c>
      <c r="Z247" s="33">
        <f>IF($AB247="","",IFERROR(INDEX(ITP!$N$3:$N$46,MATCH($AB247,ITP!$E$3:$E$46,0)),""))</f>
        <v/>
      </c>
      <c r="AA247" s="13">
        <f>IF(A247="","",A247&amp;"|"&amp;COUNTIF($A$2:A247,A247))</f>
        <v/>
      </c>
      <c r="AB247" s="13">
        <f>IF($A247="","",IFERROR(INDEX(ITP!$C$3:$C$21,MATCH(1,INDEX((ITP!$A$3:$A$21=$A247)*(((ITP!$B$3:$B$21="")+ISNUMBER(SEARCH(ITP!$B$3:$B$21,$G247&amp;" "&amp;$T247)))&gt;0),0),0)),""))</f>
        <v/>
      </c>
    </row>
    <row r="248">
      <c r="A248" s="33" t="n"/>
      <c r="B248" s="10" t="n"/>
      <c r="C248" s="33" t="n"/>
      <c r="D248" s="28" t="n"/>
      <c r="E248" s="10" t="n"/>
      <c r="F248" s="44" t="n"/>
      <c r="G248" s="33" t="n"/>
      <c r="H248" s="33" t="n"/>
      <c r="I248" s="33" t="n"/>
      <c r="J248" s="33" t="n"/>
      <c r="K248" s="44" t="n"/>
      <c r="L248" s="10" t="n"/>
      <c r="M248" s="33" t="n"/>
      <c r="N248" s="33" t="n"/>
      <c r="O248" s="33" t="n"/>
      <c r="P248" s="33" t="n"/>
      <c r="Q248" s="33" t="n"/>
      <c r="R248" s="33">
        <f>IF($AB248="","",IFERROR(INDEX(ITP!$G$3:$G$46,MATCH($AB248,ITP!$E$3:$E$46,0)),""))</f>
        <v/>
      </c>
      <c r="S248" s="33" t="n"/>
      <c r="T248" s="33" t="n"/>
      <c r="U248" s="33">
        <f>IF($AB248="","",IFERROR(INDEX(ITP!$I$3:$I$46,MATCH($AB248,ITP!$E$3:$E$46,0)),""))</f>
        <v/>
      </c>
      <c r="V248" s="33">
        <f>IF($AB248="","",IFERROR(INDEX(ITP!$J$3:$J$46,MATCH($AB248,ITP!$E$3:$E$46,0)),""))</f>
        <v/>
      </c>
      <c r="W248" s="33">
        <f>IF($AB248="","",IFERROR(INDEX(ITP!$K$3:$K$46,MATCH($AB248,ITP!$E$3:$E$46,0)),""))</f>
        <v/>
      </c>
      <c r="X248" s="33">
        <f>IF($AB248="","",IFERROR(INDEX(ITP!$L$3:$L$46,MATCH($AB248,ITP!$E$3:$E$46,0)),""))</f>
        <v/>
      </c>
      <c r="Y248" s="33">
        <f>IF($AB248="","",IFERROR(INDEX(ITP!$M$3:$M$46,MATCH($AB248,ITP!$E$3:$E$46,0)),""))</f>
        <v/>
      </c>
      <c r="Z248" s="33">
        <f>IF($AB248="","",IFERROR(INDEX(ITP!$N$3:$N$46,MATCH($AB248,ITP!$E$3:$E$46,0)),""))</f>
        <v/>
      </c>
      <c r="AA248" s="13">
        <f>IF(A248="","",A248&amp;"|"&amp;COUNTIF($A$2:A248,A248))</f>
        <v/>
      </c>
      <c r="AB248" s="13">
        <f>IF($A248="","",IFERROR(INDEX(ITP!$C$3:$C$21,MATCH(1,INDEX((ITP!$A$3:$A$21=$A248)*(((ITP!$B$3:$B$21="")+ISNUMBER(SEARCH(ITP!$B$3:$B$21,$G248&amp;" "&amp;$T248)))&gt;0),0),0)),""))</f>
        <v/>
      </c>
    </row>
    <row r="249">
      <c r="A249" s="33" t="n"/>
      <c r="B249" s="10" t="n"/>
      <c r="C249" s="33" t="n"/>
      <c r="D249" s="28" t="n"/>
      <c r="E249" s="10" t="n"/>
      <c r="F249" s="44" t="n"/>
      <c r="G249" s="33" t="n"/>
      <c r="H249" s="33" t="n"/>
      <c r="I249" s="33" t="n"/>
      <c r="J249" s="33" t="n"/>
      <c r="K249" s="44" t="n"/>
      <c r="L249" s="10" t="n"/>
      <c r="M249" s="33" t="n"/>
      <c r="N249" s="33" t="n"/>
      <c r="O249" s="33" t="n"/>
      <c r="P249" s="33" t="n"/>
      <c r="Q249" s="33" t="n"/>
      <c r="R249" s="33">
        <f>IF($AB249="","",IFERROR(INDEX(ITP!$G$3:$G$46,MATCH($AB249,ITP!$E$3:$E$46,0)),""))</f>
        <v/>
      </c>
      <c r="S249" s="33" t="n"/>
      <c r="T249" s="33" t="n"/>
      <c r="U249" s="33">
        <f>IF($AB249="","",IFERROR(INDEX(ITP!$I$3:$I$46,MATCH($AB249,ITP!$E$3:$E$46,0)),""))</f>
        <v/>
      </c>
      <c r="V249" s="33">
        <f>IF($AB249="","",IFERROR(INDEX(ITP!$J$3:$J$46,MATCH($AB249,ITP!$E$3:$E$46,0)),""))</f>
        <v/>
      </c>
      <c r="W249" s="33">
        <f>IF($AB249="","",IFERROR(INDEX(ITP!$K$3:$K$46,MATCH($AB249,ITP!$E$3:$E$46,0)),""))</f>
        <v/>
      </c>
      <c r="X249" s="33">
        <f>IF($AB249="","",IFERROR(INDEX(ITP!$L$3:$L$46,MATCH($AB249,ITP!$E$3:$E$46,0)),""))</f>
        <v/>
      </c>
      <c r="Y249" s="33">
        <f>IF($AB249="","",IFERROR(INDEX(ITP!$M$3:$M$46,MATCH($AB249,ITP!$E$3:$E$46,0)),""))</f>
        <v/>
      </c>
      <c r="Z249" s="33">
        <f>IF($AB249="","",IFERROR(INDEX(ITP!$N$3:$N$46,MATCH($AB249,ITP!$E$3:$E$46,0)),""))</f>
        <v/>
      </c>
      <c r="AA249" s="13">
        <f>IF(A249="","",A249&amp;"|"&amp;COUNTIF($A$2:A249,A249))</f>
        <v/>
      </c>
      <c r="AB249" s="13">
        <f>IF($A249="","",IFERROR(INDEX(ITP!$C$3:$C$21,MATCH(1,INDEX((ITP!$A$3:$A$21=$A249)*(((ITP!$B$3:$B$21="")+ISNUMBER(SEARCH(ITP!$B$3:$B$21,$G249&amp;" "&amp;$T249)))&gt;0),0),0)),""))</f>
        <v/>
      </c>
    </row>
    <row r="250">
      <c r="A250" s="33" t="n"/>
      <c r="B250" s="10" t="n"/>
      <c r="C250" s="33" t="n"/>
      <c r="D250" s="28" t="n"/>
      <c r="E250" s="10" t="n"/>
      <c r="F250" s="44" t="n"/>
      <c r="G250" s="33" t="n"/>
      <c r="H250" s="33" t="n"/>
      <c r="I250" s="33" t="n"/>
      <c r="J250" s="33" t="n"/>
      <c r="K250" s="44" t="n"/>
      <c r="L250" s="10" t="n"/>
      <c r="M250" s="33" t="n"/>
      <c r="N250" s="33" t="n"/>
      <c r="O250" s="33" t="n"/>
      <c r="P250" s="33" t="n"/>
      <c r="Q250" s="33" t="n"/>
      <c r="R250" s="33">
        <f>IF($AB250="","",IFERROR(INDEX(ITP!$G$3:$G$46,MATCH($AB250,ITP!$E$3:$E$46,0)),""))</f>
        <v/>
      </c>
      <c r="S250" s="33" t="n"/>
      <c r="T250" s="33" t="n"/>
      <c r="U250" s="33">
        <f>IF($AB250="","",IFERROR(INDEX(ITP!$I$3:$I$46,MATCH($AB250,ITP!$E$3:$E$46,0)),""))</f>
        <v/>
      </c>
      <c r="V250" s="33">
        <f>IF($AB250="","",IFERROR(INDEX(ITP!$J$3:$J$46,MATCH($AB250,ITP!$E$3:$E$46,0)),""))</f>
        <v/>
      </c>
      <c r="W250" s="33">
        <f>IF($AB250="","",IFERROR(INDEX(ITP!$K$3:$K$46,MATCH($AB250,ITP!$E$3:$E$46,0)),""))</f>
        <v/>
      </c>
      <c r="X250" s="33">
        <f>IF($AB250="","",IFERROR(INDEX(ITP!$L$3:$L$46,MATCH($AB250,ITP!$E$3:$E$46,0)),""))</f>
        <v/>
      </c>
      <c r="Y250" s="33">
        <f>IF($AB250="","",IFERROR(INDEX(ITP!$M$3:$M$46,MATCH($AB250,ITP!$E$3:$E$46,0)),""))</f>
        <v/>
      </c>
      <c r="Z250" s="33">
        <f>IF($AB250="","",IFERROR(INDEX(ITP!$N$3:$N$46,MATCH($AB250,ITP!$E$3:$E$46,0)),""))</f>
        <v/>
      </c>
      <c r="AA250" s="13">
        <f>IF(A250="","",A250&amp;"|"&amp;COUNTIF($A$2:A250,A250))</f>
        <v/>
      </c>
      <c r="AB250" s="13">
        <f>IF($A250="","",IFERROR(INDEX(ITP!$C$3:$C$21,MATCH(1,INDEX((ITP!$A$3:$A$21=$A250)*(((ITP!$B$3:$B$21="")+ISNUMBER(SEARCH(ITP!$B$3:$B$21,$G250&amp;" "&amp;$T250)))&gt;0),0),0)),""))</f>
        <v/>
      </c>
    </row>
    <row r="251">
      <c r="A251" s="33" t="n"/>
      <c r="B251" s="10" t="n"/>
      <c r="C251" s="33" t="n"/>
      <c r="D251" s="28" t="n"/>
      <c r="E251" s="10" t="n"/>
      <c r="F251" s="44" t="n"/>
      <c r="G251" s="33" t="n"/>
      <c r="H251" s="33" t="n"/>
      <c r="I251" s="33" t="n"/>
      <c r="J251" s="33" t="n"/>
      <c r="K251" s="44" t="n"/>
      <c r="L251" s="10" t="n"/>
      <c r="M251" s="33" t="n"/>
      <c r="N251" s="33" t="n"/>
      <c r="O251" s="33" t="n"/>
      <c r="P251" s="33" t="n"/>
      <c r="Q251" s="33" t="n"/>
      <c r="R251" s="33">
        <f>IF($AB251="","",IFERROR(INDEX(ITP!$G$3:$G$46,MATCH($AB251,ITP!$E$3:$E$46,0)),""))</f>
        <v/>
      </c>
      <c r="S251" s="33" t="n"/>
      <c r="T251" s="33" t="n"/>
      <c r="U251" s="33">
        <f>IF($AB251="","",IFERROR(INDEX(ITP!$I$3:$I$46,MATCH($AB251,ITP!$E$3:$E$46,0)),""))</f>
        <v/>
      </c>
      <c r="V251" s="33">
        <f>IF($AB251="","",IFERROR(INDEX(ITP!$J$3:$J$46,MATCH($AB251,ITP!$E$3:$E$46,0)),""))</f>
        <v/>
      </c>
      <c r="W251" s="33">
        <f>IF($AB251="","",IFERROR(INDEX(ITP!$K$3:$K$46,MATCH($AB251,ITP!$E$3:$E$46,0)),""))</f>
        <v/>
      </c>
      <c r="X251" s="33">
        <f>IF($AB251="","",IFERROR(INDEX(ITP!$L$3:$L$46,MATCH($AB251,ITP!$E$3:$E$46,0)),""))</f>
        <v/>
      </c>
      <c r="Y251" s="33">
        <f>IF($AB251="","",IFERROR(INDEX(ITP!$M$3:$M$46,MATCH($AB251,ITP!$E$3:$E$46,0)),""))</f>
        <v/>
      </c>
      <c r="Z251" s="33">
        <f>IF($AB251="","",IFERROR(INDEX(ITP!$N$3:$N$46,MATCH($AB251,ITP!$E$3:$E$46,0)),""))</f>
        <v/>
      </c>
      <c r="AA251" s="13">
        <f>IF(A251="","",A251&amp;"|"&amp;COUNTIF($A$2:A251,A251))</f>
        <v/>
      </c>
      <c r="AB251" s="13">
        <f>IF($A251="","",IFERROR(INDEX(ITP!$C$3:$C$21,MATCH(1,INDEX((ITP!$A$3:$A$21=$A251)*(((ITP!$B$3:$B$21="")+ISNUMBER(SEARCH(ITP!$B$3:$B$21,$G251&amp;" "&amp;$T251)))&gt;0),0),0)),""))</f>
        <v/>
      </c>
    </row>
    <row r="252">
      <c r="A252" s="33" t="n"/>
      <c r="B252" s="10" t="n"/>
      <c r="C252" s="33" t="n"/>
      <c r="D252" s="28" t="n"/>
      <c r="E252" s="10" t="n"/>
      <c r="F252" s="44" t="n"/>
      <c r="G252" s="33" t="n"/>
      <c r="H252" s="33" t="n"/>
      <c r="I252" s="33" t="n"/>
      <c r="J252" s="33" t="n"/>
      <c r="K252" s="44" t="n"/>
      <c r="L252" s="10" t="n"/>
      <c r="M252" s="33" t="n"/>
      <c r="N252" s="33" t="n"/>
      <c r="O252" s="33" t="n"/>
      <c r="P252" s="33" t="n"/>
      <c r="Q252" s="33" t="n"/>
      <c r="R252" s="33">
        <f>IF($AB252="","",IFERROR(INDEX(ITP!$G$3:$G$46,MATCH($AB252,ITP!$E$3:$E$46,0)),""))</f>
        <v/>
      </c>
      <c r="S252" s="33" t="n"/>
      <c r="T252" s="33" t="n"/>
      <c r="U252" s="33">
        <f>IF($AB252="","",IFERROR(INDEX(ITP!$I$3:$I$46,MATCH($AB252,ITP!$E$3:$E$46,0)),""))</f>
        <v/>
      </c>
      <c r="V252" s="33">
        <f>IF($AB252="","",IFERROR(INDEX(ITP!$J$3:$J$46,MATCH($AB252,ITP!$E$3:$E$46,0)),""))</f>
        <v/>
      </c>
      <c r="W252" s="33">
        <f>IF($AB252="","",IFERROR(INDEX(ITP!$K$3:$K$46,MATCH($AB252,ITP!$E$3:$E$46,0)),""))</f>
        <v/>
      </c>
      <c r="X252" s="33">
        <f>IF($AB252="","",IFERROR(INDEX(ITP!$L$3:$L$46,MATCH($AB252,ITP!$E$3:$E$46,0)),""))</f>
        <v/>
      </c>
      <c r="Y252" s="33">
        <f>IF($AB252="","",IFERROR(INDEX(ITP!$M$3:$M$46,MATCH($AB252,ITP!$E$3:$E$46,0)),""))</f>
        <v/>
      </c>
      <c r="Z252" s="33">
        <f>IF($AB252="","",IFERROR(INDEX(ITP!$N$3:$N$46,MATCH($AB252,ITP!$E$3:$E$46,0)),""))</f>
        <v/>
      </c>
      <c r="AA252" s="13">
        <f>IF(A252="","",A252&amp;"|"&amp;COUNTIF($A$2:A252,A252))</f>
        <v/>
      </c>
      <c r="AB252" s="13">
        <f>IF($A252="","",IFERROR(INDEX(ITP!$C$3:$C$21,MATCH(1,INDEX((ITP!$A$3:$A$21=$A252)*(((ITP!$B$3:$B$21="")+ISNUMBER(SEARCH(ITP!$B$3:$B$21,$G252&amp;" "&amp;$T252)))&gt;0),0),0)),""))</f>
        <v/>
      </c>
    </row>
    <row r="253">
      <c r="A253" s="33" t="n"/>
      <c r="B253" s="10" t="n"/>
      <c r="C253" s="33" t="n"/>
      <c r="D253" s="28" t="n"/>
      <c r="E253" s="10" t="n"/>
      <c r="F253" s="44" t="n"/>
      <c r="G253" s="33" t="n"/>
      <c r="H253" s="33" t="n"/>
      <c r="I253" s="33" t="n"/>
      <c r="J253" s="33" t="n"/>
      <c r="K253" s="44" t="n"/>
      <c r="L253" s="10" t="n"/>
      <c r="M253" s="33" t="n"/>
      <c r="N253" s="33" t="n"/>
      <c r="O253" s="33" t="n"/>
      <c r="P253" s="33" t="n"/>
      <c r="Q253" s="33" t="n"/>
      <c r="R253" s="33">
        <f>IF($AB253="","",IFERROR(INDEX(ITP!$G$3:$G$46,MATCH($AB253,ITP!$E$3:$E$46,0)),""))</f>
        <v/>
      </c>
      <c r="S253" s="33" t="n"/>
      <c r="T253" s="33" t="n"/>
      <c r="U253" s="33">
        <f>IF($AB253="","",IFERROR(INDEX(ITP!$I$3:$I$46,MATCH($AB253,ITP!$E$3:$E$46,0)),""))</f>
        <v/>
      </c>
      <c r="V253" s="33">
        <f>IF($AB253="","",IFERROR(INDEX(ITP!$J$3:$J$46,MATCH($AB253,ITP!$E$3:$E$46,0)),""))</f>
        <v/>
      </c>
      <c r="W253" s="33">
        <f>IF($AB253="","",IFERROR(INDEX(ITP!$K$3:$K$46,MATCH($AB253,ITP!$E$3:$E$46,0)),""))</f>
        <v/>
      </c>
      <c r="X253" s="33">
        <f>IF($AB253="","",IFERROR(INDEX(ITP!$L$3:$L$46,MATCH($AB253,ITP!$E$3:$E$46,0)),""))</f>
        <v/>
      </c>
      <c r="Y253" s="33">
        <f>IF($AB253="","",IFERROR(INDEX(ITP!$M$3:$M$46,MATCH($AB253,ITP!$E$3:$E$46,0)),""))</f>
        <v/>
      </c>
      <c r="Z253" s="33">
        <f>IF($AB253="","",IFERROR(INDEX(ITP!$N$3:$N$46,MATCH($AB253,ITP!$E$3:$E$46,0)),""))</f>
        <v/>
      </c>
      <c r="AA253" s="13">
        <f>IF(A253="","",A253&amp;"|"&amp;COUNTIF($A$2:A253,A253))</f>
        <v/>
      </c>
      <c r="AB253" s="13">
        <f>IF($A253="","",IFERROR(INDEX(ITP!$C$3:$C$21,MATCH(1,INDEX((ITP!$A$3:$A$21=$A253)*(((ITP!$B$3:$B$21="")+ISNUMBER(SEARCH(ITP!$B$3:$B$21,$G253&amp;" "&amp;$T253)))&gt;0),0),0)),""))</f>
        <v/>
      </c>
    </row>
    <row r="254">
      <c r="A254" s="33" t="n"/>
      <c r="B254" s="10" t="n"/>
      <c r="C254" s="33" t="n"/>
      <c r="D254" s="28" t="n"/>
      <c r="E254" s="10" t="n"/>
      <c r="F254" s="44" t="n"/>
      <c r="G254" s="33" t="n"/>
      <c r="H254" s="33" t="n"/>
      <c r="I254" s="33" t="n"/>
      <c r="J254" s="33" t="n"/>
      <c r="K254" s="44" t="n"/>
      <c r="L254" s="10" t="n"/>
      <c r="M254" s="33" t="n"/>
      <c r="N254" s="33" t="n"/>
      <c r="O254" s="33" t="n"/>
      <c r="P254" s="33" t="n"/>
      <c r="Q254" s="33" t="n"/>
      <c r="R254" s="33">
        <f>IF($AB254="","",IFERROR(INDEX(ITP!$G$3:$G$46,MATCH($AB254,ITP!$E$3:$E$46,0)),""))</f>
        <v/>
      </c>
      <c r="S254" s="33" t="n"/>
      <c r="T254" s="33" t="n"/>
      <c r="U254" s="33">
        <f>IF($AB254="","",IFERROR(INDEX(ITP!$I$3:$I$46,MATCH($AB254,ITP!$E$3:$E$46,0)),""))</f>
        <v/>
      </c>
      <c r="V254" s="33">
        <f>IF($AB254="","",IFERROR(INDEX(ITP!$J$3:$J$46,MATCH($AB254,ITP!$E$3:$E$46,0)),""))</f>
        <v/>
      </c>
      <c r="W254" s="33">
        <f>IF($AB254="","",IFERROR(INDEX(ITP!$K$3:$K$46,MATCH($AB254,ITP!$E$3:$E$46,0)),""))</f>
        <v/>
      </c>
      <c r="X254" s="33">
        <f>IF($AB254="","",IFERROR(INDEX(ITP!$L$3:$L$46,MATCH($AB254,ITP!$E$3:$E$46,0)),""))</f>
        <v/>
      </c>
      <c r="Y254" s="33">
        <f>IF($AB254="","",IFERROR(INDEX(ITP!$M$3:$M$46,MATCH($AB254,ITP!$E$3:$E$46,0)),""))</f>
        <v/>
      </c>
      <c r="Z254" s="33">
        <f>IF($AB254="","",IFERROR(INDEX(ITP!$N$3:$N$46,MATCH($AB254,ITP!$E$3:$E$46,0)),""))</f>
        <v/>
      </c>
      <c r="AA254" s="13">
        <f>IF(A254="","",A254&amp;"|"&amp;COUNTIF($A$2:A254,A254))</f>
        <v/>
      </c>
      <c r="AB254" s="13">
        <f>IF($A254="","",IFERROR(INDEX(ITP!$C$3:$C$21,MATCH(1,INDEX((ITP!$A$3:$A$21=$A254)*(((ITP!$B$3:$B$21="")+ISNUMBER(SEARCH(ITP!$B$3:$B$21,$G254&amp;" "&amp;$T254)))&gt;0),0),0)),""))</f>
        <v/>
      </c>
    </row>
    <row r="255">
      <c r="A255" s="33" t="n"/>
      <c r="B255" s="10" t="n"/>
      <c r="C255" s="33" t="n"/>
      <c r="D255" s="28" t="n"/>
      <c r="E255" s="10" t="n"/>
      <c r="F255" s="44" t="n"/>
      <c r="G255" s="33" t="n"/>
      <c r="H255" s="33" t="n"/>
      <c r="I255" s="33" t="n"/>
      <c r="J255" s="33" t="n"/>
      <c r="K255" s="44" t="n"/>
      <c r="L255" s="10" t="n"/>
      <c r="M255" s="33" t="n"/>
      <c r="N255" s="33" t="n"/>
      <c r="O255" s="33" t="n"/>
      <c r="P255" s="33" t="n"/>
      <c r="Q255" s="33" t="n"/>
      <c r="R255" s="33">
        <f>IF($AB255="","",IFERROR(INDEX(ITP!$G$3:$G$46,MATCH($AB255,ITP!$E$3:$E$46,0)),""))</f>
        <v/>
      </c>
      <c r="S255" s="33" t="n"/>
      <c r="T255" s="33" t="n"/>
      <c r="U255" s="33">
        <f>IF($AB255="","",IFERROR(INDEX(ITP!$I$3:$I$46,MATCH($AB255,ITP!$E$3:$E$46,0)),""))</f>
        <v/>
      </c>
      <c r="V255" s="33">
        <f>IF($AB255="","",IFERROR(INDEX(ITP!$J$3:$J$46,MATCH($AB255,ITP!$E$3:$E$46,0)),""))</f>
        <v/>
      </c>
      <c r="W255" s="33">
        <f>IF($AB255="","",IFERROR(INDEX(ITP!$K$3:$K$46,MATCH($AB255,ITP!$E$3:$E$46,0)),""))</f>
        <v/>
      </c>
      <c r="X255" s="33">
        <f>IF($AB255="","",IFERROR(INDEX(ITP!$L$3:$L$46,MATCH($AB255,ITP!$E$3:$E$46,0)),""))</f>
        <v/>
      </c>
      <c r="Y255" s="33">
        <f>IF($AB255="","",IFERROR(INDEX(ITP!$M$3:$M$46,MATCH($AB255,ITP!$E$3:$E$46,0)),""))</f>
        <v/>
      </c>
      <c r="Z255" s="33">
        <f>IF($AB255="","",IFERROR(INDEX(ITP!$N$3:$N$46,MATCH($AB255,ITP!$E$3:$E$46,0)),""))</f>
        <v/>
      </c>
      <c r="AA255" s="13">
        <f>IF(A255="","",A255&amp;"|"&amp;COUNTIF($A$2:A255,A255))</f>
        <v/>
      </c>
      <c r="AB255" s="13">
        <f>IF($A255="","",IFERROR(INDEX(ITP!$C$3:$C$21,MATCH(1,INDEX((ITP!$A$3:$A$21=$A255)*(((ITP!$B$3:$B$21="")+ISNUMBER(SEARCH(ITP!$B$3:$B$21,$G255&amp;" "&amp;$T255)))&gt;0),0),0)),""))</f>
        <v/>
      </c>
    </row>
    <row r="256">
      <c r="A256" s="33" t="n"/>
      <c r="B256" s="10" t="n"/>
      <c r="C256" s="33" t="n"/>
      <c r="D256" s="28" t="n"/>
      <c r="E256" s="10" t="n"/>
      <c r="F256" s="44" t="n"/>
      <c r="G256" s="33" t="n"/>
      <c r="H256" s="33" t="n"/>
      <c r="I256" s="33" t="n"/>
      <c r="J256" s="33" t="n"/>
      <c r="K256" s="44" t="n"/>
      <c r="L256" s="10" t="n"/>
      <c r="M256" s="33" t="n"/>
      <c r="N256" s="33" t="n"/>
      <c r="O256" s="33" t="n"/>
      <c r="P256" s="33" t="n"/>
      <c r="Q256" s="33" t="n"/>
      <c r="R256" s="33">
        <f>IF($AB256="","",IFERROR(INDEX(ITP!$G$3:$G$46,MATCH($AB256,ITP!$E$3:$E$46,0)),""))</f>
        <v/>
      </c>
      <c r="S256" s="33" t="n"/>
      <c r="T256" s="33" t="n"/>
      <c r="U256" s="33">
        <f>IF($AB256="","",IFERROR(INDEX(ITP!$I$3:$I$46,MATCH($AB256,ITP!$E$3:$E$46,0)),""))</f>
        <v/>
      </c>
      <c r="V256" s="33">
        <f>IF($AB256="","",IFERROR(INDEX(ITP!$J$3:$J$46,MATCH($AB256,ITP!$E$3:$E$46,0)),""))</f>
        <v/>
      </c>
      <c r="W256" s="33">
        <f>IF($AB256="","",IFERROR(INDEX(ITP!$K$3:$K$46,MATCH($AB256,ITP!$E$3:$E$46,0)),""))</f>
        <v/>
      </c>
      <c r="X256" s="33">
        <f>IF($AB256="","",IFERROR(INDEX(ITP!$L$3:$L$46,MATCH($AB256,ITP!$E$3:$E$46,0)),""))</f>
        <v/>
      </c>
      <c r="Y256" s="33">
        <f>IF($AB256="","",IFERROR(INDEX(ITP!$M$3:$M$46,MATCH($AB256,ITP!$E$3:$E$46,0)),""))</f>
        <v/>
      </c>
      <c r="Z256" s="33">
        <f>IF($AB256="","",IFERROR(INDEX(ITP!$N$3:$N$46,MATCH($AB256,ITP!$E$3:$E$46,0)),""))</f>
        <v/>
      </c>
      <c r="AA256" s="13">
        <f>IF(A256="","",A256&amp;"|"&amp;COUNTIF($A$2:A256,A256))</f>
        <v/>
      </c>
      <c r="AB256" s="13">
        <f>IF($A256="","",IFERROR(INDEX(ITP!$C$3:$C$21,MATCH(1,INDEX((ITP!$A$3:$A$21=$A256)*(((ITP!$B$3:$B$21="")+ISNUMBER(SEARCH(ITP!$B$3:$B$21,$G256&amp;" "&amp;$T256)))&gt;0),0),0)),""))</f>
        <v/>
      </c>
    </row>
    <row r="257">
      <c r="A257" s="33" t="n"/>
      <c r="B257" s="10" t="n"/>
      <c r="C257" s="33" t="n"/>
      <c r="D257" s="28" t="n"/>
      <c r="E257" s="10" t="n"/>
      <c r="F257" s="44" t="n"/>
      <c r="G257" s="33" t="n"/>
      <c r="H257" s="33" t="n"/>
      <c r="I257" s="33" t="n"/>
      <c r="J257" s="33" t="n"/>
      <c r="K257" s="44" t="n"/>
      <c r="L257" s="10" t="n"/>
      <c r="M257" s="33" t="n"/>
      <c r="N257" s="33" t="n"/>
      <c r="O257" s="33" t="n"/>
      <c r="P257" s="33" t="n"/>
      <c r="Q257" s="33" t="n"/>
      <c r="R257" s="33">
        <f>IF($AB257="","",IFERROR(INDEX(ITP!$G$3:$G$46,MATCH($AB257,ITP!$E$3:$E$46,0)),""))</f>
        <v/>
      </c>
      <c r="S257" s="33" t="n"/>
      <c r="T257" s="33" t="n"/>
      <c r="U257" s="33">
        <f>IF($AB257="","",IFERROR(INDEX(ITP!$I$3:$I$46,MATCH($AB257,ITP!$E$3:$E$46,0)),""))</f>
        <v/>
      </c>
      <c r="V257" s="33">
        <f>IF($AB257="","",IFERROR(INDEX(ITP!$J$3:$J$46,MATCH($AB257,ITP!$E$3:$E$46,0)),""))</f>
        <v/>
      </c>
      <c r="W257" s="33">
        <f>IF($AB257="","",IFERROR(INDEX(ITP!$K$3:$K$46,MATCH($AB257,ITP!$E$3:$E$46,0)),""))</f>
        <v/>
      </c>
      <c r="X257" s="33">
        <f>IF($AB257="","",IFERROR(INDEX(ITP!$L$3:$L$46,MATCH($AB257,ITP!$E$3:$E$46,0)),""))</f>
        <v/>
      </c>
      <c r="Y257" s="33">
        <f>IF($AB257="","",IFERROR(INDEX(ITP!$M$3:$M$46,MATCH($AB257,ITP!$E$3:$E$46,0)),""))</f>
        <v/>
      </c>
      <c r="Z257" s="33">
        <f>IF($AB257="","",IFERROR(INDEX(ITP!$N$3:$N$46,MATCH($AB257,ITP!$E$3:$E$46,0)),""))</f>
        <v/>
      </c>
      <c r="AA257" s="13">
        <f>IF(A257="","",A257&amp;"|"&amp;COUNTIF($A$2:A257,A257))</f>
        <v/>
      </c>
      <c r="AB257" s="13">
        <f>IF($A257="","",IFERROR(INDEX(ITP!$C$3:$C$21,MATCH(1,INDEX((ITP!$A$3:$A$21=$A257)*(((ITP!$B$3:$B$21="")+ISNUMBER(SEARCH(ITP!$B$3:$B$21,$G257&amp;" "&amp;$T257)))&gt;0),0),0)),""))</f>
        <v/>
      </c>
    </row>
    <row r="258">
      <c r="A258" s="33" t="n"/>
      <c r="B258" s="10" t="n"/>
      <c r="C258" s="33" t="n"/>
      <c r="D258" s="28" t="n"/>
      <c r="E258" s="10" t="n"/>
      <c r="F258" s="44" t="n"/>
      <c r="G258" s="33" t="n"/>
      <c r="H258" s="33" t="n"/>
      <c r="I258" s="33" t="n"/>
      <c r="J258" s="33" t="n"/>
      <c r="K258" s="44" t="n"/>
      <c r="L258" s="10" t="n"/>
      <c r="M258" s="33" t="n"/>
      <c r="N258" s="33" t="n"/>
      <c r="O258" s="33" t="n"/>
      <c r="P258" s="33" t="n"/>
      <c r="Q258" s="33" t="n"/>
      <c r="R258" s="33">
        <f>IF($AB258="","",IFERROR(INDEX(ITP!$G$3:$G$46,MATCH($AB258,ITP!$E$3:$E$46,0)),""))</f>
        <v/>
      </c>
      <c r="S258" s="33" t="n"/>
      <c r="T258" s="33" t="n"/>
      <c r="U258" s="33">
        <f>IF($AB258="","",IFERROR(INDEX(ITP!$I$3:$I$46,MATCH($AB258,ITP!$E$3:$E$46,0)),""))</f>
        <v/>
      </c>
      <c r="V258" s="33">
        <f>IF($AB258="","",IFERROR(INDEX(ITP!$J$3:$J$46,MATCH($AB258,ITP!$E$3:$E$46,0)),""))</f>
        <v/>
      </c>
      <c r="W258" s="33">
        <f>IF($AB258="","",IFERROR(INDEX(ITP!$K$3:$K$46,MATCH($AB258,ITP!$E$3:$E$46,0)),""))</f>
        <v/>
      </c>
      <c r="X258" s="33">
        <f>IF($AB258="","",IFERROR(INDEX(ITP!$L$3:$L$46,MATCH($AB258,ITP!$E$3:$E$46,0)),""))</f>
        <v/>
      </c>
      <c r="Y258" s="33">
        <f>IF($AB258="","",IFERROR(INDEX(ITP!$M$3:$M$46,MATCH($AB258,ITP!$E$3:$E$46,0)),""))</f>
        <v/>
      </c>
      <c r="Z258" s="33">
        <f>IF($AB258="","",IFERROR(INDEX(ITP!$N$3:$N$46,MATCH($AB258,ITP!$E$3:$E$46,0)),""))</f>
        <v/>
      </c>
      <c r="AA258" s="13">
        <f>IF(A258="","",A258&amp;"|"&amp;COUNTIF($A$2:A258,A258))</f>
        <v/>
      </c>
      <c r="AB258" s="13">
        <f>IF($A258="","",IFERROR(INDEX(ITP!$C$3:$C$21,MATCH(1,INDEX((ITP!$A$3:$A$21=$A258)*(((ITP!$B$3:$B$21="")+ISNUMBER(SEARCH(ITP!$B$3:$B$21,$G258&amp;" "&amp;$T258)))&gt;0),0),0)),""))</f>
        <v/>
      </c>
    </row>
    <row r="259">
      <c r="A259" s="33" t="n"/>
      <c r="B259" s="10" t="n"/>
      <c r="C259" s="33" t="n"/>
      <c r="D259" s="28" t="n"/>
      <c r="E259" s="10" t="n"/>
      <c r="F259" s="44" t="n"/>
      <c r="G259" s="33" t="n"/>
      <c r="H259" s="33" t="n"/>
      <c r="I259" s="33" t="n"/>
      <c r="J259" s="33" t="n"/>
      <c r="K259" s="44" t="n"/>
      <c r="L259" s="10" t="n"/>
      <c r="M259" s="33" t="n"/>
      <c r="N259" s="33" t="n"/>
      <c r="O259" s="33" t="n"/>
      <c r="P259" s="33" t="n"/>
      <c r="Q259" s="33" t="n"/>
      <c r="R259" s="33">
        <f>IF($AB259="","",IFERROR(INDEX(ITP!$G$3:$G$46,MATCH($AB259,ITP!$E$3:$E$46,0)),""))</f>
        <v/>
      </c>
      <c r="S259" s="33" t="n"/>
      <c r="T259" s="33" t="n"/>
      <c r="U259" s="33">
        <f>IF($AB259="","",IFERROR(INDEX(ITP!$I$3:$I$46,MATCH($AB259,ITP!$E$3:$E$46,0)),""))</f>
        <v/>
      </c>
      <c r="V259" s="33">
        <f>IF($AB259="","",IFERROR(INDEX(ITP!$J$3:$J$46,MATCH($AB259,ITP!$E$3:$E$46,0)),""))</f>
        <v/>
      </c>
      <c r="W259" s="33">
        <f>IF($AB259="","",IFERROR(INDEX(ITP!$K$3:$K$46,MATCH($AB259,ITP!$E$3:$E$46,0)),""))</f>
        <v/>
      </c>
      <c r="X259" s="33">
        <f>IF($AB259="","",IFERROR(INDEX(ITP!$L$3:$L$46,MATCH($AB259,ITP!$E$3:$E$46,0)),""))</f>
        <v/>
      </c>
      <c r="Y259" s="33">
        <f>IF($AB259="","",IFERROR(INDEX(ITP!$M$3:$M$46,MATCH($AB259,ITP!$E$3:$E$46,0)),""))</f>
        <v/>
      </c>
      <c r="Z259" s="33">
        <f>IF($AB259="","",IFERROR(INDEX(ITP!$N$3:$N$46,MATCH($AB259,ITP!$E$3:$E$46,0)),""))</f>
        <v/>
      </c>
      <c r="AA259" s="13">
        <f>IF(A259="","",A259&amp;"|"&amp;COUNTIF($A$2:A259,A259))</f>
        <v/>
      </c>
      <c r="AB259" s="13">
        <f>IF($A259="","",IFERROR(INDEX(ITP!$C$3:$C$21,MATCH(1,INDEX((ITP!$A$3:$A$21=$A259)*(((ITP!$B$3:$B$21="")+ISNUMBER(SEARCH(ITP!$B$3:$B$21,$G259&amp;" "&amp;$T259)))&gt;0),0),0)),""))</f>
        <v/>
      </c>
    </row>
    <row r="260">
      <c r="A260" s="33" t="n"/>
      <c r="B260" s="10" t="n"/>
      <c r="C260" s="33" t="n"/>
      <c r="D260" s="28" t="n"/>
      <c r="E260" s="10" t="n"/>
      <c r="F260" s="44" t="n"/>
      <c r="G260" s="33" t="n"/>
      <c r="H260" s="33" t="n"/>
      <c r="I260" s="33" t="n"/>
      <c r="J260" s="33" t="n"/>
      <c r="K260" s="44" t="n"/>
      <c r="L260" s="10" t="n"/>
      <c r="M260" s="33" t="n"/>
      <c r="N260" s="33" t="n"/>
      <c r="O260" s="33" t="n"/>
      <c r="P260" s="33" t="n"/>
      <c r="Q260" s="33" t="n"/>
      <c r="R260" s="33">
        <f>IF($AB260="","",IFERROR(INDEX(ITP!$G$3:$G$46,MATCH($AB260,ITP!$E$3:$E$46,0)),""))</f>
        <v/>
      </c>
      <c r="S260" s="33" t="n"/>
      <c r="T260" s="33" t="n"/>
      <c r="U260" s="33">
        <f>IF($AB260="","",IFERROR(INDEX(ITP!$I$3:$I$46,MATCH($AB260,ITP!$E$3:$E$46,0)),""))</f>
        <v/>
      </c>
      <c r="V260" s="33">
        <f>IF($AB260="","",IFERROR(INDEX(ITP!$J$3:$J$46,MATCH($AB260,ITP!$E$3:$E$46,0)),""))</f>
        <v/>
      </c>
      <c r="W260" s="33">
        <f>IF($AB260="","",IFERROR(INDEX(ITP!$K$3:$K$46,MATCH($AB260,ITP!$E$3:$E$46,0)),""))</f>
        <v/>
      </c>
      <c r="X260" s="33">
        <f>IF($AB260="","",IFERROR(INDEX(ITP!$L$3:$L$46,MATCH($AB260,ITP!$E$3:$E$46,0)),""))</f>
        <v/>
      </c>
      <c r="Y260" s="33">
        <f>IF($AB260="","",IFERROR(INDEX(ITP!$M$3:$M$46,MATCH($AB260,ITP!$E$3:$E$46,0)),""))</f>
        <v/>
      </c>
      <c r="Z260" s="33">
        <f>IF($AB260="","",IFERROR(INDEX(ITP!$N$3:$N$46,MATCH($AB260,ITP!$E$3:$E$46,0)),""))</f>
        <v/>
      </c>
      <c r="AA260" s="13">
        <f>IF(A260="","",A260&amp;"|"&amp;COUNTIF($A$2:A260,A260))</f>
        <v/>
      </c>
      <c r="AB260" s="13">
        <f>IF($A260="","",IFERROR(INDEX(ITP!$C$3:$C$21,MATCH(1,INDEX((ITP!$A$3:$A$21=$A260)*(((ITP!$B$3:$B$21="")+ISNUMBER(SEARCH(ITP!$B$3:$B$21,$G260&amp;" "&amp;$T260)))&gt;0),0),0)),""))</f>
        <v/>
      </c>
    </row>
    <row r="261">
      <c r="A261" s="33" t="n"/>
      <c r="B261" s="10" t="n"/>
      <c r="C261" s="33" t="n"/>
      <c r="D261" s="28" t="n"/>
      <c r="E261" s="10" t="n"/>
      <c r="F261" s="44" t="n"/>
      <c r="G261" s="33" t="n"/>
      <c r="H261" s="33" t="n"/>
      <c r="I261" s="33" t="n"/>
      <c r="J261" s="33" t="n"/>
      <c r="K261" s="44" t="n"/>
      <c r="L261" s="10" t="n"/>
      <c r="M261" s="33" t="n"/>
      <c r="N261" s="33" t="n"/>
      <c r="O261" s="33" t="n"/>
      <c r="P261" s="33" t="n"/>
      <c r="Q261" s="33" t="n"/>
      <c r="R261" s="33">
        <f>IF($AB261="","",IFERROR(INDEX(ITP!$G$3:$G$46,MATCH($AB261,ITP!$E$3:$E$46,0)),""))</f>
        <v/>
      </c>
      <c r="S261" s="33" t="n"/>
      <c r="T261" s="33" t="n"/>
      <c r="U261" s="33">
        <f>IF($AB261="","",IFERROR(INDEX(ITP!$I$3:$I$46,MATCH($AB261,ITP!$E$3:$E$46,0)),""))</f>
        <v/>
      </c>
      <c r="V261" s="33">
        <f>IF($AB261="","",IFERROR(INDEX(ITP!$J$3:$J$46,MATCH($AB261,ITP!$E$3:$E$46,0)),""))</f>
        <v/>
      </c>
      <c r="W261" s="33">
        <f>IF($AB261="","",IFERROR(INDEX(ITP!$K$3:$K$46,MATCH($AB261,ITP!$E$3:$E$46,0)),""))</f>
        <v/>
      </c>
      <c r="X261" s="33">
        <f>IF($AB261="","",IFERROR(INDEX(ITP!$L$3:$L$46,MATCH($AB261,ITP!$E$3:$E$46,0)),""))</f>
        <v/>
      </c>
      <c r="Y261" s="33">
        <f>IF($AB261="","",IFERROR(INDEX(ITP!$M$3:$M$46,MATCH($AB261,ITP!$E$3:$E$46,0)),""))</f>
        <v/>
      </c>
      <c r="Z261" s="33">
        <f>IF($AB261="","",IFERROR(INDEX(ITP!$N$3:$N$46,MATCH($AB261,ITP!$E$3:$E$46,0)),""))</f>
        <v/>
      </c>
      <c r="AA261" s="13">
        <f>IF(A261="","",A261&amp;"|"&amp;COUNTIF($A$2:A261,A261))</f>
        <v/>
      </c>
      <c r="AB261" s="13">
        <f>IF($A261="","",IFERROR(INDEX(ITP!$C$3:$C$21,MATCH(1,INDEX((ITP!$A$3:$A$21=$A261)*(((ITP!$B$3:$B$21="")+ISNUMBER(SEARCH(ITP!$B$3:$B$21,$G261&amp;" "&amp;$T261)))&gt;0),0),0)),""))</f>
        <v/>
      </c>
    </row>
    <row r="262">
      <c r="A262" s="33" t="n"/>
      <c r="B262" s="10" t="n"/>
      <c r="C262" s="33" t="n"/>
      <c r="D262" s="28" t="n"/>
      <c r="E262" s="10" t="n"/>
      <c r="F262" s="44" t="n"/>
      <c r="G262" s="33" t="n"/>
      <c r="H262" s="33" t="n"/>
      <c r="I262" s="33" t="n"/>
      <c r="J262" s="33" t="n"/>
      <c r="K262" s="44" t="n"/>
      <c r="L262" s="10" t="n"/>
      <c r="M262" s="33" t="n"/>
      <c r="N262" s="33" t="n"/>
      <c r="O262" s="33" t="n"/>
      <c r="P262" s="33" t="n"/>
      <c r="Q262" s="33" t="n"/>
      <c r="R262" s="33">
        <f>IF($AB262="","",IFERROR(INDEX(ITP!$G$3:$G$46,MATCH($AB262,ITP!$E$3:$E$46,0)),""))</f>
        <v/>
      </c>
      <c r="S262" s="33" t="n"/>
      <c r="T262" s="33" t="n"/>
      <c r="U262" s="33">
        <f>IF($AB262="","",IFERROR(INDEX(ITP!$I$3:$I$46,MATCH($AB262,ITP!$E$3:$E$46,0)),""))</f>
        <v/>
      </c>
      <c r="V262" s="33">
        <f>IF($AB262="","",IFERROR(INDEX(ITP!$J$3:$J$46,MATCH($AB262,ITP!$E$3:$E$46,0)),""))</f>
        <v/>
      </c>
      <c r="W262" s="33">
        <f>IF($AB262="","",IFERROR(INDEX(ITP!$K$3:$K$46,MATCH($AB262,ITP!$E$3:$E$46,0)),""))</f>
        <v/>
      </c>
      <c r="X262" s="33">
        <f>IF($AB262="","",IFERROR(INDEX(ITP!$L$3:$L$46,MATCH($AB262,ITP!$E$3:$E$46,0)),""))</f>
        <v/>
      </c>
      <c r="Y262" s="33">
        <f>IF($AB262="","",IFERROR(INDEX(ITP!$M$3:$M$46,MATCH($AB262,ITP!$E$3:$E$46,0)),""))</f>
        <v/>
      </c>
      <c r="Z262" s="33">
        <f>IF($AB262="","",IFERROR(INDEX(ITP!$N$3:$N$46,MATCH($AB262,ITP!$E$3:$E$46,0)),""))</f>
        <v/>
      </c>
      <c r="AA262" s="13">
        <f>IF(A262="","",A262&amp;"|"&amp;COUNTIF($A$2:A262,A262))</f>
        <v/>
      </c>
      <c r="AB262" s="13">
        <f>IF($A262="","",IFERROR(INDEX(ITP!$C$3:$C$21,MATCH(1,INDEX((ITP!$A$3:$A$21=$A262)*(((ITP!$B$3:$B$21="")+ISNUMBER(SEARCH(ITP!$B$3:$B$21,$G262&amp;" "&amp;$T262)))&gt;0),0),0)),""))</f>
        <v/>
      </c>
    </row>
    <row r="263">
      <c r="A263" s="33" t="n"/>
      <c r="B263" s="10" t="n"/>
      <c r="C263" s="33" t="n"/>
      <c r="D263" s="28" t="n"/>
      <c r="E263" s="10" t="n"/>
      <c r="F263" s="44" t="n"/>
      <c r="G263" s="33" t="n"/>
      <c r="H263" s="33" t="n"/>
      <c r="I263" s="33" t="n"/>
      <c r="J263" s="33" t="n"/>
      <c r="K263" s="44" t="n"/>
      <c r="L263" s="10" t="n"/>
      <c r="M263" s="33" t="n"/>
      <c r="N263" s="33" t="n"/>
      <c r="O263" s="33" t="n"/>
      <c r="P263" s="33" t="n"/>
      <c r="Q263" s="33" t="n"/>
      <c r="R263" s="33">
        <f>IF($AB263="","",IFERROR(INDEX(ITP!$G$3:$G$46,MATCH($AB263,ITP!$E$3:$E$46,0)),""))</f>
        <v/>
      </c>
      <c r="S263" s="33" t="n"/>
      <c r="T263" s="33" t="n"/>
      <c r="U263" s="33">
        <f>IF($AB263="","",IFERROR(INDEX(ITP!$I$3:$I$46,MATCH($AB263,ITP!$E$3:$E$46,0)),""))</f>
        <v/>
      </c>
      <c r="V263" s="33">
        <f>IF($AB263="","",IFERROR(INDEX(ITP!$J$3:$J$46,MATCH($AB263,ITP!$E$3:$E$46,0)),""))</f>
        <v/>
      </c>
      <c r="W263" s="33">
        <f>IF($AB263="","",IFERROR(INDEX(ITP!$K$3:$K$46,MATCH($AB263,ITP!$E$3:$E$46,0)),""))</f>
        <v/>
      </c>
      <c r="X263" s="33">
        <f>IF($AB263="","",IFERROR(INDEX(ITP!$L$3:$L$46,MATCH($AB263,ITP!$E$3:$E$46,0)),""))</f>
        <v/>
      </c>
      <c r="Y263" s="33">
        <f>IF($AB263="","",IFERROR(INDEX(ITP!$M$3:$M$46,MATCH($AB263,ITP!$E$3:$E$46,0)),""))</f>
        <v/>
      </c>
      <c r="Z263" s="33">
        <f>IF($AB263="","",IFERROR(INDEX(ITP!$N$3:$N$46,MATCH($AB263,ITP!$E$3:$E$46,0)),""))</f>
        <v/>
      </c>
      <c r="AA263" s="13">
        <f>IF(A263="","",A263&amp;"|"&amp;COUNTIF($A$2:A263,A263))</f>
        <v/>
      </c>
      <c r="AB263" s="13">
        <f>IF($A263="","",IFERROR(INDEX(ITP!$C$3:$C$21,MATCH(1,INDEX((ITP!$A$3:$A$21=$A263)*(((ITP!$B$3:$B$21="")+ISNUMBER(SEARCH(ITP!$B$3:$B$21,$G263&amp;" "&amp;$T263)))&gt;0),0),0)),""))</f>
        <v/>
      </c>
    </row>
    <row r="264">
      <c r="A264" s="33" t="n"/>
      <c r="B264" s="10" t="n"/>
      <c r="C264" s="33" t="n"/>
      <c r="D264" s="28" t="n"/>
      <c r="E264" s="10" t="n"/>
      <c r="F264" s="44" t="n"/>
      <c r="G264" s="33" t="n"/>
      <c r="H264" s="33" t="n"/>
      <c r="I264" s="33" t="n"/>
      <c r="J264" s="33" t="n"/>
      <c r="K264" s="44" t="n"/>
      <c r="L264" s="10" t="n"/>
      <c r="M264" s="33" t="n"/>
      <c r="N264" s="33" t="n"/>
      <c r="O264" s="33" t="n"/>
      <c r="P264" s="33" t="n"/>
      <c r="Q264" s="33" t="n"/>
      <c r="R264" s="33">
        <f>IF($AB264="","",IFERROR(INDEX(ITP!$G$3:$G$46,MATCH($AB264,ITP!$E$3:$E$46,0)),""))</f>
        <v/>
      </c>
      <c r="S264" s="33" t="n"/>
      <c r="T264" s="33" t="n"/>
      <c r="U264" s="33">
        <f>IF($AB264="","",IFERROR(INDEX(ITP!$I$3:$I$46,MATCH($AB264,ITP!$E$3:$E$46,0)),""))</f>
        <v/>
      </c>
      <c r="V264" s="33">
        <f>IF($AB264="","",IFERROR(INDEX(ITP!$J$3:$J$46,MATCH($AB264,ITP!$E$3:$E$46,0)),""))</f>
        <v/>
      </c>
      <c r="W264" s="33">
        <f>IF($AB264="","",IFERROR(INDEX(ITP!$K$3:$K$46,MATCH($AB264,ITP!$E$3:$E$46,0)),""))</f>
        <v/>
      </c>
      <c r="X264" s="33">
        <f>IF($AB264="","",IFERROR(INDEX(ITP!$L$3:$L$46,MATCH($AB264,ITP!$E$3:$E$46,0)),""))</f>
        <v/>
      </c>
      <c r="Y264" s="33">
        <f>IF($AB264="","",IFERROR(INDEX(ITP!$M$3:$M$46,MATCH($AB264,ITP!$E$3:$E$46,0)),""))</f>
        <v/>
      </c>
      <c r="Z264" s="33">
        <f>IF($AB264="","",IFERROR(INDEX(ITP!$N$3:$N$46,MATCH($AB264,ITP!$E$3:$E$46,0)),""))</f>
        <v/>
      </c>
      <c r="AA264" s="13">
        <f>IF(A264="","",A264&amp;"|"&amp;COUNTIF($A$2:A264,A264))</f>
        <v/>
      </c>
      <c r="AB264" s="13">
        <f>IF($A264="","",IFERROR(INDEX(ITP!$C$3:$C$21,MATCH(1,INDEX((ITP!$A$3:$A$21=$A264)*(((ITP!$B$3:$B$21="")+ISNUMBER(SEARCH(ITP!$B$3:$B$21,$G264&amp;" "&amp;$T264)))&gt;0),0),0)),""))</f>
        <v/>
      </c>
    </row>
    <row r="265">
      <c r="A265" s="33" t="n"/>
      <c r="B265" s="10" t="n"/>
      <c r="C265" s="33" t="n"/>
      <c r="D265" s="28" t="n"/>
      <c r="E265" s="10" t="n"/>
      <c r="F265" s="44" t="n"/>
      <c r="G265" s="33" t="n"/>
      <c r="H265" s="33" t="n"/>
      <c r="I265" s="33" t="n"/>
      <c r="J265" s="33" t="n"/>
      <c r="K265" s="44" t="n"/>
      <c r="L265" s="10" t="n"/>
      <c r="M265" s="33" t="n"/>
      <c r="N265" s="33" t="n"/>
      <c r="O265" s="33" t="n"/>
      <c r="P265" s="33" t="n"/>
      <c r="Q265" s="33" t="n"/>
      <c r="R265" s="33">
        <f>IF($AB265="","",IFERROR(INDEX(ITP!$G$3:$G$46,MATCH($AB265,ITP!$E$3:$E$46,0)),""))</f>
        <v/>
      </c>
      <c r="S265" s="33" t="n"/>
      <c r="T265" s="33" t="n"/>
      <c r="U265" s="33">
        <f>IF($AB265="","",IFERROR(INDEX(ITP!$I$3:$I$46,MATCH($AB265,ITP!$E$3:$E$46,0)),""))</f>
        <v/>
      </c>
      <c r="V265" s="33">
        <f>IF($AB265="","",IFERROR(INDEX(ITP!$J$3:$J$46,MATCH($AB265,ITP!$E$3:$E$46,0)),""))</f>
        <v/>
      </c>
      <c r="W265" s="33">
        <f>IF($AB265="","",IFERROR(INDEX(ITP!$K$3:$K$46,MATCH($AB265,ITP!$E$3:$E$46,0)),""))</f>
        <v/>
      </c>
      <c r="X265" s="33">
        <f>IF($AB265="","",IFERROR(INDEX(ITP!$L$3:$L$46,MATCH($AB265,ITP!$E$3:$E$46,0)),""))</f>
        <v/>
      </c>
      <c r="Y265" s="33">
        <f>IF($AB265="","",IFERROR(INDEX(ITP!$M$3:$M$46,MATCH($AB265,ITP!$E$3:$E$46,0)),""))</f>
        <v/>
      </c>
      <c r="Z265" s="33">
        <f>IF($AB265="","",IFERROR(INDEX(ITP!$N$3:$N$46,MATCH($AB265,ITP!$E$3:$E$46,0)),""))</f>
        <v/>
      </c>
      <c r="AA265" s="13">
        <f>IF(A265="","",A265&amp;"|"&amp;COUNTIF($A$2:A265,A265))</f>
        <v/>
      </c>
      <c r="AB265" s="13">
        <f>IF($A265="","",IFERROR(INDEX(ITP!$C$3:$C$21,MATCH(1,INDEX((ITP!$A$3:$A$21=$A265)*(((ITP!$B$3:$B$21="")+ISNUMBER(SEARCH(ITP!$B$3:$B$21,$G265&amp;" "&amp;$T265)))&gt;0),0),0)),""))</f>
        <v/>
      </c>
    </row>
    <row r="266">
      <c r="A266" s="33" t="n"/>
      <c r="B266" s="10" t="n"/>
      <c r="C266" s="33" t="n"/>
      <c r="D266" s="28" t="n"/>
      <c r="E266" s="10" t="n"/>
      <c r="F266" s="44" t="n"/>
      <c r="G266" s="33" t="n"/>
      <c r="H266" s="33" t="n"/>
      <c r="I266" s="33" t="n"/>
      <c r="J266" s="33" t="n"/>
      <c r="K266" s="44" t="n"/>
      <c r="L266" s="10" t="n"/>
      <c r="M266" s="33" t="n"/>
      <c r="N266" s="33" t="n"/>
      <c r="O266" s="33" t="n"/>
      <c r="P266" s="33" t="n"/>
      <c r="Q266" s="33" t="n"/>
      <c r="R266" s="33">
        <f>IF($AB266="","",IFERROR(INDEX(ITP!$G$3:$G$46,MATCH($AB266,ITP!$E$3:$E$46,0)),""))</f>
        <v/>
      </c>
      <c r="S266" s="33" t="n"/>
      <c r="T266" s="33" t="n"/>
      <c r="U266" s="33">
        <f>IF($AB266="","",IFERROR(INDEX(ITP!$I$3:$I$46,MATCH($AB266,ITP!$E$3:$E$46,0)),""))</f>
        <v/>
      </c>
      <c r="V266" s="33">
        <f>IF($AB266="","",IFERROR(INDEX(ITP!$J$3:$J$46,MATCH($AB266,ITP!$E$3:$E$46,0)),""))</f>
        <v/>
      </c>
      <c r="W266" s="33">
        <f>IF($AB266="","",IFERROR(INDEX(ITP!$K$3:$K$46,MATCH($AB266,ITP!$E$3:$E$46,0)),""))</f>
        <v/>
      </c>
      <c r="X266" s="33">
        <f>IF($AB266="","",IFERROR(INDEX(ITP!$L$3:$L$46,MATCH($AB266,ITP!$E$3:$E$46,0)),""))</f>
        <v/>
      </c>
      <c r="Y266" s="33">
        <f>IF($AB266="","",IFERROR(INDEX(ITP!$M$3:$M$46,MATCH($AB266,ITP!$E$3:$E$46,0)),""))</f>
        <v/>
      </c>
      <c r="Z266" s="33">
        <f>IF($AB266="","",IFERROR(INDEX(ITP!$N$3:$N$46,MATCH($AB266,ITP!$E$3:$E$46,0)),""))</f>
        <v/>
      </c>
      <c r="AA266" s="13">
        <f>IF(A266="","",A266&amp;"|"&amp;COUNTIF($A$2:A266,A266))</f>
        <v/>
      </c>
      <c r="AB266" s="13">
        <f>IF($A266="","",IFERROR(INDEX(ITP!$C$3:$C$21,MATCH(1,INDEX((ITP!$A$3:$A$21=$A266)*(((ITP!$B$3:$B$21="")+ISNUMBER(SEARCH(ITP!$B$3:$B$21,$G266&amp;" "&amp;$T266)))&gt;0),0),0)),""))</f>
        <v/>
      </c>
    </row>
    <row r="267">
      <c r="A267" s="33" t="n"/>
      <c r="B267" s="10" t="n"/>
      <c r="C267" s="33" t="n"/>
      <c r="D267" s="28" t="n"/>
      <c r="E267" s="10" t="n"/>
      <c r="F267" s="44" t="n"/>
      <c r="G267" s="33" t="n"/>
      <c r="H267" s="33" t="n"/>
      <c r="I267" s="33" t="n"/>
      <c r="J267" s="33" t="n"/>
      <c r="K267" s="44" t="n"/>
      <c r="L267" s="10" t="n"/>
      <c r="M267" s="33" t="n"/>
      <c r="N267" s="33" t="n"/>
      <c r="O267" s="33" t="n"/>
      <c r="P267" s="33" t="n"/>
      <c r="Q267" s="33" t="n"/>
      <c r="R267" s="33">
        <f>IF($AB267="","",IFERROR(INDEX(ITP!$G$3:$G$46,MATCH($AB267,ITP!$E$3:$E$46,0)),""))</f>
        <v/>
      </c>
      <c r="S267" s="33" t="n"/>
      <c r="T267" s="33" t="n"/>
      <c r="U267" s="33">
        <f>IF($AB267="","",IFERROR(INDEX(ITP!$I$3:$I$46,MATCH($AB267,ITP!$E$3:$E$46,0)),""))</f>
        <v/>
      </c>
      <c r="V267" s="33">
        <f>IF($AB267="","",IFERROR(INDEX(ITP!$J$3:$J$46,MATCH($AB267,ITP!$E$3:$E$46,0)),""))</f>
        <v/>
      </c>
      <c r="W267" s="33">
        <f>IF($AB267="","",IFERROR(INDEX(ITP!$K$3:$K$46,MATCH($AB267,ITP!$E$3:$E$46,0)),""))</f>
        <v/>
      </c>
      <c r="X267" s="33">
        <f>IF($AB267="","",IFERROR(INDEX(ITP!$L$3:$L$46,MATCH($AB267,ITP!$E$3:$E$46,0)),""))</f>
        <v/>
      </c>
      <c r="Y267" s="33">
        <f>IF($AB267="","",IFERROR(INDEX(ITP!$M$3:$M$46,MATCH($AB267,ITP!$E$3:$E$46,0)),""))</f>
        <v/>
      </c>
      <c r="Z267" s="33">
        <f>IF($AB267="","",IFERROR(INDEX(ITP!$N$3:$N$46,MATCH($AB267,ITP!$E$3:$E$46,0)),""))</f>
        <v/>
      </c>
      <c r="AA267" s="13">
        <f>IF(A267="","",A267&amp;"|"&amp;COUNTIF($A$2:A267,A267))</f>
        <v/>
      </c>
      <c r="AB267" s="13">
        <f>IF($A267="","",IFERROR(INDEX(ITP!$C$3:$C$21,MATCH(1,INDEX((ITP!$A$3:$A$21=$A267)*(((ITP!$B$3:$B$21="")+ISNUMBER(SEARCH(ITP!$B$3:$B$21,$G267&amp;" "&amp;$T267)))&gt;0),0),0)),""))</f>
        <v/>
      </c>
    </row>
    <row r="268">
      <c r="A268" s="33" t="n"/>
      <c r="B268" s="10" t="n"/>
      <c r="C268" s="33" t="n"/>
      <c r="D268" s="28" t="n"/>
      <c r="E268" s="10" t="n"/>
      <c r="F268" s="44" t="n"/>
      <c r="G268" s="33" t="n"/>
      <c r="H268" s="33" t="n"/>
      <c r="I268" s="33" t="n"/>
      <c r="J268" s="33" t="n"/>
      <c r="K268" s="44" t="n"/>
      <c r="L268" s="10" t="n"/>
      <c r="M268" s="33" t="n"/>
      <c r="N268" s="33" t="n"/>
      <c r="O268" s="33" t="n"/>
      <c r="P268" s="33" t="n"/>
      <c r="Q268" s="33" t="n"/>
      <c r="R268" s="33">
        <f>IF($AB268="","",IFERROR(INDEX(ITP!$G$3:$G$46,MATCH($AB268,ITP!$E$3:$E$46,0)),""))</f>
        <v/>
      </c>
      <c r="S268" s="33" t="n"/>
      <c r="T268" s="33" t="n"/>
      <c r="U268" s="33">
        <f>IF($AB268="","",IFERROR(INDEX(ITP!$I$3:$I$46,MATCH($AB268,ITP!$E$3:$E$46,0)),""))</f>
        <v/>
      </c>
      <c r="V268" s="33">
        <f>IF($AB268="","",IFERROR(INDEX(ITP!$J$3:$J$46,MATCH($AB268,ITP!$E$3:$E$46,0)),""))</f>
        <v/>
      </c>
      <c r="W268" s="33">
        <f>IF($AB268="","",IFERROR(INDEX(ITP!$K$3:$K$46,MATCH($AB268,ITP!$E$3:$E$46,0)),""))</f>
        <v/>
      </c>
      <c r="X268" s="33">
        <f>IF($AB268="","",IFERROR(INDEX(ITP!$L$3:$L$46,MATCH($AB268,ITP!$E$3:$E$46,0)),""))</f>
        <v/>
      </c>
      <c r="Y268" s="33">
        <f>IF($AB268="","",IFERROR(INDEX(ITP!$M$3:$M$46,MATCH($AB268,ITP!$E$3:$E$46,0)),""))</f>
        <v/>
      </c>
      <c r="Z268" s="33">
        <f>IF($AB268="","",IFERROR(INDEX(ITP!$N$3:$N$46,MATCH($AB268,ITP!$E$3:$E$46,0)),""))</f>
        <v/>
      </c>
      <c r="AA268" s="13">
        <f>IF(A268="","",A268&amp;"|"&amp;COUNTIF($A$2:A268,A268))</f>
        <v/>
      </c>
      <c r="AB268" s="13">
        <f>IF($A268="","",IFERROR(INDEX(ITP!$C$3:$C$21,MATCH(1,INDEX((ITP!$A$3:$A$21=$A268)*(((ITP!$B$3:$B$21="")+ISNUMBER(SEARCH(ITP!$B$3:$B$21,$G268&amp;" "&amp;$T268)))&gt;0),0),0)),""))</f>
        <v/>
      </c>
    </row>
    <row r="269">
      <c r="A269" s="33" t="n"/>
      <c r="B269" s="10" t="n"/>
      <c r="C269" s="33" t="n"/>
      <c r="D269" s="28" t="n"/>
      <c r="E269" s="10" t="n"/>
      <c r="F269" s="44" t="n"/>
      <c r="G269" s="33" t="n"/>
      <c r="H269" s="33" t="n"/>
      <c r="I269" s="33" t="n"/>
      <c r="J269" s="33" t="n"/>
      <c r="K269" s="44" t="n"/>
      <c r="L269" s="10" t="n"/>
      <c r="M269" s="33" t="n"/>
      <c r="N269" s="33" t="n"/>
      <c r="O269" s="33" t="n"/>
      <c r="P269" s="33" t="n"/>
      <c r="Q269" s="33" t="n"/>
      <c r="R269" s="33">
        <f>IF($AB269="","",IFERROR(INDEX(ITP!$G$3:$G$46,MATCH($AB269,ITP!$E$3:$E$46,0)),""))</f>
        <v/>
      </c>
      <c r="S269" s="33" t="n"/>
      <c r="T269" s="33" t="n"/>
      <c r="U269" s="33">
        <f>IF($AB269="","",IFERROR(INDEX(ITP!$I$3:$I$46,MATCH($AB269,ITP!$E$3:$E$46,0)),""))</f>
        <v/>
      </c>
      <c r="V269" s="33">
        <f>IF($AB269="","",IFERROR(INDEX(ITP!$J$3:$J$46,MATCH($AB269,ITP!$E$3:$E$46,0)),""))</f>
        <v/>
      </c>
      <c r="W269" s="33">
        <f>IF($AB269="","",IFERROR(INDEX(ITP!$K$3:$K$46,MATCH($AB269,ITP!$E$3:$E$46,0)),""))</f>
        <v/>
      </c>
      <c r="X269" s="33">
        <f>IF($AB269="","",IFERROR(INDEX(ITP!$L$3:$L$46,MATCH($AB269,ITP!$E$3:$E$46,0)),""))</f>
        <v/>
      </c>
      <c r="Y269" s="33">
        <f>IF($AB269="","",IFERROR(INDEX(ITP!$M$3:$M$46,MATCH($AB269,ITP!$E$3:$E$46,0)),""))</f>
        <v/>
      </c>
      <c r="Z269" s="33">
        <f>IF($AB269="","",IFERROR(INDEX(ITP!$N$3:$N$46,MATCH($AB269,ITP!$E$3:$E$46,0)),""))</f>
        <v/>
      </c>
      <c r="AA269" s="13">
        <f>IF(A269="","",A269&amp;"|"&amp;COUNTIF($A$2:A269,A269))</f>
        <v/>
      </c>
      <c r="AB269" s="13">
        <f>IF($A269="","",IFERROR(INDEX(ITP!$C$3:$C$21,MATCH(1,INDEX((ITP!$A$3:$A$21=$A269)*(((ITP!$B$3:$B$21="")+ISNUMBER(SEARCH(ITP!$B$3:$B$21,$G269&amp;" "&amp;$T269)))&gt;0),0),0)),""))</f>
        <v/>
      </c>
    </row>
    <row r="270">
      <c r="A270" s="33" t="n"/>
      <c r="B270" s="10" t="n"/>
      <c r="C270" s="33" t="n"/>
      <c r="D270" s="28" t="n"/>
      <c r="E270" s="10" t="n"/>
      <c r="F270" s="44" t="n"/>
      <c r="G270" s="33" t="n"/>
      <c r="H270" s="33" t="n"/>
      <c r="I270" s="33" t="n"/>
      <c r="J270" s="33" t="n"/>
      <c r="K270" s="44" t="n"/>
      <c r="L270" s="10" t="n"/>
      <c r="M270" s="33" t="n"/>
      <c r="N270" s="33" t="n"/>
      <c r="O270" s="33" t="n"/>
      <c r="P270" s="33" t="n"/>
      <c r="Q270" s="33" t="n"/>
      <c r="R270" s="33">
        <f>IF($AB270="","",IFERROR(INDEX(ITP!$G$3:$G$46,MATCH($AB270,ITP!$E$3:$E$46,0)),""))</f>
        <v/>
      </c>
      <c r="S270" s="33" t="n"/>
      <c r="T270" s="33" t="n"/>
      <c r="U270" s="33">
        <f>IF($AB270="","",IFERROR(INDEX(ITP!$I$3:$I$46,MATCH($AB270,ITP!$E$3:$E$46,0)),""))</f>
        <v/>
      </c>
      <c r="V270" s="33">
        <f>IF($AB270="","",IFERROR(INDEX(ITP!$J$3:$J$46,MATCH($AB270,ITP!$E$3:$E$46,0)),""))</f>
        <v/>
      </c>
      <c r="W270" s="33">
        <f>IF($AB270="","",IFERROR(INDEX(ITP!$K$3:$K$46,MATCH($AB270,ITP!$E$3:$E$46,0)),""))</f>
        <v/>
      </c>
      <c r="X270" s="33">
        <f>IF($AB270="","",IFERROR(INDEX(ITP!$L$3:$L$46,MATCH($AB270,ITP!$E$3:$E$46,0)),""))</f>
        <v/>
      </c>
      <c r="Y270" s="33">
        <f>IF($AB270="","",IFERROR(INDEX(ITP!$M$3:$M$46,MATCH($AB270,ITP!$E$3:$E$46,0)),""))</f>
        <v/>
      </c>
      <c r="Z270" s="33">
        <f>IF($AB270="","",IFERROR(INDEX(ITP!$N$3:$N$46,MATCH($AB270,ITP!$E$3:$E$46,0)),""))</f>
        <v/>
      </c>
      <c r="AA270" s="13">
        <f>IF(A270="","",A270&amp;"|"&amp;COUNTIF($A$2:A270,A270))</f>
        <v/>
      </c>
      <c r="AB270" s="13">
        <f>IF($A270="","",IFERROR(INDEX(ITP!$C$3:$C$21,MATCH(1,INDEX((ITP!$A$3:$A$21=$A270)*(((ITP!$B$3:$B$21="")+ISNUMBER(SEARCH(ITP!$B$3:$B$21,$G270&amp;" "&amp;$T270)))&gt;0),0),0)),""))</f>
        <v/>
      </c>
    </row>
    <row r="271">
      <c r="A271" s="33" t="n"/>
      <c r="B271" s="10" t="n"/>
      <c r="C271" s="33" t="n"/>
      <c r="D271" s="28" t="n"/>
      <c r="E271" s="10" t="n"/>
      <c r="F271" s="44" t="n"/>
      <c r="G271" s="33" t="n"/>
      <c r="H271" s="33" t="n"/>
      <c r="I271" s="33" t="n"/>
      <c r="J271" s="33" t="n"/>
      <c r="K271" s="44" t="n"/>
      <c r="L271" s="10" t="n"/>
      <c r="M271" s="33" t="n"/>
      <c r="N271" s="33" t="n"/>
      <c r="O271" s="33" t="n"/>
      <c r="P271" s="33" t="n"/>
      <c r="Q271" s="33" t="n"/>
      <c r="R271" s="33">
        <f>IF($AB271="","",IFERROR(INDEX(ITP!$G$3:$G$46,MATCH($AB271,ITP!$E$3:$E$46,0)),""))</f>
        <v/>
      </c>
      <c r="S271" s="33" t="n"/>
      <c r="T271" s="33" t="n"/>
      <c r="U271" s="33">
        <f>IF($AB271="","",IFERROR(INDEX(ITP!$I$3:$I$46,MATCH($AB271,ITP!$E$3:$E$46,0)),""))</f>
        <v/>
      </c>
      <c r="V271" s="33">
        <f>IF($AB271="","",IFERROR(INDEX(ITP!$J$3:$J$46,MATCH($AB271,ITP!$E$3:$E$46,0)),""))</f>
        <v/>
      </c>
      <c r="W271" s="33">
        <f>IF($AB271="","",IFERROR(INDEX(ITP!$K$3:$K$46,MATCH($AB271,ITP!$E$3:$E$46,0)),""))</f>
        <v/>
      </c>
      <c r="X271" s="33">
        <f>IF($AB271="","",IFERROR(INDEX(ITP!$L$3:$L$46,MATCH($AB271,ITP!$E$3:$E$46,0)),""))</f>
        <v/>
      </c>
      <c r="Y271" s="33">
        <f>IF($AB271="","",IFERROR(INDEX(ITP!$M$3:$M$46,MATCH($AB271,ITP!$E$3:$E$46,0)),""))</f>
        <v/>
      </c>
      <c r="Z271" s="33">
        <f>IF($AB271="","",IFERROR(INDEX(ITP!$N$3:$N$46,MATCH($AB271,ITP!$E$3:$E$46,0)),""))</f>
        <v/>
      </c>
      <c r="AA271" s="13">
        <f>IF(A271="","",A271&amp;"|"&amp;COUNTIF($A$2:A271,A271))</f>
        <v/>
      </c>
      <c r="AB271" s="13">
        <f>IF($A271="","",IFERROR(INDEX(ITP!$C$3:$C$21,MATCH(1,INDEX((ITP!$A$3:$A$21=$A271)*(((ITP!$B$3:$B$21="")+ISNUMBER(SEARCH(ITP!$B$3:$B$21,$G271&amp;" "&amp;$T271)))&gt;0),0),0)),""))</f>
        <v/>
      </c>
    </row>
    <row r="272">
      <c r="A272" s="33" t="n"/>
      <c r="B272" s="10" t="n"/>
      <c r="C272" s="33" t="n"/>
      <c r="D272" s="28" t="n"/>
      <c r="E272" s="10" t="n"/>
      <c r="F272" s="44" t="n"/>
      <c r="G272" s="33" t="n"/>
      <c r="H272" s="33" t="n"/>
      <c r="I272" s="33" t="n"/>
      <c r="J272" s="33" t="n"/>
      <c r="K272" s="44" t="n"/>
      <c r="L272" s="10" t="n"/>
      <c r="M272" s="33" t="n"/>
      <c r="N272" s="33" t="n"/>
      <c r="O272" s="33" t="n"/>
      <c r="P272" s="33" t="n"/>
      <c r="Q272" s="33" t="n"/>
      <c r="R272" s="33">
        <f>IF($AB272="","",IFERROR(INDEX(ITP!$G$3:$G$46,MATCH($AB272,ITP!$E$3:$E$46,0)),""))</f>
        <v/>
      </c>
      <c r="S272" s="33" t="n"/>
      <c r="T272" s="33" t="n"/>
      <c r="U272" s="33">
        <f>IF($AB272="","",IFERROR(INDEX(ITP!$I$3:$I$46,MATCH($AB272,ITP!$E$3:$E$46,0)),""))</f>
        <v/>
      </c>
      <c r="V272" s="33">
        <f>IF($AB272="","",IFERROR(INDEX(ITP!$J$3:$J$46,MATCH($AB272,ITP!$E$3:$E$46,0)),""))</f>
        <v/>
      </c>
      <c r="W272" s="33">
        <f>IF($AB272="","",IFERROR(INDEX(ITP!$K$3:$K$46,MATCH($AB272,ITP!$E$3:$E$46,0)),""))</f>
        <v/>
      </c>
      <c r="X272" s="33">
        <f>IF($AB272="","",IFERROR(INDEX(ITP!$L$3:$L$46,MATCH($AB272,ITP!$E$3:$E$46,0)),""))</f>
        <v/>
      </c>
      <c r="Y272" s="33">
        <f>IF($AB272="","",IFERROR(INDEX(ITP!$M$3:$M$46,MATCH($AB272,ITP!$E$3:$E$46,0)),""))</f>
        <v/>
      </c>
      <c r="Z272" s="33">
        <f>IF($AB272="","",IFERROR(INDEX(ITP!$N$3:$N$46,MATCH($AB272,ITP!$E$3:$E$46,0)),""))</f>
        <v/>
      </c>
      <c r="AA272" s="13">
        <f>IF(A272="","",A272&amp;"|"&amp;COUNTIF($A$2:A272,A272))</f>
        <v/>
      </c>
      <c r="AB272" s="13">
        <f>IF($A272="","",IFERROR(INDEX(ITP!$C$3:$C$21,MATCH(1,INDEX((ITP!$A$3:$A$21=$A272)*(((ITP!$B$3:$B$21="")+ISNUMBER(SEARCH(ITP!$B$3:$B$21,$G272&amp;" "&amp;$T272)))&gt;0),0),0)),""))</f>
        <v/>
      </c>
    </row>
    <row r="273">
      <c r="A273" s="33" t="n"/>
      <c r="B273" s="10" t="n"/>
      <c r="C273" s="33" t="n"/>
      <c r="D273" s="28" t="n"/>
      <c r="E273" s="10" t="n"/>
      <c r="F273" s="44" t="n"/>
      <c r="G273" s="33" t="n"/>
      <c r="H273" s="33" t="n"/>
      <c r="I273" s="33" t="n"/>
      <c r="J273" s="33" t="n"/>
      <c r="K273" s="44" t="n"/>
      <c r="L273" s="10" t="n"/>
      <c r="M273" s="33" t="n"/>
      <c r="N273" s="33" t="n"/>
      <c r="O273" s="33" t="n"/>
      <c r="P273" s="33" t="n"/>
      <c r="Q273" s="33" t="n"/>
      <c r="R273" s="33">
        <f>IF($AB273="","",IFERROR(INDEX(ITP!$G$3:$G$46,MATCH($AB273,ITP!$E$3:$E$46,0)),""))</f>
        <v/>
      </c>
      <c r="S273" s="33" t="n"/>
      <c r="T273" s="33" t="n"/>
      <c r="U273" s="33">
        <f>IF($AB273="","",IFERROR(INDEX(ITP!$I$3:$I$46,MATCH($AB273,ITP!$E$3:$E$46,0)),""))</f>
        <v/>
      </c>
      <c r="V273" s="33">
        <f>IF($AB273="","",IFERROR(INDEX(ITP!$J$3:$J$46,MATCH($AB273,ITP!$E$3:$E$46,0)),""))</f>
        <v/>
      </c>
      <c r="W273" s="33">
        <f>IF($AB273="","",IFERROR(INDEX(ITP!$K$3:$K$46,MATCH($AB273,ITP!$E$3:$E$46,0)),""))</f>
        <v/>
      </c>
      <c r="X273" s="33">
        <f>IF($AB273="","",IFERROR(INDEX(ITP!$L$3:$L$46,MATCH($AB273,ITP!$E$3:$E$46,0)),""))</f>
        <v/>
      </c>
      <c r="Y273" s="33">
        <f>IF($AB273="","",IFERROR(INDEX(ITP!$M$3:$M$46,MATCH($AB273,ITP!$E$3:$E$46,0)),""))</f>
        <v/>
      </c>
      <c r="Z273" s="33">
        <f>IF($AB273="","",IFERROR(INDEX(ITP!$N$3:$N$46,MATCH($AB273,ITP!$E$3:$E$46,0)),""))</f>
        <v/>
      </c>
      <c r="AA273" s="13">
        <f>IF(A273="","",A273&amp;"|"&amp;COUNTIF($A$2:A273,A273))</f>
        <v/>
      </c>
      <c r="AB273" s="13">
        <f>IF($A273="","",IFERROR(INDEX(ITP!$C$3:$C$21,MATCH(1,INDEX((ITP!$A$3:$A$21=$A273)*(((ITP!$B$3:$B$21="")+ISNUMBER(SEARCH(ITP!$B$3:$B$21,$G273&amp;" "&amp;$T273)))&gt;0),0),0)),""))</f>
        <v/>
      </c>
    </row>
    <row r="274">
      <c r="A274" s="33" t="n"/>
      <c r="B274" s="10" t="n"/>
      <c r="C274" s="33" t="n"/>
      <c r="D274" s="28" t="n"/>
      <c r="E274" s="10" t="n"/>
      <c r="F274" s="44" t="n"/>
      <c r="G274" s="33" t="n"/>
      <c r="H274" s="33" t="n"/>
      <c r="I274" s="33" t="n"/>
      <c r="J274" s="33" t="n"/>
      <c r="K274" s="44" t="n"/>
      <c r="L274" s="10" t="n"/>
      <c r="M274" s="33" t="n"/>
      <c r="N274" s="33" t="n"/>
      <c r="O274" s="33" t="n"/>
      <c r="P274" s="33" t="n"/>
      <c r="Q274" s="33" t="n"/>
      <c r="R274" s="33">
        <f>IF($AB274="","",IFERROR(INDEX(ITP!$G$3:$G$46,MATCH($AB274,ITP!$E$3:$E$46,0)),""))</f>
        <v/>
      </c>
      <c r="S274" s="33" t="n"/>
      <c r="T274" s="33" t="n"/>
      <c r="U274" s="33">
        <f>IF($AB274="","",IFERROR(INDEX(ITP!$I$3:$I$46,MATCH($AB274,ITP!$E$3:$E$46,0)),""))</f>
        <v/>
      </c>
      <c r="V274" s="33">
        <f>IF($AB274="","",IFERROR(INDEX(ITP!$J$3:$J$46,MATCH($AB274,ITP!$E$3:$E$46,0)),""))</f>
        <v/>
      </c>
      <c r="W274" s="33">
        <f>IF($AB274="","",IFERROR(INDEX(ITP!$K$3:$K$46,MATCH($AB274,ITP!$E$3:$E$46,0)),""))</f>
        <v/>
      </c>
      <c r="X274" s="33">
        <f>IF($AB274="","",IFERROR(INDEX(ITP!$L$3:$L$46,MATCH($AB274,ITP!$E$3:$E$46,0)),""))</f>
        <v/>
      </c>
      <c r="Y274" s="33">
        <f>IF($AB274="","",IFERROR(INDEX(ITP!$M$3:$M$46,MATCH($AB274,ITP!$E$3:$E$46,0)),""))</f>
        <v/>
      </c>
      <c r="Z274" s="33">
        <f>IF($AB274="","",IFERROR(INDEX(ITP!$N$3:$N$46,MATCH($AB274,ITP!$E$3:$E$46,0)),""))</f>
        <v/>
      </c>
      <c r="AA274" s="13">
        <f>IF(A274="","",A274&amp;"|"&amp;COUNTIF($A$2:A274,A274))</f>
        <v/>
      </c>
      <c r="AB274" s="13">
        <f>IF($A274="","",IFERROR(INDEX(ITP!$C$3:$C$21,MATCH(1,INDEX((ITP!$A$3:$A$21=$A274)*(((ITP!$B$3:$B$21="")+ISNUMBER(SEARCH(ITP!$B$3:$B$21,$G274&amp;" "&amp;$T274)))&gt;0),0),0)),""))</f>
        <v/>
      </c>
    </row>
    <row r="275">
      <c r="A275" s="33" t="n"/>
      <c r="B275" s="10" t="n"/>
      <c r="C275" s="33" t="n"/>
      <c r="D275" s="28" t="n"/>
      <c r="E275" s="10" t="n"/>
      <c r="F275" s="44" t="n"/>
      <c r="G275" s="33" t="n"/>
      <c r="H275" s="33" t="n"/>
      <c r="I275" s="33" t="n"/>
      <c r="J275" s="33" t="n"/>
      <c r="K275" s="44" t="n"/>
      <c r="L275" s="10" t="n"/>
      <c r="M275" s="33" t="n"/>
      <c r="N275" s="33" t="n"/>
      <c r="O275" s="33" t="n"/>
      <c r="P275" s="33" t="n"/>
      <c r="Q275" s="33" t="n"/>
      <c r="R275" s="33">
        <f>IF($AB275="","",IFERROR(INDEX(ITP!$G$3:$G$46,MATCH($AB275,ITP!$E$3:$E$46,0)),""))</f>
        <v/>
      </c>
      <c r="S275" s="33" t="n"/>
      <c r="T275" s="33" t="n"/>
      <c r="U275" s="33">
        <f>IF($AB275="","",IFERROR(INDEX(ITP!$I$3:$I$46,MATCH($AB275,ITP!$E$3:$E$46,0)),""))</f>
        <v/>
      </c>
      <c r="V275" s="33">
        <f>IF($AB275="","",IFERROR(INDEX(ITP!$J$3:$J$46,MATCH($AB275,ITP!$E$3:$E$46,0)),""))</f>
        <v/>
      </c>
      <c r="W275" s="33">
        <f>IF($AB275="","",IFERROR(INDEX(ITP!$K$3:$K$46,MATCH($AB275,ITP!$E$3:$E$46,0)),""))</f>
        <v/>
      </c>
      <c r="X275" s="33">
        <f>IF($AB275="","",IFERROR(INDEX(ITP!$L$3:$L$46,MATCH($AB275,ITP!$E$3:$E$46,0)),""))</f>
        <v/>
      </c>
      <c r="Y275" s="33">
        <f>IF($AB275="","",IFERROR(INDEX(ITP!$M$3:$M$46,MATCH($AB275,ITP!$E$3:$E$46,0)),""))</f>
        <v/>
      </c>
      <c r="Z275" s="33">
        <f>IF($AB275="","",IFERROR(INDEX(ITP!$N$3:$N$46,MATCH($AB275,ITP!$E$3:$E$46,0)),""))</f>
        <v/>
      </c>
      <c r="AA275" s="13">
        <f>IF(A275="","",A275&amp;"|"&amp;COUNTIF($A$2:A275,A275))</f>
        <v/>
      </c>
      <c r="AB275" s="13">
        <f>IF($A275="","",IFERROR(INDEX(ITP!$C$3:$C$21,MATCH(1,INDEX((ITP!$A$3:$A$21=$A275)*(((ITP!$B$3:$B$21="")+ISNUMBER(SEARCH(ITP!$B$3:$B$21,$G275&amp;" "&amp;$T275)))&gt;0),0),0)),""))</f>
        <v/>
      </c>
    </row>
    <row r="276">
      <c r="A276" s="33" t="n"/>
      <c r="B276" s="10" t="n"/>
      <c r="C276" s="33" t="n"/>
      <c r="D276" s="28" t="n"/>
      <c r="E276" s="10" t="n"/>
      <c r="F276" s="44" t="n"/>
      <c r="G276" s="33" t="n"/>
      <c r="H276" s="33" t="n"/>
      <c r="I276" s="33" t="n"/>
      <c r="J276" s="33" t="n"/>
      <c r="K276" s="44" t="n"/>
      <c r="L276" s="10" t="n"/>
      <c r="M276" s="33" t="n"/>
      <c r="N276" s="33" t="n"/>
      <c r="O276" s="33" t="n"/>
      <c r="P276" s="33" t="n"/>
      <c r="Q276" s="33" t="n"/>
      <c r="R276" s="33">
        <f>IF($AB276="","",IFERROR(INDEX(ITP!$G$3:$G$46,MATCH($AB276,ITP!$E$3:$E$46,0)),""))</f>
        <v/>
      </c>
      <c r="S276" s="33" t="n"/>
      <c r="T276" s="33" t="n"/>
      <c r="U276" s="33">
        <f>IF($AB276="","",IFERROR(INDEX(ITP!$I$3:$I$46,MATCH($AB276,ITP!$E$3:$E$46,0)),""))</f>
        <v/>
      </c>
      <c r="V276" s="33">
        <f>IF($AB276="","",IFERROR(INDEX(ITP!$J$3:$J$46,MATCH($AB276,ITP!$E$3:$E$46,0)),""))</f>
        <v/>
      </c>
      <c r="W276" s="33">
        <f>IF($AB276="","",IFERROR(INDEX(ITP!$K$3:$K$46,MATCH($AB276,ITP!$E$3:$E$46,0)),""))</f>
        <v/>
      </c>
      <c r="X276" s="33">
        <f>IF($AB276="","",IFERROR(INDEX(ITP!$L$3:$L$46,MATCH($AB276,ITP!$E$3:$E$46,0)),""))</f>
        <v/>
      </c>
      <c r="Y276" s="33">
        <f>IF($AB276="","",IFERROR(INDEX(ITP!$M$3:$M$46,MATCH($AB276,ITP!$E$3:$E$46,0)),""))</f>
        <v/>
      </c>
      <c r="Z276" s="33">
        <f>IF($AB276="","",IFERROR(INDEX(ITP!$N$3:$N$46,MATCH($AB276,ITP!$E$3:$E$46,0)),""))</f>
        <v/>
      </c>
      <c r="AA276" s="13">
        <f>IF(A276="","",A276&amp;"|"&amp;COUNTIF($A$2:A276,A276))</f>
        <v/>
      </c>
      <c r="AB276" s="13">
        <f>IF($A276="","",IFERROR(INDEX(ITP!$C$3:$C$21,MATCH(1,INDEX((ITP!$A$3:$A$21=$A276)*(((ITP!$B$3:$B$21="")+ISNUMBER(SEARCH(ITP!$B$3:$B$21,$G276&amp;" "&amp;$T276)))&gt;0),0),0)),""))</f>
        <v/>
      </c>
    </row>
    <row r="277">
      <c r="A277" s="33" t="n"/>
      <c r="B277" s="10" t="n"/>
      <c r="C277" s="33" t="n"/>
      <c r="D277" s="28" t="n"/>
      <c r="E277" s="10" t="n"/>
      <c r="F277" s="44" t="n"/>
      <c r="G277" s="33" t="n"/>
      <c r="H277" s="33" t="n"/>
      <c r="I277" s="33" t="n"/>
      <c r="J277" s="33" t="n"/>
      <c r="K277" s="44" t="n"/>
      <c r="L277" s="10" t="n"/>
      <c r="M277" s="33" t="n"/>
      <c r="N277" s="33" t="n"/>
      <c r="O277" s="33" t="n"/>
      <c r="P277" s="33" t="n"/>
      <c r="Q277" s="33" t="n"/>
      <c r="R277" s="33">
        <f>IF($AB277="","",IFERROR(INDEX(ITP!$G$3:$G$46,MATCH($AB277,ITP!$E$3:$E$46,0)),""))</f>
        <v/>
      </c>
      <c r="S277" s="33" t="n"/>
      <c r="T277" s="33" t="n"/>
      <c r="U277" s="33">
        <f>IF($AB277="","",IFERROR(INDEX(ITP!$I$3:$I$46,MATCH($AB277,ITP!$E$3:$E$46,0)),""))</f>
        <v/>
      </c>
      <c r="V277" s="33">
        <f>IF($AB277="","",IFERROR(INDEX(ITP!$J$3:$J$46,MATCH($AB277,ITP!$E$3:$E$46,0)),""))</f>
        <v/>
      </c>
      <c r="W277" s="33">
        <f>IF($AB277="","",IFERROR(INDEX(ITP!$K$3:$K$46,MATCH($AB277,ITP!$E$3:$E$46,0)),""))</f>
        <v/>
      </c>
      <c r="X277" s="33">
        <f>IF($AB277="","",IFERROR(INDEX(ITP!$L$3:$L$46,MATCH($AB277,ITP!$E$3:$E$46,0)),""))</f>
        <v/>
      </c>
      <c r="Y277" s="33">
        <f>IF($AB277="","",IFERROR(INDEX(ITP!$M$3:$M$46,MATCH($AB277,ITP!$E$3:$E$46,0)),""))</f>
        <v/>
      </c>
      <c r="Z277" s="33">
        <f>IF($AB277="","",IFERROR(INDEX(ITP!$N$3:$N$46,MATCH($AB277,ITP!$E$3:$E$46,0)),""))</f>
        <v/>
      </c>
      <c r="AA277" s="13">
        <f>IF(A277="","",A277&amp;"|"&amp;COUNTIF($A$2:A277,A277))</f>
        <v/>
      </c>
      <c r="AB277" s="13">
        <f>IF($A277="","",IFERROR(INDEX(ITP!$C$3:$C$21,MATCH(1,INDEX((ITP!$A$3:$A$21=$A277)*(((ITP!$B$3:$B$21="")+ISNUMBER(SEARCH(ITP!$B$3:$B$21,$G277&amp;" "&amp;$T277)))&gt;0),0),0)),""))</f>
        <v/>
      </c>
    </row>
    <row r="278">
      <c r="A278" s="33" t="n"/>
      <c r="B278" s="10" t="n"/>
      <c r="C278" s="33" t="n"/>
      <c r="D278" s="28" t="n"/>
      <c r="E278" s="10" t="n"/>
      <c r="F278" s="44" t="n"/>
      <c r="G278" s="33" t="n"/>
      <c r="H278" s="33" t="n"/>
      <c r="I278" s="33" t="n"/>
      <c r="J278" s="33" t="n"/>
      <c r="K278" s="44" t="n"/>
      <c r="L278" s="10" t="n"/>
      <c r="M278" s="33" t="n"/>
      <c r="N278" s="33" t="n"/>
      <c r="O278" s="33" t="n"/>
      <c r="P278" s="33" t="n"/>
      <c r="Q278" s="33" t="n"/>
      <c r="R278" s="33">
        <f>IF($AB278="","",IFERROR(INDEX(ITP!$G$3:$G$46,MATCH($AB278,ITP!$E$3:$E$46,0)),""))</f>
        <v/>
      </c>
      <c r="S278" s="33" t="n"/>
      <c r="T278" s="33" t="n"/>
      <c r="U278" s="33">
        <f>IF($AB278="","",IFERROR(INDEX(ITP!$I$3:$I$46,MATCH($AB278,ITP!$E$3:$E$46,0)),""))</f>
        <v/>
      </c>
      <c r="V278" s="33">
        <f>IF($AB278="","",IFERROR(INDEX(ITP!$J$3:$J$46,MATCH($AB278,ITP!$E$3:$E$46,0)),""))</f>
        <v/>
      </c>
      <c r="W278" s="33">
        <f>IF($AB278="","",IFERROR(INDEX(ITP!$K$3:$K$46,MATCH($AB278,ITP!$E$3:$E$46,0)),""))</f>
        <v/>
      </c>
      <c r="X278" s="33">
        <f>IF($AB278="","",IFERROR(INDEX(ITP!$L$3:$L$46,MATCH($AB278,ITP!$E$3:$E$46,0)),""))</f>
        <v/>
      </c>
      <c r="Y278" s="33">
        <f>IF($AB278="","",IFERROR(INDEX(ITP!$M$3:$M$46,MATCH($AB278,ITP!$E$3:$E$46,0)),""))</f>
        <v/>
      </c>
      <c r="Z278" s="33">
        <f>IF($AB278="","",IFERROR(INDEX(ITP!$N$3:$N$46,MATCH($AB278,ITP!$E$3:$E$46,0)),""))</f>
        <v/>
      </c>
      <c r="AA278" s="13">
        <f>IF(A278="","",A278&amp;"|"&amp;COUNTIF($A$2:A278,A278))</f>
        <v/>
      </c>
      <c r="AB278" s="13">
        <f>IF($A278="","",IFERROR(INDEX(ITP!$C$3:$C$21,MATCH(1,INDEX((ITP!$A$3:$A$21=$A278)*(((ITP!$B$3:$B$21="")+ISNUMBER(SEARCH(ITP!$B$3:$B$21,$G278&amp;" "&amp;$T278)))&gt;0),0),0)),""))</f>
        <v/>
      </c>
    </row>
    <row r="279">
      <c r="A279" s="33" t="n"/>
      <c r="B279" s="10" t="n"/>
      <c r="C279" s="33" t="n"/>
      <c r="D279" s="28" t="n"/>
      <c r="E279" s="10" t="n"/>
      <c r="F279" s="44" t="n"/>
      <c r="G279" s="33" t="n"/>
      <c r="H279" s="33" t="n"/>
      <c r="I279" s="33" t="n"/>
      <c r="J279" s="33" t="n"/>
      <c r="K279" s="44" t="n"/>
      <c r="L279" s="10" t="n"/>
      <c r="M279" s="33" t="n"/>
      <c r="N279" s="33" t="n"/>
      <c r="O279" s="33" t="n"/>
      <c r="P279" s="33" t="n"/>
      <c r="Q279" s="33" t="n"/>
      <c r="R279" s="33">
        <f>IF($AB279="","",IFERROR(INDEX(ITP!$G$3:$G$46,MATCH($AB279,ITP!$E$3:$E$46,0)),""))</f>
        <v/>
      </c>
      <c r="S279" s="33" t="n"/>
      <c r="T279" s="33" t="n"/>
      <c r="U279" s="33">
        <f>IF($AB279="","",IFERROR(INDEX(ITP!$I$3:$I$46,MATCH($AB279,ITP!$E$3:$E$46,0)),""))</f>
        <v/>
      </c>
      <c r="V279" s="33">
        <f>IF($AB279="","",IFERROR(INDEX(ITP!$J$3:$J$46,MATCH($AB279,ITP!$E$3:$E$46,0)),""))</f>
        <v/>
      </c>
      <c r="W279" s="33">
        <f>IF($AB279="","",IFERROR(INDEX(ITP!$K$3:$K$46,MATCH($AB279,ITP!$E$3:$E$46,0)),""))</f>
        <v/>
      </c>
      <c r="X279" s="33">
        <f>IF($AB279="","",IFERROR(INDEX(ITP!$L$3:$L$46,MATCH($AB279,ITP!$E$3:$E$46,0)),""))</f>
        <v/>
      </c>
      <c r="Y279" s="33">
        <f>IF($AB279="","",IFERROR(INDEX(ITP!$M$3:$M$46,MATCH($AB279,ITP!$E$3:$E$46,0)),""))</f>
        <v/>
      </c>
      <c r="Z279" s="33">
        <f>IF($AB279="","",IFERROR(INDEX(ITP!$N$3:$N$46,MATCH($AB279,ITP!$E$3:$E$46,0)),""))</f>
        <v/>
      </c>
      <c r="AA279" s="13">
        <f>IF(A279="","",A279&amp;"|"&amp;COUNTIF($A$2:A279,A279))</f>
        <v/>
      </c>
      <c r="AB279" s="13">
        <f>IF($A279="","",IFERROR(INDEX(ITP!$C$3:$C$21,MATCH(1,INDEX((ITP!$A$3:$A$21=$A279)*(((ITP!$B$3:$B$21="")+ISNUMBER(SEARCH(ITP!$B$3:$B$21,$G279&amp;" "&amp;$T279)))&gt;0),0),0)),""))</f>
        <v/>
      </c>
    </row>
    <row r="280">
      <c r="A280" s="33" t="n"/>
      <c r="B280" s="10" t="n"/>
      <c r="C280" s="33" t="n"/>
      <c r="D280" s="28" t="n"/>
      <c r="E280" s="10" t="n"/>
      <c r="F280" s="44" t="n"/>
      <c r="G280" s="33" t="n"/>
      <c r="H280" s="33" t="n"/>
      <c r="I280" s="33" t="n"/>
      <c r="J280" s="33" t="n"/>
      <c r="K280" s="44" t="n"/>
      <c r="L280" s="10" t="n"/>
      <c r="M280" s="33" t="n"/>
      <c r="N280" s="33" t="n"/>
      <c r="O280" s="33" t="n"/>
      <c r="P280" s="33" t="n"/>
      <c r="Q280" s="33" t="n"/>
      <c r="R280" s="33">
        <f>IF($AB280="","",IFERROR(INDEX(ITP!$G$3:$G$46,MATCH($AB280,ITP!$E$3:$E$46,0)),""))</f>
        <v/>
      </c>
      <c r="S280" s="33" t="n"/>
      <c r="T280" s="33" t="n"/>
      <c r="U280" s="33">
        <f>IF($AB280="","",IFERROR(INDEX(ITP!$I$3:$I$46,MATCH($AB280,ITP!$E$3:$E$46,0)),""))</f>
        <v/>
      </c>
      <c r="V280" s="33">
        <f>IF($AB280="","",IFERROR(INDEX(ITP!$J$3:$J$46,MATCH($AB280,ITP!$E$3:$E$46,0)),""))</f>
        <v/>
      </c>
      <c r="W280" s="33">
        <f>IF($AB280="","",IFERROR(INDEX(ITP!$K$3:$K$46,MATCH($AB280,ITP!$E$3:$E$46,0)),""))</f>
        <v/>
      </c>
      <c r="X280" s="33">
        <f>IF($AB280="","",IFERROR(INDEX(ITP!$L$3:$L$46,MATCH($AB280,ITP!$E$3:$E$46,0)),""))</f>
        <v/>
      </c>
      <c r="Y280" s="33">
        <f>IF($AB280="","",IFERROR(INDEX(ITP!$M$3:$M$46,MATCH($AB280,ITP!$E$3:$E$46,0)),""))</f>
        <v/>
      </c>
      <c r="Z280" s="33">
        <f>IF($AB280="","",IFERROR(INDEX(ITP!$N$3:$N$46,MATCH($AB280,ITP!$E$3:$E$46,0)),""))</f>
        <v/>
      </c>
      <c r="AA280" s="13">
        <f>IF(A280="","",A280&amp;"|"&amp;COUNTIF($A$2:A280,A280))</f>
        <v/>
      </c>
      <c r="AB280" s="13">
        <f>IF($A280="","",IFERROR(INDEX(ITP!$C$3:$C$21,MATCH(1,INDEX((ITP!$A$3:$A$21=$A280)*(((ITP!$B$3:$B$21="")+ISNUMBER(SEARCH(ITP!$B$3:$B$21,$G280&amp;" "&amp;$T280)))&gt;0),0),0)),""))</f>
        <v/>
      </c>
    </row>
    <row r="281">
      <c r="A281" s="33" t="n"/>
      <c r="B281" s="10" t="n"/>
      <c r="C281" s="33" t="n"/>
      <c r="D281" s="28" t="n"/>
      <c r="E281" s="10" t="n"/>
      <c r="F281" s="44" t="n"/>
      <c r="G281" s="33" t="n"/>
      <c r="H281" s="33" t="n"/>
      <c r="I281" s="33" t="n"/>
      <c r="J281" s="33" t="n"/>
      <c r="K281" s="44" t="n"/>
      <c r="L281" s="10" t="n"/>
      <c r="M281" s="33" t="n"/>
      <c r="N281" s="33" t="n"/>
      <c r="O281" s="33" t="n"/>
      <c r="P281" s="33" t="n"/>
      <c r="Q281" s="33" t="n"/>
      <c r="R281" s="33">
        <f>IF($AB281="","",IFERROR(INDEX(ITP!$G$3:$G$46,MATCH($AB281,ITP!$E$3:$E$46,0)),""))</f>
        <v/>
      </c>
      <c r="S281" s="33" t="n"/>
      <c r="T281" s="33" t="n"/>
      <c r="U281" s="33">
        <f>IF($AB281="","",IFERROR(INDEX(ITP!$I$3:$I$46,MATCH($AB281,ITP!$E$3:$E$46,0)),""))</f>
        <v/>
      </c>
      <c r="V281" s="33">
        <f>IF($AB281="","",IFERROR(INDEX(ITP!$J$3:$J$46,MATCH($AB281,ITP!$E$3:$E$46,0)),""))</f>
        <v/>
      </c>
      <c r="W281" s="33">
        <f>IF($AB281="","",IFERROR(INDEX(ITP!$K$3:$K$46,MATCH($AB281,ITP!$E$3:$E$46,0)),""))</f>
        <v/>
      </c>
      <c r="X281" s="33">
        <f>IF($AB281="","",IFERROR(INDEX(ITP!$L$3:$L$46,MATCH($AB281,ITP!$E$3:$E$46,0)),""))</f>
        <v/>
      </c>
      <c r="Y281" s="33">
        <f>IF($AB281="","",IFERROR(INDEX(ITP!$M$3:$M$46,MATCH($AB281,ITP!$E$3:$E$46,0)),""))</f>
        <v/>
      </c>
      <c r="Z281" s="33">
        <f>IF($AB281="","",IFERROR(INDEX(ITP!$N$3:$N$46,MATCH($AB281,ITP!$E$3:$E$46,0)),""))</f>
        <v/>
      </c>
      <c r="AA281" s="13">
        <f>IF(A281="","",A281&amp;"|"&amp;COUNTIF($A$2:A281,A281))</f>
        <v/>
      </c>
      <c r="AB281" s="13">
        <f>IF($A281="","",IFERROR(INDEX(ITP!$C$3:$C$21,MATCH(1,INDEX((ITP!$A$3:$A$21=$A281)*(((ITP!$B$3:$B$21="")+ISNUMBER(SEARCH(ITP!$B$3:$B$21,$G281&amp;" "&amp;$T281)))&gt;0),0),0)),""))</f>
        <v/>
      </c>
    </row>
    <row r="282">
      <c r="A282" s="33" t="n"/>
      <c r="B282" s="10" t="n"/>
      <c r="C282" s="33" t="n"/>
      <c r="D282" s="28" t="n"/>
      <c r="E282" s="10" t="n"/>
      <c r="F282" s="44" t="n"/>
      <c r="G282" s="33" t="n"/>
      <c r="H282" s="33" t="n"/>
      <c r="I282" s="33" t="n"/>
      <c r="J282" s="33" t="n"/>
      <c r="K282" s="44" t="n"/>
      <c r="L282" s="10" t="n"/>
      <c r="M282" s="33" t="n"/>
      <c r="N282" s="33" t="n"/>
      <c r="O282" s="33" t="n"/>
      <c r="P282" s="33" t="n"/>
      <c r="Q282" s="33" t="n"/>
      <c r="R282" s="33">
        <f>IF($AB282="","",IFERROR(INDEX(ITP!$G$3:$G$46,MATCH($AB282,ITP!$E$3:$E$46,0)),""))</f>
        <v/>
      </c>
      <c r="S282" s="33" t="n"/>
      <c r="T282" s="33" t="n"/>
      <c r="U282" s="33">
        <f>IF($AB282="","",IFERROR(INDEX(ITP!$I$3:$I$46,MATCH($AB282,ITP!$E$3:$E$46,0)),""))</f>
        <v/>
      </c>
      <c r="V282" s="33">
        <f>IF($AB282="","",IFERROR(INDEX(ITP!$J$3:$J$46,MATCH($AB282,ITP!$E$3:$E$46,0)),""))</f>
        <v/>
      </c>
      <c r="W282" s="33">
        <f>IF($AB282="","",IFERROR(INDEX(ITP!$K$3:$K$46,MATCH($AB282,ITP!$E$3:$E$46,0)),""))</f>
        <v/>
      </c>
      <c r="X282" s="33">
        <f>IF($AB282="","",IFERROR(INDEX(ITP!$L$3:$L$46,MATCH($AB282,ITP!$E$3:$E$46,0)),""))</f>
        <v/>
      </c>
      <c r="Y282" s="33">
        <f>IF($AB282="","",IFERROR(INDEX(ITP!$M$3:$M$46,MATCH($AB282,ITP!$E$3:$E$46,0)),""))</f>
        <v/>
      </c>
      <c r="Z282" s="33">
        <f>IF($AB282="","",IFERROR(INDEX(ITP!$N$3:$N$46,MATCH($AB282,ITP!$E$3:$E$46,0)),""))</f>
        <v/>
      </c>
      <c r="AA282" s="13">
        <f>IF(A282="","",A282&amp;"|"&amp;COUNTIF($A$2:A282,A282))</f>
        <v/>
      </c>
      <c r="AB282" s="13">
        <f>IF($A282="","",IFERROR(INDEX(ITP!$C$3:$C$21,MATCH(1,INDEX((ITP!$A$3:$A$21=$A282)*(((ITP!$B$3:$B$21="")+ISNUMBER(SEARCH(ITP!$B$3:$B$21,$G282&amp;" "&amp;$T282)))&gt;0),0),0)),""))</f>
        <v/>
      </c>
    </row>
    <row r="283">
      <c r="A283" s="33" t="n"/>
      <c r="B283" s="10" t="n"/>
      <c r="C283" s="33" t="n"/>
      <c r="D283" s="28" t="n"/>
      <c r="E283" s="10" t="n"/>
      <c r="F283" s="44" t="n"/>
      <c r="G283" s="33" t="n"/>
      <c r="H283" s="33" t="n"/>
      <c r="I283" s="33" t="n"/>
      <c r="J283" s="33" t="n"/>
      <c r="K283" s="44" t="n"/>
      <c r="L283" s="10" t="n"/>
      <c r="M283" s="33" t="n"/>
      <c r="N283" s="33" t="n"/>
      <c r="O283" s="33" t="n"/>
      <c r="P283" s="33" t="n"/>
      <c r="Q283" s="33" t="n"/>
      <c r="R283" s="33">
        <f>IF($AB283="","",IFERROR(INDEX(ITP!$G$3:$G$46,MATCH($AB283,ITP!$E$3:$E$46,0)),""))</f>
        <v/>
      </c>
      <c r="S283" s="33" t="n"/>
      <c r="T283" s="33" t="n"/>
      <c r="U283" s="33">
        <f>IF($AB283="","",IFERROR(INDEX(ITP!$I$3:$I$46,MATCH($AB283,ITP!$E$3:$E$46,0)),""))</f>
        <v/>
      </c>
      <c r="V283" s="33">
        <f>IF($AB283="","",IFERROR(INDEX(ITP!$J$3:$J$46,MATCH($AB283,ITP!$E$3:$E$46,0)),""))</f>
        <v/>
      </c>
      <c r="W283" s="33">
        <f>IF($AB283="","",IFERROR(INDEX(ITP!$K$3:$K$46,MATCH($AB283,ITP!$E$3:$E$46,0)),""))</f>
        <v/>
      </c>
      <c r="X283" s="33">
        <f>IF($AB283="","",IFERROR(INDEX(ITP!$L$3:$L$46,MATCH($AB283,ITP!$E$3:$E$46,0)),""))</f>
        <v/>
      </c>
      <c r="Y283" s="33">
        <f>IF($AB283="","",IFERROR(INDEX(ITP!$M$3:$M$46,MATCH($AB283,ITP!$E$3:$E$46,0)),""))</f>
        <v/>
      </c>
      <c r="Z283" s="33">
        <f>IF($AB283="","",IFERROR(INDEX(ITP!$N$3:$N$46,MATCH($AB283,ITP!$E$3:$E$46,0)),""))</f>
        <v/>
      </c>
      <c r="AA283" s="13">
        <f>IF(A283="","",A283&amp;"|"&amp;COUNTIF($A$2:A283,A283))</f>
        <v/>
      </c>
      <c r="AB283" s="13">
        <f>IF($A283="","",IFERROR(INDEX(ITP!$C$3:$C$21,MATCH(1,INDEX((ITP!$A$3:$A$21=$A283)*(((ITP!$B$3:$B$21="")+ISNUMBER(SEARCH(ITP!$B$3:$B$21,$G283&amp;" "&amp;$T283)))&gt;0),0),0)),""))</f>
        <v/>
      </c>
    </row>
    <row r="284">
      <c r="A284" s="33" t="n"/>
      <c r="B284" s="10" t="n"/>
      <c r="C284" s="33" t="n"/>
      <c r="D284" s="28" t="n"/>
      <c r="E284" s="10" t="n"/>
      <c r="F284" s="44" t="n"/>
      <c r="G284" s="33" t="n"/>
      <c r="H284" s="33" t="n"/>
      <c r="I284" s="33" t="n"/>
      <c r="J284" s="33" t="n"/>
      <c r="K284" s="44" t="n"/>
      <c r="L284" s="10" t="n"/>
      <c r="M284" s="33" t="n"/>
      <c r="N284" s="33" t="n"/>
      <c r="O284" s="33" t="n"/>
      <c r="P284" s="33" t="n"/>
      <c r="Q284" s="33" t="n"/>
      <c r="R284" s="33">
        <f>IF($AB284="","",IFERROR(INDEX(ITP!$G$3:$G$46,MATCH($AB284,ITP!$E$3:$E$46,0)),""))</f>
        <v/>
      </c>
      <c r="S284" s="33" t="n"/>
      <c r="T284" s="33" t="n"/>
      <c r="U284" s="33">
        <f>IF($AB284="","",IFERROR(INDEX(ITP!$I$3:$I$46,MATCH($AB284,ITP!$E$3:$E$46,0)),""))</f>
        <v/>
      </c>
      <c r="V284" s="33">
        <f>IF($AB284="","",IFERROR(INDEX(ITP!$J$3:$J$46,MATCH($AB284,ITP!$E$3:$E$46,0)),""))</f>
        <v/>
      </c>
      <c r="W284" s="33">
        <f>IF($AB284="","",IFERROR(INDEX(ITP!$K$3:$K$46,MATCH($AB284,ITP!$E$3:$E$46,0)),""))</f>
        <v/>
      </c>
      <c r="X284" s="33">
        <f>IF($AB284="","",IFERROR(INDEX(ITP!$L$3:$L$46,MATCH($AB284,ITP!$E$3:$E$46,0)),""))</f>
        <v/>
      </c>
      <c r="Y284" s="33">
        <f>IF($AB284="","",IFERROR(INDEX(ITP!$M$3:$M$46,MATCH($AB284,ITP!$E$3:$E$46,0)),""))</f>
        <v/>
      </c>
      <c r="Z284" s="33">
        <f>IF($AB284="","",IFERROR(INDEX(ITP!$N$3:$N$46,MATCH($AB284,ITP!$E$3:$E$46,0)),""))</f>
        <v/>
      </c>
      <c r="AA284" s="13">
        <f>IF(A284="","",A284&amp;"|"&amp;COUNTIF($A$2:A284,A284))</f>
        <v/>
      </c>
      <c r="AB284" s="13">
        <f>IF($A284="","",IFERROR(INDEX(ITP!$C$3:$C$21,MATCH(1,INDEX((ITP!$A$3:$A$21=$A284)*(((ITP!$B$3:$B$21="")+ISNUMBER(SEARCH(ITP!$B$3:$B$21,$G284&amp;" "&amp;$T284)))&gt;0),0),0)),""))</f>
        <v/>
      </c>
    </row>
    <row r="285">
      <c r="A285" s="33" t="n"/>
      <c r="B285" s="10" t="n"/>
      <c r="C285" s="33" t="n"/>
      <c r="D285" s="28" t="n"/>
      <c r="E285" s="10" t="n"/>
      <c r="F285" s="44" t="n"/>
      <c r="G285" s="33" t="n"/>
      <c r="H285" s="33" t="n"/>
      <c r="I285" s="33" t="n"/>
      <c r="J285" s="33" t="n"/>
      <c r="K285" s="44" t="n"/>
      <c r="L285" s="10" t="n"/>
      <c r="M285" s="33" t="n"/>
      <c r="N285" s="33" t="n"/>
      <c r="O285" s="33" t="n"/>
      <c r="P285" s="33" t="n"/>
      <c r="Q285" s="33" t="n"/>
      <c r="R285" s="33">
        <f>IF($AB285="","",IFERROR(INDEX(ITP!$G$3:$G$46,MATCH($AB285,ITP!$E$3:$E$46,0)),""))</f>
        <v/>
      </c>
      <c r="S285" s="33" t="n"/>
      <c r="T285" s="33" t="n"/>
      <c r="U285" s="33">
        <f>IF($AB285="","",IFERROR(INDEX(ITP!$I$3:$I$46,MATCH($AB285,ITP!$E$3:$E$46,0)),""))</f>
        <v/>
      </c>
      <c r="V285" s="33">
        <f>IF($AB285="","",IFERROR(INDEX(ITP!$J$3:$J$46,MATCH($AB285,ITP!$E$3:$E$46,0)),""))</f>
        <v/>
      </c>
      <c r="W285" s="33">
        <f>IF($AB285="","",IFERROR(INDEX(ITP!$K$3:$K$46,MATCH($AB285,ITP!$E$3:$E$46,0)),""))</f>
        <v/>
      </c>
      <c r="X285" s="33">
        <f>IF($AB285="","",IFERROR(INDEX(ITP!$L$3:$L$46,MATCH($AB285,ITP!$E$3:$E$46,0)),""))</f>
        <v/>
      </c>
      <c r="Y285" s="33">
        <f>IF($AB285="","",IFERROR(INDEX(ITP!$M$3:$M$46,MATCH($AB285,ITP!$E$3:$E$46,0)),""))</f>
        <v/>
      </c>
      <c r="Z285" s="33">
        <f>IF($AB285="","",IFERROR(INDEX(ITP!$N$3:$N$46,MATCH($AB285,ITP!$E$3:$E$46,0)),""))</f>
        <v/>
      </c>
      <c r="AA285" s="13">
        <f>IF(A285="","",A285&amp;"|"&amp;COUNTIF($A$2:A285,A285))</f>
        <v/>
      </c>
      <c r="AB285" s="13">
        <f>IF($A285="","",IFERROR(INDEX(ITP!$C$3:$C$21,MATCH(1,INDEX((ITP!$A$3:$A$21=$A285)*(((ITP!$B$3:$B$21="")+ISNUMBER(SEARCH(ITP!$B$3:$B$21,$G285&amp;" "&amp;$T285)))&gt;0),0),0)),""))</f>
        <v/>
      </c>
    </row>
    <row r="286">
      <c r="A286" s="33" t="n"/>
      <c r="B286" s="10" t="n"/>
      <c r="C286" s="33" t="n"/>
      <c r="D286" s="28" t="n"/>
      <c r="E286" s="10" t="n"/>
      <c r="F286" s="44" t="n"/>
      <c r="G286" s="33" t="n"/>
      <c r="H286" s="33" t="n"/>
      <c r="I286" s="33" t="n"/>
      <c r="J286" s="33" t="n"/>
      <c r="K286" s="44" t="n"/>
      <c r="L286" s="10" t="n"/>
      <c r="M286" s="33" t="n"/>
      <c r="N286" s="33" t="n"/>
      <c r="O286" s="33" t="n"/>
      <c r="P286" s="33" t="n"/>
      <c r="Q286" s="33" t="n"/>
      <c r="R286" s="33">
        <f>IF($AB286="","",IFERROR(INDEX(ITP!$G$3:$G$46,MATCH($AB286,ITP!$E$3:$E$46,0)),""))</f>
        <v/>
      </c>
      <c r="S286" s="33" t="n"/>
      <c r="T286" s="33" t="n"/>
      <c r="U286" s="33">
        <f>IF($AB286="","",IFERROR(INDEX(ITP!$I$3:$I$46,MATCH($AB286,ITP!$E$3:$E$46,0)),""))</f>
        <v/>
      </c>
      <c r="V286" s="33">
        <f>IF($AB286="","",IFERROR(INDEX(ITP!$J$3:$J$46,MATCH($AB286,ITP!$E$3:$E$46,0)),""))</f>
        <v/>
      </c>
      <c r="W286" s="33">
        <f>IF($AB286="","",IFERROR(INDEX(ITP!$K$3:$K$46,MATCH($AB286,ITP!$E$3:$E$46,0)),""))</f>
        <v/>
      </c>
      <c r="X286" s="33">
        <f>IF($AB286="","",IFERROR(INDEX(ITP!$L$3:$L$46,MATCH($AB286,ITP!$E$3:$E$46,0)),""))</f>
        <v/>
      </c>
      <c r="Y286" s="33">
        <f>IF($AB286="","",IFERROR(INDEX(ITP!$M$3:$M$46,MATCH($AB286,ITP!$E$3:$E$46,0)),""))</f>
        <v/>
      </c>
      <c r="Z286" s="33">
        <f>IF($AB286="","",IFERROR(INDEX(ITP!$N$3:$N$46,MATCH($AB286,ITP!$E$3:$E$46,0)),""))</f>
        <v/>
      </c>
      <c r="AA286" s="13">
        <f>IF(A286="","",A286&amp;"|"&amp;COUNTIF($A$2:A286,A286))</f>
        <v/>
      </c>
      <c r="AB286" s="13">
        <f>IF($A286="","",IFERROR(INDEX(ITP!$C$3:$C$21,MATCH(1,INDEX((ITP!$A$3:$A$21=$A286)*(((ITP!$B$3:$B$21="")+ISNUMBER(SEARCH(ITP!$B$3:$B$21,$G286&amp;" "&amp;$T286)))&gt;0),0),0)),""))</f>
        <v/>
      </c>
    </row>
    <row r="287">
      <c r="A287" s="33" t="n"/>
      <c r="B287" s="10" t="n"/>
      <c r="C287" s="33" t="n"/>
      <c r="D287" s="28" t="n"/>
      <c r="E287" s="10" t="n"/>
      <c r="F287" s="44" t="n"/>
      <c r="G287" s="33" t="n"/>
      <c r="H287" s="33" t="n"/>
      <c r="I287" s="33" t="n"/>
      <c r="J287" s="33" t="n"/>
      <c r="K287" s="44" t="n"/>
      <c r="L287" s="10" t="n"/>
      <c r="M287" s="33" t="n"/>
      <c r="N287" s="33" t="n"/>
      <c r="O287" s="33" t="n"/>
      <c r="P287" s="33" t="n"/>
      <c r="Q287" s="33" t="n"/>
      <c r="R287" s="33">
        <f>IF($AB287="","",IFERROR(INDEX(ITP!$G$3:$G$46,MATCH($AB287,ITP!$E$3:$E$46,0)),""))</f>
        <v/>
      </c>
      <c r="S287" s="33" t="n"/>
      <c r="T287" s="33" t="n"/>
      <c r="U287" s="33">
        <f>IF($AB287="","",IFERROR(INDEX(ITP!$I$3:$I$46,MATCH($AB287,ITP!$E$3:$E$46,0)),""))</f>
        <v/>
      </c>
      <c r="V287" s="33">
        <f>IF($AB287="","",IFERROR(INDEX(ITP!$J$3:$J$46,MATCH($AB287,ITP!$E$3:$E$46,0)),""))</f>
        <v/>
      </c>
      <c r="W287" s="33">
        <f>IF($AB287="","",IFERROR(INDEX(ITP!$K$3:$K$46,MATCH($AB287,ITP!$E$3:$E$46,0)),""))</f>
        <v/>
      </c>
      <c r="X287" s="33">
        <f>IF($AB287="","",IFERROR(INDEX(ITP!$L$3:$L$46,MATCH($AB287,ITP!$E$3:$E$46,0)),""))</f>
        <v/>
      </c>
      <c r="Y287" s="33">
        <f>IF($AB287="","",IFERROR(INDEX(ITP!$M$3:$M$46,MATCH($AB287,ITP!$E$3:$E$46,0)),""))</f>
        <v/>
      </c>
      <c r="Z287" s="33">
        <f>IF($AB287="","",IFERROR(INDEX(ITP!$N$3:$N$46,MATCH($AB287,ITP!$E$3:$E$46,0)),""))</f>
        <v/>
      </c>
      <c r="AA287" s="13">
        <f>IF(A287="","",A287&amp;"|"&amp;COUNTIF($A$2:A287,A287))</f>
        <v/>
      </c>
      <c r="AB287" s="13">
        <f>IF($A287="","",IFERROR(INDEX(ITP!$C$3:$C$21,MATCH(1,INDEX((ITP!$A$3:$A$21=$A287)*(((ITP!$B$3:$B$21="")+ISNUMBER(SEARCH(ITP!$B$3:$B$21,$G287&amp;" "&amp;$T287)))&gt;0),0),0)),""))</f>
        <v/>
      </c>
    </row>
    <row r="288">
      <c r="A288" s="33" t="n"/>
      <c r="B288" s="10" t="n"/>
      <c r="C288" s="33" t="n"/>
      <c r="D288" s="28" t="n"/>
      <c r="E288" s="10" t="n"/>
      <c r="F288" s="44" t="n"/>
      <c r="G288" s="33" t="n"/>
      <c r="H288" s="33" t="n"/>
      <c r="I288" s="33" t="n"/>
      <c r="J288" s="33" t="n"/>
      <c r="K288" s="44" t="n"/>
      <c r="L288" s="10" t="n"/>
      <c r="M288" s="33" t="n"/>
      <c r="N288" s="33" t="n"/>
      <c r="O288" s="33" t="n"/>
      <c r="P288" s="33" t="n"/>
      <c r="Q288" s="33" t="n"/>
      <c r="R288" s="33">
        <f>IF($AB288="","",IFERROR(INDEX(ITP!$G$3:$G$46,MATCH($AB288,ITP!$E$3:$E$46,0)),""))</f>
        <v/>
      </c>
      <c r="S288" s="33" t="n"/>
      <c r="T288" s="33" t="n"/>
      <c r="U288" s="33">
        <f>IF($AB288="","",IFERROR(INDEX(ITP!$I$3:$I$46,MATCH($AB288,ITP!$E$3:$E$46,0)),""))</f>
        <v/>
      </c>
      <c r="V288" s="33">
        <f>IF($AB288="","",IFERROR(INDEX(ITP!$J$3:$J$46,MATCH($AB288,ITP!$E$3:$E$46,0)),""))</f>
        <v/>
      </c>
      <c r="W288" s="33">
        <f>IF($AB288="","",IFERROR(INDEX(ITP!$K$3:$K$46,MATCH($AB288,ITP!$E$3:$E$46,0)),""))</f>
        <v/>
      </c>
      <c r="X288" s="33">
        <f>IF($AB288="","",IFERROR(INDEX(ITP!$L$3:$L$46,MATCH($AB288,ITP!$E$3:$E$46,0)),""))</f>
        <v/>
      </c>
      <c r="Y288" s="33">
        <f>IF($AB288="","",IFERROR(INDEX(ITP!$M$3:$M$46,MATCH($AB288,ITP!$E$3:$E$46,0)),""))</f>
        <v/>
      </c>
      <c r="Z288" s="33">
        <f>IF($AB288="","",IFERROR(INDEX(ITP!$N$3:$N$46,MATCH($AB288,ITP!$E$3:$E$46,0)),""))</f>
        <v/>
      </c>
      <c r="AA288" s="13">
        <f>IF(A288="","",A288&amp;"|"&amp;COUNTIF($A$2:A288,A288))</f>
        <v/>
      </c>
      <c r="AB288" s="13">
        <f>IF($A288="","",IFERROR(INDEX(ITP!$C$3:$C$21,MATCH(1,INDEX((ITP!$A$3:$A$21=$A288)*(((ITP!$B$3:$B$21="")+ISNUMBER(SEARCH(ITP!$B$3:$B$21,$G288&amp;" "&amp;$T288)))&gt;0),0),0)),""))</f>
        <v/>
      </c>
    </row>
    <row r="289">
      <c r="A289" s="33" t="n"/>
      <c r="B289" s="10" t="n"/>
      <c r="C289" s="33" t="n"/>
      <c r="D289" s="28" t="n"/>
      <c r="E289" s="10" t="n"/>
      <c r="F289" s="44" t="n"/>
      <c r="G289" s="33" t="n"/>
      <c r="H289" s="33" t="n"/>
      <c r="I289" s="33" t="n"/>
      <c r="J289" s="33" t="n"/>
      <c r="K289" s="44" t="n"/>
      <c r="L289" s="10" t="n"/>
      <c r="M289" s="33" t="n"/>
      <c r="N289" s="33" t="n"/>
      <c r="O289" s="33" t="n"/>
      <c r="P289" s="33" t="n"/>
      <c r="Q289" s="33" t="n"/>
      <c r="R289" s="33">
        <f>IF($AB289="","",IFERROR(INDEX(ITP!$G$3:$G$46,MATCH($AB289,ITP!$E$3:$E$46,0)),""))</f>
        <v/>
      </c>
      <c r="S289" s="33" t="n"/>
      <c r="T289" s="33" t="n"/>
      <c r="U289" s="33">
        <f>IF($AB289="","",IFERROR(INDEX(ITP!$I$3:$I$46,MATCH($AB289,ITP!$E$3:$E$46,0)),""))</f>
        <v/>
      </c>
      <c r="V289" s="33">
        <f>IF($AB289="","",IFERROR(INDEX(ITP!$J$3:$J$46,MATCH($AB289,ITP!$E$3:$E$46,0)),""))</f>
        <v/>
      </c>
      <c r="W289" s="33">
        <f>IF($AB289="","",IFERROR(INDEX(ITP!$K$3:$K$46,MATCH($AB289,ITP!$E$3:$E$46,0)),""))</f>
        <v/>
      </c>
      <c r="X289" s="33">
        <f>IF($AB289="","",IFERROR(INDEX(ITP!$L$3:$L$46,MATCH($AB289,ITP!$E$3:$E$46,0)),""))</f>
        <v/>
      </c>
      <c r="Y289" s="33">
        <f>IF($AB289="","",IFERROR(INDEX(ITP!$M$3:$M$46,MATCH($AB289,ITP!$E$3:$E$46,0)),""))</f>
        <v/>
      </c>
      <c r="Z289" s="33">
        <f>IF($AB289="","",IFERROR(INDEX(ITP!$N$3:$N$46,MATCH($AB289,ITP!$E$3:$E$46,0)),""))</f>
        <v/>
      </c>
      <c r="AA289" s="13">
        <f>IF(A289="","",A289&amp;"|"&amp;COUNTIF($A$2:A289,A289))</f>
        <v/>
      </c>
      <c r="AB289" s="13">
        <f>IF($A289="","",IFERROR(INDEX(ITP!$C$3:$C$21,MATCH(1,INDEX((ITP!$A$3:$A$21=$A289)*(((ITP!$B$3:$B$21="")+ISNUMBER(SEARCH(ITP!$B$3:$B$21,$G289&amp;" "&amp;$T289)))&gt;0),0),0)),""))</f>
        <v/>
      </c>
    </row>
    <row r="290">
      <c r="A290" s="33" t="n"/>
      <c r="B290" s="10" t="n"/>
      <c r="C290" s="33" t="n"/>
      <c r="D290" s="28" t="n"/>
      <c r="E290" s="10" t="n"/>
      <c r="F290" s="44" t="n"/>
      <c r="G290" s="33" t="n"/>
      <c r="H290" s="33" t="n"/>
      <c r="I290" s="33" t="n"/>
      <c r="J290" s="33" t="n"/>
      <c r="K290" s="44" t="n"/>
      <c r="L290" s="10" t="n"/>
      <c r="M290" s="33" t="n"/>
      <c r="N290" s="33" t="n"/>
      <c r="O290" s="33" t="n"/>
      <c r="P290" s="33" t="n"/>
      <c r="Q290" s="33" t="n"/>
      <c r="R290" s="33">
        <f>IF($AB290="","",IFERROR(INDEX(ITP!$G$3:$G$46,MATCH($AB290,ITP!$E$3:$E$46,0)),""))</f>
        <v/>
      </c>
      <c r="S290" s="33" t="n"/>
      <c r="T290" s="33" t="n"/>
      <c r="U290" s="33">
        <f>IF($AB290="","",IFERROR(INDEX(ITP!$I$3:$I$46,MATCH($AB290,ITP!$E$3:$E$46,0)),""))</f>
        <v/>
      </c>
      <c r="V290" s="33">
        <f>IF($AB290="","",IFERROR(INDEX(ITP!$J$3:$J$46,MATCH($AB290,ITP!$E$3:$E$46,0)),""))</f>
        <v/>
      </c>
      <c r="W290" s="33">
        <f>IF($AB290="","",IFERROR(INDEX(ITP!$K$3:$K$46,MATCH($AB290,ITP!$E$3:$E$46,0)),""))</f>
        <v/>
      </c>
      <c r="X290" s="33">
        <f>IF($AB290="","",IFERROR(INDEX(ITP!$L$3:$L$46,MATCH($AB290,ITP!$E$3:$E$46,0)),""))</f>
        <v/>
      </c>
      <c r="Y290" s="33">
        <f>IF($AB290="","",IFERROR(INDEX(ITP!$M$3:$M$46,MATCH($AB290,ITP!$E$3:$E$46,0)),""))</f>
        <v/>
      </c>
      <c r="Z290" s="33">
        <f>IF($AB290="","",IFERROR(INDEX(ITP!$N$3:$N$46,MATCH($AB290,ITP!$E$3:$E$46,0)),""))</f>
        <v/>
      </c>
      <c r="AA290" s="13">
        <f>IF(A290="","",A290&amp;"|"&amp;COUNTIF($A$2:A290,A290))</f>
        <v/>
      </c>
      <c r="AB290" s="13">
        <f>IF($A290="","",IFERROR(INDEX(ITP!$C$3:$C$21,MATCH(1,INDEX((ITP!$A$3:$A$21=$A290)*(((ITP!$B$3:$B$21="")+ISNUMBER(SEARCH(ITP!$B$3:$B$21,$G290&amp;" "&amp;$T290)))&gt;0),0),0)),""))</f>
        <v/>
      </c>
    </row>
    <row r="291">
      <c r="A291" s="33" t="n"/>
      <c r="B291" s="10" t="n"/>
      <c r="C291" s="33" t="n"/>
      <c r="D291" s="28" t="n"/>
      <c r="E291" s="10" t="n"/>
      <c r="F291" s="44" t="n"/>
      <c r="G291" s="33" t="n"/>
      <c r="H291" s="33" t="n"/>
      <c r="I291" s="33" t="n"/>
      <c r="J291" s="33" t="n"/>
      <c r="K291" s="44" t="n"/>
      <c r="L291" s="10" t="n"/>
      <c r="M291" s="33" t="n"/>
      <c r="N291" s="33" t="n"/>
      <c r="O291" s="33" t="n"/>
      <c r="P291" s="33" t="n"/>
      <c r="Q291" s="33" t="n"/>
      <c r="R291" s="33">
        <f>IF($AB291="","",IFERROR(INDEX(ITP!$G$3:$G$46,MATCH($AB291,ITP!$E$3:$E$46,0)),""))</f>
        <v/>
      </c>
      <c r="S291" s="33" t="n"/>
      <c r="T291" s="33" t="n"/>
      <c r="U291" s="33">
        <f>IF($AB291="","",IFERROR(INDEX(ITP!$I$3:$I$46,MATCH($AB291,ITP!$E$3:$E$46,0)),""))</f>
        <v/>
      </c>
      <c r="V291" s="33">
        <f>IF($AB291="","",IFERROR(INDEX(ITP!$J$3:$J$46,MATCH($AB291,ITP!$E$3:$E$46,0)),""))</f>
        <v/>
      </c>
      <c r="W291" s="33">
        <f>IF($AB291="","",IFERROR(INDEX(ITP!$K$3:$K$46,MATCH($AB291,ITP!$E$3:$E$46,0)),""))</f>
        <v/>
      </c>
      <c r="X291" s="33">
        <f>IF($AB291="","",IFERROR(INDEX(ITP!$L$3:$L$46,MATCH($AB291,ITP!$E$3:$E$46,0)),""))</f>
        <v/>
      </c>
      <c r="Y291" s="33">
        <f>IF($AB291="","",IFERROR(INDEX(ITP!$M$3:$M$46,MATCH($AB291,ITP!$E$3:$E$46,0)),""))</f>
        <v/>
      </c>
      <c r="Z291" s="33">
        <f>IF($AB291="","",IFERROR(INDEX(ITP!$N$3:$N$46,MATCH($AB291,ITP!$E$3:$E$46,0)),""))</f>
        <v/>
      </c>
      <c r="AA291" s="13">
        <f>IF(A291="","",A291&amp;"|"&amp;COUNTIF($A$2:A291,A291))</f>
        <v/>
      </c>
      <c r="AB291" s="13">
        <f>IF($A291="","",IFERROR(INDEX(ITP!$C$3:$C$21,MATCH(1,INDEX((ITP!$A$3:$A$21=$A291)*(((ITP!$B$3:$B$21="")+ISNUMBER(SEARCH(ITP!$B$3:$B$21,$G291&amp;" "&amp;$T291)))&gt;0),0),0)),""))</f>
        <v/>
      </c>
    </row>
    <row r="292">
      <c r="A292" s="33" t="n"/>
      <c r="B292" s="10" t="n"/>
      <c r="C292" s="33" t="n"/>
      <c r="D292" s="28" t="n"/>
      <c r="E292" s="10" t="n"/>
      <c r="F292" s="44" t="n"/>
      <c r="G292" s="33" t="n"/>
      <c r="H292" s="33" t="n"/>
      <c r="I292" s="33" t="n"/>
      <c r="J292" s="33" t="n"/>
      <c r="K292" s="44" t="n"/>
      <c r="L292" s="10" t="n"/>
      <c r="M292" s="33" t="n"/>
      <c r="N292" s="33" t="n"/>
      <c r="O292" s="33" t="n"/>
      <c r="P292" s="33" t="n"/>
      <c r="Q292" s="33" t="n"/>
      <c r="R292" s="33">
        <f>IF($AB292="","",IFERROR(INDEX(ITP!$G$3:$G$46,MATCH($AB292,ITP!$E$3:$E$46,0)),""))</f>
        <v/>
      </c>
      <c r="S292" s="33" t="n"/>
      <c r="T292" s="33" t="n"/>
      <c r="U292" s="33">
        <f>IF($AB292="","",IFERROR(INDEX(ITP!$I$3:$I$46,MATCH($AB292,ITP!$E$3:$E$46,0)),""))</f>
        <v/>
      </c>
      <c r="V292" s="33">
        <f>IF($AB292="","",IFERROR(INDEX(ITP!$J$3:$J$46,MATCH($AB292,ITP!$E$3:$E$46,0)),""))</f>
        <v/>
      </c>
      <c r="W292" s="33">
        <f>IF($AB292="","",IFERROR(INDEX(ITP!$K$3:$K$46,MATCH($AB292,ITP!$E$3:$E$46,0)),""))</f>
        <v/>
      </c>
      <c r="X292" s="33">
        <f>IF($AB292="","",IFERROR(INDEX(ITP!$L$3:$L$46,MATCH($AB292,ITP!$E$3:$E$46,0)),""))</f>
        <v/>
      </c>
      <c r="Y292" s="33">
        <f>IF($AB292="","",IFERROR(INDEX(ITP!$M$3:$M$46,MATCH($AB292,ITP!$E$3:$E$46,0)),""))</f>
        <v/>
      </c>
      <c r="Z292" s="33">
        <f>IF($AB292="","",IFERROR(INDEX(ITP!$N$3:$N$46,MATCH($AB292,ITP!$E$3:$E$46,0)),""))</f>
        <v/>
      </c>
      <c r="AA292" s="13">
        <f>IF(A292="","",A292&amp;"|"&amp;COUNTIF($A$2:A292,A292))</f>
        <v/>
      </c>
      <c r="AB292" s="13">
        <f>IF($A292="","",IFERROR(INDEX(ITP!$C$3:$C$21,MATCH(1,INDEX((ITP!$A$3:$A$21=$A292)*(((ITP!$B$3:$B$21="")+ISNUMBER(SEARCH(ITP!$B$3:$B$21,$G292&amp;" "&amp;$T292)))&gt;0),0),0)),""))</f>
        <v/>
      </c>
    </row>
    <row r="293">
      <c r="A293" s="33" t="n"/>
      <c r="B293" s="10" t="n"/>
      <c r="C293" s="33" t="n"/>
      <c r="D293" s="28" t="n"/>
      <c r="E293" s="10" t="n"/>
      <c r="F293" s="44" t="n"/>
      <c r="G293" s="33" t="n"/>
      <c r="H293" s="33" t="n"/>
      <c r="I293" s="33" t="n"/>
      <c r="J293" s="33" t="n"/>
      <c r="K293" s="44" t="n"/>
      <c r="L293" s="10" t="n"/>
      <c r="M293" s="33" t="n"/>
      <c r="N293" s="33" t="n"/>
      <c r="O293" s="33" t="n"/>
      <c r="P293" s="33" t="n"/>
      <c r="Q293" s="33" t="n"/>
      <c r="R293" s="33">
        <f>IF($AB293="","",IFERROR(INDEX(ITP!$G$3:$G$46,MATCH($AB293,ITP!$E$3:$E$46,0)),""))</f>
        <v/>
      </c>
      <c r="S293" s="33" t="n"/>
      <c r="T293" s="33" t="n"/>
      <c r="U293" s="33">
        <f>IF($AB293="","",IFERROR(INDEX(ITP!$I$3:$I$46,MATCH($AB293,ITP!$E$3:$E$46,0)),""))</f>
        <v/>
      </c>
      <c r="V293" s="33">
        <f>IF($AB293="","",IFERROR(INDEX(ITP!$J$3:$J$46,MATCH($AB293,ITP!$E$3:$E$46,0)),""))</f>
        <v/>
      </c>
      <c r="W293" s="33">
        <f>IF($AB293="","",IFERROR(INDEX(ITP!$K$3:$K$46,MATCH($AB293,ITP!$E$3:$E$46,0)),""))</f>
        <v/>
      </c>
      <c r="X293" s="33">
        <f>IF($AB293="","",IFERROR(INDEX(ITP!$L$3:$L$46,MATCH($AB293,ITP!$E$3:$E$46,0)),""))</f>
        <v/>
      </c>
      <c r="Y293" s="33">
        <f>IF($AB293="","",IFERROR(INDEX(ITP!$M$3:$M$46,MATCH($AB293,ITP!$E$3:$E$46,0)),""))</f>
        <v/>
      </c>
      <c r="Z293" s="33">
        <f>IF($AB293="","",IFERROR(INDEX(ITP!$N$3:$N$46,MATCH($AB293,ITP!$E$3:$E$46,0)),""))</f>
        <v/>
      </c>
      <c r="AA293" s="13">
        <f>IF(A293="","",A293&amp;"|"&amp;COUNTIF($A$2:A293,A293))</f>
        <v/>
      </c>
      <c r="AB293" s="13">
        <f>IF($A293="","",IFERROR(INDEX(ITP!$C$3:$C$21,MATCH(1,INDEX((ITP!$A$3:$A$21=$A293)*(((ITP!$B$3:$B$21="")+ISNUMBER(SEARCH(ITP!$B$3:$B$21,$G293&amp;" "&amp;$T293)))&gt;0),0),0)),""))</f>
        <v/>
      </c>
    </row>
    <row r="294">
      <c r="A294" s="33" t="n"/>
      <c r="B294" s="10" t="n"/>
      <c r="C294" s="33" t="n"/>
      <c r="D294" s="28" t="n"/>
      <c r="E294" s="10" t="n"/>
      <c r="F294" s="44" t="n"/>
      <c r="G294" s="33" t="n"/>
      <c r="H294" s="33" t="n"/>
      <c r="I294" s="33" t="n"/>
      <c r="J294" s="33" t="n"/>
      <c r="K294" s="44" t="n"/>
      <c r="L294" s="10" t="n"/>
      <c r="M294" s="33" t="n"/>
      <c r="N294" s="33" t="n"/>
      <c r="O294" s="33" t="n"/>
      <c r="P294" s="33" t="n"/>
      <c r="Q294" s="33" t="n"/>
      <c r="R294" s="33">
        <f>IF($AB294="","",IFERROR(INDEX(ITP!$G$3:$G$46,MATCH($AB294,ITP!$E$3:$E$46,0)),""))</f>
        <v/>
      </c>
      <c r="S294" s="33" t="n"/>
      <c r="T294" s="33" t="n"/>
      <c r="U294" s="33">
        <f>IF($AB294="","",IFERROR(INDEX(ITP!$I$3:$I$46,MATCH($AB294,ITP!$E$3:$E$46,0)),""))</f>
        <v/>
      </c>
      <c r="V294" s="33">
        <f>IF($AB294="","",IFERROR(INDEX(ITP!$J$3:$J$46,MATCH($AB294,ITP!$E$3:$E$46,0)),""))</f>
        <v/>
      </c>
      <c r="W294" s="33">
        <f>IF($AB294="","",IFERROR(INDEX(ITP!$K$3:$K$46,MATCH($AB294,ITP!$E$3:$E$46,0)),""))</f>
        <v/>
      </c>
      <c r="X294" s="33">
        <f>IF($AB294="","",IFERROR(INDEX(ITP!$L$3:$L$46,MATCH($AB294,ITP!$E$3:$E$46,0)),""))</f>
        <v/>
      </c>
      <c r="Y294" s="33">
        <f>IF($AB294="","",IFERROR(INDEX(ITP!$M$3:$M$46,MATCH($AB294,ITP!$E$3:$E$46,0)),""))</f>
        <v/>
      </c>
      <c r="Z294" s="33">
        <f>IF($AB294="","",IFERROR(INDEX(ITP!$N$3:$N$46,MATCH($AB294,ITP!$E$3:$E$46,0)),""))</f>
        <v/>
      </c>
      <c r="AA294" s="13">
        <f>IF(A294="","",A294&amp;"|"&amp;COUNTIF($A$2:A294,A294))</f>
        <v/>
      </c>
      <c r="AB294" s="13">
        <f>IF($A294="","",IFERROR(INDEX(ITP!$C$3:$C$21,MATCH(1,INDEX((ITP!$A$3:$A$21=$A294)*(((ITP!$B$3:$B$21="")+ISNUMBER(SEARCH(ITP!$B$3:$B$21,$G294&amp;" "&amp;$T294)))&gt;0),0),0)),""))</f>
        <v/>
      </c>
    </row>
    <row r="295">
      <c r="A295" s="33" t="n"/>
      <c r="B295" s="10" t="n"/>
      <c r="C295" s="33" t="n"/>
      <c r="D295" s="28" t="n"/>
      <c r="E295" s="10" t="n"/>
      <c r="F295" s="44" t="n"/>
      <c r="G295" s="33" t="n"/>
      <c r="H295" s="33" t="n"/>
      <c r="I295" s="33" t="n"/>
      <c r="J295" s="33" t="n"/>
      <c r="K295" s="44" t="n"/>
      <c r="L295" s="10" t="n"/>
      <c r="M295" s="33" t="n"/>
      <c r="N295" s="33" t="n"/>
      <c r="O295" s="33" t="n"/>
      <c r="P295" s="33" t="n"/>
      <c r="Q295" s="33" t="n"/>
      <c r="R295" s="33">
        <f>IF($AB295="","",IFERROR(INDEX(ITP!$G$3:$G$46,MATCH($AB295,ITP!$E$3:$E$46,0)),""))</f>
        <v/>
      </c>
      <c r="S295" s="33" t="n"/>
      <c r="T295" s="33" t="n"/>
      <c r="U295" s="33">
        <f>IF($AB295="","",IFERROR(INDEX(ITP!$I$3:$I$46,MATCH($AB295,ITP!$E$3:$E$46,0)),""))</f>
        <v/>
      </c>
      <c r="V295" s="33">
        <f>IF($AB295="","",IFERROR(INDEX(ITP!$J$3:$J$46,MATCH($AB295,ITP!$E$3:$E$46,0)),""))</f>
        <v/>
      </c>
      <c r="W295" s="33">
        <f>IF($AB295="","",IFERROR(INDEX(ITP!$K$3:$K$46,MATCH($AB295,ITP!$E$3:$E$46,0)),""))</f>
        <v/>
      </c>
      <c r="X295" s="33">
        <f>IF($AB295="","",IFERROR(INDEX(ITP!$L$3:$L$46,MATCH($AB295,ITP!$E$3:$E$46,0)),""))</f>
        <v/>
      </c>
      <c r="Y295" s="33">
        <f>IF($AB295="","",IFERROR(INDEX(ITP!$M$3:$M$46,MATCH($AB295,ITP!$E$3:$E$46,0)),""))</f>
        <v/>
      </c>
      <c r="Z295" s="33">
        <f>IF($AB295="","",IFERROR(INDEX(ITP!$N$3:$N$46,MATCH($AB295,ITP!$E$3:$E$46,0)),""))</f>
        <v/>
      </c>
      <c r="AA295" s="13">
        <f>IF(A295="","",A295&amp;"|"&amp;COUNTIF($A$2:A295,A295))</f>
        <v/>
      </c>
      <c r="AB295" s="13">
        <f>IF($A295="","",IFERROR(INDEX(ITP!$C$3:$C$21,MATCH(1,INDEX((ITP!$A$3:$A$21=$A295)*(((ITP!$B$3:$B$21="")+ISNUMBER(SEARCH(ITP!$B$3:$B$21,$G295&amp;" "&amp;$T295)))&gt;0),0),0)),""))</f>
        <v/>
      </c>
    </row>
    <row r="296">
      <c r="A296" s="33" t="n"/>
      <c r="B296" s="10" t="n"/>
      <c r="C296" s="33" t="n"/>
      <c r="D296" s="28" t="n"/>
      <c r="E296" s="10" t="n"/>
      <c r="F296" s="44" t="n"/>
      <c r="G296" s="33" t="n"/>
      <c r="H296" s="33" t="n"/>
      <c r="I296" s="33" t="n"/>
      <c r="J296" s="33" t="n"/>
      <c r="K296" s="44" t="n"/>
      <c r="L296" s="10" t="n"/>
      <c r="M296" s="33" t="n"/>
      <c r="N296" s="33" t="n"/>
      <c r="O296" s="33" t="n"/>
      <c r="P296" s="33" t="n"/>
      <c r="Q296" s="33" t="n"/>
      <c r="R296" s="33">
        <f>IF($AB296="","",IFERROR(INDEX(ITP!$G$3:$G$46,MATCH($AB296,ITP!$E$3:$E$46,0)),""))</f>
        <v/>
      </c>
      <c r="S296" s="33" t="n"/>
      <c r="T296" s="33" t="n"/>
      <c r="U296" s="33">
        <f>IF($AB296="","",IFERROR(INDEX(ITP!$I$3:$I$46,MATCH($AB296,ITP!$E$3:$E$46,0)),""))</f>
        <v/>
      </c>
      <c r="V296" s="33">
        <f>IF($AB296="","",IFERROR(INDEX(ITP!$J$3:$J$46,MATCH($AB296,ITP!$E$3:$E$46,0)),""))</f>
        <v/>
      </c>
      <c r="W296" s="33">
        <f>IF($AB296="","",IFERROR(INDEX(ITP!$K$3:$K$46,MATCH($AB296,ITP!$E$3:$E$46,0)),""))</f>
        <v/>
      </c>
      <c r="X296" s="33">
        <f>IF($AB296="","",IFERROR(INDEX(ITP!$L$3:$L$46,MATCH($AB296,ITP!$E$3:$E$46,0)),""))</f>
        <v/>
      </c>
      <c r="Y296" s="33">
        <f>IF($AB296="","",IFERROR(INDEX(ITP!$M$3:$M$46,MATCH($AB296,ITP!$E$3:$E$46,0)),""))</f>
        <v/>
      </c>
      <c r="Z296" s="33">
        <f>IF($AB296="","",IFERROR(INDEX(ITP!$N$3:$N$46,MATCH($AB296,ITP!$E$3:$E$46,0)),""))</f>
        <v/>
      </c>
      <c r="AA296" s="13">
        <f>IF(A296="","",A296&amp;"|"&amp;COUNTIF($A$2:A296,A296))</f>
        <v/>
      </c>
      <c r="AB296" s="13">
        <f>IF($A296="","",IFERROR(INDEX(ITP!$C$3:$C$21,MATCH(1,INDEX((ITP!$A$3:$A$21=$A296)*(((ITP!$B$3:$B$21="")+ISNUMBER(SEARCH(ITP!$B$3:$B$21,$G296&amp;" "&amp;$T296)))&gt;0),0),0)),""))</f>
        <v/>
      </c>
    </row>
    <row r="297">
      <c r="A297" s="33" t="n"/>
      <c r="B297" s="10" t="n"/>
      <c r="C297" s="33" t="n"/>
      <c r="D297" s="28" t="n"/>
      <c r="E297" s="10" t="n"/>
      <c r="F297" s="44" t="n"/>
      <c r="G297" s="33" t="n"/>
      <c r="H297" s="33" t="n"/>
      <c r="I297" s="33" t="n"/>
      <c r="J297" s="33" t="n"/>
      <c r="K297" s="44" t="n"/>
      <c r="L297" s="10" t="n"/>
      <c r="M297" s="33" t="n"/>
      <c r="N297" s="33" t="n"/>
      <c r="O297" s="33" t="n"/>
      <c r="P297" s="33" t="n"/>
      <c r="Q297" s="33" t="n"/>
      <c r="R297" s="33">
        <f>IF($AB297="","",IFERROR(INDEX(ITP!$G$3:$G$46,MATCH($AB297,ITP!$E$3:$E$46,0)),""))</f>
        <v/>
      </c>
      <c r="S297" s="33" t="n"/>
      <c r="T297" s="33" t="n"/>
      <c r="U297" s="33">
        <f>IF($AB297="","",IFERROR(INDEX(ITP!$I$3:$I$46,MATCH($AB297,ITP!$E$3:$E$46,0)),""))</f>
        <v/>
      </c>
      <c r="V297" s="33">
        <f>IF($AB297="","",IFERROR(INDEX(ITP!$J$3:$J$46,MATCH($AB297,ITP!$E$3:$E$46,0)),""))</f>
        <v/>
      </c>
      <c r="W297" s="33">
        <f>IF($AB297="","",IFERROR(INDEX(ITP!$K$3:$K$46,MATCH($AB297,ITP!$E$3:$E$46,0)),""))</f>
        <v/>
      </c>
      <c r="X297" s="33">
        <f>IF($AB297="","",IFERROR(INDEX(ITP!$L$3:$L$46,MATCH($AB297,ITP!$E$3:$E$46,0)),""))</f>
        <v/>
      </c>
      <c r="Y297" s="33">
        <f>IF($AB297="","",IFERROR(INDEX(ITP!$M$3:$M$46,MATCH($AB297,ITP!$E$3:$E$46,0)),""))</f>
        <v/>
      </c>
      <c r="Z297" s="33">
        <f>IF($AB297="","",IFERROR(INDEX(ITP!$N$3:$N$46,MATCH($AB297,ITP!$E$3:$E$46,0)),""))</f>
        <v/>
      </c>
      <c r="AA297" s="13">
        <f>IF(A297="","",A297&amp;"|"&amp;COUNTIF($A$2:A297,A297))</f>
        <v/>
      </c>
      <c r="AB297" s="13">
        <f>IF($A297="","",IFERROR(INDEX(ITP!$C$3:$C$21,MATCH(1,INDEX((ITP!$A$3:$A$21=$A297)*(((ITP!$B$3:$B$21="")+ISNUMBER(SEARCH(ITP!$B$3:$B$21,$G297&amp;" "&amp;$T297)))&gt;0),0),0)),""))</f>
        <v/>
      </c>
    </row>
    <row r="298">
      <c r="A298" s="33" t="n"/>
      <c r="B298" s="10" t="n"/>
      <c r="C298" s="33" t="n"/>
      <c r="D298" s="28" t="n"/>
      <c r="E298" s="10" t="n"/>
      <c r="F298" s="44" t="n"/>
      <c r="G298" s="33" t="n"/>
      <c r="H298" s="33" t="n"/>
      <c r="I298" s="33" t="n"/>
      <c r="J298" s="33" t="n"/>
      <c r="K298" s="44" t="n"/>
      <c r="L298" s="10" t="n"/>
      <c r="M298" s="33" t="n"/>
      <c r="N298" s="33" t="n"/>
      <c r="O298" s="33" t="n"/>
      <c r="P298" s="33" t="n"/>
      <c r="Q298" s="33" t="n"/>
      <c r="R298" s="33">
        <f>IF($AB298="","",IFERROR(INDEX(ITP!$G$3:$G$46,MATCH($AB298,ITP!$E$3:$E$46,0)),""))</f>
        <v/>
      </c>
      <c r="S298" s="33" t="n"/>
      <c r="T298" s="33" t="n"/>
      <c r="U298" s="33">
        <f>IF($AB298="","",IFERROR(INDEX(ITP!$I$3:$I$46,MATCH($AB298,ITP!$E$3:$E$46,0)),""))</f>
        <v/>
      </c>
      <c r="V298" s="33">
        <f>IF($AB298="","",IFERROR(INDEX(ITP!$J$3:$J$46,MATCH($AB298,ITP!$E$3:$E$46,0)),""))</f>
        <v/>
      </c>
      <c r="W298" s="33">
        <f>IF($AB298="","",IFERROR(INDEX(ITP!$K$3:$K$46,MATCH($AB298,ITP!$E$3:$E$46,0)),""))</f>
        <v/>
      </c>
      <c r="X298" s="33">
        <f>IF($AB298="","",IFERROR(INDEX(ITP!$L$3:$L$46,MATCH($AB298,ITP!$E$3:$E$46,0)),""))</f>
        <v/>
      </c>
      <c r="Y298" s="33">
        <f>IF($AB298="","",IFERROR(INDEX(ITP!$M$3:$M$46,MATCH($AB298,ITP!$E$3:$E$46,0)),""))</f>
        <v/>
      </c>
      <c r="Z298" s="33">
        <f>IF($AB298="","",IFERROR(INDEX(ITP!$N$3:$N$46,MATCH($AB298,ITP!$E$3:$E$46,0)),""))</f>
        <v/>
      </c>
      <c r="AA298" s="13">
        <f>IF(A298="","",A298&amp;"|"&amp;COUNTIF($A$2:A298,A298))</f>
        <v/>
      </c>
      <c r="AB298" s="13">
        <f>IF($A298="","",IFERROR(INDEX(ITP!$C$3:$C$21,MATCH(1,INDEX((ITP!$A$3:$A$21=$A298)*(((ITP!$B$3:$B$21="")+ISNUMBER(SEARCH(ITP!$B$3:$B$21,$G298&amp;" "&amp;$T298)))&gt;0),0),0)),""))</f>
        <v/>
      </c>
    </row>
    <row r="299">
      <c r="A299" s="33" t="n"/>
      <c r="B299" s="10" t="n"/>
      <c r="C299" s="33" t="n"/>
      <c r="D299" s="28" t="n"/>
      <c r="E299" s="10" t="n"/>
      <c r="F299" s="44" t="n"/>
      <c r="G299" s="33" t="n"/>
      <c r="H299" s="33" t="n"/>
      <c r="I299" s="33" t="n"/>
      <c r="J299" s="33" t="n"/>
      <c r="K299" s="44" t="n"/>
      <c r="L299" s="10" t="n"/>
      <c r="M299" s="33" t="n"/>
      <c r="N299" s="33" t="n"/>
      <c r="O299" s="33" t="n"/>
      <c r="P299" s="33" t="n"/>
      <c r="Q299" s="33" t="n"/>
      <c r="R299" s="33">
        <f>IF($AB299="","",IFERROR(INDEX(ITP!$G$3:$G$46,MATCH($AB299,ITP!$E$3:$E$46,0)),""))</f>
        <v/>
      </c>
      <c r="S299" s="33" t="n"/>
      <c r="T299" s="33" t="n"/>
      <c r="U299" s="33">
        <f>IF($AB299="","",IFERROR(INDEX(ITP!$I$3:$I$46,MATCH($AB299,ITP!$E$3:$E$46,0)),""))</f>
        <v/>
      </c>
      <c r="V299" s="33">
        <f>IF($AB299="","",IFERROR(INDEX(ITP!$J$3:$J$46,MATCH($AB299,ITP!$E$3:$E$46,0)),""))</f>
        <v/>
      </c>
      <c r="W299" s="33">
        <f>IF($AB299="","",IFERROR(INDEX(ITP!$K$3:$K$46,MATCH($AB299,ITP!$E$3:$E$46,0)),""))</f>
        <v/>
      </c>
      <c r="X299" s="33">
        <f>IF($AB299="","",IFERROR(INDEX(ITP!$L$3:$L$46,MATCH($AB299,ITP!$E$3:$E$46,0)),""))</f>
        <v/>
      </c>
      <c r="Y299" s="33">
        <f>IF($AB299="","",IFERROR(INDEX(ITP!$M$3:$M$46,MATCH($AB299,ITP!$E$3:$E$46,0)),""))</f>
        <v/>
      </c>
      <c r="Z299" s="33">
        <f>IF($AB299="","",IFERROR(INDEX(ITP!$N$3:$N$46,MATCH($AB299,ITP!$E$3:$E$46,0)),""))</f>
        <v/>
      </c>
      <c r="AA299" s="13">
        <f>IF(A299="","",A299&amp;"|"&amp;COUNTIF($A$2:A299,A299))</f>
        <v/>
      </c>
      <c r="AB299" s="13">
        <f>IF($A299="","",IFERROR(INDEX(ITP!$C$3:$C$21,MATCH(1,INDEX((ITP!$A$3:$A$21=$A299)*(((ITP!$B$3:$B$21="")+ISNUMBER(SEARCH(ITP!$B$3:$B$21,$G299&amp;" "&amp;$T299)))&gt;0),0),0)),""))</f>
        <v/>
      </c>
    </row>
    <row r="300">
      <c r="A300" s="33" t="n"/>
      <c r="B300" s="10" t="n"/>
      <c r="C300" s="33" t="n"/>
      <c r="D300" s="28" t="n"/>
      <c r="E300" s="10" t="n"/>
      <c r="F300" s="44" t="n"/>
      <c r="G300" s="33" t="n"/>
      <c r="H300" s="33" t="n"/>
      <c r="I300" s="33" t="n"/>
      <c r="J300" s="33" t="n"/>
      <c r="K300" s="44" t="n"/>
      <c r="L300" s="10" t="n"/>
      <c r="M300" s="33" t="n"/>
      <c r="N300" s="33" t="n"/>
      <c r="O300" s="33" t="n"/>
      <c r="P300" s="33" t="n"/>
      <c r="Q300" s="33" t="n"/>
      <c r="R300" s="33">
        <f>IF($AB300="","",IFERROR(INDEX(ITP!$G$3:$G$46,MATCH($AB300,ITP!$E$3:$E$46,0)),""))</f>
        <v/>
      </c>
      <c r="S300" s="33" t="n"/>
      <c r="T300" s="33" t="n"/>
      <c r="U300" s="33">
        <f>IF($AB300="","",IFERROR(INDEX(ITP!$I$3:$I$46,MATCH($AB300,ITP!$E$3:$E$46,0)),""))</f>
        <v/>
      </c>
      <c r="V300" s="33">
        <f>IF($AB300="","",IFERROR(INDEX(ITP!$J$3:$J$46,MATCH($AB300,ITP!$E$3:$E$46,0)),""))</f>
        <v/>
      </c>
      <c r="W300" s="33">
        <f>IF($AB300="","",IFERROR(INDEX(ITP!$K$3:$K$46,MATCH($AB300,ITP!$E$3:$E$46,0)),""))</f>
        <v/>
      </c>
      <c r="X300" s="33">
        <f>IF($AB300="","",IFERROR(INDEX(ITP!$L$3:$L$46,MATCH($AB300,ITP!$E$3:$E$46,0)),""))</f>
        <v/>
      </c>
      <c r="Y300" s="33">
        <f>IF($AB300="","",IFERROR(INDEX(ITP!$M$3:$M$46,MATCH($AB300,ITP!$E$3:$E$46,0)),""))</f>
        <v/>
      </c>
      <c r="Z300" s="33">
        <f>IF($AB300="","",IFERROR(INDEX(ITP!$N$3:$N$46,MATCH($AB300,ITP!$E$3:$E$46,0)),""))</f>
        <v/>
      </c>
      <c r="AA300" s="13">
        <f>IF(A300="","",A300&amp;"|"&amp;COUNTIF($A$2:A300,A300))</f>
        <v/>
      </c>
      <c r="AB300" s="13">
        <f>IF($A300="","",IFERROR(INDEX(ITP!$C$3:$C$21,MATCH(1,INDEX((ITP!$A$3:$A$21=$A300)*(((ITP!$B$3:$B$21="")+ISNUMBER(SEARCH(ITP!$B$3:$B$21,$G300&amp;" "&amp;$T300)))&gt;0),0),0)),""))</f>
        <v/>
      </c>
    </row>
    <row r="301">
      <c r="A301" s="33" t="n"/>
      <c r="B301" s="10" t="n"/>
      <c r="C301" s="33" t="n"/>
      <c r="D301" s="28" t="n"/>
      <c r="E301" s="10" t="n"/>
      <c r="F301" s="44" t="n"/>
      <c r="G301" s="33" t="n"/>
      <c r="H301" s="33" t="n"/>
      <c r="I301" s="33" t="n"/>
      <c r="J301" s="33" t="n"/>
      <c r="K301" s="44" t="n"/>
      <c r="L301" s="10" t="n"/>
      <c r="M301" s="33" t="n"/>
      <c r="N301" s="33" t="n"/>
      <c r="O301" s="33" t="n"/>
      <c r="P301" s="33" t="n"/>
      <c r="Q301" s="33" t="n"/>
      <c r="R301" s="33">
        <f>IF($AB301="","",IFERROR(INDEX(ITP!$G$3:$G$46,MATCH($AB301,ITP!$E$3:$E$46,0)),""))</f>
        <v/>
      </c>
      <c r="S301" s="33" t="n"/>
      <c r="T301" s="33" t="n"/>
      <c r="U301" s="33">
        <f>IF($AB301="","",IFERROR(INDEX(ITP!$I$3:$I$46,MATCH($AB301,ITP!$E$3:$E$46,0)),""))</f>
        <v/>
      </c>
      <c r="V301" s="33">
        <f>IF($AB301="","",IFERROR(INDEX(ITP!$J$3:$J$46,MATCH($AB301,ITP!$E$3:$E$46,0)),""))</f>
        <v/>
      </c>
      <c r="W301" s="33">
        <f>IF($AB301="","",IFERROR(INDEX(ITP!$K$3:$K$46,MATCH($AB301,ITP!$E$3:$E$46,0)),""))</f>
        <v/>
      </c>
      <c r="X301" s="33">
        <f>IF($AB301="","",IFERROR(INDEX(ITP!$L$3:$L$46,MATCH($AB301,ITP!$E$3:$E$46,0)),""))</f>
        <v/>
      </c>
      <c r="Y301" s="33">
        <f>IF($AB301="","",IFERROR(INDEX(ITP!$M$3:$M$46,MATCH($AB301,ITP!$E$3:$E$46,0)),""))</f>
        <v/>
      </c>
      <c r="Z301" s="33">
        <f>IF($AB301="","",IFERROR(INDEX(ITP!$N$3:$N$46,MATCH($AB301,ITP!$E$3:$E$46,0)),""))</f>
        <v/>
      </c>
      <c r="AA301" s="13">
        <f>IF(A301="","",A301&amp;"|"&amp;COUNTIF($A$2:A301,A301))</f>
        <v/>
      </c>
      <c r="AB301" s="13">
        <f>IF($A301="","",IFERROR(INDEX(ITP!$C$3:$C$21,MATCH(1,INDEX((ITP!$A$3:$A$21=$A301)*(((ITP!$B$3:$B$21="")+ISNUMBER(SEARCH(ITP!$B$3:$B$21,$G301&amp;" "&amp;$T301)))&gt;0),0),0)),""))</f>
        <v/>
      </c>
    </row>
    <row r="302">
      <c r="A302" s="33" t="n"/>
      <c r="B302" s="10" t="n"/>
      <c r="C302" s="33" t="n"/>
      <c r="D302" s="28" t="n"/>
      <c r="E302" s="10" t="n"/>
      <c r="F302" s="44" t="n"/>
      <c r="G302" s="33" t="n"/>
      <c r="H302" s="33" t="n"/>
      <c r="I302" s="33" t="n"/>
      <c r="J302" s="33" t="n"/>
      <c r="K302" s="44" t="n"/>
      <c r="L302" s="10" t="n"/>
      <c r="M302" s="33" t="n"/>
      <c r="N302" s="33" t="n"/>
      <c r="O302" s="33" t="n"/>
      <c r="P302" s="33" t="n"/>
      <c r="Q302" s="33" t="n"/>
      <c r="R302" s="33">
        <f>IF($AB302="","",IFERROR(INDEX(ITP!$G$3:$G$46,MATCH($AB302,ITP!$E$3:$E$46,0)),""))</f>
        <v/>
      </c>
      <c r="S302" s="33" t="n"/>
      <c r="T302" s="33" t="n"/>
      <c r="U302" s="33">
        <f>IF($AB302="","",IFERROR(INDEX(ITP!$I$3:$I$46,MATCH($AB302,ITP!$E$3:$E$46,0)),""))</f>
        <v/>
      </c>
      <c r="V302" s="33">
        <f>IF($AB302="","",IFERROR(INDEX(ITP!$J$3:$J$46,MATCH($AB302,ITP!$E$3:$E$46,0)),""))</f>
        <v/>
      </c>
      <c r="W302" s="33">
        <f>IF($AB302="","",IFERROR(INDEX(ITP!$K$3:$K$46,MATCH($AB302,ITP!$E$3:$E$46,0)),""))</f>
        <v/>
      </c>
      <c r="X302" s="33">
        <f>IF($AB302="","",IFERROR(INDEX(ITP!$L$3:$L$46,MATCH($AB302,ITP!$E$3:$E$46,0)),""))</f>
        <v/>
      </c>
      <c r="Y302" s="33">
        <f>IF($AB302="","",IFERROR(INDEX(ITP!$M$3:$M$46,MATCH($AB302,ITP!$E$3:$E$46,0)),""))</f>
        <v/>
      </c>
      <c r="Z302" s="33">
        <f>IF($AB302="","",IFERROR(INDEX(ITP!$N$3:$N$46,MATCH($AB302,ITP!$E$3:$E$46,0)),""))</f>
        <v/>
      </c>
      <c r="AA302" s="13">
        <f>IF(A302="","",A302&amp;"|"&amp;COUNTIF($A$2:A302,A302))</f>
        <v/>
      </c>
      <c r="AB302" s="13">
        <f>IF($A302="","",IFERROR(INDEX(ITP!$C$3:$C$21,MATCH(1,INDEX((ITP!$A$3:$A$21=$A302)*(((ITP!$B$3:$B$21="")+ISNUMBER(SEARCH(ITP!$B$3:$B$21,$G302&amp;" "&amp;$T302)))&gt;0),0),0)),""))</f>
        <v/>
      </c>
    </row>
    <row r="303">
      <c r="A303" s="33" t="n"/>
      <c r="B303" s="10" t="n"/>
      <c r="C303" s="33" t="n"/>
      <c r="D303" s="28" t="n"/>
      <c r="E303" s="10" t="n"/>
      <c r="F303" s="44" t="n"/>
      <c r="G303" s="33" t="n"/>
      <c r="H303" s="33" t="n"/>
      <c r="I303" s="33" t="n"/>
      <c r="J303" s="33" t="n"/>
      <c r="K303" s="44" t="n"/>
      <c r="L303" s="10" t="n"/>
      <c r="M303" s="33" t="n"/>
      <c r="N303" s="33" t="n"/>
      <c r="O303" s="33" t="n"/>
      <c r="P303" s="33" t="n"/>
      <c r="Q303" s="33" t="n"/>
      <c r="R303" s="33">
        <f>IF($AB303="","",IFERROR(INDEX(ITP!$G$3:$G$46,MATCH($AB303,ITP!$E$3:$E$46,0)),""))</f>
        <v/>
      </c>
      <c r="S303" s="33" t="n"/>
      <c r="T303" s="33" t="n"/>
      <c r="U303" s="33">
        <f>IF($AB303="","",IFERROR(INDEX(ITP!$I$3:$I$46,MATCH($AB303,ITP!$E$3:$E$46,0)),""))</f>
        <v/>
      </c>
      <c r="V303" s="33">
        <f>IF($AB303="","",IFERROR(INDEX(ITP!$J$3:$J$46,MATCH($AB303,ITP!$E$3:$E$46,0)),""))</f>
        <v/>
      </c>
      <c r="W303" s="33">
        <f>IF($AB303="","",IFERROR(INDEX(ITP!$K$3:$K$46,MATCH($AB303,ITP!$E$3:$E$46,0)),""))</f>
        <v/>
      </c>
      <c r="X303" s="33">
        <f>IF($AB303="","",IFERROR(INDEX(ITP!$L$3:$L$46,MATCH($AB303,ITP!$E$3:$E$46,0)),""))</f>
        <v/>
      </c>
      <c r="Y303" s="33">
        <f>IF($AB303="","",IFERROR(INDEX(ITP!$M$3:$M$46,MATCH($AB303,ITP!$E$3:$E$46,0)),""))</f>
        <v/>
      </c>
      <c r="Z303" s="33">
        <f>IF($AB303="","",IFERROR(INDEX(ITP!$N$3:$N$46,MATCH($AB303,ITP!$E$3:$E$46,0)),""))</f>
        <v/>
      </c>
      <c r="AA303" s="13">
        <f>IF(A303="","",A303&amp;"|"&amp;COUNTIF($A$2:A303,A303))</f>
        <v/>
      </c>
      <c r="AB303" s="13">
        <f>IF($A303="","",IFERROR(INDEX(ITP!$C$3:$C$21,MATCH(1,INDEX((ITP!$A$3:$A$21=$A303)*(((ITP!$B$3:$B$21="")+ISNUMBER(SEARCH(ITP!$B$3:$B$21,$G303&amp;" "&amp;$T303)))&gt;0),0),0)),""))</f>
        <v/>
      </c>
    </row>
    <row r="304">
      <c r="A304" s="33" t="n"/>
      <c r="B304" s="10" t="n"/>
      <c r="C304" s="33" t="n"/>
      <c r="D304" s="28" t="n"/>
      <c r="E304" s="10" t="n"/>
      <c r="F304" s="44" t="n"/>
      <c r="G304" s="33" t="n"/>
      <c r="H304" s="33" t="n"/>
      <c r="I304" s="33" t="n"/>
      <c r="J304" s="33" t="n"/>
      <c r="K304" s="44" t="n"/>
      <c r="L304" s="10" t="n"/>
      <c r="M304" s="33" t="n"/>
      <c r="N304" s="33" t="n"/>
      <c r="O304" s="33" t="n"/>
      <c r="P304" s="33" t="n"/>
      <c r="Q304" s="33" t="n"/>
      <c r="R304" s="33">
        <f>IF($AB304="","",IFERROR(INDEX(ITP!$G$3:$G$46,MATCH($AB304,ITP!$E$3:$E$46,0)),""))</f>
        <v/>
      </c>
      <c r="S304" s="33" t="n"/>
      <c r="T304" s="33" t="n"/>
      <c r="U304" s="33">
        <f>IF($AB304="","",IFERROR(INDEX(ITP!$I$3:$I$46,MATCH($AB304,ITP!$E$3:$E$46,0)),""))</f>
        <v/>
      </c>
      <c r="V304" s="33">
        <f>IF($AB304="","",IFERROR(INDEX(ITP!$J$3:$J$46,MATCH($AB304,ITP!$E$3:$E$46,0)),""))</f>
        <v/>
      </c>
      <c r="W304" s="33">
        <f>IF($AB304="","",IFERROR(INDEX(ITP!$K$3:$K$46,MATCH($AB304,ITP!$E$3:$E$46,0)),""))</f>
        <v/>
      </c>
      <c r="X304" s="33">
        <f>IF($AB304="","",IFERROR(INDEX(ITP!$L$3:$L$46,MATCH($AB304,ITP!$E$3:$E$46,0)),""))</f>
        <v/>
      </c>
      <c r="Y304" s="33">
        <f>IF($AB304="","",IFERROR(INDEX(ITP!$M$3:$M$46,MATCH($AB304,ITP!$E$3:$E$46,0)),""))</f>
        <v/>
      </c>
      <c r="Z304" s="33">
        <f>IF($AB304="","",IFERROR(INDEX(ITP!$N$3:$N$46,MATCH($AB304,ITP!$E$3:$E$46,0)),""))</f>
        <v/>
      </c>
      <c r="AA304" s="13">
        <f>IF(A304="","",A304&amp;"|"&amp;COUNTIF($A$2:A304,A304))</f>
        <v/>
      </c>
      <c r="AB304" s="13">
        <f>IF($A304="","",IFERROR(INDEX(ITP!$C$3:$C$21,MATCH(1,INDEX((ITP!$A$3:$A$21=$A304)*(((ITP!$B$3:$B$21="")+ISNUMBER(SEARCH(ITP!$B$3:$B$21,$G304&amp;" "&amp;$T304)))&gt;0),0),0)),""))</f>
        <v/>
      </c>
    </row>
    <row r="305">
      <c r="A305" s="33" t="n"/>
      <c r="B305" s="10" t="n"/>
      <c r="C305" s="33" t="n"/>
      <c r="D305" s="28" t="n"/>
      <c r="E305" s="10" t="n"/>
      <c r="F305" s="44" t="n"/>
      <c r="G305" s="33" t="n"/>
      <c r="H305" s="33" t="n"/>
      <c r="I305" s="33" t="n"/>
      <c r="J305" s="33" t="n"/>
      <c r="K305" s="44" t="n"/>
      <c r="L305" s="10" t="n"/>
      <c r="M305" s="33" t="n"/>
      <c r="N305" s="33" t="n"/>
      <c r="O305" s="33" t="n"/>
      <c r="P305" s="33" t="n"/>
      <c r="Q305" s="33" t="n"/>
      <c r="R305" s="33">
        <f>IF($AB305="","",IFERROR(INDEX(ITP!$G$3:$G$46,MATCH($AB305,ITP!$E$3:$E$46,0)),""))</f>
        <v/>
      </c>
      <c r="S305" s="33" t="n"/>
      <c r="T305" s="33" t="n"/>
      <c r="U305" s="33">
        <f>IF($AB305="","",IFERROR(INDEX(ITP!$I$3:$I$46,MATCH($AB305,ITP!$E$3:$E$46,0)),""))</f>
        <v/>
      </c>
      <c r="V305" s="33">
        <f>IF($AB305="","",IFERROR(INDEX(ITP!$J$3:$J$46,MATCH($AB305,ITP!$E$3:$E$46,0)),""))</f>
        <v/>
      </c>
      <c r="W305" s="33">
        <f>IF($AB305="","",IFERROR(INDEX(ITP!$K$3:$K$46,MATCH($AB305,ITP!$E$3:$E$46,0)),""))</f>
        <v/>
      </c>
      <c r="X305" s="33">
        <f>IF($AB305="","",IFERROR(INDEX(ITP!$L$3:$L$46,MATCH($AB305,ITP!$E$3:$E$46,0)),""))</f>
        <v/>
      </c>
      <c r="Y305" s="33">
        <f>IF($AB305="","",IFERROR(INDEX(ITP!$M$3:$M$46,MATCH($AB305,ITP!$E$3:$E$46,0)),""))</f>
        <v/>
      </c>
      <c r="Z305" s="33">
        <f>IF($AB305="","",IFERROR(INDEX(ITP!$N$3:$N$46,MATCH($AB305,ITP!$E$3:$E$46,0)),""))</f>
        <v/>
      </c>
      <c r="AA305" s="13">
        <f>IF(A305="","",A305&amp;"|"&amp;COUNTIF($A$2:A305,A305))</f>
        <v/>
      </c>
      <c r="AB305" s="13">
        <f>IF($A305="","",IFERROR(INDEX(ITP!$C$3:$C$21,MATCH(1,INDEX((ITP!$A$3:$A$21=$A305)*(((ITP!$B$3:$B$21="")+ISNUMBER(SEARCH(ITP!$B$3:$B$21,$G305&amp;" "&amp;$T305)))&gt;0),0),0)),""))</f>
        <v/>
      </c>
    </row>
    <row r="306">
      <c r="A306" s="33" t="n"/>
      <c r="B306" s="10" t="n"/>
      <c r="C306" s="33" t="n"/>
      <c r="D306" s="28" t="n"/>
      <c r="E306" s="10" t="n"/>
      <c r="F306" s="44" t="n"/>
      <c r="G306" s="33" t="n"/>
      <c r="H306" s="33" t="n"/>
      <c r="I306" s="33" t="n"/>
      <c r="J306" s="33" t="n"/>
      <c r="K306" s="44" t="n"/>
      <c r="L306" s="10" t="n"/>
      <c r="M306" s="33" t="n"/>
      <c r="N306" s="33" t="n"/>
      <c r="O306" s="33" t="n"/>
      <c r="P306" s="33" t="n"/>
      <c r="Q306" s="33" t="n"/>
      <c r="R306" s="33">
        <f>IF($AB306="","",IFERROR(INDEX(ITP!$G$3:$G$46,MATCH($AB306,ITP!$E$3:$E$46,0)),""))</f>
        <v/>
      </c>
      <c r="S306" s="33" t="n"/>
      <c r="T306" s="33" t="n"/>
      <c r="U306" s="33">
        <f>IF($AB306="","",IFERROR(INDEX(ITP!$I$3:$I$46,MATCH($AB306,ITP!$E$3:$E$46,0)),""))</f>
        <v/>
      </c>
      <c r="V306" s="33">
        <f>IF($AB306="","",IFERROR(INDEX(ITP!$J$3:$J$46,MATCH($AB306,ITP!$E$3:$E$46,0)),""))</f>
        <v/>
      </c>
      <c r="W306" s="33">
        <f>IF($AB306="","",IFERROR(INDEX(ITP!$K$3:$K$46,MATCH($AB306,ITP!$E$3:$E$46,0)),""))</f>
        <v/>
      </c>
      <c r="X306" s="33">
        <f>IF($AB306="","",IFERROR(INDEX(ITP!$L$3:$L$46,MATCH($AB306,ITP!$E$3:$E$46,0)),""))</f>
        <v/>
      </c>
      <c r="Y306" s="33">
        <f>IF($AB306="","",IFERROR(INDEX(ITP!$M$3:$M$46,MATCH($AB306,ITP!$E$3:$E$46,0)),""))</f>
        <v/>
      </c>
      <c r="Z306" s="33">
        <f>IF($AB306="","",IFERROR(INDEX(ITP!$N$3:$N$46,MATCH($AB306,ITP!$E$3:$E$46,0)),""))</f>
        <v/>
      </c>
      <c r="AA306" s="13">
        <f>IF(A306="","",A306&amp;"|"&amp;COUNTIF($A$2:A306,A306))</f>
        <v/>
      </c>
      <c r="AB306" s="13">
        <f>IF($A306="","",IFERROR(INDEX(ITP!$C$3:$C$21,MATCH(1,INDEX((ITP!$A$3:$A$21=$A306)*(((ITP!$B$3:$B$21="")+ISNUMBER(SEARCH(ITP!$B$3:$B$21,$G306&amp;" "&amp;$T306)))&gt;0),0),0)),""))</f>
        <v/>
      </c>
    </row>
    <row r="307">
      <c r="A307" s="33" t="n"/>
      <c r="B307" s="10" t="n"/>
      <c r="C307" s="33" t="n"/>
      <c r="D307" s="28" t="n"/>
      <c r="E307" s="10" t="n"/>
      <c r="F307" s="44" t="n"/>
      <c r="G307" s="33" t="n"/>
      <c r="H307" s="33" t="n"/>
      <c r="I307" s="33" t="n"/>
      <c r="J307" s="33" t="n"/>
      <c r="K307" s="44" t="n"/>
      <c r="L307" s="10" t="n"/>
      <c r="M307" s="33" t="n"/>
      <c r="N307" s="33" t="n"/>
      <c r="O307" s="33" t="n"/>
      <c r="P307" s="33" t="n"/>
      <c r="Q307" s="33" t="n"/>
      <c r="R307" s="33">
        <f>IF($AB307="","",IFERROR(INDEX(ITP!$G$3:$G$46,MATCH($AB307,ITP!$E$3:$E$46,0)),""))</f>
        <v/>
      </c>
      <c r="S307" s="33" t="n"/>
      <c r="T307" s="33" t="n"/>
      <c r="U307" s="33">
        <f>IF($AB307="","",IFERROR(INDEX(ITP!$I$3:$I$46,MATCH($AB307,ITP!$E$3:$E$46,0)),""))</f>
        <v/>
      </c>
      <c r="V307" s="33">
        <f>IF($AB307="","",IFERROR(INDEX(ITP!$J$3:$J$46,MATCH($AB307,ITP!$E$3:$E$46,0)),""))</f>
        <v/>
      </c>
      <c r="W307" s="33">
        <f>IF($AB307="","",IFERROR(INDEX(ITP!$K$3:$K$46,MATCH($AB307,ITP!$E$3:$E$46,0)),""))</f>
        <v/>
      </c>
      <c r="X307" s="33">
        <f>IF($AB307="","",IFERROR(INDEX(ITP!$L$3:$L$46,MATCH($AB307,ITP!$E$3:$E$46,0)),""))</f>
        <v/>
      </c>
      <c r="Y307" s="33">
        <f>IF($AB307="","",IFERROR(INDEX(ITP!$M$3:$M$46,MATCH($AB307,ITP!$E$3:$E$46,0)),""))</f>
        <v/>
      </c>
      <c r="Z307" s="33">
        <f>IF($AB307="","",IFERROR(INDEX(ITP!$N$3:$N$46,MATCH($AB307,ITP!$E$3:$E$46,0)),""))</f>
        <v/>
      </c>
      <c r="AA307" s="13">
        <f>IF(A307="","",A307&amp;"|"&amp;COUNTIF($A$2:A307,A307))</f>
        <v/>
      </c>
      <c r="AB307" s="13">
        <f>IF($A307="","",IFERROR(INDEX(ITP!$C$3:$C$21,MATCH(1,INDEX((ITP!$A$3:$A$21=$A307)*(((ITP!$B$3:$B$21="")+ISNUMBER(SEARCH(ITP!$B$3:$B$21,$G307&amp;" "&amp;$T307)))&gt;0),0),0)),""))</f>
        <v/>
      </c>
    </row>
    <row r="308">
      <c r="A308" s="33" t="n"/>
      <c r="B308" s="10" t="n"/>
      <c r="C308" s="33" t="n"/>
      <c r="D308" s="28" t="n"/>
      <c r="E308" s="10" t="n"/>
      <c r="F308" s="44" t="n"/>
      <c r="G308" s="33" t="n"/>
      <c r="H308" s="33" t="n"/>
      <c r="I308" s="33" t="n"/>
      <c r="J308" s="33" t="n"/>
      <c r="K308" s="44" t="n"/>
      <c r="L308" s="10" t="n"/>
      <c r="M308" s="33" t="n"/>
      <c r="N308" s="33" t="n"/>
      <c r="O308" s="33" t="n"/>
      <c r="P308" s="33" t="n"/>
      <c r="Q308" s="33" t="n"/>
      <c r="R308" s="33">
        <f>IF($AB308="","",IFERROR(INDEX(ITP!$G$3:$G$46,MATCH($AB308,ITP!$E$3:$E$46,0)),""))</f>
        <v/>
      </c>
      <c r="S308" s="33" t="n"/>
      <c r="T308" s="33" t="n"/>
      <c r="U308" s="33">
        <f>IF($AB308="","",IFERROR(INDEX(ITP!$I$3:$I$46,MATCH($AB308,ITP!$E$3:$E$46,0)),""))</f>
        <v/>
      </c>
      <c r="V308" s="33">
        <f>IF($AB308="","",IFERROR(INDEX(ITP!$J$3:$J$46,MATCH($AB308,ITP!$E$3:$E$46,0)),""))</f>
        <v/>
      </c>
      <c r="W308" s="33">
        <f>IF($AB308="","",IFERROR(INDEX(ITP!$K$3:$K$46,MATCH($AB308,ITP!$E$3:$E$46,0)),""))</f>
        <v/>
      </c>
      <c r="X308" s="33">
        <f>IF($AB308="","",IFERROR(INDEX(ITP!$L$3:$L$46,MATCH($AB308,ITP!$E$3:$E$46,0)),""))</f>
        <v/>
      </c>
      <c r="Y308" s="33">
        <f>IF($AB308="","",IFERROR(INDEX(ITP!$M$3:$M$46,MATCH($AB308,ITP!$E$3:$E$46,0)),""))</f>
        <v/>
      </c>
      <c r="Z308" s="33">
        <f>IF($AB308="","",IFERROR(INDEX(ITP!$N$3:$N$46,MATCH($AB308,ITP!$E$3:$E$46,0)),""))</f>
        <v/>
      </c>
      <c r="AA308" s="13">
        <f>IF(A308="","",A308&amp;"|"&amp;COUNTIF($A$2:A308,A308))</f>
        <v/>
      </c>
      <c r="AB308" s="13">
        <f>IF($A308="","",IFERROR(INDEX(ITP!$C$3:$C$21,MATCH(1,INDEX((ITP!$A$3:$A$21=$A308)*(((ITP!$B$3:$B$21="")+ISNUMBER(SEARCH(ITP!$B$3:$B$21,$G308&amp;" "&amp;$T308)))&gt;0),0),0)),""))</f>
        <v/>
      </c>
    </row>
    <row r="309">
      <c r="A309" s="33" t="n"/>
      <c r="B309" s="10" t="n"/>
      <c r="C309" s="33" t="n"/>
      <c r="D309" s="28" t="n"/>
      <c r="E309" s="10" t="n"/>
      <c r="F309" s="44" t="n"/>
      <c r="G309" s="33" t="n"/>
      <c r="H309" s="33" t="n"/>
      <c r="I309" s="33" t="n"/>
      <c r="J309" s="33" t="n"/>
      <c r="K309" s="44" t="n"/>
      <c r="L309" s="10" t="n"/>
      <c r="M309" s="33" t="n"/>
      <c r="N309" s="33" t="n"/>
      <c r="O309" s="33" t="n"/>
      <c r="P309" s="33" t="n"/>
      <c r="Q309" s="33" t="n"/>
      <c r="R309" s="33">
        <f>IF($AB309="","",IFERROR(INDEX(ITP!$G$3:$G$46,MATCH($AB309,ITP!$E$3:$E$46,0)),""))</f>
        <v/>
      </c>
      <c r="S309" s="33" t="n"/>
      <c r="T309" s="33" t="n"/>
      <c r="U309" s="33">
        <f>IF($AB309="","",IFERROR(INDEX(ITP!$I$3:$I$46,MATCH($AB309,ITP!$E$3:$E$46,0)),""))</f>
        <v/>
      </c>
      <c r="V309" s="33">
        <f>IF($AB309="","",IFERROR(INDEX(ITP!$J$3:$J$46,MATCH($AB309,ITP!$E$3:$E$46,0)),""))</f>
        <v/>
      </c>
      <c r="W309" s="33">
        <f>IF($AB309="","",IFERROR(INDEX(ITP!$K$3:$K$46,MATCH($AB309,ITP!$E$3:$E$46,0)),""))</f>
        <v/>
      </c>
      <c r="X309" s="33">
        <f>IF($AB309="","",IFERROR(INDEX(ITP!$L$3:$L$46,MATCH($AB309,ITP!$E$3:$E$46,0)),""))</f>
        <v/>
      </c>
      <c r="Y309" s="33">
        <f>IF($AB309="","",IFERROR(INDEX(ITP!$M$3:$M$46,MATCH($AB309,ITP!$E$3:$E$46,0)),""))</f>
        <v/>
      </c>
      <c r="Z309" s="33">
        <f>IF($AB309="","",IFERROR(INDEX(ITP!$N$3:$N$46,MATCH($AB309,ITP!$E$3:$E$46,0)),""))</f>
        <v/>
      </c>
      <c r="AA309" s="13">
        <f>IF(A309="","",A309&amp;"|"&amp;COUNTIF($A$2:A309,A309))</f>
        <v/>
      </c>
      <c r="AB309" s="13">
        <f>IF($A309="","",IFERROR(INDEX(ITP!$C$3:$C$21,MATCH(1,INDEX((ITP!$A$3:$A$21=$A309)*(((ITP!$B$3:$B$21="")+ISNUMBER(SEARCH(ITP!$B$3:$B$21,$G309&amp;" "&amp;$T309)))&gt;0),0),0)),""))</f>
        <v/>
      </c>
    </row>
    <row r="310">
      <c r="A310" s="33" t="n"/>
      <c r="B310" s="10" t="n"/>
      <c r="C310" s="33" t="n"/>
      <c r="D310" s="28" t="n"/>
      <c r="E310" s="10" t="n"/>
      <c r="F310" s="44" t="n"/>
      <c r="G310" s="33" t="n"/>
      <c r="H310" s="33" t="n"/>
      <c r="I310" s="33" t="n"/>
      <c r="J310" s="33" t="n"/>
      <c r="K310" s="44" t="n"/>
      <c r="L310" s="10" t="n"/>
      <c r="M310" s="33" t="n"/>
      <c r="N310" s="33" t="n"/>
      <c r="O310" s="33" t="n"/>
      <c r="P310" s="33" t="n"/>
      <c r="Q310" s="33" t="n"/>
      <c r="R310" s="33">
        <f>IF($AB310="","",IFERROR(INDEX(ITP!$G$3:$G$46,MATCH($AB310,ITP!$E$3:$E$46,0)),""))</f>
        <v/>
      </c>
      <c r="S310" s="33" t="n"/>
      <c r="T310" s="33" t="n"/>
      <c r="U310" s="33">
        <f>IF($AB310="","",IFERROR(INDEX(ITP!$I$3:$I$46,MATCH($AB310,ITP!$E$3:$E$46,0)),""))</f>
        <v/>
      </c>
      <c r="V310" s="33">
        <f>IF($AB310="","",IFERROR(INDEX(ITP!$J$3:$J$46,MATCH($AB310,ITP!$E$3:$E$46,0)),""))</f>
        <v/>
      </c>
      <c r="W310" s="33">
        <f>IF($AB310="","",IFERROR(INDEX(ITP!$K$3:$K$46,MATCH($AB310,ITP!$E$3:$E$46,0)),""))</f>
        <v/>
      </c>
      <c r="X310" s="33">
        <f>IF($AB310="","",IFERROR(INDEX(ITP!$L$3:$L$46,MATCH($AB310,ITP!$E$3:$E$46,0)),""))</f>
        <v/>
      </c>
      <c r="Y310" s="33">
        <f>IF($AB310="","",IFERROR(INDEX(ITP!$M$3:$M$46,MATCH($AB310,ITP!$E$3:$E$46,0)),""))</f>
        <v/>
      </c>
      <c r="Z310" s="33">
        <f>IF($AB310="","",IFERROR(INDEX(ITP!$N$3:$N$46,MATCH($AB310,ITP!$E$3:$E$46,0)),""))</f>
        <v/>
      </c>
      <c r="AA310" s="13">
        <f>IF(A310="","",A310&amp;"|"&amp;COUNTIF($A$2:A310,A310))</f>
        <v/>
      </c>
      <c r="AB310" s="13">
        <f>IF($A310="","",IFERROR(INDEX(ITP!$C$3:$C$21,MATCH(1,INDEX((ITP!$A$3:$A$21=$A310)*(((ITP!$B$3:$B$21="")+ISNUMBER(SEARCH(ITP!$B$3:$B$21,$G310&amp;" "&amp;$T310)))&gt;0),0),0)),""))</f>
        <v/>
      </c>
    </row>
    <row r="311">
      <c r="A311" s="33" t="n"/>
      <c r="B311" s="10" t="n"/>
      <c r="C311" s="33" t="n"/>
      <c r="D311" s="28" t="n"/>
      <c r="E311" s="10" t="n"/>
      <c r="F311" s="44" t="n"/>
      <c r="G311" s="33" t="n"/>
      <c r="H311" s="33" t="n"/>
      <c r="I311" s="33" t="n"/>
      <c r="J311" s="33" t="n"/>
      <c r="K311" s="44" t="n"/>
      <c r="L311" s="10" t="n"/>
      <c r="M311" s="33" t="n"/>
      <c r="N311" s="33" t="n"/>
      <c r="O311" s="33" t="n"/>
      <c r="P311" s="33" t="n"/>
      <c r="Q311" s="33" t="n"/>
      <c r="R311" s="33">
        <f>IF($AB311="","",IFERROR(INDEX(ITP!$G$3:$G$46,MATCH($AB311,ITP!$E$3:$E$46,0)),""))</f>
        <v/>
      </c>
      <c r="S311" s="33" t="n"/>
      <c r="T311" s="33" t="n"/>
      <c r="U311" s="33">
        <f>IF($AB311="","",IFERROR(INDEX(ITP!$I$3:$I$46,MATCH($AB311,ITP!$E$3:$E$46,0)),""))</f>
        <v/>
      </c>
      <c r="V311" s="33">
        <f>IF($AB311="","",IFERROR(INDEX(ITP!$J$3:$J$46,MATCH($AB311,ITP!$E$3:$E$46,0)),""))</f>
        <v/>
      </c>
      <c r="W311" s="33">
        <f>IF($AB311="","",IFERROR(INDEX(ITP!$K$3:$K$46,MATCH($AB311,ITP!$E$3:$E$46,0)),""))</f>
        <v/>
      </c>
      <c r="X311" s="33">
        <f>IF($AB311="","",IFERROR(INDEX(ITP!$L$3:$L$46,MATCH($AB311,ITP!$E$3:$E$46,0)),""))</f>
        <v/>
      </c>
      <c r="Y311" s="33">
        <f>IF($AB311="","",IFERROR(INDEX(ITP!$M$3:$M$46,MATCH($AB311,ITP!$E$3:$E$46,0)),""))</f>
        <v/>
      </c>
      <c r="Z311" s="33">
        <f>IF($AB311="","",IFERROR(INDEX(ITP!$N$3:$N$46,MATCH($AB311,ITP!$E$3:$E$46,0)),""))</f>
        <v/>
      </c>
      <c r="AA311" s="13">
        <f>IF(A311="","",A311&amp;"|"&amp;COUNTIF($A$2:A311,A311))</f>
        <v/>
      </c>
      <c r="AB311" s="13">
        <f>IF($A311="","",IFERROR(INDEX(ITP!$C$3:$C$21,MATCH(1,INDEX((ITP!$A$3:$A$21=$A311)*(((ITP!$B$3:$B$21="")+ISNUMBER(SEARCH(ITP!$B$3:$B$21,$G311&amp;" "&amp;$T311)))&gt;0),0),0)),""))</f>
        <v/>
      </c>
    </row>
    <row r="312">
      <c r="A312" s="33" t="n"/>
      <c r="B312" s="10" t="n"/>
      <c r="C312" s="33" t="n"/>
      <c r="D312" s="28" t="n"/>
      <c r="E312" s="10" t="n"/>
      <c r="F312" s="44" t="n"/>
      <c r="G312" s="33" t="n"/>
      <c r="H312" s="33" t="n"/>
      <c r="I312" s="33" t="n"/>
      <c r="J312" s="33" t="n"/>
      <c r="K312" s="44" t="n"/>
      <c r="L312" s="10" t="n"/>
      <c r="M312" s="33" t="n"/>
      <c r="N312" s="33" t="n"/>
      <c r="O312" s="33" t="n"/>
      <c r="P312" s="33" t="n"/>
      <c r="Q312" s="33" t="n"/>
      <c r="R312" s="33">
        <f>IF($AB312="","",IFERROR(INDEX(ITP!$G$3:$G$46,MATCH($AB312,ITP!$E$3:$E$46,0)),""))</f>
        <v/>
      </c>
      <c r="S312" s="33" t="n"/>
      <c r="T312" s="33" t="n"/>
      <c r="U312" s="33">
        <f>IF($AB312="","",IFERROR(INDEX(ITP!$I$3:$I$46,MATCH($AB312,ITP!$E$3:$E$46,0)),""))</f>
        <v/>
      </c>
      <c r="V312" s="33">
        <f>IF($AB312="","",IFERROR(INDEX(ITP!$J$3:$J$46,MATCH($AB312,ITP!$E$3:$E$46,0)),""))</f>
        <v/>
      </c>
      <c r="W312" s="33">
        <f>IF($AB312="","",IFERROR(INDEX(ITP!$K$3:$K$46,MATCH($AB312,ITP!$E$3:$E$46,0)),""))</f>
        <v/>
      </c>
      <c r="X312" s="33">
        <f>IF($AB312="","",IFERROR(INDEX(ITP!$L$3:$L$46,MATCH($AB312,ITP!$E$3:$E$46,0)),""))</f>
        <v/>
      </c>
      <c r="Y312" s="33">
        <f>IF($AB312="","",IFERROR(INDEX(ITP!$M$3:$M$46,MATCH($AB312,ITP!$E$3:$E$46,0)),""))</f>
        <v/>
      </c>
      <c r="Z312" s="33">
        <f>IF($AB312="","",IFERROR(INDEX(ITP!$N$3:$N$46,MATCH($AB312,ITP!$E$3:$E$46,0)),""))</f>
        <v/>
      </c>
      <c r="AA312" s="13">
        <f>IF(A312="","",A312&amp;"|"&amp;COUNTIF($A$2:A312,A312))</f>
        <v/>
      </c>
      <c r="AB312" s="13">
        <f>IF($A312="","",IFERROR(INDEX(ITP!$C$3:$C$21,MATCH(1,INDEX((ITP!$A$3:$A$21=$A312)*(((ITP!$B$3:$B$21="")+ISNUMBER(SEARCH(ITP!$B$3:$B$21,$G312&amp;" "&amp;$T312)))&gt;0),0),0)),""))</f>
        <v/>
      </c>
    </row>
    <row r="313">
      <c r="A313" s="33" t="n"/>
      <c r="B313" s="10" t="n"/>
      <c r="C313" s="33" t="n"/>
      <c r="D313" s="28" t="n"/>
      <c r="E313" s="10" t="n"/>
      <c r="F313" s="44" t="n"/>
      <c r="G313" s="33" t="n"/>
      <c r="H313" s="33" t="n"/>
      <c r="I313" s="33" t="n"/>
      <c r="J313" s="33" t="n"/>
      <c r="K313" s="44" t="n"/>
      <c r="L313" s="10" t="n"/>
      <c r="M313" s="33" t="n"/>
      <c r="N313" s="33" t="n"/>
      <c r="O313" s="33" t="n"/>
      <c r="P313" s="33" t="n"/>
      <c r="Q313" s="33" t="n"/>
      <c r="R313" s="33">
        <f>IF($AB313="","",IFERROR(INDEX(ITP!$G$3:$G$46,MATCH($AB313,ITP!$E$3:$E$46,0)),""))</f>
        <v/>
      </c>
      <c r="S313" s="33" t="n"/>
      <c r="T313" s="33" t="n"/>
      <c r="U313" s="33">
        <f>IF($AB313="","",IFERROR(INDEX(ITP!$I$3:$I$46,MATCH($AB313,ITP!$E$3:$E$46,0)),""))</f>
        <v/>
      </c>
      <c r="V313" s="33">
        <f>IF($AB313="","",IFERROR(INDEX(ITP!$J$3:$J$46,MATCH($AB313,ITP!$E$3:$E$46,0)),""))</f>
        <v/>
      </c>
      <c r="W313" s="33">
        <f>IF($AB313="","",IFERROR(INDEX(ITP!$K$3:$K$46,MATCH($AB313,ITP!$E$3:$E$46,0)),""))</f>
        <v/>
      </c>
      <c r="X313" s="33">
        <f>IF($AB313="","",IFERROR(INDEX(ITP!$L$3:$L$46,MATCH($AB313,ITP!$E$3:$E$46,0)),""))</f>
        <v/>
      </c>
      <c r="Y313" s="33">
        <f>IF($AB313="","",IFERROR(INDEX(ITP!$M$3:$M$46,MATCH($AB313,ITP!$E$3:$E$46,0)),""))</f>
        <v/>
      </c>
      <c r="Z313" s="33">
        <f>IF($AB313="","",IFERROR(INDEX(ITP!$N$3:$N$46,MATCH($AB313,ITP!$E$3:$E$46,0)),""))</f>
        <v/>
      </c>
      <c r="AA313" s="13">
        <f>IF(A313="","",A313&amp;"|"&amp;COUNTIF($A$2:A313,A313))</f>
        <v/>
      </c>
      <c r="AB313" s="13">
        <f>IF($A313="","",IFERROR(INDEX(ITP!$C$3:$C$21,MATCH(1,INDEX((ITP!$A$3:$A$21=$A313)*(((ITP!$B$3:$B$21="")+ISNUMBER(SEARCH(ITP!$B$3:$B$21,$G313&amp;" "&amp;$T313)))&gt;0),0),0)),""))</f>
        <v/>
      </c>
    </row>
    <row r="314">
      <c r="A314" s="33" t="n"/>
      <c r="B314" s="10" t="n"/>
      <c r="C314" s="33" t="n"/>
      <c r="D314" s="28" t="n"/>
      <c r="E314" s="10" t="n"/>
      <c r="F314" s="44" t="n"/>
      <c r="G314" s="33" t="n"/>
      <c r="H314" s="33" t="n"/>
      <c r="I314" s="33" t="n"/>
      <c r="J314" s="33" t="n"/>
      <c r="K314" s="44" t="n"/>
      <c r="L314" s="10" t="n"/>
      <c r="M314" s="33" t="n"/>
      <c r="N314" s="33" t="n"/>
      <c r="O314" s="33" t="n"/>
      <c r="P314" s="33" t="n"/>
      <c r="Q314" s="33" t="n"/>
      <c r="R314" s="33">
        <f>IF($AB314="","",IFERROR(INDEX(ITP!$G$3:$G$46,MATCH($AB314,ITP!$E$3:$E$46,0)),""))</f>
        <v/>
      </c>
      <c r="S314" s="33" t="n"/>
      <c r="T314" s="33" t="n"/>
      <c r="U314" s="33">
        <f>IF($AB314="","",IFERROR(INDEX(ITP!$I$3:$I$46,MATCH($AB314,ITP!$E$3:$E$46,0)),""))</f>
        <v/>
      </c>
      <c r="V314" s="33">
        <f>IF($AB314="","",IFERROR(INDEX(ITP!$J$3:$J$46,MATCH($AB314,ITP!$E$3:$E$46,0)),""))</f>
        <v/>
      </c>
      <c r="W314" s="33">
        <f>IF($AB314="","",IFERROR(INDEX(ITP!$K$3:$K$46,MATCH($AB314,ITP!$E$3:$E$46,0)),""))</f>
        <v/>
      </c>
      <c r="X314" s="33">
        <f>IF($AB314="","",IFERROR(INDEX(ITP!$L$3:$L$46,MATCH($AB314,ITP!$E$3:$E$46,0)),""))</f>
        <v/>
      </c>
      <c r="Y314" s="33">
        <f>IF($AB314="","",IFERROR(INDEX(ITP!$M$3:$M$46,MATCH($AB314,ITP!$E$3:$E$46,0)),""))</f>
        <v/>
      </c>
      <c r="Z314" s="33">
        <f>IF($AB314="","",IFERROR(INDEX(ITP!$N$3:$N$46,MATCH($AB314,ITP!$E$3:$E$46,0)),""))</f>
        <v/>
      </c>
      <c r="AA314" s="13">
        <f>IF(A314="","",A314&amp;"|"&amp;COUNTIF($A$2:A314,A314))</f>
        <v/>
      </c>
      <c r="AB314" s="13">
        <f>IF($A314="","",IFERROR(INDEX(ITP!$C$3:$C$21,MATCH(1,INDEX((ITP!$A$3:$A$21=$A314)*(((ITP!$B$3:$B$21="")+ISNUMBER(SEARCH(ITP!$B$3:$B$21,$G314&amp;" "&amp;$T314)))&gt;0),0),0)),""))</f>
        <v/>
      </c>
    </row>
    <row r="315">
      <c r="A315" s="33" t="n"/>
      <c r="B315" s="10" t="n"/>
      <c r="C315" s="33" t="n"/>
      <c r="D315" s="28" t="n"/>
      <c r="E315" s="10" t="n"/>
      <c r="F315" s="44" t="n"/>
      <c r="G315" s="33" t="n"/>
      <c r="H315" s="33" t="n"/>
      <c r="I315" s="33" t="n"/>
      <c r="J315" s="33" t="n"/>
      <c r="K315" s="44" t="n"/>
      <c r="L315" s="10" t="n"/>
      <c r="M315" s="33" t="n"/>
      <c r="N315" s="33" t="n"/>
      <c r="O315" s="33" t="n"/>
      <c r="P315" s="33" t="n"/>
      <c r="Q315" s="33" t="n"/>
      <c r="R315" s="33">
        <f>IF($AB315="","",IFERROR(INDEX(ITP!$G$3:$G$46,MATCH($AB315,ITP!$E$3:$E$46,0)),""))</f>
        <v/>
      </c>
      <c r="S315" s="33" t="n"/>
      <c r="T315" s="33" t="n"/>
      <c r="U315" s="33">
        <f>IF($AB315="","",IFERROR(INDEX(ITP!$I$3:$I$46,MATCH($AB315,ITP!$E$3:$E$46,0)),""))</f>
        <v/>
      </c>
      <c r="V315" s="33">
        <f>IF($AB315="","",IFERROR(INDEX(ITP!$J$3:$J$46,MATCH($AB315,ITP!$E$3:$E$46,0)),""))</f>
        <v/>
      </c>
      <c r="W315" s="33">
        <f>IF($AB315="","",IFERROR(INDEX(ITP!$K$3:$K$46,MATCH($AB315,ITP!$E$3:$E$46,0)),""))</f>
        <v/>
      </c>
      <c r="X315" s="33">
        <f>IF($AB315="","",IFERROR(INDEX(ITP!$L$3:$L$46,MATCH($AB315,ITP!$E$3:$E$46,0)),""))</f>
        <v/>
      </c>
      <c r="Y315" s="33">
        <f>IF($AB315="","",IFERROR(INDEX(ITP!$M$3:$M$46,MATCH($AB315,ITP!$E$3:$E$46,0)),""))</f>
        <v/>
      </c>
      <c r="Z315" s="33">
        <f>IF($AB315="","",IFERROR(INDEX(ITP!$N$3:$N$46,MATCH($AB315,ITP!$E$3:$E$46,0)),""))</f>
        <v/>
      </c>
      <c r="AA315" s="13">
        <f>IF(A315="","",A315&amp;"|"&amp;COUNTIF($A$2:A315,A315))</f>
        <v/>
      </c>
      <c r="AB315" s="13">
        <f>IF($A315="","",IFERROR(INDEX(ITP!$C$3:$C$21,MATCH(1,INDEX((ITP!$A$3:$A$21=$A315)*(((ITP!$B$3:$B$21="")+ISNUMBER(SEARCH(ITP!$B$3:$B$21,$G315&amp;" "&amp;$T315)))&gt;0),0),0)),""))</f>
        <v/>
      </c>
    </row>
    <row r="316">
      <c r="A316" s="33" t="n"/>
      <c r="B316" s="10" t="n"/>
      <c r="C316" s="33" t="n"/>
      <c r="D316" s="28" t="n"/>
      <c r="E316" s="10" t="n"/>
      <c r="F316" s="44" t="n"/>
      <c r="G316" s="33" t="n"/>
      <c r="H316" s="33" t="n"/>
      <c r="I316" s="33" t="n"/>
      <c r="J316" s="33" t="n"/>
      <c r="K316" s="44" t="n"/>
      <c r="L316" s="10" t="n"/>
      <c r="M316" s="33" t="n"/>
      <c r="N316" s="33" t="n"/>
      <c r="O316" s="33" t="n"/>
      <c r="P316" s="33" t="n"/>
      <c r="Q316" s="33" t="n"/>
      <c r="R316" s="33">
        <f>IF($AB316="","",IFERROR(INDEX(ITP!$G$3:$G$46,MATCH($AB316,ITP!$E$3:$E$46,0)),""))</f>
        <v/>
      </c>
      <c r="S316" s="33" t="n"/>
      <c r="T316" s="33" t="n"/>
      <c r="U316" s="33">
        <f>IF($AB316="","",IFERROR(INDEX(ITP!$I$3:$I$46,MATCH($AB316,ITP!$E$3:$E$46,0)),""))</f>
        <v/>
      </c>
      <c r="V316" s="33">
        <f>IF($AB316="","",IFERROR(INDEX(ITP!$J$3:$J$46,MATCH($AB316,ITP!$E$3:$E$46,0)),""))</f>
        <v/>
      </c>
      <c r="W316" s="33">
        <f>IF($AB316="","",IFERROR(INDEX(ITP!$K$3:$K$46,MATCH($AB316,ITP!$E$3:$E$46,0)),""))</f>
        <v/>
      </c>
      <c r="X316" s="33">
        <f>IF($AB316="","",IFERROR(INDEX(ITP!$L$3:$L$46,MATCH($AB316,ITP!$E$3:$E$46,0)),""))</f>
        <v/>
      </c>
      <c r="Y316" s="33">
        <f>IF($AB316="","",IFERROR(INDEX(ITP!$M$3:$M$46,MATCH($AB316,ITP!$E$3:$E$46,0)),""))</f>
        <v/>
      </c>
      <c r="Z316" s="33">
        <f>IF($AB316="","",IFERROR(INDEX(ITP!$N$3:$N$46,MATCH($AB316,ITP!$E$3:$E$46,0)),""))</f>
        <v/>
      </c>
      <c r="AA316" s="13">
        <f>IF(A316="","",A316&amp;"|"&amp;COUNTIF($A$2:A316,A316))</f>
        <v/>
      </c>
      <c r="AB316" s="13">
        <f>IF($A316="","",IFERROR(INDEX(ITP!$C$3:$C$21,MATCH(1,INDEX((ITP!$A$3:$A$21=$A316)*(((ITP!$B$3:$B$21="")+ISNUMBER(SEARCH(ITP!$B$3:$B$21,$G316&amp;" "&amp;$T316)))&gt;0),0),0)),""))</f>
        <v/>
      </c>
    </row>
    <row r="317">
      <c r="A317" s="33" t="n"/>
      <c r="B317" s="10" t="n"/>
      <c r="C317" s="33" t="n"/>
      <c r="D317" s="28" t="n"/>
      <c r="E317" s="10" t="n"/>
      <c r="F317" s="44" t="n"/>
      <c r="G317" s="33" t="n"/>
      <c r="H317" s="33" t="n"/>
      <c r="I317" s="33" t="n"/>
      <c r="J317" s="33" t="n"/>
      <c r="K317" s="44" t="n"/>
      <c r="L317" s="10" t="n"/>
      <c r="M317" s="33" t="n"/>
      <c r="N317" s="33" t="n"/>
      <c r="O317" s="33" t="n"/>
      <c r="P317" s="33" t="n"/>
      <c r="Q317" s="33" t="n"/>
      <c r="R317" s="33">
        <f>IF($AB317="","",IFERROR(INDEX(ITP!$G$3:$G$46,MATCH($AB317,ITP!$E$3:$E$46,0)),""))</f>
        <v/>
      </c>
      <c r="S317" s="33" t="n"/>
      <c r="T317" s="33" t="n"/>
      <c r="U317" s="33">
        <f>IF($AB317="","",IFERROR(INDEX(ITP!$I$3:$I$46,MATCH($AB317,ITP!$E$3:$E$46,0)),""))</f>
        <v/>
      </c>
      <c r="V317" s="33">
        <f>IF($AB317="","",IFERROR(INDEX(ITP!$J$3:$J$46,MATCH($AB317,ITP!$E$3:$E$46,0)),""))</f>
        <v/>
      </c>
      <c r="W317" s="33">
        <f>IF($AB317="","",IFERROR(INDEX(ITP!$K$3:$K$46,MATCH($AB317,ITP!$E$3:$E$46,0)),""))</f>
        <v/>
      </c>
      <c r="X317" s="33">
        <f>IF($AB317="","",IFERROR(INDEX(ITP!$L$3:$L$46,MATCH($AB317,ITP!$E$3:$E$46,0)),""))</f>
        <v/>
      </c>
      <c r="Y317" s="33">
        <f>IF($AB317="","",IFERROR(INDEX(ITP!$M$3:$M$46,MATCH($AB317,ITP!$E$3:$E$46,0)),""))</f>
        <v/>
      </c>
      <c r="Z317" s="33">
        <f>IF($AB317="","",IFERROR(INDEX(ITP!$N$3:$N$46,MATCH($AB317,ITP!$E$3:$E$46,0)),""))</f>
        <v/>
      </c>
      <c r="AA317" s="13">
        <f>IF(A317="","",A317&amp;"|"&amp;COUNTIF($A$2:A317,A317))</f>
        <v/>
      </c>
      <c r="AB317" s="13">
        <f>IF($A317="","",IFERROR(INDEX(ITP!$C$3:$C$21,MATCH(1,INDEX((ITP!$A$3:$A$21=$A317)*(((ITP!$B$3:$B$21="")+ISNUMBER(SEARCH(ITP!$B$3:$B$21,$G317&amp;" "&amp;$T317)))&gt;0),0),0)),""))</f>
        <v/>
      </c>
    </row>
    <row r="318">
      <c r="A318" s="33" t="n"/>
      <c r="B318" s="10" t="n"/>
      <c r="C318" s="33" t="n"/>
      <c r="D318" s="28" t="n"/>
      <c r="E318" s="10" t="n"/>
      <c r="F318" s="44" t="n"/>
      <c r="G318" s="33" t="n"/>
      <c r="H318" s="33" t="n"/>
      <c r="I318" s="33" t="n"/>
      <c r="J318" s="33" t="n"/>
      <c r="K318" s="44" t="n"/>
      <c r="L318" s="10" t="n"/>
      <c r="M318" s="33" t="n"/>
      <c r="N318" s="33" t="n"/>
      <c r="O318" s="33" t="n"/>
      <c r="P318" s="33" t="n"/>
      <c r="Q318" s="33" t="n"/>
      <c r="R318" s="33">
        <f>IF($AB318="","",IFERROR(INDEX(ITP!$G$3:$G$46,MATCH($AB318,ITP!$E$3:$E$46,0)),""))</f>
        <v/>
      </c>
      <c r="S318" s="33" t="n"/>
      <c r="T318" s="33" t="n"/>
      <c r="U318" s="33">
        <f>IF($AB318="","",IFERROR(INDEX(ITP!$I$3:$I$46,MATCH($AB318,ITP!$E$3:$E$46,0)),""))</f>
        <v/>
      </c>
      <c r="V318" s="33">
        <f>IF($AB318="","",IFERROR(INDEX(ITP!$J$3:$J$46,MATCH($AB318,ITP!$E$3:$E$46,0)),""))</f>
        <v/>
      </c>
      <c r="W318" s="33">
        <f>IF($AB318="","",IFERROR(INDEX(ITP!$K$3:$K$46,MATCH($AB318,ITP!$E$3:$E$46,0)),""))</f>
        <v/>
      </c>
      <c r="X318" s="33">
        <f>IF($AB318="","",IFERROR(INDEX(ITP!$L$3:$L$46,MATCH($AB318,ITP!$E$3:$E$46,0)),""))</f>
        <v/>
      </c>
      <c r="Y318" s="33">
        <f>IF($AB318="","",IFERROR(INDEX(ITP!$M$3:$M$46,MATCH($AB318,ITP!$E$3:$E$46,0)),""))</f>
        <v/>
      </c>
      <c r="Z318" s="33">
        <f>IF($AB318="","",IFERROR(INDEX(ITP!$N$3:$N$46,MATCH($AB318,ITP!$E$3:$E$46,0)),""))</f>
        <v/>
      </c>
      <c r="AA318" s="13">
        <f>IF(A318="","",A318&amp;"|"&amp;COUNTIF($A$2:A318,A318))</f>
        <v/>
      </c>
      <c r="AB318" s="13">
        <f>IF($A318="","",IFERROR(INDEX(ITP!$C$3:$C$21,MATCH(1,INDEX((ITP!$A$3:$A$21=$A318)*(((ITP!$B$3:$B$21="")+ISNUMBER(SEARCH(ITP!$B$3:$B$21,$G318&amp;" "&amp;$T318)))&gt;0),0),0)),""))</f>
        <v/>
      </c>
    </row>
    <row r="319">
      <c r="A319" s="33" t="n"/>
      <c r="B319" s="10" t="n"/>
      <c r="C319" s="33" t="n"/>
      <c r="D319" s="28" t="n"/>
      <c r="E319" s="10" t="n"/>
      <c r="F319" s="44" t="n"/>
      <c r="G319" s="33" t="n"/>
      <c r="H319" s="33" t="n"/>
      <c r="I319" s="33" t="n"/>
      <c r="J319" s="33" t="n"/>
      <c r="K319" s="44" t="n"/>
      <c r="L319" s="10" t="n"/>
      <c r="M319" s="33" t="n"/>
      <c r="N319" s="33" t="n"/>
      <c r="O319" s="33" t="n"/>
      <c r="P319" s="33" t="n"/>
      <c r="Q319" s="33" t="n"/>
      <c r="R319" s="33">
        <f>IF($AB319="","",IFERROR(INDEX(ITP!$G$3:$G$46,MATCH($AB319,ITP!$E$3:$E$46,0)),""))</f>
        <v/>
      </c>
      <c r="S319" s="33" t="n"/>
      <c r="T319" s="33" t="n"/>
      <c r="U319" s="33">
        <f>IF($AB319="","",IFERROR(INDEX(ITP!$I$3:$I$46,MATCH($AB319,ITP!$E$3:$E$46,0)),""))</f>
        <v/>
      </c>
      <c r="V319" s="33">
        <f>IF($AB319="","",IFERROR(INDEX(ITP!$J$3:$J$46,MATCH($AB319,ITP!$E$3:$E$46,0)),""))</f>
        <v/>
      </c>
      <c r="W319" s="33">
        <f>IF($AB319="","",IFERROR(INDEX(ITP!$K$3:$K$46,MATCH($AB319,ITP!$E$3:$E$46,0)),""))</f>
        <v/>
      </c>
      <c r="X319" s="33">
        <f>IF($AB319="","",IFERROR(INDEX(ITP!$L$3:$L$46,MATCH($AB319,ITP!$E$3:$E$46,0)),""))</f>
        <v/>
      </c>
      <c r="Y319" s="33">
        <f>IF($AB319="","",IFERROR(INDEX(ITP!$M$3:$M$46,MATCH($AB319,ITP!$E$3:$E$46,0)),""))</f>
        <v/>
      </c>
      <c r="Z319" s="33">
        <f>IF($AB319="","",IFERROR(INDEX(ITP!$N$3:$N$46,MATCH($AB319,ITP!$E$3:$E$46,0)),""))</f>
        <v/>
      </c>
      <c r="AA319" s="13">
        <f>IF(A319="","",A319&amp;"|"&amp;COUNTIF($A$2:A319,A319))</f>
        <v/>
      </c>
      <c r="AB319" s="13">
        <f>IF($A319="","",IFERROR(INDEX(ITP!$C$3:$C$21,MATCH(1,INDEX((ITP!$A$3:$A$21=$A319)*(((ITP!$B$3:$B$21="")+ISNUMBER(SEARCH(ITP!$B$3:$B$21,$G319&amp;" "&amp;$T319)))&gt;0),0),0)),""))</f>
        <v/>
      </c>
    </row>
    <row r="320">
      <c r="A320" s="33" t="n"/>
      <c r="B320" s="10" t="n"/>
      <c r="C320" s="33" t="n"/>
      <c r="D320" s="28" t="n"/>
      <c r="E320" s="10" t="n"/>
      <c r="F320" s="44" t="n"/>
      <c r="G320" s="33" t="n"/>
      <c r="H320" s="33" t="n"/>
      <c r="I320" s="33" t="n"/>
      <c r="J320" s="33" t="n"/>
      <c r="K320" s="44" t="n"/>
      <c r="L320" s="10" t="n"/>
      <c r="M320" s="33" t="n"/>
      <c r="N320" s="33" t="n"/>
      <c r="O320" s="33" t="n"/>
      <c r="P320" s="33" t="n"/>
      <c r="Q320" s="33" t="n"/>
      <c r="R320" s="33">
        <f>IF($AB320="","",IFERROR(INDEX(ITP!$G$3:$G$46,MATCH($AB320,ITP!$E$3:$E$46,0)),""))</f>
        <v/>
      </c>
      <c r="S320" s="33" t="n"/>
      <c r="T320" s="33" t="n"/>
      <c r="U320" s="33">
        <f>IF($AB320="","",IFERROR(INDEX(ITP!$I$3:$I$46,MATCH($AB320,ITP!$E$3:$E$46,0)),""))</f>
        <v/>
      </c>
      <c r="V320" s="33">
        <f>IF($AB320="","",IFERROR(INDEX(ITP!$J$3:$J$46,MATCH($AB320,ITP!$E$3:$E$46,0)),""))</f>
        <v/>
      </c>
      <c r="W320" s="33">
        <f>IF($AB320="","",IFERROR(INDEX(ITP!$K$3:$K$46,MATCH($AB320,ITP!$E$3:$E$46,0)),""))</f>
        <v/>
      </c>
      <c r="X320" s="33">
        <f>IF($AB320="","",IFERROR(INDEX(ITP!$L$3:$L$46,MATCH($AB320,ITP!$E$3:$E$46,0)),""))</f>
        <v/>
      </c>
      <c r="Y320" s="33">
        <f>IF($AB320="","",IFERROR(INDEX(ITP!$M$3:$M$46,MATCH($AB320,ITP!$E$3:$E$46,0)),""))</f>
        <v/>
      </c>
      <c r="Z320" s="33">
        <f>IF($AB320="","",IFERROR(INDEX(ITP!$N$3:$N$46,MATCH($AB320,ITP!$E$3:$E$46,0)),""))</f>
        <v/>
      </c>
      <c r="AA320" s="13">
        <f>IF(A320="","",A320&amp;"|"&amp;COUNTIF($A$2:A320,A320))</f>
        <v/>
      </c>
      <c r="AB320" s="13">
        <f>IF($A320="","",IFERROR(INDEX(ITP!$C$3:$C$21,MATCH(1,INDEX((ITP!$A$3:$A$21=$A320)*(((ITP!$B$3:$B$21="")+ISNUMBER(SEARCH(ITP!$B$3:$B$21,$G320&amp;" "&amp;$T320)))&gt;0),0),0)),""))</f>
        <v/>
      </c>
    </row>
    <row r="321">
      <c r="A321" s="33" t="n"/>
      <c r="B321" s="10" t="n"/>
      <c r="C321" s="33" t="n"/>
      <c r="D321" s="28" t="n"/>
      <c r="E321" s="10" t="n"/>
      <c r="F321" s="44" t="n"/>
      <c r="G321" s="33" t="n"/>
      <c r="H321" s="33" t="n"/>
      <c r="I321" s="33" t="n"/>
      <c r="J321" s="33" t="n"/>
      <c r="K321" s="44" t="n"/>
      <c r="L321" s="10" t="n"/>
      <c r="M321" s="33" t="n"/>
      <c r="N321" s="33" t="n"/>
      <c r="O321" s="33" t="n"/>
      <c r="P321" s="33" t="n"/>
      <c r="Q321" s="33" t="n"/>
      <c r="R321" s="33">
        <f>IF($AB321="","",IFERROR(INDEX(ITP!$G$3:$G$46,MATCH($AB321,ITP!$E$3:$E$46,0)),""))</f>
        <v/>
      </c>
      <c r="S321" s="33" t="n"/>
      <c r="T321" s="33" t="n"/>
      <c r="U321" s="33">
        <f>IF($AB321="","",IFERROR(INDEX(ITP!$I$3:$I$46,MATCH($AB321,ITP!$E$3:$E$46,0)),""))</f>
        <v/>
      </c>
      <c r="V321" s="33">
        <f>IF($AB321="","",IFERROR(INDEX(ITP!$J$3:$J$46,MATCH($AB321,ITP!$E$3:$E$46,0)),""))</f>
        <v/>
      </c>
      <c r="W321" s="33">
        <f>IF($AB321="","",IFERROR(INDEX(ITP!$K$3:$K$46,MATCH($AB321,ITP!$E$3:$E$46,0)),""))</f>
        <v/>
      </c>
      <c r="X321" s="33">
        <f>IF($AB321="","",IFERROR(INDEX(ITP!$L$3:$L$46,MATCH($AB321,ITP!$E$3:$E$46,0)),""))</f>
        <v/>
      </c>
      <c r="Y321" s="33">
        <f>IF($AB321="","",IFERROR(INDEX(ITP!$M$3:$M$46,MATCH($AB321,ITP!$E$3:$E$46,0)),""))</f>
        <v/>
      </c>
      <c r="Z321" s="33">
        <f>IF($AB321="","",IFERROR(INDEX(ITP!$N$3:$N$46,MATCH($AB321,ITP!$E$3:$E$46,0)),""))</f>
        <v/>
      </c>
      <c r="AA321" s="13">
        <f>IF(A321="","",A321&amp;"|"&amp;COUNTIF($A$2:A321,A321))</f>
        <v/>
      </c>
      <c r="AB321" s="13">
        <f>IF($A321="","",IFERROR(INDEX(ITP!$C$3:$C$21,MATCH(1,INDEX((ITP!$A$3:$A$21=$A321)*(((ITP!$B$3:$B$21="")+ISNUMBER(SEARCH(ITP!$B$3:$B$21,$G321&amp;" "&amp;$T321)))&gt;0),0),0)),""))</f>
        <v/>
      </c>
    </row>
    <row r="322">
      <c r="A322" s="33" t="n"/>
      <c r="B322" s="10" t="n"/>
      <c r="C322" s="33" t="n"/>
      <c r="D322" s="28" t="n"/>
      <c r="E322" s="10" t="n"/>
      <c r="F322" s="44" t="n"/>
      <c r="G322" s="33" t="n"/>
      <c r="H322" s="33" t="n"/>
      <c r="I322" s="33" t="n"/>
      <c r="J322" s="33" t="n"/>
      <c r="K322" s="44" t="n"/>
      <c r="L322" s="10" t="n"/>
      <c r="M322" s="33" t="n"/>
      <c r="N322" s="33" t="n"/>
      <c r="O322" s="33" t="n"/>
      <c r="P322" s="33" t="n"/>
      <c r="Q322" s="33" t="n"/>
      <c r="R322" s="33">
        <f>IF($AB322="","",IFERROR(INDEX(ITP!$G$3:$G$46,MATCH($AB322,ITP!$E$3:$E$46,0)),""))</f>
        <v/>
      </c>
      <c r="S322" s="33" t="n"/>
      <c r="T322" s="33" t="n"/>
      <c r="U322" s="33">
        <f>IF($AB322="","",IFERROR(INDEX(ITP!$I$3:$I$46,MATCH($AB322,ITP!$E$3:$E$46,0)),""))</f>
        <v/>
      </c>
      <c r="V322" s="33">
        <f>IF($AB322="","",IFERROR(INDEX(ITP!$J$3:$J$46,MATCH($AB322,ITP!$E$3:$E$46,0)),""))</f>
        <v/>
      </c>
      <c r="W322" s="33">
        <f>IF($AB322="","",IFERROR(INDEX(ITP!$K$3:$K$46,MATCH($AB322,ITP!$E$3:$E$46,0)),""))</f>
        <v/>
      </c>
      <c r="X322" s="33">
        <f>IF($AB322="","",IFERROR(INDEX(ITP!$L$3:$L$46,MATCH($AB322,ITP!$E$3:$E$46,0)),""))</f>
        <v/>
      </c>
      <c r="Y322" s="33">
        <f>IF($AB322="","",IFERROR(INDEX(ITP!$M$3:$M$46,MATCH($AB322,ITP!$E$3:$E$46,0)),""))</f>
        <v/>
      </c>
      <c r="Z322" s="33">
        <f>IF($AB322="","",IFERROR(INDEX(ITP!$N$3:$N$46,MATCH($AB322,ITP!$E$3:$E$46,0)),""))</f>
        <v/>
      </c>
      <c r="AA322" s="13">
        <f>IF(A322="","",A322&amp;"|"&amp;COUNTIF($A$2:A322,A322))</f>
        <v/>
      </c>
      <c r="AB322" s="13">
        <f>IF($A322="","",IFERROR(INDEX(ITP!$C$3:$C$21,MATCH(1,INDEX((ITP!$A$3:$A$21=$A322)*(((ITP!$B$3:$B$21="")+ISNUMBER(SEARCH(ITP!$B$3:$B$21,$G322&amp;" "&amp;$T322)))&gt;0),0),0)),""))</f>
        <v/>
      </c>
    </row>
    <row r="323">
      <c r="A323" s="33" t="n"/>
      <c r="B323" s="10" t="n"/>
      <c r="C323" s="33" t="n"/>
      <c r="D323" s="28" t="n"/>
      <c r="E323" s="10" t="n"/>
      <c r="F323" s="44" t="n"/>
      <c r="G323" s="33" t="n"/>
      <c r="H323" s="33" t="n"/>
      <c r="I323" s="33" t="n"/>
      <c r="J323" s="33" t="n"/>
      <c r="K323" s="44" t="n"/>
      <c r="L323" s="10" t="n"/>
      <c r="M323" s="33" t="n"/>
      <c r="N323" s="33" t="n"/>
      <c r="O323" s="33" t="n"/>
      <c r="P323" s="33" t="n"/>
      <c r="Q323" s="33" t="n"/>
      <c r="R323" s="33">
        <f>IF($AB323="","",IFERROR(INDEX(ITP!$G$3:$G$46,MATCH($AB323,ITP!$E$3:$E$46,0)),""))</f>
        <v/>
      </c>
      <c r="S323" s="33" t="n"/>
      <c r="T323" s="33" t="n"/>
      <c r="U323" s="33">
        <f>IF($AB323="","",IFERROR(INDEX(ITP!$I$3:$I$46,MATCH($AB323,ITP!$E$3:$E$46,0)),""))</f>
        <v/>
      </c>
      <c r="V323" s="33">
        <f>IF($AB323="","",IFERROR(INDEX(ITP!$J$3:$J$46,MATCH($AB323,ITP!$E$3:$E$46,0)),""))</f>
        <v/>
      </c>
      <c r="W323" s="33">
        <f>IF($AB323="","",IFERROR(INDEX(ITP!$K$3:$K$46,MATCH($AB323,ITP!$E$3:$E$46,0)),""))</f>
        <v/>
      </c>
      <c r="X323" s="33">
        <f>IF($AB323="","",IFERROR(INDEX(ITP!$L$3:$L$46,MATCH($AB323,ITP!$E$3:$E$46,0)),""))</f>
        <v/>
      </c>
      <c r="Y323" s="33">
        <f>IF($AB323="","",IFERROR(INDEX(ITP!$M$3:$M$46,MATCH($AB323,ITP!$E$3:$E$46,0)),""))</f>
        <v/>
      </c>
      <c r="Z323" s="33">
        <f>IF($AB323="","",IFERROR(INDEX(ITP!$N$3:$N$46,MATCH($AB323,ITP!$E$3:$E$46,0)),""))</f>
        <v/>
      </c>
      <c r="AA323" s="13">
        <f>IF(A323="","",A323&amp;"|"&amp;COUNTIF($A$2:A323,A323))</f>
        <v/>
      </c>
      <c r="AB323" s="13">
        <f>IF($A323="","",IFERROR(INDEX(ITP!$C$3:$C$21,MATCH(1,INDEX((ITP!$A$3:$A$21=$A323)*(((ITP!$B$3:$B$21="")+ISNUMBER(SEARCH(ITP!$B$3:$B$21,$G323&amp;" "&amp;$T323)))&gt;0),0),0)),""))</f>
        <v/>
      </c>
    </row>
    <row r="324">
      <c r="A324" s="33" t="n"/>
      <c r="B324" s="10" t="n"/>
      <c r="C324" s="33" t="n"/>
      <c r="D324" s="28" t="n"/>
      <c r="E324" s="10" t="n"/>
      <c r="F324" s="44" t="n"/>
      <c r="G324" s="33" t="n"/>
      <c r="H324" s="33" t="n"/>
      <c r="I324" s="33" t="n"/>
      <c r="J324" s="33" t="n"/>
      <c r="K324" s="44" t="n"/>
      <c r="L324" s="10" t="n"/>
      <c r="M324" s="33" t="n"/>
      <c r="N324" s="33" t="n"/>
      <c r="O324" s="33" t="n"/>
      <c r="P324" s="33" t="n"/>
      <c r="Q324" s="33" t="n"/>
      <c r="R324" s="33">
        <f>IF($AB324="","",IFERROR(INDEX(ITP!$G$3:$G$46,MATCH($AB324,ITP!$E$3:$E$46,0)),""))</f>
        <v/>
      </c>
      <c r="S324" s="33" t="n"/>
      <c r="T324" s="33" t="n"/>
      <c r="U324" s="33">
        <f>IF($AB324="","",IFERROR(INDEX(ITP!$I$3:$I$46,MATCH($AB324,ITP!$E$3:$E$46,0)),""))</f>
        <v/>
      </c>
      <c r="V324" s="33">
        <f>IF($AB324="","",IFERROR(INDEX(ITP!$J$3:$J$46,MATCH($AB324,ITP!$E$3:$E$46,0)),""))</f>
        <v/>
      </c>
      <c r="W324" s="33">
        <f>IF($AB324="","",IFERROR(INDEX(ITP!$K$3:$K$46,MATCH($AB324,ITP!$E$3:$E$46,0)),""))</f>
        <v/>
      </c>
      <c r="X324" s="33">
        <f>IF($AB324="","",IFERROR(INDEX(ITP!$L$3:$L$46,MATCH($AB324,ITP!$E$3:$E$46,0)),""))</f>
        <v/>
      </c>
      <c r="Y324" s="33">
        <f>IF($AB324="","",IFERROR(INDEX(ITP!$M$3:$M$46,MATCH($AB324,ITP!$E$3:$E$46,0)),""))</f>
        <v/>
      </c>
      <c r="Z324" s="33">
        <f>IF($AB324="","",IFERROR(INDEX(ITP!$N$3:$N$46,MATCH($AB324,ITP!$E$3:$E$46,0)),""))</f>
        <v/>
      </c>
      <c r="AA324" s="13">
        <f>IF(A324="","",A324&amp;"|"&amp;COUNTIF($A$2:A324,A324))</f>
        <v/>
      </c>
      <c r="AB324" s="13">
        <f>IF($A324="","",IFERROR(INDEX(ITP!$C$3:$C$21,MATCH(1,INDEX((ITP!$A$3:$A$21=$A324)*(((ITP!$B$3:$B$21="")+ISNUMBER(SEARCH(ITP!$B$3:$B$21,$G324&amp;" "&amp;$T324)))&gt;0),0),0)),""))</f>
        <v/>
      </c>
    </row>
    <row r="325">
      <c r="A325" s="33" t="n"/>
      <c r="B325" s="10" t="n"/>
      <c r="C325" s="33" t="n"/>
      <c r="D325" s="28" t="n"/>
      <c r="E325" s="10" t="n"/>
      <c r="F325" s="44" t="n"/>
      <c r="G325" s="33" t="n"/>
      <c r="H325" s="33" t="n"/>
      <c r="I325" s="33" t="n"/>
      <c r="J325" s="33" t="n"/>
      <c r="K325" s="44" t="n"/>
      <c r="L325" s="10" t="n"/>
      <c r="M325" s="33" t="n"/>
      <c r="N325" s="33" t="n"/>
      <c r="O325" s="33" t="n"/>
      <c r="P325" s="33" t="n"/>
      <c r="Q325" s="33" t="n"/>
      <c r="R325" s="33">
        <f>IF($AB325="","",IFERROR(INDEX(ITP!$G$3:$G$46,MATCH($AB325,ITP!$E$3:$E$46,0)),""))</f>
        <v/>
      </c>
      <c r="S325" s="33" t="n"/>
      <c r="T325" s="33" t="n"/>
      <c r="U325" s="33">
        <f>IF($AB325="","",IFERROR(INDEX(ITP!$I$3:$I$46,MATCH($AB325,ITP!$E$3:$E$46,0)),""))</f>
        <v/>
      </c>
      <c r="V325" s="33">
        <f>IF($AB325="","",IFERROR(INDEX(ITP!$J$3:$J$46,MATCH($AB325,ITP!$E$3:$E$46,0)),""))</f>
        <v/>
      </c>
      <c r="W325" s="33">
        <f>IF($AB325="","",IFERROR(INDEX(ITP!$K$3:$K$46,MATCH($AB325,ITP!$E$3:$E$46,0)),""))</f>
        <v/>
      </c>
      <c r="X325" s="33">
        <f>IF($AB325="","",IFERROR(INDEX(ITP!$L$3:$L$46,MATCH($AB325,ITP!$E$3:$E$46,0)),""))</f>
        <v/>
      </c>
      <c r="Y325" s="33">
        <f>IF($AB325="","",IFERROR(INDEX(ITP!$M$3:$M$46,MATCH($AB325,ITP!$E$3:$E$46,0)),""))</f>
        <v/>
      </c>
      <c r="Z325" s="33">
        <f>IF($AB325="","",IFERROR(INDEX(ITP!$N$3:$N$46,MATCH($AB325,ITP!$E$3:$E$46,0)),""))</f>
        <v/>
      </c>
      <c r="AA325" s="13">
        <f>IF(A325="","",A325&amp;"|"&amp;COUNTIF($A$2:A325,A325))</f>
        <v/>
      </c>
      <c r="AB325" s="13">
        <f>IF($A325="","",IFERROR(INDEX(ITP!$C$3:$C$21,MATCH(1,INDEX((ITP!$A$3:$A$21=$A325)*(((ITP!$B$3:$B$21="")+ISNUMBER(SEARCH(ITP!$B$3:$B$21,$G325&amp;" "&amp;$T325)))&gt;0),0),0)),""))</f>
        <v/>
      </c>
    </row>
    <row r="326">
      <c r="A326" s="33" t="n"/>
      <c r="B326" s="10" t="n"/>
      <c r="C326" s="33" t="n"/>
      <c r="D326" s="28" t="n"/>
      <c r="E326" s="10" t="n"/>
      <c r="F326" s="44" t="n"/>
      <c r="G326" s="33" t="n"/>
      <c r="H326" s="33" t="n"/>
      <c r="I326" s="33" t="n"/>
      <c r="J326" s="33" t="n"/>
      <c r="K326" s="44" t="n"/>
      <c r="L326" s="10" t="n"/>
      <c r="M326" s="33" t="n"/>
      <c r="N326" s="33" t="n"/>
      <c r="O326" s="33" t="n"/>
      <c r="P326" s="33" t="n"/>
      <c r="Q326" s="33" t="n"/>
      <c r="R326" s="33">
        <f>IF($AB326="","",IFERROR(INDEX(ITP!$G$3:$G$46,MATCH($AB326,ITP!$E$3:$E$46,0)),""))</f>
        <v/>
      </c>
      <c r="S326" s="33" t="n"/>
      <c r="T326" s="33" t="n"/>
      <c r="U326" s="33">
        <f>IF($AB326="","",IFERROR(INDEX(ITP!$I$3:$I$46,MATCH($AB326,ITP!$E$3:$E$46,0)),""))</f>
        <v/>
      </c>
      <c r="V326" s="33">
        <f>IF($AB326="","",IFERROR(INDEX(ITP!$J$3:$J$46,MATCH($AB326,ITP!$E$3:$E$46,0)),""))</f>
        <v/>
      </c>
      <c r="W326" s="33">
        <f>IF($AB326="","",IFERROR(INDEX(ITP!$K$3:$K$46,MATCH($AB326,ITP!$E$3:$E$46,0)),""))</f>
        <v/>
      </c>
      <c r="X326" s="33">
        <f>IF($AB326="","",IFERROR(INDEX(ITP!$L$3:$L$46,MATCH($AB326,ITP!$E$3:$E$46,0)),""))</f>
        <v/>
      </c>
      <c r="Y326" s="33">
        <f>IF($AB326="","",IFERROR(INDEX(ITP!$M$3:$M$46,MATCH($AB326,ITP!$E$3:$E$46,0)),""))</f>
        <v/>
      </c>
      <c r="Z326" s="33">
        <f>IF($AB326="","",IFERROR(INDEX(ITP!$N$3:$N$46,MATCH($AB326,ITP!$E$3:$E$46,0)),""))</f>
        <v/>
      </c>
      <c r="AA326" s="13">
        <f>IF(A326="","",A326&amp;"|"&amp;COUNTIF($A$2:A326,A326))</f>
        <v/>
      </c>
      <c r="AB326" s="13">
        <f>IF($A326="","",IFERROR(INDEX(ITP!$C$3:$C$21,MATCH(1,INDEX((ITP!$A$3:$A$21=$A326)*(((ITP!$B$3:$B$21="")+ISNUMBER(SEARCH(ITP!$B$3:$B$21,$G326&amp;" "&amp;$T326)))&gt;0),0),0)),""))</f>
        <v/>
      </c>
    </row>
    <row r="327">
      <c r="A327" s="33" t="n"/>
      <c r="B327" s="10" t="n"/>
      <c r="C327" s="33" t="n"/>
      <c r="D327" s="28" t="n"/>
      <c r="E327" s="10" t="n"/>
      <c r="F327" s="44" t="n"/>
      <c r="G327" s="33" t="n"/>
      <c r="H327" s="33" t="n"/>
      <c r="I327" s="33" t="n"/>
      <c r="J327" s="33" t="n"/>
      <c r="K327" s="44" t="n"/>
      <c r="L327" s="10" t="n"/>
      <c r="M327" s="33" t="n"/>
      <c r="N327" s="33" t="n"/>
      <c r="O327" s="33" t="n"/>
      <c r="P327" s="33" t="n"/>
      <c r="Q327" s="33" t="n"/>
      <c r="R327" s="33">
        <f>IF($AB327="","",IFERROR(INDEX(ITP!$G$3:$G$46,MATCH($AB327,ITP!$E$3:$E$46,0)),""))</f>
        <v/>
      </c>
      <c r="S327" s="33" t="n"/>
      <c r="T327" s="33" t="n"/>
      <c r="U327" s="33">
        <f>IF($AB327="","",IFERROR(INDEX(ITP!$I$3:$I$46,MATCH($AB327,ITP!$E$3:$E$46,0)),""))</f>
        <v/>
      </c>
      <c r="V327" s="33">
        <f>IF($AB327="","",IFERROR(INDEX(ITP!$J$3:$J$46,MATCH($AB327,ITP!$E$3:$E$46,0)),""))</f>
        <v/>
      </c>
      <c r="W327" s="33">
        <f>IF($AB327="","",IFERROR(INDEX(ITP!$K$3:$K$46,MATCH($AB327,ITP!$E$3:$E$46,0)),""))</f>
        <v/>
      </c>
      <c r="X327" s="33">
        <f>IF($AB327="","",IFERROR(INDEX(ITP!$L$3:$L$46,MATCH($AB327,ITP!$E$3:$E$46,0)),""))</f>
        <v/>
      </c>
      <c r="Y327" s="33">
        <f>IF($AB327="","",IFERROR(INDEX(ITP!$M$3:$M$46,MATCH($AB327,ITP!$E$3:$E$46,0)),""))</f>
        <v/>
      </c>
      <c r="Z327" s="33">
        <f>IF($AB327="","",IFERROR(INDEX(ITP!$N$3:$N$46,MATCH($AB327,ITP!$E$3:$E$46,0)),""))</f>
        <v/>
      </c>
      <c r="AA327" s="13">
        <f>IF(A327="","",A327&amp;"|"&amp;COUNTIF($A$2:A327,A327))</f>
        <v/>
      </c>
      <c r="AB327" s="13">
        <f>IF($A327="","",IFERROR(INDEX(ITP!$C$3:$C$21,MATCH(1,INDEX((ITP!$A$3:$A$21=$A327)*(((ITP!$B$3:$B$21="")+ISNUMBER(SEARCH(ITP!$B$3:$B$21,$G327&amp;" "&amp;$T327)))&gt;0),0),0)),""))</f>
        <v/>
      </c>
    </row>
    <row r="328">
      <c r="A328" s="33" t="n"/>
      <c r="B328" s="10" t="n"/>
      <c r="C328" s="33" t="n"/>
      <c r="D328" s="28" t="n"/>
      <c r="E328" s="10" t="n"/>
      <c r="F328" s="44" t="n"/>
      <c r="G328" s="33" t="n"/>
      <c r="H328" s="33" t="n"/>
      <c r="I328" s="33" t="n"/>
      <c r="J328" s="33" t="n"/>
      <c r="K328" s="44" t="n"/>
      <c r="L328" s="10" t="n"/>
      <c r="M328" s="33" t="n"/>
      <c r="N328" s="33" t="n"/>
      <c r="O328" s="33" t="n"/>
      <c r="P328" s="33" t="n"/>
      <c r="Q328" s="33" t="n"/>
      <c r="R328" s="33">
        <f>IF($AB328="","",IFERROR(INDEX(ITP!$G$3:$G$46,MATCH($AB328,ITP!$E$3:$E$46,0)),""))</f>
        <v/>
      </c>
      <c r="S328" s="33" t="n"/>
      <c r="T328" s="33" t="n"/>
      <c r="U328" s="33">
        <f>IF($AB328="","",IFERROR(INDEX(ITP!$I$3:$I$46,MATCH($AB328,ITP!$E$3:$E$46,0)),""))</f>
        <v/>
      </c>
      <c r="V328" s="33">
        <f>IF($AB328="","",IFERROR(INDEX(ITP!$J$3:$J$46,MATCH($AB328,ITP!$E$3:$E$46,0)),""))</f>
        <v/>
      </c>
      <c r="W328" s="33">
        <f>IF($AB328="","",IFERROR(INDEX(ITP!$K$3:$K$46,MATCH($AB328,ITP!$E$3:$E$46,0)),""))</f>
        <v/>
      </c>
      <c r="X328" s="33">
        <f>IF($AB328="","",IFERROR(INDEX(ITP!$L$3:$L$46,MATCH($AB328,ITP!$E$3:$E$46,0)),""))</f>
        <v/>
      </c>
      <c r="Y328" s="33">
        <f>IF($AB328="","",IFERROR(INDEX(ITP!$M$3:$M$46,MATCH($AB328,ITP!$E$3:$E$46,0)),""))</f>
        <v/>
      </c>
      <c r="Z328" s="33">
        <f>IF($AB328="","",IFERROR(INDEX(ITP!$N$3:$N$46,MATCH($AB328,ITP!$E$3:$E$46,0)),""))</f>
        <v/>
      </c>
      <c r="AA328" s="13">
        <f>IF(A328="","",A328&amp;"|"&amp;COUNTIF($A$2:A328,A328))</f>
        <v/>
      </c>
      <c r="AB328" s="13">
        <f>IF($A328="","",IFERROR(INDEX(ITP!$C$3:$C$21,MATCH(1,INDEX((ITP!$A$3:$A$21=$A328)*(((ITP!$B$3:$B$21="")+ISNUMBER(SEARCH(ITP!$B$3:$B$21,$G328&amp;" "&amp;$T328)))&gt;0),0),0)),""))</f>
        <v/>
      </c>
    </row>
    <row r="329">
      <c r="A329" s="33" t="n"/>
      <c r="B329" s="10" t="n"/>
      <c r="C329" s="33" t="n"/>
      <c r="D329" s="28" t="n"/>
      <c r="E329" s="10" t="n"/>
      <c r="F329" s="44" t="n"/>
      <c r="G329" s="33" t="n"/>
      <c r="H329" s="33" t="n"/>
      <c r="I329" s="33" t="n"/>
      <c r="J329" s="33" t="n"/>
      <c r="K329" s="44" t="n"/>
      <c r="L329" s="10" t="n"/>
      <c r="M329" s="33" t="n"/>
      <c r="N329" s="33" t="n"/>
      <c r="O329" s="33" t="n"/>
      <c r="P329" s="33" t="n"/>
      <c r="Q329" s="33" t="n"/>
      <c r="R329" s="33">
        <f>IF($AB329="","",IFERROR(INDEX(ITP!$G$3:$G$46,MATCH($AB329,ITP!$E$3:$E$46,0)),""))</f>
        <v/>
      </c>
      <c r="S329" s="33" t="n"/>
      <c r="T329" s="33" t="n"/>
      <c r="U329" s="33">
        <f>IF($AB329="","",IFERROR(INDEX(ITP!$I$3:$I$46,MATCH($AB329,ITP!$E$3:$E$46,0)),""))</f>
        <v/>
      </c>
      <c r="V329" s="33">
        <f>IF($AB329="","",IFERROR(INDEX(ITP!$J$3:$J$46,MATCH($AB329,ITP!$E$3:$E$46,0)),""))</f>
        <v/>
      </c>
      <c r="W329" s="33">
        <f>IF($AB329="","",IFERROR(INDEX(ITP!$K$3:$K$46,MATCH($AB329,ITP!$E$3:$E$46,0)),""))</f>
        <v/>
      </c>
      <c r="X329" s="33">
        <f>IF($AB329="","",IFERROR(INDEX(ITP!$L$3:$L$46,MATCH($AB329,ITP!$E$3:$E$46,0)),""))</f>
        <v/>
      </c>
      <c r="Y329" s="33">
        <f>IF($AB329="","",IFERROR(INDEX(ITP!$M$3:$M$46,MATCH($AB329,ITP!$E$3:$E$46,0)),""))</f>
        <v/>
      </c>
      <c r="Z329" s="33">
        <f>IF($AB329="","",IFERROR(INDEX(ITP!$N$3:$N$46,MATCH($AB329,ITP!$E$3:$E$46,0)),""))</f>
        <v/>
      </c>
      <c r="AA329" s="13">
        <f>IF(A329="","",A329&amp;"|"&amp;COUNTIF($A$2:A329,A329))</f>
        <v/>
      </c>
      <c r="AB329" s="13">
        <f>IF($A329="","",IFERROR(INDEX(ITP!$C$3:$C$21,MATCH(1,INDEX((ITP!$A$3:$A$21=$A329)*(((ITP!$B$3:$B$21="")+ISNUMBER(SEARCH(ITP!$B$3:$B$21,$G329&amp;" "&amp;$T329)))&gt;0),0),0)),""))</f>
        <v/>
      </c>
    </row>
    <row r="330">
      <c r="A330" s="33" t="n"/>
      <c r="B330" s="10" t="n"/>
      <c r="C330" s="33" t="n"/>
      <c r="D330" s="28" t="n"/>
      <c r="E330" s="10" t="n"/>
      <c r="F330" s="44" t="n"/>
      <c r="G330" s="33" t="n"/>
      <c r="H330" s="33" t="n"/>
      <c r="I330" s="33" t="n"/>
      <c r="J330" s="33" t="n"/>
      <c r="K330" s="44" t="n"/>
      <c r="L330" s="10" t="n"/>
      <c r="M330" s="33" t="n"/>
      <c r="N330" s="33" t="n"/>
      <c r="O330" s="33" t="n"/>
      <c r="P330" s="33" t="n"/>
      <c r="Q330" s="33" t="n"/>
      <c r="R330" s="33">
        <f>IF($AB330="","",IFERROR(INDEX(ITP!$G$3:$G$46,MATCH($AB330,ITP!$E$3:$E$46,0)),""))</f>
        <v/>
      </c>
      <c r="S330" s="33" t="n"/>
      <c r="T330" s="33" t="n"/>
      <c r="U330" s="33">
        <f>IF($AB330="","",IFERROR(INDEX(ITP!$I$3:$I$46,MATCH($AB330,ITP!$E$3:$E$46,0)),""))</f>
        <v/>
      </c>
      <c r="V330" s="33">
        <f>IF($AB330="","",IFERROR(INDEX(ITP!$J$3:$J$46,MATCH($AB330,ITP!$E$3:$E$46,0)),""))</f>
        <v/>
      </c>
      <c r="W330" s="33">
        <f>IF($AB330="","",IFERROR(INDEX(ITP!$K$3:$K$46,MATCH($AB330,ITP!$E$3:$E$46,0)),""))</f>
        <v/>
      </c>
      <c r="X330" s="33">
        <f>IF($AB330="","",IFERROR(INDEX(ITP!$L$3:$L$46,MATCH($AB330,ITP!$E$3:$E$46,0)),""))</f>
        <v/>
      </c>
      <c r="Y330" s="33">
        <f>IF($AB330="","",IFERROR(INDEX(ITP!$M$3:$M$46,MATCH($AB330,ITP!$E$3:$E$46,0)),""))</f>
        <v/>
      </c>
      <c r="Z330" s="33">
        <f>IF($AB330="","",IFERROR(INDEX(ITP!$N$3:$N$46,MATCH($AB330,ITP!$E$3:$E$46,0)),""))</f>
        <v/>
      </c>
      <c r="AA330" s="13">
        <f>IF(A330="","",A330&amp;"|"&amp;COUNTIF($A$2:A330,A330))</f>
        <v/>
      </c>
      <c r="AB330" s="13">
        <f>IF($A330="","",IFERROR(INDEX(ITP!$C$3:$C$21,MATCH(1,INDEX((ITP!$A$3:$A$21=$A330)*(((ITP!$B$3:$B$21="")+ISNUMBER(SEARCH(ITP!$B$3:$B$21,$G330&amp;" "&amp;$T330)))&gt;0),0),0)),""))</f>
        <v/>
      </c>
    </row>
    <row r="331">
      <c r="A331" s="33" t="n"/>
      <c r="B331" s="10" t="n"/>
      <c r="C331" s="33" t="n"/>
      <c r="D331" s="28" t="n"/>
      <c r="E331" s="10" t="n"/>
      <c r="F331" s="44" t="n"/>
      <c r="G331" s="33" t="n"/>
      <c r="H331" s="33" t="n"/>
      <c r="I331" s="33" t="n"/>
      <c r="J331" s="33" t="n"/>
      <c r="K331" s="44" t="n"/>
      <c r="L331" s="10" t="n"/>
      <c r="M331" s="33" t="n"/>
      <c r="N331" s="33" t="n"/>
      <c r="O331" s="33" t="n"/>
      <c r="P331" s="33" t="n"/>
      <c r="Q331" s="33" t="n"/>
      <c r="R331" s="33">
        <f>IF($AB331="","",IFERROR(INDEX(ITP!$G$3:$G$46,MATCH($AB331,ITP!$E$3:$E$46,0)),""))</f>
        <v/>
      </c>
      <c r="S331" s="33" t="n"/>
      <c r="T331" s="33" t="n"/>
      <c r="U331" s="33">
        <f>IF($AB331="","",IFERROR(INDEX(ITP!$I$3:$I$46,MATCH($AB331,ITP!$E$3:$E$46,0)),""))</f>
        <v/>
      </c>
      <c r="V331" s="33">
        <f>IF($AB331="","",IFERROR(INDEX(ITP!$J$3:$J$46,MATCH($AB331,ITP!$E$3:$E$46,0)),""))</f>
        <v/>
      </c>
      <c r="W331" s="33">
        <f>IF($AB331="","",IFERROR(INDEX(ITP!$K$3:$K$46,MATCH($AB331,ITP!$E$3:$E$46,0)),""))</f>
        <v/>
      </c>
      <c r="X331" s="33">
        <f>IF($AB331="","",IFERROR(INDEX(ITP!$L$3:$L$46,MATCH($AB331,ITP!$E$3:$E$46,0)),""))</f>
        <v/>
      </c>
      <c r="Y331" s="33">
        <f>IF($AB331="","",IFERROR(INDEX(ITP!$M$3:$M$46,MATCH($AB331,ITP!$E$3:$E$46,0)),""))</f>
        <v/>
      </c>
      <c r="Z331" s="33">
        <f>IF($AB331="","",IFERROR(INDEX(ITP!$N$3:$N$46,MATCH($AB331,ITP!$E$3:$E$46,0)),""))</f>
        <v/>
      </c>
      <c r="AA331" s="13">
        <f>IF(A331="","",A331&amp;"|"&amp;COUNTIF($A$2:A331,A331))</f>
        <v/>
      </c>
      <c r="AB331" s="13">
        <f>IF($A331="","",IFERROR(INDEX(ITP!$C$3:$C$21,MATCH(1,INDEX((ITP!$A$3:$A$21=$A331)*(((ITP!$B$3:$B$21="")+ISNUMBER(SEARCH(ITP!$B$3:$B$21,$G331&amp;" "&amp;$T331)))&gt;0),0),0)),""))</f>
        <v/>
      </c>
    </row>
    <row r="332">
      <c r="A332" s="33" t="n"/>
      <c r="B332" s="10" t="n"/>
      <c r="C332" s="33" t="n"/>
      <c r="D332" s="28" t="n"/>
      <c r="E332" s="10" t="n"/>
      <c r="F332" s="44" t="n"/>
      <c r="G332" s="33" t="n"/>
      <c r="H332" s="33" t="n"/>
      <c r="I332" s="33" t="n"/>
      <c r="J332" s="33" t="n"/>
      <c r="K332" s="44" t="n"/>
      <c r="L332" s="10" t="n"/>
      <c r="M332" s="33" t="n"/>
      <c r="N332" s="33" t="n"/>
      <c r="O332" s="33" t="n"/>
      <c r="P332" s="33" t="n"/>
      <c r="Q332" s="33" t="n"/>
      <c r="R332" s="33">
        <f>IF($AB332="","",IFERROR(INDEX(ITP!$G$3:$G$46,MATCH($AB332,ITP!$E$3:$E$46,0)),""))</f>
        <v/>
      </c>
      <c r="S332" s="33" t="n"/>
      <c r="T332" s="33" t="n"/>
      <c r="U332" s="33">
        <f>IF($AB332="","",IFERROR(INDEX(ITP!$I$3:$I$46,MATCH($AB332,ITP!$E$3:$E$46,0)),""))</f>
        <v/>
      </c>
      <c r="V332" s="33">
        <f>IF($AB332="","",IFERROR(INDEX(ITP!$J$3:$J$46,MATCH($AB332,ITP!$E$3:$E$46,0)),""))</f>
        <v/>
      </c>
      <c r="W332" s="33">
        <f>IF($AB332="","",IFERROR(INDEX(ITP!$K$3:$K$46,MATCH($AB332,ITP!$E$3:$E$46,0)),""))</f>
        <v/>
      </c>
      <c r="X332" s="33">
        <f>IF($AB332="","",IFERROR(INDEX(ITP!$L$3:$L$46,MATCH($AB332,ITP!$E$3:$E$46,0)),""))</f>
        <v/>
      </c>
      <c r="Y332" s="33">
        <f>IF($AB332="","",IFERROR(INDEX(ITP!$M$3:$M$46,MATCH($AB332,ITP!$E$3:$E$46,0)),""))</f>
        <v/>
      </c>
      <c r="Z332" s="33">
        <f>IF($AB332="","",IFERROR(INDEX(ITP!$N$3:$N$46,MATCH($AB332,ITP!$E$3:$E$46,0)),""))</f>
        <v/>
      </c>
      <c r="AA332" s="13">
        <f>IF(A332="","",A332&amp;"|"&amp;COUNTIF($A$2:A332,A332))</f>
        <v/>
      </c>
      <c r="AB332" s="13">
        <f>IF($A332="","",IFERROR(INDEX(ITP!$C$3:$C$21,MATCH(1,INDEX((ITP!$A$3:$A$21=$A332)*(((ITP!$B$3:$B$21="")+ISNUMBER(SEARCH(ITP!$B$3:$B$21,$G332&amp;" "&amp;$T332)))&gt;0),0),0)),""))</f>
        <v/>
      </c>
    </row>
    <row r="333">
      <c r="A333" s="33" t="n"/>
      <c r="B333" s="10" t="n"/>
      <c r="C333" s="33" t="n"/>
      <c r="D333" s="28" t="n"/>
      <c r="E333" s="10" t="n"/>
      <c r="F333" s="44" t="n"/>
      <c r="G333" s="33" t="n"/>
      <c r="H333" s="33" t="n"/>
      <c r="I333" s="33" t="n"/>
      <c r="J333" s="33" t="n"/>
      <c r="K333" s="44" t="n"/>
      <c r="L333" s="10" t="n"/>
      <c r="M333" s="33" t="n"/>
      <c r="N333" s="33" t="n"/>
      <c r="O333" s="33" t="n"/>
      <c r="P333" s="33" t="n"/>
      <c r="Q333" s="33" t="n"/>
      <c r="R333" s="33">
        <f>IF($AB333="","",IFERROR(INDEX(ITP!$G$3:$G$46,MATCH($AB333,ITP!$E$3:$E$46,0)),""))</f>
        <v/>
      </c>
      <c r="S333" s="33" t="n"/>
      <c r="T333" s="33" t="n"/>
      <c r="U333" s="33">
        <f>IF($AB333="","",IFERROR(INDEX(ITP!$I$3:$I$46,MATCH($AB333,ITP!$E$3:$E$46,0)),""))</f>
        <v/>
      </c>
      <c r="V333" s="33">
        <f>IF($AB333="","",IFERROR(INDEX(ITP!$J$3:$J$46,MATCH($AB333,ITP!$E$3:$E$46,0)),""))</f>
        <v/>
      </c>
      <c r="W333" s="33">
        <f>IF($AB333="","",IFERROR(INDEX(ITP!$K$3:$K$46,MATCH($AB333,ITP!$E$3:$E$46,0)),""))</f>
        <v/>
      </c>
      <c r="X333" s="33">
        <f>IF($AB333="","",IFERROR(INDEX(ITP!$L$3:$L$46,MATCH($AB333,ITP!$E$3:$E$46,0)),""))</f>
        <v/>
      </c>
      <c r="Y333" s="33">
        <f>IF($AB333="","",IFERROR(INDEX(ITP!$M$3:$M$46,MATCH($AB333,ITP!$E$3:$E$46,0)),""))</f>
        <v/>
      </c>
      <c r="Z333" s="33">
        <f>IF($AB333="","",IFERROR(INDEX(ITP!$N$3:$N$46,MATCH($AB333,ITP!$E$3:$E$46,0)),""))</f>
        <v/>
      </c>
      <c r="AA333" s="13">
        <f>IF(A333="","",A333&amp;"|"&amp;COUNTIF($A$2:A333,A333))</f>
        <v/>
      </c>
      <c r="AB333" s="13">
        <f>IF($A333="","",IFERROR(INDEX(ITP!$C$3:$C$21,MATCH(1,INDEX((ITP!$A$3:$A$21=$A333)*(((ITP!$B$3:$B$21="")+ISNUMBER(SEARCH(ITP!$B$3:$B$21,$G333&amp;" "&amp;$T333)))&gt;0),0),0)),""))</f>
        <v/>
      </c>
    </row>
    <row r="334">
      <c r="A334" s="33" t="n"/>
      <c r="B334" s="10" t="n"/>
      <c r="C334" s="33" t="n"/>
      <c r="D334" s="28" t="n"/>
      <c r="E334" s="10" t="n"/>
      <c r="F334" s="44" t="n"/>
      <c r="G334" s="33" t="n"/>
      <c r="H334" s="33" t="n"/>
      <c r="I334" s="33" t="n"/>
      <c r="J334" s="33" t="n"/>
      <c r="K334" s="44" t="n"/>
      <c r="L334" s="10" t="n"/>
      <c r="M334" s="33" t="n"/>
      <c r="N334" s="33" t="n"/>
      <c r="O334" s="33" t="n"/>
      <c r="P334" s="33" t="n"/>
      <c r="Q334" s="33" t="n"/>
      <c r="R334" s="33">
        <f>IF($AB334="","",IFERROR(INDEX(ITP!$G$3:$G$46,MATCH($AB334,ITP!$E$3:$E$46,0)),""))</f>
        <v/>
      </c>
      <c r="S334" s="33" t="n"/>
      <c r="T334" s="33" t="n"/>
      <c r="U334" s="33">
        <f>IF($AB334="","",IFERROR(INDEX(ITP!$I$3:$I$46,MATCH($AB334,ITP!$E$3:$E$46,0)),""))</f>
        <v/>
      </c>
      <c r="V334" s="33">
        <f>IF($AB334="","",IFERROR(INDEX(ITP!$J$3:$J$46,MATCH($AB334,ITP!$E$3:$E$46,0)),""))</f>
        <v/>
      </c>
      <c r="W334" s="33">
        <f>IF($AB334="","",IFERROR(INDEX(ITP!$K$3:$K$46,MATCH($AB334,ITP!$E$3:$E$46,0)),""))</f>
        <v/>
      </c>
      <c r="X334" s="33">
        <f>IF($AB334="","",IFERROR(INDEX(ITP!$L$3:$L$46,MATCH($AB334,ITP!$E$3:$E$46,0)),""))</f>
        <v/>
      </c>
      <c r="Y334" s="33">
        <f>IF($AB334="","",IFERROR(INDEX(ITP!$M$3:$M$46,MATCH($AB334,ITP!$E$3:$E$46,0)),""))</f>
        <v/>
      </c>
      <c r="Z334" s="33">
        <f>IF($AB334="","",IFERROR(INDEX(ITP!$N$3:$N$46,MATCH($AB334,ITP!$E$3:$E$46,0)),""))</f>
        <v/>
      </c>
      <c r="AA334" s="13">
        <f>IF(A334="","",A334&amp;"|"&amp;COUNTIF($A$2:A334,A334))</f>
        <v/>
      </c>
      <c r="AB334" s="13">
        <f>IF($A334="","",IFERROR(INDEX(ITP!$C$3:$C$21,MATCH(1,INDEX((ITP!$A$3:$A$21=$A334)*(((ITP!$B$3:$B$21="")+ISNUMBER(SEARCH(ITP!$B$3:$B$21,$G334&amp;" "&amp;$T334)))&gt;0),0),0)),""))</f>
        <v/>
      </c>
    </row>
    <row r="335">
      <c r="A335" s="33" t="n"/>
      <c r="B335" s="10" t="n"/>
      <c r="C335" s="33" t="n"/>
      <c r="D335" s="28" t="n"/>
      <c r="E335" s="10" t="n"/>
      <c r="F335" s="44" t="n"/>
      <c r="G335" s="33" t="n"/>
      <c r="H335" s="33" t="n"/>
      <c r="I335" s="33" t="n"/>
      <c r="J335" s="33" t="n"/>
      <c r="K335" s="44" t="n"/>
      <c r="L335" s="10" t="n"/>
      <c r="M335" s="33" t="n"/>
      <c r="N335" s="33" t="n"/>
      <c r="O335" s="33" t="n"/>
      <c r="P335" s="33" t="n"/>
      <c r="Q335" s="33" t="n"/>
      <c r="R335" s="33">
        <f>IF($AB335="","",IFERROR(INDEX(ITP!$G$3:$G$46,MATCH($AB335,ITP!$E$3:$E$46,0)),""))</f>
        <v/>
      </c>
      <c r="S335" s="33" t="n"/>
      <c r="T335" s="33" t="n"/>
      <c r="U335" s="33">
        <f>IF($AB335="","",IFERROR(INDEX(ITP!$I$3:$I$46,MATCH($AB335,ITP!$E$3:$E$46,0)),""))</f>
        <v/>
      </c>
      <c r="V335" s="33">
        <f>IF($AB335="","",IFERROR(INDEX(ITP!$J$3:$J$46,MATCH($AB335,ITP!$E$3:$E$46,0)),""))</f>
        <v/>
      </c>
      <c r="W335" s="33">
        <f>IF($AB335="","",IFERROR(INDEX(ITP!$K$3:$K$46,MATCH($AB335,ITP!$E$3:$E$46,0)),""))</f>
        <v/>
      </c>
      <c r="X335" s="33">
        <f>IF($AB335="","",IFERROR(INDEX(ITP!$L$3:$L$46,MATCH($AB335,ITP!$E$3:$E$46,0)),""))</f>
        <v/>
      </c>
      <c r="Y335" s="33">
        <f>IF($AB335="","",IFERROR(INDEX(ITP!$M$3:$M$46,MATCH($AB335,ITP!$E$3:$E$46,0)),""))</f>
        <v/>
      </c>
      <c r="Z335" s="33">
        <f>IF($AB335="","",IFERROR(INDEX(ITP!$N$3:$N$46,MATCH($AB335,ITP!$E$3:$E$46,0)),""))</f>
        <v/>
      </c>
      <c r="AA335" s="13">
        <f>IF(A335="","",A335&amp;"|"&amp;COUNTIF($A$2:A335,A335))</f>
        <v/>
      </c>
      <c r="AB335" s="13">
        <f>IF($A335="","",IFERROR(INDEX(ITP!$C$3:$C$21,MATCH(1,INDEX((ITP!$A$3:$A$21=$A335)*(((ITP!$B$3:$B$21="")+ISNUMBER(SEARCH(ITP!$B$3:$B$21,$G335&amp;" "&amp;$T335)))&gt;0),0),0)),""))</f>
        <v/>
      </c>
    </row>
    <row r="336">
      <c r="A336" s="33" t="n"/>
      <c r="B336" s="10" t="n"/>
      <c r="C336" s="33" t="n"/>
      <c r="D336" s="28" t="n"/>
      <c r="E336" s="10" t="n"/>
      <c r="F336" s="44" t="n"/>
      <c r="G336" s="33" t="n"/>
      <c r="H336" s="33" t="n"/>
      <c r="I336" s="33" t="n"/>
      <c r="J336" s="33" t="n"/>
      <c r="K336" s="44" t="n"/>
      <c r="L336" s="10" t="n"/>
      <c r="M336" s="33" t="n"/>
      <c r="N336" s="33" t="n"/>
      <c r="O336" s="33" t="n"/>
      <c r="P336" s="33" t="n"/>
      <c r="Q336" s="33" t="n"/>
      <c r="R336" s="33">
        <f>IF($AB336="","",IFERROR(INDEX(ITP!$G$3:$G$46,MATCH($AB336,ITP!$E$3:$E$46,0)),""))</f>
        <v/>
      </c>
      <c r="S336" s="33" t="n"/>
      <c r="T336" s="33" t="n"/>
      <c r="U336" s="33">
        <f>IF($AB336="","",IFERROR(INDEX(ITP!$I$3:$I$46,MATCH($AB336,ITP!$E$3:$E$46,0)),""))</f>
        <v/>
      </c>
      <c r="V336" s="33">
        <f>IF($AB336="","",IFERROR(INDEX(ITP!$J$3:$J$46,MATCH($AB336,ITP!$E$3:$E$46,0)),""))</f>
        <v/>
      </c>
      <c r="W336" s="33">
        <f>IF($AB336="","",IFERROR(INDEX(ITP!$K$3:$K$46,MATCH($AB336,ITP!$E$3:$E$46,0)),""))</f>
        <v/>
      </c>
      <c r="X336" s="33">
        <f>IF($AB336="","",IFERROR(INDEX(ITP!$L$3:$L$46,MATCH($AB336,ITP!$E$3:$E$46,0)),""))</f>
        <v/>
      </c>
      <c r="Y336" s="33">
        <f>IF($AB336="","",IFERROR(INDEX(ITP!$M$3:$M$46,MATCH($AB336,ITP!$E$3:$E$46,0)),""))</f>
        <v/>
      </c>
      <c r="Z336" s="33">
        <f>IF($AB336="","",IFERROR(INDEX(ITP!$N$3:$N$46,MATCH($AB336,ITP!$E$3:$E$46,0)),""))</f>
        <v/>
      </c>
      <c r="AA336" s="13">
        <f>IF(A336="","",A336&amp;"|"&amp;COUNTIF($A$2:A336,A336))</f>
        <v/>
      </c>
      <c r="AB336" s="13">
        <f>IF($A336="","",IFERROR(INDEX(ITP!$C$3:$C$21,MATCH(1,INDEX((ITP!$A$3:$A$21=$A336)*(((ITP!$B$3:$B$21="")+ISNUMBER(SEARCH(ITP!$B$3:$B$21,$G336&amp;" "&amp;$T336)))&gt;0),0),0)),""))</f>
        <v/>
      </c>
    </row>
    <row r="337">
      <c r="A337" s="33" t="n"/>
      <c r="B337" s="10" t="n"/>
      <c r="C337" s="33" t="n"/>
      <c r="D337" s="28" t="n"/>
      <c r="E337" s="10" t="n"/>
      <c r="F337" s="44" t="n"/>
      <c r="G337" s="33" t="n"/>
      <c r="H337" s="33" t="n"/>
      <c r="I337" s="33" t="n"/>
      <c r="J337" s="33" t="n"/>
      <c r="K337" s="44" t="n"/>
      <c r="L337" s="10" t="n"/>
      <c r="M337" s="33" t="n"/>
      <c r="N337" s="33" t="n"/>
      <c r="O337" s="33" t="n"/>
      <c r="P337" s="33" t="n"/>
      <c r="Q337" s="33" t="n"/>
      <c r="R337" s="33">
        <f>IF($AB337="","",IFERROR(INDEX(ITP!$G$3:$G$46,MATCH($AB337,ITP!$E$3:$E$46,0)),""))</f>
        <v/>
      </c>
      <c r="S337" s="33" t="n"/>
      <c r="T337" s="33" t="n"/>
      <c r="U337" s="33">
        <f>IF($AB337="","",IFERROR(INDEX(ITP!$I$3:$I$46,MATCH($AB337,ITP!$E$3:$E$46,0)),""))</f>
        <v/>
      </c>
      <c r="V337" s="33">
        <f>IF($AB337="","",IFERROR(INDEX(ITP!$J$3:$J$46,MATCH($AB337,ITP!$E$3:$E$46,0)),""))</f>
        <v/>
      </c>
      <c r="W337" s="33">
        <f>IF($AB337="","",IFERROR(INDEX(ITP!$K$3:$K$46,MATCH($AB337,ITP!$E$3:$E$46,0)),""))</f>
        <v/>
      </c>
      <c r="X337" s="33">
        <f>IF($AB337="","",IFERROR(INDEX(ITP!$L$3:$L$46,MATCH($AB337,ITP!$E$3:$E$46,0)),""))</f>
        <v/>
      </c>
      <c r="Y337" s="33">
        <f>IF($AB337="","",IFERROR(INDEX(ITP!$M$3:$M$46,MATCH($AB337,ITP!$E$3:$E$46,0)),""))</f>
        <v/>
      </c>
      <c r="Z337" s="33">
        <f>IF($AB337="","",IFERROR(INDEX(ITP!$N$3:$N$46,MATCH($AB337,ITP!$E$3:$E$46,0)),""))</f>
        <v/>
      </c>
      <c r="AA337" s="13">
        <f>IF(A337="","",A337&amp;"|"&amp;COUNTIF($A$2:A337,A337))</f>
        <v/>
      </c>
      <c r="AB337" s="13">
        <f>IF($A337="","",IFERROR(INDEX(ITP!$C$3:$C$21,MATCH(1,INDEX((ITP!$A$3:$A$21=$A337)*(((ITP!$B$3:$B$21="")+ISNUMBER(SEARCH(ITP!$B$3:$B$21,$G337&amp;" "&amp;$T337)))&gt;0),0),0)),""))</f>
        <v/>
      </c>
    </row>
    <row r="338">
      <c r="A338" s="33" t="n"/>
      <c r="B338" s="10" t="n"/>
      <c r="C338" s="33" t="n"/>
      <c r="D338" s="28" t="n"/>
      <c r="E338" s="10" t="n"/>
      <c r="F338" s="44" t="n"/>
      <c r="G338" s="33" t="n"/>
      <c r="H338" s="33" t="n"/>
      <c r="I338" s="33" t="n"/>
      <c r="J338" s="33" t="n"/>
      <c r="K338" s="44" t="n"/>
      <c r="L338" s="10" t="n"/>
      <c r="M338" s="33" t="n"/>
      <c r="N338" s="33" t="n"/>
      <c r="O338" s="33" t="n"/>
      <c r="P338" s="33" t="n"/>
      <c r="Q338" s="33" t="n"/>
      <c r="R338" s="33">
        <f>IF($AB338="","",IFERROR(INDEX(ITP!$G$3:$G$46,MATCH($AB338,ITP!$E$3:$E$46,0)),""))</f>
        <v/>
      </c>
      <c r="S338" s="33" t="n"/>
      <c r="T338" s="33" t="n"/>
      <c r="U338" s="33">
        <f>IF($AB338="","",IFERROR(INDEX(ITP!$I$3:$I$46,MATCH($AB338,ITP!$E$3:$E$46,0)),""))</f>
        <v/>
      </c>
      <c r="V338" s="33">
        <f>IF($AB338="","",IFERROR(INDEX(ITP!$J$3:$J$46,MATCH($AB338,ITP!$E$3:$E$46,0)),""))</f>
        <v/>
      </c>
      <c r="W338" s="33">
        <f>IF($AB338="","",IFERROR(INDEX(ITP!$K$3:$K$46,MATCH($AB338,ITP!$E$3:$E$46,0)),""))</f>
        <v/>
      </c>
      <c r="X338" s="33">
        <f>IF($AB338="","",IFERROR(INDEX(ITP!$L$3:$L$46,MATCH($AB338,ITP!$E$3:$E$46,0)),""))</f>
        <v/>
      </c>
      <c r="Y338" s="33">
        <f>IF($AB338="","",IFERROR(INDEX(ITP!$M$3:$M$46,MATCH($AB338,ITP!$E$3:$E$46,0)),""))</f>
        <v/>
      </c>
      <c r="Z338" s="33">
        <f>IF($AB338="","",IFERROR(INDEX(ITP!$N$3:$N$46,MATCH($AB338,ITP!$E$3:$E$46,0)),""))</f>
        <v/>
      </c>
      <c r="AA338" s="13">
        <f>IF(A338="","",A338&amp;"|"&amp;COUNTIF($A$2:A338,A338))</f>
        <v/>
      </c>
      <c r="AB338" s="13">
        <f>IF($A338="","",IFERROR(INDEX(ITP!$C$3:$C$21,MATCH(1,INDEX((ITP!$A$3:$A$21=$A338)*(((ITP!$B$3:$B$21="")+ISNUMBER(SEARCH(ITP!$B$3:$B$21,$G338&amp;" "&amp;$T338)))&gt;0),0),0)),""))</f>
        <v/>
      </c>
    </row>
    <row r="339">
      <c r="A339" s="33" t="n"/>
      <c r="B339" s="10" t="n"/>
      <c r="C339" s="33" t="n"/>
      <c r="D339" s="28" t="n"/>
      <c r="E339" s="10" t="n"/>
      <c r="F339" s="44" t="n"/>
      <c r="G339" s="33" t="n"/>
      <c r="H339" s="33" t="n"/>
      <c r="I339" s="33" t="n"/>
      <c r="J339" s="33" t="n"/>
      <c r="K339" s="44" t="n"/>
      <c r="L339" s="10" t="n"/>
      <c r="M339" s="33" t="n"/>
      <c r="N339" s="33" t="n"/>
      <c r="O339" s="33" t="n"/>
      <c r="P339" s="33" t="n"/>
      <c r="Q339" s="33" t="n"/>
      <c r="R339" s="33">
        <f>IF($AB339="","",IFERROR(INDEX(ITP!$G$3:$G$46,MATCH($AB339,ITP!$E$3:$E$46,0)),""))</f>
        <v/>
      </c>
      <c r="S339" s="33" t="n"/>
      <c r="T339" s="33" t="n"/>
      <c r="U339" s="33">
        <f>IF($AB339="","",IFERROR(INDEX(ITP!$I$3:$I$46,MATCH($AB339,ITP!$E$3:$E$46,0)),""))</f>
        <v/>
      </c>
      <c r="V339" s="33">
        <f>IF($AB339="","",IFERROR(INDEX(ITP!$J$3:$J$46,MATCH($AB339,ITP!$E$3:$E$46,0)),""))</f>
        <v/>
      </c>
      <c r="W339" s="33">
        <f>IF($AB339="","",IFERROR(INDEX(ITP!$K$3:$K$46,MATCH($AB339,ITP!$E$3:$E$46,0)),""))</f>
        <v/>
      </c>
      <c r="X339" s="33">
        <f>IF($AB339="","",IFERROR(INDEX(ITP!$L$3:$L$46,MATCH($AB339,ITP!$E$3:$E$46,0)),""))</f>
        <v/>
      </c>
      <c r="Y339" s="33">
        <f>IF($AB339="","",IFERROR(INDEX(ITP!$M$3:$M$46,MATCH($AB339,ITP!$E$3:$E$46,0)),""))</f>
        <v/>
      </c>
      <c r="Z339" s="33">
        <f>IF($AB339="","",IFERROR(INDEX(ITP!$N$3:$N$46,MATCH($AB339,ITP!$E$3:$E$46,0)),""))</f>
        <v/>
      </c>
      <c r="AA339" s="13">
        <f>IF(A339="","",A339&amp;"|"&amp;COUNTIF($A$2:A339,A339))</f>
        <v/>
      </c>
      <c r="AB339" s="13">
        <f>IF($A339="","",IFERROR(INDEX(ITP!$C$3:$C$21,MATCH(1,INDEX((ITP!$A$3:$A$21=$A339)*(((ITP!$B$3:$B$21="")+ISNUMBER(SEARCH(ITP!$B$3:$B$21,$G339&amp;" "&amp;$T339)))&gt;0),0),0)),""))</f>
        <v/>
      </c>
    </row>
    <row r="340">
      <c r="A340" s="33" t="n"/>
      <c r="B340" s="10" t="n"/>
      <c r="C340" s="33" t="n"/>
      <c r="D340" s="28" t="n"/>
      <c r="E340" s="10" t="n"/>
      <c r="F340" s="44" t="n"/>
      <c r="G340" s="33" t="n"/>
      <c r="H340" s="33" t="n"/>
      <c r="I340" s="33" t="n"/>
      <c r="J340" s="33" t="n"/>
      <c r="K340" s="44" t="n"/>
      <c r="L340" s="10" t="n"/>
      <c r="M340" s="33" t="n"/>
      <c r="N340" s="33" t="n"/>
      <c r="O340" s="33" t="n"/>
      <c r="P340" s="33" t="n"/>
      <c r="Q340" s="33" t="n"/>
      <c r="R340" s="33">
        <f>IF($AB340="","",IFERROR(INDEX(ITP!$G$3:$G$46,MATCH($AB340,ITP!$E$3:$E$46,0)),""))</f>
        <v/>
      </c>
      <c r="S340" s="33" t="n"/>
      <c r="T340" s="33" t="n"/>
      <c r="U340" s="33">
        <f>IF($AB340="","",IFERROR(INDEX(ITP!$I$3:$I$46,MATCH($AB340,ITP!$E$3:$E$46,0)),""))</f>
        <v/>
      </c>
      <c r="V340" s="33">
        <f>IF($AB340="","",IFERROR(INDEX(ITP!$J$3:$J$46,MATCH($AB340,ITP!$E$3:$E$46,0)),""))</f>
        <v/>
      </c>
      <c r="W340" s="33">
        <f>IF($AB340="","",IFERROR(INDEX(ITP!$K$3:$K$46,MATCH($AB340,ITP!$E$3:$E$46,0)),""))</f>
        <v/>
      </c>
      <c r="X340" s="33">
        <f>IF($AB340="","",IFERROR(INDEX(ITP!$L$3:$L$46,MATCH($AB340,ITP!$E$3:$E$46,0)),""))</f>
        <v/>
      </c>
      <c r="Y340" s="33">
        <f>IF($AB340="","",IFERROR(INDEX(ITP!$M$3:$M$46,MATCH($AB340,ITP!$E$3:$E$46,0)),""))</f>
        <v/>
      </c>
      <c r="Z340" s="33">
        <f>IF($AB340="","",IFERROR(INDEX(ITP!$N$3:$N$46,MATCH($AB340,ITP!$E$3:$E$46,0)),""))</f>
        <v/>
      </c>
      <c r="AA340" s="13">
        <f>IF(A340="","",A340&amp;"|"&amp;COUNTIF($A$2:A340,A340))</f>
        <v/>
      </c>
      <c r="AB340" s="13">
        <f>IF($A340="","",IFERROR(INDEX(ITP!$C$3:$C$21,MATCH(1,INDEX((ITP!$A$3:$A$21=$A340)*(((ITP!$B$3:$B$21="")+ISNUMBER(SEARCH(ITP!$B$3:$B$21,$G340&amp;" "&amp;$T340)))&gt;0),0),0)),""))</f>
        <v/>
      </c>
    </row>
    <row r="341">
      <c r="A341" s="33" t="n"/>
      <c r="B341" s="10" t="n"/>
      <c r="C341" s="33" t="n"/>
      <c r="D341" s="28" t="n"/>
      <c r="E341" s="10" t="n"/>
      <c r="F341" s="44" t="n"/>
      <c r="G341" s="33" t="n"/>
      <c r="H341" s="33" t="n"/>
      <c r="I341" s="33" t="n"/>
      <c r="J341" s="33" t="n"/>
      <c r="K341" s="44" t="n"/>
      <c r="L341" s="10" t="n"/>
      <c r="M341" s="33" t="n"/>
      <c r="N341" s="33" t="n"/>
      <c r="O341" s="33" t="n"/>
      <c r="P341" s="33" t="n"/>
      <c r="Q341" s="33" t="n"/>
      <c r="R341" s="33">
        <f>IF($AB341="","",IFERROR(INDEX(ITP!$G$3:$G$46,MATCH($AB341,ITP!$E$3:$E$46,0)),""))</f>
        <v/>
      </c>
      <c r="S341" s="33" t="n"/>
      <c r="T341" s="33" t="n"/>
      <c r="U341" s="33">
        <f>IF($AB341="","",IFERROR(INDEX(ITP!$I$3:$I$46,MATCH($AB341,ITP!$E$3:$E$46,0)),""))</f>
        <v/>
      </c>
      <c r="V341" s="33">
        <f>IF($AB341="","",IFERROR(INDEX(ITP!$J$3:$J$46,MATCH($AB341,ITP!$E$3:$E$46,0)),""))</f>
        <v/>
      </c>
      <c r="W341" s="33">
        <f>IF($AB341="","",IFERROR(INDEX(ITP!$K$3:$K$46,MATCH($AB341,ITP!$E$3:$E$46,0)),""))</f>
        <v/>
      </c>
      <c r="X341" s="33">
        <f>IF($AB341="","",IFERROR(INDEX(ITP!$L$3:$L$46,MATCH($AB341,ITP!$E$3:$E$46,0)),""))</f>
        <v/>
      </c>
      <c r="Y341" s="33">
        <f>IF($AB341="","",IFERROR(INDEX(ITP!$M$3:$M$46,MATCH($AB341,ITP!$E$3:$E$46,0)),""))</f>
        <v/>
      </c>
      <c r="Z341" s="33">
        <f>IF($AB341="","",IFERROR(INDEX(ITP!$N$3:$N$46,MATCH($AB341,ITP!$E$3:$E$46,0)),""))</f>
        <v/>
      </c>
      <c r="AA341" s="13">
        <f>IF(A341="","",A341&amp;"|"&amp;COUNTIF($A$2:A341,A341))</f>
        <v/>
      </c>
      <c r="AB341" s="13">
        <f>IF($A341="","",IFERROR(INDEX(ITP!$C$3:$C$21,MATCH(1,INDEX((ITP!$A$3:$A$21=$A341)*(((ITP!$B$3:$B$21="")+ISNUMBER(SEARCH(ITP!$B$3:$B$21,$G341&amp;" "&amp;$T341)))&gt;0),0),0)),""))</f>
        <v/>
      </c>
    </row>
    <row r="342">
      <c r="A342" s="33" t="n"/>
      <c r="B342" s="10" t="n"/>
      <c r="C342" s="33" t="n"/>
      <c r="D342" s="28" t="n"/>
      <c r="E342" s="10" t="n"/>
      <c r="F342" s="44" t="n"/>
      <c r="G342" s="33" t="n"/>
      <c r="H342" s="33" t="n"/>
      <c r="I342" s="33" t="n"/>
      <c r="J342" s="33" t="n"/>
      <c r="K342" s="44" t="n"/>
      <c r="L342" s="10" t="n"/>
      <c r="M342" s="33" t="n"/>
      <c r="N342" s="33" t="n"/>
      <c r="O342" s="33" t="n"/>
      <c r="P342" s="33" t="n"/>
      <c r="Q342" s="33" t="n"/>
      <c r="R342" s="33">
        <f>IF($AB342="","",IFERROR(INDEX(ITP!$G$3:$G$46,MATCH($AB342,ITP!$E$3:$E$46,0)),""))</f>
        <v/>
      </c>
      <c r="S342" s="33" t="n"/>
      <c r="T342" s="33" t="n"/>
      <c r="U342" s="33">
        <f>IF($AB342="","",IFERROR(INDEX(ITP!$I$3:$I$46,MATCH($AB342,ITP!$E$3:$E$46,0)),""))</f>
        <v/>
      </c>
      <c r="V342" s="33">
        <f>IF($AB342="","",IFERROR(INDEX(ITP!$J$3:$J$46,MATCH($AB342,ITP!$E$3:$E$46,0)),""))</f>
        <v/>
      </c>
      <c r="W342" s="33">
        <f>IF($AB342="","",IFERROR(INDEX(ITP!$K$3:$K$46,MATCH($AB342,ITP!$E$3:$E$46,0)),""))</f>
        <v/>
      </c>
      <c r="X342" s="33">
        <f>IF($AB342="","",IFERROR(INDEX(ITP!$L$3:$L$46,MATCH($AB342,ITP!$E$3:$E$46,0)),""))</f>
        <v/>
      </c>
      <c r="Y342" s="33">
        <f>IF($AB342="","",IFERROR(INDEX(ITP!$M$3:$M$46,MATCH($AB342,ITP!$E$3:$E$46,0)),""))</f>
        <v/>
      </c>
      <c r="Z342" s="33">
        <f>IF($AB342="","",IFERROR(INDEX(ITP!$N$3:$N$46,MATCH($AB342,ITP!$E$3:$E$46,0)),""))</f>
        <v/>
      </c>
      <c r="AA342" s="13">
        <f>IF(A342="","",A342&amp;"|"&amp;COUNTIF($A$2:A342,A342))</f>
        <v/>
      </c>
      <c r="AB342" s="13">
        <f>IF($A342="","",IFERROR(INDEX(ITP!$C$3:$C$21,MATCH(1,INDEX((ITP!$A$3:$A$21=$A342)*(((ITP!$B$3:$B$21="")+ISNUMBER(SEARCH(ITP!$B$3:$B$21,$G342&amp;" "&amp;$T342)))&gt;0),0),0)),""))</f>
        <v/>
      </c>
    </row>
    <row r="343">
      <c r="A343" s="33" t="n"/>
      <c r="B343" s="10" t="n"/>
      <c r="C343" s="33" t="n"/>
      <c r="D343" s="28" t="n"/>
      <c r="E343" s="10" t="n"/>
      <c r="F343" s="44" t="n"/>
      <c r="G343" s="33" t="n"/>
      <c r="H343" s="33" t="n"/>
      <c r="I343" s="33" t="n"/>
      <c r="J343" s="33" t="n"/>
      <c r="K343" s="44" t="n"/>
      <c r="L343" s="10" t="n"/>
      <c r="M343" s="33" t="n"/>
      <c r="N343" s="33" t="n"/>
      <c r="O343" s="33" t="n"/>
      <c r="P343" s="33" t="n"/>
      <c r="Q343" s="33" t="n"/>
      <c r="R343" s="33">
        <f>IF($AB343="","",IFERROR(INDEX(ITP!$G$3:$G$46,MATCH($AB343,ITP!$E$3:$E$46,0)),""))</f>
        <v/>
      </c>
      <c r="S343" s="33" t="n"/>
      <c r="T343" s="33" t="n"/>
      <c r="U343" s="33">
        <f>IF($AB343="","",IFERROR(INDEX(ITP!$I$3:$I$46,MATCH($AB343,ITP!$E$3:$E$46,0)),""))</f>
        <v/>
      </c>
      <c r="V343" s="33">
        <f>IF($AB343="","",IFERROR(INDEX(ITP!$J$3:$J$46,MATCH($AB343,ITP!$E$3:$E$46,0)),""))</f>
        <v/>
      </c>
      <c r="W343" s="33">
        <f>IF($AB343="","",IFERROR(INDEX(ITP!$K$3:$K$46,MATCH($AB343,ITP!$E$3:$E$46,0)),""))</f>
        <v/>
      </c>
      <c r="X343" s="33">
        <f>IF($AB343="","",IFERROR(INDEX(ITP!$L$3:$L$46,MATCH($AB343,ITP!$E$3:$E$46,0)),""))</f>
        <v/>
      </c>
      <c r="Y343" s="33">
        <f>IF($AB343="","",IFERROR(INDEX(ITP!$M$3:$M$46,MATCH($AB343,ITP!$E$3:$E$46,0)),""))</f>
        <v/>
      </c>
      <c r="Z343" s="33">
        <f>IF($AB343="","",IFERROR(INDEX(ITP!$N$3:$N$46,MATCH($AB343,ITP!$E$3:$E$46,0)),""))</f>
        <v/>
      </c>
      <c r="AA343" s="13">
        <f>IF(A343="","",A343&amp;"|"&amp;COUNTIF($A$2:A343,A343))</f>
        <v/>
      </c>
      <c r="AB343" s="13">
        <f>IF($A343="","",IFERROR(INDEX(ITP!$C$3:$C$21,MATCH(1,INDEX((ITP!$A$3:$A$21=$A343)*(((ITP!$B$3:$B$21="")+ISNUMBER(SEARCH(ITP!$B$3:$B$21,$G343&amp;" "&amp;$T343)))&gt;0),0),0)),""))</f>
        <v/>
      </c>
    </row>
    <row r="344">
      <c r="A344" s="33" t="n"/>
      <c r="B344" s="10" t="n"/>
      <c r="C344" s="33" t="n"/>
      <c r="D344" s="28" t="n"/>
      <c r="E344" s="10" t="n"/>
      <c r="F344" s="44" t="n"/>
      <c r="G344" s="33" t="n"/>
      <c r="H344" s="33" t="n"/>
      <c r="I344" s="33" t="n"/>
      <c r="J344" s="33" t="n"/>
      <c r="K344" s="44" t="n"/>
      <c r="L344" s="10" t="n"/>
      <c r="M344" s="33" t="n"/>
      <c r="N344" s="33" t="n"/>
      <c r="O344" s="33" t="n"/>
      <c r="P344" s="33" t="n"/>
      <c r="Q344" s="33" t="n"/>
      <c r="R344" s="33">
        <f>IF($AB344="","",IFERROR(INDEX(ITP!$G$3:$G$46,MATCH($AB344,ITP!$E$3:$E$46,0)),""))</f>
        <v/>
      </c>
      <c r="S344" s="33" t="n"/>
      <c r="T344" s="33" t="n"/>
      <c r="U344" s="33">
        <f>IF($AB344="","",IFERROR(INDEX(ITP!$I$3:$I$46,MATCH($AB344,ITP!$E$3:$E$46,0)),""))</f>
        <v/>
      </c>
      <c r="V344" s="33">
        <f>IF($AB344="","",IFERROR(INDEX(ITP!$J$3:$J$46,MATCH($AB344,ITP!$E$3:$E$46,0)),""))</f>
        <v/>
      </c>
      <c r="W344" s="33">
        <f>IF($AB344="","",IFERROR(INDEX(ITP!$K$3:$K$46,MATCH($AB344,ITP!$E$3:$E$46,0)),""))</f>
        <v/>
      </c>
      <c r="X344" s="33">
        <f>IF($AB344="","",IFERROR(INDEX(ITP!$L$3:$L$46,MATCH($AB344,ITP!$E$3:$E$46,0)),""))</f>
        <v/>
      </c>
      <c r="Y344" s="33">
        <f>IF($AB344="","",IFERROR(INDEX(ITP!$M$3:$M$46,MATCH($AB344,ITP!$E$3:$E$46,0)),""))</f>
        <v/>
      </c>
      <c r="Z344" s="33">
        <f>IF($AB344="","",IFERROR(INDEX(ITP!$N$3:$N$46,MATCH($AB344,ITP!$E$3:$E$46,0)),""))</f>
        <v/>
      </c>
      <c r="AA344" s="13">
        <f>IF(A344="","",A344&amp;"|"&amp;COUNTIF($A$2:A344,A344))</f>
        <v/>
      </c>
      <c r="AB344" s="13">
        <f>IF($A344="","",IFERROR(INDEX(ITP!$C$3:$C$21,MATCH(1,INDEX((ITP!$A$3:$A$21=$A344)*(((ITP!$B$3:$B$21="")+ISNUMBER(SEARCH(ITP!$B$3:$B$21,$G344&amp;" "&amp;$T344)))&gt;0),0),0)),""))</f>
        <v/>
      </c>
    </row>
    <row r="345">
      <c r="A345" s="33" t="n"/>
      <c r="B345" s="10" t="n"/>
      <c r="C345" s="33" t="n"/>
      <c r="D345" s="28" t="n"/>
      <c r="E345" s="10" t="n"/>
      <c r="F345" s="44" t="n"/>
      <c r="G345" s="33" t="n"/>
      <c r="H345" s="33" t="n"/>
      <c r="I345" s="33" t="n"/>
      <c r="J345" s="33" t="n"/>
      <c r="K345" s="44" t="n"/>
      <c r="L345" s="10" t="n"/>
      <c r="M345" s="33" t="n"/>
      <c r="N345" s="33" t="n"/>
      <c r="O345" s="33" t="n"/>
      <c r="P345" s="33" t="n"/>
      <c r="Q345" s="33" t="n"/>
      <c r="R345" s="33">
        <f>IF($AB345="","",IFERROR(INDEX(ITP!$G$3:$G$46,MATCH($AB345,ITP!$E$3:$E$46,0)),""))</f>
        <v/>
      </c>
      <c r="S345" s="33" t="n"/>
      <c r="T345" s="33" t="n"/>
      <c r="U345" s="33">
        <f>IF($AB345="","",IFERROR(INDEX(ITP!$I$3:$I$46,MATCH($AB345,ITP!$E$3:$E$46,0)),""))</f>
        <v/>
      </c>
      <c r="V345" s="33">
        <f>IF($AB345="","",IFERROR(INDEX(ITP!$J$3:$J$46,MATCH($AB345,ITP!$E$3:$E$46,0)),""))</f>
        <v/>
      </c>
      <c r="W345" s="33">
        <f>IF($AB345="","",IFERROR(INDEX(ITP!$K$3:$K$46,MATCH($AB345,ITP!$E$3:$E$46,0)),""))</f>
        <v/>
      </c>
      <c r="X345" s="33">
        <f>IF($AB345="","",IFERROR(INDEX(ITP!$L$3:$L$46,MATCH($AB345,ITP!$E$3:$E$46,0)),""))</f>
        <v/>
      </c>
      <c r="Y345" s="33">
        <f>IF($AB345="","",IFERROR(INDEX(ITP!$M$3:$M$46,MATCH($AB345,ITP!$E$3:$E$46,0)),""))</f>
        <v/>
      </c>
      <c r="Z345" s="33">
        <f>IF($AB345="","",IFERROR(INDEX(ITP!$N$3:$N$46,MATCH($AB345,ITP!$E$3:$E$46,0)),""))</f>
        <v/>
      </c>
      <c r="AA345" s="13">
        <f>IF(A345="","",A345&amp;"|"&amp;COUNTIF($A$2:A345,A345))</f>
        <v/>
      </c>
      <c r="AB345" s="13">
        <f>IF($A345="","",IFERROR(INDEX(ITP!$C$3:$C$21,MATCH(1,INDEX((ITP!$A$3:$A$21=$A345)*(((ITP!$B$3:$B$21="")+ISNUMBER(SEARCH(ITP!$B$3:$B$21,$G345&amp;" "&amp;$T345)))&gt;0),0),0)),""))</f>
        <v/>
      </c>
    </row>
    <row r="346">
      <c r="A346" s="33" t="n"/>
      <c r="B346" s="10" t="n"/>
      <c r="C346" s="33" t="n"/>
      <c r="D346" s="28" t="n"/>
      <c r="E346" s="10" t="n"/>
      <c r="F346" s="44" t="n"/>
      <c r="G346" s="33" t="n"/>
      <c r="H346" s="33" t="n"/>
      <c r="I346" s="33" t="n"/>
      <c r="J346" s="33" t="n"/>
      <c r="K346" s="44" t="n"/>
      <c r="L346" s="10" t="n"/>
      <c r="M346" s="33" t="n"/>
      <c r="N346" s="33" t="n"/>
      <c r="O346" s="33" t="n"/>
      <c r="P346" s="33" t="n"/>
      <c r="Q346" s="33" t="n"/>
      <c r="R346" s="33">
        <f>IF($AB346="","",IFERROR(INDEX(ITP!$G$3:$G$46,MATCH($AB346,ITP!$E$3:$E$46,0)),""))</f>
        <v/>
      </c>
      <c r="S346" s="33" t="n"/>
      <c r="T346" s="33" t="n"/>
      <c r="U346" s="33">
        <f>IF($AB346="","",IFERROR(INDEX(ITP!$I$3:$I$46,MATCH($AB346,ITP!$E$3:$E$46,0)),""))</f>
        <v/>
      </c>
      <c r="V346" s="33">
        <f>IF($AB346="","",IFERROR(INDEX(ITP!$J$3:$J$46,MATCH($AB346,ITP!$E$3:$E$46,0)),""))</f>
        <v/>
      </c>
      <c r="W346" s="33">
        <f>IF($AB346="","",IFERROR(INDEX(ITP!$K$3:$K$46,MATCH($AB346,ITP!$E$3:$E$46,0)),""))</f>
        <v/>
      </c>
      <c r="X346" s="33">
        <f>IF($AB346="","",IFERROR(INDEX(ITP!$L$3:$L$46,MATCH($AB346,ITP!$E$3:$E$46,0)),""))</f>
        <v/>
      </c>
      <c r="Y346" s="33">
        <f>IF($AB346="","",IFERROR(INDEX(ITP!$M$3:$M$46,MATCH($AB346,ITP!$E$3:$E$46,0)),""))</f>
        <v/>
      </c>
      <c r="Z346" s="33">
        <f>IF($AB346="","",IFERROR(INDEX(ITP!$N$3:$N$46,MATCH($AB346,ITP!$E$3:$E$46,0)),""))</f>
        <v/>
      </c>
      <c r="AA346" s="13">
        <f>IF(A346="","",A346&amp;"|"&amp;COUNTIF($A$2:A346,A346))</f>
        <v/>
      </c>
      <c r="AB346" s="13">
        <f>IF($A346="","",IFERROR(INDEX(ITP!$C$3:$C$21,MATCH(1,INDEX((ITP!$A$3:$A$21=$A346)*(((ITP!$B$3:$B$21="")+ISNUMBER(SEARCH(ITP!$B$3:$B$21,$G346&amp;" "&amp;$T346)))&gt;0),0),0)),""))</f>
        <v/>
      </c>
    </row>
    <row r="347">
      <c r="A347" s="33" t="n"/>
      <c r="B347" s="10" t="n"/>
      <c r="C347" s="33" t="n"/>
      <c r="D347" s="28" t="n"/>
      <c r="E347" s="10" t="n"/>
      <c r="F347" s="44" t="n"/>
      <c r="G347" s="33" t="n"/>
      <c r="H347" s="33" t="n"/>
      <c r="I347" s="33" t="n"/>
      <c r="J347" s="33" t="n"/>
      <c r="K347" s="44" t="n"/>
      <c r="L347" s="10" t="n"/>
      <c r="M347" s="33" t="n"/>
      <c r="N347" s="33" t="n"/>
      <c r="O347" s="33" t="n"/>
      <c r="P347" s="33" t="n"/>
      <c r="Q347" s="33" t="n"/>
      <c r="R347" s="33">
        <f>IF($AB347="","",IFERROR(INDEX(ITP!$G$3:$G$46,MATCH($AB347,ITP!$E$3:$E$46,0)),""))</f>
        <v/>
      </c>
      <c r="S347" s="33" t="n"/>
      <c r="T347" s="33" t="n"/>
      <c r="U347" s="33">
        <f>IF($AB347="","",IFERROR(INDEX(ITP!$I$3:$I$46,MATCH($AB347,ITP!$E$3:$E$46,0)),""))</f>
        <v/>
      </c>
      <c r="V347" s="33">
        <f>IF($AB347="","",IFERROR(INDEX(ITP!$J$3:$J$46,MATCH($AB347,ITP!$E$3:$E$46,0)),""))</f>
        <v/>
      </c>
      <c r="W347" s="33">
        <f>IF($AB347="","",IFERROR(INDEX(ITP!$K$3:$K$46,MATCH($AB347,ITP!$E$3:$E$46,0)),""))</f>
        <v/>
      </c>
      <c r="X347" s="33">
        <f>IF($AB347="","",IFERROR(INDEX(ITP!$L$3:$L$46,MATCH($AB347,ITP!$E$3:$E$46,0)),""))</f>
        <v/>
      </c>
      <c r="Y347" s="33">
        <f>IF($AB347="","",IFERROR(INDEX(ITP!$M$3:$M$46,MATCH($AB347,ITP!$E$3:$E$46,0)),""))</f>
        <v/>
      </c>
      <c r="Z347" s="33">
        <f>IF($AB347="","",IFERROR(INDEX(ITP!$N$3:$N$46,MATCH($AB347,ITP!$E$3:$E$46,0)),""))</f>
        <v/>
      </c>
      <c r="AA347" s="13">
        <f>IF(A347="","",A347&amp;"|"&amp;COUNTIF($A$2:A347,A347))</f>
        <v/>
      </c>
      <c r="AB347" s="13">
        <f>IF($A347="","",IFERROR(INDEX(ITP!$C$3:$C$21,MATCH(1,INDEX((ITP!$A$3:$A$21=$A347)*(((ITP!$B$3:$B$21="")+ISNUMBER(SEARCH(ITP!$B$3:$B$21,$G347&amp;" "&amp;$T347)))&gt;0),0),0)),""))</f>
        <v/>
      </c>
    </row>
    <row r="348">
      <c r="A348" s="33" t="n"/>
      <c r="B348" s="10" t="n"/>
      <c r="C348" s="33" t="n"/>
      <c r="D348" s="28" t="n"/>
      <c r="E348" s="10" t="n"/>
      <c r="F348" s="44" t="n"/>
      <c r="G348" s="33" t="n"/>
      <c r="H348" s="33" t="n"/>
      <c r="I348" s="33" t="n"/>
      <c r="J348" s="33" t="n"/>
      <c r="K348" s="44" t="n"/>
      <c r="L348" s="10" t="n"/>
      <c r="M348" s="33" t="n"/>
      <c r="N348" s="33" t="n"/>
      <c r="O348" s="33" t="n"/>
      <c r="P348" s="33" t="n"/>
      <c r="Q348" s="33" t="n"/>
      <c r="R348" s="33">
        <f>IF($AB348="","",IFERROR(INDEX(ITP!$G$3:$G$46,MATCH($AB348,ITP!$E$3:$E$46,0)),""))</f>
        <v/>
      </c>
      <c r="S348" s="33" t="n"/>
      <c r="T348" s="33" t="n"/>
      <c r="U348" s="33">
        <f>IF($AB348="","",IFERROR(INDEX(ITP!$I$3:$I$46,MATCH($AB348,ITP!$E$3:$E$46,0)),""))</f>
        <v/>
      </c>
      <c r="V348" s="33">
        <f>IF($AB348="","",IFERROR(INDEX(ITP!$J$3:$J$46,MATCH($AB348,ITP!$E$3:$E$46,0)),""))</f>
        <v/>
      </c>
      <c r="W348" s="33">
        <f>IF($AB348="","",IFERROR(INDEX(ITP!$K$3:$K$46,MATCH($AB348,ITP!$E$3:$E$46,0)),""))</f>
        <v/>
      </c>
      <c r="X348" s="33">
        <f>IF($AB348="","",IFERROR(INDEX(ITP!$L$3:$L$46,MATCH($AB348,ITP!$E$3:$E$46,0)),""))</f>
        <v/>
      </c>
      <c r="Y348" s="33">
        <f>IF($AB348="","",IFERROR(INDEX(ITP!$M$3:$M$46,MATCH($AB348,ITP!$E$3:$E$46,0)),""))</f>
        <v/>
      </c>
      <c r="Z348" s="33">
        <f>IF($AB348="","",IFERROR(INDEX(ITP!$N$3:$N$46,MATCH($AB348,ITP!$E$3:$E$46,0)),""))</f>
        <v/>
      </c>
      <c r="AA348" s="13">
        <f>IF(A348="","",A348&amp;"|"&amp;COUNTIF($A$2:A348,A348))</f>
        <v/>
      </c>
      <c r="AB348" s="13">
        <f>IF($A348="","",IFERROR(INDEX(ITP!$C$3:$C$21,MATCH(1,INDEX((ITP!$A$3:$A$21=$A348)*(((ITP!$B$3:$B$21="")+ISNUMBER(SEARCH(ITP!$B$3:$B$21,$G348&amp;" "&amp;$T348)))&gt;0),0),0)),""))</f>
        <v/>
      </c>
    </row>
    <row r="349">
      <c r="A349" s="33" t="n"/>
      <c r="B349" s="10" t="n"/>
      <c r="C349" s="33" t="n"/>
      <c r="D349" s="28" t="n"/>
      <c r="E349" s="10" t="n"/>
      <c r="F349" s="44" t="n"/>
      <c r="G349" s="33" t="n"/>
      <c r="H349" s="33" t="n"/>
      <c r="I349" s="33" t="n"/>
      <c r="J349" s="33" t="n"/>
      <c r="K349" s="44" t="n"/>
      <c r="L349" s="10" t="n"/>
      <c r="M349" s="33" t="n"/>
      <c r="N349" s="33" t="n"/>
      <c r="O349" s="33" t="n"/>
      <c r="P349" s="33" t="n"/>
      <c r="Q349" s="33" t="n"/>
      <c r="R349" s="33">
        <f>IF($AB349="","",IFERROR(INDEX(ITP!$G$3:$G$46,MATCH($AB349,ITP!$E$3:$E$46,0)),""))</f>
        <v/>
      </c>
      <c r="S349" s="33" t="n"/>
      <c r="T349" s="33" t="n"/>
      <c r="U349" s="33">
        <f>IF($AB349="","",IFERROR(INDEX(ITP!$I$3:$I$46,MATCH($AB349,ITP!$E$3:$E$46,0)),""))</f>
        <v/>
      </c>
      <c r="V349" s="33">
        <f>IF($AB349="","",IFERROR(INDEX(ITP!$J$3:$J$46,MATCH($AB349,ITP!$E$3:$E$46,0)),""))</f>
        <v/>
      </c>
      <c r="W349" s="33">
        <f>IF($AB349="","",IFERROR(INDEX(ITP!$K$3:$K$46,MATCH($AB349,ITP!$E$3:$E$46,0)),""))</f>
        <v/>
      </c>
      <c r="X349" s="33">
        <f>IF($AB349="","",IFERROR(INDEX(ITP!$L$3:$L$46,MATCH($AB349,ITP!$E$3:$E$46,0)),""))</f>
        <v/>
      </c>
      <c r="Y349" s="33">
        <f>IF($AB349="","",IFERROR(INDEX(ITP!$M$3:$M$46,MATCH($AB349,ITP!$E$3:$E$46,0)),""))</f>
        <v/>
      </c>
      <c r="Z349" s="33">
        <f>IF($AB349="","",IFERROR(INDEX(ITP!$N$3:$N$46,MATCH($AB349,ITP!$E$3:$E$46,0)),""))</f>
        <v/>
      </c>
      <c r="AA349" s="13">
        <f>IF(A349="","",A349&amp;"|"&amp;COUNTIF($A$2:A349,A349))</f>
        <v/>
      </c>
      <c r="AB349" s="13">
        <f>IF($A349="","",IFERROR(INDEX(ITP!$C$3:$C$21,MATCH(1,INDEX((ITP!$A$3:$A$21=$A349)*(((ITP!$B$3:$B$21="")+ISNUMBER(SEARCH(ITP!$B$3:$B$21,$G349&amp;" "&amp;$T349)))&gt;0),0),0)),""))</f>
        <v/>
      </c>
    </row>
    <row r="350">
      <c r="A350" s="33" t="n"/>
      <c r="B350" s="10" t="n"/>
      <c r="C350" s="33" t="n"/>
      <c r="D350" s="28" t="n"/>
      <c r="E350" s="10" t="n"/>
      <c r="F350" s="44" t="n"/>
      <c r="G350" s="33" t="n"/>
      <c r="H350" s="33" t="n"/>
      <c r="I350" s="33" t="n"/>
      <c r="J350" s="33" t="n"/>
      <c r="K350" s="44" t="n"/>
      <c r="L350" s="10" t="n"/>
      <c r="M350" s="33" t="n"/>
      <c r="N350" s="33" t="n"/>
      <c r="O350" s="33" t="n"/>
      <c r="P350" s="33" t="n"/>
      <c r="Q350" s="33" t="n"/>
      <c r="R350" s="33">
        <f>IF($AB350="","",IFERROR(INDEX(ITP!$G$3:$G$46,MATCH($AB350,ITP!$E$3:$E$46,0)),""))</f>
        <v/>
      </c>
      <c r="S350" s="33" t="n"/>
      <c r="T350" s="33" t="n"/>
      <c r="U350" s="33">
        <f>IF($AB350="","",IFERROR(INDEX(ITP!$I$3:$I$46,MATCH($AB350,ITP!$E$3:$E$46,0)),""))</f>
        <v/>
      </c>
      <c r="V350" s="33">
        <f>IF($AB350="","",IFERROR(INDEX(ITP!$J$3:$J$46,MATCH($AB350,ITP!$E$3:$E$46,0)),""))</f>
        <v/>
      </c>
      <c r="W350" s="33">
        <f>IF($AB350="","",IFERROR(INDEX(ITP!$K$3:$K$46,MATCH($AB350,ITP!$E$3:$E$46,0)),""))</f>
        <v/>
      </c>
      <c r="X350" s="33">
        <f>IF($AB350="","",IFERROR(INDEX(ITP!$L$3:$L$46,MATCH($AB350,ITP!$E$3:$E$46,0)),""))</f>
        <v/>
      </c>
      <c r="Y350" s="33">
        <f>IF($AB350="","",IFERROR(INDEX(ITP!$M$3:$M$46,MATCH($AB350,ITP!$E$3:$E$46,0)),""))</f>
        <v/>
      </c>
      <c r="Z350" s="33">
        <f>IF($AB350="","",IFERROR(INDEX(ITP!$N$3:$N$46,MATCH($AB350,ITP!$E$3:$E$46,0)),""))</f>
        <v/>
      </c>
      <c r="AA350" s="13">
        <f>IF(A350="","",A350&amp;"|"&amp;COUNTIF($A$2:A350,A350))</f>
        <v/>
      </c>
      <c r="AB350" s="13">
        <f>IF($A350="","",IFERROR(INDEX(ITP!$C$3:$C$21,MATCH(1,INDEX((ITP!$A$3:$A$21=$A350)*(((ITP!$B$3:$B$21="")+ISNUMBER(SEARCH(ITP!$B$3:$B$21,$G350&amp;" "&amp;$T350)))&gt;0),0),0)),""))</f>
        <v/>
      </c>
    </row>
    <row r="351">
      <c r="A351" s="33" t="n"/>
      <c r="B351" s="10" t="n"/>
      <c r="C351" s="33" t="n"/>
      <c r="D351" s="28" t="n"/>
      <c r="E351" s="10" t="n"/>
      <c r="F351" s="44" t="n"/>
      <c r="G351" s="33" t="n"/>
      <c r="H351" s="33" t="n"/>
      <c r="I351" s="33" t="n"/>
      <c r="J351" s="33" t="n"/>
      <c r="K351" s="44" t="n"/>
      <c r="L351" s="10" t="n"/>
      <c r="M351" s="33" t="n"/>
      <c r="N351" s="33" t="n"/>
      <c r="O351" s="33" t="n"/>
      <c r="P351" s="33" t="n"/>
      <c r="Q351" s="33" t="n"/>
      <c r="R351" s="33">
        <f>IF($AB351="","",IFERROR(INDEX(ITP!$G$3:$G$46,MATCH($AB351,ITP!$E$3:$E$46,0)),""))</f>
        <v/>
      </c>
      <c r="S351" s="33" t="n"/>
      <c r="T351" s="33" t="n"/>
      <c r="U351" s="33">
        <f>IF($AB351="","",IFERROR(INDEX(ITP!$I$3:$I$46,MATCH($AB351,ITP!$E$3:$E$46,0)),""))</f>
        <v/>
      </c>
      <c r="V351" s="33">
        <f>IF($AB351="","",IFERROR(INDEX(ITP!$J$3:$J$46,MATCH($AB351,ITP!$E$3:$E$46,0)),""))</f>
        <v/>
      </c>
      <c r="W351" s="33">
        <f>IF($AB351="","",IFERROR(INDEX(ITP!$K$3:$K$46,MATCH($AB351,ITP!$E$3:$E$46,0)),""))</f>
        <v/>
      </c>
      <c r="X351" s="33">
        <f>IF($AB351="","",IFERROR(INDEX(ITP!$L$3:$L$46,MATCH($AB351,ITP!$E$3:$E$46,0)),""))</f>
        <v/>
      </c>
      <c r="Y351" s="33">
        <f>IF($AB351="","",IFERROR(INDEX(ITP!$M$3:$M$46,MATCH($AB351,ITP!$E$3:$E$46,0)),""))</f>
        <v/>
      </c>
      <c r="Z351" s="33">
        <f>IF($AB351="","",IFERROR(INDEX(ITP!$N$3:$N$46,MATCH($AB351,ITP!$E$3:$E$46,0)),""))</f>
        <v/>
      </c>
      <c r="AA351" s="13">
        <f>IF(A351="","",A351&amp;"|"&amp;COUNTIF($A$2:A351,A351))</f>
        <v/>
      </c>
      <c r="AB351" s="13">
        <f>IF($A351="","",IFERROR(INDEX(ITP!$C$3:$C$21,MATCH(1,INDEX((ITP!$A$3:$A$21=$A351)*(((ITP!$B$3:$B$21="")+ISNUMBER(SEARCH(ITP!$B$3:$B$21,$G351&amp;" "&amp;$T351)))&gt;0),0),0)),""))</f>
        <v/>
      </c>
    </row>
    <row r="352">
      <c r="A352" s="33" t="n"/>
      <c r="B352" s="10" t="n"/>
      <c r="C352" s="33" t="n"/>
      <c r="D352" s="28" t="n"/>
      <c r="E352" s="10" t="n"/>
      <c r="F352" s="44" t="n"/>
      <c r="G352" s="33" t="n"/>
      <c r="H352" s="33" t="n"/>
      <c r="I352" s="33" t="n"/>
      <c r="J352" s="33" t="n"/>
      <c r="K352" s="44" t="n"/>
      <c r="L352" s="10" t="n"/>
      <c r="M352" s="33" t="n"/>
      <c r="N352" s="33" t="n"/>
      <c r="O352" s="33" t="n"/>
      <c r="P352" s="33" t="n"/>
      <c r="Q352" s="33" t="n"/>
      <c r="R352" s="33">
        <f>IF($AB352="","",IFERROR(INDEX(ITP!$G$3:$G$46,MATCH($AB352,ITP!$E$3:$E$46,0)),""))</f>
        <v/>
      </c>
      <c r="S352" s="33" t="n"/>
      <c r="T352" s="33" t="n"/>
      <c r="U352" s="33">
        <f>IF($AB352="","",IFERROR(INDEX(ITP!$I$3:$I$46,MATCH($AB352,ITP!$E$3:$E$46,0)),""))</f>
        <v/>
      </c>
      <c r="V352" s="33">
        <f>IF($AB352="","",IFERROR(INDEX(ITP!$J$3:$J$46,MATCH($AB352,ITP!$E$3:$E$46,0)),""))</f>
        <v/>
      </c>
      <c r="W352" s="33">
        <f>IF($AB352="","",IFERROR(INDEX(ITP!$K$3:$K$46,MATCH($AB352,ITP!$E$3:$E$46,0)),""))</f>
        <v/>
      </c>
      <c r="X352" s="33">
        <f>IF($AB352="","",IFERROR(INDEX(ITP!$L$3:$L$46,MATCH($AB352,ITP!$E$3:$E$46,0)),""))</f>
        <v/>
      </c>
      <c r="Y352" s="33">
        <f>IF($AB352="","",IFERROR(INDEX(ITP!$M$3:$M$46,MATCH($AB352,ITP!$E$3:$E$46,0)),""))</f>
        <v/>
      </c>
      <c r="Z352" s="33">
        <f>IF($AB352="","",IFERROR(INDEX(ITP!$N$3:$N$46,MATCH($AB352,ITP!$E$3:$E$46,0)),""))</f>
        <v/>
      </c>
      <c r="AA352" s="13">
        <f>IF(A352="","",A352&amp;"|"&amp;COUNTIF($A$2:A352,A352))</f>
        <v/>
      </c>
      <c r="AB352" s="13">
        <f>IF($A352="","",IFERROR(INDEX(ITP!$C$3:$C$21,MATCH(1,INDEX((ITP!$A$3:$A$21=$A352)*(((ITP!$B$3:$B$21="")+ISNUMBER(SEARCH(ITP!$B$3:$B$21,$G352&amp;" "&amp;$T352)))&gt;0),0),0)),""))</f>
        <v/>
      </c>
    </row>
    <row r="353">
      <c r="A353" s="33" t="n"/>
      <c r="B353" s="10" t="n"/>
      <c r="C353" s="33" t="n"/>
      <c r="D353" s="28" t="n"/>
      <c r="E353" s="10" t="n"/>
      <c r="F353" s="44" t="n"/>
      <c r="G353" s="33" t="n"/>
      <c r="H353" s="33" t="n"/>
      <c r="I353" s="33" t="n"/>
      <c r="J353" s="33" t="n"/>
      <c r="K353" s="44" t="n"/>
      <c r="L353" s="10" t="n"/>
      <c r="M353" s="33" t="n"/>
      <c r="N353" s="33" t="n"/>
      <c r="O353" s="33" t="n"/>
      <c r="P353" s="33" t="n"/>
      <c r="Q353" s="33" t="n"/>
      <c r="R353" s="33">
        <f>IF($AB353="","",IFERROR(INDEX(ITP!$G$3:$G$46,MATCH($AB353,ITP!$E$3:$E$46,0)),""))</f>
        <v/>
      </c>
      <c r="S353" s="33" t="n"/>
      <c r="T353" s="33" t="n"/>
      <c r="U353" s="33">
        <f>IF($AB353="","",IFERROR(INDEX(ITP!$I$3:$I$46,MATCH($AB353,ITP!$E$3:$E$46,0)),""))</f>
        <v/>
      </c>
      <c r="V353" s="33">
        <f>IF($AB353="","",IFERROR(INDEX(ITP!$J$3:$J$46,MATCH($AB353,ITP!$E$3:$E$46,0)),""))</f>
        <v/>
      </c>
      <c r="W353" s="33">
        <f>IF($AB353="","",IFERROR(INDEX(ITP!$K$3:$K$46,MATCH($AB353,ITP!$E$3:$E$46,0)),""))</f>
        <v/>
      </c>
      <c r="X353" s="33">
        <f>IF($AB353="","",IFERROR(INDEX(ITP!$L$3:$L$46,MATCH($AB353,ITP!$E$3:$E$46,0)),""))</f>
        <v/>
      </c>
      <c r="Y353" s="33">
        <f>IF($AB353="","",IFERROR(INDEX(ITP!$M$3:$M$46,MATCH($AB353,ITP!$E$3:$E$46,0)),""))</f>
        <v/>
      </c>
      <c r="Z353" s="33">
        <f>IF($AB353="","",IFERROR(INDEX(ITP!$N$3:$N$46,MATCH($AB353,ITP!$E$3:$E$46,0)),""))</f>
        <v/>
      </c>
      <c r="AA353" s="13">
        <f>IF(A353="","",A353&amp;"|"&amp;COUNTIF($A$2:A353,A353))</f>
        <v/>
      </c>
      <c r="AB353" s="13">
        <f>IF($A353="","",IFERROR(INDEX(ITP!$C$3:$C$21,MATCH(1,INDEX((ITP!$A$3:$A$21=$A353)*(((ITP!$B$3:$B$21="")+ISNUMBER(SEARCH(ITP!$B$3:$B$21,$G353&amp;" "&amp;$T353)))&gt;0),0),0)),""))</f>
        <v/>
      </c>
    </row>
    <row r="354">
      <c r="A354" s="33" t="n"/>
      <c r="B354" s="10" t="n"/>
      <c r="C354" s="33" t="n"/>
      <c r="D354" s="28" t="n"/>
      <c r="E354" s="10" t="n"/>
      <c r="F354" s="44" t="n"/>
      <c r="G354" s="33" t="n"/>
      <c r="H354" s="33" t="n"/>
      <c r="I354" s="33" t="n"/>
      <c r="J354" s="33" t="n"/>
      <c r="K354" s="44" t="n"/>
      <c r="L354" s="10" t="n"/>
      <c r="M354" s="33" t="n"/>
      <c r="N354" s="33" t="n"/>
      <c r="O354" s="33" t="n"/>
      <c r="P354" s="33" t="n"/>
      <c r="Q354" s="33" t="n"/>
      <c r="R354" s="33">
        <f>IF($AB354="","",IFERROR(INDEX(ITP!$G$3:$G$46,MATCH($AB354,ITP!$E$3:$E$46,0)),""))</f>
        <v/>
      </c>
      <c r="S354" s="33" t="n"/>
      <c r="T354" s="33" t="n"/>
      <c r="U354" s="33">
        <f>IF($AB354="","",IFERROR(INDEX(ITP!$I$3:$I$46,MATCH($AB354,ITP!$E$3:$E$46,0)),""))</f>
        <v/>
      </c>
      <c r="V354" s="33">
        <f>IF($AB354="","",IFERROR(INDEX(ITP!$J$3:$J$46,MATCH($AB354,ITP!$E$3:$E$46,0)),""))</f>
        <v/>
      </c>
      <c r="W354" s="33">
        <f>IF($AB354="","",IFERROR(INDEX(ITP!$K$3:$K$46,MATCH($AB354,ITP!$E$3:$E$46,0)),""))</f>
        <v/>
      </c>
      <c r="X354" s="33">
        <f>IF($AB354="","",IFERROR(INDEX(ITP!$L$3:$L$46,MATCH($AB354,ITP!$E$3:$E$46,0)),""))</f>
        <v/>
      </c>
      <c r="Y354" s="33">
        <f>IF($AB354="","",IFERROR(INDEX(ITP!$M$3:$M$46,MATCH($AB354,ITP!$E$3:$E$46,0)),""))</f>
        <v/>
      </c>
      <c r="Z354" s="33">
        <f>IF($AB354="","",IFERROR(INDEX(ITP!$N$3:$N$46,MATCH($AB354,ITP!$E$3:$E$46,0)),""))</f>
        <v/>
      </c>
      <c r="AA354" s="13">
        <f>IF(A354="","",A354&amp;"|"&amp;COUNTIF($A$2:A354,A354))</f>
        <v/>
      </c>
      <c r="AB354" s="13">
        <f>IF($A354="","",IFERROR(INDEX(ITP!$C$3:$C$21,MATCH(1,INDEX((ITP!$A$3:$A$21=$A354)*(((ITP!$B$3:$B$21="")+ISNUMBER(SEARCH(ITP!$B$3:$B$21,$G354&amp;" "&amp;$T354)))&gt;0),0),0)),""))</f>
        <v/>
      </c>
    </row>
    <row r="355">
      <c r="A355" s="33" t="n"/>
      <c r="B355" s="10" t="n"/>
      <c r="C355" s="33" t="n"/>
      <c r="D355" s="28" t="n"/>
      <c r="E355" s="10" t="n"/>
      <c r="F355" s="44" t="n"/>
      <c r="G355" s="33" t="n"/>
      <c r="H355" s="33" t="n"/>
      <c r="I355" s="33" t="n"/>
      <c r="J355" s="33" t="n"/>
      <c r="K355" s="44" t="n"/>
      <c r="L355" s="10" t="n"/>
      <c r="M355" s="33" t="n"/>
      <c r="N355" s="33" t="n"/>
      <c r="O355" s="33" t="n"/>
      <c r="P355" s="33" t="n"/>
      <c r="Q355" s="33" t="n"/>
      <c r="R355" s="33">
        <f>IF($AB355="","",IFERROR(INDEX(ITP!$G$3:$G$46,MATCH($AB355,ITP!$E$3:$E$46,0)),""))</f>
        <v/>
      </c>
      <c r="S355" s="33" t="n"/>
      <c r="T355" s="33" t="n"/>
      <c r="U355" s="33">
        <f>IF($AB355="","",IFERROR(INDEX(ITP!$I$3:$I$46,MATCH($AB355,ITP!$E$3:$E$46,0)),""))</f>
        <v/>
      </c>
      <c r="V355" s="33">
        <f>IF($AB355="","",IFERROR(INDEX(ITP!$J$3:$J$46,MATCH($AB355,ITP!$E$3:$E$46,0)),""))</f>
        <v/>
      </c>
      <c r="W355" s="33">
        <f>IF($AB355="","",IFERROR(INDEX(ITP!$K$3:$K$46,MATCH($AB355,ITP!$E$3:$E$46,0)),""))</f>
        <v/>
      </c>
      <c r="X355" s="33">
        <f>IF($AB355="","",IFERROR(INDEX(ITP!$L$3:$L$46,MATCH($AB355,ITP!$E$3:$E$46,0)),""))</f>
        <v/>
      </c>
      <c r="Y355" s="33">
        <f>IF($AB355="","",IFERROR(INDEX(ITP!$M$3:$M$46,MATCH($AB355,ITP!$E$3:$E$46,0)),""))</f>
        <v/>
      </c>
      <c r="Z355" s="33">
        <f>IF($AB355="","",IFERROR(INDEX(ITP!$N$3:$N$46,MATCH($AB355,ITP!$E$3:$E$46,0)),""))</f>
        <v/>
      </c>
      <c r="AA355" s="13">
        <f>IF(A355="","",A355&amp;"|"&amp;COUNTIF($A$2:A355,A355))</f>
        <v/>
      </c>
      <c r="AB355" s="13">
        <f>IF($A355="","",IFERROR(INDEX(ITP!$C$3:$C$21,MATCH(1,INDEX((ITP!$A$3:$A$21=$A355)*(((ITP!$B$3:$B$21="")+ISNUMBER(SEARCH(ITP!$B$3:$B$21,$G355&amp;" "&amp;$T355)))&gt;0),0),0)),""))</f>
        <v/>
      </c>
    </row>
    <row r="356">
      <c r="A356" s="33" t="n"/>
      <c r="B356" s="10" t="n"/>
      <c r="C356" s="33" t="n"/>
      <c r="D356" s="28" t="n"/>
      <c r="E356" s="10" t="n"/>
      <c r="F356" s="44" t="n"/>
      <c r="G356" s="33" t="n"/>
      <c r="H356" s="33" t="n"/>
      <c r="I356" s="33" t="n"/>
      <c r="J356" s="33" t="n"/>
      <c r="K356" s="44" t="n"/>
      <c r="L356" s="10" t="n"/>
      <c r="M356" s="33" t="n"/>
      <c r="N356" s="33" t="n"/>
      <c r="O356" s="33" t="n"/>
      <c r="P356" s="33" t="n"/>
      <c r="Q356" s="33" t="n"/>
      <c r="R356" s="33">
        <f>IF($AB356="","",IFERROR(INDEX(ITP!$G$3:$G$46,MATCH($AB356,ITP!$E$3:$E$46,0)),""))</f>
        <v/>
      </c>
      <c r="S356" s="33" t="n"/>
      <c r="T356" s="33" t="n"/>
      <c r="U356" s="33">
        <f>IF($AB356="","",IFERROR(INDEX(ITP!$I$3:$I$46,MATCH($AB356,ITP!$E$3:$E$46,0)),""))</f>
        <v/>
      </c>
      <c r="V356" s="33">
        <f>IF($AB356="","",IFERROR(INDEX(ITP!$J$3:$J$46,MATCH($AB356,ITP!$E$3:$E$46,0)),""))</f>
        <v/>
      </c>
      <c r="W356" s="33">
        <f>IF($AB356="","",IFERROR(INDEX(ITP!$K$3:$K$46,MATCH($AB356,ITP!$E$3:$E$46,0)),""))</f>
        <v/>
      </c>
      <c r="X356" s="33">
        <f>IF($AB356="","",IFERROR(INDEX(ITP!$L$3:$L$46,MATCH($AB356,ITP!$E$3:$E$46,0)),""))</f>
        <v/>
      </c>
      <c r="Y356" s="33">
        <f>IF($AB356="","",IFERROR(INDEX(ITP!$M$3:$M$46,MATCH($AB356,ITP!$E$3:$E$46,0)),""))</f>
        <v/>
      </c>
      <c r="Z356" s="33">
        <f>IF($AB356="","",IFERROR(INDEX(ITP!$N$3:$N$46,MATCH($AB356,ITP!$E$3:$E$46,0)),""))</f>
        <v/>
      </c>
      <c r="AA356" s="13">
        <f>IF(A356="","",A356&amp;"|"&amp;COUNTIF($A$2:A356,A356))</f>
        <v/>
      </c>
      <c r="AB356" s="13">
        <f>IF($A356="","",IFERROR(INDEX(ITP!$C$3:$C$21,MATCH(1,INDEX((ITP!$A$3:$A$21=$A356)*(((ITP!$B$3:$B$21="")+ISNUMBER(SEARCH(ITP!$B$3:$B$21,$G356&amp;" "&amp;$T356)))&gt;0),0),0)),""))</f>
        <v/>
      </c>
    </row>
    <row r="357">
      <c r="A357" s="33" t="n"/>
      <c r="B357" s="10" t="n"/>
      <c r="C357" s="33" t="n"/>
      <c r="D357" s="28" t="n"/>
      <c r="E357" s="10" t="n"/>
      <c r="F357" s="44" t="n"/>
      <c r="G357" s="33" t="n"/>
      <c r="H357" s="33" t="n"/>
      <c r="I357" s="33" t="n"/>
      <c r="J357" s="33" t="n"/>
      <c r="K357" s="44" t="n"/>
      <c r="L357" s="10" t="n"/>
      <c r="M357" s="33" t="n"/>
      <c r="N357" s="33" t="n"/>
      <c r="O357" s="33" t="n"/>
      <c r="P357" s="33" t="n"/>
      <c r="Q357" s="33" t="n"/>
      <c r="R357" s="33">
        <f>IF($AB357="","",IFERROR(INDEX(ITP!$G$3:$G$46,MATCH($AB357,ITP!$E$3:$E$46,0)),""))</f>
        <v/>
      </c>
      <c r="S357" s="33" t="n"/>
      <c r="T357" s="33" t="n"/>
      <c r="U357" s="33">
        <f>IF($AB357="","",IFERROR(INDEX(ITP!$I$3:$I$46,MATCH($AB357,ITP!$E$3:$E$46,0)),""))</f>
        <v/>
      </c>
      <c r="V357" s="33">
        <f>IF($AB357="","",IFERROR(INDEX(ITP!$J$3:$J$46,MATCH($AB357,ITP!$E$3:$E$46,0)),""))</f>
        <v/>
      </c>
      <c r="W357" s="33">
        <f>IF($AB357="","",IFERROR(INDEX(ITP!$K$3:$K$46,MATCH($AB357,ITP!$E$3:$E$46,0)),""))</f>
        <v/>
      </c>
      <c r="X357" s="33">
        <f>IF($AB357="","",IFERROR(INDEX(ITP!$L$3:$L$46,MATCH($AB357,ITP!$E$3:$E$46,0)),""))</f>
        <v/>
      </c>
      <c r="Y357" s="33">
        <f>IF($AB357="","",IFERROR(INDEX(ITP!$M$3:$M$46,MATCH($AB357,ITP!$E$3:$E$46,0)),""))</f>
        <v/>
      </c>
      <c r="Z357" s="33">
        <f>IF($AB357="","",IFERROR(INDEX(ITP!$N$3:$N$46,MATCH($AB357,ITP!$E$3:$E$46,0)),""))</f>
        <v/>
      </c>
      <c r="AA357" s="13">
        <f>IF(A357="","",A357&amp;"|"&amp;COUNTIF($A$2:A357,A357))</f>
        <v/>
      </c>
      <c r="AB357" s="13">
        <f>IF($A357="","",IFERROR(INDEX(ITP!$C$3:$C$21,MATCH(1,INDEX((ITP!$A$3:$A$21=$A357)*(((ITP!$B$3:$B$21="")+ISNUMBER(SEARCH(ITP!$B$3:$B$21,$G357&amp;" "&amp;$T357)))&gt;0),0),0)),""))</f>
        <v/>
      </c>
    </row>
    <row r="358">
      <c r="A358" s="33" t="n"/>
      <c r="B358" s="10" t="n"/>
      <c r="C358" s="33" t="n"/>
      <c r="D358" s="28" t="n"/>
      <c r="E358" s="10" t="n"/>
      <c r="F358" s="44" t="n"/>
      <c r="G358" s="33" t="n"/>
      <c r="H358" s="33" t="n"/>
      <c r="I358" s="33" t="n"/>
      <c r="J358" s="33" t="n"/>
      <c r="K358" s="44" t="n"/>
      <c r="L358" s="10" t="n"/>
      <c r="M358" s="33" t="n"/>
      <c r="N358" s="33" t="n"/>
      <c r="O358" s="33" t="n"/>
      <c r="P358" s="33" t="n"/>
      <c r="Q358" s="33" t="n"/>
      <c r="R358" s="33">
        <f>IF($AB358="","",IFERROR(INDEX(ITP!$G$3:$G$46,MATCH($AB358,ITP!$E$3:$E$46,0)),""))</f>
        <v/>
      </c>
      <c r="S358" s="33" t="n"/>
      <c r="T358" s="33" t="n"/>
      <c r="U358" s="33">
        <f>IF($AB358="","",IFERROR(INDEX(ITP!$I$3:$I$46,MATCH($AB358,ITP!$E$3:$E$46,0)),""))</f>
        <v/>
      </c>
      <c r="V358" s="33">
        <f>IF($AB358="","",IFERROR(INDEX(ITP!$J$3:$J$46,MATCH($AB358,ITP!$E$3:$E$46,0)),""))</f>
        <v/>
      </c>
      <c r="W358" s="33">
        <f>IF($AB358="","",IFERROR(INDEX(ITP!$K$3:$K$46,MATCH($AB358,ITP!$E$3:$E$46,0)),""))</f>
        <v/>
      </c>
      <c r="X358" s="33">
        <f>IF($AB358="","",IFERROR(INDEX(ITP!$L$3:$L$46,MATCH($AB358,ITP!$E$3:$E$46,0)),""))</f>
        <v/>
      </c>
      <c r="Y358" s="33">
        <f>IF($AB358="","",IFERROR(INDEX(ITP!$M$3:$M$46,MATCH($AB358,ITP!$E$3:$E$46,0)),""))</f>
        <v/>
      </c>
      <c r="Z358" s="33">
        <f>IF($AB358="","",IFERROR(INDEX(ITP!$N$3:$N$46,MATCH($AB358,ITP!$E$3:$E$46,0)),""))</f>
        <v/>
      </c>
      <c r="AA358" s="13">
        <f>IF(A358="","",A358&amp;"|"&amp;COUNTIF($A$2:A358,A358))</f>
        <v/>
      </c>
      <c r="AB358" s="13">
        <f>IF($A358="","",IFERROR(INDEX(ITP!$C$3:$C$21,MATCH(1,INDEX((ITP!$A$3:$A$21=$A358)*(((ITP!$B$3:$B$21="")+ISNUMBER(SEARCH(ITP!$B$3:$B$21,$G358&amp;" "&amp;$T358)))&gt;0),0),0)),""))</f>
        <v/>
      </c>
    </row>
    <row r="359">
      <c r="A359" s="33" t="n"/>
      <c r="B359" s="10" t="n"/>
      <c r="C359" s="33" t="n"/>
      <c r="D359" s="28" t="n"/>
      <c r="E359" s="10" t="n"/>
      <c r="F359" s="44" t="n"/>
      <c r="G359" s="33" t="n"/>
      <c r="H359" s="33" t="n"/>
      <c r="I359" s="33" t="n"/>
      <c r="J359" s="33" t="n"/>
      <c r="K359" s="44" t="n"/>
      <c r="L359" s="10" t="n"/>
      <c r="M359" s="33" t="n"/>
      <c r="N359" s="33" t="n"/>
      <c r="O359" s="33" t="n"/>
      <c r="P359" s="33" t="n"/>
      <c r="Q359" s="33" t="n"/>
      <c r="R359" s="33">
        <f>IF($AB359="","",IFERROR(INDEX(ITP!$G$3:$G$46,MATCH($AB359,ITP!$E$3:$E$46,0)),""))</f>
        <v/>
      </c>
      <c r="S359" s="33" t="n"/>
      <c r="T359" s="33" t="n"/>
      <c r="U359" s="33">
        <f>IF($AB359="","",IFERROR(INDEX(ITP!$I$3:$I$46,MATCH($AB359,ITP!$E$3:$E$46,0)),""))</f>
        <v/>
      </c>
      <c r="V359" s="33">
        <f>IF($AB359="","",IFERROR(INDEX(ITP!$J$3:$J$46,MATCH($AB359,ITP!$E$3:$E$46,0)),""))</f>
        <v/>
      </c>
      <c r="W359" s="33">
        <f>IF($AB359="","",IFERROR(INDEX(ITP!$K$3:$K$46,MATCH($AB359,ITP!$E$3:$E$46,0)),""))</f>
        <v/>
      </c>
      <c r="X359" s="33">
        <f>IF($AB359="","",IFERROR(INDEX(ITP!$L$3:$L$46,MATCH($AB359,ITP!$E$3:$E$46,0)),""))</f>
        <v/>
      </c>
      <c r="Y359" s="33">
        <f>IF($AB359="","",IFERROR(INDEX(ITP!$M$3:$M$46,MATCH($AB359,ITP!$E$3:$E$46,0)),""))</f>
        <v/>
      </c>
      <c r="Z359" s="33">
        <f>IF($AB359="","",IFERROR(INDEX(ITP!$N$3:$N$46,MATCH($AB359,ITP!$E$3:$E$46,0)),""))</f>
        <v/>
      </c>
      <c r="AA359" s="13">
        <f>IF(A359="","",A359&amp;"|"&amp;COUNTIF($A$2:A359,A359))</f>
        <v/>
      </c>
      <c r="AB359" s="13">
        <f>IF($A359="","",IFERROR(INDEX(ITP!$C$3:$C$21,MATCH(1,INDEX((ITP!$A$3:$A$21=$A359)*(((ITP!$B$3:$B$21="")+ISNUMBER(SEARCH(ITP!$B$3:$B$21,$G359&amp;" "&amp;$T359)))&gt;0),0),0)),""))</f>
        <v/>
      </c>
    </row>
    <row r="360">
      <c r="A360" s="33" t="n"/>
      <c r="B360" s="10" t="n"/>
      <c r="C360" s="33" t="n"/>
      <c r="D360" s="28" t="n"/>
      <c r="E360" s="10" t="n"/>
      <c r="F360" s="44" t="n"/>
      <c r="G360" s="33" t="n"/>
      <c r="H360" s="33" t="n"/>
      <c r="I360" s="33" t="n"/>
      <c r="J360" s="33" t="n"/>
      <c r="K360" s="44" t="n"/>
      <c r="L360" s="10" t="n"/>
      <c r="M360" s="33" t="n"/>
      <c r="N360" s="33" t="n"/>
      <c r="O360" s="33" t="n"/>
      <c r="P360" s="33" t="n"/>
      <c r="Q360" s="33" t="n"/>
      <c r="R360" s="33">
        <f>IF($AB360="","",IFERROR(INDEX(ITP!$G$3:$G$46,MATCH($AB360,ITP!$E$3:$E$46,0)),""))</f>
        <v/>
      </c>
      <c r="S360" s="33" t="n"/>
      <c r="T360" s="33" t="n"/>
      <c r="U360" s="33">
        <f>IF($AB360="","",IFERROR(INDEX(ITP!$I$3:$I$46,MATCH($AB360,ITP!$E$3:$E$46,0)),""))</f>
        <v/>
      </c>
      <c r="V360" s="33">
        <f>IF($AB360="","",IFERROR(INDEX(ITP!$J$3:$J$46,MATCH($AB360,ITP!$E$3:$E$46,0)),""))</f>
        <v/>
      </c>
      <c r="W360" s="33">
        <f>IF($AB360="","",IFERROR(INDEX(ITP!$K$3:$K$46,MATCH($AB360,ITP!$E$3:$E$46,0)),""))</f>
        <v/>
      </c>
      <c r="X360" s="33">
        <f>IF($AB360="","",IFERROR(INDEX(ITP!$L$3:$L$46,MATCH($AB360,ITP!$E$3:$E$46,0)),""))</f>
        <v/>
      </c>
      <c r="Y360" s="33">
        <f>IF($AB360="","",IFERROR(INDEX(ITP!$M$3:$M$46,MATCH($AB360,ITP!$E$3:$E$46,0)),""))</f>
        <v/>
      </c>
      <c r="Z360" s="33">
        <f>IF($AB360="","",IFERROR(INDEX(ITP!$N$3:$N$46,MATCH($AB360,ITP!$E$3:$E$46,0)),""))</f>
        <v/>
      </c>
      <c r="AA360" s="13">
        <f>IF(A360="","",A360&amp;"|"&amp;COUNTIF($A$2:A360,A360))</f>
        <v/>
      </c>
      <c r="AB360" s="13">
        <f>IF($A360="","",IFERROR(INDEX(ITP!$C$3:$C$21,MATCH(1,INDEX((ITP!$A$3:$A$21=$A360)*(((ITP!$B$3:$B$21="")+ISNUMBER(SEARCH(ITP!$B$3:$B$21,$G360&amp;" "&amp;$T360)))&gt;0),0),0)),""))</f>
        <v/>
      </c>
    </row>
    <row r="361">
      <c r="A361" s="33" t="n"/>
      <c r="B361" s="10" t="n"/>
      <c r="C361" s="33" t="n"/>
      <c r="D361" s="28" t="n"/>
      <c r="E361" s="10" t="n"/>
      <c r="F361" s="44" t="n"/>
      <c r="G361" s="33" t="n"/>
      <c r="H361" s="33" t="n"/>
      <c r="I361" s="33" t="n"/>
      <c r="J361" s="33" t="n"/>
      <c r="K361" s="44" t="n"/>
      <c r="L361" s="10" t="n"/>
      <c r="M361" s="33" t="n"/>
      <c r="N361" s="33" t="n"/>
      <c r="O361" s="33" t="n"/>
      <c r="P361" s="33" t="n"/>
      <c r="Q361" s="33" t="n"/>
      <c r="R361" s="33">
        <f>IF($AB361="","",IFERROR(INDEX(ITP!$G$3:$G$46,MATCH($AB361,ITP!$E$3:$E$46,0)),""))</f>
        <v/>
      </c>
      <c r="S361" s="33" t="n"/>
      <c r="T361" s="33" t="n"/>
      <c r="U361" s="33">
        <f>IF($AB361="","",IFERROR(INDEX(ITP!$I$3:$I$46,MATCH($AB361,ITP!$E$3:$E$46,0)),""))</f>
        <v/>
      </c>
      <c r="V361" s="33">
        <f>IF($AB361="","",IFERROR(INDEX(ITP!$J$3:$J$46,MATCH($AB361,ITP!$E$3:$E$46,0)),""))</f>
        <v/>
      </c>
      <c r="W361" s="33">
        <f>IF($AB361="","",IFERROR(INDEX(ITP!$K$3:$K$46,MATCH($AB361,ITP!$E$3:$E$46,0)),""))</f>
        <v/>
      </c>
      <c r="X361" s="33">
        <f>IF($AB361="","",IFERROR(INDEX(ITP!$L$3:$L$46,MATCH($AB361,ITP!$E$3:$E$46,0)),""))</f>
        <v/>
      </c>
      <c r="Y361" s="33">
        <f>IF($AB361="","",IFERROR(INDEX(ITP!$M$3:$M$46,MATCH($AB361,ITP!$E$3:$E$46,0)),""))</f>
        <v/>
      </c>
      <c r="Z361" s="33">
        <f>IF($AB361="","",IFERROR(INDEX(ITP!$N$3:$N$46,MATCH($AB361,ITP!$E$3:$E$46,0)),""))</f>
        <v/>
      </c>
      <c r="AA361" s="13">
        <f>IF(A361="","",A361&amp;"|"&amp;COUNTIF($A$2:A361,A361))</f>
        <v/>
      </c>
      <c r="AB361" s="13">
        <f>IF($A361="","",IFERROR(INDEX(ITP!$C$3:$C$21,MATCH(1,INDEX((ITP!$A$3:$A$21=$A361)*(((ITP!$B$3:$B$21="")+ISNUMBER(SEARCH(ITP!$B$3:$B$21,$G361&amp;" "&amp;$T361)))&gt;0),0),0)),""))</f>
        <v/>
      </c>
    </row>
    <row r="362">
      <c r="A362" s="33" t="n"/>
      <c r="B362" s="10" t="n"/>
      <c r="C362" s="33" t="n"/>
      <c r="D362" s="28" t="n"/>
      <c r="E362" s="10" t="n"/>
      <c r="F362" s="44" t="n"/>
      <c r="G362" s="33" t="n"/>
      <c r="H362" s="33" t="n"/>
      <c r="I362" s="33" t="n"/>
      <c r="J362" s="33" t="n"/>
      <c r="K362" s="44" t="n"/>
      <c r="L362" s="10" t="n"/>
      <c r="M362" s="33" t="n"/>
      <c r="N362" s="33" t="n"/>
      <c r="O362" s="33" t="n"/>
      <c r="P362" s="33" t="n"/>
      <c r="Q362" s="33" t="n"/>
      <c r="R362" s="33">
        <f>IF($AB362="","",IFERROR(INDEX(ITP!$G$3:$G$46,MATCH($AB362,ITP!$E$3:$E$46,0)),""))</f>
        <v/>
      </c>
      <c r="S362" s="33" t="n"/>
      <c r="T362" s="33" t="n"/>
      <c r="U362" s="33">
        <f>IF($AB362="","",IFERROR(INDEX(ITP!$I$3:$I$46,MATCH($AB362,ITP!$E$3:$E$46,0)),""))</f>
        <v/>
      </c>
      <c r="V362" s="33">
        <f>IF($AB362="","",IFERROR(INDEX(ITP!$J$3:$J$46,MATCH($AB362,ITP!$E$3:$E$46,0)),""))</f>
        <v/>
      </c>
      <c r="W362" s="33">
        <f>IF($AB362="","",IFERROR(INDEX(ITP!$K$3:$K$46,MATCH($AB362,ITP!$E$3:$E$46,0)),""))</f>
        <v/>
      </c>
      <c r="X362" s="33">
        <f>IF($AB362="","",IFERROR(INDEX(ITP!$L$3:$L$46,MATCH($AB362,ITP!$E$3:$E$46,0)),""))</f>
        <v/>
      </c>
      <c r="Y362" s="33">
        <f>IF($AB362="","",IFERROR(INDEX(ITP!$M$3:$M$46,MATCH($AB362,ITP!$E$3:$E$46,0)),""))</f>
        <v/>
      </c>
      <c r="Z362" s="33">
        <f>IF($AB362="","",IFERROR(INDEX(ITP!$N$3:$N$46,MATCH($AB362,ITP!$E$3:$E$46,0)),""))</f>
        <v/>
      </c>
      <c r="AA362" s="13">
        <f>IF(A362="","",A362&amp;"|"&amp;COUNTIF($A$2:A362,A362))</f>
        <v/>
      </c>
      <c r="AB362" s="13">
        <f>IF($A362="","",IFERROR(INDEX(ITP!$C$3:$C$21,MATCH(1,INDEX((ITP!$A$3:$A$21=$A362)*(((ITP!$B$3:$B$21="")+ISNUMBER(SEARCH(ITP!$B$3:$B$21,$G362&amp;" "&amp;$T362)))&gt;0),0),0)),""))</f>
        <v/>
      </c>
    </row>
    <row r="363">
      <c r="A363" s="33" t="n"/>
      <c r="B363" s="10" t="n"/>
      <c r="C363" s="33" t="n"/>
      <c r="D363" s="28" t="n"/>
      <c r="E363" s="10" t="n"/>
      <c r="F363" s="44" t="n"/>
      <c r="G363" s="33" t="n"/>
      <c r="H363" s="33" t="n"/>
      <c r="I363" s="33" t="n"/>
      <c r="J363" s="33" t="n"/>
      <c r="K363" s="44" t="n"/>
      <c r="L363" s="10" t="n"/>
      <c r="M363" s="33" t="n"/>
      <c r="N363" s="33" t="n"/>
      <c r="O363" s="33" t="n"/>
      <c r="P363" s="33" t="n"/>
      <c r="Q363" s="33" t="n"/>
      <c r="R363" s="33">
        <f>IF($AB363="","",IFERROR(INDEX(ITP!$G$3:$G$46,MATCH($AB363,ITP!$E$3:$E$46,0)),""))</f>
        <v/>
      </c>
      <c r="S363" s="33" t="n"/>
      <c r="T363" s="33" t="n"/>
      <c r="U363" s="33">
        <f>IF($AB363="","",IFERROR(INDEX(ITP!$I$3:$I$46,MATCH($AB363,ITP!$E$3:$E$46,0)),""))</f>
        <v/>
      </c>
      <c r="V363" s="33">
        <f>IF($AB363="","",IFERROR(INDEX(ITP!$J$3:$J$46,MATCH($AB363,ITP!$E$3:$E$46,0)),""))</f>
        <v/>
      </c>
      <c r="W363" s="33">
        <f>IF($AB363="","",IFERROR(INDEX(ITP!$K$3:$K$46,MATCH($AB363,ITP!$E$3:$E$46,0)),""))</f>
        <v/>
      </c>
      <c r="X363" s="33">
        <f>IF($AB363="","",IFERROR(INDEX(ITP!$L$3:$L$46,MATCH($AB363,ITP!$E$3:$E$46,0)),""))</f>
        <v/>
      </c>
      <c r="Y363" s="33">
        <f>IF($AB363="","",IFERROR(INDEX(ITP!$M$3:$M$46,MATCH($AB363,ITP!$E$3:$E$46,0)),""))</f>
        <v/>
      </c>
      <c r="Z363" s="33">
        <f>IF($AB363="","",IFERROR(INDEX(ITP!$N$3:$N$46,MATCH($AB363,ITP!$E$3:$E$46,0)),""))</f>
        <v/>
      </c>
      <c r="AA363" s="13">
        <f>IF(A363="","",A363&amp;"|"&amp;COUNTIF($A$2:A363,A363))</f>
        <v/>
      </c>
      <c r="AB363" s="13">
        <f>IF($A363="","",IFERROR(INDEX(ITP!$C$3:$C$21,MATCH(1,INDEX((ITP!$A$3:$A$21=$A363)*(((ITP!$B$3:$B$21="")+ISNUMBER(SEARCH(ITP!$B$3:$B$21,$G363&amp;" "&amp;$T363)))&gt;0),0),0)),""))</f>
        <v/>
      </c>
    </row>
    <row r="364">
      <c r="A364" s="33" t="n"/>
      <c r="B364" s="10" t="n"/>
      <c r="C364" s="33" t="n"/>
      <c r="D364" s="28" t="n"/>
      <c r="E364" s="10" t="n"/>
      <c r="F364" s="44" t="n"/>
      <c r="G364" s="33" t="n"/>
      <c r="H364" s="33" t="n"/>
      <c r="I364" s="33" t="n"/>
      <c r="J364" s="33" t="n"/>
      <c r="K364" s="44" t="n"/>
      <c r="L364" s="10" t="n"/>
      <c r="M364" s="33" t="n"/>
      <c r="N364" s="33" t="n"/>
      <c r="O364" s="33" t="n"/>
      <c r="P364" s="33" t="n"/>
      <c r="Q364" s="33" t="n"/>
      <c r="R364" s="33">
        <f>IF($AB364="","",IFERROR(INDEX(ITP!$G$3:$G$46,MATCH($AB364,ITP!$E$3:$E$46,0)),""))</f>
        <v/>
      </c>
      <c r="S364" s="33" t="n"/>
      <c r="T364" s="33" t="n"/>
      <c r="U364" s="33">
        <f>IF($AB364="","",IFERROR(INDEX(ITP!$I$3:$I$46,MATCH($AB364,ITP!$E$3:$E$46,0)),""))</f>
        <v/>
      </c>
      <c r="V364" s="33">
        <f>IF($AB364="","",IFERROR(INDEX(ITP!$J$3:$J$46,MATCH($AB364,ITP!$E$3:$E$46,0)),""))</f>
        <v/>
      </c>
      <c r="W364" s="33">
        <f>IF($AB364="","",IFERROR(INDEX(ITP!$K$3:$K$46,MATCH($AB364,ITP!$E$3:$E$46,0)),""))</f>
        <v/>
      </c>
      <c r="X364" s="33">
        <f>IF($AB364="","",IFERROR(INDEX(ITP!$L$3:$L$46,MATCH($AB364,ITP!$E$3:$E$46,0)),""))</f>
        <v/>
      </c>
      <c r="Y364" s="33">
        <f>IF($AB364="","",IFERROR(INDEX(ITP!$M$3:$M$46,MATCH($AB364,ITP!$E$3:$E$46,0)),""))</f>
        <v/>
      </c>
      <c r="Z364" s="33">
        <f>IF($AB364="","",IFERROR(INDEX(ITP!$N$3:$N$46,MATCH($AB364,ITP!$E$3:$E$46,0)),""))</f>
        <v/>
      </c>
      <c r="AA364" s="13">
        <f>IF(A364="","",A364&amp;"|"&amp;COUNTIF($A$2:A364,A364))</f>
        <v/>
      </c>
      <c r="AB364" s="13">
        <f>IF($A364="","",IFERROR(INDEX(ITP!$C$3:$C$21,MATCH(1,INDEX((ITP!$A$3:$A$21=$A364)*(((ITP!$B$3:$B$21="")+ISNUMBER(SEARCH(ITP!$B$3:$B$21,$G364&amp;" "&amp;$T364)))&gt;0),0),0)),""))</f>
        <v/>
      </c>
    </row>
    <row r="365">
      <c r="A365" s="33" t="n"/>
      <c r="B365" s="10" t="n"/>
      <c r="C365" s="33" t="n"/>
      <c r="D365" s="28" t="n"/>
      <c r="E365" s="10" t="n"/>
      <c r="F365" s="44" t="n"/>
      <c r="G365" s="33" t="n"/>
      <c r="H365" s="33" t="n"/>
      <c r="I365" s="33" t="n"/>
      <c r="J365" s="33" t="n"/>
      <c r="K365" s="44" t="n"/>
      <c r="L365" s="10" t="n"/>
      <c r="M365" s="33" t="n"/>
      <c r="N365" s="33" t="n"/>
      <c r="O365" s="33" t="n"/>
      <c r="P365" s="33" t="n"/>
      <c r="Q365" s="33" t="n"/>
      <c r="R365" s="33">
        <f>IF($AB365="","",IFERROR(INDEX(ITP!$G$3:$G$46,MATCH($AB365,ITP!$E$3:$E$46,0)),""))</f>
        <v/>
      </c>
      <c r="S365" s="33" t="n"/>
      <c r="T365" s="33" t="n"/>
      <c r="U365" s="33">
        <f>IF($AB365="","",IFERROR(INDEX(ITP!$I$3:$I$46,MATCH($AB365,ITP!$E$3:$E$46,0)),""))</f>
        <v/>
      </c>
      <c r="V365" s="33">
        <f>IF($AB365="","",IFERROR(INDEX(ITP!$J$3:$J$46,MATCH($AB365,ITP!$E$3:$E$46,0)),""))</f>
        <v/>
      </c>
      <c r="W365" s="33">
        <f>IF($AB365="","",IFERROR(INDEX(ITP!$K$3:$K$46,MATCH($AB365,ITP!$E$3:$E$46,0)),""))</f>
        <v/>
      </c>
      <c r="X365" s="33">
        <f>IF($AB365="","",IFERROR(INDEX(ITP!$L$3:$L$46,MATCH($AB365,ITP!$E$3:$E$46,0)),""))</f>
        <v/>
      </c>
      <c r="Y365" s="33">
        <f>IF($AB365="","",IFERROR(INDEX(ITP!$M$3:$M$46,MATCH($AB365,ITP!$E$3:$E$46,0)),""))</f>
        <v/>
      </c>
      <c r="Z365" s="33">
        <f>IF($AB365="","",IFERROR(INDEX(ITP!$N$3:$N$46,MATCH($AB365,ITP!$E$3:$E$46,0)),""))</f>
        <v/>
      </c>
      <c r="AA365" s="13">
        <f>IF(A365="","",A365&amp;"|"&amp;COUNTIF($A$2:A365,A365))</f>
        <v/>
      </c>
      <c r="AB365" s="13">
        <f>IF($A365="","",IFERROR(INDEX(ITP!$C$3:$C$21,MATCH(1,INDEX((ITP!$A$3:$A$21=$A365)*(((ITP!$B$3:$B$21="")+ISNUMBER(SEARCH(ITP!$B$3:$B$21,$G365&amp;" "&amp;$T365)))&gt;0),0),0)),""))</f>
        <v/>
      </c>
    </row>
    <row r="366">
      <c r="A366" s="33" t="n"/>
      <c r="B366" s="10" t="n"/>
      <c r="C366" s="33" t="n"/>
      <c r="D366" s="28" t="n"/>
      <c r="E366" s="10" t="n"/>
      <c r="F366" s="44" t="n"/>
      <c r="G366" s="33" t="n"/>
      <c r="H366" s="33" t="n"/>
      <c r="I366" s="33" t="n"/>
      <c r="J366" s="33" t="n"/>
      <c r="K366" s="44" t="n"/>
      <c r="L366" s="10" t="n"/>
      <c r="M366" s="33" t="n"/>
      <c r="N366" s="33" t="n"/>
      <c r="O366" s="33" t="n"/>
      <c r="P366" s="33" t="n"/>
      <c r="Q366" s="33" t="n"/>
      <c r="R366" s="33">
        <f>IF($AB366="","",IFERROR(INDEX(ITP!$G$3:$G$46,MATCH($AB366,ITP!$E$3:$E$46,0)),""))</f>
        <v/>
      </c>
      <c r="S366" s="33" t="n"/>
      <c r="T366" s="33" t="n"/>
      <c r="U366" s="33">
        <f>IF($AB366="","",IFERROR(INDEX(ITP!$I$3:$I$46,MATCH($AB366,ITP!$E$3:$E$46,0)),""))</f>
        <v/>
      </c>
      <c r="V366" s="33">
        <f>IF($AB366="","",IFERROR(INDEX(ITP!$J$3:$J$46,MATCH($AB366,ITP!$E$3:$E$46,0)),""))</f>
        <v/>
      </c>
      <c r="W366" s="33">
        <f>IF($AB366="","",IFERROR(INDEX(ITP!$K$3:$K$46,MATCH($AB366,ITP!$E$3:$E$46,0)),""))</f>
        <v/>
      </c>
      <c r="X366" s="33">
        <f>IF($AB366="","",IFERROR(INDEX(ITP!$L$3:$L$46,MATCH($AB366,ITP!$E$3:$E$46,0)),""))</f>
        <v/>
      </c>
      <c r="Y366" s="33">
        <f>IF($AB366="","",IFERROR(INDEX(ITP!$M$3:$M$46,MATCH($AB366,ITP!$E$3:$E$46,0)),""))</f>
        <v/>
      </c>
      <c r="Z366" s="33">
        <f>IF($AB366="","",IFERROR(INDEX(ITP!$N$3:$N$46,MATCH($AB366,ITP!$E$3:$E$46,0)),""))</f>
        <v/>
      </c>
      <c r="AA366" s="13">
        <f>IF(A366="","",A366&amp;"|"&amp;COUNTIF($A$2:A366,A366))</f>
        <v/>
      </c>
      <c r="AB366" s="13">
        <f>IF($A366="","",IFERROR(INDEX(ITP!$C$3:$C$21,MATCH(1,INDEX((ITP!$A$3:$A$21=$A366)*(((ITP!$B$3:$B$21="")+ISNUMBER(SEARCH(ITP!$B$3:$B$21,$G366&amp;" "&amp;$T366)))&gt;0),0),0)),""))</f>
        <v/>
      </c>
    </row>
    <row r="367">
      <c r="A367" s="33" t="n"/>
      <c r="B367" s="10" t="n"/>
      <c r="C367" s="33" t="n"/>
      <c r="D367" s="28" t="n"/>
      <c r="E367" s="10" t="n"/>
      <c r="F367" s="44" t="n"/>
      <c r="G367" s="33" t="n"/>
      <c r="H367" s="33" t="n"/>
      <c r="I367" s="33" t="n"/>
      <c r="J367" s="33" t="n"/>
      <c r="K367" s="44" t="n"/>
      <c r="L367" s="10" t="n"/>
      <c r="M367" s="33" t="n"/>
      <c r="N367" s="33" t="n"/>
      <c r="O367" s="33" t="n"/>
      <c r="P367" s="33" t="n"/>
      <c r="Q367" s="33" t="n"/>
      <c r="R367" s="33">
        <f>IF($AB367="","",IFERROR(INDEX(ITP!$G$3:$G$46,MATCH($AB367,ITP!$E$3:$E$46,0)),""))</f>
        <v/>
      </c>
      <c r="S367" s="33" t="n"/>
      <c r="T367" s="33" t="n"/>
      <c r="U367" s="33">
        <f>IF($AB367="","",IFERROR(INDEX(ITP!$I$3:$I$46,MATCH($AB367,ITP!$E$3:$E$46,0)),""))</f>
        <v/>
      </c>
      <c r="V367" s="33">
        <f>IF($AB367="","",IFERROR(INDEX(ITP!$J$3:$J$46,MATCH($AB367,ITP!$E$3:$E$46,0)),""))</f>
        <v/>
      </c>
      <c r="W367" s="33">
        <f>IF($AB367="","",IFERROR(INDEX(ITP!$K$3:$K$46,MATCH($AB367,ITP!$E$3:$E$46,0)),""))</f>
        <v/>
      </c>
      <c r="X367" s="33">
        <f>IF($AB367="","",IFERROR(INDEX(ITP!$L$3:$L$46,MATCH($AB367,ITP!$E$3:$E$46,0)),""))</f>
        <v/>
      </c>
      <c r="Y367" s="33">
        <f>IF($AB367="","",IFERROR(INDEX(ITP!$M$3:$M$46,MATCH($AB367,ITP!$E$3:$E$46,0)),""))</f>
        <v/>
      </c>
      <c r="Z367" s="33">
        <f>IF($AB367="","",IFERROR(INDEX(ITP!$N$3:$N$46,MATCH($AB367,ITP!$E$3:$E$46,0)),""))</f>
        <v/>
      </c>
      <c r="AA367" s="13">
        <f>IF(A367="","",A367&amp;"|"&amp;COUNTIF($A$2:A367,A367))</f>
        <v/>
      </c>
      <c r="AB367" s="13">
        <f>IF($A367="","",IFERROR(INDEX(ITP!$C$3:$C$21,MATCH(1,INDEX((ITP!$A$3:$A$21=$A367)*(((ITP!$B$3:$B$21="")+ISNUMBER(SEARCH(ITP!$B$3:$B$21,$G367&amp;" "&amp;$T367)))&gt;0),0),0)),""))</f>
        <v/>
      </c>
    </row>
    <row r="368">
      <c r="A368" s="33" t="n"/>
      <c r="B368" s="10" t="n"/>
      <c r="C368" s="33" t="n"/>
      <c r="D368" s="28" t="n"/>
      <c r="E368" s="10" t="n"/>
      <c r="F368" s="44" t="n"/>
      <c r="G368" s="33" t="n"/>
      <c r="H368" s="33" t="n"/>
      <c r="I368" s="33" t="n"/>
      <c r="J368" s="33" t="n"/>
      <c r="K368" s="44" t="n"/>
      <c r="L368" s="10" t="n"/>
      <c r="M368" s="33" t="n"/>
      <c r="N368" s="33" t="n"/>
      <c r="O368" s="33" t="n"/>
      <c r="P368" s="33" t="n"/>
      <c r="Q368" s="33" t="n"/>
      <c r="R368" s="33">
        <f>IF($AB368="","",IFERROR(INDEX(ITP!$G$3:$G$46,MATCH($AB368,ITP!$E$3:$E$46,0)),""))</f>
        <v/>
      </c>
      <c r="S368" s="33" t="n"/>
      <c r="T368" s="33" t="n"/>
      <c r="U368" s="33">
        <f>IF($AB368="","",IFERROR(INDEX(ITP!$I$3:$I$46,MATCH($AB368,ITP!$E$3:$E$46,0)),""))</f>
        <v/>
      </c>
      <c r="V368" s="33">
        <f>IF($AB368="","",IFERROR(INDEX(ITP!$J$3:$J$46,MATCH($AB368,ITP!$E$3:$E$46,0)),""))</f>
        <v/>
      </c>
      <c r="W368" s="33">
        <f>IF($AB368="","",IFERROR(INDEX(ITP!$K$3:$K$46,MATCH($AB368,ITP!$E$3:$E$46,0)),""))</f>
        <v/>
      </c>
      <c r="X368" s="33">
        <f>IF($AB368="","",IFERROR(INDEX(ITP!$L$3:$L$46,MATCH($AB368,ITP!$E$3:$E$46,0)),""))</f>
        <v/>
      </c>
      <c r="Y368" s="33">
        <f>IF($AB368="","",IFERROR(INDEX(ITP!$M$3:$M$46,MATCH($AB368,ITP!$E$3:$E$46,0)),""))</f>
        <v/>
      </c>
      <c r="Z368" s="33">
        <f>IF($AB368="","",IFERROR(INDEX(ITP!$N$3:$N$46,MATCH($AB368,ITP!$E$3:$E$46,0)),""))</f>
        <v/>
      </c>
      <c r="AA368" s="13">
        <f>IF(A368="","",A368&amp;"|"&amp;COUNTIF($A$2:A368,A368))</f>
        <v/>
      </c>
      <c r="AB368" s="13">
        <f>IF($A368="","",IFERROR(INDEX(ITP!$C$3:$C$21,MATCH(1,INDEX((ITP!$A$3:$A$21=$A368)*(((ITP!$B$3:$B$21="")+ISNUMBER(SEARCH(ITP!$B$3:$B$21,$G368&amp;" "&amp;$T368)))&gt;0),0),0)),""))</f>
        <v/>
      </c>
    </row>
    <row r="369">
      <c r="A369" s="33" t="n"/>
      <c r="B369" s="10" t="n"/>
      <c r="C369" s="33" t="n"/>
      <c r="D369" s="28" t="n"/>
      <c r="E369" s="10" t="n"/>
      <c r="F369" s="44" t="n"/>
      <c r="G369" s="33" t="n"/>
      <c r="H369" s="33" t="n"/>
      <c r="I369" s="33" t="n"/>
      <c r="J369" s="33" t="n"/>
      <c r="K369" s="44" t="n"/>
      <c r="L369" s="10" t="n"/>
      <c r="M369" s="33" t="n"/>
      <c r="N369" s="33" t="n"/>
      <c r="O369" s="33" t="n"/>
      <c r="P369" s="33" t="n"/>
      <c r="Q369" s="33" t="n"/>
      <c r="R369" s="33">
        <f>IF($AB369="","",IFERROR(INDEX(ITP!$G$3:$G$46,MATCH($AB369,ITP!$E$3:$E$46,0)),""))</f>
        <v/>
      </c>
      <c r="S369" s="33" t="n"/>
      <c r="T369" s="33" t="n"/>
      <c r="U369" s="33">
        <f>IF($AB369="","",IFERROR(INDEX(ITP!$I$3:$I$46,MATCH($AB369,ITP!$E$3:$E$46,0)),""))</f>
        <v/>
      </c>
      <c r="V369" s="33">
        <f>IF($AB369="","",IFERROR(INDEX(ITP!$J$3:$J$46,MATCH($AB369,ITP!$E$3:$E$46,0)),""))</f>
        <v/>
      </c>
      <c r="W369" s="33">
        <f>IF($AB369="","",IFERROR(INDEX(ITP!$K$3:$K$46,MATCH($AB369,ITP!$E$3:$E$46,0)),""))</f>
        <v/>
      </c>
      <c r="X369" s="33">
        <f>IF($AB369="","",IFERROR(INDEX(ITP!$L$3:$L$46,MATCH($AB369,ITP!$E$3:$E$46,0)),""))</f>
        <v/>
      </c>
      <c r="Y369" s="33">
        <f>IF($AB369="","",IFERROR(INDEX(ITP!$M$3:$M$46,MATCH($AB369,ITP!$E$3:$E$46,0)),""))</f>
        <v/>
      </c>
      <c r="Z369" s="33">
        <f>IF($AB369="","",IFERROR(INDEX(ITP!$N$3:$N$46,MATCH($AB369,ITP!$E$3:$E$46,0)),""))</f>
        <v/>
      </c>
      <c r="AA369" s="13">
        <f>IF(A369="","",A369&amp;"|"&amp;COUNTIF($A$2:A369,A369))</f>
        <v/>
      </c>
      <c r="AB369" s="13">
        <f>IF($A369="","",IFERROR(INDEX(ITP!$C$3:$C$21,MATCH(1,INDEX((ITP!$A$3:$A$21=$A369)*(((ITP!$B$3:$B$21="")+ISNUMBER(SEARCH(ITP!$B$3:$B$21,$G369&amp;" "&amp;$T369)))&gt;0),0),0)),""))</f>
        <v/>
      </c>
    </row>
    <row r="370">
      <c r="A370" s="33" t="n"/>
      <c r="B370" s="10" t="n"/>
      <c r="C370" s="33" t="n"/>
      <c r="D370" s="28" t="n"/>
      <c r="E370" s="10" t="n"/>
      <c r="F370" s="44" t="n"/>
      <c r="G370" s="33" t="n"/>
      <c r="H370" s="33" t="n"/>
      <c r="I370" s="33" t="n"/>
      <c r="J370" s="33" t="n"/>
      <c r="K370" s="44" t="n"/>
      <c r="L370" s="10" t="n"/>
      <c r="M370" s="33" t="n"/>
      <c r="N370" s="33" t="n"/>
      <c r="O370" s="33" t="n"/>
      <c r="P370" s="33" t="n"/>
      <c r="Q370" s="33" t="n"/>
      <c r="R370" s="33">
        <f>IF($AB370="","",IFERROR(INDEX(ITP!$G$3:$G$46,MATCH($AB370,ITP!$E$3:$E$46,0)),""))</f>
        <v/>
      </c>
      <c r="S370" s="33" t="n"/>
      <c r="T370" s="33" t="n"/>
      <c r="U370" s="33">
        <f>IF($AB370="","",IFERROR(INDEX(ITP!$I$3:$I$46,MATCH($AB370,ITP!$E$3:$E$46,0)),""))</f>
        <v/>
      </c>
      <c r="V370" s="33">
        <f>IF($AB370="","",IFERROR(INDEX(ITP!$J$3:$J$46,MATCH($AB370,ITP!$E$3:$E$46,0)),""))</f>
        <v/>
      </c>
      <c r="W370" s="33">
        <f>IF($AB370="","",IFERROR(INDEX(ITP!$K$3:$K$46,MATCH($AB370,ITP!$E$3:$E$46,0)),""))</f>
        <v/>
      </c>
      <c r="X370" s="33">
        <f>IF($AB370="","",IFERROR(INDEX(ITP!$L$3:$L$46,MATCH($AB370,ITP!$E$3:$E$46,0)),""))</f>
        <v/>
      </c>
      <c r="Y370" s="33">
        <f>IF($AB370="","",IFERROR(INDEX(ITP!$M$3:$M$46,MATCH($AB370,ITP!$E$3:$E$46,0)),""))</f>
        <v/>
      </c>
      <c r="Z370" s="33">
        <f>IF($AB370="","",IFERROR(INDEX(ITP!$N$3:$N$46,MATCH($AB370,ITP!$E$3:$E$46,0)),""))</f>
        <v/>
      </c>
      <c r="AA370" s="13">
        <f>IF(A370="","",A370&amp;"|"&amp;COUNTIF($A$2:A370,A370))</f>
        <v/>
      </c>
      <c r="AB370" s="13">
        <f>IF($A370="","",IFERROR(INDEX(ITP!$C$3:$C$21,MATCH(1,INDEX((ITP!$A$3:$A$21=$A370)*(((ITP!$B$3:$B$21="")+ISNUMBER(SEARCH(ITP!$B$3:$B$21,$G370&amp;" "&amp;$T370)))&gt;0),0),0)),""))</f>
        <v/>
      </c>
    </row>
    <row r="371">
      <c r="A371" s="33" t="n"/>
      <c r="B371" s="10" t="n"/>
      <c r="C371" s="33" t="n"/>
      <c r="D371" s="28" t="n"/>
      <c r="E371" s="10" t="n"/>
      <c r="F371" s="44" t="n"/>
      <c r="G371" s="33" t="n"/>
      <c r="H371" s="33" t="n"/>
      <c r="I371" s="33" t="n"/>
      <c r="J371" s="33" t="n"/>
      <c r="K371" s="44" t="n"/>
      <c r="L371" s="10" t="n"/>
      <c r="M371" s="33" t="n"/>
      <c r="N371" s="33" t="n"/>
      <c r="O371" s="33" t="n"/>
      <c r="P371" s="33" t="n"/>
      <c r="Q371" s="33" t="n"/>
      <c r="R371" s="33">
        <f>IF($AB371="","",IFERROR(INDEX(ITP!$G$3:$G$46,MATCH($AB371,ITP!$E$3:$E$46,0)),""))</f>
        <v/>
      </c>
      <c r="S371" s="33" t="n"/>
      <c r="T371" s="33" t="n"/>
      <c r="U371" s="33">
        <f>IF($AB371="","",IFERROR(INDEX(ITP!$I$3:$I$46,MATCH($AB371,ITP!$E$3:$E$46,0)),""))</f>
        <v/>
      </c>
      <c r="V371" s="33">
        <f>IF($AB371="","",IFERROR(INDEX(ITP!$J$3:$J$46,MATCH($AB371,ITP!$E$3:$E$46,0)),""))</f>
        <v/>
      </c>
      <c r="W371" s="33">
        <f>IF($AB371="","",IFERROR(INDEX(ITP!$K$3:$K$46,MATCH($AB371,ITP!$E$3:$E$46,0)),""))</f>
        <v/>
      </c>
      <c r="X371" s="33">
        <f>IF($AB371="","",IFERROR(INDEX(ITP!$L$3:$L$46,MATCH($AB371,ITP!$E$3:$E$46,0)),""))</f>
        <v/>
      </c>
      <c r="Y371" s="33">
        <f>IF($AB371="","",IFERROR(INDEX(ITP!$M$3:$M$46,MATCH($AB371,ITP!$E$3:$E$46,0)),""))</f>
        <v/>
      </c>
      <c r="Z371" s="33">
        <f>IF($AB371="","",IFERROR(INDEX(ITP!$N$3:$N$46,MATCH($AB371,ITP!$E$3:$E$46,0)),""))</f>
        <v/>
      </c>
      <c r="AA371" s="13">
        <f>IF(A371="","",A371&amp;"|"&amp;COUNTIF($A$2:A371,A371))</f>
        <v/>
      </c>
      <c r="AB371" s="13">
        <f>IF($A371="","",IFERROR(INDEX(ITP!$C$3:$C$21,MATCH(1,INDEX((ITP!$A$3:$A$21=$A371)*(((ITP!$B$3:$B$21="")+ISNUMBER(SEARCH(ITP!$B$3:$B$21,$G371&amp;" "&amp;$T371)))&gt;0),0),0)),""))</f>
        <v/>
      </c>
    </row>
    <row r="372">
      <c r="A372" s="33" t="n"/>
      <c r="B372" s="10" t="n"/>
      <c r="C372" s="33" t="n"/>
      <c r="D372" s="28" t="n"/>
      <c r="E372" s="10" t="n"/>
      <c r="F372" s="44" t="n"/>
      <c r="G372" s="33" t="n"/>
      <c r="H372" s="33" t="n"/>
      <c r="I372" s="33" t="n"/>
      <c r="J372" s="33" t="n"/>
      <c r="K372" s="44" t="n"/>
      <c r="L372" s="10" t="n"/>
      <c r="M372" s="33" t="n"/>
      <c r="N372" s="33" t="n"/>
      <c r="O372" s="33" t="n"/>
      <c r="P372" s="33" t="n"/>
      <c r="Q372" s="33" t="n"/>
      <c r="R372" s="33">
        <f>IF($AB372="","",IFERROR(INDEX(ITP!$G$3:$G$46,MATCH($AB372,ITP!$E$3:$E$46,0)),""))</f>
        <v/>
      </c>
      <c r="S372" s="33" t="n"/>
      <c r="T372" s="33" t="n"/>
      <c r="U372" s="33">
        <f>IF($AB372="","",IFERROR(INDEX(ITP!$I$3:$I$46,MATCH($AB372,ITP!$E$3:$E$46,0)),""))</f>
        <v/>
      </c>
      <c r="V372" s="33">
        <f>IF($AB372="","",IFERROR(INDEX(ITP!$J$3:$J$46,MATCH($AB372,ITP!$E$3:$E$46,0)),""))</f>
        <v/>
      </c>
      <c r="W372" s="33">
        <f>IF($AB372="","",IFERROR(INDEX(ITP!$K$3:$K$46,MATCH($AB372,ITP!$E$3:$E$46,0)),""))</f>
        <v/>
      </c>
      <c r="X372" s="33">
        <f>IF($AB372="","",IFERROR(INDEX(ITP!$L$3:$L$46,MATCH($AB372,ITP!$E$3:$E$46,0)),""))</f>
        <v/>
      </c>
      <c r="Y372" s="33">
        <f>IF($AB372="","",IFERROR(INDEX(ITP!$M$3:$M$46,MATCH($AB372,ITP!$E$3:$E$46,0)),""))</f>
        <v/>
      </c>
      <c r="Z372" s="33">
        <f>IF($AB372="","",IFERROR(INDEX(ITP!$N$3:$N$46,MATCH($AB372,ITP!$E$3:$E$46,0)),""))</f>
        <v/>
      </c>
      <c r="AA372" s="13">
        <f>IF(A372="","",A372&amp;"|"&amp;COUNTIF($A$2:A372,A372))</f>
        <v/>
      </c>
      <c r="AB372" s="13">
        <f>IF($A372="","",IFERROR(INDEX(ITP!$C$3:$C$21,MATCH(1,INDEX((ITP!$A$3:$A$21=$A372)*(((ITP!$B$3:$B$21="")+ISNUMBER(SEARCH(ITP!$B$3:$B$21,$G372&amp;" "&amp;$T372)))&gt;0),0),0)),""))</f>
        <v/>
      </c>
    </row>
    <row r="373">
      <c r="A373" s="33" t="n"/>
      <c r="B373" s="10" t="n"/>
      <c r="C373" s="33" t="n"/>
      <c r="D373" s="28" t="n"/>
      <c r="E373" s="10" t="n"/>
      <c r="F373" s="44" t="n"/>
      <c r="G373" s="33" t="n"/>
      <c r="H373" s="33" t="n"/>
      <c r="I373" s="33" t="n"/>
      <c r="J373" s="33" t="n"/>
      <c r="K373" s="44" t="n"/>
      <c r="L373" s="10" t="n"/>
      <c r="M373" s="33" t="n"/>
      <c r="N373" s="33" t="n"/>
      <c r="O373" s="33" t="n"/>
      <c r="P373" s="33" t="n"/>
      <c r="Q373" s="33" t="n"/>
      <c r="R373" s="33">
        <f>IF($AB373="","",IFERROR(INDEX(ITP!$G$3:$G$46,MATCH($AB373,ITP!$E$3:$E$46,0)),""))</f>
        <v/>
      </c>
      <c r="S373" s="33" t="n"/>
      <c r="T373" s="33" t="n"/>
      <c r="U373" s="33">
        <f>IF($AB373="","",IFERROR(INDEX(ITP!$I$3:$I$46,MATCH($AB373,ITP!$E$3:$E$46,0)),""))</f>
        <v/>
      </c>
      <c r="V373" s="33">
        <f>IF($AB373="","",IFERROR(INDEX(ITP!$J$3:$J$46,MATCH($AB373,ITP!$E$3:$E$46,0)),""))</f>
        <v/>
      </c>
      <c r="W373" s="33">
        <f>IF($AB373="","",IFERROR(INDEX(ITP!$K$3:$K$46,MATCH($AB373,ITP!$E$3:$E$46,0)),""))</f>
        <v/>
      </c>
      <c r="X373" s="33">
        <f>IF($AB373="","",IFERROR(INDEX(ITP!$L$3:$L$46,MATCH($AB373,ITP!$E$3:$E$46,0)),""))</f>
        <v/>
      </c>
      <c r="Y373" s="33">
        <f>IF($AB373="","",IFERROR(INDEX(ITP!$M$3:$M$46,MATCH($AB373,ITP!$E$3:$E$46,0)),""))</f>
        <v/>
      </c>
      <c r="Z373" s="33">
        <f>IF($AB373="","",IFERROR(INDEX(ITP!$N$3:$N$46,MATCH($AB373,ITP!$E$3:$E$46,0)),""))</f>
        <v/>
      </c>
      <c r="AA373" s="13">
        <f>IF(A373="","",A373&amp;"|"&amp;COUNTIF($A$2:A373,A373))</f>
        <v/>
      </c>
      <c r="AB373" s="13">
        <f>IF($A373="","",IFERROR(INDEX(ITP!$C$3:$C$21,MATCH(1,INDEX((ITP!$A$3:$A$21=$A373)*(((ITP!$B$3:$B$21="")+ISNUMBER(SEARCH(ITP!$B$3:$B$21,$G373&amp;" "&amp;$T373)))&gt;0),0),0)),""))</f>
        <v/>
      </c>
    </row>
    <row r="374">
      <c r="A374" s="33" t="n"/>
      <c r="B374" s="10" t="n"/>
      <c r="C374" s="33" t="n"/>
      <c r="D374" s="28" t="n"/>
      <c r="E374" s="10" t="n"/>
      <c r="F374" s="44" t="n"/>
      <c r="G374" s="33" t="n"/>
      <c r="H374" s="33" t="n"/>
      <c r="I374" s="33" t="n"/>
      <c r="J374" s="33" t="n"/>
      <c r="K374" s="44" t="n"/>
      <c r="L374" s="10" t="n"/>
      <c r="M374" s="33" t="n"/>
      <c r="N374" s="33" t="n"/>
      <c r="O374" s="33" t="n"/>
      <c r="P374" s="33" t="n"/>
      <c r="Q374" s="33" t="n"/>
      <c r="R374" s="33">
        <f>IF($AB374="","",IFERROR(INDEX(ITP!$G$3:$G$46,MATCH($AB374,ITP!$E$3:$E$46,0)),""))</f>
        <v/>
      </c>
      <c r="S374" s="33" t="n"/>
      <c r="T374" s="33" t="n"/>
      <c r="U374" s="33">
        <f>IF($AB374="","",IFERROR(INDEX(ITP!$I$3:$I$46,MATCH($AB374,ITP!$E$3:$E$46,0)),""))</f>
        <v/>
      </c>
      <c r="V374" s="33">
        <f>IF($AB374="","",IFERROR(INDEX(ITP!$J$3:$J$46,MATCH($AB374,ITP!$E$3:$E$46,0)),""))</f>
        <v/>
      </c>
      <c r="W374" s="33">
        <f>IF($AB374="","",IFERROR(INDEX(ITP!$K$3:$K$46,MATCH($AB374,ITP!$E$3:$E$46,0)),""))</f>
        <v/>
      </c>
      <c r="X374" s="33">
        <f>IF($AB374="","",IFERROR(INDEX(ITP!$L$3:$L$46,MATCH($AB374,ITP!$E$3:$E$46,0)),""))</f>
        <v/>
      </c>
      <c r="Y374" s="33">
        <f>IF($AB374="","",IFERROR(INDEX(ITP!$M$3:$M$46,MATCH($AB374,ITP!$E$3:$E$46,0)),""))</f>
        <v/>
      </c>
      <c r="Z374" s="33">
        <f>IF($AB374="","",IFERROR(INDEX(ITP!$N$3:$N$46,MATCH($AB374,ITP!$E$3:$E$46,0)),""))</f>
        <v/>
      </c>
      <c r="AA374" s="13">
        <f>IF(A374="","",A374&amp;"|"&amp;COUNTIF($A$2:A374,A374))</f>
        <v/>
      </c>
      <c r="AB374" s="13">
        <f>IF($A374="","",IFERROR(INDEX(ITP!$C$3:$C$21,MATCH(1,INDEX((ITP!$A$3:$A$21=$A374)*(((ITP!$B$3:$B$21="")+ISNUMBER(SEARCH(ITP!$B$3:$B$21,$G374&amp;" "&amp;$T374)))&gt;0),0),0)),""))</f>
        <v/>
      </c>
    </row>
    <row r="375">
      <c r="A375" s="33" t="n"/>
      <c r="B375" s="10" t="n"/>
      <c r="C375" s="33" t="n"/>
      <c r="D375" s="28" t="n"/>
      <c r="E375" s="10" t="n"/>
      <c r="F375" s="44" t="n"/>
      <c r="G375" s="33" t="n"/>
      <c r="H375" s="33" t="n"/>
      <c r="I375" s="33" t="n"/>
      <c r="J375" s="33" t="n"/>
      <c r="K375" s="44" t="n"/>
      <c r="L375" s="10" t="n"/>
      <c r="M375" s="33" t="n"/>
      <c r="N375" s="33" t="n"/>
      <c r="O375" s="33" t="n"/>
      <c r="P375" s="33" t="n"/>
      <c r="Q375" s="33" t="n"/>
      <c r="R375" s="33">
        <f>IF($AB375="","",IFERROR(INDEX(ITP!$G$3:$G$46,MATCH($AB375,ITP!$E$3:$E$46,0)),""))</f>
        <v/>
      </c>
      <c r="S375" s="33" t="n"/>
      <c r="T375" s="33" t="n"/>
      <c r="U375" s="33">
        <f>IF($AB375="","",IFERROR(INDEX(ITP!$I$3:$I$46,MATCH($AB375,ITP!$E$3:$E$46,0)),""))</f>
        <v/>
      </c>
      <c r="V375" s="33">
        <f>IF($AB375="","",IFERROR(INDEX(ITP!$J$3:$J$46,MATCH($AB375,ITP!$E$3:$E$46,0)),""))</f>
        <v/>
      </c>
      <c r="W375" s="33">
        <f>IF($AB375="","",IFERROR(INDEX(ITP!$K$3:$K$46,MATCH($AB375,ITP!$E$3:$E$46,0)),""))</f>
        <v/>
      </c>
      <c r="X375" s="33">
        <f>IF($AB375="","",IFERROR(INDEX(ITP!$L$3:$L$46,MATCH($AB375,ITP!$E$3:$E$46,0)),""))</f>
        <v/>
      </c>
      <c r="Y375" s="33">
        <f>IF($AB375="","",IFERROR(INDEX(ITP!$M$3:$M$46,MATCH($AB375,ITP!$E$3:$E$46,0)),""))</f>
        <v/>
      </c>
      <c r="Z375" s="33">
        <f>IF($AB375="","",IFERROR(INDEX(ITP!$N$3:$N$46,MATCH($AB375,ITP!$E$3:$E$46,0)),""))</f>
        <v/>
      </c>
      <c r="AA375" s="13">
        <f>IF(A375="","",A375&amp;"|"&amp;COUNTIF($A$2:A375,A375))</f>
        <v/>
      </c>
      <c r="AB375" s="13">
        <f>IF($A375="","",IFERROR(INDEX(ITP!$C$3:$C$21,MATCH(1,INDEX((ITP!$A$3:$A$21=$A375)*(((ITP!$B$3:$B$21="")+ISNUMBER(SEARCH(ITP!$B$3:$B$21,$G375&amp;" "&amp;$T375)))&gt;0),0),0)),""))</f>
        <v/>
      </c>
    </row>
    <row r="376">
      <c r="A376" s="33" t="n"/>
      <c r="B376" s="10" t="n"/>
      <c r="C376" s="33" t="n"/>
      <c r="D376" s="28" t="n"/>
      <c r="E376" s="10" t="n"/>
      <c r="F376" s="44" t="n"/>
      <c r="G376" s="33" t="n"/>
      <c r="H376" s="33" t="n"/>
      <c r="I376" s="33" t="n"/>
      <c r="J376" s="33" t="n"/>
      <c r="K376" s="44" t="n"/>
      <c r="L376" s="10" t="n"/>
      <c r="M376" s="33" t="n"/>
      <c r="N376" s="33" t="n"/>
      <c r="O376" s="33" t="n"/>
      <c r="P376" s="33" t="n"/>
      <c r="Q376" s="33" t="n"/>
      <c r="R376" s="33">
        <f>IF($AB376="","",IFERROR(INDEX(ITP!$G$3:$G$46,MATCH($AB376,ITP!$E$3:$E$46,0)),""))</f>
        <v/>
      </c>
      <c r="S376" s="33" t="n"/>
      <c r="T376" s="33" t="n"/>
      <c r="U376" s="33">
        <f>IF($AB376="","",IFERROR(INDEX(ITP!$I$3:$I$46,MATCH($AB376,ITP!$E$3:$E$46,0)),""))</f>
        <v/>
      </c>
      <c r="V376" s="33">
        <f>IF($AB376="","",IFERROR(INDEX(ITP!$J$3:$J$46,MATCH($AB376,ITP!$E$3:$E$46,0)),""))</f>
        <v/>
      </c>
      <c r="W376" s="33">
        <f>IF($AB376="","",IFERROR(INDEX(ITP!$K$3:$K$46,MATCH($AB376,ITP!$E$3:$E$46,0)),""))</f>
        <v/>
      </c>
      <c r="X376" s="33">
        <f>IF($AB376="","",IFERROR(INDEX(ITP!$L$3:$L$46,MATCH($AB376,ITP!$E$3:$E$46,0)),""))</f>
        <v/>
      </c>
      <c r="Y376" s="33">
        <f>IF($AB376="","",IFERROR(INDEX(ITP!$M$3:$M$46,MATCH($AB376,ITP!$E$3:$E$46,0)),""))</f>
        <v/>
      </c>
      <c r="Z376" s="33">
        <f>IF($AB376="","",IFERROR(INDEX(ITP!$N$3:$N$46,MATCH($AB376,ITP!$E$3:$E$46,0)),""))</f>
        <v/>
      </c>
      <c r="AA376" s="13">
        <f>IF(A376="","",A376&amp;"|"&amp;COUNTIF($A$2:A376,A376))</f>
        <v/>
      </c>
      <c r="AB376" s="13">
        <f>IF($A376="","",IFERROR(INDEX(ITP!$C$3:$C$21,MATCH(1,INDEX((ITP!$A$3:$A$21=$A376)*(((ITP!$B$3:$B$21="")+ISNUMBER(SEARCH(ITP!$B$3:$B$21,$G376&amp;" "&amp;$T376)))&gt;0),0),0)),""))</f>
        <v/>
      </c>
    </row>
    <row r="377">
      <c r="A377" s="33" t="n"/>
      <c r="B377" s="10" t="n"/>
      <c r="C377" s="33" t="n"/>
      <c r="D377" s="28" t="n"/>
      <c r="E377" s="10" t="n"/>
      <c r="F377" s="44" t="n"/>
      <c r="G377" s="33" t="n"/>
      <c r="H377" s="33" t="n"/>
      <c r="I377" s="33" t="n"/>
      <c r="J377" s="33" t="n"/>
      <c r="K377" s="44" t="n"/>
      <c r="L377" s="10" t="n"/>
      <c r="M377" s="33" t="n"/>
      <c r="N377" s="33" t="n"/>
      <c r="O377" s="33" t="n"/>
      <c r="P377" s="33" t="n"/>
      <c r="Q377" s="33" t="n"/>
      <c r="R377" s="33">
        <f>IF($AB377="","",IFERROR(INDEX(ITP!$G$3:$G$46,MATCH($AB377,ITP!$E$3:$E$46,0)),""))</f>
        <v/>
      </c>
      <c r="S377" s="33" t="n"/>
      <c r="T377" s="33" t="n"/>
      <c r="U377" s="33">
        <f>IF($AB377="","",IFERROR(INDEX(ITP!$I$3:$I$46,MATCH($AB377,ITP!$E$3:$E$46,0)),""))</f>
        <v/>
      </c>
      <c r="V377" s="33">
        <f>IF($AB377="","",IFERROR(INDEX(ITP!$J$3:$J$46,MATCH($AB377,ITP!$E$3:$E$46,0)),""))</f>
        <v/>
      </c>
      <c r="W377" s="33">
        <f>IF($AB377="","",IFERROR(INDEX(ITP!$K$3:$K$46,MATCH($AB377,ITP!$E$3:$E$46,0)),""))</f>
        <v/>
      </c>
      <c r="X377" s="33">
        <f>IF($AB377="","",IFERROR(INDEX(ITP!$L$3:$L$46,MATCH($AB377,ITP!$E$3:$E$46,0)),""))</f>
        <v/>
      </c>
      <c r="Y377" s="33">
        <f>IF($AB377="","",IFERROR(INDEX(ITP!$M$3:$M$46,MATCH($AB377,ITP!$E$3:$E$46,0)),""))</f>
        <v/>
      </c>
      <c r="Z377" s="33">
        <f>IF($AB377="","",IFERROR(INDEX(ITP!$N$3:$N$46,MATCH($AB377,ITP!$E$3:$E$46,0)),""))</f>
        <v/>
      </c>
      <c r="AA377" s="13">
        <f>IF(A377="","",A377&amp;"|"&amp;COUNTIF($A$2:A377,A377))</f>
        <v/>
      </c>
      <c r="AB377" s="13">
        <f>IF($A377="","",IFERROR(INDEX(ITP!$C$3:$C$21,MATCH(1,INDEX((ITP!$A$3:$A$21=$A377)*(((ITP!$B$3:$B$21="")+ISNUMBER(SEARCH(ITP!$B$3:$B$21,$G377&amp;" "&amp;$T377)))&gt;0),0),0)),""))</f>
        <v/>
      </c>
    </row>
    <row r="378">
      <c r="A378" s="33" t="n"/>
      <c r="B378" s="10" t="n"/>
      <c r="C378" s="33" t="n"/>
      <c r="D378" s="28" t="n"/>
      <c r="E378" s="10" t="n"/>
      <c r="F378" s="44" t="n"/>
      <c r="G378" s="33" t="n"/>
      <c r="H378" s="33" t="n"/>
      <c r="I378" s="33" t="n"/>
      <c r="J378" s="33" t="n"/>
      <c r="K378" s="44" t="n"/>
      <c r="L378" s="10" t="n"/>
      <c r="M378" s="33" t="n"/>
      <c r="N378" s="33" t="n"/>
      <c r="O378" s="33" t="n"/>
      <c r="P378" s="33" t="n"/>
      <c r="Q378" s="33" t="n"/>
      <c r="R378" s="33">
        <f>IF($AB378="","",IFERROR(INDEX(ITP!$G$3:$G$46,MATCH($AB378,ITP!$E$3:$E$46,0)),""))</f>
        <v/>
      </c>
      <c r="S378" s="33" t="n"/>
      <c r="T378" s="33" t="n"/>
      <c r="U378" s="33">
        <f>IF($AB378="","",IFERROR(INDEX(ITP!$I$3:$I$46,MATCH($AB378,ITP!$E$3:$E$46,0)),""))</f>
        <v/>
      </c>
      <c r="V378" s="33">
        <f>IF($AB378="","",IFERROR(INDEX(ITP!$J$3:$J$46,MATCH($AB378,ITP!$E$3:$E$46,0)),""))</f>
        <v/>
      </c>
      <c r="W378" s="33">
        <f>IF($AB378="","",IFERROR(INDEX(ITP!$K$3:$K$46,MATCH($AB378,ITP!$E$3:$E$46,0)),""))</f>
        <v/>
      </c>
      <c r="X378" s="33">
        <f>IF($AB378="","",IFERROR(INDEX(ITP!$L$3:$L$46,MATCH($AB378,ITP!$E$3:$E$46,0)),""))</f>
        <v/>
      </c>
      <c r="Y378" s="33">
        <f>IF($AB378="","",IFERROR(INDEX(ITP!$M$3:$M$46,MATCH($AB378,ITP!$E$3:$E$46,0)),""))</f>
        <v/>
      </c>
      <c r="Z378" s="33">
        <f>IF($AB378="","",IFERROR(INDEX(ITP!$N$3:$N$46,MATCH($AB378,ITP!$E$3:$E$46,0)),""))</f>
        <v/>
      </c>
      <c r="AA378" s="13">
        <f>IF(A378="","",A378&amp;"|"&amp;COUNTIF($A$2:A378,A378))</f>
        <v/>
      </c>
      <c r="AB378" s="13">
        <f>IF($A378="","",IFERROR(INDEX(ITP!$C$3:$C$21,MATCH(1,INDEX((ITP!$A$3:$A$21=$A378)*(((ITP!$B$3:$B$21="")+ISNUMBER(SEARCH(ITP!$B$3:$B$21,$G378&amp;" "&amp;$T378)))&gt;0),0),0)),""))</f>
        <v/>
      </c>
    </row>
    <row r="379">
      <c r="A379" s="33" t="n"/>
      <c r="B379" s="10" t="n"/>
      <c r="C379" s="33" t="n"/>
      <c r="D379" s="28" t="n"/>
      <c r="E379" s="10" t="n"/>
      <c r="F379" s="44" t="n"/>
      <c r="G379" s="33" t="n"/>
      <c r="H379" s="33" t="n"/>
      <c r="I379" s="33" t="n"/>
      <c r="J379" s="33" t="n"/>
      <c r="K379" s="44" t="n"/>
      <c r="L379" s="10" t="n"/>
      <c r="M379" s="33" t="n"/>
      <c r="N379" s="33" t="n"/>
      <c r="O379" s="33" t="n"/>
      <c r="P379" s="33" t="n"/>
      <c r="Q379" s="33" t="n"/>
      <c r="R379" s="33">
        <f>IF($AB379="","",IFERROR(INDEX(ITP!$G$3:$G$46,MATCH($AB379,ITP!$E$3:$E$46,0)),""))</f>
        <v/>
      </c>
      <c r="S379" s="33" t="n"/>
      <c r="T379" s="33" t="n"/>
      <c r="U379" s="33">
        <f>IF($AB379="","",IFERROR(INDEX(ITP!$I$3:$I$46,MATCH($AB379,ITP!$E$3:$E$46,0)),""))</f>
        <v/>
      </c>
      <c r="V379" s="33">
        <f>IF($AB379="","",IFERROR(INDEX(ITP!$J$3:$J$46,MATCH($AB379,ITP!$E$3:$E$46,0)),""))</f>
        <v/>
      </c>
      <c r="W379" s="33">
        <f>IF($AB379="","",IFERROR(INDEX(ITP!$K$3:$K$46,MATCH($AB379,ITP!$E$3:$E$46,0)),""))</f>
        <v/>
      </c>
      <c r="X379" s="33">
        <f>IF($AB379="","",IFERROR(INDEX(ITP!$L$3:$L$46,MATCH($AB379,ITP!$E$3:$E$46,0)),""))</f>
        <v/>
      </c>
      <c r="Y379" s="33">
        <f>IF($AB379="","",IFERROR(INDEX(ITP!$M$3:$M$46,MATCH($AB379,ITP!$E$3:$E$46,0)),""))</f>
        <v/>
      </c>
      <c r="Z379" s="33">
        <f>IF($AB379="","",IFERROR(INDEX(ITP!$N$3:$N$46,MATCH($AB379,ITP!$E$3:$E$46,0)),""))</f>
        <v/>
      </c>
      <c r="AA379" s="13">
        <f>IF(A379="","",A379&amp;"|"&amp;COUNTIF($A$2:A379,A379))</f>
        <v/>
      </c>
      <c r="AB379" s="13">
        <f>IF($A379="","",IFERROR(INDEX(ITP!$C$3:$C$21,MATCH(1,INDEX((ITP!$A$3:$A$21=$A379)*(((ITP!$B$3:$B$21="")+ISNUMBER(SEARCH(ITP!$B$3:$B$21,$G379&amp;" "&amp;$T379)))&gt;0),0),0)),""))</f>
        <v/>
      </c>
    </row>
    <row r="380">
      <c r="A380" s="33" t="n"/>
      <c r="B380" s="10" t="n"/>
      <c r="C380" s="33" t="n"/>
      <c r="D380" s="28" t="n"/>
      <c r="E380" s="10" t="n"/>
      <c r="F380" s="44" t="n"/>
      <c r="G380" s="33" t="n"/>
      <c r="H380" s="33" t="n"/>
      <c r="I380" s="33" t="n"/>
      <c r="J380" s="33" t="n"/>
      <c r="K380" s="44" t="n"/>
      <c r="L380" s="10" t="n"/>
      <c r="M380" s="33" t="n"/>
      <c r="N380" s="33" t="n"/>
      <c r="O380" s="33" t="n"/>
      <c r="P380" s="33" t="n"/>
      <c r="Q380" s="33" t="n"/>
      <c r="R380" s="33">
        <f>IF($AB380="","",IFERROR(INDEX(ITP!$G$3:$G$46,MATCH($AB380,ITP!$E$3:$E$46,0)),""))</f>
        <v/>
      </c>
      <c r="S380" s="33" t="n"/>
      <c r="T380" s="33" t="n"/>
      <c r="U380" s="33">
        <f>IF($AB380="","",IFERROR(INDEX(ITP!$I$3:$I$46,MATCH($AB380,ITP!$E$3:$E$46,0)),""))</f>
        <v/>
      </c>
      <c r="V380" s="33">
        <f>IF($AB380="","",IFERROR(INDEX(ITP!$J$3:$J$46,MATCH($AB380,ITP!$E$3:$E$46,0)),""))</f>
        <v/>
      </c>
      <c r="W380" s="33">
        <f>IF($AB380="","",IFERROR(INDEX(ITP!$K$3:$K$46,MATCH($AB380,ITP!$E$3:$E$46,0)),""))</f>
        <v/>
      </c>
      <c r="X380" s="33">
        <f>IF($AB380="","",IFERROR(INDEX(ITP!$L$3:$L$46,MATCH($AB380,ITP!$E$3:$E$46,0)),""))</f>
        <v/>
      </c>
      <c r="Y380" s="33">
        <f>IF($AB380="","",IFERROR(INDEX(ITP!$M$3:$M$46,MATCH($AB380,ITP!$E$3:$E$46,0)),""))</f>
        <v/>
      </c>
      <c r="Z380" s="33">
        <f>IF($AB380="","",IFERROR(INDEX(ITP!$N$3:$N$46,MATCH($AB380,ITP!$E$3:$E$46,0)),""))</f>
        <v/>
      </c>
      <c r="AA380" s="13">
        <f>IF(A380="","",A380&amp;"|"&amp;COUNTIF($A$2:A380,A380))</f>
        <v/>
      </c>
      <c r="AB380" s="13">
        <f>IF($A380="","",IFERROR(INDEX(ITP!$C$3:$C$21,MATCH(1,INDEX((ITP!$A$3:$A$21=$A380)*(((ITP!$B$3:$B$21="")+ISNUMBER(SEARCH(ITP!$B$3:$B$21,$G380&amp;" "&amp;$T380)))&gt;0),0),0)),""))</f>
        <v/>
      </c>
    </row>
    <row r="381">
      <c r="A381" s="33" t="n"/>
      <c r="B381" s="10" t="n"/>
      <c r="C381" s="33" t="n"/>
      <c r="D381" s="28" t="n"/>
      <c r="E381" s="10" t="n"/>
      <c r="F381" s="44" t="n"/>
      <c r="G381" s="33" t="n"/>
      <c r="H381" s="33" t="n"/>
      <c r="I381" s="33" t="n"/>
      <c r="J381" s="33" t="n"/>
      <c r="K381" s="44" t="n"/>
      <c r="L381" s="10" t="n"/>
      <c r="M381" s="33" t="n"/>
      <c r="N381" s="33" t="n"/>
      <c r="O381" s="33" t="n"/>
      <c r="P381" s="33" t="n"/>
      <c r="Q381" s="33" t="n"/>
      <c r="R381" s="33">
        <f>IF($AB381="","",IFERROR(INDEX(ITP!$G$3:$G$46,MATCH($AB381,ITP!$E$3:$E$46,0)),""))</f>
        <v/>
      </c>
      <c r="S381" s="33" t="n"/>
      <c r="T381" s="33" t="n"/>
      <c r="U381" s="33">
        <f>IF($AB381="","",IFERROR(INDEX(ITP!$I$3:$I$46,MATCH($AB381,ITP!$E$3:$E$46,0)),""))</f>
        <v/>
      </c>
      <c r="V381" s="33">
        <f>IF($AB381="","",IFERROR(INDEX(ITP!$J$3:$J$46,MATCH($AB381,ITP!$E$3:$E$46,0)),""))</f>
        <v/>
      </c>
      <c r="W381" s="33">
        <f>IF($AB381="","",IFERROR(INDEX(ITP!$K$3:$K$46,MATCH($AB381,ITP!$E$3:$E$46,0)),""))</f>
        <v/>
      </c>
      <c r="X381" s="33">
        <f>IF($AB381="","",IFERROR(INDEX(ITP!$L$3:$L$46,MATCH($AB381,ITP!$E$3:$E$46,0)),""))</f>
        <v/>
      </c>
      <c r="Y381" s="33">
        <f>IF($AB381="","",IFERROR(INDEX(ITP!$M$3:$M$46,MATCH($AB381,ITP!$E$3:$E$46,0)),""))</f>
        <v/>
      </c>
      <c r="Z381" s="33">
        <f>IF($AB381="","",IFERROR(INDEX(ITP!$N$3:$N$46,MATCH($AB381,ITP!$E$3:$E$46,0)),""))</f>
        <v/>
      </c>
      <c r="AA381" s="13">
        <f>IF(A381="","",A381&amp;"|"&amp;COUNTIF($A$2:A381,A381))</f>
        <v/>
      </c>
      <c r="AB381" s="13">
        <f>IF($A381="","",IFERROR(INDEX(ITP!$C$3:$C$21,MATCH(1,INDEX((ITP!$A$3:$A$21=$A381)*(((ITP!$B$3:$B$21="")+ISNUMBER(SEARCH(ITP!$B$3:$B$21,$G381&amp;" "&amp;$T381)))&gt;0),0),0)),""))</f>
        <v/>
      </c>
    </row>
    <row r="382">
      <c r="A382" s="33" t="n"/>
      <c r="B382" s="10" t="n"/>
      <c r="C382" s="33" t="n"/>
      <c r="D382" s="28" t="n"/>
      <c r="E382" s="10" t="n"/>
      <c r="F382" s="44" t="n"/>
      <c r="G382" s="33" t="n"/>
      <c r="H382" s="33" t="n"/>
      <c r="I382" s="33" t="n"/>
      <c r="J382" s="33" t="n"/>
      <c r="K382" s="44" t="n"/>
      <c r="L382" s="10" t="n"/>
      <c r="M382" s="33" t="n"/>
      <c r="N382" s="33" t="n"/>
      <c r="O382" s="33" t="n"/>
      <c r="P382" s="33" t="n"/>
      <c r="Q382" s="33" t="n"/>
      <c r="R382" s="33">
        <f>IF($AB382="","",IFERROR(INDEX(ITP!$G$3:$G$46,MATCH($AB382,ITP!$E$3:$E$46,0)),""))</f>
        <v/>
      </c>
      <c r="S382" s="33" t="n"/>
      <c r="T382" s="33" t="n"/>
      <c r="U382" s="33">
        <f>IF($AB382="","",IFERROR(INDEX(ITP!$I$3:$I$46,MATCH($AB382,ITP!$E$3:$E$46,0)),""))</f>
        <v/>
      </c>
      <c r="V382" s="33">
        <f>IF($AB382="","",IFERROR(INDEX(ITP!$J$3:$J$46,MATCH($AB382,ITP!$E$3:$E$46,0)),""))</f>
        <v/>
      </c>
      <c r="W382" s="33">
        <f>IF($AB382="","",IFERROR(INDEX(ITP!$K$3:$K$46,MATCH($AB382,ITP!$E$3:$E$46,0)),""))</f>
        <v/>
      </c>
      <c r="X382" s="33">
        <f>IF($AB382="","",IFERROR(INDEX(ITP!$L$3:$L$46,MATCH($AB382,ITP!$E$3:$E$46,0)),""))</f>
        <v/>
      </c>
      <c r="Y382" s="33">
        <f>IF($AB382="","",IFERROR(INDEX(ITP!$M$3:$M$46,MATCH($AB382,ITP!$E$3:$E$46,0)),""))</f>
        <v/>
      </c>
      <c r="Z382" s="33">
        <f>IF($AB382="","",IFERROR(INDEX(ITP!$N$3:$N$46,MATCH($AB382,ITP!$E$3:$E$46,0)),""))</f>
        <v/>
      </c>
      <c r="AA382" s="13">
        <f>IF(A382="","",A382&amp;"|"&amp;COUNTIF($A$2:A382,A382))</f>
        <v/>
      </c>
      <c r="AB382" s="13">
        <f>IF($A382="","",IFERROR(INDEX(ITP!$C$3:$C$21,MATCH(1,INDEX((ITP!$A$3:$A$21=$A382)*(((ITP!$B$3:$B$21="")+ISNUMBER(SEARCH(ITP!$B$3:$B$21,$G382&amp;" "&amp;$T382)))&gt;0),0),0)),""))</f>
        <v/>
      </c>
    </row>
    <row r="383">
      <c r="A383" s="33" t="n"/>
      <c r="B383" s="10" t="n"/>
      <c r="C383" s="33" t="n"/>
      <c r="D383" s="28" t="n"/>
      <c r="E383" s="10" t="n"/>
      <c r="F383" s="44" t="n"/>
      <c r="G383" s="33" t="n"/>
      <c r="H383" s="33" t="n"/>
      <c r="I383" s="33" t="n"/>
      <c r="J383" s="33" t="n"/>
      <c r="K383" s="44" t="n"/>
      <c r="L383" s="10" t="n"/>
      <c r="M383" s="33" t="n"/>
      <c r="N383" s="33" t="n"/>
      <c r="O383" s="33" t="n"/>
      <c r="P383" s="33" t="n"/>
      <c r="Q383" s="33" t="n"/>
      <c r="R383" s="33">
        <f>IF($AB383="","",IFERROR(INDEX(ITP!$G$3:$G$46,MATCH($AB383,ITP!$E$3:$E$46,0)),""))</f>
        <v/>
      </c>
      <c r="S383" s="33" t="n"/>
      <c r="T383" s="33" t="n"/>
      <c r="U383" s="33">
        <f>IF($AB383="","",IFERROR(INDEX(ITP!$I$3:$I$46,MATCH($AB383,ITP!$E$3:$E$46,0)),""))</f>
        <v/>
      </c>
      <c r="V383" s="33">
        <f>IF($AB383="","",IFERROR(INDEX(ITP!$J$3:$J$46,MATCH($AB383,ITP!$E$3:$E$46,0)),""))</f>
        <v/>
      </c>
      <c r="W383" s="33">
        <f>IF($AB383="","",IFERROR(INDEX(ITP!$K$3:$K$46,MATCH($AB383,ITP!$E$3:$E$46,0)),""))</f>
        <v/>
      </c>
      <c r="X383" s="33">
        <f>IF($AB383="","",IFERROR(INDEX(ITP!$L$3:$L$46,MATCH($AB383,ITP!$E$3:$E$46,0)),""))</f>
        <v/>
      </c>
      <c r="Y383" s="33">
        <f>IF($AB383="","",IFERROR(INDEX(ITP!$M$3:$M$46,MATCH($AB383,ITP!$E$3:$E$46,0)),""))</f>
        <v/>
      </c>
      <c r="Z383" s="33">
        <f>IF($AB383="","",IFERROR(INDEX(ITP!$N$3:$N$46,MATCH($AB383,ITP!$E$3:$E$46,0)),""))</f>
        <v/>
      </c>
      <c r="AA383" s="13">
        <f>IF(A383="","",A383&amp;"|"&amp;COUNTIF($A$2:A383,A383))</f>
        <v/>
      </c>
      <c r="AB383" s="13">
        <f>IF($A383="","",IFERROR(INDEX(ITP!$C$3:$C$21,MATCH(1,INDEX((ITP!$A$3:$A$21=$A383)*(((ITP!$B$3:$B$21="")+ISNUMBER(SEARCH(ITP!$B$3:$B$21,$G383&amp;" "&amp;$T383)))&gt;0),0),0)),""))</f>
        <v/>
      </c>
    </row>
    <row r="384">
      <c r="A384" s="33" t="n"/>
      <c r="B384" s="10" t="n"/>
      <c r="C384" s="33" t="n"/>
      <c r="D384" s="28" t="n"/>
      <c r="E384" s="10" t="n"/>
      <c r="F384" s="44" t="n"/>
      <c r="G384" s="33" t="n"/>
      <c r="H384" s="33" t="n"/>
      <c r="I384" s="33" t="n"/>
      <c r="J384" s="33" t="n"/>
      <c r="K384" s="44" t="n"/>
      <c r="L384" s="10" t="n"/>
      <c r="M384" s="33" t="n"/>
      <c r="N384" s="33" t="n"/>
      <c r="O384" s="33" t="n"/>
      <c r="P384" s="33" t="n"/>
      <c r="Q384" s="33" t="n"/>
      <c r="R384" s="33">
        <f>IF($AB384="","",IFERROR(INDEX(ITP!$G$3:$G$46,MATCH($AB384,ITP!$E$3:$E$46,0)),""))</f>
        <v/>
      </c>
      <c r="S384" s="33" t="n"/>
      <c r="T384" s="33" t="n"/>
      <c r="U384" s="33">
        <f>IF($AB384="","",IFERROR(INDEX(ITP!$I$3:$I$46,MATCH($AB384,ITP!$E$3:$E$46,0)),""))</f>
        <v/>
      </c>
      <c r="V384" s="33">
        <f>IF($AB384="","",IFERROR(INDEX(ITP!$J$3:$J$46,MATCH($AB384,ITP!$E$3:$E$46,0)),""))</f>
        <v/>
      </c>
      <c r="W384" s="33">
        <f>IF($AB384="","",IFERROR(INDEX(ITP!$K$3:$K$46,MATCH($AB384,ITP!$E$3:$E$46,0)),""))</f>
        <v/>
      </c>
      <c r="X384" s="33">
        <f>IF($AB384="","",IFERROR(INDEX(ITP!$L$3:$L$46,MATCH($AB384,ITP!$E$3:$E$46,0)),""))</f>
        <v/>
      </c>
      <c r="Y384" s="33">
        <f>IF($AB384="","",IFERROR(INDEX(ITP!$M$3:$M$46,MATCH($AB384,ITP!$E$3:$E$46,0)),""))</f>
        <v/>
      </c>
      <c r="Z384" s="33">
        <f>IF($AB384="","",IFERROR(INDEX(ITP!$N$3:$N$46,MATCH($AB384,ITP!$E$3:$E$46,0)),""))</f>
        <v/>
      </c>
      <c r="AA384" s="13">
        <f>IF(A384="","",A384&amp;"|"&amp;COUNTIF($A$2:A384,A384))</f>
        <v/>
      </c>
      <c r="AB384" s="13">
        <f>IF($A384="","",IFERROR(INDEX(ITP!$C$3:$C$21,MATCH(1,INDEX((ITP!$A$3:$A$21=$A384)*(((ITP!$B$3:$B$21="")+ISNUMBER(SEARCH(ITP!$B$3:$B$21,$G384&amp;" "&amp;$T384)))&gt;0),0),0)),""))</f>
        <v/>
      </c>
    </row>
    <row r="385">
      <c r="A385" s="33" t="n"/>
      <c r="B385" s="10" t="n"/>
      <c r="C385" s="33" t="n"/>
      <c r="D385" s="28" t="n"/>
      <c r="E385" s="10" t="n"/>
      <c r="F385" s="44" t="n"/>
      <c r="G385" s="33" t="n"/>
      <c r="H385" s="33" t="n"/>
      <c r="I385" s="33" t="n"/>
      <c r="J385" s="33" t="n"/>
      <c r="K385" s="44" t="n"/>
      <c r="L385" s="10" t="n"/>
      <c r="M385" s="33" t="n"/>
      <c r="N385" s="33" t="n"/>
      <c r="O385" s="33" t="n"/>
      <c r="P385" s="33" t="n"/>
      <c r="Q385" s="33" t="n"/>
      <c r="R385" s="33">
        <f>IF($AB385="","",IFERROR(INDEX(ITP!$G$3:$G$46,MATCH($AB385,ITP!$E$3:$E$46,0)),""))</f>
        <v/>
      </c>
      <c r="S385" s="33" t="n"/>
      <c r="T385" s="33" t="n"/>
      <c r="U385" s="33">
        <f>IF($AB385="","",IFERROR(INDEX(ITP!$I$3:$I$46,MATCH($AB385,ITP!$E$3:$E$46,0)),""))</f>
        <v/>
      </c>
      <c r="V385" s="33">
        <f>IF($AB385="","",IFERROR(INDEX(ITP!$J$3:$J$46,MATCH($AB385,ITP!$E$3:$E$46,0)),""))</f>
        <v/>
      </c>
      <c r="W385" s="33">
        <f>IF($AB385="","",IFERROR(INDEX(ITP!$K$3:$K$46,MATCH($AB385,ITP!$E$3:$E$46,0)),""))</f>
        <v/>
      </c>
      <c r="X385" s="33">
        <f>IF($AB385="","",IFERROR(INDEX(ITP!$L$3:$L$46,MATCH($AB385,ITP!$E$3:$E$46,0)),""))</f>
        <v/>
      </c>
      <c r="Y385" s="33">
        <f>IF($AB385="","",IFERROR(INDEX(ITP!$M$3:$M$46,MATCH($AB385,ITP!$E$3:$E$46,0)),""))</f>
        <v/>
      </c>
      <c r="Z385" s="33">
        <f>IF($AB385="","",IFERROR(INDEX(ITP!$N$3:$N$46,MATCH($AB385,ITP!$E$3:$E$46,0)),""))</f>
        <v/>
      </c>
      <c r="AA385" s="13">
        <f>IF(A385="","",A385&amp;"|"&amp;COUNTIF($A$2:A385,A385))</f>
        <v/>
      </c>
      <c r="AB385" s="13">
        <f>IF($A385="","",IFERROR(INDEX(ITP!$C$3:$C$21,MATCH(1,INDEX((ITP!$A$3:$A$21=$A385)*(((ITP!$B$3:$B$21="")+ISNUMBER(SEARCH(ITP!$B$3:$B$21,$G385&amp;" "&amp;$T385)))&gt;0),0),0)),""))</f>
        <v/>
      </c>
    </row>
    <row r="386">
      <c r="A386" s="33" t="n"/>
      <c r="B386" s="10" t="n"/>
      <c r="C386" s="33" t="n"/>
      <c r="D386" s="28" t="n"/>
      <c r="E386" s="10" t="n"/>
      <c r="F386" s="44" t="n"/>
      <c r="G386" s="33" t="n"/>
      <c r="H386" s="33" t="n"/>
      <c r="I386" s="33" t="n"/>
      <c r="J386" s="33" t="n"/>
      <c r="K386" s="44" t="n"/>
      <c r="L386" s="10" t="n"/>
      <c r="M386" s="33" t="n"/>
      <c r="N386" s="33" t="n"/>
      <c r="O386" s="33" t="n"/>
      <c r="P386" s="33" t="n"/>
      <c r="Q386" s="33" t="n"/>
      <c r="R386" s="33">
        <f>IF($AB386="","",IFERROR(INDEX(ITP!$G$3:$G$46,MATCH($AB386,ITP!$E$3:$E$46,0)),""))</f>
        <v/>
      </c>
      <c r="S386" s="33" t="n"/>
      <c r="T386" s="33" t="n"/>
      <c r="U386" s="33">
        <f>IF($AB386="","",IFERROR(INDEX(ITP!$I$3:$I$46,MATCH($AB386,ITP!$E$3:$E$46,0)),""))</f>
        <v/>
      </c>
      <c r="V386" s="33">
        <f>IF($AB386="","",IFERROR(INDEX(ITP!$J$3:$J$46,MATCH($AB386,ITP!$E$3:$E$46,0)),""))</f>
        <v/>
      </c>
      <c r="W386" s="33">
        <f>IF($AB386="","",IFERROR(INDEX(ITP!$K$3:$K$46,MATCH($AB386,ITP!$E$3:$E$46,0)),""))</f>
        <v/>
      </c>
      <c r="X386" s="33">
        <f>IF($AB386="","",IFERROR(INDEX(ITP!$L$3:$L$46,MATCH($AB386,ITP!$E$3:$E$46,0)),""))</f>
        <v/>
      </c>
      <c r="Y386" s="33">
        <f>IF($AB386="","",IFERROR(INDEX(ITP!$M$3:$M$46,MATCH($AB386,ITP!$E$3:$E$46,0)),""))</f>
        <v/>
      </c>
      <c r="Z386" s="33">
        <f>IF($AB386="","",IFERROR(INDEX(ITP!$N$3:$N$46,MATCH($AB386,ITP!$E$3:$E$46,0)),""))</f>
        <v/>
      </c>
      <c r="AA386" s="13">
        <f>IF(A386="","",A386&amp;"|"&amp;COUNTIF($A$2:A386,A386))</f>
        <v/>
      </c>
      <c r="AB386" s="13">
        <f>IF($A386="","",IFERROR(INDEX(ITP!$C$3:$C$21,MATCH(1,INDEX((ITP!$A$3:$A$21=$A386)*(((ITP!$B$3:$B$21="")+ISNUMBER(SEARCH(ITP!$B$3:$B$21,$G386&amp;" "&amp;$T386)))&gt;0),0),0)),""))</f>
        <v/>
      </c>
    </row>
    <row r="387">
      <c r="A387" s="33" t="n"/>
      <c r="B387" s="10" t="n"/>
      <c r="C387" s="33" t="n"/>
      <c r="D387" s="28" t="n"/>
      <c r="E387" s="10" t="n"/>
      <c r="F387" s="44" t="n"/>
      <c r="G387" s="33" t="n"/>
      <c r="H387" s="33" t="n"/>
      <c r="I387" s="33" t="n"/>
      <c r="J387" s="33" t="n"/>
      <c r="K387" s="44" t="n"/>
      <c r="L387" s="10" t="n"/>
      <c r="M387" s="33" t="n"/>
      <c r="N387" s="33" t="n"/>
      <c r="O387" s="33" t="n"/>
      <c r="P387" s="33" t="n"/>
      <c r="Q387" s="33" t="n"/>
      <c r="R387" s="33">
        <f>IF($AB387="","",IFERROR(INDEX(ITP!$G$3:$G$46,MATCH($AB387,ITP!$E$3:$E$46,0)),""))</f>
        <v/>
      </c>
      <c r="S387" s="33" t="n"/>
      <c r="T387" s="33" t="n"/>
      <c r="U387" s="33">
        <f>IF($AB387="","",IFERROR(INDEX(ITP!$I$3:$I$46,MATCH($AB387,ITP!$E$3:$E$46,0)),""))</f>
        <v/>
      </c>
      <c r="V387" s="33">
        <f>IF($AB387="","",IFERROR(INDEX(ITP!$J$3:$J$46,MATCH($AB387,ITP!$E$3:$E$46,0)),""))</f>
        <v/>
      </c>
      <c r="W387" s="33">
        <f>IF($AB387="","",IFERROR(INDEX(ITP!$K$3:$K$46,MATCH($AB387,ITP!$E$3:$E$46,0)),""))</f>
        <v/>
      </c>
      <c r="X387" s="33">
        <f>IF($AB387="","",IFERROR(INDEX(ITP!$L$3:$L$46,MATCH($AB387,ITP!$E$3:$E$46,0)),""))</f>
        <v/>
      </c>
      <c r="Y387" s="33">
        <f>IF($AB387="","",IFERROR(INDEX(ITP!$M$3:$M$46,MATCH($AB387,ITP!$E$3:$E$46,0)),""))</f>
        <v/>
      </c>
      <c r="Z387" s="33">
        <f>IF($AB387="","",IFERROR(INDEX(ITP!$N$3:$N$46,MATCH($AB387,ITP!$E$3:$E$46,0)),""))</f>
        <v/>
      </c>
      <c r="AA387" s="13">
        <f>IF(A387="","",A387&amp;"|"&amp;COUNTIF($A$2:A387,A387))</f>
        <v/>
      </c>
      <c r="AB387" s="13">
        <f>IF($A387="","",IFERROR(INDEX(ITP!$C$3:$C$21,MATCH(1,INDEX((ITP!$A$3:$A$21=$A387)*(((ITP!$B$3:$B$21="")+ISNUMBER(SEARCH(ITP!$B$3:$B$21,$G387&amp;" "&amp;$T387)))&gt;0),0),0)),""))</f>
        <v/>
      </c>
    </row>
    <row r="388">
      <c r="A388" s="33" t="n"/>
      <c r="B388" s="10" t="n"/>
      <c r="C388" s="33" t="n"/>
      <c r="D388" s="28" t="n"/>
      <c r="E388" s="10" t="n"/>
      <c r="F388" s="44" t="n"/>
      <c r="G388" s="33" t="n"/>
      <c r="H388" s="33" t="n"/>
      <c r="I388" s="33" t="n"/>
      <c r="J388" s="33" t="n"/>
      <c r="K388" s="44" t="n"/>
      <c r="L388" s="10" t="n"/>
      <c r="M388" s="33" t="n"/>
      <c r="N388" s="33" t="n"/>
      <c r="O388" s="33" t="n"/>
      <c r="P388" s="33" t="n"/>
      <c r="Q388" s="33" t="n"/>
      <c r="R388" s="33">
        <f>IF($AB388="","",IFERROR(INDEX(ITP!$G$3:$G$46,MATCH($AB388,ITP!$E$3:$E$46,0)),""))</f>
        <v/>
      </c>
      <c r="S388" s="33" t="n"/>
      <c r="T388" s="33" t="n"/>
      <c r="U388" s="33">
        <f>IF($AB388="","",IFERROR(INDEX(ITP!$I$3:$I$46,MATCH($AB388,ITP!$E$3:$E$46,0)),""))</f>
        <v/>
      </c>
      <c r="V388" s="33">
        <f>IF($AB388="","",IFERROR(INDEX(ITP!$J$3:$J$46,MATCH($AB388,ITP!$E$3:$E$46,0)),""))</f>
        <v/>
      </c>
      <c r="W388" s="33">
        <f>IF($AB388="","",IFERROR(INDEX(ITP!$K$3:$K$46,MATCH($AB388,ITP!$E$3:$E$46,0)),""))</f>
        <v/>
      </c>
      <c r="X388" s="33">
        <f>IF($AB388="","",IFERROR(INDEX(ITP!$L$3:$L$46,MATCH($AB388,ITP!$E$3:$E$46,0)),""))</f>
        <v/>
      </c>
      <c r="Y388" s="33">
        <f>IF($AB388="","",IFERROR(INDEX(ITP!$M$3:$M$46,MATCH($AB388,ITP!$E$3:$E$46,0)),""))</f>
        <v/>
      </c>
      <c r="Z388" s="33">
        <f>IF($AB388="","",IFERROR(INDEX(ITP!$N$3:$N$46,MATCH($AB388,ITP!$E$3:$E$46,0)),""))</f>
        <v/>
      </c>
      <c r="AA388" s="13">
        <f>IF(A388="","",A388&amp;"|"&amp;COUNTIF($A$2:A388,A388))</f>
        <v/>
      </c>
      <c r="AB388" s="13">
        <f>IF($A388="","",IFERROR(INDEX(ITP!$C$3:$C$21,MATCH(1,INDEX((ITP!$A$3:$A$21=$A388)*(((ITP!$B$3:$B$21="")+ISNUMBER(SEARCH(ITP!$B$3:$B$21,$G388&amp;" "&amp;$T388)))&gt;0),0),0)),""))</f>
        <v/>
      </c>
    </row>
    <row r="389">
      <c r="A389" s="33" t="n"/>
      <c r="B389" s="10" t="n"/>
      <c r="C389" s="33" t="n"/>
      <c r="D389" s="28" t="n"/>
      <c r="E389" s="10" t="n"/>
      <c r="F389" s="44" t="n"/>
      <c r="G389" s="33" t="n"/>
      <c r="H389" s="33" t="n"/>
      <c r="I389" s="33" t="n"/>
      <c r="J389" s="33" t="n"/>
      <c r="K389" s="44" t="n"/>
      <c r="L389" s="10" t="n"/>
      <c r="M389" s="33" t="n"/>
      <c r="N389" s="33" t="n"/>
      <c r="O389" s="33" t="n"/>
      <c r="P389" s="33" t="n"/>
      <c r="Q389" s="33" t="n"/>
      <c r="R389" s="33">
        <f>IF($AB389="","",IFERROR(INDEX(ITP!$G$3:$G$46,MATCH($AB389,ITP!$E$3:$E$46,0)),""))</f>
        <v/>
      </c>
      <c r="S389" s="33" t="n"/>
      <c r="T389" s="33" t="n"/>
      <c r="U389" s="33">
        <f>IF($AB389="","",IFERROR(INDEX(ITP!$I$3:$I$46,MATCH($AB389,ITP!$E$3:$E$46,0)),""))</f>
        <v/>
      </c>
      <c r="V389" s="33">
        <f>IF($AB389="","",IFERROR(INDEX(ITP!$J$3:$J$46,MATCH($AB389,ITP!$E$3:$E$46,0)),""))</f>
        <v/>
      </c>
      <c r="W389" s="33">
        <f>IF($AB389="","",IFERROR(INDEX(ITP!$K$3:$K$46,MATCH($AB389,ITP!$E$3:$E$46,0)),""))</f>
        <v/>
      </c>
      <c r="X389" s="33">
        <f>IF($AB389="","",IFERROR(INDEX(ITP!$L$3:$L$46,MATCH($AB389,ITP!$E$3:$E$46,0)),""))</f>
        <v/>
      </c>
      <c r="Y389" s="33">
        <f>IF($AB389="","",IFERROR(INDEX(ITP!$M$3:$M$46,MATCH($AB389,ITP!$E$3:$E$46,0)),""))</f>
        <v/>
      </c>
      <c r="Z389" s="33">
        <f>IF($AB389="","",IFERROR(INDEX(ITP!$N$3:$N$46,MATCH($AB389,ITP!$E$3:$E$46,0)),""))</f>
        <v/>
      </c>
      <c r="AA389" s="13">
        <f>IF(A389="","",A389&amp;"|"&amp;COUNTIF($A$2:A389,A389))</f>
        <v/>
      </c>
      <c r="AB389" s="13">
        <f>IF($A389="","",IFERROR(INDEX(ITP!$C$3:$C$21,MATCH(1,INDEX((ITP!$A$3:$A$21=$A389)*(((ITP!$B$3:$B$21="")+ISNUMBER(SEARCH(ITP!$B$3:$B$21,$G389&amp;" "&amp;$T389)))&gt;0),0),0)),""))</f>
        <v/>
      </c>
    </row>
    <row r="390">
      <c r="A390" s="33" t="n"/>
      <c r="B390" s="10" t="n"/>
      <c r="C390" s="33" t="n"/>
      <c r="D390" s="28" t="n"/>
      <c r="E390" s="10" t="n"/>
      <c r="F390" s="44" t="n"/>
      <c r="G390" s="33" t="n"/>
      <c r="H390" s="33" t="n"/>
      <c r="I390" s="33" t="n"/>
      <c r="J390" s="33" t="n"/>
      <c r="K390" s="44" t="n"/>
      <c r="L390" s="10" t="n"/>
      <c r="M390" s="33" t="n"/>
      <c r="N390" s="33" t="n"/>
      <c r="O390" s="33" t="n"/>
      <c r="P390" s="33" t="n"/>
      <c r="Q390" s="33" t="n"/>
      <c r="R390" s="33">
        <f>IF($AB390="","",IFERROR(INDEX(ITP!$G$3:$G$46,MATCH($AB390,ITP!$E$3:$E$46,0)),""))</f>
        <v/>
      </c>
      <c r="S390" s="33" t="n"/>
      <c r="T390" s="33" t="n"/>
      <c r="U390" s="33">
        <f>IF($AB390="","",IFERROR(INDEX(ITP!$I$3:$I$46,MATCH($AB390,ITP!$E$3:$E$46,0)),""))</f>
        <v/>
      </c>
      <c r="V390" s="33">
        <f>IF($AB390="","",IFERROR(INDEX(ITP!$J$3:$J$46,MATCH($AB390,ITP!$E$3:$E$46,0)),""))</f>
        <v/>
      </c>
      <c r="W390" s="33">
        <f>IF($AB390="","",IFERROR(INDEX(ITP!$K$3:$K$46,MATCH($AB390,ITP!$E$3:$E$46,0)),""))</f>
        <v/>
      </c>
      <c r="X390" s="33">
        <f>IF($AB390="","",IFERROR(INDEX(ITP!$L$3:$L$46,MATCH($AB390,ITP!$E$3:$E$46,0)),""))</f>
        <v/>
      </c>
      <c r="Y390" s="33">
        <f>IF($AB390="","",IFERROR(INDEX(ITP!$M$3:$M$46,MATCH($AB390,ITP!$E$3:$E$46,0)),""))</f>
        <v/>
      </c>
      <c r="Z390" s="33">
        <f>IF($AB390="","",IFERROR(INDEX(ITP!$N$3:$N$46,MATCH($AB390,ITP!$E$3:$E$46,0)),""))</f>
        <v/>
      </c>
      <c r="AA390" s="13">
        <f>IF(A390="","",A390&amp;"|"&amp;COUNTIF($A$2:A390,A390))</f>
        <v/>
      </c>
      <c r="AB390" s="13">
        <f>IF($A390="","",IFERROR(INDEX(ITP!$C$3:$C$21,MATCH(1,INDEX((ITP!$A$3:$A$21=$A390)*(((ITP!$B$3:$B$21="")+ISNUMBER(SEARCH(ITP!$B$3:$B$21,$G390&amp;" "&amp;$T390)))&gt;0),0),0)),""))</f>
        <v/>
      </c>
    </row>
    <row r="391">
      <c r="A391" s="33" t="n"/>
      <c r="B391" s="10" t="n"/>
      <c r="C391" s="33" t="n"/>
      <c r="D391" s="28" t="n"/>
      <c r="E391" s="10" t="n"/>
      <c r="F391" s="44" t="n"/>
      <c r="G391" s="33" t="n"/>
      <c r="H391" s="33" t="n"/>
      <c r="I391" s="33" t="n"/>
      <c r="J391" s="33" t="n"/>
      <c r="K391" s="44" t="n"/>
      <c r="L391" s="10" t="n"/>
      <c r="M391" s="33" t="n"/>
      <c r="N391" s="33" t="n"/>
      <c r="O391" s="33" t="n"/>
      <c r="P391" s="33" t="n"/>
      <c r="Q391" s="33" t="n"/>
      <c r="R391" s="33">
        <f>IF($AB391="","",IFERROR(INDEX(ITP!$G$3:$G$46,MATCH($AB391,ITP!$E$3:$E$46,0)),""))</f>
        <v/>
      </c>
      <c r="S391" s="33" t="n"/>
      <c r="T391" s="33" t="n"/>
      <c r="U391" s="33">
        <f>IF($AB391="","",IFERROR(INDEX(ITP!$I$3:$I$46,MATCH($AB391,ITP!$E$3:$E$46,0)),""))</f>
        <v/>
      </c>
      <c r="V391" s="33">
        <f>IF($AB391="","",IFERROR(INDEX(ITP!$J$3:$J$46,MATCH($AB391,ITP!$E$3:$E$46,0)),""))</f>
        <v/>
      </c>
      <c r="W391" s="33">
        <f>IF($AB391="","",IFERROR(INDEX(ITP!$K$3:$K$46,MATCH($AB391,ITP!$E$3:$E$46,0)),""))</f>
        <v/>
      </c>
      <c r="X391" s="33">
        <f>IF($AB391="","",IFERROR(INDEX(ITP!$L$3:$L$46,MATCH($AB391,ITP!$E$3:$E$46,0)),""))</f>
        <v/>
      </c>
      <c r="Y391" s="33">
        <f>IF($AB391="","",IFERROR(INDEX(ITP!$M$3:$M$46,MATCH($AB391,ITP!$E$3:$E$46,0)),""))</f>
        <v/>
      </c>
      <c r="Z391" s="33">
        <f>IF($AB391="","",IFERROR(INDEX(ITP!$N$3:$N$46,MATCH($AB391,ITP!$E$3:$E$46,0)),""))</f>
        <v/>
      </c>
      <c r="AA391" s="13">
        <f>IF(A391="","",A391&amp;"|"&amp;COUNTIF($A$2:A391,A391))</f>
        <v/>
      </c>
      <c r="AB391" s="13">
        <f>IF($A391="","",IFERROR(INDEX(ITP!$C$3:$C$21,MATCH(1,INDEX((ITP!$A$3:$A$21=$A391)*(((ITP!$B$3:$B$21="")+ISNUMBER(SEARCH(ITP!$B$3:$B$21,$G391&amp;" "&amp;$T391)))&gt;0),0),0)),""))</f>
        <v/>
      </c>
    </row>
    <row r="392">
      <c r="A392" s="33" t="n"/>
      <c r="B392" s="10" t="n"/>
      <c r="C392" s="33" t="n"/>
      <c r="D392" s="28" t="n"/>
      <c r="E392" s="10" t="n"/>
      <c r="F392" s="44" t="n"/>
      <c r="G392" s="33" t="n"/>
      <c r="H392" s="33" t="n"/>
      <c r="I392" s="33" t="n"/>
      <c r="J392" s="33" t="n"/>
      <c r="K392" s="44" t="n"/>
      <c r="L392" s="10" t="n"/>
      <c r="M392" s="33" t="n"/>
      <c r="N392" s="33" t="n"/>
      <c r="O392" s="33" t="n"/>
      <c r="P392" s="33" t="n"/>
      <c r="Q392" s="33" t="n"/>
      <c r="R392" s="33">
        <f>IF($AB392="","",IFERROR(INDEX(ITP!$G$3:$G$46,MATCH($AB392,ITP!$E$3:$E$46,0)),""))</f>
        <v/>
      </c>
      <c r="S392" s="33" t="n"/>
      <c r="T392" s="33" t="n"/>
      <c r="U392" s="33">
        <f>IF($AB392="","",IFERROR(INDEX(ITP!$I$3:$I$46,MATCH($AB392,ITP!$E$3:$E$46,0)),""))</f>
        <v/>
      </c>
      <c r="V392" s="33">
        <f>IF($AB392="","",IFERROR(INDEX(ITP!$J$3:$J$46,MATCH($AB392,ITP!$E$3:$E$46,0)),""))</f>
        <v/>
      </c>
      <c r="W392" s="33">
        <f>IF($AB392="","",IFERROR(INDEX(ITP!$K$3:$K$46,MATCH($AB392,ITP!$E$3:$E$46,0)),""))</f>
        <v/>
      </c>
      <c r="X392" s="33">
        <f>IF($AB392="","",IFERROR(INDEX(ITP!$L$3:$L$46,MATCH($AB392,ITP!$E$3:$E$46,0)),""))</f>
        <v/>
      </c>
      <c r="Y392" s="33">
        <f>IF($AB392="","",IFERROR(INDEX(ITP!$M$3:$M$46,MATCH($AB392,ITP!$E$3:$E$46,0)),""))</f>
        <v/>
      </c>
      <c r="Z392" s="33">
        <f>IF($AB392="","",IFERROR(INDEX(ITP!$N$3:$N$46,MATCH($AB392,ITP!$E$3:$E$46,0)),""))</f>
        <v/>
      </c>
      <c r="AA392" s="13">
        <f>IF(A392="","",A392&amp;"|"&amp;COUNTIF($A$2:A392,A392))</f>
        <v/>
      </c>
      <c r="AB392" s="13">
        <f>IF($A392="","",IFERROR(INDEX(ITP!$C$3:$C$21,MATCH(1,INDEX((ITP!$A$3:$A$21=$A392)*(((ITP!$B$3:$B$21="")+ISNUMBER(SEARCH(ITP!$B$3:$B$21,$G392&amp;" "&amp;$T392)))&gt;0),0),0)),""))</f>
        <v/>
      </c>
    </row>
    <row r="393">
      <c r="A393" s="33" t="n"/>
      <c r="B393" s="10" t="n"/>
      <c r="C393" s="33" t="n"/>
      <c r="D393" s="28" t="n"/>
      <c r="E393" s="10" t="n"/>
      <c r="F393" s="44" t="n"/>
      <c r="G393" s="33" t="n"/>
      <c r="H393" s="33" t="n"/>
      <c r="I393" s="33" t="n"/>
      <c r="J393" s="33" t="n"/>
      <c r="K393" s="44" t="n"/>
      <c r="L393" s="10" t="n"/>
      <c r="M393" s="33" t="n"/>
      <c r="N393" s="33" t="n"/>
      <c r="O393" s="33" t="n"/>
      <c r="P393" s="33" t="n"/>
      <c r="Q393" s="33" t="n"/>
      <c r="R393" s="33">
        <f>IF($AB393="","",IFERROR(INDEX(ITP!$G$3:$G$46,MATCH($AB393,ITP!$E$3:$E$46,0)),""))</f>
        <v/>
      </c>
      <c r="S393" s="33" t="n"/>
      <c r="T393" s="33" t="n"/>
      <c r="U393" s="33">
        <f>IF($AB393="","",IFERROR(INDEX(ITP!$I$3:$I$46,MATCH($AB393,ITP!$E$3:$E$46,0)),""))</f>
        <v/>
      </c>
      <c r="V393" s="33">
        <f>IF($AB393="","",IFERROR(INDEX(ITP!$J$3:$J$46,MATCH($AB393,ITP!$E$3:$E$46,0)),""))</f>
        <v/>
      </c>
      <c r="W393" s="33">
        <f>IF($AB393="","",IFERROR(INDEX(ITP!$K$3:$K$46,MATCH($AB393,ITP!$E$3:$E$46,0)),""))</f>
        <v/>
      </c>
      <c r="X393" s="33">
        <f>IF($AB393="","",IFERROR(INDEX(ITP!$L$3:$L$46,MATCH($AB393,ITP!$E$3:$E$46,0)),""))</f>
        <v/>
      </c>
      <c r="Y393" s="33">
        <f>IF($AB393="","",IFERROR(INDEX(ITP!$M$3:$M$46,MATCH($AB393,ITP!$E$3:$E$46,0)),""))</f>
        <v/>
      </c>
      <c r="Z393" s="33">
        <f>IF($AB393="","",IFERROR(INDEX(ITP!$N$3:$N$46,MATCH($AB393,ITP!$E$3:$E$46,0)),""))</f>
        <v/>
      </c>
      <c r="AA393" s="13">
        <f>IF(A393="","",A393&amp;"|"&amp;COUNTIF($A$2:A393,A393))</f>
        <v/>
      </c>
      <c r="AB393" s="13">
        <f>IF($A393="","",IFERROR(INDEX(ITP!$C$3:$C$21,MATCH(1,INDEX((ITP!$A$3:$A$21=$A393)*(((ITP!$B$3:$B$21="")+ISNUMBER(SEARCH(ITP!$B$3:$B$21,$G393&amp;" "&amp;$T393)))&gt;0),0),0)),""))</f>
        <v/>
      </c>
    </row>
    <row r="394">
      <c r="A394" s="33" t="n"/>
      <c r="B394" s="10" t="n"/>
      <c r="C394" s="33" t="n"/>
      <c r="D394" s="28" t="n"/>
      <c r="E394" s="10" t="n"/>
      <c r="F394" s="44" t="n"/>
      <c r="G394" s="33" t="n"/>
      <c r="H394" s="33" t="n"/>
      <c r="I394" s="33" t="n"/>
      <c r="J394" s="33" t="n"/>
      <c r="K394" s="44" t="n"/>
      <c r="L394" s="10" t="n"/>
      <c r="M394" s="33" t="n"/>
      <c r="N394" s="33" t="n"/>
      <c r="O394" s="33" t="n"/>
      <c r="P394" s="33" t="n"/>
      <c r="Q394" s="33" t="n"/>
      <c r="R394" s="33">
        <f>IF($AB394="","",IFERROR(INDEX(ITP!$G$3:$G$46,MATCH($AB394,ITP!$E$3:$E$46,0)),""))</f>
        <v/>
      </c>
      <c r="S394" s="33" t="n"/>
      <c r="T394" s="33" t="n"/>
      <c r="U394" s="33">
        <f>IF($AB394="","",IFERROR(INDEX(ITP!$I$3:$I$46,MATCH($AB394,ITP!$E$3:$E$46,0)),""))</f>
        <v/>
      </c>
      <c r="V394" s="33">
        <f>IF($AB394="","",IFERROR(INDEX(ITP!$J$3:$J$46,MATCH($AB394,ITP!$E$3:$E$46,0)),""))</f>
        <v/>
      </c>
      <c r="W394" s="33">
        <f>IF($AB394="","",IFERROR(INDEX(ITP!$K$3:$K$46,MATCH($AB394,ITP!$E$3:$E$46,0)),""))</f>
        <v/>
      </c>
      <c r="X394" s="33">
        <f>IF($AB394="","",IFERROR(INDEX(ITP!$L$3:$L$46,MATCH($AB394,ITP!$E$3:$E$46,0)),""))</f>
        <v/>
      </c>
      <c r="Y394" s="33">
        <f>IF($AB394="","",IFERROR(INDEX(ITP!$M$3:$M$46,MATCH($AB394,ITP!$E$3:$E$46,0)),""))</f>
        <v/>
      </c>
      <c r="Z394" s="33">
        <f>IF($AB394="","",IFERROR(INDEX(ITP!$N$3:$N$46,MATCH($AB394,ITP!$E$3:$E$46,0)),""))</f>
        <v/>
      </c>
      <c r="AA394" s="13">
        <f>IF(A394="","",A394&amp;"|"&amp;COUNTIF($A$2:A394,A394))</f>
        <v/>
      </c>
      <c r="AB394" s="13">
        <f>IF($A394="","",IFERROR(INDEX(ITP!$C$3:$C$21,MATCH(1,INDEX((ITP!$A$3:$A$21=$A394)*(((ITP!$B$3:$B$21="")+ISNUMBER(SEARCH(ITP!$B$3:$B$21,$G394&amp;" "&amp;$T394)))&gt;0),0),0)),""))</f>
        <v/>
      </c>
    </row>
    <row r="395">
      <c r="A395" s="33" t="n"/>
      <c r="B395" s="10" t="n"/>
      <c r="C395" s="33" t="n"/>
      <c r="D395" s="28" t="n"/>
      <c r="E395" s="10" t="n"/>
      <c r="F395" s="44" t="n"/>
      <c r="G395" s="33" t="n"/>
      <c r="H395" s="33" t="n"/>
      <c r="I395" s="33" t="n"/>
      <c r="J395" s="33" t="n"/>
      <c r="K395" s="44" t="n"/>
      <c r="L395" s="10" t="n"/>
      <c r="M395" s="33" t="n"/>
      <c r="N395" s="33" t="n"/>
      <c r="O395" s="33" t="n"/>
      <c r="P395" s="33" t="n"/>
      <c r="Q395" s="33" t="n"/>
      <c r="R395" s="33">
        <f>IF($AB395="","",IFERROR(INDEX(ITP!$G$3:$G$46,MATCH($AB395,ITP!$E$3:$E$46,0)),""))</f>
        <v/>
      </c>
      <c r="S395" s="33" t="n"/>
      <c r="T395" s="33" t="n"/>
      <c r="U395" s="33">
        <f>IF($AB395="","",IFERROR(INDEX(ITP!$I$3:$I$46,MATCH($AB395,ITP!$E$3:$E$46,0)),""))</f>
        <v/>
      </c>
      <c r="V395" s="33">
        <f>IF($AB395="","",IFERROR(INDEX(ITP!$J$3:$J$46,MATCH($AB395,ITP!$E$3:$E$46,0)),""))</f>
        <v/>
      </c>
      <c r="W395" s="33">
        <f>IF($AB395="","",IFERROR(INDEX(ITP!$K$3:$K$46,MATCH($AB395,ITP!$E$3:$E$46,0)),""))</f>
        <v/>
      </c>
      <c r="X395" s="33">
        <f>IF($AB395="","",IFERROR(INDEX(ITP!$L$3:$L$46,MATCH($AB395,ITP!$E$3:$E$46,0)),""))</f>
        <v/>
      </c>
      <c r="Y395" s="33">
        <f>IF($AB395="","",IFERROR(INDEX(ITP!$M$3:$M$46,MATCH($AB395,ITP!$E$3:$E$46,0)),""))</f>
        <v/>
      </c>
      <c r="Z395" s="33">
        <f>IF($AB395="","",IFERROR(INDEX(ITP!$N$3:$N$46,MATCH($AB395,ITP!$E$3:$E$46,0)),""))</f>
        <v/>
      </c>
      <c r="AA395" s="13">
        <f>IF(A395="","",A395&amp;"|"&amp;COUNTIF($A$2:A395,A395))</f>
        <v/>
      </c>
      <c r="AB395" s="13">
        <f>IF($A395="","",IFERROR(INDEX(ITP!$C$3:$C$21,MATCH(1,INDEX((ITP!$A$3:$A$21=$A395)*(((ITP!$B$3:$B$21="")+ISNUMBER(SEARCH(ITP!$B$3:$B$21,$G395&amp;" "&amp;$T395)))&gt;0),0),0)),""))</f>
        <v/>
      </c>
    </row>
    <row r="396">
      <c r="A396" s="33" t="n"/>
      <c r="B396" s="10" t="n"/>
      <c r="C396" s="33" t="n"/>
      <c r="D396" s="28" t="n"/>
      <c r="E396" s="10" t="n"/>
      <c r="F396" s="44" t="n"/>
      <c r="G396" s="33" t="n"/>
      <c r="H396" s="33" t="n"/>
      <c r="I396" s="33" t="n"/>
      <c r="J396" s="33" t="n"/>
      <c r="K396" s="44" t="n"/>
      <c r="L396" s="10" t="n"/>
      <c r="M396" s="33" t="n"/>
      <c r="N396" s="33" t="n"/>
      <c r="O396" s="33" t="n"/>
      <c r="P396" s="33" t="n"/>
      <c r="Q396" s="33" t="n"/>
      <c r="R396" s="33">
        <f>IF($AB396="","",IFERROR(INDEX(ITP!$G$3:$G$46,MATCH($AB396,ITP!$E$3:$E$46,0)),""))</f>
        <v/>
      </c>
      <c r="S396" s="33" t="n"/>
      <c r="T396" s="33" t="n"/>
      <c r="U396" s="33">
        <f>IF($AB396="","",IFERROR(INDEX(ITP!$I$3:$I$46,MATCH($AB396,ITP!$E$3:$E$46,0)),""))</f>
        <v/>
      </c>
      <c r="V396" s="33">
        <f>IF($AB396="","",IFERROR(INDEX(ITP!$J$3:$J$46,MATCH($AB396,ITP!$E$3:$E$46,0)),""))</f>
        <v/>
      </c>
      <c r="W396" s="33">
        <f>IF($AB396="","",IFERROR(INDEX(ITP!$K$3:$K$46,MATCH($AB396,ITP!$E$3:$E$46,0)),""))</f>
        <v/>
      </c>
      <c r="X396" s="33">
        <f>IF($AB396="","",IFERROR(INDEX(ITP!$L$3:$L$46,MATCH($AB396,ITP!$E$3:$E$46,0)),""))</f>
        <v/>
      </c>
      <c r="Y396" s="33">
        <f>IF($AB396="","",IFERROR(INDEX(ITP!$M$3:$M$46,MATCH($AB396,ITP!$E$3:$E$46,0)),""))</f>
        <v/>
      </c>
      <c r="Z396" s="33">
        <f>IF($AB396="","",IFERROR(INDEX(ITP!$N$3:$N$46,MATCH($AB396,ITP!$E$3:$E$46,0)),""))</f>
        <v/>
      </c>
      <c r="AA396" s="13">
        <f>IF(A396="","",A396&amp;"|"&amp;COUNTIF($A$2:A396,A396))</f>
        <v/>
      </c>
      <c r="AB396" s="13">
        <f>IF($A396="","",IFERROR(INDEX(ITP!$C$3:$C$21,MATCH(1,INDEX((ITP!$A$3:$A$21=$A396)*(((ITP!$B$3:$B$21="")+ISNUMBER(SEARCH(ITP!$B$3:$B$21,$G396&amp;" "&amp;$T396)))&gt;0),0),0)),""))</f>
        <v/>
      </c>
    </row>
    <row r="397">
      <c r="A397" s="33" t="n"/>
      <c r="B397" s="10" t="n"/>
      <c r="C397" s="33" t="n"/>
      <c r="D397" s="28" t="n"/>
      <c r="E397" s="10" t="n"/>
      <c r="F397" s="44" t="n"/>
      <c r="G397" s="33" t="n"/>
      <c r="H397" s="33" t="n"/>
      <c r="I397" s="33" t="n"/>
      <c r="J397" s="33" t="n"/>
      <c r="K397" s="44" t="n"/>
      <c r="L397" s="10" t="n"/>
      <c r="M397" s="33" t="n"/>
      <c r="N397" s="33" t="n"/>
      <c r="O397" s="33" t="n"/>
      <c r="P397" s="33" t="n"/>
      <c r="Q397" s="33" t="n"/>
      <c r="R397" s="33">
        <f>IF($AB397="","",IFERROR(INDEX(ITP!$G$3:$G$46,MATCH($AB397,ITP!$E$3:$E$46,0)),""))</f>
        <v/>
      </c>
      <c r="S397" s="33" t="n"/>
      <c r="T397" s="33" t="n"/>
      <c r="U397" s="33">
        <f>IF($AB397="","",IFERROR(INDEX(ITP!$I$3:$I$46,MATCH($AB397,ITP!$E$3:$E$46,0)),""))</f>
        <v/>
      </c>
      <c r="V397" s="33">
        <f>IF($AB397="","",IFERROR(INDEX(ITP!$J$3:$J$46,MATCH($AB397,ITP!$E$3:$E$46,0)),""))</f>
        <v/>
      </c>
      <c r="W397" s="33">
        <f>IF($AB397="","",IFERROR(INDEX(ITP!$K$3:$K$46,MATCH($AB397,ITP!$E$3:$E$46,0)),""))</f>
        <v/>
      </c>
      <c r="X397" s="33">
        <f>IF($AB397="","",IFERROR(INDEX(ITP!$L$3:$L$46,MATCH($AB397,ITP!$E$3:$E$46,0)),""))</f>
        <v/>
      </c>
      <c r="Y397" s="33">
        <f>IF($AB397="","",IFERROR(INDEX(ITP!$M$3:$M$46,MATCH($AB397,ITP!$E$3:$E$46,0)),""))</f>
        <v/>
      </c>
      <c r="Z397" s="33">
        <f>IF($AB397="","",IFERROR(INDEX(ITP!$N$3:$N$46,MATCH($AB397,ITP!$E$3:$E$46,0)),""))</f>
        <v/>
      </c>
      <c r="AA397" s="13">
        <f>IF(A397="","",A397&amp;"|"&amp;COUNTIF($A$2:A397,A397))</f>
        <v/>
      </c>
      <c r="AB397" s="13">
        <f>IF($A397="","",IFERROR(INDEX(ITP!$C$3:$C$21,MATCH(1,INDEX((ITP!$A$3:$A$21=$A397)*(((ITP!$B$3:$B$21="")+ISNUMBER(SEARCH(ITP!$B$3:$B$21,$G397&amp;" "&amp;$T397)))&gt;0),0),0)),""))</f>
        <v/>
      </c>
    </row>
    <row r="398">
      <c r="A398" s="33" t="n"/>
      <c r="B398" s="10" t="n"/>
      <c r="C398" s="33" t="n"/>
      <c r="D398" s="28" t="n"/>
      <c r="E398" s="10" t="n"/>
      <c r="F398" s="44" t="n"/>
      <c r="G398" s="33" t="n"/>
      <c r="H398" s="33" t="n"/>
      <c r="I398" s="33" t="n"/>
      <c r="J398" s="33" t="n"/>
      <c r="K398" s="44" t="n"/>
      <c r="L398" s="10" t="n"/>
      <c r="M398" s="33" t="n"/>
      <c r="N398" s="33" t="n"/>
      <c r="O398" s="33" t="n"/>
      <c r="P398" s="33" t="n"/>
      <c r="Q398" s="33" t="n"/>
      <c r="R398" s="33">
        <f>IF($AB398="","",IFERROR(INDEX(ITP!$G$3:$G$46,MATCH($AB398,ITP!$E$3:$E$46,0)),""))</f>
        <v/>
      </c>
      <c r="S398" s="33" t="n"/>
      <c r="T398" s="33" t="n"/>
      <c r="U398" s="33">
        <f>IF($AB398="","",IFERROR(INDEX(ITP!$I$3:$I$46,MATCH($AB398,ITP!$E$3:$E$46,0)),""))</f>
        <v/>
      </c>
      <c r="V398" s="33">
        <f>IF($AB398="","",IFERROR(INDEX(ITP!$J$3:$J$46,MATCH($AB398,ITP!$E$3:$E$46,0)),""))</f>
        <v/>
      </c>
      <c r="W398" s="33">
        <f>IF($AB398="","",IFERROR(INDEX(ITP!$K$3:$K$46,MATCH($AB398,ITP!$E$3:$E$46,0)),""))</f>
        <v/>
      </c>
      <c r="X398" s="33">
        <f>IF($AB398="","",IFERROR(INDEX(ITP!$L$3:$L$46,MATCH($AB398,ITP!$E$3:$E$46,0)),""))</f>
        <v/>
      </c>
      <c r="Y398" s="33">
        <f>IF($AB398="","",IFERROR(INDEX(ITP!$M$3:$M$46,MATCH($AB398,ITP!$E$3:$E$46,0)),""))</f>
        <v/>
      </c>
      <c r="Z398" s="33">
        <f>IF($AB398="","",IFERROR(INDEX(ITP!$N$3:$N$46,MATCH($AB398,ITP!$E$3:$E$46,0)),""))</f>
        <v/>
      </c>
      <c r="AA398" s="13">
        <f>IF(A398="","",A398&amp;"|"&amp;COUNTIF($A$2:A398,A398))</f>
        <v/>
      </c>
      <c r="AB398" s="13">
        <f>IF($A398="","",IFERROR(INDEX(ITP!$C$3:$C$21,MATCH(1,INDEX((ITP!$A$3:$A$21=$A398)*(((ITP!$B$3:$B$21="")+ISNUMBER(SEARCH(ITP!$B$3:$B$21,$G398&amp;" "&amp;$T398)))&gt;0),0),0)),""))</f>
        <v/>
      </c>
    </row>
    <row r="399">
      <c r="A399" s="33" t="n"/>
      <c r="B399" s="10" t="n"/>
      <c r="C399" s="33" t="n"/>
      <c r="D399" s="28" t="n"/>
      <c r="E399" s="10" t="n"/>
      <c r="F399" s="44" t="n"/>
      <c r="G399" s="33" t="n"/>
      <c r="H399" s="33" t="n"/>
      <c r="I399" s="33" t="n"/>
      <c r="J399" s="33" t="n"/>
      <c r="K399" s="44" t="n"/>
      <c r="L399" s="10" t="n"/>
      <c r="M399" s="33" t="n"/>
      <c r="N399" s="33" t="n"/>
      <c r="O399" s="33" t="n"/>
      <c r="P399" s="33" t="n"/>
      <c r="Q399" s="33" t="n"/>
      <c r="R399" s="33">
        <f>IF($AB399="","",IFERROR(INDEX(ITP!$G$3:$G$46,MATCH($AB399,ITP!$E$3:$E$46,0)),""))</f>
        <v/>
      </c>
      <c r="S399" s="33" t="n"/>
      <c r="T399" s="33" t="n"/>
      <c r="U399" s="33">
        <f>IF($AB399="","",IFERROR(INDEX(ITP!$I$3:$I$46,MATCH($AB399,ITP!$E$3:$E$46,0)),""))</f>
        <v/>
      </c>
      <c r="V399" s="33">
        <f>IF($AB399="","",IFERROR(INDEX(ITP!$J$3:$J$46,MATCH($AB399,ITP!$E$3:$E$46,0)),""))</f>
        <v/>
      </c>
      <c r="W399" s="33">
        <f>IF($AB399="","",IFERROR(INDEX(ITP!$K$3:$K$46,MATCH($AB399,ITP!$E$3:$E$46,0)),""))</f>
        <v/>
      </c>
      <c r="X399" s="33">
        <f>IF($AB399="","",IFERROR(INDEX(ITP!$L$3:$L$46,MATCH($AB399,ITP!$E$3:$E$46,0)),""))</f>
        <v/>
      </c>
      <c r="Y399" s="33">
        <f>IF($AB399="","",IFERROR(INDEX(ITP!$M$3:$M$46,MATCH($AB399,ITP!$E$3:$E$46,0)),""))</f>
        <v/>
      </c>
      <c r="Z399" s="33">
        <f>IF($AB399="","",IFERROR(INDEX(ITP!$N$3:$N$46,MATCH($AB399,ITP!$E$3:$E$46,0)),""))</f>
        <v/>
      </c>
      <c r="AA399" s="13">
        <f>IF(A399="","",A399&amp;"|"&amp;COUNTIF($A$2:A399,A399))</f>
        <v/>
      </c>
      <c r="AB399" s="13">
        <f>IF($A399="","",IFERROR(INDEX(ITP!$C$3:$C$21,MATCH(1,INDEX((ITP!$A$3:$A$21=$A399)*(((ITP!$B$3:$B$21="")+ISNUMBER(SEARCH(ITP!$B$3:$B$21,$G399&amp;" "&amp;$T399)))&gt;0),0),0)),""))</f>
        <v/>
      </c>
    </row>
    <row r="400">
      <c r="A400" s="33" t="n"/>
      <c r="B400" s="10" t="n"/>
      <c r="C400" s="33" t="n"/>
      <c r="D400" s="28" t="n"/>
      <c r="E400" s="10" t="n"/>
      <c r="F400" s="44" t="n"/>
      <c r="G400" s="33" t="n"/>
      <c r="H400" s="33" t="n"/>
      <c r="I400" s="33" t="n"/>
      <c r="J400" s="33" t="n"/>
      <c r="K400" s="44" t="n"/>
      <c r="L400" s="10" t="n"/>
      <c r="M400" s="33" t="n"/>
      <c r="N400" s="33" t="n"/>
      <c r="O400" s="33" t="n"/>
      <c r="P400" s="33" t="n"/>
      <c r="Q400" s="33" t="n"/>
      <c r="R400" s="33">
        <f>IF($AB400="","",IFERROR(INDEX(ITP!$G$3:$G$46,MATCH($AB400,ITP!$E$3:$E$46,0)),""))</f>
        <v/>
      </c>
      <c r="S400" s="33" t="n"/>
      <c r="T400" s="33" t="n"/>
      <c r="U400" s="33">
        <f>IF($AB400="","",IFERROR(INDEX(ITP!$I$3:$I$46,MATCH($AB400,ITP!$E$3:$E$46,0)),""))</f>
        <v/>
      </c>
      <c r="V400" s="33">
        <f>IF($AB400="","",IFERROR(INDEX(ITP!$J$3:$J$46,MATCH($AB400,ITP!$E$3:$E$46,0)),""))</f>
        <v/>
      </c>
      <c r="W400" s="33">
        <f>IF($AB400="","",IFERROR(INDEX(ITP!$K$3:$K$46,MATCH($AB400,ITP!$E$3:$E$46,0)),""))</f>
        <v/>
      </c>
      <c r="X400" s="33">
        <f>IF($AB400="","",IFERROR(INDEX(ITP!$L$3:$L$46,MATCH($AB400,ITP!$E$3:$E$46,0)),""))</f>
        <v/>
      </c>
      <c r="Y400" s="33">
        <f>IF($AB400="","",IFERROR(INDEX(ITP!$M$3:$M$46,MATCH($AB400,ITP!$E$3:$E$46,0)),""))</f>
        <v/>
      </c>
      <c r="Z400" s="33">
        <f>IF($AB400="","",IFERROR(INDEX(ITP!$N$3:$N$46,MATCH($AB400,ITP!$E$3:$E$46,0)),""))</f>
        <v/>
      </c>
      <c r="AA400" s="13">
        <f>IF(A400="","",A400&amp;"|"&amp;COUNTIF($A$2:A400,A400))</f>
        <v/>
      </c>
      <c r="AB400" s="13">
        <f>IF($A400="","",IFERROR(INDEX(ITP!$C$3:$C$21,MATCH(1,INDEX((ITP!$A$3:$A$21=$A400)*(((ITP!$B$3:$B$21="")+ISNUMBER(SEARCH(ITP!$B$3:$B$21,$G400&amp;" "&amp;$T400)))&gt;0),0),0)),""))</f>
        <v/>
      </c>
    </row>
    <row r="401">
      <c r="A401" s="33" t="n"/>
      <c r="B401" s="10" t="n"/>
      <c r="C401" s="33" t="n"/>
      <c r="D401" s="28" t="n"/>
      <c r="E401" s="10" t="n"/>
      <c r="F401" s="44" t="n"/>
      <c r="G401" s="33" t="n"/>
      <c r="H401" s="33" t="n"/>
      <c r="I401" s="33" t="n"/>
      <c r="J401" s="33" t="n"/>
      <c r="K401" s="44" t="n"/>
      <c r="L401" s="10" t="n"/>
      <c r="M401" s="33" t="n"/>
      <c r="N401" s="33" t="n"/>
      <c r="O401" s="33" t="n"/>
      <c r="P401" s="33" t="n"/>
      <c r="Q401" s="33" t="n"/>
      <c r="R401" s="33">
        <f>IF($AB401="","",IFERROR(INDEX(ITP!$G$3:$G$46,MATCH($AB401,ITP!$E$3:$E$46,0)),""))</f>
        <v/>
      </c>
      <c r="S401" s="33" t="n"/>
      <c r="T401" s="33" t="n"/>
      <c r="U401" s="33">
        <f>IF($AB401="","",IFERROR(INDEX(ITP!$I$3:$I$46,MATCH($AB401,ITP!$E$3:$E$46,0)),""))</f>
        <v/>
      </c>
      <c r="V401" s="33">
        <f>IF($AB401="","",IFERROR(INDEX(ITP!$J$3:$J$46,MATCH($AB401,ITP!$E$3:$E$46,0)),""))</f>
        <v/>
      </c>
      <c r="W401" s="33">
        <f>IF($AB401="","",IFERROR(INDEX(ITP!$K$3:$K$46,MATCH($AB401,ITP!$E$3:$E$46,0)),""))</f>
        <v/>
      </c>
      <c r="X401" s="33">
        <f>IF($AB401="","",IFERROR(INDEX(ITP!$L$3:$L$46,MATCH($AB401,ITP!$E$3:$E$46,0)),""))</f>
        <v/>
      </c>
      <c r="Y401" s="33">
        <f>IF($AB401="","",IFERROR(INDEX(ITP!$M$3:$M$46,MATCH($AB401,ITP!$E$3:$E$46,0)),""))</f>
        <v/>
      </c>
      <c r="Z401" s="33">
        <f>IF($AB401="","",IFERROR(INDEX(ITP!$N$3:$N$46,MATCH($AB401,ITP!$E$3:$E$46,0)),""))</f>
        <v/>
      </c>
      <c r="AA401" s="13">
        <f>IF(A401="","",A401&amp;"|"&amp;COUNTIF($A$2:A401,A401))</f>
        <v/>
      </c>
      <c r="AB401" s="13">
        <f>IF($A401="","",IFERROR(INDEX(ITP!$C$3:$C$21,MATCH(1,INDEX((ITP!$A$3:$A$21=$A401)*(((ITP!$B$3:$B$21="")+ISNUMBER(SEARCH(ITP!$B$3:$B$21,$G401&amp;" "&amp;$T401)))&gt;0),0),0)),""))</f>
        <v/>
      </c>
    </row>
    <row r="402">
      <c r="A402" s="33" t="n"/>
      <c r="B402" s="10" t="n"/>
      <c r="C402" s="33" t="n"/>
      <c r="D402" s="28" t="n"/>
      <c r="E402" s="10" t="n"/>
      <c r="F402" s="44" t="n"/>
      <c r="G402" s="33" t="n"/>
      <c r="H402" s="33" t="n"/>
      <c r="I402" s="33" t="n"/>
      <c r="J402" s="33" t="n"/>
      <c r="K402" s="44" t="n"/>
      <c r="L402" s="10" t="n"/>
      <c r="M402" s="33" t="n"/>
      <c r="N402" s="33" t="n"/>
      <c r="O402" s="33" t="n"/>
      <c r="P402" s="33" t="n"/>
      <c r="Q402" s="33" t="n"/>
      <c r="R402" s="33">
        <f>IF($AB402="","",IFERROR(INDEX(ITP!$G$3:$G$46,MATCH($AB402,ITP!$E$3:$E$46,0)),""))</f>
        <v/>
      </c>
      <c r="S402" s="33" t="n"/>
      <c r="T402" s="33" t="n"/>
      <c r="U402" s="33">
        <f>IF($AB402="","",IFERROR(INDEX(ITP!$I$3:$I$46,MATCH($AB402,ITP!$E$3:$E$46,0)),""))</f>
        <v/>
      </c>
      <c r="V402" s="33">
        <f>IF($AB402="","",IFERROR(INDEX(ITP!$J$3:$J$46,MATCH($AB402,ITP!$E$3:$E$46,0)),""))</f>
        <v/>
      </c>
      <c r="W402" s="33">
        <f>IF($AB402="","",IFERROR(INDEX(ITP!$K$3:$K$46,MATCH($AB402,ITP!$E$3:$E$46,0)),""))</f>
        <v/>
      </c>
      <c r="X402" s="33">
        <f>IF($AB402="","",IFERROR(INDEX(ITP!$L$3:$L$46,MATCH($AB402,ITP!$E$3:$E$46,0)),""))</f>
        <v/>
      </c>
      <c r="Y402" s="33">
        <f>IF($AB402="","",IFERROR(INDEX(ITP!$M$3:$M$46,MATCH($AB402,ITP!$E$3:$E$46,0)),""))</f>
        <v/>
      </c>
      <c r="Z402" s="33">
        <f>IF($AB402="","",IFERROR(INDEX(ITP!$N$3:$N$46,MATCH($AB402,ITP!$E$3:$E$46,0)),""))</f>
        <v/>
      </c>
      <c r="AA402" s="13">
        <f>IF(A402="","",A402&amp;"|"&amp;COUNTIF($A$2:A402,A402))</f>
        <v/>
      </c>
      <c r="AB402" s="13">
        <f>IF($A402="","",IFERROR(INDEX(ITP!$C$3:$C$21,MATCH(1,INDEX((ITP!$A$3:$A$21=$A402)*(((ITP!$B$3:$B$21="")+ISNUMBER(SEARCH(ITP!$B$3:$B$21,$G402&amp;" "&amp;$T402)))&gt;0),0),0)),""))</f>
        <v/>
      </c>
    </row>
    <row r="403">
      <c r="A403" s="33" t="n"/>
      <c r="B403" s="10" t="n"/>
      <c r="C403" s="33" t="n"/>
      <c r="D403" s="28" t="n"/>
      <c r="E403" s="10" t="n"/>
      <c r="F403" s="44" t="n"/>
      <c r="G403" s="33" t="n"/>
      <c r="H403" s="33" t="n"/>
      <c r="I403" s="33" t="n"/>
      <c r="J403" s="33" t="n"/>
      <c r="K403" s="44" t="n"/>
      <c r="L403" s="10" t="n"/>
      <c r="M403" s="33" t="n"/>
      <c r="N403" s="33" t="n"/>
      <c r="O403" s="33" t="n"/>
      <c r="P403" s="33" t="n"/>
      <c r="Q403" s="33" t="n"/>
      <c r="R403" s="33">
        <f>IF($AB403="","",IFERROR(INDEX(ITP!$G$3:$G$46,MATCH($AB403,ITP!$E$3:$E$46,0)),""))</f>
        <v/>
      </c>
      <c r="S403" s="33" t="n"/>
      <c r="T403" s="33" t="n"/>
      <c r="U403" s="33">
        <f>IF($AB403="","",IFERROR(INDEX(ITP!$I$3:$I$46,MATCH($AB403,ITP!$E$3:$E$46,0)),""))</f>
        <v/>
      </c>
      <c r="V403" s="33">
        <f>IF($AB403="","",IFERROR(INDEX(ITP!$J$3:$J$46,MATCH($AB403,ITP!$E$3:$E$46,0)),""))</f>
        <v/>
      </c>
      <c r="W403" s="33">
        <f>IF($AB403="","",IFERROR(INDEX(ITP!$K$3:$K$46,MATCH($AB403,ITP!$E$3:$E$46,0)),""))</f>
        <v/>
      </c>
      <c r="X403" s="33">
        <f>IF($AB403="","",IFERROR(INDEX(ITP!$L$3:$L$46,MATCH($AB403,ITP!$E$3:$E$46,0)),""))</f>
        <v/>
      </c>
      <c r="Y403" s="33">
        <f>IF($AB403="","",IFERROR(INDEX(ITP!$M$3:$M$46,MATCH($AB403,ITP!$E$3:$E$46,0)),""))</f>
        <v/>
      </c>
      <c r="Z403" s="33">
        <f>IF($AB403="","",IFERROR(INDEX(ITP!$N$3:$N$46,MATCH($AB403,ITP!$E$3:$E$46,0)),""))</f>
        <v/>
      </c>
      <c r="AA403" s="13">
        <f>IF(A403="","",A403&amp;"|"&amp;COUNTIF($A$2:A403,A403))</f>
        <v/>
      </c>
      <c r="AB403" s="13">
        <f>IF($A403="","",IFERROR(INDEX(ITP!$C$3:$C$21,MATCH(1,INDEX((ITP!$A$3:$A$21=$A403)*(((ITP!$B$3:$B$21="")+ISNUMBER(SEARCH(ITP!$B$3:$B$21,$G403&amp;" "&amp;$T403)))&gt;0),0),0)),""))</f>
        <v/>
      </c>
    </row>
    <row r="404">
      <c r="A404" s="33" t="n"/>
      <c r="B404" s="10" t="n"/>
      <c r="C404" s="33" t="n"/>
      <c r="D404" s="28" t="n"/>
      <c r="E404" s="10" t="n"/>
      <c r="F404" s="44" t="n"/>
      <c r="G404" s="33" t="n"/>
      <c r="H404" s="33" t="n"/>
      <c r="I404" s="33" t="n"/>
      <c r="J404" s="33" t="n"/>
      <c r="K404" s="44" t="n"/>
      <c r="L404" s="10" t="n"/>
      <c r="M404" s="33" t="n"/>
      <c r="N404" s="33" t="n"/>
      <c r="O404" s="33" t="n"/>
      <c r="P404" s="33" t="n"/>
      <c r="Q404" s="33" t="n"/>
      <c r="R404" s="33">
        <f>IF($AB404="","",IFERROR(INDEX(ITP!$G$3:$G$46,MATCH($AB404,ITP!$E$3:$E$46,0)),""))</f>
        <v/>
      </c>
      <c r="S404" s="33" t="n"/>
      <c r="T404" s="33" t="n"/>
      <c r="U404" s="33">
        <f>IF($AB404="","",IFERROR(INDEX(ITP!$I$3:$I$46,MATCH($AB404,ITP!$E$3:$E$46,0)),""))</f>
        <v/>
      </c>
      <c r="V404" s="33">
        <f>IF($AB404="","",IFERROR(INDEX(ITP!$J$3:$J$46,MATCH($AB404,ITP!$E$3:$E$46,0)),""))</f>
        <v/>
      </c>
      <c r="W404" s="33">
        <f>IF($AB404="","",IFERROR(INDEX(ITP!$K$3:$K$46,MATCH($AB404,ITP!$E$3:$E$46,0)),""))</f>
        <v/>
      </c>
      <c r="X404" s="33">
        <f>IF($AB404="","",IFERROR(INDEX(ITP!$L$3:$L$46,MATCH($AB404,ITP!$E$3:$E$46,0)),""))</f>
        <v/>
      </c>
      <c r="Y404" s="33">
        <f>IF($AB404="","",IFERROR(INDEX(ITP!$M$3:$M$46,MATCH($AB404,ITP!$E$3:$E$46,0)),""))</f>
        <v/>
      </c>
      <c r="Z404" s="33">
        <f>IF($AB404="","",IFERROR(INDEX(ITP!$N$3:$N$46,MATCH($AB404,ITP!$E$3:$E$46,0)),""))</f>
        <v/>
      </c>
      <c r="AA404" s="13">
        <f>IF(A404="","",A404&amp;"|"&amp;COUNTIF($A$2:A404,A404))</f>
        <v/>
      </c>
      <c r="AB404" s="13">
        <f>IF($A404="","",IFERROR(INDEX(ITP!$C$3:$C$21,MATCH(1,INDEX((ITP!$A$3:$A$21=$A404)*(((ITP!$B$3:$B$21="")+ISNUMBER(SEARCH(ITP!$B$3:$B$21,$G404&amp;" "&amp;$T404)))&gt;0),0),0)),""))</f>
        <v/>
      </c>
    </row>
    <row r="405">
      <c r="A405" s="33" t="n"/>
      <c r="B405" s="10" t="n"/>
      <c r="C405" s="33" t="n"/>
      <c r="D405" s="28" t="n"/>
      <c r="E405" s="10" t="n"/>
      <c r="F405" s="44" t="n"/>
      <c r="G405" s="33" t="n"/>
      <c r="H405" s="33" t="n"/>
      <c r="I405" s="33" t="n"/>
      <c r="J405" s="33" t="n"/>
      <c r="K405" s="44" t="n"/>
      <c r="L405" s="10" t="n"/>
      <c r="M405" s="33" t="n"/>
      <c r="N405" s="33" t="n"/>
      <c r="O405" s="33" t="n"/>
      <c r="P405" s="33" t="n"/>
      <c r="Q405" s="33" t="n"/>
      <c r="R405" s="33">
        <f>IF($AB405="","",IFERROR(INDEX(ITP!$G$3:$G$46,MATCH($AB405,ITP!$E$3:$E$46,0)),""))</f>
        <v/>
      </c>
      <c r="S405" s="33" t="n"/>
      <c r="T405" s="33" t="n"/>
      <c r="U405" s="33">
        <f>IF($AB405="","",IFERROR(INDEX(ITP!$I$3:$I$46,MATCH($AB405,ITP!$E$3:$E$46,0)),""))</f>
        <v/>
      </c>
      <c r="V405" s="33">
        <f>IF($AB405="","",IFERROR(INDEX(ITP!$J$3:$J$46,MATCH($AB405,ITP!$E$3:$E$46,0)),""))</f>
        <v/>
      </c>
      <c r="W405" s="33">
        <f>IF($AB405="","",IFERROR(INDEX(ITP!$K$3:$K$46,MATCH($AB405,ITP!$E$3:$E$46,0)),""))</f>
        <v/>
      </c>
      <c r="X405" s="33">
        <f>IF($AB405="","",IFERROR(INDEX(ITP!$L$3:$L$46,MATCH($AB405,ITP!$E$3:$E$46,0)),""))</f>
        <v/>
      </c>
      <c r="Y405" s="33">
        <f>IF($AB405="","",IFERROR(INDEX(ITP!$M$3:$M$46,MATCH($AB405,ITP!$E$3:$E$46,0)),""))</f>
        <v/>
      </c>
      <c r="Z405" s="33">
        <f>IF($AB405="","",IFERROR(INDEX(ITP!$N$3:$N$46,MATCH($AB405,ITP!$E$3:$E$46,0)),""))</f>
        <v/>
      </c>
      <c r="AA405" s="13">
        <f>IF(A405="","",A405&amp;"|"&amp;COUNTIF($A$2:A405,A405))</f>
        <v/>
      </c>
      <c r="AB405" s="13">
        <f>IF($A405="","",IFERROR(INDEX(ITP!$C$3:$C$21,MATCH(1,INDEX((ITP!$A$3:$A$21=$A405)*(((ITP!$B$3:$B$21="")+ISNUMBER(SEARCH(ITP!$B$3:$B$21,$G405&amp;" "&amp;$T405)))&gt;0),0),0)),""))</f>
        <v/>
      </c>
    </row>
    <row r="406">
      <c r="A406" s="33" t="n"/>
      <c r="B406" s="10" t="n"/>
      <c r="C406" s="33" t="n"/>
      <c r="D406" s="28" t="n"/>
      <c r="E406" s="10" t="n"/>
      <c r="F406" s="44" t="n"/>
      <c r="G406" s="33" t="n"/>
      <c r="H406" s="33" t="n"/>
      <c r="I406" s="33" t="n"/>
      <c r="J406" s="33" t="n"/>
      <c r="K406" s="44" t="n"/>
      <c r="L406" s="10" t="n"/>
      <c r="M406" s="33" t="n"/>
      <c r="N406" s="33" t="n"/>
      <c r="O406" s="33" t="n"/>
      <c r="P406" s="33" t="n"/>
      <c r="Q406" s="33" t="n"/>
      <c r="R406" s="33">
        <f>IF($AB406="","",IFERROR(INDEX(ITP!$G$3:$G$46,MATCH($AB406,ITP!$E$3:$E$46,0)),""))</f>
        <v/>
      </c>
      <c r="S406" s="33" t="n"/>
      <c r="T406" s="33" t="n"/>
      <c r="U406" s="33">
        <f>IF($AB406="","",IFERROR(INDEX(ITP!$I$3:$I$46,MATCH($AB406,ITP!$E$3:$E$46,0)),""))</f>
        <v/>
      </c>
      <c r="V406" s="33">
        <f>IF($AB406="","",IFERROR(INDEX(ITP!$J$3:$J$46,MATCH($AB406,ITP!$E$3:$E$46,0)),""))</f>
        <v/>
      </c>
      <c r="W406" s="33">
        <f>IF($AB406="","",IFERROR(INDEX(ITP!$K$3:$K$46,MATCH($AB406,ITP!$E$3:$E$46,0)),""))</f>
        <v/>
      </c>
      <c r="X406" s="33">
        <f>IF($AB406="","",IFERROR(INDEX(ITP!$L$3:$L$46,MATCH($AB406,ITP!$E$3:$E$46,0)),""))</f>
        <v/>
      </c>
      <c r="Y406" s="33">
        <f>IF($AB406="","",IFERROR(INDEX(ITP!$M$3:$M$46,MATCH($AB406,ITP!$E$3:$E$46,0)),""))</f>
        <v/>
      </c>
      <c r="Z406" s="33">
        <f>IF($AB406="","",IFERROR(INDEX(ITP!$N$3:$N$46,MATCH($AB406,ITP!$E$3:$E$46,0)),""))</f>
        <v/>
      </c>
      <c r="AA406" s="13">
        <f>IF(A406="","",A406&amp;"|"&amp;COUNTIF($A$2:A406,A406))</f>
        <v/>
      </c>
      <c r="AB406" s="13">
        <f>IF($A406="","",IFERROR(INDEX(ITP!$C$3:$C$21,MATCH(1,INDEX((ITP!$A$3:$A$21=$A406)*(((ITP!$B$3:$B$21="")+ISNUMBER(SEARCH(ITP!$B$3:$B$21,$G406&amp;" "&amp;$T406)))&gt;0),0),0)),""))</f>
        <v/>
      </c>
    </row>
    <row r="407">
      <c r="A407" s="33" t="n"/>
      <c r="B407" s="10" t="n"/>
      <c r="C407" s="33" t="n"/>
      <c r="D407" s="28" t="n"/>
      <c r="E407" s="10" t="n"/>
      <c r="F407" s="44" t="n"/>
      <c r="G407" s="33" t="n"/>
      <c r="H407" s="33" t="n"/>
      <c r="I407" s="33" t="n"/>
      <c r="J407" s="33" t="n"/>
      <c r="K407" s="44" t="n"/>
      <c r="L407" s="10" t="n"/>
      <c r="M407" s="33" t="n"/>
      <c r="N407" s="33" t="n"/>
      <c r="O407" s="33" t="n"/>
      <c r="P407" s="33" t="n"/>
      <c r="Q407" s="33" t="n"/>
      <c r="R407" s="33">
        <f>IF($AB407="","",IFERROR(INDEX(ITP!$G$3:$G$46,MATCH($AB407,ITP!$E$3:$E$46,0)),""))</f>
        <v/>
      </c>
      <c r="S407" s="33" t="n"/>
      <c r="T407" s="33" t="n"/>
      <c r="U407" s="33">
        <f>IF($AB407="","",IFERROR(INDEX(ITP!$I$3:$I$46,MATCH($AB407,ITP!$E$3:$E$46,0)),""))</f>
        <v/>
      </c>
      <c r="V407" s="33">
        <f>IF($AB407="","",IFERROR(INDEX(ITP!$J$3:$J$46,MATCH($AB407,ITP!$E$3:$E$46,0)),""))</f>
        <v/>
      </c>
      <c r="W407" s="33">
        <f>IF($AB407="","",IFERROR(INDEX(ITP!$K$3:$K$46,MATCH($AB407,ITP!$E$3:$E$46,0)),""))</f>
        <v/>
      </c>
      <c r="X407" s="33">
        <f>IF($AB407="","",IFERROR(INDEX(ITP!$L$3:$L$46,MATCH($AB407,ITP!$E$3:$E$46,0)),""))</f>
        <v/>
      </c>
      <c r="Y407" s="33">
        <f>IF($AB407="","",IFERROR(INDEX(ITP!$M$3:$M$46,MATCH($AB407,ITP!$E$3:$E$46,0)),""))</f>
        <v/>
      </c>
      <c r="Z407" s="33">
        <f>IF($AB407="","",IFERROR(INDEX(ITP!$N$3:$N$46,MATCH($AB407,ITP!$E$3:$E$46,0)),""))</f>
        <v/>
      </c>
      <c r="AA407" s="13">
        <f>IF(A407="","",A407&amp;"|"&amp;COUNTIF($A$2:A407,A407))</f>
        <v/>
      </c>
      <c r="AB407" s="13">
        <f>IF($A407="","",IFERROR(INDEX(ITP!$C$3:$C$21,MATCH(1,INDEX((ITP!$A$3:$A$21=$A407)*(((ITP!$B$3:$B$21="")+ISNUMBER(SEARCH(ITP!$B$3:$B$21,$G407&amp;" "&amp;$T407)))&gt;0),0),0)),""))</f>
        <v/>
      </c>
    </row>
    <row r="408">
      <c r="A408" s="33" t="n"/>
      <c r="B408" s="10" t="n"/>
      <c r="C408" s="33" t="n"/>
      <c r="D408" s="28" t="n"/>
      <c r="E408" s="10" t="n"/>
      <c r="F408" s="44" t="n"/>
      <c r="G408" s="33" t="n"/>
      <c r="H408" s="33" t="n"/>
      <c r="I408" s="33" t="n"/>
      <c r="J408" s="33" t="n"/>
      <c r="K408" s="44" t="n"/>
      <c r="L408" s="10" t="n"/>
      <c r="M408" s="33" t="n"/>
      <c r="N408" s="33" t="n"/>
      <c r="O408" s="33" t="n"/>
      <c r="P408" s="33" t="n"/>
      <c r="Q408" s="33" t="n"/>
      <c r="R408" s="33">
        <f>IF($AB408="","",IFERROR(INDEX(ITP!$G$3:$G$46,MATCH($AB408,ITP!$E$3:$E$46,0)),""))</f>
        <v/>
      </c>
      <c r="S408" s="33" t="n"/>
      <c r="T408" s="33" t="n"/>
      <c r="U408" s="33">
        <f>IF($AB408="","",IFERROR(INDEX(ITP!$I$3:$I$46,MATCH($AB408,ITP!$E$3:$E$46,0)),""))</f>
        <v/>
      </c>
      <c r="V408" s="33">
        <f>IF($AB408="","",IFERROR(INDEX(ITP!$J$3:$J$46,MATCH($AB408,ITP!$E$3:$E$46,0)),""))</f>
        <v/>
      </c>
      <c r="W408" s="33">
        <f>IF($AB408="","",IFERROR(INDEX(ITP!$K$3:$K$46,MATCH($AB408,ITP!$E$3:$E$46,0)),""))</f>
        <v/>
      </c>
      <c r="X408" s="33">
        <f>IF($AB408="","",IFERROR(INDEX(ITP!$L$3:$L$46,MATCH($AB408,ITP!$E$3:$E$46,0)),""))</f>
        <v/>
      </c>
      <c r="Y408" s="33">
        <f>IF($AB408="","",IFERROR(INDEX(ITP!$M$3:$M$46,MATCH($AB408,ITP!$E$3:$E$46,0)),""))</f>
        <v/>
      </c>
      <c r="Z408" s="33">
        <f>IF($AB408="","",IFERROR(INDEX(ITP!$N$3:$N$46,MATCH($AB408,ITP!$E$3:$E$46,0)),""))</f>
        <v/>
      </c>
      <c r="AA408" s="13">
        <f>IF(A408="","",A408&amp;"|"&amp;COUNTIF($A$2:A408,A408))</f>
        <v/>
      </c>
      <c r="AB408" s="13">
        <f>IF($A408="","",IFERROR(INDEX(ITP!$C$3:$C$21,MATCH(1,INDEX((ITP!$A$3:$A$21=$A408)*(((ITP!$B$3:$B$21="")+ISNUMBER(SEARCH(ITP!$B$3:$B$21,$G408&amp;" "&amp;$T408)))&gt;0),0),0)),""))</f>
        <v/>
      </c>
    </row>
    <row r="409">
      <c r="A409" s="33" t="n"/>
      <c r="B409" s="10" t="n"/>
      <c r="C409" s="33" t="n"/>
      <c r="D409" s="28" t="n"/>
      <c r="E409" s="10" t="n"/>
      <c r="F409" s="44" t="n"/>
      <c r="G409" s="33" t="n"/>
      <c r="H409" s="33" t="n"/>
      <c r="I409" s="33" t="n"/>
      <c r="J409" s="33" t="n"/>
      <c r="K409" s="44" t="n"/>
      <c r="L409" s="10" t="n"/>
      <c r="M409" s="33" t="n"/>
      <c r="N409" s="33" t="n"/>
      <c r="O409" s="33" t="n"/>
      <c r="P409" s="33" t="n"/>
      <c r="Q409" s="33" t="n"/>
      <c r="R409" s="33">
        <f>IF($AB409="","",IFERROR(INDEX(ITP!$G$3:$G$46,MATCH($AB409,ITP!$E$3:$E$46,0)),""))</f>
        <v/>
      </c>
      <c r="S409" s="33" t="n"/>
      <c r="T409" s="33" t="n"/>
      <c r="U409" s="33">
        <f>IF($AB409="","",IFERROR(INDEX(ITP!$I$3:$I$46,MATCH($AB409,ITP!$E$3:$E$46,0)),""))</f>
        <v/>
      </c>
      <c r="V409" s="33">
        <f>IF($AB409="","",IFERROR(INDEX(ITP!$J$3:$J$46,MATCH($AB409,ITP!$E$3:$E$46,0)),""))</f>
        <v/>
      </c>
      <c r="W409" s="33">
        <f>IF($AB409="","",IFERROR(INDEX(ITP!$K$3:$K$46,MATCH($AB409,ITP!$E$3:$E$46,0)),""))</f>
        <v/>
      </c>
      <c r="X409" s="33">
        <f>IF($AB409="","",IFERROR(INDEX(ITP!$L$3:$L$46,MATCH($AB409,ITP!$E$3:$E$46,0)),""))</f>
        <v/>
      </c>
      <c r="Y409" s="33">
        <f>IF($AB409="","",IFERROR(INDEX(ITP!$M$3:$M$46,MATCH($AB409,ITP!$E$3:$E$46,0)),""))</f>
        <v/>
      </c>
      <c r="Z409" s="33">
        <f>IF($AB409="","",IFERROR(INDEX(ITP!$N$3:$N$46,MATCH($AB409,ITP!$E$3:$E$46,0)),""))</f>
        <v/>
      </c>
      <c r="AA409" s="13">
        <f>IF(A409="","",A409&amp;"|"&amp;COUNTIF($A$2:A409,A409))</f>
        <v/>
      </c>
      <c r="AB409" s="13">
        <f>IF($A409="","",IFERROR(INDEX(ITP!$C$3:$C$21,MATCH(1,INDEX((ITP!$A$3:$A$21=$A409)*(((ITP!$B$3:$B$21="")+ISNUMBER(SEARCH(ITP!$B$3:$B$21,$G409&amp;" "&amp;$T409)))&gt;0),0),0)),""))</f>
        <v/>
      </c>
    </row>
    <row r="410">
      <c r="A410" s="33" t="n"/>
      <c r="B410" s="10" t="n"/>
      <c r="C410" s="33" t="n"/>
      <c r="D410" s="28" t="n"/>
      <c r="E410" s="10" t="n"/>
      <c r="F410" s="44" t="n"/>
      <c r="G410" s="33" t="n"/>
      <c r="H410" s="33" t="n"/>
      <c r="I410" s="33" t="n"/>
      <c r="J410" s="33" t="n"/>
      <c r="K410" s="44" t="n"/>
      <c r="L410" s="10" t="n"/>
      <c r="M410" s="33" t="n"/>
      <c r="N410" s="33" t="n"/>
      <c r="O410" s="33" t="n"/>
      <c r="P410" s="33" t="n"/>
      <c r="Q410" s="33" t="n"/>
      <c r="R410" s="33">
        <f>IF($AB410="","",IFERROR(INDEX(ITP!$G$3:$G$46,MATCH($AB410,ITP!$E$3:$E$46,0)),""))</f>
        <v/>
      </c>
      <c r="S410" s="33" t="n"/>
      <c r="T410" s="33" t="n"/>
      <c r="U410" s="33">
        <f>IF($AB410="","",IFERROR(INDEX(ITP!$I$3:$I$46,MATCH($AB410,ITP!$E$3:$E$46,0)),""))</f>
        <v/>
      </c>
      <c r="V410" s="33">
        <f>IF($AB410="","",IFERROR(INDEX(ITP!$J$3:$J$46,MATCH($AB410,ITP!$E$3:$E$46,0)),""))</f>
        <v/>
      </c>
      <c r="W410" s="33">
        <f>IF($AB410="","",IFERROR(INDEX(ITP!$K$3:$K$46,MATCH($AB410,ITP!$E$3:$E$46,0)),""))</f>
        <v/>
      </c>
      <c r="X410" s="33">
        <f>IF($AB410="","",IFERROR(INDEX(ITP!$L$3:$L$46,MATCH($AB410,ITP!$E$3:$E$46,0)),""))</f>
        <v/>
      </c>
      <c r="Y410" s="33">
        <f>IF($AB410="","",IFERROR(INDEX(ITP!$M$3:$M$46,MATCH($AB410,ITP!$E$3:$E$46,0)),""))</f>
        <v/>
      </c>
      <c r="Z410" s="33">
        <f>IF($AB410="","",IFERROR(INDEX(ITP!$N$3:$N$46,MATCH($AB410,ITP!$E$3:$E$46,0)),""))</f>
        <v/>
      </c>
      <c r="AA410" s="13">
        <f>IF(A410="","",A410&amp;"|"&amp;COUNTIF($A$2:A410,A410))</f>
        <v/>
      </c>
      <c r="AB410" s="13">
        <f>IF($A410="","",IFERROR(INDEX(ITP!$C$3:$C$21,MATCH(1,INDEX((ITP!$A$3:$A$21=$A410)*(((ITP!$B$3:$B$21="")+ISNUMBER(SEARCH(ITP!$B$3:$B$21,$G410&amp;" "&amp;$T410)))&gt;0),0),0)),""))</f>
        <v/>
      </c>
    </row>
    <row r="411">
      <c r="A411" s="33" t="n"/>
      <c r="B411" s="10" t="n"/>
      <c r="C411" s="33" t="n"/>
      <c r="D411" s="28" t="n"/>
      <c r="E411" s="10" t="n"/>
      <c r="F411" s="44" t="n"/>
      <c r="G411" s="33" t="n"/>
      <c r="H411" s="33" t="n"/>
      <c r="I411" s="33" t="n"/>
      <c r="J411" s="33" t="n"/>
      <c r="K411" s="44" t="n"/>
      <c r="L411" s="10" t="n"/>
      <c r="M411" s="33" t="n"/>
      <c r="N411" s="33" t="n"/>
      <c r="O411" s="33" t="n"/>
      <c r="P411" s="33" t="n"/>
      <c r="Q411" s="33" t="n"/>
      <c r="R411" s="33">
        <f>IF($AB411="","",IFERROR(INDEX(ITP!$G$3:$G$46,MATCH($AB411,ITP!$E$3:$E$46,0)),""))</f>
        <v/>
      </c>
      <c r="S411" s="33" t="n"/>
      <c r="T411" s="33" t="n"/>
      <c r="U411" s="33">
        <f>IF($AB411="","",IFERROR(INDEX(ITP!$I$3:$I$46,MATCH($AB411,ITP!$E$3:$E$46,0)),""))</f>
        <v/>
      </c>
      <c r="V411" s="33">
        <f>IF($AB411="","",IFERROR(INDEX(ITP!$J$3:$J$46,MATCH($AB411,ITP!$E$3:$E$46,0)),""))</f>
        <v/>
      </c>
      <c r="W411" s="33">
        <f>IF($AB411="","",IFERROR(INDEX(ITP!$K$3:$K$46,MATCH($AB411,ITP!$E$3:$E$46,0)),""))</f>
        <v/>
      </c>
      <c r="X411" s="33">
        <f>IF($AB411="","",IFERROR(INDEX(ITP!$L$3:$L$46,MATCH($AB411,ITP!$E$3:$E$46,0)),""))</f>
        <v/>
      </c>
      <c r="Y411" s="33">
        <f>IF($AB411="","",IFERROR(INDEX(ITP!$M$3:$M$46,MATCH($AB411,ITP!$E$3:$E$46,0)),""))</f>
        <v/>
      </c>
      <c r="Z411" s="33">
        <f>IF($AB411="","",IFERROR(INDEX(ITP!$N$3:$N$46,MATCH($AB411,ITP!$E$3:$E$46,0)),""))</f>
        <v/>
      </c>
      <c r="AA411" s="13">
        <f>IF(A411="","",A411&amp;"|"&amp;COUNTIF($A$2:A411,A411))</f>
        <v/>
      </c>
      <c r="AB411" s="13">
        <f>IF($A411="","",IFERROR(INDEX(ITP!$C$3:$C$21,MATCH(1,INDEX((ITP!$A$3:$A$21=$A411)*(((ITP!$B$3:$B$21="")+ISNUMBER(SEARCH(ITP!$B$3:$B$21,$G411&amp;" "&amp;$T411)))&gt;0),0),0)),""))</f>
        <v/>
      </c>
    </row>
    <row r="412">
      <c r="A412" s="33" t="n"/>
      <c r="B412" s="10" t="n"/>
      <c r="C412" s="33" t="n"/>
      <c r="D412" s="28" t="n"/>
      <c r="E412" s="10" t="n"/>
      <c r="F412" s="44" t="n"/>
      <c r="G412" s="33" t="n"/>
      <c r="H412" s="33" t="n"/>
      <c r="I412" s="33" t="n"/>
      <c r="J412" s="33" t="n"/>
      <c r="K412" s="44" t="n"/>
      <c r="L412" s="10" t="n"/>
      <c r="M412" s="33" t="n"/>
      <c r="N412" s="33" t="n"/>
      <c r="O412" s="33" t="n"/>
      <c r="P412" s="33" t="n"/>
      <c r="Q412" s="33" t="n"/>
      <c r="R412" s="33">
        <f>IF($AB412="","",IFERROR(INDEX(ITP!$G$3:$G$46,MATCH($AB412,ITP!$E$3:$E$46,0)),""))</f>
        <v/>
      </c>
      <c r="S412" s="33" t="n"/>
      <c r="T412" s="33" t="n"/>
      <c r="U412" s="33">
        <f>IF($AB412="","",IFERROR(INDEX(ITP!$I$3:$I$46,MATCH($AB412,ITP!$E$3:$E$46,0)),""))</f>
        <v/>
      </c>
      <c r="V412" s="33">
        <f>IF($AB412="","",IFERROR(INDEX(ITP!$J$3:$J$46,MATCH($AB412,ITP!$E$3:$E$46,0)),""))</f>
        <v/>
      </c>
      <c r="W412" s="33">
        <f>IF($AB412="","",IFERROR(INDEX(ITP!$K$3:$K$46,MATCH($AB412,ITP!$E$3:$E$46,0)),""))</f>
        <v/>
      </c>
      <c r="X412" s="33">
        <f>IF($AB412="","",IFERROR(INDEX(ITP!$L$3:$L$46,MATCH($AB412,ITP!$E$3:$E$46,0)),""))</f>
        <v/>
      </c>
      <c r="Y412" s="33">
        <f>IF($AB412="","",IFERROR(INDEX(ITP!$M$3:$M$46,MATCH($AB412,ITP!$E$3:$E$46,0)),""))</f>
        <v/>
      </c>
      <c r="Z412" s="33">
        <f>IF($AB412="","",IFERROR(INDEX(ITP!$N$3:$N$46,MATCH($AB412,ITP!$E$3:$E$46,0)),""))</f>
        <v/>
      </c>
      <c r="AA412" s="13">
        <f>IF(A412="","",A412&amp;"|"&amp;COUNTIF($A$2:A412,A412))</f>
        <v/>
      </c>
      <c r="AB412" s="13">
        <f>IF($A412="","",IFERROR(INDEX(ITP!$C$3:$C$21,MATCH(1,INDEX((ITP!$A$3:$A$21=$A412)*(((ITP!$B$3:$B$21="")+ISNUMBER(SEARCH(ITP!$B$3:$B$21,$G412&amp;" "&amp;$T412)))&gt;0),0),0)),""))</f>
        <v/>
      </c>
    </row>
    <row r="413">
      <c r="A413" s="33" t="n"/>
      <c r="B413" s="10" t="n"/>
      <c r="C413" s="33" t="n"/>
      <c r="D413" s="28" t="n"/>
      <c r="E413" s="10" t="n"/>
      <c r="F413" s="44" t="n"/>
      <c r="G413" s="33" t="n"/>
      <c r="H413" s="33" t="n"/>
      <c r="I413" s="33" t="n"/>
      <c r="J413" s="33" t="n"/>
      <c r="K413" s="44" t="n"/>
      <c r="L413" s="10" t="n"/>
      <c r="M413" s="33" t="n"/>
      <c r="N413" s="33" t="n"/>
      <c r="O413" s="33" t="n"/>
      <c r="P413" s="33" t="n"/>
      <c r="Q413" s="33" t="n"/>
      <c r="R413" s="33">
        <f>IF($AB413="","",IFERROR(INDEX(ITP!$G$3:$G$46,MATCH($AB413,ITP!$E$3:$E$46,0)),""))</f>
        <v/>
      </c>
      <c r="S413" s="33" t="n"/>
      <c r="T413" s="33" t="n"/>
      <c r="U413" s="33">
        <f>IF($AB413="","",IFERROR(INDEX(ITP!$I$3:$I$46,MATCH($AB413,ITP!$E$3:$E$46,0)),""))</f>
        <v/>
      </c>
      <c r="V413" s="33">
        <f>IF($AB413="","",IFERROR(INDEX(ITP!$J$3:$J$46,MATCH($AB413,ITP!$E$3:$E$46,0)),""))</f>
        <v/>
      </c>
      <c r="W413" s="33">
        <f>IF($AB413="","",IFERROR(INDEX(ITP!$K$3:$K$46,MATCH($AB413,ITP!$E$3:$E$46,0)),""))</f>
        <v/>
      </c>
      <c r="X413" s="33">
        <f>IF($AB413="","",IFERROR(INDEX(ITP!$L$3:$L$46,MATCH($AB413,ITP!$E$3:$E$46,0)),""))</f>
        <v/>
      </c>
      <c r="Y413" s="33">
        <f>IF($AB413="","",IFERROR(INDEX(ITP!$M$3:$M$46,MATCH($AB413,ITP!$E$3:$E$46,0)),""))</f>
        <v/>
      </c>
      <c r="Z413" s="33">
        <f>IF($AB413="","",IFERROR(INDEX(ITP!$N$3:$N$46,MATCH($AB413,ITP!$E$3:$E$46,0)),""))</f>
        <v/>
      </c>
      <c r="AA413" s="13">
        <f>IF(A413="","",A413&amp;"|"&amp;COUNTIF($A$2:A413,A413))</f>
        <v/>
      </c>
      <c r="AB413" s="13">
        <f>IF($A413="","",IFERROR(INDEX(ITP!$C$3:$C$21,MATCH(1,INDEX((ITP!$A$3:$A$21=$A413)*(((ITP!$B$3:$B$21="")+ISNUMBER(SEARCH(ITP!$B$3:$B$21,$G413&amp;" "&amp;$T413)))&gt;0),0),0)),""))</f>
        <v/>
      </c>
    </row>
    <row r="414">
      <c r="A414" s="33" t="n"/>
      <c r="B414" s="10" t="n"/>
      <c r="C414" s="33" t="n"/>
      <c r="D414" s="28" t="n"/>
      <c r="E414" s="10" t="n"/>
      <c r="F414" s="44" t="n"/>
      <c r="G414" s="33" t="n"/>
      <c r="H414" s="33" t="n"/>
      <c r="I414" s="33" t="n"/>
      <c r="J414" s="33" t="n"/>
      <c r="K414" s="44" t="n"/>
      <c r="L414" s="10" t="n"/>
      <c r="M414" s="33" t="n"/>
      <c r="N414" s="33" t="n"/>
      <c r="O414" s="33" t="n"/>
      <c r="P414" s="33" t="n"/>
      <c r="Q414" s="33" t="n"/>
      <c r="R414" s="33">
        <f>IF($AB414="","",IFERROR(INDEX(ITP!$G$3:$G$46,MATCH($AB414,ITP!$E$3:$E$46,0)),""))</f>
        <v/>
      </c>
      <c r="S414" s="33" t="n"/>
      <c r="T414" s="33" t="n"/>
      <c r="U414" s="33">
        <f>IF($AB414="","",IFERROR(INDEX(ITP!$I$3:$I$46,MATCH($AB414,ITP!$E$3:$E$46,0)),""))</f>
        <v/>
      </c>
      <c r="V414" s="33">
        <f>IF($AB414="","",IFERROR(INDEX(ITP!$J$3:$J$46,MATCH($AB414,ITP!$E$3:$E$46,0)),""))</f>
        <v/>
      </c>
      <c r="W414" s="33">
        <f>IF($AB414="","",IFERROR(INDEX(ITP!$K$3:$K$46,MATCH($AB414,ITP!$E$3:$E$46,0)),""))</f>
        <v/>
      </c>
      <c r="X414" s="33">
        <f>IF($AB414="","",IFERROR(INDEX(ITP!$L$3:$L$46,MATCH($AB414,ITP!$E$3:$E$46,0)),""))</f>
        <v/>
      </c>
      <c r="Y414" s="33">
        <f>IF($AB414="","",IFERROR(INDEX(ITP!$M$3:$M$46,MATCH($AB414,ITP!$E$3:$E$46,0)),""))</f>
        <v/>
      </c>
      <c r="Z414" s="33">
        <f>IF($AB414="","",IFERROR(INDEX(ITP!$N$3:$N$46,MATCH($AB414,ITP!$E$3:$E$46,0)),""))</f>
        <v/>
      </c>
      <c r="AA414" s="13">
        <f>IF(A414="","",A414&amp;"|"&amp;COUNTIF($A$2:A414,A414))</f>
        <v/>
      </c>
      <c r="AB414" s="13">
        <f>IF($A414="","",IFERROR(INDEX(ITP!$C$3:$C$21,MATCH(1,INDEX((ITP!$A$3:$A$21=$A414)*(((ITP!$B$3:$B$21="")+ISNUMBER(SEARCH(ITP!$B$3:$B$21,$G414&amp;" "&amp;$T414)))&gt;0),0),0)),""))</f>
        <v/>
      </c>
    </row>
    <row r="415">
      <c r="A415" s="33" t="n"/>
      <c r="B415" s="10" t="n"/>
      <c r="C415" s="33" t="n"/>
      <c r="D415" s="28" t="n"/>
      <c r="E415" s="10" t="n"/>
      <c r="F415" s="44" t="n"/>
      <c r="G415" s="33" t="n"/>
      <c r="H415" s="33" t="n"/>
      <c r="I415" s="33" t="n"/>
      <c r="J415" s="33" t="n"/>
      <c r="K415" s="44" t="n"/>
      <c r="L415" s="10" t="n"/>
      <c r="M415" s="33" t="n"/>
      <c r="N415" s="33" t="n"/>
      <c r="O415" s="33" t="n"/>
      <c r="P415" s="33" t="n"/>
      <c r="Q415" s="33" t="n"/>
      <c r="R415" s="33">
        <f>IF($AB415="","",IFERROR(INDEX(ITP!$G$3:$G$46,MATCH($AB415,ITP!$E$3:$E$46,0)),""))</f>
        <v/>
      </c>
      <c r="S415" s="33" t="n"/>
      <c r="T415" s="33" t="n"/>
      <c r="U415" s="33">
        <f>IF($AB415="","",IFERROR(INDEX(ITP!$I$3:$I$46,MATCH($AB415,ITP!$E$3:$E$46,0)),""))</f>
        <v/>
      </c>
      <c r="V415" s="33">
        <f>IF($AB415="","",IFERROR(INDEX(ITP!$J$3:$J$46,MATCH($AB415,ITP!$E$3:$E$46,0)),""))</f>
        <v/>
      </c>
      <c r="W415" s="33">
        <f>IF($AB415="","",IFERROR(INDEX(ITP!$K$3:$K$46,MATCH($AB415,ITP!$E$3:$E$46,0)),""))</f>
        <v/>
      </c>
      <c r="X415" s="33">
        <f>IF($AB415="","",IFERROR(INDEX(ITP!$L$3:$L$46,MATCH($AB415,ITP!$E$3:$E$46,0)),""))</f>
        <v/>
      </c>
      <c r="Y415" s="33">
        <f>IF($AB415="","",IFERROR(INDEX(ITP!$M$3:$M$46,MATCH($AB415,ITP!$E$3:$E$46,0)),""))</f>
        <v/>
      </c>
      <c r="Z415" s="33">
        <f>IF($AB415="","",IFERROR(INDEX(ITP!$N$3:$N$46,MATCH($AB415,ITP!$E$3:$E$46,0)),""))</f>
        <v/>
      </c>
      <c r="AA415" s="13">
        <f>IF(A415="","",A415&amp;"|"&amp;COUNTIF($A$2:A415,A415))</f>
        <v/>
      </c>
      <c r="AB415" s="13">
        <f>IF($A415="","",IFERROR(INDEX(ITP!$C$3:$C$21,MATCH(1,INDEX((ITP!$A$3:$A$21=$A415)*(((ITP!$B$3:$B$21="")+ISNUMBER(SEARCH(ITP!$B$3:$B$21,$G415&amp;" "&amp;$T415)))&gt;0),0),0)),""))</f>
        <v/>
      </c>
    </row>
    <row r="416">
      <c r="A416" s="33" t="n"/>
      <c r="B416" s="10" t="n"/>
      <c r="C416" s="33" t="n"/>
      <c r="D416" s="28" t="n"/>
      <c r="E416" s="10" t="n"/>
      <c r="F416" s="44" t="n"/>
      <c r="G416" s="33" t="n"/>
      <c r="H416" s="33" t="n"/>
      <c r="I416" s="33" t="n"/>
      <c r="J416" s="33" t="n"/>
      <c r="K416" s="44" t="n"/>
      <c r="L416" s="10" t="n"/>
      <c r="M416" s="33" t="n"/>
      <c r="N416" s="33" t="n"/>
      <c r="O416" s="33" t="n"/>
      <c r="P416" s="33" t="n"/>
      <c r="Q416" s="33" t="n"/>
      <c r="R416" s="33">
        <f>IF($AB416="","",IFERROR(INDEX(ITP!$G$3:$G$46,MATCH($AB416,ITP!$E$3:$E$46,0)),""))</f>
        <v/>
      </c>
      <c r="S416" s="33" t="n"/>
      <c r="T416" s="33" t="n"/>
      <c r="U416" s="33">
        <f>IF($AB416="","",IFERROR(INDEX(ITP!$I$3:$I$46,MATCH($AB416,ITP!$E$3:$E$46,0)),""))</f>
        <v/>
      </c>
      <c r="V416" s="33">
        <f>IF($AB416="","",IFERROR(INDEX(ITP!$J$3:$J$46,MATCH($AB416,ITP!$E$3:$E$46,0)),""))</f>
        <v/>
      </c>
      <c r="W416" s="33">
        <f>IF($AB416="","",IFERROR(INDEX(ITP!$K$3:$K$46,MATCH($AB416,ITP!$E$3:$E$46,0)),""))</f>
        <v/>
      </c>
      <c r="X416" s="33">
        <f>IF($AB416="","",IFERROR(INDEX(ITP!$L$3:$L$46,MATCH($AB416,ITP!$E$3:$E$46,0)),""))</f>
        <v/>
      </c>
      <c r="Y416" s="33">
        <f>IF($AB416="","",IFERROR(INDEX(ITP!$M$3:$M$46,MATCH($AB416,ITP!$E$3:$E$46,0)),""))</f>
        <v/>
      </c>
      <c r="Z416" s="33">
        <f>IF($AB416="","",IFERROR(INDEX(ITP!$N$3:$N$46,MATCH($AB416,ITP!$E$3:$E$46,0)),""))</f>
        <v/>
      </c>
      <c r="AA416" s="13">
        <f>IF(A416="","",A416&amp;"|"&amp;COUNTIF($A$2:A416,A416))</f>
        <v/>
      </c>
      <c r="AB416" s="13">
        <f>IF($A416="","",IFERROR(INDEX(ITP!$C$3:$C$21,MATCH(1,INDEX((ITP!$A$3:$A$21=$A416)*(((ITP!$B$3:$B$21="")+ISNUMBER(SEARCH(ITP!$B$3:$B$21,$G416&amp;" "&amp;$T416)))&gt;0),0),0)),""))</f>
        <v/>
      </c>
    </row>
    <row r="417">
      <c r="A417" s="33" t="n"/>
      <c r="B417" s="10" t="n"/>
      <c r="C417" s="33" t="n"/>
      <c r="D417" s="28" t="n"/>
      <c r="E417" s="10" t="n"/>
      <c r="F417" s="44" t="n"/>
      <c r="G417" s="33" t="n"/>
      <c r="H417" s="33" t="n"/>
      <c r="I417" s="33" t="n"/>
      <c r="J417" s="33" t="n"/>
      <c r="K417" s="44" t="n"/>
      <c r="L417" s="10" t="n"/>
      <c r="M417" s="33" t="n"/>
      <c r="N417" s="33" t="n"/>
      <c r="O417" s="33" t="n"/>
      <c r="P417" s="33" t="n"/>
      <c r="Q417" s="33" t="n"/>
      <c r="R417" s="33">
        <f>IF($AB417="","",IFERROR(INDEX(ITP!$G$3:$G$46,MATCH($AB417,ITP!$E$3:$E$46,0)),""))</f>
        <v/>
      </c>
      <c r="S417" s="33" t="n"/>
      <c r="T417" s="33" t="n"/>
      <c r="U417" s="33">
        <f>IF($AB417="","",IFERROR(INDEX(ITP!$I$3:$I$46,MATCH($AB417,ITP!$E$3:$E$46,0)),""))</f>
        <v/>
      </c>
      <c r="V417" s="33">
        <f>IF($AB417="","",IFERROR(INDEX(ITP!$J$3:$J$46,MATCH($AB417,ITP!$E$3:$E$46,0)),""))</f>
        <v/>
      </c>
      <c r="W417" s="33">
        <f>IF($AB417="","",IFERROR(INDEX(ITP!$K$3:$K$46,MATCH($AB417,ITP!$E$3:$E$46,0)),""))</f>
        <v/>
      </c>
      <c r="X417" s="33">
        <f>IF($AB417="","",IFERROR(INDEX(ITP!$L$3:$L$46,MATCH($AB417,ITP!$E$3:$E$46,0)),""))</f>
        <v/>
      </c>
      <c r="Y417" s="33">
        <f>IF($AB417="","",IFERROR(INDEX(ITP!$M$3:$M$46,MATCH($AB417,ITP!$E$3:$E$46,0)),""))</f>
        <v/>
      </c>
      <c r="Z417" s="33">
        <f>IF($AB417="","",IFERROR(INDEX(ITP!$N$3:$N$46,MATCH($AB417,ITP!$E$3:$E$46,0)),""))</f>
        <v/>
      </c>
      <c r="AA417" s="13">
        <f>IF(A417="","",A417&amp;"|"&amp;COUNTIF($A$2:A417,A417))</f>
        <v/>
      </c>
      <c r="AB417" s="13">
        <f>IF($A417="","",IFERROR(INDEX(ITP!$C$3:$C$21,MATCH(1,INDEX((ITP!$A$3:$A$21=$A417)*(((ITP!$B$3:$B$21="")+ISNUMBER(SEARCH(ITP!$B$3:$B$21,$G417&amp;" "&amp;$T417)))&gt;0),0),0)),""))</f>
        <v/>
      </c>
    </row>
    <row r="418">
      <c r="A418" s="33" t="n"/>
      <c r="B418" s="10" t="n"/>
      <c r="C418" s="33" t="n"/>
      <c r="D418" s="28" t="n"/>
      <c r="E418" s="10" t="n"/>
      <c r="F418" s="44" t="n"/>
      <c r="G418" s="33" t="n"/>
      <c r="H418" s="33" t="n"/>
      <c r="I418" s="33" t="n"/>
      <c r="J418" s="33" t="n"/>
      <c r="K418" s="44" t="n"/>
      <c r="L418" s="10" t="n"/>
      <c r="M418" s="33" t="n"/>
      <c r="N418" s="33" t="n"/>
      <c r="O418" s="33" t="n"/>
      <c r="P418" s="33" t="n"/>
      <c r="Q418" s="33" t="n"/>
      <c r="R418" s="33">
        <f>IF($AB418="","",IFERROR(INDEX(ITP!$G$3:$G$46,MATCH($AB418,ITP!$E$3:$E$46,0)),""))</f>
        <v/>
      </c>
      <c r="S418" s="33" t="n"/>
      <c r="T418" s="33" t="n"/>
      <c r="U418" s="33">
        <f>IF($AB418="","",IFERROR(INDEX(ITP!$I$3:$I$46,MATCH($AB418,ITP!$E$3:$E$46,0)),""))</f>
        <v/>
      </c>
      <c r="V418" s="33">
        <f>IF($AB418="","",IFERROR(INDEX(ITP!$J$3:$J$46,MATCH($AB418,ITP!$E$3:$E$46,0)),""))</f>
        <v/>
      </c>
      <c r="W418" s="33">
        <f>IF($AB418="","",IFERROR(INDEX(ITP!$K$3:$K$46,MATCH($AB418,ITP!$E$3:$E$46,0)),""))</f>
        <v/>
      </c>
      <c r="X418" s="33">
        <f>IF($AB418="","",IFERROR(INDEX(ITP!$L$3:$L$46,MATCH($AB418,ITP!$E$3:$E$46,0)),""))</f>
        <v/>
      </c>
      <c r="Y418" s="33">
        <f>IF($AB418="","",IFERROR(INDEX(ITP!$M$3:$M$46,MATCH($AB418,ITP!$E$3:$E$46,0)),""))</f>
        <v/>
      </c>
      <c r="Z418" s="33">
        <f>IF($AB418="","",IFERROR(INDEX(ITP!$N$3:$N$46,MATCH($AB418,ITP!$E$3:$E$46,0)),""))</f>
        <v/>
      </c>
      <c r="AA418" s="13">
        <f>IF(A418="","",A418&amp;"|"&amp;COUNTIF($A$2:A418,A418))</f>
        <v/>
      </c>
      <c r="AB418" s="13">
        <f>IF($A418="","",IFERROR(INDEX(ITP!$C$3:$C$21,MATCH(1,INDEX((ITP!$A$3:$A$21=$A418)*(((ITP!$B$3:$B$21="")+ISNUMBER(SEARCH(ITP!$B$3:$B$21,$G418&amp;" "&amp;$T418)))&gt;0),0),0)),""))</f>
        <v/>
      </c>
    </row>
    <row r="419">
      <c r="A419" s="33" t="n"/>
      <c r="B419" s="10" t="n"/>
      <c r="C419" s="33" t="n"/>
      <c r="D419" s="28" t="n"/>
      <c r="E419" s="10" t="n"/>
      <c r="F419" s="44" t="n"/>
      <c r="G419" s="33" t="n"/>
      <c r="H419" s="33" t="n"/>
      <c r="I419" s="33" t="n"/>
      <c r="J419" s="33" t="n"/>
      <c r="K419" s="44" t="n"/>
      <c r="L419" s="10" t="n"/>
      <c r="M419" s="33" t="n"/>
      <c r="N419" s="33" t="n"/>
      <c r="O419" s="33" t="n"/>
      <c r="P419" s="33" t="n"/>
      <c r="Q419" s="33" t="n"/>
      <c r="R419" s="33">
        <f>IF($AB419="","",IFERROR(INDEX(ITP!$G$3:$G$46,MATCH($AB419,ITP!$E$3:$E$46,0)),""))</f>
        <v/>
      </c>
      <c r="S419" s="33" t="n"/>
      <c r="T419" s="33" t="n"/>
      <c r="U419" s="33">
        <f>IF($AB419="","",IFERROR(INDEX(ITP!$I$3:$I$46,MATCH($AB419,ITP!$E$3:$E$46,0)),""))</f>
        <v/>
      </c>
      <c r="V419" s="33">
        <f>IF($AB419="","",IFERROR(INDEX(ITP!$J$3:$J$46,MATCH($AB419,ITP!$E$3:$E$46,0)),""))</f>
        <v/>
      </c>
      <c r="W419" s="33">
        <f>IF($AB419="","",IFERROR(INDEX(ITP!$K$3:$K$46,MATCH($AB419,ITP!$E$3:$E$46,0)),""))</f>
        <v/>
      </c>
      <c r="X419" s="33">
        <f>IF($AB419="","",IFERROR(INDEX(ITP!$L$3:$L$46,MATCH($AB419,ITP!$E$3:$E$46,0)),""))</f>
        <v/>
      </c>
      <c r="Y419" s="33">
        <f>IF($AB419="","",IFERROR(INDEX(ITP!$M$3:$M$46,MATCH($AB419,ITP!$E$3:$E$46,0)),""))</f>
        <v/>
      </c>
      <c r="Z419" s="33">
        <f>IF($AB419="","",IFERROR(INDEX(ITP!$N$3:$N$46,MATCH($AB419,ITP!$E$3:$E$46,0)),""))</f>
        <v/>
      </c>
      <c r="AA419" s="13">
        <f>IF(A419="","",A419&amp;"|"&amp;COUNTIF($A$2:A419,A419))</f>
        <v/>
      </c>
      <c r="AB419" s="13">
        <f>IF($A419="","",IFERROR(INDEX(ITP!$C$3:$C$21,MATCH(1,INDEX((ITP!$A$3:$A$21=$A419)*(((ITP!$B$3:$B$21="")+ISNUMBER(SEARCH(ITP!$B$3:$B$21,$G419&amp;" "&amp;$T419)))&gt;0),0),0)),""))</f>
        <v/>
      </c>
    </row>
    <row r="420">
      <c r="A420" s="33" t="n"/>
      <c r="B420" s="10" t="n"/>
      <c r="C420" s="33" t="n"/>
      <c r="D420" s="28" t="n"/>
      <c r="E420" s="10" t="n"/>
      <c r="F420" s="44" t="n"/>
      <c r="G420" s="33" t="n"/>
      <c r="H420" s="33" t="n"/>
      <c r="I420" s="33" t="n"/>
      <c r="J420" s="33" t="n"/>
      <c r="K420" s="44" t="n"/>
      <c r="L420" s="10" t="n"/>
      <c r="M420" s="33" t="n"/>
      <c r="N420" s="33" t="n"/>
      <c r="O420" s="33" t="n"/>
      <c r="P420" s="33" t="n"/>
      <c r="Q420" s="33" t="n"/>
      <c r="R420" s="33">
        <f>IF($AB420="","",IFERROR(INDEX(ITP!$G$3:$G$46,MATCH($AB420,ITP!$E$3:$E$46,0)),""))</f>
        <v/>
      </c>
      <c r="S420" s="33" t="n"/>
      <c r="T420" s="33" t="n"/>
      <c r="U420" s="33">
        <f>IF($AB420="","",IFERROR(INDEX(ITP!$I$3:$I$46,MATCH($AB420,ITP!$E$3:$E$46,0)),""))</f>
        <v/>
      </c>
      <c r="V420" s="33">
        <f>IF($AB420="","",IFERROR(INDEX(ITP!$J$3:$J$46,MATCH($AB420,ITP!$E$3:$E$46,0)),""))</f>
        <v/>
      </c>
      <c r="W420" s="33">
        <f>IF($AB420="","",IFERROR(INDEX(ITP!$K$3:$K$46,MATCH($AB420,ITP!$E$3:$E$46,0)),""))</f>
        <v/>
      </c>
      <c r="X420" s="33">
        <f>IF($AB420="","",IFERROR(INDEX(ITP!$L$3:$L$46,MATCH($AB420,ITP!$E$3:$E$46,0)),""))</f>
        <v/>
      </c>
      <c r="Y420" s="33">
        <f>IF($AB420="","",IFERROR(INDEX(ITP!$M$3:$M$46,MATCH($AB420,ITP!$E$3:$E$46,0)),""))</f>
        <v/>
      </c>
      <c r="Z420" s="33">
        <f>IF($AB420="","",IFERROR(INDEX(ITP!$N$3:$N$46,MATCH($AB420,ITP!$E$3:$E$46,0)),""))</f>
        <v/>
      </c>
      <c r="AA420" s="13">
        <f>IF(A420="","",A420&amp;"|"&amp;COUNTIF($A$2:A420,A420))</f>
        <v/>
      </c>
      <c r="AB420" s="13">
        <f>IF($A420="","",IFERROR(INDEX(ITP!$C$3:$C$21,MATCH(1,INDEX((ITP!$A$3:$A$21=$A420)*(((ITP!$B$3:$B$21="")+ISNUMBER(SEARCH(ITP!$B$3:$B$21,$G420&amp;" "&amp;$T420)))&gt;0),0),0)),""))</f>
        <v/>
      </c>
    </row>
    <row r="421">
      <c r="A421" s="33" t="n"/>
      <c r="B421" s="10" t="n"/>
      <c r="C421" s="33" t="n"/>
      <c r="D421" s="28" t="n"/>
      <c r="E421" s="10" t="n"/>
      <c r="F421" s="44" t="n"/>
      <c r="G421" s="33" t="n"/>
      <c r="H421" s="33" t="n"/>
      <c r="I421" s="33" t="n"/>
      <c r="J421" s="33" t="n"/>
      <c r="K421" s="44" t="n"/>
      <c r="L421" s="10" t="n"/>
      <c r="M421" s="33" t="n"/>
      <c r="N421" s="33" t="n"/>
      <c r="O421" s="33" t="n"/>
      <c r="P421" s="33" t="n"/>
      <c r="Q421" s="33" t="n"/>
      <c r="R421" s="33">
        <f>IF($AB421="","",IFERROR(INDEX(ITP!$G$3:$G$46,MATCH($AB421,ITP!$E$3:$E$46,0)),""))</f>
        <v/>
      </c>
      <c r="S421" s="33" t="n"/>
      <c r="T421" s="33" t="n"/>
      <c r="U421" s="33">
        <f>IF($AB421="","",IFERROR(INDEX(ITP!$I$3:$I$46,MATCH($AB421,ITP!$E$3:$E$46,0)),""))</f>
        <v/>
      </c>
      <c r="V421" s="33">
        <f>IF($AB421="","",IFERROR(INDEX(ITP!$J$3:$J$46,MATCH($AB421,ITP!$E$3:$E$46,0)),""))</f>
        <v/>
      </c>
      <c r="W421" s="33">
        <f>IF($AB421="","",IFERROR(INDEX(ITP!$K$3:$K$46,MATCH($AB421,ITP!$E$3:$E$46,0)),""))</f>
        <v/>
      </c>
      <c r="X421" s="33">
        <f>IF($AB421="","",IFERROR(INDEX(ITP!$L$3:$L$46,MATCH($AB421,ITP!$E$3:$E$46,0)),""))</f>
        <v/>
      </c>
      <c r="Y421" s="33">
        <f>IF($AB421="","",IFERROR(INDEX(ITP!$M$3:$M$46,MATCH($AB421,ITP!$E$3:$E$46,0)),""))</f>
        <v/>
      </c>
      <c r="Z421" s="33">
        <f>IF($AB421="","",IFERROR(INDEX(ITP!$N$3:$N$46,MATCH($AB421,ITP!$E$3:$E$46,0)),""))</f>
        <v/>
      </c>
      <c r="AA421" s="13">
        <f>IF(A421="","",A421&amp;"|"&amp;COUNTIF($A$2:A421,A421))</f>
        <v/>
      </c>
      <c r="AB421" s="13">
        <f>IF($A421="","",IFERROR(INDEX(ITP!$C$3:$C$21,MATCH(1,INDEX((ITP!$A$3:$A$21=$A421)*(((ITP!$B$3:$B$21="")+ISNUMBER(SEARCH(ITP!$B$3:$B$21,$G421&amp;" "&amp;$T421)))&gt;0),0),0)),""))</f>
        <v/>
      </c>
    </row>
    <row r="422">
      <c r="A422" s="33" t="n"/>
      <c r="B422" s="10" t="n"/>
      <c r="C422" s="33" t="n"/>
      <c r="D422" s="28" t="n"/>
      <c r="E422" s="10" t="n"/>
      <c r="F422" s="44" t="n"/>
      <c r="G422" s="33" t="n"/>
      <c r="H422" s="33" t="n"/>
      <c r="I422" s="33" t="n"/>
      <c r="J422" s="33" t="n"/>
      <c r="K422" s="44" t="n"/>
      <c r="L422" s="10" t="n"/>
      <c r="M422" s="33" t="n"/>
      <c r="N422" s="33" t="n"/>
      <c r="O422" s="33" t="n"/>
      <c r="P422" s="33" t="n"/>
      <c r="Q422" s="33" t="n"/>
      <c r="R422" s="33">
        <f>IF($AB422="","",IFERROR(INDEX(ITP!$G$3:$G$46,MATCH($AB422,ITP!$E$3:$E$46,0)),""))</f>
        <v/>
      </c>
      <c r="S422" s="33" t="n"/>
      <c r="T422" s="33" t="n"/>
      <c r="U422" s="33">
        <f>IF($AB422="","",IFERROR(INDEX(ITP!$I$3:$I$46,MATCH($AB422,ITP!$E$3:$E$46,0)),""))</f>
        <v/>
      </c>
      <c r="V422" s="33">
        <f>IF($AB422="","",IFERROR(INDEX(ITP!$J$3:$J$46,MATCH($AB422,ITP!$E$3:$E$46,0)),""))</f>
        <v/>
      </c>
      <c r="W422" s="33">
        <f>IF($AB422="","",IFERROR(INDEX(ITP!$K$3:$K$46,MATCH($AB422,ITP!$E$3:$E$46,0)),""))</f>
        <v/>
      </c>
      <c r="X422" s="33">
        <f>IF($AB422="","",IFERROR(INDEX(ITP!$L$3:$L$46,MATCH($AB422,ITP!$E$3:$E$46,0)),""))</f>
        <v/>
      </c>
      <c r="Y422" s="33">
        <f>IF($AB422="","",IFERROR(INDEX(ITP!$M$3:$M$46,MATCH($AB422,ITP!$E$3:$E$46,0)),""))</f>
        <v/>
      </c>
      <c r="Z422" s="33">
        <f>IF($AB422="","",IFERROR(INDEX(ITP!$N$3:$N$46,MATCH($AB422,ITP!$E$3:$E$46,0)),""))</f>
        <v/>
      </c>
      <c r="AA422" s="13">
        <f>IF(A422="","",A422&amp;"|"&amp;COUNTIF($A$2:A422,A422))</f>
        <v/>
      </c>
      <c r="AB422" s="13">
        <f>IF($A422="","",IFERROR(INDEX(ITP!$C$3:$C$21,MATCH(1,INDEX((ITP!$A$3:$A$21=$A422)*(((ITP!$B$3:$B$21="")+ISNUMBER(SEARCH(ITP!$B$3:$B$21,$G422&amp;" "&amp;$T422)))&gt;0),0),0)),""))</f>
        <v/>
      </c>
    </row>
    <row r="423">
      <c r="A423" s="33" t="n"/>
      <c r="B423" s="10" t="n"/>
      <c r="C423" s="33" t="n"/>
      <c r="D423" s="28" t="n"/>
      <c r="E423" s="10" t="n"/>
      <c r="F423" s="44" t="n"/>
      <c r="G423" s="33" t="n"/>
      <c r="H423" s="33" t="n"/>
      <c r="I423" s="33" t="n"/>
      <c r="J423" s="33" t="n"/>
      <c r="K423" s="44" t="n"/>
      <c r="L423" s="10" t="n"/>
      <c r="M423" s="33" t="n"/>
      <c r="N423" s="33" t="n"/>
      <c r="O423" s="33" t="n"/>
      <c r="P423" s="33" t="n"/>
      <c r="Q423" s="33" t="n"/>
      <c r="R423" s="33">
        <f>IF($AB423="","",IFERROR(INDEX(ITP!$G$3:$G$46,MATCH($AB423,ITP!$E$3:$E$46,0)),""))</f>
        <v/>
      </c>
      <c r="S423" s="33" t="n"/>
      <c r="T423" s="33" t="n"/>
      <c r="U423" s="33">
        <f>IF($AB423="","",IFERROR(INDEX(ITP!$I$3:$I$46,MATCH($AB423,ITP!$E$3:$E$46,0)),""))</f>
        <v/>
      </c>
      <c r="V423" s="33">
        <f>IF($AB423="","",IFERROR(INDEX(ITP!$J$3:$J$46,MATCH($AB423,ITP!$E$3:$E$46,0)),""))</f>
        <v/>
      </c>
      <c r="W423" s="33">
        <f>IF($AB423="","",IFERROR(INDEX(ITP!$K$3:$K$46,MATCH($AB423,ITP!$E$3:$E$46,0)),""))</f>
        <v/>
      </c>
      <c r="X423" s="33">
        <f>IF($AB423="","",IFERROR(INDEX(ITP!$L$3:$L$46,MATCH($AB423,ITP!$E$3:$E$46,0)),""))</f>
        <v/>
      </c>
      <c r="Y423" s="33">
        <f>IF($AB423="","",IFERROR(INDEX(ITP!$M$3:$M$46,MATCH($AB423,ITP!$E$3:$E$46,0)),""))</f>
        <v/>
      </c>
      <c r="Z423" s="33">
        <f>IF($AB423="","",IFERROR(INDEX(ITP!$N$3:$N$46,MATCH($AB423,ITP!$E$3:$E$46,0)),""))</f>
        <v/>
      </c>
      <c r="AA423" s="13">
        <f>IF(A423="","",A423&amp;"|"&amp;COUNTIF($A$2:A423,A423))</f>
        <v/>
      </c>
      <c r="AB423" s="13">
        <f>IF($A423="","",IFERROR(INDEX(ITP!$C$3:$C$21,MATCH(1,INDEX((ITP!$A$3:$A$21=$A423)*(((ITP!$B$3:$B$21="")+ISNUMBER(SEARCH(ITP!$B$3:$B$21,$G423&amp;" "&amp;$T423)))&gt;0),0),0)),""))</f>
        <v/>
      </c>
    </row>
    <row r="424">
      <c r="A424" s="33" t="n"/>
      <c r="B424" s="10" t="n"/>
      <c r="C424" s="33" t="n"/>
      <c r="D424" s="28" t="n"/>
      <c r="E424" s="10" t="n"/>
      <c r="F424" s="44" t="n"/>
      <c r="G424" s="33" t="n"/>
      <c r="H424" s="33" t="n"/>
      <c r="I424" s="33" t="n"/>
      <c r="J424" s="33" t="n"/>
      <c r="K424" s="44" t="n"/>
      <c r="L424" s="10" t="n"/>
      <c r="M424" s="33" t="n"/>
      <c r="N424" s="33" t="n"/>
      <c r="O424" s="33" t="n"/>
      <c r="P424" s="33" t="n"/>
      <c r="Q424" s="33" t="n"/>
      <c r="R424" s="33">
        <f>IF($AB424="","",IFERROR(INDEX(ITP!$G$3:$G$46,MATCH($AB424,ITP!$E$3:$E$46,0)),""))</f>
        <v/>
      </c>
      <c r="S424" s="33" t="n"/>
      <c r="T424" s="33" t="n"/>
      <c r="U424" s="33">
        <f>IF($AB424="","",IFERROR(INDEX(ITP!$I$3:$I$46,MATCH($AB424,ITP!$E$3:$E$46,0)),""))</f>
        <v/>
      </c>
      <c r="V424" s="33">
        <f>IF($AB424="","",IFERROR(INDEX(ITP!$J$3:$J$46,MATCH($AB424,ITP!$E$3:$E$46,0)),""))</f>
        <v/>
      </c>
      <c r="W424" s="33">
        <f>IF($AB424="","",IFERROR(INDEX(ITP!$K$3:$K$46,MATCH($AB424,ITP!$E$3:$E$46,0)),""))</f>
        <v/>
      </c>
      <c r="X424" s="33">
        <f>IF($AB424="","",IFERROR(INDEX(ITP!$L$3:$L$46,MATCH($AB424,ITP!$E$3:$E$46,0)),""))</f>
        <v/>
      </c>
      <c r="Y424" s="33">
        <f>IF($AB424="","",IFERROR(INDEX(ITP!$M$3:$M$46,MATCH($AB424,ITP!$E$3:$E$46,0)),""))</f>
        <v/>
      </c>
      <c r="Z424" s="33">
        <f>IF($AB424="","",IFERROR(INDEX(ITP!$N$3:$N$46,MATCH($AB424,ITP!$E$3:$E$46,0)),""))</f>
        <v/>
      </c>
      <c r="AA424" s="13">
        <f>IF(A424="","",A424&amp;"|"&amp;COUNTIF($A$2:A424,A424))</f>
        <v/>
      </c>
      <c r="AB424" s="13">
        <f>IF($A424="","",IFERROR(INDEX(ITP!$C$3:$C$21,MATCH(1,INDEX((ITP!$A$3:$A$21=$A424)*(((ITP!$B$3:$B$21="")+ISNUMBER(SEARCH(ITP!$B$3:$B$21,$G424&amp;" "&amp;$T424)))&gt;0),0),0)),""))</f>
        <v/>
      </c>
    </row>
    <row r="425">
      <c r="A425" s="33" t="n"/>
      <c r="B425" s="10" t="n"/>
      <c r="C425" s="33" t="n"/>
      <c r="D425" s="28" t="n"/>
      <c r="E425" s="10" t="n"/>
      <c r="F425" s="44" t="n"/>
      <c r="G425" s="33" t="n"/>
      <c r="H425" s="33" t="n"/>
      <c r="I425" s="33" t="n"/>
      <c r="J425" s="33" t="n"/>
      <c r="K425" s="44" t="n"/>
      <c r="L425" s="10" t="n"/>
      <c r="M425" s="33" t="n"/>
      <c r="N425" s="33" t="n"/>
      <c r="O425" s="33" t="n"/>
      <c r="P425" s="33" t="n"/>
      <c r="Q425" s="33" t="n"/>
      <c r="R425" s="33">
        <f>IF($AB425="","",IFERROR(INDEX(ITP!$G$3:$G$46,MATCH($AB425,ITP!$E$3:$E$46,0)),""))</f>
        <v/>
      </c>
      <c r="S425" s="33" t="n"/>
      <c r="T425" s="33" t="n"/>
      <c r="U425" s="33">
        <f>IF($AB425="","",IFERROR(INDEX(ITP!$I$3:$I$46,MATCH($AB425,ITP!$E$3:$E$46,0)),""))</f>
        <v/>
      </c>
      <c r="V425" s="33">
        <f>IF($AB425="","",IFERROR(INDEX(ITP!$J$3:$J$46,MATCH($AB425,ITP!$E$3:$E$46,0)),""))</f>
        <v/>
      </c>
      <c r="W425" s="33">
        <f>IF($AB425="","",IFERROR(INDEX(ITP!$K$3:$K$46,MATCH($AB425,ITP!$E$3:$E$46,0)),""))</f>
        <v/>
      </c>
      <c r="X425" s="33">
        <f>IF($AB425="","",IFERROR(INDEX(ITP!$L$3:$L$46,MATCH($AB425,ITP!$E$3:$E$46,0)),""))</f>
        <v/>
      </c>
      <c r="Y425" s="33">
        <f>IF($AB425="","",IFERROR(INDEX(ITP!$M$3:$M$46,MATCH($AB425,ITP!$E$3:$E$46,0)),""))</f>
        <v/>
      </c>
      <c r="Z425" s="33">
        <f>IF($AB425="","",IFERROR(INDEX(ITP!$N$3:$N$46,MATCH($AB425,ITP!$E$3:$E$46,0)),""))</f>
        <v/>
      </c>
      <c r="AA425" s="13">
        <f>IF(A425="","",A425&amp;"|"&amp;COUNTIF($A$2:A425,A425))</f>
        <v/>
      </c>
      <c r="AB425" s="13">
        <f>IF($A425="","",IFERROR(INDEX(ITP!$C$3:$C$21,MATCH(1,INDEX((ITP!$A$3:$A$21=$A425)*(((ITP!$B$3:$B$21="")+ISNUMBER(SEARCH(ITP!$B$3:$B$21,$G425&amp;" "&amp;$T425)))&gt;0),0),0)),""))</f>
        <v/>
      </c>
    </row>
    <row r="426">
      <c r="A426" s="33" t="n"/>
      <c r="B426" s="10" t="n"/>
      <c r="C426" s="33" t="n"/>
      <c r="D426" s="28" t="n"/>
      <c r="E426" s="10" t="n"/>
      <c r="F426" s="44" t="n"/>
      <c r="G426" s="33" t="n"/>
      <c r="H426" s="33" t="n"/>
      <c r="I426" s="33" t="n"/>
      <c r="J426" s="33" t="n"/>
      <c r="K426" s="44" t="n"/>
      <c r="L426" s="10" t="n"/>
      <c r="M426" s="33" t="n"/>
      <c r="N426" s="33" t="n"/>
      <c r="O426" s="33" t="n"/>
      <c r="P426" s="33" t="n"/>
      <c r="Q426" s="33" t="n"/>
      <c r="R426" s="33">
        <f>IF($AB426="","",IFERROR(INDEX(ITP!$G$3:$G$46,MATCH($AB426,ITP!$E$3:$E$46,0)),""))</f>
        <v/>
      </c>
      <c r="S426" s="33" t="n"/>
      <c r="T426" s="33" t="n"/>
      <c r="U426" s="33">
        <f>IF($AB426="","",IFERROR(INDEX(ITP!$I$3:$I$46,MATCH($AB426,ITP!$E$3:$E$46,0)),""))</f>
        <v/>
      </c>
      <c r="V426" s="33">
        <f>IF($AB426="","",IFERROR(INDEX(ITP!$J$3:$J$46,MATCH($AB426,ITP!$E$3:$E$46,0)),""))</f>
        <v/>
      </c>
      <c r="W426" s="33">
        <f>IF($AB426="","",IFERROR(INDEX(ITP!$K$3:$K$46,MATCH($AB426,ITP!$E$3:$E$46,0)),""))</f>
        <v/>
      </c>
      <c r="X426" s="33">
        <f>IF($AB426="","",IFERROR(INDEX(ITP!$L$3:$L$46,MATCH($AB426,ITP!$E$3:$E$46,0)),""))</f>
        <v/>
      </c>
      <c r="Y426" s="33">
        <f>IF($AB426="","",IFERROR(INDEX(ITP!$M$3:$M$46,MATCH($AB426,ITP!$E$3:$E$46,0)),""))</f>
        <v/>
      </c>
      <c r="Z426" s="33">
        <f>IF($AB426="","",IFERROR(INDEX(ITP!$N$3:$N$46,MATCH($AB426,ITP!$E$3:$E$46,0)),""))</f>
        <v/>
      </c>
      <c r="AA426" s="13">
        <f>IF(A426="","",A426&amp;"|"&amp;COUNTIF($A$2:A426,A426))</f>
        <v/>
      </c>
      <c r="AB426" s="13">
        <f>IF($A426="","",IFERROR(INDEX(ITP!$C$3:$C$21,MATCH(1,INDEX((ITP!$A$3:$A$21=$A426)*(((ITP!$B$3:$B$21="")+ISNUMBER(SEARCH(ITP!$B$3:$B$21,$G426&amp;" "&amp;$T426)))&gt;0),0),0)),""))</f>
        <v/>
      </c>
    </row>
    <row r="427">
      <c r="A427" s="33" t="n"/>
      <c r="B427" s="10" t="n"/>
      <c r="C427" s="33" t="n"/>
      <c r="D427" s="28" t="n"/>
      <c r="E427" s="10" t="n"/>
      <c r="F427" s="44" t="n"/>
      <c r="G427" s="33" t="n"/>
      <c r="H427" s="33" t="n"/>
      <c r="I427" s="33" t="n"/>
      <c r="J427" s="33" t="n"/>
      <c r="K427" s="44" t="n"/>
      <c r="L427" s="10" t="n"/>
      <c r="M427" s="33" t="n"/>
      <c r="N427" s="33" t="n"/>
      <c r="O427" s="33" t="n"/>
      <c r="P427" s="33" t="n"/>
      <c r="Q427" s="33" t="n"/>
      <c r="R427" s="33">
        <f>IF($AB427="","",IFERROR(INDEX(ITP!$G$3:$G$46,MATCH($AB427,ITP!$E$3:$E$46,0)),""))</f>
        <v/>
      </c>
      <c r="S427" s="33" t="n"/>
      <c r="T427" s="33" t="n"/>
      <c r="U427" s="33">
        <f>IF($AB427="","",IFERROR(INDEX(ITP!$I$3:$I$46,MATCH($AB427,ITP!$E$3:$E$46,0)),""))</f>
        <v/>
      </c>
      <c r="V427" s="33">
        <f>IF($AB427="","",IFERROR(INDEX(ITP!$J$3:$J$46,MATCH($AB427,ITP!$E$3:$E$46,0)),""))</f>
        <v/>
      </c>
      <c r="W427" s="33">
        <f>IF($AB427="","",IFERROR(INDEX(ITP!$K$3:$K$46,MATCH($AB427,ITP!$E$3:$E$46,0)),""))</f>
        <v/>
      </c>
      <c r="X427" s="33">
        <f>IF($AB427="","",IFERROR(INDEX(ITP!$L$3:$L$46,MATCH($AB427,ITP!$E$3:$E$46,0)),""))</f>
        <v/>
      </c>
      <c r="Y427" s="33">
        <f>IF($AB427="","",IFERROR(INDEX(ITP!$M$3:$M$46,MATCH($AB427,ITP!$E$3:$E$46,0)),""))</f>
        <v/>
      </c>
      <c r="Z427" s="33">
        <f>IF($AB427="","",IFERROR(INDEX(ITP!$N$3:$N$46,MATCH($AB427,ITP!$E$3:$E$46,0)),""))</f>
        <v/>
      </c>
      <c r="AA427" s="13">
        <f>IF(A427="","",A427&amp;"|"&amp;COUNTIF($A$2:A427,A427))</f>
        <v/>
      </c>
      <c r="AB427" s="13">
        <f>IF($A427="","",IFERROR(INDEX(ITP!$C$3:$C$21,MATCH(1,INDEX((ITP!$A$3:$A$21=$A427)*(((ITP!$B$3:$B$21="")+ISNUMBER(SEARCH(ITP!$B$3:$B$21,$G427&amp;" "&amp;$T427)))&gt;0),0),0)),""))</f>
        <v/>
      </c>
    </row>
    <row r="428">
      <c r="A428" s="33" t="n"/>
      <c r="B428" s="10" t="n"/>
      <c r="C428" s="33" t="n"/>
      <c r="D428" s="28" t="n"/>
      <c r="E428" s="10" t="n"/>
      <c r="F428" s="44" t="n"/>
      <c r="G428" s="33" t="n"/>
      <c r="H428" s="33" t="n"/>
      <c r="I428" s="33" t="n"/>
      <c r="J428" s="33" t="n"/>
      <c r="K428" s="44" t="n"/>
      <c r="L428" s="10" t="n"/>
      <c r="M428" s="33" t="n"/>
      <c r="N428" s="33" t="n"/>
      <c r="O428" s="33" t="n"/>
      <c r="P428" s="33" t="n"/>
      <c r="Q428" s="33" t="n"/>
      <c r="R428" s="33">
        <f>IF($AB428="","",IFERROR(INDEX(ITP!$G$3:$G$46,MATCH($AB428,ITP!$E$3:$E$46,0)),""))</f>
        <v/>
      </c>
      <c r="S428" s="33" t="n"/>
      <c r="T428" s="33" t="n"/>
      <c r="U428" s="33">
        <f>IF($AB428="","",IFERROR(INDEX(ITP!$I$3:$I$46,MATCH($AB428,ITP!$E$3:$E$46,0)),""))</f>
        <v/>
      </c>
      <c r="V428" s="33">
        <f>IF($AB428="","",IFERROR(INDEX(ITP!$J$3:$J$46,MATCH($AB428,ITP!$E$3:$E$46,0)),""))</f>
        <v/>
      </c>
      <c r="W428" s="33">
        <f>IF($AB428="","",IFERROR(INDEX(ITP!$K$3:$K$46,MATCH($AB428,ITP!$E$3:$E$46,0)),""))</f>
        <v/>
      </c>
      <c r="X428" s="33">
        <f>IF($AB428="","",IFERROR(INDEX(ITP!$L$3:$L$46,MATCH($AB428,ITP!$E$3:$E$46,0)),""))</f>
        <v/>
      </c>
      <c r="Y428" s="33">
        <f>IF($AB428="","",IFERROR(INDEX(ITP!$M$3:$M$46,MATCH($AB428,ITP!$E$3:$E$46,0)),""))</f>
        <v/>
      </c>
      <c r="Z428" s="33">
        <f>IF($AB428="","",IFERROR(INDEX(ITP!$N$3:$N$46,MATCH($AB428,ITP!$E$3:$E$46,0)),""))</f>
        <v/>
      </c>
      <c r="AA428" s="13">
        <f>IF(A428="","",A428&amp;"|"&amp;COUNTIF($A$2:A428,A428))</f>
        <v/>
      </c>
      <c r="AB428" s="13">
        <f>IF($A428="","",IFERROR(INDEX(ITP!$C$3:$C$21,MATCH(1,INDEX((ITP!$A$3:$A$21=$A428)*(((ITP!$B$3:$B$21="")+ISNUMBER(SEARCH(ITP!$B$3:$B$21,$G428&amp;" "&amp;$T428)))&gt;0),0),0)),""))</f>
        <v/>
      </c>
    </row>
    <row r="429">
      <c r="A429" s="33" t="n"/>
      <c r="B429" s="10" t="n"/>
      <c r="C429" s="33" t="n"/>
      <c r="D429" s="28" t="n"/>
      <c r="E429" s="10" t="n"/>
      <c r="F429" s="44" t="n"/>
      <c r="G429" s="33" t="n"/>
      <c r="H429" s="33" t="n"/>
      <c r="I429" s="33" t="n"/>
      <c r="J429" s="33" t="n"/>
      <c r="K429" s="44" t="n"/>
      <c r="L429" s="10" t="n"/>
      <c r="M429" s="33" t="n"/>
      <c r="N429" s="33" t="n"/>
      <c r="O429" s="33" t="n"/>
      <c r="P429" s="33" t="n"/>
      <c r="Q429" s="33" t="n"/>
      <c r="R429" s="33">
        <f>IF($AB429="","",IFERROR(INDEX(ITP!$G$3:$G$46,MATCH($AB429,ITP!$E$3:$E$46,0)),""))</f>
        <v/>
      </c>
      <c r="S429" s="33" t="n"/>
      <c r="T429" s="33" t="n"/>
      <c r="U429" s="33">
        <f>IF($AB429="","",IFERROR(INDEX(ITP!$I$3:$I$46,MATCH($AB429,ITP!$E$3:$E$46,0)),""))</f>
        <v/>
      </c>
      <c r="V429" s="33">
        <f>IF($AB429="","",IFERROR(INDEX(ITP!$J$3:$J$46,MATCH($AB429,ITP!$E$3:$E$46,0)),""))</f>
        <v/>
      </c>
      <c r="W429" s="33">
        <f>IF($AB429="","",IFERROR(INDEX(ITP!$K$3:$K$46,MATCH($AB429,ITP!$E$3:$E$46,0)),""))</f>
        <v/>
      </c>
      <c r="X429" s="33">
        <f>IF($AB429="","",IFERROR(INDEX(ITP!$L$3:$L$46,MATCH($AB429,ITP!$E$3:$E$46,0)),""))</f>
        <v/>
      </c>
      <c r="Y429" s="33">
        <f>IF($AB429="","",IFERROR(INDEX(ITP!$M$3:$M$46,MATCH($AB429,ITP!$E$3:$E$46,0)),""))</f>
        <v/>
      </c>
      <c r="Z429" s="33">
        <f>IF($AB429="","",IFERROR(INDEX(ITP!$N$3:$N$46,MATCH($AB429,ITP!$E$3:$E$46,0)),""))</f>
        <v/>
      </c>
      <c r="AA429" s="13">
        <f>IF(A429="","",A429&amp;"|"&amp;COUNTIF($A$2:A429,A429))</f>
        <v/>
      </c>
      <c r="AB429" s="13">
        <f>IF($A429="","",IFERROR(INDEX(ITP!$C$3:$C$21,MATCH(1,INDEX((ITP!$A$3:$A$21=$A429)*(((ITP!$B$3:$B$21="")+ISNUMBER(SEARCH(ITP!$B$3:$B$21,$G429&amp;" "&amp;$T429)))&gt;0),0),0)),""))</f>
        <v/>
      </c>
    </row>
    <row r="430">
      <c r="A430" s="33" t="n"/>
      <c r="B430" s="10" t="n"/>
      <c r="C430" s="33" t="n"/>
      <c r="D430" s="28" t="n"/>
      <c r="E430" s="10" t="n"/>
      <c r="F430" s="44" t="n"/>
      <c r="G430" s="33" t="n"/>
      <c r="H430" s="33" t="n"/>
      <c r="I430" s="33" t="n"/>
      <c r="J430" s="33" t="n"/>
      <c r="K430" s="44" t="n"/>
      <c r="L430" s="10" t="n"/>
      <c r="M430" s="33" t="n"/>
      <c r="N430" s="33" t="n"/>
      <c r="O430" s="33" t="n"/>
      <c r="P430" s="33" t="n"/>
      <c r="Q430" s="33" t="n"/>
      <c r="R430" s="33">
        <f>IF($AB430="","",IFERROR(INDEX(ITP!$G$3:$G$46,MATCH($AB430,ITP!$E$3:$E$46,0)),""))</f>
        <v/>
      </c>
      <c r="S430" s="33" t="n"/>
      <c r="T430" s="33" t="n"/>
      <c r="U430" s="33">
        <f>IF($AB430="","",IFERROR(INDEX(ITP!$I$3:$I$46,MATCH($AB430,ITP!$E$3:$E$46,0)),""))</f>
        <v/>
      </c>
      <c r="V430" s="33">
        <f>IF($AB430="","",IFERROR(INDEX(ITP!$J$3:$J$46,MATCH($AB430,ITP!$E$3:$E$46,0)),""))</f>
        <v/>
      </c>
      <c r="W430" s="33">
        <f>IF($AB430="","",IFERROR(INDEX(ITP!$K$3:$K$46,MATCH($AB430,ITP!$E$3:$E$46,0)),""))</f>
        <v/>
      </c>
      <c r="X430" s="33">
        <f>IF($AB430="","",IFERROR(INDEX(ITP!$L$3:$L$46,MATCH($AB430,ITP!$E$3:$E$46,0)),""))</f>
        <v/>
      </c>
      <c r="Y430" s="33">
        <f>IF($AB430="","",IFERROR(INDEX(ITP!$M$3:$M$46,MATCH($AB430,ITP!$E$3:$E$46,0)),""))</f>
        <v/>
      </c>
      <c r="Z430" s="33">
        <f>IF($AB430="","",IFERROR(INDEX(ITP!$N$3:$N$46,MATCH($AB430,ITP!$E$3:$E$46,0)),""))</f>
        <v/>
      </c>
      <c r="AA430" s="13">
        <f>IF(A430="","",A430&amp;"|"&amp;COUNTIF($A$2:A430,A430))</f>
        <v/>
      </c>
      <c r="AB430" s="13">
        <f>IF($A430="","",IFERROR(INDEX(ITP!$C$3:$C$21,MATCH(1,INDEX((ITP!$A$3:$A$21=$A430)*(((ITP!$B$3:$B$21="")+ISNUMBER(SEARCH(ITP!$B$3:$B$21,$G430&amp;" "&amp;$T430)))&gt;0),0),0)),""))</f>
        <v/>
      </c>
    </row>
    <row r="431">
      <c r="A431" s="33" t="n"/>
      <c r="B431" s="10" t="n"/>
      <c r="C431" s="33" t="n"/>
      <c r="D431" s="28" t="n"/>
      <c r="E431" s="10" t="n"/>
      <c r="F431" s="44" t="n"/>
      <c r="G431" s="33" t="n"/>
      <c r="H431" s="33" t="n"/>
      <c r="I431" s="33" t="n"/>
      <c r="J431" s="33" t="n"/>
      <c r="K431" s="44" t="n"/>
      <c r="L431" s="10" t="n"/>
      <c r="M431" s="33" t="n"/>
      <c r="N431" s="33" t="n"/>
      <c r="O431" s="33" t="n"/>
      <c r="P431" s="33" t="n"/>
      <c r="Q431" s="33" t="n"/>
      <c r="R431" s="33">
        <f>IF($AB431="","",IFERROR(INDEX(ITP!$G$3:$G$46,MATCH($AB431,ITP!$E$3:$E$46,0)),""))</f>
        <v/>
      </c>
      <c r="S431" s="33" t="n"/>
      <c r="T431" s="33" t="n"/>
      <c r="U431" s="33">
        <f>IF($AB431="","",IFERROR(INDEX(ITP!$I$3:$I$46,MATCH($AB431,ITP!$E$3:$E$46,0)),""))</f>
        <v/>
      </c>
      <c r="V431" s="33">
        <f>IF($AB431="","",IFERROR(INDEX(ITP!$J$3:$J$46,MATCH($AB431,ITP!$E$3:$E$46,0)),""))</f>
        <v/>
      </c>
      <c r="W431" s="33">
        <f>IF($AB431="","",IFERROR(INDEX(ITP!$K$3:$K$46,MATCH($AB431,ITP!$E$3:$E$46,0)),""))</f>
        <v/>
      </c>
      <c r="X431" s="33">
        <f>IF($AB431="","",IFERROR(INDEX(ITP!$L$3:$L$46,MATCH($AB431,ITP!$E$3:$E$46,0)),""))</f>
        <v/>
      </c>
      <c r="Y431" s="33">
        <f>IF($AB431="","",IFERROR(INDEX(ITP!$M$3:$M$46,MATCH($AB431,ITP!$E$3:$E$46,0)),""))</f>
        <v/>
      </c>
      <c r="Z431" s="33">
        <f>IF($AB431="","",IFERROR(INDEX(ITP!$N$3:$N$46,MATCH($AB431,ITP!$E$3:$E$46,0)),""))</f>
        <v/>
      </c>
      <c r="AA431" s="13">
        <f>IF(A431="","",A431&amp;"|"&amp;COUNTIF($A$2:A431,A431))</f>
        <v/>
      </c>
      <c r="AB431" s="13">
        <f>IF($A431="","",IFERROR(INDEX(ITP!$C$3:$C$21,MATCH(1,INDEX((ITP!$A$3:$A$21=$A431)*(((ITP!$B$3:$B$21="")+ISNUMBER(SEARCH(ITP!$B$3:$B$21,$G431&amp;" "&amp;$T431)))&gt;0),0),0)),""))</f>
        <v/>
      </c>
    </row>
    <row r="432">
      <c r="A432" s="33" t="n"/>
      <c r="B432" s="10" t="n"/>
      <c r="C432" s="33" t="n"/>
      <c r="D432" s="28" t="n"/>
      <c r="E432" s="10" t="n"/>
      <c r="F432" s="44" t="n"/>
      <c r="G432" s="33" t="n"/>
      <c r="H432" s="33" t="n"/>
      <c r="I432" s="33" t="n"/>
      <c r="J432" s="33" t="n"/>
      <c r="K432" s="44" t="n"/>
      <c r="L432" s="10" t="n"/>
      <c r="M432" s="33" t="n"/>
      <c r="N432" s="33" t="n"/>
      <c r="O432" s="33" t="n"/>
      <c r="P432" s="33" t="n"/>
      <c r="Q432" s="33" t="n"/>
      <c r="R432" s="33">
        <f>IF($AB432="","",IFERROR(INDEX(ITP!$G$3:$G$46,MATCH($AB432,ITP!$E$3:$E$46,0)),""))</f>
        <v/>
      </c>
      <c r="S432" s="33" t="n"/>
      <c r="T432" s="33" t="n"/>
      <c r="U432" s="33">
        <f>IF($AB432="","",IFERROR(INDEX(ITP!$I$3:$I$46,MATCH($AB432,ITP!$E$3:$E$46,0)),""))</f>
        <v/>
      </c>
      <c r="V432" s="33">
        <f>IF($AB432="","",IFERROR(INDEX(ITP!$J$3:$J$46,MATCH($AB432,ITP!$E$3:$E$46,0)),""))</f>
        <v/>
      </c>
      <c r="W432" s="33">
        <f>IF($AB432="","",IFERROR(INDEX(ITP!$K$3:$K$46,MATCH($AB432,ITP!$E$3:$E$46,0)),""))</f>
        <v/>
      </c>
      <c r="X432" s="33">
        <f>IF($AB432="","",IFERROR(INDEX(ITP!$L$3:$L$46,MATCH($AB432,ITP!$E$3:$E$46,0)),""))</f>
        <v/>
      </c>
      <c r="Y432" s="33">
        <f>IF($AB432="","",IFERROR(INDEX(ITP!$M$3:$M$46,MATCH($AB432,ITP!$E$3:$E$46,0)),""))</f>
        <v/>
      </c>
      <c r="Z432" s="33">
        <f>IF($AB432="","",IFERROR(INDEX(ITP!$N$3:$N$46,MATCH($AB432,ITP!$E$3:$E$46,0)),""))</f>
        <v/>
      </c>
      <c r="AA432" s="13">
        <f>IF(A432="","",A432&amp;"|"&amp;COUNTIF($A$2:A432,A432))</f>
        <v/>
      </c>
      <c r="AB432" s="13">
        <f>IF($A432="","",IFERROR(INDEX(ITP!$C$3:$C$21,MATCH(1,INDEX((ITP!$A$3:$A$21=$A432)*(((ITP!$B$3:$B$21="")+ISNUMBER(SEARCH(ITP!$B$3:$B$21,$G432&amp;" "&amp;$T432)))&gt;0),0),0)),""))</f>
        <v/>
      </c>
    </row>
    <row r="433">
      <c r="A433" s="33" t="n"/>
      <c r="B433" s="10" t="n"/>
      <c r="C433" s="33" t="n"/>
      <c r="D433" s="28" t="n"/>
      <c r="E433" s="10" t="n"/>
      <c r="F433" s="44" t="n"/>
      <c r="G433" s="33" t="n"/>
      <c r="H433" s="33" t="n"/>
      <c r="I433" s="33" t="n"/>
      <c r="J433" s="33" t="n"/>
      <c r="K433" s="44" t="n"/>
      <c r="L433" s="10" t="n"/>
      <c r="M433" s="33" t="n"/>
      <c r="N433" s="33" t="n"/>
      <c r="O433" s="33" t="n"/>
      <c r="P433" s="33" t="n"/>
      <c r="Q433" s="33" t="n"/>
      <c r="R433" s="33">
        <f>IF($AB433="","",IFERROR(INDEX(ITP!$G$3:$G$46,MATCH($AB433,ITP!$E$3:$E$46,0)),""))</f>
        <v/>
      </c>
      <c r="S433" s="33" t="n"/>
      <c r="T433" s="33" t="n"/>
      <c r="U433" s="33">
        <f>IF($AB433="","",IFERROR(INDEX(ITP!$I$3:$I$46,MATCH($AB433,ITP!$E$3:$E$46,0)),""))</f>
        <v/>
      </c>
      <c r="V433" s="33">
        <f>IF($AB433="","",IFERROR(INDEX(ITP!$J$3:$J$46,MATCH($AB433,ITP!$E$3:$E$46,0)),""))</f>
        <v/>
      </c>
      <c r="W433" s="33">
        <f>IF($AB433="","",IFERROR(INDEX(ITP!$K$3:$K$46,MATCH($AB433,ITP!$E$3:$E$46,0)),""))</f>
        <v/>
      </c>
      <c r="X433" s="33">
        <f>IF($AB433="","",IFERROR(INDEX(ITP!$L$3:$L$46,MATCH($AB433,ITP!$E$3:$E$46,0)),""))</f>
        <v/>
      </c>
      <c r="Y433" s="33">
        <f>IF($AB433="","",IFERROR(INDEX(ITP!$M$3:$M$46,MATCH($AB433,ITP!$E$3:$E$46,0)),""))</f>
        <v/>
      </c>
      <c r="Z433" s="33">
        <f>IF($AB433="","",IFERROR(INDEX(ITP!$N$3:$N$46,MATCH($AB433,ITP!$E$3:$E$46,0)),""))</f>
        <v/>
      </c>
      <c r="AA433" s="13">
        <f>IF(A433="","",A433&amp;"|"&amp;COUNTIF($A$2:A433,A433))</f>
        <v/>
      </c>
      <c r="AB433" s="13">
        <f>IF($A433="","",IFERROR(INDEX(ITP!$C$3:$C$21,MATCH(1,INDEX((ITP!$A$3:$A$21=$A433)*(((ITP!$B$3:$B$21="")+ISNUMBER(SEARCH(ITP!$B$3:$B$21,$G433&amp;" "&amp;$T433)))&gt;0),0),0)),""))</f>
        <v/>
      </c>
    </row>
    <row r="434">
      <c r="A434" s="33" t="n"/>
      <c r="B434" s="10" t="n"/>
      <c r="C434" s="33" t="n"/>
      <c r="D434" s="28" t="n"/>
      <c r="E434" s="10" t="n"/>
      <c r="F434" s="44" t="n"/>
      <c r="G434" s="33" t="n"/>
      <c r="H434" s="33" t="n"/>
      <c r="I434" s="33" t="n"/>
      <c r="J434" s="33" t="n"/>
      <c r="K434" s="44" t="n"/>
      <c r="L434" s="10" t="n"/>
      <c r="M434" s="33" t="n"/>
      <c r="N434" s="33" t="n"/>
      <c r="O434" s="33" t="n"/>
      <c r="P434" s="33" t="n"/>
      <c r="Q434" s="33" t="n"/>
      <c r="R434" s="33">
        <f>IF($AB434="","",IFERROR(INDEX(ITP!$G$3:$G$46,MATCH($AB434,ITP!$E$3:$E$46,0)),""))</f>
        <v/>
      </c>
      <c r="S434" s="33" t="n"/>
      <c r="T434" s="33" t="n"/>
      <c r="U434" s="33">
        <f>IF($AB434="","",IFERROR(INDEX(ITP!$I$3:$I$46,MATCH($AB434,ITP!$E$3:$E$46,0)),""))</f>
        <v/>
      </c>
      <c r="V434" s="33">
        <f>IF($AB434="","",IFERROR(INDEX(ITP!$J$3:$J$46,MATCH($AB434,ITP!$E$3:$E$46,0)),""))</f>
        <v/>
      </c>
      <c r="W434" s="33">
        <f>IF($AB434="","",IFERROR(INDEX(ITP!$K$3:$K$46,MATCH($AB434,ITP!$E$3:$E$46,0)),""))</f>
        <v/>
      </c>
      <c r="X434" s="33">
        <f>IF($AB434="","",IFERROR(INDEX(ITP!$L$3:$L$46,MATCH($AB434,ITP!$E$3:$E$46,0)),""))</f>
        <v/>
      </c>
      <c r="Y434" s="33">
        <f>IF($AB434="","",IFERROR(INDEX(ITP!$M$3:$M$46,MATCH($AB434,ITP!$E$3:$E$46,0)),""))</f>
        <v/>
      </c>
      <c r="Z434" s="33">
        <f>IF($AB434="","",IFERROR(INDEX(ITP!$N$3:$N$46,MATCH($AB434,ITP!$E$3:$E$46,0)),""))</f>
        <v/>
      </c>
      <c r="AA434" s="13">
        <f>IF(A434="","",A434&amp;"|"&amp;COUNTIF($A$2:A434,A434))</f>
        <v/>
      </c>
      <c r="AB434" s="13">
        <f>IF($A434="","",IFERROR(INDEX(ITP!$C$3:$C$21,MATCH(1,INDEX((ITP!$A$3:$A$21=$A434)*(((ITP!$B$3:$B$21="")+ISNUMBER(SEARCH(ITP!$B$3:$B$21,$G434&amp;" "&amp;$T434)))&gt;0),0),0)),""))</f>
        <v/>
      </c>
    </row>
    <row r="435">
      <c r="A435" s="33" t="n"/>
      <c r="B435" s="10" t="n"/>
      <c r="C435" s="33" t="n"/>
      <c r="D435" s="28" t="n"/>
      <c r="E435" s="10" t="n"/>
      <c r="F435" s="44" t="n"/>
      <c r="G435" s="33" t="n"/>
      <c r="H435" s="33" t="n"/>
      <c r="I435" s="33" t="n"/>
      <c r="J435" s="33" t="n"/>
      <c r="K435" s="44" t="n"/>
      <c r="L435" s="10" t="n"/>
      <c r="M435" s="33" t="n"/>
      <c r="N435" s="33" t="n"/>
      <c r="O435" s="33" t="n"/>
      <c r="P435" s="33" t="n"/>
      <c r="Q435" s="33" t="n"/>
      <c r="R435" s="33">
        <f>IF($AB435="","",IFERROR(INDEX(ITP!$G$3:$G$46,MATCH($AB435,ITP!$E$3:$E$46,0)),""))</f>
        <v/>
      </c>
      <c r="S435" s="33" t="n"/>
      <c r="T435" s="33" t="n"/>
      <c r="U435" s="33">
        <f>IF($AB435="","",IFERROR(INDEX(ITP!$I$3:$I$46,MATCH($AB435,ITP!$E$3:$E$46,0)),""))</f>
        <v/>
      </c>
      <c r="V435" s="33">
        <f>IF($AB435="","",IFERROR(INDEX(ITP!$J$3:$J$46,MATCH($AB435,ITP!$E$3:$E$46,0)),""))</f>
        <v/>
      </c>
      <c r="W435" s="33">
        <f>IF($AB435="","",IFERROR(INDEX(ITP!$K$3:$K$46,MATCH($AB435,ITP!$E$3:$E$46,0)),""))</f>
        <v/>
      </c>
      <c r="X435" s="33">
        <f>IF($AB435="","",IFERROR(INDEX(ITP!$L$3:$L$46,MATCH($AB435,ITP!$E$3:$E$46,0)),""))</f>
        <v/>
      </c>
      <c r="Y435" s="33">
        <f>IF($AB435="","",IFERROR(INDEX(ITP!$M$3:$M$46,MATCH($AB435,ITP!$E$3:$E$46,0)),""))</f>
        <v/>
      </c>
      <c r="Z435" s="33">
        <f>IF($AB435="","",IFERROR(INDEX(ITP!$N$3:$N$46,MATCH($AB435,ITP!$E$3:$E$46,0)),""))</f>
        <v/>
      </c>
      <c r="AA435" s="13">
        <f>IF(A435="","",A435&amp;"|"&amp;COUNTIF($A$2:A435,A435))</f>
        <v/>
      </c>
      <c r="AB435" s="13">
        <f>IF($A435="","",IFERROR(INDEX(ITP!$C$3:$C$21,MATCH(1,INDEX((ITP!$A$3:$A$21=$A435)*(((ITP!$B$3:$B$21="")+ISNUMBER(SEARCH(ITP!$B$3:$B$21,$G435&amp;" "&amp;$T435)))&gt;0),0),0)),""))</f>
        <v/>
      </c>
    </row>
    <row r="436">
      <c r="A436" s="33" t="n"/>
      <c r="B436" s="10" t="n"/>
      <c r="C436" s="33" t="n"/>
      <c r="D436" s="28" t="n"/>
      <c r="E436" s="10" t="n"/>
      <c r="F436" s="44" t="n"/>
      <c r="G436" s="33" t="n"/>
      <c r="H436" s="33" t="n"/>
      <c r="I436" s="33" t="n"/>
      <c r="J436" s="33" t="n"/>
      <c r="K436" s="44" t="n"/>
      <c r="L436" s="10" t="n"/>
      <c r="M436" s="33" t="n"/>
      <c r="N436" s="33" t="n"/>
      <c r="O436" s="33" t="n"/>
      <c r="P436" s="33" t="n"/>
      <c r="Q436" s="33" t="n"/>
      <c r="R436" s="33">
        <f>IF($AB436="","",IFERROR(INDEX(ITP!$G$3:$G$46,MATCH($AB436,ITP!$E$3:$E$46,0)),""))</f>
        <v/>
      </c>
      <c r="S436" s="33" t="n"/>
      <c r="T436" s="33" t="n"/>
      <c r="U436" s="33">
        <f>IF($AB436="","",IFERROR(INDEX(ITP!$I$3:$I$46,MATCH($AB436,ITP!$E$3:$E$46,0)),""))</f>
        <v/>
      </c>
      <c r="V436" s="33">
        <f>IF($AB436="","",IFERROR(INDEX(ITP!$J$3:$J$46,MATCH($AB436,ITP!$E$3:$E$46,0)),""))</f>
        <v/>
      </c>
      <c r="W436" s="33">
        <f>IF($AB436="","",IFERROR(INDEX(ITP!$K$3:$K$46,MATCH($AB436,ITP!$E$3:$E$46,0)),""))</f>
        <v/>
      </c>
      <c r="X436" s="33">
        <f>IF($AB436="","",IFERROR(INDEX(ITP!$L$3:$L$46,MATCH($AB436,ITP!$E$3:$E$46,0)),""))</f>
        <v/>
      </c>
      <c r="Y436" s="33">
        <f>IF($AB436="","",IFERROR(INDEX(ITP!$M$3:$M$46,MATCH($AB436,ITP!$E$3:$E$46,0)),""))</f>
        <v/>
      </c>
      <c r="Z436" s="33">
        <f>IF($AB436="","",IFERROR(INDEX(ITP!$N$3:$N$46,MATCH($AB436,ITP!$E$3:$E$46,0)),""))</f>
        <v/>
      </c>
      <c r="AA436" s="13">
        <f>IF(A436="","",A436&amp;"|"&amp;COUNTIF($A$2:A436,A436))</f>
        <v/>
      </c>
      <c r="AB436" s="13">
        <f>IF($A436="","",IFERROR(INDEX(ITP!$C$3:$C$21,MATCH(1,INDEX((ITP!$A$3:$A$21=$A436)*(((ITP!$B$3:$B$21="")+ISNUMBER(SEARCH(ITP!$B$3:$B$21,$G436&amp;" "&amp;$T436)))&gt;0),0),0)),""))</f>
        <v/>
      </c>
    </row>
    <row r="437">
      <c r="A437" s="33" t="n"/>
      <c r="B437" s="10" t="n"/>
      <c r="C437" s="33" t="n"/>
      <c r="D437" s="28" t="n"/>
      <c r="E437" s="10" t="n"/>
      <c r="F437" s="44" t="n"/>
      <c r="G437" s="33" t="n"/>
      <c r="H437" s="33" t="n"/>
      <c r="I437" s="33" t="n"/>
      <c r="J437" s="33" t="n"/>
      <c r="K437" s="44" t="n"/>
      <c r="L437" s="10" t="n"/>
      <c r="M437" s="33" t="n"/>
      <c r="N437" s="33" t="n"/>
      <c r="O437" s="33" t="n"/>
      <c r="P437" s="33" t="n"/>
      <c r="Q437" s="33" t="n"/>
      <c r="R437" s="33">
        <f>IF($AB437="","",IFERROR(INDEX(ITP!$G$3:$G$46,MATCH($AB437,ITP!$E$3:$E$46,0)),""))</f>
        <v/>
      </c>
      <c r="S437" s="33" t="n"/>
      <c r="T437" s="33" t="n"/>
      <c r="U437" s="33">
        <f>IF($AB437="","",IFERROR(INDEX(ITP!$I$3:$I$46,MATCH($AB437,ITP!$E$3:$E$46,0)),""))</f>
        <v/>
      </c>
      <c r="V437" s="33">
        <f>IF($AB437="","",IFERROR(INDEX(ITP!$J$3:$J$46,MATCH($AB437,ITP!$E$3:$E$46,0)),""))</f>
        <v/>
      </c>
      <c r="W437" s="33">
        <f>IF($AB437="","",IFERROR(INDEX(ITP!$K$3:$K$46,MATCH($AB437,ITP!$E$3:$E$46,0)),""))</f>
        <v/>
      </c>
      <c r="X437" s="33">
        <f>IF($AB437="","",IFERROR(INDEX(ITP!$L$3:$L$46,MATCH($AB437,ITP!$E$3:$E$46,0)),""))</f>
        <v/>
      </c>
      <c r="Y437" s="33">
        <f>IF($AB437="","",IFERROR(INDEX(ITP!$M$3:$M$46,MATCH($AB437,ITP!$E$3:$E$46,0)),""))</f>
        <v/>
      </c>
      <c r="Z437" s="33">
        <f>IF($AB437="","",IFERROR(INDEX(ITP!$N$3:$N$46,MATCH($AB437,ITP!$E$3:$E$46,0)),""))</f>
        <v/>
      </c>
      <c r="AA437" s="13">
        <f>IF(A437="","",A437&amp;"|"&amp;COUNTIF($A$2:A437,A437))</f>
        <v/>
      </c>
      <c r="AB437" s="13">
        <f>IF($A437="","",IFERROR(INDEX(ITP!$C$3:$C$21,MATCH(1,INDEX((ITP!$A$3:$A$21=$A437)*(((ITP!$B$3:$B$21="")+ISNUMBER(SEARCH(ITP!$B$3:$B$21,$G437&amp;" "&amp;$T437)))&gt;0),0),0)),""))</f>
        <v/>
      </c>
    </row>
    <row r="438">
      <c r="A438" s="33" t="n"/>
      <c r="B438" s="10" t="n"/>
      <c r="C438" s="33" t="n"/>
      <c r="D438" s="28" t="n"/>
      <c r="E438" s="10" t="n"/>
      <c r="F438" s="44" t="n"/>
      <c r="G438" s="33" t="n"/>
      <c r="H438" s="33" t="n"/>
      <c r="I438" s="33" t="n"/>
      <c r="J438" s="33" t="n"/>
      <c r="K438" s="44" t="n"/>
      <c r="L438" s="10" t="n"/>
      <c r="M438" s="33" t="n"/>
      <c r="N438" s="33" t="n"/>
      <c r="O438" s="33" t="n"/>
      <c r="P438" s="33" t="n"/>
      <c r="Q438" s="33" t="n"/>
      <c r="R438" s="33">
        <f>IF($AB438="","",IFERROR(INDEX(ITP!$G$3:$G$46,MATCH($AB438,ITP!$E$3:$E$46,0)),""))</f>
        <v/>
      </c>
      <c r="S438" s="33" t="n"/>
      <c r="T438" s="33" t="n"/>
      <c r="U438" s="33">
        <f>IF($AB438="","",IFERROR(INDEX(ITP!$I$3:$I$46,MATCH($AB438,ITP!$E$3:$E$46,0)),""))</f>
        <v/>
      </c>
      <c r="V438" s="33">
        <f>IF($AB438="","",IFERROR(INDEX(ITP!$J$3:$J$46,MATCH($AB438,ITP!$E$3:$E$46,0)),""))</f>
        <v/>
      </c>
      <c r="W438" s="33">
        <f>IF($AB438="","",IFERROR(INDEX(ITP!$K$3:$K$46,MATCH($AB438,ITP!$E$3:$E$46,0)),""))</f>
        <v/>
      </c>
      <c r="X438" s="33">
        <f>IF($AB438="","",IFERROR(INDEX(ITP!$L$3:$L$46,MATCH($AB438,ITP!$E$3:$E$46,0)),""))</f>
        <v/>
      </c>
      <c r="Y438" s="33">
        <f>IF($AB438="","",IFERROR(INDEX(ITP!$M$3:$M$46,MATCH($AB438,ITP!$E$3:$E$46,0)),""))</f>
        <v/>
      </c>
      <c r="Z438" s="33">
        <f>IF($AB438="","",IFERROR(INDEX(ITP!$N$3:$N$46,MATCH($AB438,ITP!$E$3:$E$46,0)),""))</f>
        <v/>
      </c>
      <c r="AA438" s="13">
        <f>IF(A438="","",A438&amp;"|"&amp;COUNTIF($A$2:A438,A438))</f>
        <v/>
      </c>
      <c r="AB438" s="13">
        <f>IF($A438="","",IFERROR(INDEX(ITP!$C$3:$C$21,MATCH(1,INDEX((ITP!$A$3:$A$21=$A438)*(((ITP!$B$3:$B$21="")+ISNUMBER(SEARCH(ITP!$B$3:$B$21,$G438&amp;" "&amp;$T438)))&gt;0),0),0)),""))</f>
        <v/>
      </c>
    </row>
    <row r="439">
      <c r="A439" s="33" t="n"/>
      <c r="B439" s="10" t="n"/>
      <c r="C439" s="33" t="n"/>
      <c r="D439" s="28" t="n"/>
      <c r="E439" s="10" t="n"/>
      <c r="F439" s="44" t="n"/>
      <c r="G439" s="33" t="n"/>
      <c r="H439" s="33" t="n"/>
      <c r="I439" s="33" t="n"/>
      <c r="J439" s="33" t="n"/>
      <c r="K439" s="44" t="n"/>
      <c r="L439" s="10" t="n"/>
      <c r="M439" s="33" t="n"/>
      <c r="N439" s="33" t="n"/>
      <c r="O439" s="33" t="n"/>
      <c r="P439" s="33" t="n"/>
      <c r="Q439" s="33" t="n"/>
      <c r="R439" s="33">
        <f>IF($AB439="","",IFERROR(INDEX(ITP!$G$3:$G$46,MATCH($AB439,ITP!$E$3:$E$46,0)),""))</f>
        <v/>
      </c>
      <c r="S439" s="33" t="n"/>
      <c r="T439" s="33" t="n"/>
      <c r="U439" s="33">
        <f>IF($AB439="","",IFERROR(INDEX(ITP!$I$3:$I$46,MATCH($AB439,ITP!$E$3:$E$46,0)),""))</f>
        <v/>
      </c>
      <c r="V439" s="33">
        <f>IF($AB439="","",IFERROR(INDEX(ITP!$J$3:$J$46,MATCH($AB439,ITP!$E$3:$E$46,0)),""))</f>
        <v/>
      </c>
      <c r="W439" s="33">
        <f>IF($AB439="","",IFERROR(INDEX(ITP!$K$3:$K$46,MATCH($AB439,ITP!$E$3:$E$46,0)),""))</f>
        <v/>
      </c>
      <c r="X439" s="33">
        <f>IF($AB439="","",IFERROR(INDEX(ITP!$L$3:$L$46,MATCH($AB439,ITP!$E$3:$E$46,0)),""))</f>
        <v/>
      </c>
      <c r="Y439" s="33">
        <f>IF($AB439="","",IFERROR(INDEX(ITP!$M$3:$M$46,MATCH($AB439,ITP!$E$3:$E$46,0)),""))</f>
        <v/>
      </c>
      <c r="Z439" s="33">
        <f>IF($AB439="","",IFERROR(INDEX(ITP!$N$3:$N$46,MATCH($AB439,ITP!$E$3:$E$46,0)),""))</f>
        <v/>
      </c>
      <c r="AA439" s="13">
        <f>IF(A439="","",A439&amp;"|"&amp;COUNTIF($A$2:A439,A439))</f>
        <v/>
      </c>
      <c r="AB439" s="13">
        <f>IF($A439="","",IFERROR(INDEX(ITP!$C$3:$C$21,MATCH(1,INDEX((ITP!$A$3:$A$21=$A439)*(((ITP!$B$3:$B$21="")+ISNUMBER(SEARCH(ITP!$B$3:$B$21,$G439&amp;" "&amp;$T439)))&gt;0),0),0)),""))</f>
        <v/>
      </c>
    </row>
    <row r="440">
      <c r="A440" s="33" t="n"/>
      <c r="B440" s="10" t="n"/>
      <c r="C440" s="33" t="n"/>
      <c r="D440" s="28" t="n"/>
      <c r="E440" s="10" t="n"/>
      <c r="F440" s="44" t="n"/>
      <c r="G440" s="33" t="n"/>
      <c r="H440" s="33" t="n"/>
      <c r="I440" s="33" t="n"/>
      <c r="J440" s="33" t="n"/>
      <c r="K440" s="44" t="n"/>
      <c r="L440" s="10" t="n"/>
      <c r="M440" s="33" t="n"/>
      <c r="N440" s="33" t="n"/>
      <c r="O440" s="33" t="n"/>
      <c r="P440" s="33" t="n"/>
      <c r="Q440" s="33" t="n"/>
      <c r="R440" s="33">
        <f>IF($AB440="","",IFERROR(INDEX(ITP!$G$3:$G$46,MATCH($AB440,ITP!$E$3:$E$46,0)),""))</f>
        <v/>
      </c>
      <c r="S440" s="33" t="n"/>
      <c r="T440" s="33" t="n"/>
      <c r="U440" s="33">
        <f>IF($AB440="","",IFERROR(INDEX(ITP!$I$3:$I$46,MATCH($AB440,ITP!$E$3:$E$46,0)),""))</f>
        <v/>
      </c>
      <c r="V440" s="33">
        <f>IF($AB440="","",IFERROR(INDEX(ITP!$J$3:$J$46,MATCH($AB440,ITP!$E$3:$E$46,0)),""))</f>
        <v/>
      </c>
      <c r="W440" s="33">
        <f>IF($AB440="","",IFERROR(INDEX(ITP!$K$3:$K$46,MATCH($AB440,ITP!$E$3:$E$46,0)),""))</f>
        <v/>
      </c>
      <c r="X440" s="33">
        <f>IF($AB440="","",IFERROR(INDEX(ITP!$L$3:$L$46,MATCH($AB440,ITP!$E$3:$E$46,0)),""))</f>
        <v/>
      </c>
      <c r="Y440" s="33">
        <f>IF($AB440="","",IFERROR(INDEX(ITP!$M$3:$M$46,MATCH($AB440,ITP!$E$3:$E$46,0)),""))</f>
        <v/>
      </c>
      <c r="Z440" s="33">
        <f>IF($AB440="","",IFERROR(INDEX(ITP!$N$3:$N$46,MATCH($AB440,ITP!$E$3:$E$46,0)),""))</f>
        <v/>
      </c>
      <c r="AA440" s="13">
        <f>IF(A440="","",A440&amp;"|"&amp;COUNTIF($A$2:A440,A440))</f>
        <v/>
      </c>
      <c r="AB440" s="13">
        <f>IF($A440="","",IFERROR(INDEX(ITP!$C$3:$C$21,MATCH(1,INDEX((ITP!$A$3:$A$21=$A440)*(((ITP!$B$3:$B$21="")+ISNUMBER(SEARCH(ITP!$B$3:$B$21,$G440&amp;" "&amp;$T440)))&gt;0),0),0)),""))</f>
        <v/>
      </c>
    </row>
    <row r="441">
      <c r="A441" s="33" t="n"/>
      <c r="B441" s="10" t="n"/>
      <c r="C441" s="33" t="n"/>
      <c r="D441" s="28" t="n"/>
      <c r="E441" s="10" t="n"/>
      <c r="F441" s="44" t="n"/>
      <c r="G441" s="33" t="n"/>
      <c r="H441" s="33" t="n"/>
      <c r="I441" s="33" t="n"/>
      <c r="J441" s="33" t="n"/>
      <c r="K441" s="44" t="n"/>
      <c r="L441" s="10" t="n"/>
      <c r="M441" s="33" t="n"/>
      <c r="N441" s="33" t="n"/>
      <c r="O441" s="33" t="n"/>
      <c r="P441" s="33" t="n"/>
      <c r="Q441" s="33" t="n"/>
      <c r="R441" s="33">
        <f>IF($AB441="","",IFERROR(INDEX(ITP!$G$3:$G$46,MATCH($AB441,ITP!$E$3:$E$46,0)),""))</f>
        <v/>
      </c>
      <c r="S441" s="33" t="n"/>
      <c r="T441" s="33" t="n"/>
      <c r="U441" s="33">
        <f>IF($AB441="","",IFERROR(INDEX(ITP!$I$3:$I$46,MATCH($AB441,ITP!$E$3:$E$46,0)),""))</f>
        <v/>
      </c>
      <c r="V441" s="33">
        <f>IF($AB441="","",IFERROR(INDEX(ITP!$J$3:$J$46,MATCH($AB441,ITP!$E$3:$E$46,0)),""))</f>
        <v/>
      </c>
      <c r="W441" s="33">
        <f>IF($AB441="","",IFERROR(INDEX(ITP!$K$3:$K$46,MATCH($AB441,ITP!$E$3:$E$46,0)),""))</f>
        <v/>
      </c>
      <c r="X441" s="33">
        <f>IF($AB441="","",IFERROR(INDEX(ITP!$L$3:$L$46,MATCH($AB441,ITP!$E$3:$E$46,0)),""))</f>
        <v/>
      </c>
      <c r="Y441" s="33">
        <f>IF($AB441="","",IFERROR(INDEX(ITP!$M$3:$M$46,MATCH($AB441,ITP!$E$3:$E$46,0)),""))</f>
        <v/>
      </c>
      <c r="Z441" s="33">
        <f>IF($AB441="","",IFERROR(INDEX(ITP!$N$3:$N$46,MATCH($AB441,ITP!$E$3:$E$46,0)),""))</f>
        <v/>
      </c>
      <c r="AA441" s="13">
        <f>IF(A441="","",A441&amp;"|"&amp;COUNTIF($A$2:A441,A441))</f>
        <v/>
      </c>
      <c r="AB441" s="13">
        <f>IF($A441="","",IFERROR(INDEX(ITP!$C$3:$C$21,MATCH(1,INDEX((ITP!$A$3:$A$21=$A441)*(((ITP!$B$3:$B$21="")+ISNUMBER(SEARCH(ITP!$B$3:$B$21,$G441&amp;" "&amp;$T441)))&gt;0),0),0)),""))</f>
        <v/>
      </c>
    </row>
    <row r="442">
      <c r="A442" s="33" t="n"/>
      <c r="B442" s="10" t="n"/>
      <c r="C442" s="33" t="n"/>
      <c r="D442" s="28" t="n"/>
      <c r="E442" s="10" t="n"/>
      <c r="F442" s="44" t="n"/>
      <c r="G442" s="33" t="n"/>
      <c r="H442" s="33" t="n"/>
      <c r="I442" s="33" t="n"/>
      <c r="J442" s="33" t="n"/>
      <c r="K442" s="44" t="n"/>
      <c r="L442" s="10" t="n"/>
      <c r="M442" s="33" t="n"/>
      <c r="N442" s="33" t="n"/>
      <c r="O442" s="33" t="n"/>
      <c r="P442" s="33" t="n"/>
      <c r="Q442" s="33" t="n"/>
      <c r="R442" s="33">
        <f>IF($AB442="","",IFERROR(INDEX(ITP!$G$3:$G$46,MATCH($AB442,ITP!$E$3:$E$46,0)),""))</f>
        <v/>
      </c>
      <c r="S442" s="33" t="n"/>
      <c r="T442" s="33" t="n"/>
      <c r="U442" s="33">
        <f>IF($AB442="","",IFERROR(INDEX(ITP!$I$3:$I$46,MATCH($AB442,ITP!$E$3:$E$46,0)),""))</f>
        <v/>
      </c>
      <c r="V442" s="33">
        <f>IF($AB442="","",IFERROR(INDEX(ITP!$J$3:$J$46,MATCH($AB442,ITP!$E$3:$E$46,0)),""))</f>
        <v/>
      </c>
      <c r="W442" s="33">
        <f>IF($AB442="","",IFERROR(INDEX(ITP!$K$3:$K$46,MATCH($AB442,ITP!$E$3:$E$46,0)),""))</f>
        <v/>
      </c>
      <c r="X442" s="33">
        <f>IF($AB442="","",IFERROR(INDEX(ITP!$L$3:$L$46,MATCH($AB442,ITP!$E$3:$E$46,0)),""))</f>
        <v/>
      </c>
      <c r="Y442" s="33">
        <f>IF($AB442="","",IFERROR(INDEX(ITP!$M$3:$M$46,MATCH($AB442,ITP!$E$3:$E$46,0)),""))</f>
        <v/>
      </c>
      <c r="Z442" s="33">
        <f>IF($AB442="","",IFERROR(INDEX(ITP!$N$3:$N$46,MATCH($AB442,ITP!$E$3:$E$46,0)),""))</f>
        <v/>
      </c>
      <c r="AA442" s="13">
        <f>IF(A442="","",A442&amp;"|"&amp;COUNTIF($A$2:A442,A442))</f>
        <v/>
      </c>
      <c r="AB442" s="13">
        <f>IF($A442="","",IFERROR(INDEX(ITP!$C$3:$C$21,MATCH(1,INDEX((ITP!$A$3:$A$21=$A442)*(((ITP!$B$3:$B$21="")+ISNUMBER(SEARCH(ITP!$B$3:$B$21,$G442&amp;" "&amp;$T442)))&gt;0),0),0)),""))</f>
        <v/>
      </c>
    </row>
    <row r="443">
      <c r="A443" s="33" t="n"/>
      <c r="B443" s="10" t="n"/>
      <c r="C443" s="33" t="n"/>
      <c r="D443" s="28" t="n"/>
      <c r="E443" s="10" t="n"/>
      <c r="F443" s="44" t="n"/>
      <c r="G443" s="33" t="n"/>
      <c r="H443" s="33" t="n"/>
      <c r="I443" s="33" t="n"/>
      <c r="J443" s="33" t="n"/>
      <c r="K443" s="44" t="n"/>
      <c r="L443" s="10" t="n"/>
      <c r="M443" s="33" t="n"/>
      <c r="N443" s="33" t="n"/>
      <c r="O443" s="33" t="n"/>
      <c r="P443" s="33" t="n"/>
      <c r="Q443" s="33" t="n"/>
      <c r="R443" s="33">
        <f>IF($AB443="","",IFERROR(INDEX(ITP!$G$3:$G$46,MATCH($AB443,ITP!$E$3:$E$46,0)),""))</f>
        <v/>
      </c>
      <c r="S443" s="33" t="n"/>
      <c r="T443" s="33" t="n"/>
      <c r="U443" s="33">
        <f>IF($AB443="","",IFERROR(INDEX(ITP!$I$3:$I$46,MATCH($AB443,ITP!$E$3:$E$46,0)),""))</f>
        <v/>
      </c>
      <c r="V443" s="33">
        <f>IF($AB443="","",IFERROR(INDEX(ITP!$J$3:$J$46,MATCH($AB443,ITP!$E$3:$E$46,0)),""))</f>
        <v/>
      </c>
      <c r="W443" s="33">
        <f>IF($AB443="","",IFERROR(INDEX(ITP!$K$3:$K$46,MATCH($AB443,ITP!$E$3:$E$46,0)),""))</f>
        <v/>
      </c>
      <c r="X443" s="33">
        <f>IF($AB443="","",IFERROR(INDEX(ITP!$L$3:$L$46,MATCH($AB443,ITP!$E$3:$E$46,0)),""))</f>
        <v/>
      </c>
      <c r="Y443" s="33">
        <f>IF($AB443="","",IFERROR(INDEX(ITP!$M$3:$M$46,MATCH($AB443,ITP!$E$3:$E$46,0)),""))</f>
        <v/>
      </c>
      <c r="Z443" s="33">
        <f>IF($AB443="","",IFERROR(INDEX(ITP!$N$3:$N$46,MATCH($AB443,ITP!$E$3:$E$46,0)),""))</f>
        <v/>
      </c>
      <c r="AA443" s="13">
        <f>IF(A443="","",A443&amp;"|"&amp;COUNTIF($A$2:A443,A443))</f>
        <v/>
      </c>
      <c r="AB443" s="13">
        <f>IF($A443="","",IFERROR(INDEX(ITP!$C$3:$C$21,MATCH(1,INDEX((ITP!$A$3:$A$21=$A443)*(((ITP!$B$3:$B$21="")+ISNUMBER(SEARCH(ITP!$B$3:$B$21,$G443&amp;" "&amp;$T443)))&gt;0),0),0)),""))</f>
        <v/>
      </c>
    </row>
    <row r="444">
      <c r="A444" s="33" t="n"/>
      <c r="B444" s="10" t="n"/>
      <c r="C444" s="33" t="n"/>
      <c r="D444" s="28" t="n"/>
      <c r="E444" s="10" t="n"/>
      <c r="F444" s="44" t="n"/>
      <c r="G444" s="33" t="n"/>
      <c r="H444" s="33" t="n"/>
      <c r="I444" s="33" t="n"/>
      <c r="J444" s="33" t="n"/>
      <c r="K444" s="44" t="n"/>
      <c r="L444" s="10" t="n"/>
      <c r="M444" s="33" t="n"/>
      <c r="N444" s="33" t="n"/>
      <c r="O444" s="33" t="n"/>
      <c r="P444" s="33" t="n"/>
      <c r="Q444" s="33" t="n"/>
      <c r="R444" s="33">
        <f>IF($AB444="","",IFERROR(INDEX(ITP!$G$3:$G$46,MATCH($AB444,ITP!$E$3:$E$46,0)),""))</f>
        <v/>
      </c>
      <c r="S444" s="33" t="n"/>
      <c r="T444" s="33" t="n"/>
      <c r="U444" s="33">
        <f>IF($AB444="","",IFERROR(INDEX(ITP!$I$3:$I$46,MATCH($AB444,ITP!$E$3:$E$46,0)),""))</f>
        <v/>
      </c>
      <c r="V444" s="33">
        <f>IF($AB444="","",IFERROR(INDEX(ITP!$J$3:$J$46,MATCH($AB444,ITP!$E$3:$E$46,0)),""))</f>
        <v/>
      </c>
      <c r="W444" s="33">
        <f>IF($AB444="","",IFERROR(INDEX(ITP!$K$3:$K$46,MATCH($AB444,ITP!$E$3:$E$46,0)),""))</f>
        <v/>
      </c>
      <c r="X444" s="33">
        <f>IF($AB444="","",IFERROR(INDEX(ITP!$L$3:$L$46,MATCH($AB444,ITP!$E$3:$E$46,0)),""))</f>
        <v/>
      </c>
      <c r="Y444" s="33">
        <f>IF($AB444="","",IFERROR(INDEX(ITP!$M$3:$M$46,MATCH($AB444,ITP!$E$3:$E$46,0)),""))</f>
        <v/>
      </c>
      <c r="Z444" s="33">
        <f>IF($AB444="","",IFERROR(INDEX(ITP!$N$3:$N$46,MATCH($AB444,ITP!$E$3:$E$46,0)),""))</f>
        <v/>
      </c>
      <c r="AA444" s="13">
        <f>IF(A444="","",A444&amp;"|"&amp;COUNTIF($A$2:A444,A444))</f>
        <v/>
      </c>
      <c r="AB444" s="13">
        <f>IF($A444="","",IFERROR(INDEX(ITP!$C$3:$C$21,MATCH(1,INDEX((ITP!$A$3:$A$21=$A444)*(((ITP!$B$3:$B$21="")+ISNUMBER(SEARCH(ITP!$B$3:$B$21,$G444&amp;" "&amp;$T444)))&gt;0),0),0)),""))</f>
        <v/>
      </c>
    </row>
    <row r="445">
      <c r="A445" s="33" t="n"/>
      <c r="B445" s="10" t="n"/>
      <c r="C445" s="33" t="n"/>
      <c r="D445" s="28" t="n"/>
      <c r="E445" s="10" t="n"/>
      <c r="F445" s="44" t="n"/>
      <c r="G445" s="33" t="n"/>
      <c r="H445" s="33" t="n"/>
      <c r="I445" s="33" t="n"/>
      <c r="J445" s="33" t="n"/>
      <c r="K445" s="44" t="n"/>
      <c r="L445" s="10" t="n"/>
      <c r="M445" s="33" t="n"/>
      <c r="N445" s="33" t="n"/>
      <c r="O445" s="33" t="n"/>
      <c r="P445" s="33" t="n"/>
      <c r="Q445" s="33" t="n"/>
      <c r="R445" s="33">
        <f>IF($AB445="","",IFERROR(INDEX(ITP!$G$3:$G$46,MATCH($AB445,ITP!$E$3:$E$46,0)),""))</f>
        <v/>
      </c>
      <c r="S445" s="33" t="n"/>
      <c r="T445" s="33" t="n"/>
      <c r="U445" s="33">
        <f>IF($AB445="","",IFERROR(INDEX(ITP!$I$3:$I$46,MATCH($AB445,ITP!$E$3:$E$46,0)),""))</f>
        <v/>
      </c>
      <c r="V445" s="33">
        <f>IF($AB445="","",IFERROR(INDEX(ITP!$J$3:$J$46,MATCH($AB445,ITP!$E$3:$E$46,0)),""))</f>
        <v/>
      </c>
      <c r="W445" s="33">
        <f>IF($AB445="","",IFERROR(INDEX(ITP!$K$3:$K$46,MATCH($AB445,ITP!$E$3:$E$46,0)),""))</f>
        <v/>
      </c>
      <c r="X445" s="33">
        <f>IF($AB445="","",IFERROR(INDEX(ITP!$L$3:$L$46,MATCH($AB445,ITP!$E$3:$E$46,0)),""))</f>
        <v/>
      </c>
      <c r="Y445" s="33">
        <f>IF($AB445="","",IFERROR(INDEX(ITP!$M$3:$M$46,MATCH($AB445,ITP!$E$3:$E$46,0)),""))</f>
        <v/>
      </c>
      <c r="Z445" s="33">
        <f>IF($AB445="","",IFERROR(INDEX(ITP!$N$3:$N$46,MATCH($AB445,ITP!$E$3:$E$46,0)),""))</f>
        <v/>
      </c>
      <c r="AA445" s="13">
        <f>IF(A445="","",A445&amp;"|"&amp;COUNTIF($A$2:A445,A445))</f>
        <v/>
      </c>
      <c r="AB445" s="13">
        <f>IF($A445="","",IFERROR(INDEX(ITP!$C$3:$C$21,MATCH(1,INDEX((ITP!$A$3:$A$21=$A445)*(((ITP!$B$3:$B$21="")+ISNUMBER(SEARCH(ITP!$B$3:$B$21,$G445&amp;" "&amp;$T445)))&gt;0),0),0)),""))</f>
        <v/>
      </c>
    </row>
    <row r="446">
      <c r="A446" s="33" t="n"/>
      <c r="B446" s="10" t="n"/>
      <c r="C446" s="33" t="n"/>
      <c r="D446" s="28" t="n"/>
      <c r="E446" s="10" t="n"/>
      <c r="F446" s="44" t="n"/>
      <c r="G446" s="33" t="n"/>
      <c r="H446" s="33" t="n"/>
      <c r="I446" s="33" t="n"/>
      <c r="J446" s="33" t="n"/>
      <c r="K446" s="44" t="n"/>
      <c r="L446" s="10" t="n"/>
      <c r="M446" s="33" t="n"/>
      <c r="N446" s="33" t="n"/>
      <c r="O446" s="33" t="n"/>
      <c r="P446" s="33" t="n"/>
      <c r="Q446" s="33" t="n"/>
      <c r="R446" s="33">
        <f>IF($AB446="","",IFERROR(INDEX(ITP!$G$3:$G$46,MATCH($AB446,ITP!$E$3:$E$46,0)),""))</f>
        <v/>
      </c>
      <c r="S446" s="33" t="n"/>
      <c r="T446" s="33" t="n"/>
      <c r="U446" s="33">
        <f>IF($AB446="","",IFERROR(INDEX(ITP!$I$3:$I$46,MATCH($AB446,ITP!$E$3:$E$46,0)),""))</f>
        <v/>
      </c>
      <c r="V446" s="33">
        <f>IF($AB446="","",IFERROR(INDEX(ITP!$J$3:$J$46,MATCH($AB446,ITP!$E$3:$E$46,0)),""))</f>
        <v/>
      </c>
      <c r="W446" s="33">
        <f>IF($AB446="","",IFERROR(INDEX(ITP!$K$3:$K$46,MATCH($AB446,ITP!$E$3:$E$46,0)),""))</f>
        <v/>
      </c>
      <c r="X446" s="33">
        <f>IF($AB446="","",IFERROR(INDEX(ITP!$L$3:$L$46,MATCH($AB446,ITP!$E$3:$E$46,0)),""))</f>
        <v/>
      </c>
      <c r="Y446" s="33">
        <f>IF($AB446="","",IFERROR(INDEX(ITP!$M$3:$M$46,MATCH($AB446,ITP!$E$3:$E$46,0)),""))</f>
        <v/>
      </c>
      <c r="Z446" s="33">
        <f>IF($AB446="","",IFERROR(INDEX(ITP!$N$3:$N$46,MATCH($AB446,ITP!$E$3:$E$46,0)),""))</f>
        <v/>
      </c>
      <c r="AA446" s="13">
        <f>IF(A446="","",A446&amp;"|"&amp;COUNTIF($A$2:A446,A446))</f>
        <v/>
      </c>
      <c r="AB446" s="13">
        <f>IF($A446="","",IFERROR(INDEX(ITP!$C$3:$C$21,MATCH(1,INDEX((ITP!$A$3:$A$21=$A446)*(((ITP!$B$3:$B$21="")+ISNUMBER(SEARCH(ITP!$B$3:$B$21,$G446&amp;" "&amp;$T446)))&gt;0),0),0)),""))</f>
        <v/>
      </c>
    </row>
    <row r="447">
      <c r="A447" s="33" t="n"/>
      <c r="B447" s="10" t="n"/>
      <c r="C447" s="33" t="n"/>
      <c r="D447" s="28" t="n"/>
      <c r="E447" s="10" t="n"/>
      <c r="F447" s="44" t="n"/>
      <c r="G447" s="33" t="n"/>
      <c r="H447" s="33" t="n"/>
      <c r="I447" s="33" t="n"/>
      <c r="J447" s="33" t="n"/>
      <c r="K447" s="44" t="n"/>
      <c r="L447" s="10" t="n"/>
      <c r="M447" s="33" t="n"/>
      <c r="N447" s="33" t="n"/>
      <c r="O447" s="33" t="n"/>
      <c r="P447" s="33" t="n"/>
      <c r="Q447" s="33" t="n"/>
      <c r="R447" s="33">
        <f>IF($AB447="","",IFERROR(INDEX(ITP!$G$3:$G$46,MATCH($AB447,ITP!$E$3:$E$46,0)),""))</f>
        <v/>
      </c>
      <c r="S447" s="33" t="n"/>
      <c r="T447" s="33" t="n"/>
      <c r="U447" s="33">
        <f>IF($AB447="","",IFERROR(INDEX(ITP!$I$3:$I$46,MATCH($AB447,ITP!$E$3:$E$46,0)),""))</f>
        <v/>
      </c>
      <c r="V447" s="33">
        <f>IF($AB447="","",IFERROR(INDEX(ITP!$J$3:$J$46,MATCH($AB447,ITP!$E$3:$E$46,0)),""))</f>
        <v/>
      </c>
      <c r="W447" s="33">
        <f>IF($AB447="","",IFERROR(INDEX(ITP!$K$3:$K$46,MATCH($AB447,ITP!$E$3:$E$46,0)),""))</f>
        <v/>
      </c>
      <c r="X447" s="33">
        <f>IF($AB447="","",IFERROR(INDEX(ITP!$L$3:$L$46,MATCH($AB447,ITP!$E$3:$E$46,0)),""))</f>
        <v/>
      </c>
      <c r="Y447" s="33">
        <f>IF($AB447="","",IFERROR(INDEX(ITP!$M$3:$M$46,MATCH($AB447,ITP!$E$3:$E$46,0)),""))</f>
        <v/>
      </c>
      <c r="Z447" s="33">
        <f>IF($AB447="","",IFERROR(INDEX(ITP!$N$3:$N$46,MATCH($AB447,ITP!$E$3:$E$46,0)),""))</f>
        <v/>
      </c>
      <c r="AA447" s="13">
        <f>IF(A447="","",A447&amp;"|"&amp;COUNTIF($A$2:A447,A447))</f>
        <v/>
      </c>
      <c r="AB447" s="13">
        <f>IF($A447="","",IFERROR(INDEX(ITP!$C$3:$C$21,MATCH(1,INDEX((ITP!$A$3:$A$21=$A447)*(((ITP!$B$3:$B$21="")+ISNUMBER(SEARCH(ITP!$B$3:$B$21,$G447&amp;" "&amp;$T447)))&gt;0),0),0)),""))</f>
        <v/>
      </c>
    </row>
    <row r="448">
      <c r="A448" s="33" t="n"/>
      <c r="B448" s="10" t="n"/>
      <c r="C448" s="33" t="n"/>
      <c r="D448" s="28" t="n"/>
      <c r="E448" s="10" t="n"/>
      <c r="F448" s="44" t="n"/>
      <c r="G448" s="33" t="n"/>
      <c r="H448" s="33" t="n"/>
      <c r="I448" s="33" t="n"/>
      <c r="J448" s="33" t="n"/>
      <c r="K448" s="44" t="n"/>
      <c r="L448" s="10" t="n"/>
      <c r="M448" s="33" t="n"/>
      <c r="N448" s="33" t="n"/>
      <c r="O448" s="33" t="n"/>
      <c r="P448" s="33" t="n"/>
      <c r="Q448" s="33" t="n"/>
      <c r="R448" s="33">
        <f>IF($AB448="","",IFERROR(INDEX(ITP!$G$3:$G$46,MATCH($AB448,ITP!$E$3:$E$46,0)),""))</f>
        <v/>
      </c>
      <c r="S448" s="33" t="n"/>
      <c r="T448" s="33" t="n"/>
      <c r="U448" s="33">
        <f>IF($AB448="","",IFERROR(INDEX(ITP!$I$3:$I$46,MATCH($AB448,ITP!$E$3:$E$46,0)),""))</f>
        <v/>
      </c>
      <c r="V448" s="33">
        <f>IF($AB448="","",IFERROR(INDEX(ITP!$J$3:$J$46,MATCH($AB448,ITP!$E$3:$E$46,0)),""))</f>
        <v/>
      </c>
      <c r="W448" s="33">
        <f>IF($AB448="","",IFERROR(INDEX(ITP!$K$3:$K$46,MATCH($AB448,ITP!$E$3:$E$46,0)),""))</f>
        <v/>
      </c>
      <c r="X448" s="33">
        <f>IF($AB448="","",IFERROR(INDEX(ITP!$L$3:$L$46,MATCH($AB448,ITP!$E$3:$E$46,0)),""))</f>
        <v/>
      </c>
      <c r="Y448" s="33">
        <f>IF($AB448="","",IFERROR(INDEX(ITP!$M$3:$M$46,MATCH($AB448,ITP!$E$3:$E$46,0)),""))</f>
        <v/>
      </c>
      <c r="Z448" s="33">
        <f>IF($AB448="","",IFERROR(INDEX(ITP!$N$3:$N$46,MATCH($AB448,ITP!$E$3:$E$46,0)),""))</f>
        <v/>
      </c>
      <c r="AA448" s="13">
        <f>IF(A448="","",A448&amp;"|"&amp;COUNTIF($A$2:A448,A448))</f>
        <v/>
      </c>
      <c r="AB448" s="13">
        <f>IF($A448="","",IFERROR(INDEX(ITP!$C$3:$C$21,MATCH(1,INDEX((ITP!$A$3:$A$21=$A448)*(((ITP!$B$3:$B$21="")+ISNUMBER(SEARCH(ITP!$B$3:$B$21,$G448&amp;" "&amp;$T448)))&gt;0),0),0)),""))</f>
        <v/>
      </c>
    </row>
    <row r="449">
      <c r="A449" s="33" t="n"/>
      <c r="B449" s="10" t="n"/>
      <c r="C449" s="33" t="n"/>
      <c r="D449" s="28" t="n"/>
      <c r="E449" s="10" t="n"/>
      <c r="F449" s="44" t="n"/>
      <c r="G449" s="33" t="n"/>
      <c r="H449" s="33" t="n"/>
      <c r="I449" s="33" t="n"/>
      <c r="J449" s="33" t="n"/>
      <c r="K449" s="44" t="n"/>
      <c r="L449" s="10" t="n"/>
      <c r="M449" s="33" t="n"/>
      <c r="N449" s="33" t="n"/>
      <c r="O449" s="33" t="n"/>
      <c r="P449" s="33" t="n"/>
      <c r="Q449" s="33" t="n"/>
      <c r="R449" s="33">
        <f>IF($AB449="","",IFERROR(INDEX(ITP!$G$3:$G$46,MATCH($AB449,ITP!$E$3:$E$46,0)),""))</f>
        <v/>
      </c>
      <c r="S449" s="33" t="n"/>
      <c r="T449" s="33" t="n"/>
      <c r="U449" s="33">
        <f>IF($AB449="","",IFERROR(INDEX(ITP!$I$3:$I$46,MATCH($AB449,ITP!$E$3:$E$46,0)),""))</f>
        <v/>
      </c>
      <c r="V449" s="33">
        <f>IF($AB449="","",IFERROR(INDEX(ITP!$J$3:$J$46,MATCH($AB449,ITP!$E$3:$E$46,0)),""))</f>
        <v/>
      </c>
      <c r="W449" s="33">
        <f>IF($AB449="","",IFERROR(INDEX(ITP!$K$3:$K$46,MATCH($AB449,ITP!$E$3:$E$46,0)),""))</f>
        <v/>
      </c>
      <c r="X449" s="33">
        <f>IF($AB449="","",IFERROR(INDEX(ITP!$L$3:$L$46,MATCH($AB449,ITP!$E$3:$E$46,0)),""))</f>
        <v/>
      </c>
      <c r="Y449" s="33">
        <f>IF($AB449="","",IFERROR(INDEX(ITP!$M$3:$M$46,MATCH($AB449,ITP!$E$3:$E$46,0)),""))</f>
        <v/>
      </c>
      <c r="Z449" s="33">
        <f>IF($AB449="","",IFERROR(INDEX(ITP!$N$3:$N$46,MATCH($AB449,ITP!$E$3:$E$46,0)),""))</f>
        <v/>
      </c>
      <c r="AA449" s="13">
        <f>IF(A449="","",A449&amp;"|"&amp;COUNTIF($A$2:A449,A449))</f>
        <v/>
      </c>
      <c r="AB449" s="13">
        <f>IF($A449="","",IFERROR(INDEX(ITP!$C$3:$C$21,MATCH(1,INDEX((ITP!$A$3:$A$21=$A449)*(((ITP!$B$3:$B$21="")+ISNUMBER(SEARCH(ITP!$B$3:$B$21,$G449&amp;" "&amp;$T449)))&gt;0),0),0)),""))</f>
        <v/>
      </c>
    </row>
    <row r="450">
      <c r="A450" s="33" t="n"/>
      <c r="B450" s="10" t="n"/>
      <c r="C450" s="33" t="n"/>
      <c r="D450" s="28" t="n"/>
      <c r="E450" s="10" t="n"/>
      <c r="F450" s="44" t="n"/>
      <c r="G450" s="33" t="n"/>
      <c r="H450" s="33" t="n"/>
      <c r="I450" s="33" t="n"/>
      <c r="J450" s="33" t="n"/>
      <c r="K450" s="44" t="n"/>
      <c r="L450" s="10" t="n"/>
      <c r="M450" s="33" t="n"/>
      <c r="N450" s="33" t="n"/>
      <c r="O450" s="33" t="n"/>
      <c r="P450" s="33" t="n"/>
      <c r="Q450" s="33" t="n"/>
      <c r="R450" s="33">
        <f>IF($AB450="","",IFERROR(INDEX(ITP!$G$3:$G$46,MATCH($AB450,ITP!$E$3:$E$46,0)),""))</f>
        <v/>
      </c>
      <c r="S450" s="33" t="n"/>
      <c r="T450" s="33" t="n"/>
      <c r="U450" s="33">
        <f>IF($AB450="","",IFERROR(INDEX(ITP!$I$3:$I$46,MATCH($AB450,ITP!$E$3:$E$46,0)),""))</f>
        <v/>
      </c>
      <c r="V450" s="33">
        <f>IF($AB450="","",IFERROR(INDEX(ITP!$J$3:$J$46,MATCH($AB450,ITP!$E$3:$E$46,0)),""))</f>
        <v/>
      </c>
      <c r="W450" s="33">
        <f>IF($AB450="","",IFERROR(INDEX(ITP!$K$3:$K$46,MATCH($AB450,ITP!$E$3:$E$46,0)),""))</f>
        <v/>
      </c>
      <c r="X450" s="33">
        <f>IF($AB450="","",IFERROR(INDEX(ITP!$L$3:$L$46,MATCH($AB450,ITP!$E$3:$E$46,0)),""))</f>
        <v/>
      </c>
      <c r="Y450" s="33">
        <f>IF($AB450="","",IFERROR(INDEX(ITP!$M$3:$M$46,MATCH($AB450,ITP!$E$3:$E$46,0)),""))</f>
        <v/>
      </c>
      <c r="Z450" s="33">
        <f>IF($AB450="","",IFERROR(INDEX(ITP!$N$3:$N$46,MATCH($AB450,ITP!$E$3:$E$46,0)),""))</f>
        <v/>
      </c>
      <c r="AA450" s="13">
        <f>IF(A450="","",A450&amp;"|"&amp;COUNTIF($A$2:A450,A450))</f>
        <v/>
      </c>
      <c r="AB450" s="13">
        <f>IF($A450="","",IFERROR(INDEX(ITP!$C$3:$C$21,MATCH(1,INDEX((ITP!$A$3:$A$21=$A450)*(((ITP!$B$3:$B$21="")+ISNUMBER(SEARCH(ITP!$B$3:$B$21,$G450&amp;" "&amp;$T450)))&gt;0),0),0)),""))</f>
        <v/>
      </c>
    </row>
    <row r="451">
      <c r="A451" s="33" t="n"/>
      <c r="B451" s="10" t="n"/>
      <c r="C451" s="33" t="n"/>
      <c r="D451" s="28" t="n"/>
      <c r="E451" s="10" t="n"/>
      <c r="F451" s="44" t="n"/>
      <c r="G451" s="33" t="n"/>
      <c r="H451" s="33" t="n"/>
      <c r="I451" s="33" t="n"/>
      <c r="J451" s="33" t="n"/>
      <c r="K451" s="44" t="n"/>
      <c r="L451" s="10" t="n"/>
      <c r="M451" s="33" t="n"/>
      <c r="N451" s="33" t="n"/>
      <c r="O451" s="33" t="n"/>
      <c r="P451" s="33" t="n"/>
      <c r="Q451" s="33" t="n"/>
      <c r="R451" s="33">
        <f>IF($AB451="","",IFERROR(INDEX(ITP!$G$3:$G$46,MATCH($AB451,ITP!$E$3:$E$46,0)),""))</f>
        <v/>
      </c>
      <c r="S451" s="33" t="n"/>
      <c r="T451" s="33" t="n"/>
      <c r="U451" s="33">
        <f>IF($AB451="","",IFERROR(INDEX(ITP!$I$3:$I$46,MATCH($AB451,ITP!$E$3:$E$46,0)),""))</f>
        <v/>
      </c>
      <c r="V451" s="33">
        <f>IF($AB451="","",IFERROR(INDEX(ITP!$J$3:$J$46,MATCH($AB451,ITP!$E$3:$E$46,0)),""))</f>
        <v/>
      </c>
      <c r="W451" s="33">
        <f>IF($AB451="","",IFERROR(INDEX(ITP!$K$3:$K$46,MATCH($AB451,ITP!$E$3:$E$46,0)),""))</f>
        <v/>
      </c>
      <c r="X451" s="33">
        <f>IF($AB451="","",IFERROR(INDEX(ITP!$L$3:$L$46,MATCH($AB451,ITP!$E$3:$E$46,0)),""))</f>
        <v/>
      </c>
      <c r="Y451" s="33">
        <f>IF($AB451="","",IFERROR(INDEX(ITP!$M$3:$M$46,MATCH($AB451,ITP!$E$3:$E$46,0)),""))</f>
        <v/>
      </c>
      <c r="Z451" s="33">
        <f>IF($AB451="","",IFERROR(INDEX(ITP!$N$3:$N$46,MATCH($AB451,ITP!$E$3:$E$46,0)),""))</f>
        <v/>
      </c>
      <c r="AA451" s="13">
        <f>IF(A451="","",A451&amp;"|"&amp;COUNTIF($A$2:A451,A451))</f>
        <v/>
      </c>
      <c r="AB451" s="13">
        <f>IF($A451="","",IFERROR(INDEX(ITP!$C$3:$C$21,MATCH(1,INDEX((ITP!$A$3:$A$21=$A451)*(((ITP!$B$3:$B$21="")+ISNUMBER(SEARCH(ITP!$B$3:$B$21,$G451&amp;" "&amp;$T451)))&gt;0),0),0)),""))</f>
        <v/>
      </c>
    </row>
    <row r="452">
      <c r="A452" s="33" t="n"/>
      <c r="B452" s="10" t="n"/>
      <c r="C452" s="33" t="n"/>
      <c r="D452" s="28" t="n"/>
      <c r="E452" s="10" t="n"/>
      <c r="F452" s="44" t="n"/>
      <c r="G452" s="33" t="n"/>
      <c r="H452" s="33" t="n"/>
      <c r="I452" s="33" t="n"/>
      <c r="J452" s="33" t="n"/>
      <c r="K452" s="44" t="n"/>
      <c r="L452" s="10" t="n"/>
      <c r="M452" s="33" t="n"/>
      <c r="N452" s="33" t="n"/>
      <c r="O452" s="33" t="n"/>
      <c r="P452" s="33" t="n"/>
      <c r="Q452" s="33" t="n"/>
      <c r="R452" s="33">
        <f>IF($AB452="","",IFERROR(INDEX(ITP!$G$3:$G$46,MATCH($AB452,ITP!$E$3:$E$46,0)),""))</f>
        <v/>
      </c>
      <c r="S452" s="33" t="n"/>
      <c r="T452" s="33" t="n"/>
      <c r="U452" s="33">
        <f>IF($AB452="","",IFERROR(INDEX(ITP!$I$3:$I$46,MATCH($AB452,ITP!$E$3:$E$46,0)),""))</f>
        <v/>
      </c>
      <c r="V452" s="33">
        <f>IF($AB452="","",IFERROR(INDEX(ITP!$J$3:$J$46,MATCH($AB452,ITP!$E$3:$E$46,0)),""))</f>
        <v/>
      </c>
      <c r="W452" s="33">
        <f>IF($AB452="","",IFERROR(INDEX(ITP!$K$3:$K$46,MATCH($AB452,ITP!$E$3:$E$46,0)),""))</f>
        <v/>
      </c>
      <c r="X452" s="33">
        <f>IF($AB452="","",IFERROR(INDEX(ITP!$L$3:$L$46,MATCH($AB452,ITP!$E$3:$E$46,0)),""))</f>
        <v/>
      </c>
      <c r="Y452" s="33">
        <f>IF($AB452="","",IFERROR(INDEX(ITP!$M$3:$M$46,MATCH($AB452,ITP!$E$3:$E$46,0)),""))</f>
        <v/>
      </c>
      <c r="Z452" s="33">
        <f>IF($AB452="","",IFERROR(INDEX(ITP!$N$3:$N$46,MATCH($AB452,ITP!$E$3:$E$46,0)),""))</f>
        <v/>
      </c>
      <c r="AA452" s="13">
        <f>IF(A452="","",A452&amp;"|"&amp;COUNTIF($A$2:A452,A452))</f>
        <v/>
      </c>
      <c r="AB452" s="13">
        <f>IF($A452="","",IFERROR(INDEX(ITP!$C$3:$C$21,MATCH(1,INDEX((ITP!$A$3:$A$21=$A452)*(((ITP!$B$3:$B$21="")+ISNUMBER(SEARCH(ITP!$B$3:$B$21,$G452&amp;" "&amp;$T452)))&gt;0),0),0)),""))</f>
        <v/>
      </c>
    </row>
    <row r="453">
      <c r="A453" s="33" t="n"/>
      <c r="B453" s="10" t="n"/>
      <c r="C453" s="33" t="n"/>
      <c r="D453" s="28" t="n"/>
      <c r="E453" s="10" t="n"/>
      <c r="F453" s="44" t="n"/>
      <c r="G453" s="33" t="n"/>
      <c r="H453" s="33" t="n"/>
      <c r="I453" s="33" t="n"/>
      <c r="J453" s="33" t="n"/>
      <c r="K453" s="44" t="n"/>
      <c r="L453" s="10" t="n"/>
      <c r="M453" s="33" t="n"/>
      <c r="N453" s="33" t="n"/>
      <c r="O453" s="33" t="n"/>
      <c r="P453" s="33" t="n"/>
      <c r="Q453" s="33" t="n"/>
      <c r="R453" s="33">
        <f>IF($AB453="","",IFERROR(INDEX(ITP!$G$3:$G$46,MATCH($AB453,ITP!$E$3:$E$46,0)),""))</f>
        <v/>
      </c>
      <c r="S453" s="33" t="n"/>
      <c r="T453" s="33" t="n"/>
      <c r="U453" s="33">
        <f>IF($AB453="","",IFERROR(INDEX(ITP!$I$3:$I$46,MATCH($AB453,ITP!$E$3:$E$46,0)),""))</f>
        <v/>
      </c>
      <c r="V453" s="33">
        <f>IF($AB453="","",IFERROR(INDEX(ITP!$J$3:$J$46,MATCH($AB453,ITP!$E$3:$E$46,0)),""))</f>
        <v/>
      </c>
      <c r="W453" s="33">
        <f>IF($AB453="","",IFERROR(INDEX(ITP!$K$3:$K$46,MATCH($AB453,ITP!$E$3:$E$46,0)),""))</f>
        <v/>
      </c>
      <c r="X453" s="33">
        <f>IF($AB453="","",IFERROR(INDEX(ITP!$L$3:$L$46,MATCH($AB453,ITP!$E$3:$E$46,0)),""))</f>
        <v/>
      </c>
      <c r="Y453" s="33">
        <f>IF($AB453="","",IFERROR(INDEX(ITP!$M$3:$M$46,MATCH($AB453,ITP!$E$3:$E$46,0)),""))</f>
        <v/>
      </c>
      <c r="Z453" s="33">
        <f>IF($AB453="","",IFERROR(INDEX(ITP!$N$3:$N$46,MATCH($AB453,ITP!$E$3:$E$46,0)),""))</f>
        <v/>
      </c>
      <c r="AA453" s="13">
        <f>IF(A453="","",A453&amp;"|"&amp;COUNTIF($A$2:A453,A453))</f>
        <v/>
      </c>
      <c r="AB453" s="13">
        <f>IF($A453="","",IFERROR(INDEX(ITP!$C$3:$C$21,MATCH(1,INDEX((ITP!$A$3:$A$21=$A453)*(((ITP!$B$3:$B$21="")+ISNUMBER(SEARCH(ITP!$B$3:$B$21,$G453&amp;" "&amp;$T453)))&gt;0),0),0)),""))</f>
        <v/>
      </c>
    </row>
    <row r="454">
      <c r="A454" s="33" t="n"/>
      <c r="B454" s="10" t="n"/>
      <c r="C454" s="33" t="n"/>
      <c r="D454" s="28" t="n"/>
      <c r="E454" s="10" t="n"/>
      <c r="F454" s="44" t="n"/>
      <c r="G454" s="33" t="n"/>
      <c r="H454" s="33" t="n"/>
      <c r="I454" s="33" t="n"/>
      <c r="J454" s="33" t="n"/>
      <c r="K454" s="44" t="n"/>
      <c r="L454" s="10" t="n"/>
      <c r="M454" s="33" t="n"/>
      <c r="N454" s="33" t="n"/>
      <c r="O454" s="33" t="n"/>
      <c r="P454" s="33" t="n"/>
      <c r="Q454" s="33" t="n"/>
      <c r="R454" s="33">
        <f>IF($AB454="","",IFERROR(INDEX(ITP!$G$3:$G$46,MATCH($AB454,ITP!$E$3:$E$46,0)),""))</f>
        <v/>
      </c>
      <c r="S454" s="33" t="n"/>
      <c r="T454" s="33" t="n"/>
      <c r="U454" s="33">
        <f>IF($AB454="","",IFERROR(INDEX(ITP!$I$3:$I$46,MATCH($AB454,ITP!$E$3:$E$46,0)),""))</f>
        <v/>
      </c>
      <c r="V454" s="33">
        <f>IF($AB454="","",IFERROR(INDEX(ITP!$J$3:$J$46,MATCH($AB454,ITP!$E$3:$E$46,0)),""))</f>
        <v/>
      </c>
      <c r="W454" s="33">
        <f>IF($AB454="","",IFERROR(INDEX(ITP!$K$3:$K$46,MATCH($AB454,ITP!$E$3:$E$46,0)),""))</f>
        <v/>
      </c>
      <c r="X454" s="33">
        <f>IF($AB454="","",IFERROR(INDEX(ITP!$L$3:$L$46,MATCH($AB454,ITP!$E$3:$E$46,0)),""))</f>
        <v/>
      </c>
      <c r="Y454" s="33">
        <f>IF($AB454="","",IFERROR(INDEX(ITP!$M$3:$M$46,MATCH($AB454,ITP!$E$3:$E$46,0)),""))</f>
        <v/>
      </c>
      <c r="Z454" s="33">
        <f>IF($AB454="","",IFERROR(INDEX(ITP!$N$3:$N$46,MATCH($AB454,ITP!$E$3:$E$46,0)),""))</f>
        <v/>
      </c>
      <c r="AA454" s="13">
        <f>IF(A454="","",A454&amp;"|"&amp;COUNTIF($A$2:A454,A454))</f>
        <v/>
      </c>
      <c r="AB454" s="13">
        <f>IF($A454="","",IFERROR(INDEX(ITP!$C$3:$C$21,MATCH(1,INDEX((ITP!$A$3:$A$21=$A454)*(((ITP!$B$3:$B$21="")+ISNUMBER(SEARCH(ITP!$B$3:$B$21,$G454&amp;" "&amp;$T454)))&gt;0),0),0)),""))</f>
        <v/>
      </c>
    </row>
    <row r="455">
      <c r="A455" s="33" t="n"/>
      <c r="B455" s="10" t="n"/>
      <c r="C455" s="33" t="n"/>
      <c r="D455" s="28" t="n"/>
      <c r="E455" s="10" t="n"/>
      <c r="F455" s="44" t="n"/>
      <c r="G455" s="33" t="n"/>
      <c r="H455" s="33" t="n"/>
      <c r="I455" s="33" t="n"/>
      <c r="J455" s="33" t="n"/>
      <c r="K455" s="44" t="n"/>
      <c r="L455" s="10" t="n"/>
      <c r="M455" s="33" t="n"/>
      <c r="N455" s="33" t="n"/>
      <c r="O455" s="33" t="n"/>
      <c r="P455" s="33" t="n"/>
      <c r="Q455" s="33" t="n"/>
      <c r="R455" s="33">
        <f>IF($AB455="","",IFERROR(INDEX(ITP!$G$3:$G$46,MATCH($AB455,ITP!$E$3:$E$46,0)),""))</f>
        <v/>
      </c>
      <c r="S455" s="33" t="n"/>
      <c r="T455" s="33" t="n"/>
      <c r="U455" s="33">
        <f>IF($AB455="","",IFERROR(INDEX(ITP!$I$3:$I$46,MATCH($AB455,ITP!$E$3:$E$46,0)),""))</f>
        <v/>
      </c>
      <c r="V455" s="33">
        <f>IF($AB455="","",IFERROR(INDEX(ITP!$J$3:$J$46,MATCH($AB455,ITP!$E$3:$E$46,0)),""))</f>
        <v/>
      </c>
      <c r="W455" s="33">
        <f>IF($AB455="","",IFERROR(INDEX(ITP!$K$3:$K$46,MATCH($AB455,ITP!$E$3:$E$46,0)),""))</f>
        <v/>
      </c>
      <c r="X455" s="33">
        <f>IF($AB455="","",IFERROR(INDEX(ITP!$L$3:$L$46,MATCH($AB455,ITP!$E$3:$E$46,0)),""))</f>
        <v/>
      </c>
      <c r="Y455" s="33">
        <f>IF($AB455="","",IFERROR(INDEX(ITP!$M$3:$M$46,MATCH($AB455,ITP!$E$3:$E$46,0)),""))</f>
        <v/>
      </c>
      <c r="Z455" s="33">
        <f>IF($AB455="","",IFERROR(INDEX(ITP!$N$3:$N$46,MATCH($AB455,ITP!$E$3:$E$46,0)),""))</f>
        <v/>
      </c>
      <c r="AA455" s="13">
        <f>IF(A455="","",A455&amp;"|"&amp;COUNTIF($A$2:A455,A455))</f>
        <v/>
      </c>
      <c r="AB455" s="13">
        <f>IF($A455="","",IFERROR(INDEX(ITP!$C$3:$C$21,MATCH(1,INDEX((ITP!$A$3:$A$21=$A455)*(((ITP!$B$3:$B$21="")+ISNUMBER(SEARCH(ITP!$B$3:$B$21,$G455&amp;" "&amp;$T455)))&gt;0),0),0)),""))</f>
        <v/>
      </c>
    </row>
    <row r="456">
      <c r="A456" s="33" t="n"/>
      <c r="B456" s="10" t="n"/>
      <c r="C456" s="33" t="n"/>
      <c r="D456" s="28" t="n"/>
      <c r="E456" s="10" t="n"/>
      <c r="F456" s="44" t="n"/>
      <c r="G456" s="33" t="n"/>
      <c r="H456" s="33" t="n"/>
      <c r="I456" s="33" t="n"/>
      <c r="J456" s="33" t="n"/>
      <c r="K456" s="44" t="n"/>
      <c r="L456" s="10" t="n"/>
      <c r="M456" s="33" t="n"/>
      <c r="N456" s="33" t="n"/>
      <c r="O456" s="33" t="n"/>
      <c r="P456" s="33" t="n"/>
      <c r="Q456" s="33" t="n"/>
      <c r="R456" s="33">
        <f>IF($AB456="","",IFERROR(INDEX(ITP!$G$3:$G$46,MATCH($AB456,ITP!$E$3:$E$46,0)),""))</f>
        <v/>
      </c>
      <c r="S456" s="33" t="n"/>
      <c r="T456" s="33" t="n"/>
      <c r="U456" s="33">
        <f>IF($AB456="","",IFERROR(INDEX(ITP!$I$3:$I$46,MATCH($AB456,ITP!$E$3:$E$46,0)),""))</f>
        <v/>
      </c>
      <c r="V456" s="33">
        <f>IF($AB456="","",IFERROR(INDEX(ITP!$J$3:$J$46,MATCH($AB456,ITP!$E$3:$E$46,0)),""))</f>
        <v/>
      </c>
      <c r="W456" s="33">
        <f>IF($AB456="","",IFERROR(INDEX(ITP!$K$3:$K$46,MATCH($AB456,ITP!$E$3:$E$46,0)),""))</f>
        <v/>
      </c>
      <c r="X456" s="33">
        <f>IF($AB456="","",IFERROR(INDEX(ITP!$L$3:$L$46,MATCH($AB456,ITP!$E$3:$E$46,0)),""))</f>
        <v/>
      </c>
      <c r="Y456" s="33">
        <f>IF($AB456="","",IFERROR(INDEX(ITP!$M$3:$M$46,MATCH($AB456,ITP!$E$3:$E$46,0)),""))</f>
        <v/>
      </c>
      <c r="Z456" s="33">
        <f>IF($AB456="","",IFERROR(INDEX(ITP!$N$3:$N$46,MATCH($AB456,ITP!$E$3:$E$46,0)),""))</f>
        <v/>
      </c>
      <c r="AA456" s="13">
        <f>IF(A456="","",A456&amp;"|"&amp;COUNTIF($A$2:A456,A456))</f>
        <v/>
      </c>
      <c r="AB456" s="13">
        <f>IF($A456="","",IFERROR(INDEX(ITP!$C$3:$C$21,MATCH(1,INDEX((ITP!$A$3:$A$21=$A456)*(((ITP!$B$3:$B$21="")+ISNUMBER(SEARCH(ITP!$B$3:$B$21,$G456&amp;" "&amp;$T456)))&gt;0),0),0)),""))</f>
        <v/>
      </c>
    </row>
    <row r="457">
      <c r="A457" s="33" t="n"/>
      <c r="B457" s="10" t="n"/>
      <c r="C457" s="33" t="n"/>
      <c r="D457" s="28" t="n"/>
      <c r="E457" s="10" t="n"/>
      <c r="F457" s="44" t="n"/>
      <c r="G457" s="33" t="n"/>
      <c r="H457" s="33" t="n"/>
      <c r="I457" s="33" t="n"/>
      <c r="J457" s="33" t="n"/>
      <c r="K457" s="44" t="n"/>
      <c r="L457" s="10" t="n"/>
      <c r="M457" s="33" t="n"/>
      <c r="N457" s="33" t="n"/>
      <c r="O457" s="33" t="n"/>
      <c r="P457" s="33" t="n"/>
      <c r="Q457" s="33" t="n"/>
      <c r="R457" s="33">
        <f>IF($AB457="","",IFERROR(INDEX(ITP!$G$3:$G$46,MATCH($AB457,ITP!$E$3:$E$46,0)),""))</f>
        <v/>
      </c>
      <c r="S457" s="33" t="n"/>
      <c r="T457" s="33" t="n"/>
      <c r="U457" s="33">
        <f>IF($AB457="","",IFERROR(INDEX(ITP!$I$3:$I$46,MATCH($AB457,ITP!$E$3:$E$46,0)),""))</f>
        <v/>
      </c>
      <c r="V457" s="33">
        <f>IF($AB457="","",IFERROR(INDEX(ITP!$J$3:$J$46,MATCH($AB457,ITP!$E$3:$E$46,0)),""))</f>
        <v/>
      </c>
      <c r="W457" s="33">
        <f>IF($AB457="","",IFERROR(INDEX(ITP!$K$3:$K$46,MATCH($AB457,ITP!$E$3:$E$46,0)),""))</f>
        <v/>
      </c>
      <c r="X457" s="33">
        <f>IF($AB457="","",IFERROR(INDEX(ITP!$L$3:$L$46,MATCH($AB457,ITP!$E$3:$E$46,0)),""))</f>
        <v/>
      </c>
      <c r="Y457" s="33">
        <f>IF($AB457="","",IFERROR(INDEX(ITP!$M$3:$M$46,MATCH($AB457,ITP!$E$3:$E$46,0)),""))</f>
        <v/>
      </c>
      <c r="Z457" s="33">
        <f>IF($AB457="","",IFERROR(INDEX(ITP!$N$3:$N$46,MATCH($AB457,ITP!$E$3:$E$46,0)),""))</f>
        <v/>
      </c>
      <c r="AA457" s="13">
        <f>IF(A457="","",A457&amp;"|"&amp;COUNTIF($A$2:A457,A457))</f>
        <v/>
      </c>
      <c r="AB457" s="13">
        <f>IF($A457="","",IFERROR(INDEX(ITP!$C$3:$C$21,MATCH(1,INDEX((ITP!$A$3:$A$21=$A457)*(((ITP!$B$3:$B$21="")+ISNUMBER(SEARCH(ITP!$B$3:$B$21,$G457&amp;" "&amp;$T457)))&gt;0),0),0)),""))</f>
        <v/>
      </c>
    </row>
    <row r="458">
      <c r="A458" s="33" t="n"/>
      <c r="B458" s="10" t="n"/>
      <c r="C458" s="33" t="n"/>
      <c r="D458" s="28" t="n"/>
      <c r="E458" s="10" t="n"/>
      <c r="F458" s="44" t="n"/>
      <c r="G458" s="33" t="n"/>
      <c r="H458" s="33" t="n"/>
      <c r="I458" s="33" t="n"/>
      <c r="J458" s="33" t="n"/>
      <c r="K458" s="44" t="n"/>
      <c r="L458" s="10" t="n"/>
      <c r="M458" s="33" t="n"/>
      <c r="N458" s="33" t="n"/>
      <c r="O458" s="33" t="n"/>
      <c r="P458" s="33" t="n"/>
      <c r="Q458" s="33" t="n"/>
      <c r="R458" s="33">
        <f>IF($AB458="","",IFERROR(INDEX(ITP!$G$3:$G$46,MATCH($AB458,ITP!$E$3:$E$46,0)),""))</f>
        <v/>
      </c>
      <c r="S458" s="33" t="n"/>
      <c r="T458" s="33" t="n"/>
      <c r="U458" s="33">
        <f>IF($AB458="","",IFERROR(INDEX(ITP!$I$3:$I$46,MATCH($AB458,ITP!$E$3:$E$46,0)),""))</f>
        <v/>
      </c>
      <c r="V458" s="33">
        <f>IF($AB458="","",IFERROR(INDEX(ITP!$J$3:$J$46,MATCH($AB458,ITP!$E$3:$E$46,0)),""))</f>
        <v/>
      </c>
      <c r="W458" s="33">
        <f>IF($AB458="","",IFERROR(INDEX(ITP!$K$3:$K$46,MATCH($AB458,ITP!$E$3:$E$46,0)),""))</f>
        <v/>
      </c>
      <c r="X458" s="33">
        <f>IF($AB458="","",IFERROR(INDEX(ITP!$L$3:$L$46,MATCH($AB458,ITP!$E$3:$E$46,0)),""))</f>
        <v/>
      </c>
      <c r="Y458" s="33">
        <f>IF($AB458="","",IFERROR(INDEX(ITP!$M$3:$M$46,MATCH($AB458,ITP!$E$3:$E$46,0)),""))</f>
        <v/>
      </c>
      <c r="Z458" s="33">
        <f>IF($AB458="","",IFERROR(INDEX(ITP!$N$3:$N$46,MATCH($AB458,ITP!$E$3:$E$46,0)),""))</f>
        <v/>
      </c>
      <c r="AA458" s="13">
        <f>IF(A458="","",A458&amp;"|"&amp;COUNTIF($A$2:A458,A458))</f>
        <v/>
      </c>
      <c r="AB458" s="13">
        <f>IF($A458="","",IFERROR(INDEX(ITP!$C$3:$C$21,MATCH(1,INDEX((ITP!$A$3:$A$21=$A458)*(((ITP!$B$3:$B$21="")+ISNUMBER(SEARCH(ITP!$B$3:$B$21,$G458&amp;" "&amp;$T458)))&gt;0),0),0)),""))</f>
        <v/>
      </c>
    </row>
    <row r="459">
      <c r="A459" s="33" t="n"/>
      <c r="B459" s="10" t="n"/>
      <c r="C459" s="33" t="n"/>
      <c r="D459" s="28" t="n"/>
      <c r="E459" s="10" t="n"/>
      <c r="F459" s="44" t="n"/>
      <c r="G459" s="33" t="n"/>
      <c r="H459" s="33" t="n"/>
      <c r="I459" s="33" t="n"/>
      <c r="J459" s="33" t="n"/>
      <c r="K459" s="44" t="n"/>
      <c r="L459" s="10" t="n"/>
      <c r="M459" s="33" t="n"/>
      <c r="N459" s="33" t="n"/>
      <c r="O459" s="33" t="n"/>
      <c r="P459" s="33" t="n"/>
      <c r="Q459" s="33" t="n"/>
      <c r="R459" s="33">
        <f>IF($AB459="","",IFERROR(INDEX(ITP!$G$3:$G$46,MATCH($AB459,ITP!$E$3:$E$46,0)),""))</f>
        <v/>
      </c>
      <c r="S459" s="33" t="n"/>
      <c r="T459" s="33" t="n"/>
      <c r="U459" s="33">
        <f>IF($AB459="","",IFERROR(INDEX(ITP!$I$3:$I$46,MATCH($AB459,ITP!$E$3:$E$46,0)),""))</f>
        <v/>
      </c>
      <c r="V459" s="33">
        <f>IF($AB459="","",IFERROR(INDEX(ITP!$J$3:$J$46,MATCH($AB459,ITP!$E$3:$E$46,0)),""))</f>
        <v/>
      </c>
      <c r="W459" s="33">
        <f>IF($AB459="","",IFERROR(INDEX(ITP!$K$3:$K$46,MATCH($AB459,ITP!$E$3:$E$46,0)),""))</f>
        <v/>
      </c>
      <c r="X459" s="33">
        <f>IF($AB459="","",IFERROR(INDEX(ITP!$L$3:$L$46,MATCH($AB459,ITP!$E$3:$E$46,0)),""))</f>
        <v/>
      </c>
      <c r="Y459" s="33">
        <f>IF($AB459="","",IFERROR(INDEX(ITP!$M$3:$M$46,MATCH($AB459,ITP!$E$3:$E$46,0)),""))</f>
        <v/>
      </c>
      <c r="Z459" s="33">
        <f>IF($AB459="","",IFERROR(INDEX(ITP!$N$3:$N$46,MATCH($AB459,ITP!$E$3:$E$46,0)),""))</f>
        <v/>
      </c>
      <c r="AA459" s="13">
        <f>IF(A459="","",A459&amp;"|"&amp;COUNTIF($A$2:A459,A459))</f>
        <v/>
      </c>
      <c r="AB459" s="13">
        <f>IF($A459="","",IFERROR(INDEX(ITP!$C$3:$C$21,MATCH(1,INDEX((ITP!$A$3:$A$21=$A459)*(((ITP!$B$3:$B$21="")+ISNUMBER(SEARCH(ITP!$B$3:$B$21,$G459&amp;" "&amp;$T459)))&gt;0),0),0)),""))</f>
        <v/>
      </c>
    </row>
    <row r="460">
      <c r="A460" s="33" t="n"/>
      <c r="B460" s="10" t="n"/>
      <c r="C460" s="33" t="n"/>
      <c r="D460" s="28" t="n"/>
      <c r="E460" s="10" t="n"/>
      <c r="F460" s="44" t="n"/>
      <c r="G460" s="33" t="n"/>
      <c r="H460" s="33" t="n"/>
      <c r="I460" s="33" t="n"/>
      <c r="J460" s="33" t="n"/>
      <c r="K460" s="44" t="n"/>
      <c r="L460" s="10" t="n"/>
      <c r="M460" s="33" t="n"/>
      <c r="N460" s="33" t="n"/>
      <c r="O460" s="33" t="n"/>
      <c r="P460" s="33" t="n"/>
      <c r="Q460" s="33" t="n"/>
      <c r="R460" s="33">
        <f>IF($AB460="","",IFERROR(INDEX(ITP!$G$3:$G$46,MATCH($AB460,ITP!$E$3:$E$46,0)),""))</f>
        <v/>
      </c>
      <c r="S460" s="33" t="n"/>
      <c r="T460" s="33" t="n"/>
      <c r="U460" s="33">
        <f>IF($AB460="","",IFERROR(INDEX(ITP!$I$3:$I$46,MATCH($AB460,ITP!$E$3:$E$46,0)),""))</f>
        <v/>
      </c>
      <c r="V460" s="33">
        <f>IF($AB460="","",IFERROR(INDEX(ITP!$J$3:$J$46,MATCH($AB460,ITP!$E$3:$E$46,0)),""))</f>
        <v/>
      </c>
      <c r="W460" s="33">
        <f>IF($AB460="","",IFERROR(INDEX(ITP!$K$3:$K$46,MATCH($AB460,ITP!$E$3:$E$46,0)),""))</f>
        <v/>
      </c>
      <c r="X460" s="33">
        <f>IF($AB460="","",IFERROR(INDEX(ITP!$L$3:$L$46,MATCH($AB460,ITP!$E$3:$E$46,0)),""))</f>
        <v/>
      </c>
      <c r="Y460" s="33">
        <f>IF($AB460="","",IFERROR(INDEX(ITP!$M$3:$M$46,MATCH($AB460,ITP!$E$3:$E$46,0)),""))</f>
        <v/>
      </c>
      <c r="Z460" s="33">
        <f>IF($AB460="","",IFERROR(INDEX(ITP!$N$3:$N$46,MATCH($AB460,ITP!$E$3:$E$46,0)),""))</f>
        <v/>
      </c>
      <c r="AA460" s="13">
        <f>IF(A460="","",A460&amp;"|"&amp;COUNTIF($A$2:A460,A460))</f>
        <v/>
      </c>
      <c r="AB460" s="13">
        <f>IF($A460="","",IFERROR(INDEX(ITP!$C$3:$C$21,MATCH(1,INDEX((ITP!$A$3:$A$21=$A460)*(((ITP!$B$3:$B$21="")+ISNUMBER(SEARCH(ITP!$B$3:$B$21,$G460&amp;" "&amp;$T460)))&gt;0),0),0)),""))</f>
        <v/>
      </c>
    </row>
    <row r="461">
      <c r="A461" s="33" t="n"/>
      <c r="B461" s="10" t="n"/>
      <c r="C461" s="33" t="n"/>
      <c r="D461" s="28" t="n"/>
      <c r="E461" s="10" t="n"/>
      <c r="F461" s="44" t="n"/>
      <c r="G461" s="33" t="n"/>
      <c r="H461" s="33" t="n"/>
      <c r="I461" s="33" t="n"/>
      <c r="J461" s="33" t="n"/>
      <c r="K461" s="44" t="n"/>
      <c r="L461" s="10" t="n"/>
      <c r="M461" s="33" t="n"/>
      <c r="N461" s="33" t="n"/>
      <c r="O461" s="33" t="n"/>
      <c r="P461" s="33" t="n"/>
      <c r="Q461" s="33" t="n"/>
      <c r="R461" s="33">
        <f>IF($AB461="","",IFERROR(INDEX(ITP!$G$3:$G$46,MATCH($AB461,ITP!$E$3:$E$46,0)),""))</f>
        <v/>
      </c>
      <c r="S461" s="33" t="n"/>
      <c r="T461" s="33" t="n"/>
      <c r="U461" s="33">
        <f>IF($AB461="","",IFERROR(INDEX(ITP!$I$3:$I$46,MATCH($AB461,ITP!$E$3:$E$46,0)),""))</f>
        <v/>
      </c>
      <c r="V461" s="33">
        <f>IF($AB461="","",IFERROR(INDEX(ITP!$J$3:$J$46,MATCH($AB461,ITP!$E$3:$E$46,0)),""))</f>
        <v/>
      </c>
      <c r="W461" s="33">
        <f>IF($AB461="","",IFERROR(INDEX(ITP!$K$3:$K$46,MATCH($AB461,ITP!$E$3:$E$46,0)),""))</f>
        <v/>
      </c>
      <c r="X461" s="33">
        <f>IF($AB461="","",IFERROR(INDEX(ITP!$L$3:$L$46,MATCH($AB461,ITP!$E$3:$E$46,0)),""))</f>
        <v/>
      </c>
      <c r="Y461" s="33">
        <f>IF($AB461="","",IFERROR(INDEX(ITP!$M$3:$M$46,MATCH($AB461,ITP!$E$3:$E$46,0)),""))</f>
        <v/>
      </c>
      <c r="Z461" s="33">
        <f>IF($AB461="","",IFERROR(INDEX(ITP!$N$3:$N$46,MATCH($AB461,ITP!$E$3:$E$46,0)),""))</f>
        <v/>
      </c>
      <c r="AA461" s="13">
        <f>IF(A461="","",A461&amp;"|"&amp;COUNTIF($A$2:A461,A461))</f>
        <v/>
      </c>
      <c r="AB461" s="13">
        <f>IF($A461="","",IFERROR(INDEX(ITP!$C$3:$C$21,MATCH(1,INDEX((ITP!$A$3:$A$21=$A461)*(((ITP!$B$3:$B$21="")+ISNUMBER(SEARCH(ITP!$B$3:$B$21,$G461&amp;" "&amp;$T461)))&gt;0),0),0)),""))</f>
        <v/>
      </c>
    </row>
    <row r="462">
      <c r="A462" s="33" t="n"/>
      <c r="B462" s="10" t="n"/>
      <c r="C462" s="33" t="n"/>
      <c r="D462" s="28" t="n"/>
      <c r="E462" s="10" t="n"/>
      <c r="F462" s="44" t="n"/>
      <c r="G462" s="33" t="n"/>
      <c r="H462" s="33" t="n"/>
      <c r="I462" s="33" t="n"/>
      <c r="J462" s="33" t="n"/>
      <c r="K462" s="44" t="n"/>
      <c r="L462" s="10" t="n"/>
      <c r="M462" s="33" t="n"/>
      <c r="N462" s="33" t="n"/>
      <c r="O462" s="33" t="n"/>
      <c r="P462" s="33" t="n"/>
      <c r="Q462" s="33" t="n"/>
      <c r="R462" s="33">
        <f>IF($AB462="","",IFERROR(INDEX(ITP!$G$3:$G$46,MATCH($AB462,ITP!$E$3:$E$46,0)),""))</f>
        <v/>
      </c>
      <c r="S462" s="33" t="n"/>
      <c r="T462" s="33" t="n"/>
      <c r="U462" s="33">
        <f>IF($AB462="","",IFERROR(INDEX(ITP!$I$3:$I$46,MATCH($AB462,ITP!$E$3:$E$46,0)),""))</f>
        <v/>
      </c>
      <c r="V462" s="33">
        <f>IF($AB462="","",IFERROR(INDEX(ITP!$J$3:$J$46,MATCH($AB462,ITP!$E$3:$E$46,0)),""))</f>
        <v/>
      </c>
      <c r="W462" s="33">
        <f>IF($AB462="","",IFERROR(INDEX(ITP!$K$3:$K$46,MATCH($AB462,ITP!$E$3:$E$46,0)),""))</f>
        <v/>
      </c>
      <c r="X462" s="33">
        <f>IF($AB462="","",IFERROR(INDEX(ITP!$L$3:$L$46,MATCH($AB462,ITP!$E$3:$E$46,0)),""))</f>
        <v/>
      </c>
      <c r="Y462" s="33">
        <f>IF($AB462="","",IFERROR(INDEX(ITP!$M$3:$M$46,MATCH($AB462,ITP!$E$3:$E$46,0)),""))</f>
        <v/>
      </c>
      <c r="Z462" s="33">
        <f>IF($AB462="","",IFERROR(INDEX(ITP!$N$3:$N$46,MATCH($AB462,ITP!$E$3:$E$46,0)),""))</f>
        <v/>
      </c>
      <c r="AA462" s="13">
        <f>IF(A462="","",A462&amp;"|"&amp;COUNTIF($A$2:A462,A462))</f>
        <v/>
      </c>
      <c r="AB462" s="13">
        <f>IF($A462="","",IFERROR(INDEX(ITP!$C$3:$C$21,MATCH(1,INDEX((ITP!$A$3:$A$21=$A462)*(((ITP!$B$3:$B$21="")+ISNUMBER(SEARCH(ITP!$B$3:$B$21,$G462&amp;" "&amp;$T462)))&gt;0),0),0)),""))</f>
        <v/>
      </c>
    </row>
    <row r="463">
      <c r="A463" s="33" t="n"/>
      <c r="B463" s="10" t="n"/>
      <c r="C463" s="33" t="n"/>
      <c r="D463" s="28" t="n"/>
      <c r="E463" s="10" t="n"/>
      <c r="F463" s="44" t="n"/>
      <c r="G463" s="33" t="n"/>
      <c r="H463" s="33" t="n"/>
      <c r="I463" s="33" t="n"/>
      <c r="J463" s="33" t="n"/>
      <c r="K463" s="44" t="n"/>
      <c r="L463" s="10" t="n"/>
      <c r="M463" s="33" t="n"/>
      <c r="N463" s="33" t="n"/>
      <c r="O463" s="33" t="n"/>
      <c r="P463" s="33" t="n"/>
      <c r="Q463" s="33" t="n"/>
      <c r="R463" s="33">
        <f>IF($AB463="","",IFERROR(INDEX(ITP!$G$3:$G$46,MATCH($AB463,ITP!$E$3:$E$46,0)),""))</f>
        <v/>
      </c>
      <c r="S463" s="33" t="n"/>
      <c r="T463" s="33" t="n"/>
      <c r="U463" s="33">
        <f>IF($AB463="","",IFERROR(INDEX(ITP!$I$3:$I$46,MATCH($AB463,ITP!$E$3:$E$46,0)),""))</f>
        <v/>
      </c>
      <c r="V463" s="33">
        <f>IF($AB463="","",IFERROR(INDEX(ITP!$J$3:$J$46,MATCH($AB463,ITP!$E$3:$E$46,0)),""))</f>
        <v/>
      </c>
      <c r="W463" s="33">
        <f>IF($AB463="","",IFERROR(INDEX(ITP!$K$3:$K$46,MATCH($AB463,ITP!$E$3:$E$46,0)),""))</f>
        <v/>
      </c>
      <c r="X463" s="33">
        <f>IF($AB463="","",IFERROR(INDEX(ITP!$L$3:$L$46,MATCH($AB463,ITP!$E$3:$E$46,0)),""))</f>
        <v/>
      </c>
      <c r="Y463" s="33">
        <f>IF($AB463="","",IFERROR(INDEX(ITP!$M$3:$M$46,MATCH($AB463,ITP!$E$3:$E$46,0)),""))</f>
        <v/>
      </c>
      <c r="Z463" s="33">
        <f>IF($AB463="","",IFERROR(INDEX(ITP!$N$3:$N$46,MATCH($AB463,ITP!$E$3:$E$46,0)),""))</f>
        <v/>
      </c>
      <c r="AA463" s="13">
        <f>IF(A463="","",A463&amp;"|"&amp;COUNTIF($A$2:A463,A463))</f>
        <v/>
      </c>
      <c r="AB463" s="13">
        <f>IF($A463="","",IFERROR(INDEX(ITP!$C$3:$C$21,MATCH(1,INDEX((ITP!$A$3:$A$21=$A463)*(((ITP!$B$3:$B$21="")+ISNUMBER(SEARCH(ITP!$B$3:$B$21,$G463&amp;" "&amp;$T463)))&gt;0),0),0)),""))</f>
        <v/>
      </c>
    </row>
    <row r="464">
      <c r="A464" s="33" t="n"/>
      <c r="B464" s="10" t="n"/>
      <c r="C464" s="33" t="n"/>
      <c r="D464" s="28" t="n"/>
      <c r="E464" s="10" t="n"/>
      <c r="F464" s="44" t="n"/>
      <c r="G464" s="33" t="n"/>
      <c r="H464" s="33" t="n"/>
      <c r="I464" s="33" t="n"/>
      <c r="J464" s="33" t="n"/>
      <c r="K464" s="44" t="n"/>
      <c r="L464" s="10" t="n"/>
      <c r="M464" s="33" t="n"/>
      <c r="N464" s="33" t="n"/>
      <c r="O464" s="33" t="n"/>
      <c r="P464" s="33" t="n"/>
      <c r="Q464" s="33" t="n"/>
      <c r="R464" s="33">
        <f>IF($AB464="","",IFERROR(INDEX(ITP!$G$3:$G$46,MATCH($AB464,ITP!$E$3:$E$46,0)),""))</f>
        <v/>
      </c>
      <c r="S464" s="33" t="n"/>
      <c r="T464" s="33" t="n"/>
      <c r="U464" s="33">
        <f>IF($AB464="","",IFERROR(INDEX(ITP!$I$3:$I$46,MATCH($AB464,ITP!$E$3:$E$46,0)),""))</f>
        <v/>
      </c>
      <c r="V464" s="33">
        <f>IF($AB464="","",IFERROR(INDEX(ITP!$J$3:$J$46,MATCH($AB464,ITP!$E$3:$E$46,0)),""))</f>
        <v/>
      </c>
      <c r="W464" s="33">
        <f>IF($AB464="","",IFERROR(INDEX(ITP!$K$3:$K$46,MATCH($AB464,ITP!$E$3:$E$46,0)),""))</f>
        <v/>
      </c>
      <c r="X464" s="33">
        <f>IF($AB464="","",IFERROR(INDEX(ITP!$L$3:$L$46,MATCH($AB464,ITP!$E$3:$E$46,0)),""))</f>
        <v/>
      </c>
      <c r="Y464" s="33">
        <f>IF($AB464="","",IFERROR(INDEX(ITP!$M$3:$M$46,MATCH($AB464,ITP!$E$3:$E$46,0)),""))</f>
        <v/>
      </c>
      <c r="Z464" s="33">
        <f>IF($AB464="","",IFERROR(INDEX(ITP!$N$3:$N$46,MATCH($AB464,ITP!$E$3:$E$46,0)),""))</f>
        <v/>
      </c>
      <c r="AA464" s="13">
        <f>IF(A464="","",A464&amp;"|"&amp;COUNTIF($A$2:A464,A464))</f>
        <v/>
      </c>
      <c r="AB464" s="13">
        <f>IF($A464="","",IFERROR(INDEX(ITP!$C$3:$C$21,MATCH(1,INDEX((ITP!$A$3:$A$21=$A464)*(((ITP!$B$3:$B$21="")+ISNUMBER(SEARCH(ITP!$B$3:$B$21,$G464&amp;" "&amp;$T464)))&gt;0),0),0)),""))</f>
        <v/>
      </c>
    </row>
    <row r="465">
      <c r="A465" s="33" t="n"/>
      <c r="B465" s="10" t="n"/>
      <c r="C465" s="33" t="n"/>
      <c r="D465" s="28" t="n"/>
      <c r="E465" s="10" t="n"/>
      <c r="F465" s="44" t="n"/>
      <c r="G465" s="33" t="n"/>
      <c r="H465" s="33" t="n"/>
      <c r="I465" s="33" t="n"/>
      <c r="J465" s="33" t="n"/>
      <c r="K465" s="44" t="n"/>
      <c r="L465" s="10" t="n"/>
      <c r="M465" s="33" t="n"/>
      <c r="N465" s="33" t="n"/>
      <c r="O465" s="33" t="n"/>
      <c r="P465" s="33" t="n"/>
      <c r="Q465" s="33" t="n"/>
      <c r="R465" s="33">
        <f>IF($AB465="","",IFERROR(INDEX(ITP!$G$3:$G$46,MATCH($AB465,ITP!$E$3:$E$46,0)),""))</f>
        <v/>
      </c>
      <c r="S465" s="33" t="n"/>
      <c r="T465" s="33" t="n"/>
      <c r="U465" s="33">
        <f>IF($AB465="","",IFERROR(INDEX(ITP!$I$3:$I$46,MATCH($AB465,ITP!$E$3:$E$46,0)),""))</f>
        <v/>
      </c>
      <c r="V465" s="33">
        <f>IF($AB465="","",IFERROR(INDEX(ITP!$J$3:$J$46,MATCH($AB465,ITP!$E$3:$E$46,0)),""))</f>
        <v/>
      </c>
      <c r="W465" s="33">
        <f>IF($AB465="","",IFERROR(INDEX(ITP!$K$3:$K$46,MATCH($AB465,ITP!$E$3:$E$46,0)),""))</f>
        <v/>
      </c>
      <c r="X465" s="33">
        <f>IF($AB465="","",IFERROR(INDEX(ITP!$L$3:$L$46,MATCH($AB465,ITP!$E$3:$E$46,0)),""))</f>
        <v/>
      </c>
      <c r="Y465" s="33">
        <f>IF($AB465="","",IFERROR(INDEX(ITP!$M$3:$M$46,MATCH($AB465,ITP!$E$3:$E$46,0)),""))</f>
        <v/>
      </c>
      <c r="Z465" s="33">
        <f>IF($AB465="","",IFERROR(INDEX(ITP!$N$3:$N$46,MATCH($AB465,ITP!$E$3:$E$46,0)),""))</f>
        <v/>
      </c>
      <c r="AA465" s="13">
        <f>IF(A465="","",A465&amp;"|"&amp;COUNTIF($A$2:A465,A465))</f>
        <v/>
      </c>
      <c r="AB465" s="13">
        <f>IF($A465="","",IFERROR(INDEX(ITP!$C$3:$C$21,MATCH(1,INDEX((ITP!$A$3:$A$21=$A465)*(((ITP!$B$3:$B$21="")+ISNUMBER(SEARCH(ITP!$B$3:$B$21,$G465&amp;" "&amp;$T465)))&gt;0),0),0)),""))</f>
        <v/>
      </c>
    </row>
    <row r="466">
      <c r="A466" s="33" t="n"/>
      <c r="B466" s="10" t="n"/>
      <c r="C466" s="33" t="n"/>
      <c r="D466" s="28" t="n"/>
      <c r="E466" s="10" t="n"/>
      <c r="F466" s="44" t="n"/>
      <c r="G466" s="33" t="n"/>
      <c r="H466" s="33" t="n"/>
      <c r="I466" s="33" t="n"/>
      <c r="J466" s="33" t="n"/>
      <c r="K466" s="44" t="n"/>
      <c r="L466" s="10" t="n"/>
      <c r="M466" s="33" t="n"/>
      <c r="N466" s="33" t="n"/>
      <c r="O466" s="33" t="n"/>
      <c r="P466" s="33" t="n"/>
      <c r="Q466" s="33" t="n"/>
      <c r="R466" s="33">
        <f>IF($AB466="","",IFERROR(INDEX(ITP!$G$3:$G$46,MATCH($AB466,ITP!$E$3:$E$46,0)),""))</f>
        <v/>
      </c>
      <c r="S466" s="33" t="n"/>
      <c r="T466" s="33" t="n"/>
      <c r="U466" s="33">
        <f>IF($AB466="","",IFERROR(INDEX(ITP!$I$3:$I$46,MATCH($AB466,ITP!$E$3:$E$46,0)),""))</f>
        <v/>
      </c>
      <c r="V466" s="33">
        <f>IF($AB466="","",IFERROR(INDEX(ITP!$J$3:$J$46,MATCH($AB466,ITP!$E$3:$E$46,0)),""))</f>
        <v/>
      </c>
      <c r="W466" s="33">
        <f>IF($AB466="","",IFERROR(INDEX(ITP!$K$3:$K$46,MATCH($AB466,ITP!$E$3:$E$46,0)),""))</f>
        <v/>
      </c>
      <c r="X466" s="33">
        <f>IF($AB466="","",IFERROR(INDEX(ITP!$L$3:$L$46,MATCH($AB466,ITP!$E$3:$E$46,0)),""))</f>
        <v/>
      </c>
      <c r="Y466" s="33">
        <f>IF($AB466="","",IFERROR(INDEX(ITP!$M$3:$M$46,MATCH($AB466,ITP!$E$3:$E$46,0)),""))</f>
        <v/>
      </c>
      <c r="Z466" s="33">
        <f>IF($AB466="","",IFERROR(INDEX(ITP!$N$3:$N$46,MATCH($AB466,ITP!$E$3:$E$46,0)),""))</f>
        <v/>
      </c>
      <c r="AA466" s="13">
        <f>IF(A466="","",A466&amp;"|"&amp;COUNTIF($A$2:A466,A466))</f>
        <v/>
      </c>
      <c r="AB466" s="13">
        <f>IF($A466="","",IFERROR(INDEX(ITP!$C$3:$C$21,MATCH(1,INDEX((ITP!$A$3:$A$21=$A466)*(((ITP!$B$3:$B$21="")+ISNUMBER(SEARCH(ITP!$B$3:$B$21,$G466&amp;" "&amp;$T466)))&gt;0),0),0)),""))</f>
        <v/>
      </c>
    </row>
    <row r="467">
      <c r="A467" s="33" t="n"/>
      <c r="B467" s="10" t="n"/>
      <c r="C467" s="33" t="n"/>
      <c r="D467" s="28" t="n"/>
      <c r="E467" s="10" t="n"/>
      <c r="F467" s="44" t="n"/>
      <c r="G467" s="33" t="n"/>
      <c r="H467" s="33" t="n"/>
      <c r="I467" s="33" t="n"/>
      <c r="J467" s="33" t="n"/>
      <c r="K467" s="44" t="n"/>
      <c r="L467" s="10" t="n"/>
      <c r="M467" s="33" t="n"/>
      <c r="N467" s="33" t="n"/>
      <c r="O467" s="33" t="n"/>
      <c r="P467" s="33" t="n"/>
      <c r="Q467" s="33" t="n"/>
      <c r="R467" s="33">
        <f>IF($AB467="","",IFERROR(INDEX(ITP!$G$3:$G$46,MATCH($AB467,ITP!$E$3:$E$46,0)),""))</f>
        <v/>
      </c>
      <c r="S467" s="33" t="n"/>
      <c r="T467" s="33" t="n"/>
      <c r="U467" s="33">
        <f>IF($AB467="","",IFERROR(INDEX(ITP!$I$3:$I$46,MATCH($AB467,ITP!$E$3:$E$46,0)),""))</f>
        <v/>
      </c>
      <c r="V467" s="33">
        <f>IF($AB467="","",IFERROR(INDEX(ITP!$J$3:$J$46,MATCH($AB467,ITP!$E$3:$E$46,0)),""))</f>
        <v/>
      </c>
      <c r="W467" s="33">
        <f>IF($AB467="","",IFERROR(INDEX(ITP!$K$3:$K$46,MATCH($AB467,ITP!$E$3:$E$46,0)),""))</f>
        <v/>
      </c>
      <c r="X467" s="33">
        <f>IF($AB467="","",IFERROR(INDEX(ITP!$L$3:$L$46,MATCH($AB467,ITP!$E$3:$E$46,0)),""))</f>
        <v/>
      </c>
      <c r="Y467" s="33">
        <f>IF($AB467="","",IFERROR(INDEX(ITP!$M$3:$M$46,MATCH($AB467,ITP!$E$3:$E$46,0)),""))</f>
        <v/>
      </c>
      <c r="Z467" s="33">
        <f>IF($AB467="","",IFERROR(INDEX(ITP!$N$3:$N$46,MATCH($AB467,ITP!$E$3:$E$46,0)),""))</f>
        <v/>
      </c>
      <c r="AA467" s="13">
        <f>IF(A467="","",A467&amp;"|"&amp;COUNTIF($A$2:A467,A467))</f>
        <v/>
      </c>
      <c r="AB467" s="13">
        <f>IF($A467="","",IFERROR(INDEX(ITP!$C$3:$C$21,MATCH(1,INDEX((ITP!$A$3:$A$21=$A467)*(((ITP!$B$3:$B$21="")+ISNUMBER(SEARCH(ITP!$B$3:$B$21,$G467&amp;" "&amp;$T467)))&gt;0),0),0)),""))</f>
        <v/>
      </c>
    </row>
    <row r="468">
      <c r="A468" s="33" t="n"/>
      <c r="B468" s="10" t="n"/>
      <c r="C468" s="33" t="n"/>
      <c r="D468" s="28" t="n"/>
      <c r="E468" s="10" t="n"/>
      <c r="F468" s="44" t="n"/>
      <c r="G468" s="33" t="n"/>
      <c r="H468" s="33" t="n"/>
      <c r="I468" s="33" t="n"/>
      <c r="J468" s="33" t="n"/>
      <c r="K468" s="44" t="n"/>
      <c r="L468" s="10" t="n"/>
      <c r="M468" s="33" t="n"/>
      <c r="N468" s="33" t="n"/>
      <c r="O468" s="33" t="n"/>
      <c r="P468" s="33" t="n"/>
      <c r="Q468" s="33" t="n"/>
      <c r="R468" s="33">
        <f>IF($AB468="","",IFERROR(INDEX(ITP!$G$3:$G$46,MATCH($AB468,ITP!$E$3:$E$46,0)),""))</f>
        <v/>
      </c>
      <c r="S468" s="33" t="n"/>
      <c r="T468" s="33" t="n"/>
      <c r="U468" s="33">
        <f>IF($AB468="","",IFERROR(INDEX(ITP!$I$3:$I$46,MATCH($AB468,ITP!$E$3:$E$46,0)),""))</f>
        <v/>
      </c>
      <c r="V468" s="33">
        <f>IF($AB468="","",IFERROR(INDEX(ITP!$J$3:$J$46,MATCH($AB468,ITP!$E$3:$E$46,0)),""))</f>
        <v/>
      </c>
      <c r="W468" s="33">
        <f>IF($AB468="","",IFERROR(INDEX(ITP!$K$3:$K$46,MATCH($AB468,ITP!$E$3:$E$46,0)),""))</f>
        <v/>
      </c>
      <c r="X468" s="33">
        <f>IF($AB468="","",IFERROR(INDEX(ITP!$L$3:$L$46,MATCH($AB468,ITP!$E$3:$E$46,0)),""))</f>
        <v/>
      </c>
      <c r="Y468" s="33">
        <f>IF($AB468="","",IFERROR(INDEX(ITP!$M$3:$M$46,MATCH($AB468,ITP!$E$3:$E$46,0)),""))</f>
        <v/>
      </c>
      <c r="Z468" s="33">
        <f>IF($AB468="","",IFERROR(INDEX(ITP!$N$3:$N$46,MATCH($AB468,ITP!$E$3:$E$46,0)),""))</f>
        <v/>
      </c>
      <c r="AA468" s="13">
        <f>IF(A468="","",A468&amp;"|"&amp;COUNTIF($A$2:A468,A468))</f>
        <v/>
      </c>
      <c r="AB468" s="13">
        <f>IF($A468="","",IFERROR(INDEX(ITP!$C$3:$C$21,MATCH(1,INDEX((ITP!$A$3:$A$21=$A468)*(((ITP!$B$3:$B$21="")+ISNUMBER(SEARCH(ITP!$B$3:$B$21,$G468&amp;" "&amp;$T468)))&gt;0),0),0)),""))</f>
        <v/>
      </c>
    </row>
    <row r="469">
      <c r="A469" s="33" t="n"/>
      <c r="B469" s="10" t="n"/>
      <c r="C469" s="33" t="n"/>
      <c r="D469" s="28" t="n"/>
      <c r="E469" s="10" t="n"/>
      <c r="F469" s="44" t="n"/>
      <c r="G469" s="33" t="n"/>
      <c r="H469" s="33" t="n"/>
      <c r="I469" s="33" t="n"/>
      <c r="J469" s="33" t="n"/>
      <c r="K469" s="44" t="n"/>
      <c r="L469" s="10" t="n"/>
      <c r="M469" s="33" t="n"/>
      <c r="N469" s="33" t="n"/>
      <c r="O469" s="33" t="n"/>
      <c r="P469" s="33" t="n"/>
      <c r="Q469" s="33" t="n"/>
      <c r="R469" s="33">
        <f>IF($AB469="","",IFERROR(INDEX(ITP!$G$3:$G$46,MATCH($AB469,ITP!$E$3:$E$46,0)),""))</f>
        <v/>
      </c>
      <c r="S469" s="33" t="n"/>
      <c r="T469" s="33" t="n"/>
      <c r="U469" s="33">
        <f>IF($AB469="","",IFERROR(INDEX(ITP!$I$3:$I$46,MATCH($AB469,ITP!$E$3:$E$46,0)),""))</f>
        <v/>
      </c>
      <c r="V469" s="33">
        <f>IF($AB469="","",IFERROR(INDEX(ITP!$J$3:$J$46,MATCH($AB469,ITP!$E$3:$E$46,0)),""))</f>
        <v/>
      </c>
      <c r="W469" s="33">
        <f>IF($AB469="","",IFERROR(INDEX(ITP!$K$3:$K$46,MATCH($AB469,ITP!$E$3:$E$46,0)),""))</f>
        <v/>
      </c>
      <c r="X469" s="33">
        <f>IF($AB469="","",IFERROR(INDEX(ITP!$L$3:$L$46,MATCH($AB469,ITP!$E$3:$E$46,0)),""))</f>
        <v/>
      </c>
      <c r="Y469" s="33">
        <f>IF($AB469="","",IFERROR(INDEX(ITP!$M$3:$M$46,MATCH($AB469,ITP!$E$3:$E$46,0)),""))</f>
        <v/>
      </c>
      <c r="Z469" s="33">
        <f>IF($AB469="","",IFERROR(INDEX(ITP!$N$3:$N$46,MATCH($AB469,ITP!$E$3:$E$46,0)),""))</f>
        <v/>
      </c>
      <c r="AA469" s="13">
        <f>IF(A469="","",A469&amp;"|"&amp;COUNTIF($A$2:A469,A469))</f>
        <v/>
      </c>
      <c r="AB469" s="13">
        <f>IF($A469="","",IFERROR(INDEX(ITP!$C$3:$C$21,MATCH(1,INDEX((ITP!$A$3:$A$21=$A469)*(((ITP!$B$3:$B$21="")+ISNUMBER(SEARCH(ITP!$B$3:$B$21,$G469&amp;" "&amp;$T469)))&gt;0),0),0)),""))</f>
        <v/>
      </c>
    </row>
    <row r="470">
      <c r="A470" s="33" t="n"/>
      <c r="B470" s="10" t="n"/>
      <c r="C470" s="33" t="n"/>
      <c r="D470" s="28" t="n"/>
      <c r="E470" s="10" t="n"/>
      <c r="F470" s="44" t="n"/>
      <c r="G470" s="33" t="n"/>
      <c r="H470" s="33" t="n"/>
      <c r="I470" s="33" t="n"/>
      <c r="J470" s="33" t="n"/>
      <c r="K470" s="44" t="n"/>
      <c r="L470" s="10" t="n"/>
      <c r="M470" s="33" t="n"/>
      <c r="N470" s="33" t="n"/>
      <c r="O470" s="33" t="n"/>
      <c r="P470" s="33" t="n"/>
      <c r="Q470" s="33" t="n"/>
      <c r="R470" s="33">
        <f>IF($AB470="","",IFERROR(INDEX(ITP!$G$3:$G$46,MATCH($AB470,ITP!$E$3:$E$46,0)),""))</f>
        <v/>
      </c>
      <c r="S470" s="33" t="n"/>
      <c r="T470" s="33" t="n"/>
      <c r="U470" s="33">
        <f>IF($AB470="","",IFERROR(INDEX(ITP!$I$3:$I$46,MATCH($AB470,ITP!$E$3:$E$46,0)),""))</f>
        <v/>
      </c>
      <c r="V470" s="33">
        <f>IF($AB470="","",IFERROR(INDEX(ITP!$J$3:$J$46,MATCH($AB470,ITP!$E$3:$E$46,0)),""))</f>
        <v/>
      </c>
      <c r="W470" s="33">
        <f>IF($AB470="","",IFERROR(INDEX(ITP!$K$3:$K$46,MATCH($AB470,ITP!$E$3:$E$46,0)),""))</f>
        <v/>
      </c>
      <c r="X470" s="33">
        <f>IF($AB470="","",IFERROR(INDEX(ITP!$L$3:$L$46,MATCH($AB470,ITP!$E$3:$E$46,0)),""))</f>
        <v/>
      </c>
      <c r="Y470" s="33">
        <f>IF($AB470="","",IFERROR(INDEX(ITP!$M$3:$M$46,MATCH($AB470,ITP!$E$3:$E$46,0)),""))</f>
        <v/>
      </c>
      <c r="Z470" s="33">
        <f>IF($AB470="","",IFERROR(INDEX(ITP!$N$3:$N$46,MATCH($AB470,ITP!$E$3:$E$46,0)),""))</f>
        <v/>
      </c>
      <c r="AA470" s="13">
        <f>IF(A470="","",A470&amp;"|"&amp;COUNTIF($A$2:A470,A470))</f>
        <v/>
      </c>
      <c r="AB470" s="13">
        <f>IF($A470="","",IFERROR(INDEX(ITP!$C$3:$C$21,MATCH(1,INDEX((ITP!$A$3:$A$21=$A470)*(((ITP!$B$3:$B$21="")+ISNUMBER(SEARCH(ITP!$B$3:$B$21,$G470&amp;" "&amp;$T470)))&gt;0),0),0)),""))</f>
        <v/>
      </c>
    </row>
    <row r="471">
      <c r="A471" s="33" t="n"/>
      <c r="B471" s="10" t="n"/>
      <c r="C471" s="33" t="n"/>
      <c r="D471" s="28" t="n"/>
      <c r="E471" s="10" t="n"/>
      <c r="F471" s="44" t="n"/>
      <c r="G471" s="33" t="n"/>
      <c r="H471" s="33" t="n"/>
      <c r="I471" s="33" t="n"/>
      <c r="J471" s="33" t="n"/>
      <c r="K471" s="44" t="n"/>
      <c r="L471" s="10" t="n"/>
      <c r="M471" s="33" t="n"/>
      <c r="N471" s="33" t="n"/>
      <c r="O471" s="33" t="n"/>
      <c r="P471" s="33" t="n"/>
      <c r="Q471" s="33" t="n"/>
      <c r="R471" s="33">
        <f>IF($AB471="","",IFERROR(INDEX(ITP!$G$3:$G$46,MATCH($AB471,ITP!$E$3:$E$46,0)),""))</f>
        <v/>
      </c>
      <c r="S471" s="33" t="n"/>
      <c r="T471" s="33" t="n"/>
      <c r="U471" s="33">
        <f>IF($AB471="","",IFERROR(INDEX(ITP!$I$3:$I$46,MATCH($AB471,ITP!$E$3:$E$46,0)),""))</f>
        <v/>
      </c>
      <c r="V471" s="33">
        <f>IF($AB471="","",IFERROR(INDEX(ITP!$J$3:$J$46,MATCH($AB471,ITP!$E$3:$E$46,0)),""))</f>
        <v/>
      </c>
      <c r="W471" s="33">
        <f>IF($AB471="","",IFERROR(INDEX(ITP!$K$3:$K$46,MATCH($AB471,ITP!$E$3:$E$46,0)),""))</f>
        <v/>
      </c>
      <c r="X471" s="33">
        <f>IF($AB471="","",IFERROR(INDEX(ITP!$L$3:$L$46,MATCH($AB471,ITP!$E$3:$E$46,0)),""))</f>
        <v/>
      </c>
      <c r="Y471" s="33">
        <f>IF($AB471="","",IFERROR(INDEX(ITP!$M$3:$M$46,MATCH($AB471,ITP!$E$3:$E$46,0)),""))</f>
        <v/>
      </c>
      <c r="Z471" s="33">
        <f>IF($AB471="","",IFERROR(INDEX(ITP!$N$3:$N$46,MATCH($AB471,ITP!$E$3:$E$46,0)),""))</f>
        <v/>
      </c>
      <c r="AA471" s="13">
        <f>IF(A471="","",A471&amp;"|"&amp;COUNTIF($A$2:A471,A471))</f>
        <v/>
      </c>
      <c r="AB471" s="13">
        <f>IF($A471="","",IFERROR(INDEX(ITP!$C$3:$C$21,MATCH(1,INDEX((ITP!$A$3:$A$21=$A471)*(((ITP!$B$3:$B$21="")+ISNUMBER(SEARCH(ITP!$B$3:$B$21,$G471&amp;" "&amp;$T471)))&gt;0),0),0)),""))</f>
        <v/>
      </c>
    </row>
    <row r="472">
      <c r="A472" s="33" t="n"/>
      <c r="B472" s="10" t="n"/>
      <c r="C472" s="33" t="n"/>
      <c r="D472" s="28" t="n"/>
      <c r="E472" s="10" t="n"/>
      <c r="F472" s="44" t="n"/>
      <c r="G472" s="33" t="n"/>
      <c r="H472" s="33" t="n"/>
      <c r="I472" s="33" t="n"/>
      <c r="J472" s="33" t="n"/>
      <c r="K472" s="44" t="n"/>
      <c r="L472" s="10" t="n"/>
      <c r="M472" s="33" t="n"/>
      <c r="N472" s="33" t="n"/>
      <c r="O472" s="33" t="n"/>
      <c r="P472" s="33" t="n"/>
      <c r="Q472" s="33" t="n"/>
      <c r="R472" s="33">
        <f>IF($AB472="","",IFERROR(INDEX(ITP!$G$3:$G$46,MATCH($AB472,ITP!$E$3:$E$46,0)),""))</f>
        <v/>
      </c>
      <c r="S472" s="33" t="n"/>
      <c r="T472" s="33" t="n"/>
      <c r="U472" s="33">
        <f>IF($AB472="","",IFERROR(INDEX(ITP!$I$3:$I$46,MATCH($AB472,ITP!$E$3:$E$46,0)),""))</f>
        <v/>
      </c>
      <c r="V472" s="33">
        <f>IF($AB472="","",IFERROR(INDEX(ITP!$J$3:$J$46,MATCH($AB472,ITP!$E$3:$E$46,0)),""))</f>
        <v/>
      </c>
      <c r="W472" s="33">
        <f>IF($AB472="","",IFERROR(INDEX(ITP!$K$3:$K$46,MATCH($AB472,ITP!$E$3:$E$46,0)),""))</f>
        <v/>
      </c>
      <c r="X472" s="33">
        <f>IF($AB472="","",IFERROR(INDEX(ITP!$L$3:$L$46,MATCH($AB472,ITP!$E$3:$E$46,0)),""))</f>
        <v/>
      </c>
      <c r="Y472" s="33">
        <f>IF($AB472="","",IFERROR(INDEX(ITP!$M$3:$M$46,MATCH($AB472,ITP!$E$3:$E$46,0)),""))</f>
        <v/>
      </c>
      <c r="Z472" s="33">
        <f>IF($AB472="","",IFERROR(INDEX(ITP!$N$3:$N$46,MATCH($AB472,ITP!$E$3:$E$46,0)),""))</f>
        <v/>
      </c>
      <c r="AA472" s="13">
        <f>IF(A472="","",A472&amp;"|"&amp;COUNTIF($A$2:A472,A472))</f>
        <v/>
      </c>
      <c r="AB472" s="13">
        <f>IF($A472="","",IFERROR(INDEX(ITP!$C$3:$C$21,MATCH(1,INDEX((ITP!$A$3:$A$21=$A472)*(((ITP!$B$3:$B$21="")+ISNUMBER(SEARCH(ITP!$B$3:$B$21,$G472&amp;" "&amp;$T472)))&gt;0),0),0)),""))</f>
        <v/>
      </c>
    </row>
    <row r="473">
      <c r="A473" s="33" t="n"/>
      <c r="B473" s="10" t="n"/>
      <c r="C473" s="33" t="n"/>
      <c r="D473" s="28" t="n"/>
      <c r="E473" s="10" t="n"/>
      <c r="F473" s="44" t="n"/>
      <c r="G473" s="33" t="n"/>
      <c r="H473" s="33" t="n"/>
      <c r="I473" s="33" t="n"/>
      <c r="J473" s="33" t="n"/>
      <c r="K473" s="44" t="n"/>
      <c r="L473" s="10" t="n"/>
      <c r="M473" s="33" t="n"/>
      <c r="N473" s="33" t="n"/>
      <c r="O473" s="33" t="n"/>
      <c r="P473" s="33" t="n"/>
      <c r="Q473" s="33" t="n"/>
      <c r="R473" s="33">
        <f>IF($AB473="","",IFERROR(INDEX(ITP!$G$3:$G$46,MATCH($AB473,ITP!$E$3:$E$46,0)),""))</f>
        <v/>
      </c>
      <c r="S473" s="33" t="n"/>
      <c r="T473" s="33" t="n"/>
      <c r="U473" s="33">
        <f>IF($AB473="","",IFERROR(INDEX(ITP!$I$3:$I$46,MATCH($AB473,ITP!$E$3:$E$46,0)),""))</f>
        <v/>
      </c>
      <c r="V473" s="33">
        <f>IF($AB473="","",IFERROR(INDEX(ITP!$J$3:$J$46,MATCH($AB473,ITP!$E$3:$E$46,0)),""))</f>
        <v/>
      </c>
      <c r="W473" s="33">
        <f>IF($AB473="","",IFERROR(INDEX(ITP!$K$3:$K$46,MATCH($AB473,ITP!$E$3:$E$46,0)),""))</f>
        <v/>
      </c>
      <c r="X473" s="33">
        <f>IF($AB473="","",IFERROR(INDEX(ITP!$L$3:$L$46,MATCH($AB473,ITP!$E$3:$E$46,0)),""))</f>
        <v/>
      </c>
      <c r="Y473" s="33">
        <f>IF($AB473="","",IFERROR(INDEX(ITP!$M$3:$M$46,MATCH($AB473,ITP!$E$3:$E$46,0)),""))</f>
        <v/>
      </c>
      <c r="Z473" s="33">
        <f>IF($AB473="","",IFERROR(INDEX(ITP!$N$3:$N$46,MATCH($AB473,ITP!$E$3:$E$46,0)),""))</f>
        <v/>
      </c>
      <c r="AA473" s="13">
        <f>IF(A473="","",A473&amp;"|"&amp;COUNTIF($A$2:A473,A473))</f>
        <v/>
      </c>
      <c r="AB473" s="13">
        <f>IF($A473="","",IFERROR(INDEX(ITP!$C$3:$C$21,MATCH(1,INDEX((ITP!$A$3:$A$21=$A473)*(((ITP!$B$3:$B$21="")+ISNUMBER(SEARCH(ITP!$B$3:$B$21,$G473&amp;" "&amp;$T473)))&gt;0),0),0)),""))</f>
        <v/>
      </c>
    </row>
    <row r="474">
      <c r="A474" s="33" t="n"/>
      <c r="B474" s="10" t="n"/>
      <c r="C474" s="33" t="n"/>
      <c r="D474" s="28" t="n"/>
      <c r="E474" s="10" t="n"/>
      <c r="F474" s="44" t="n"/>
      <c r="G474" s="33" t="n"/>
      <c r="H474" s="33" t="n"/>
      <c r="I474" s="33" t="n"/>
      <c r="J474" s="33" t="n"/>
      <c r="K474" s="44" t="n"/>
      <c r="L474" s="10" t="n"/>
      <c r="M474" s="33" t="n"/>
      <c r="N474" s="33" t="n"/>
      <c r="O474" s="33" t="n"/>
      <c r="P474" s="33" t="n"/>
      <c r="Q474" s="33" t="n"/>
      <c r="R474" s="33">
        <f>IF($AB474="","",IFERROR(INDEX(ITP!$G$3:$G$46,MATCH($AB474,ITP!$E$3:$E$46,0)),""))</f>
        <v/>
      </c>
      <c r="S474" s="33" t="n"/>
      <c r="T474" s="33" t="n"/>
      <c r="U474" s="33">
        <f>IF($AB474="","",IFERROR(INDEX(ITP!$I$3:$I$46,MATCH($AB474,ITP!$E$3:$E$46,0)),""))</f>
        <v/>
      </c>
      <c r="V474" s="33">
        <f>IF($AB474="","",IFERROR(INDEX(ITP!$J$3:$J$46,MATCH($AB474,ITP!$E$3:$E$46,0)),""))</f>
        <v/>
      </c>
      <c r="W474" s="33">
        <f>IF($AB474="","",IFERROR(INDEX(ITP!$K$3:$K$46,MATCH($AB474,ITP!$E$3:$E$46,0)),""))</f>
        <v/>
      </c>
      <c r="X474" s="33">
        <f>IF($AB474="","",IFERROR(INDEX(ITP!$L$3:$L$46,MATCH($AB474,ITP!$E$3:$E$46,0)),""))</f>
        <v/>
      </c>
      <c r="Y474" s="33">
        <f>IF($AB474="","",IFERROR(INDEX(ITP!$M$3:$M$46,MATCH($AB474,ITP!$E$3:$E$46,0)),""))</f>
        <v/>
      </c>
      <c r="Z474" s="33">
        <f>IF($AB474="","",IFERROR(INDEX(ITP!$N$3:$N$46,MATCH($AB474,ITP!$E$3:$E$46,0)),""))</f>
        <v/>
      </c>
      <c r="AA474" s="13">
        <f>IF(A474="","",A474&amp;"|"&amp;COUNTIF($A$2:A474,A474))</f>
        <v/>
      </c>
      <c r="AB474" s="13">
        <f>IF($A474="","",IFERROR(INDEX(ITP!$C$3:$C$21,MATCH(1,INDEX((ITP!$A$3:$A$21=$A474)*(((ITP!$B$3:$B$21="")+ISNUMBER(SEARCH(ITP!$B$3:$B$21,$G474&amp;" "&amp;$T474)))&gt;0),0),0)),""))</f>
        <v/>
      </c>
    </row>
    <row r="475">
      <c r="A475" s="33" t="n"/>
      <c r="B475" s="10" t="n"/>
      <c r="C475" s="33" t="n"/>
      <c r="D475" s="28" t="n"/>
      <c r="E475" s="10" t="n"/>
      <c r="F475" s="44" t="n"/>
      <c r="G475" s="33" t="n"/>
      <c r="H475" s="33" t="n"/>
      <c r="I475" s="33" t="n"/>
      <c r="J475" s="33" t="n"/>
      <c r="K475" s="44" t="n"/>
      <c r="L475" s="10" t="n"/>
      <c r="M475" s="33" t="n"/>
      <c r="N475" s="33" t="n"/>
      <c r="O475" s="33" t="n"/>
      <c r="P475" s="33" t="n"/>
      <c r="Q475" s="33" t="n"/>
      <c r="R475" s="33">
        <f>IF($AB475="","",IFERROR(INDEX(ITP!$G$3:$G$46,MATCH($AB475,ITP!$E$3:$E$46,0)),""))</f>
        <v/>
      </c>
      <c r="S475" s="33" t="n"/>
      <c r="T475" s="33" t="n"/>
      <c r="U475" s="33">
        <f>IF($AB475="","",IFERROR(INDEX(ITP!$I$3:$I$46,MATCH($AB475,ITP!$E$3:$E$46,0)),""))</f>
        <v/>
      </c>
      <c r="V475" s="33">
        <f>IF($AB475="","",IFERROR(INDEX(ITP!$J$3:$J$46,MATCH($AB475,ITP!$E$3:$E$46,0)),""))</f>
        <v/>
      </c>
      <c r="W475" s="33">
        <f>IF($AB475="","",IFERROR(INDEX(ITP!$K$3:$K$46,MATCH($AB475,ITP!$E$3:$E$46,0)),""))</f>
        <v/>
      </c>
      <c r="X475" s="33">
        <f>IF($AB475="","",IFERROR(INDEX(ITP!$L$3:$L$46,MATCH($AB475,ITP!$E$3:$E$46,0)),""))</f>
        <v/>
      </c>
      <c r="Y475" s="33">
        <f>IF($AB475="","",IFERROR(INDEX(ITP!$M$3:$M$46,MATCH($AB475,ITP!$E$3:$E$46,0)),""))</f>
        <v/>
      </c>
      <c r="Z475" s="33">
        <f>IF($AB475="","",IFERROR(INDEX(ITP!$N$3:$N$46,MATCH($AB475,ITP!$E$3:$E$46,0)),""))</f>
        <v/>
      </c>
      <c r="AA475" s="13">
        <f>IF(A475="","",A475&amp;"|"&amp;COUNTIF($A$2:A475,A475))</f>
        <v/>
      </c>
      <c r="AB475" s="13">
        <f>IF($A475="","",IFERROR(INDEX(ITP!$C$3:$C$21,MATCH(1,INDEX((ITP!$A$3:$A$21=$A475)*(((ITP!$B$3:$B$21="")+ISNUMBER(SEARCH(ITP!$B$3:$B$21,$G475&amp;" "&amp;$T475)))&gt;0),0),0)),""))</f>
        <v/>
      </c>
    </row>
    <row r="476">
      <c r="A476" s="33" t="n"/>
      <c r="B476" s="10" t="n"/>
      <c r="C476" s="33" t="n"/>
      <c r="D476" s="28" t="n"/>
      <c r="E476" s="10" t="n"/>
      <c r="F476" s="44" t="n"/>
      <c r="G476" s="33" t="n"/>
      <c r="H476" s="33" t="n"/>
      <c r="I476" s="33" t="n"/>
      <c r="J476" s="33" t="n"/>
      <c r="K476" s="44" t="n"/>
      <c r="L476" s="10" t="n"/>
      <c r="M476" s="33" t="n"/>
      <c r="N476" s="33" t="n"/>
      <c r="O476" s="33" t="n"/>
      <c r="P476" s="33" t="n"/>
      <c r="Q476" s="33" t="n"/>
      <c r="R476" s="33">
        <f>IF($AB476="","",IFERROR(INDEX(ITP!$G$3:$G$46,MATCH($AB476,ITP!$E$3:$E$46,0)),""))</f>
        <v/>
      </c>
      <c r="S476" s="33" t="n"/>
      <c r="T476" s="33" t="n"/>
      <c r="U476" s="33">
        <f>IF($AB476="","",IFERROR(INDEX(ITP!$I$3:$I$46,MATCH($AB476,ITP!$E$3:$E$46,0)),""))</f>
        <v/>
      </c>
      <c r="V476" s="33">
        <f>IF($AB476="","",IFERROR(INDEX(ITP!$J$3:$J$46,MATCH($AB476,ITP!$E$3:$E$46,0)),""))</f>
        <v/>
      </c>
      <c r="W476" s="33">
        <f>IF($AB476="","",IFERROR(INDEX(ITP!$K$3:$K$46,MATCH($AB476,ITP!$E$3:$E$46,0)),""))</f>
        <v/>
      </c>
      <c r="X476" s="33">
        <f>IF($AB476="","",IFERROR(INDEX(ITP!$L$3:$L$46,MATCH($AB476,ITP!$E$3:$E$46,0)),""))</f>
        <v/>
      </c>
      <c r="Y476" s="33">
        <f>IF($AB476="","",IFERROR(INDEX(ITP!$M$3:$M$46,MATCH($AB476,ITP!$E$3:$E$46,0)),""))</f>
        <v/>
      </c>
      <c r="Z476" s="33">
        <f>IF($AB476="","",IFERROR(INDEX(ITP!$N$3:$N$46,MATCH($AB476,ITP!$E$3:$E$46,0)),""))</f>
        <v/>
      </c>
      <c r="AA476" s="13">
        <f>IF(A476="","",A476&amp;"|"&amp;COUNTIF($A$2:A476,A476))</f>
        <v/>
      </c>
      <c r="AB476" s="13">
        <f>IF($A476="","",IFERROR(INDEX(ITP!$C$3:$C$21,MATCH(1,INDEX((ITP!$A$3:$A$21=$A476)*(((ITP!$B$3:$B$21="")+ISNUMBER(SEARCH(ITP!$B$3:$B$21,$G476&amp;" "&amp;$T476)))&gt;0),0),0)),""))</f>
        <v/>
      </c>
    </row>
    <row r="477">
      <c r="A477" s="33" t="n"/>
      <c r="B477" s="10" t="n"/>
      <c r="C477" s="33" t="n"/>
      <c r="D477" s="28" t="n"/>
      <c r="E477" s="10" t="n"/>
      <c r="F477" s="44" t="n"/>
      <c r="G477" s="33" t="n"/>
      <c r="H477" s="33" t="n"/>
      <c r="I477" s="33" t="n"/>
      <c r="J477" s="33" t="n"/>
      <c r="K477" s="44" t="n"/>
      <c r="L477" s="10" t="n"/>
      <c r="M477" s="33" t="n"/>
      <c r="N477" s="33" t="n"/>
      <c r="O477" s="33" t="n"/>
      <c r="P477" s="33" t="n"/>
      <c r="Q477" s="33" t="n"/>
      <c r="R477" s="33">
        <f>IF($AB477="","",IFERROR(INDEX(ITP!$G$3:$G$46,MATCH($AB477,ITP!$E$3:$E$46,0)),""))</f>
        <v/>
      </c>
      <c r="S477" s="33" t="n"/>
      <c r="T477" s="33" t="n"/>
      <c r="U477" s="33">
        <f>IF($AB477="","",IFERROR(INDEX(ITP!$I$3:$I$46,MATCH($AB477,ITP!$E$3:$E$46,0)),""))</f>
        <v/>
      </c>
      <c r="V477" s="33">
        <f>IF($AB477="","",IFERROR(INDEX(ITP!$J$3:$J$46,MATCH($AB477,ITP!$E$3:$E$46,0)),""))</f>
        <v/>
      </c>
      <c r="W477" s="33">
        <f>IF($AB477="","",IFERROR(INDEX(ITP!$K$3:$K$46,MATCH($AB477,ITP!$E$3:$E$46,0)),""))</f>
        <v/>
      </c>
      <c r="X477" s="33">
        <f>IF($AB477="","",IFERROR(INDEX(ITP!$L$3:$L$46,MATCH($AB477,ITP!$E$3:$E$46,0)),""))</f>
        <v/>
      </c>
      <c r="Y477" s="33">
        <f>IF($AB477="","",IFERROR(INDEX(ITP!$M$3:$M$46,MATCH($AB477,ITP!$E$3:$E$46,0)),""))</f>
        <v/>
      </c>
      <c r="Z477" s="33">
        <f>IF($AB477="","",IFERROR(INDEX(ITP!$N$3:$N$46,MATCH($AB477,ITP!$E$3:$E$46,0)),""))</f>
        <v/>
      </c>
      <c r="AA477" s="13">
        <f>IF(A477="","",A477&amp;"|"&amp;COUNTIF($A$2:A477,A477))</f>
        <v/>
      </c>
      <c r="AB477" s="13">
        <f>IF($A477="","",IFERROR(INDEX(ITP!$C$3:$C$21,MATCH(1,INDEX((ITP!$A$3:$A$21=$A477)*(((ITP!$B$3:$B$21="")+ISNUMBER(SEARCH(ITP!$B$3:$B$21,$G477&amp;" "&amp;$T477)))&gt;0),0),0)),""))</f>
        <v/>
      </c>
    </row>
    <row r="478">
      <c r="A478" s="33" t="n"/>
      <c r="B478" s="10" t="n"/>
      <c r="C478" s="33" t="n"/>
      <c r="D478" s="28" t="n"/>
      <c r="E478" s="10" t="n"/>
      <c r="F478" s="44" t="n"/>
      <c r="G478" s="33" t="n"/>
      <c r="H478" s="33" t="n"/>
      <c r="I478" s="33" t="n"/>
      <c r="J478" s="33" t="n"/>
      <c r="K478" s="44" t="n"/>
      <c r="L478" s="10" t="n"/>
      <c r="M478" s="33" t="n"/>
      <c r="N478" s="33" t="n"/>
      <c r="O478" s="33" t="n"/>
      <c r="P478" s="33" t="n"/>
      <c r="Q478" s="33" t="n"/>
      <c r="R478" s="33">
        <f>IF($AB478="","",IFERROR(INDEX(ITP!$G$3:$G$46,MATCH($AB478,ITP!$E$3:$E$46,0)),""))</f>
        <v/>
      </c>
      <c r="S478" s="33" t="n"/>
      <c r="T478" s="33" t="n"/>
      <c r="U478" s="33">
        <f>IF($AB478="","",IFERROR(INDEX(ITP!$I$3:$I$46,MATCH($AB478,ITP!$E$3:$E$46,0)),""))</f>
        <v/>
      </c>
      <c r="V478" s="33">
        <f>IF($AB478="","",IFERROR(INDEX(ITP!$J$3:$J$46,MATCH($AB478,ITP!$E$3:$E$46,0)),""))</f>
        <v/>
      </c>
      <c r="W478" s="33">
        <f>IF($AB478="","",IFERROR(INDEX(ITP!$K$3:$K$46,MATCH($AB478,ITP!$E$3:$E$46,0)),""))</f>
        <v/>
      </c>
      <c r="X478" s="33">
        <f>IF($AB478="","",IFERROR(INDEX(ITP!$L$3:$L$46,MATCH($AB478,ITP!$E$3:$E$46,0)),""))</f>
        <v/>
      </c>
      <c r="Y478" s="33">
        <f>IF($AB478="","",IFERROR(INDEX(ITP!$M$3:$M$46,MATCH($AB478,ITP!$E$3:$E$46,0)),""))</f>
        <v/>
      </c>
      <c r="Z478" s="33">
        <f>IF($AB478="","",IFERROR(INDEX(ITP!$N$3:$N$46,MATCH($AB478,ITP!$E$3:$E$46,0)),""))</f>
        <v/>
      </c>
      <c r="AA478" s="13">
        <f>IF(A478="","",A478&amp;"|"&amp;COUNTIF($A$2:A478,A478))</f>
        <v/>
      </c>
      <c r="AB478" s="13">
        <f>IF($A478="","",IFERROR(INDEX(ITP!$C$3:$C$21,MATCH(1,INDEX((ITP!$A$3:$A$21=$A478)*(((ITP!$B$3:$B$21="")+ISNUMBER(SEARCH(ITP!$B$3:$B$21,$G478&amp;" "&amp;$T478)))&gt;0),0),0)),""))</f>
        <v/>
      </c>
    </row>
    <row r="479">
      <c r="A479" s="33" t="n"/>
      <c r="B479" s="10" t="n"/>
      <c r="C479" s="33" t="n"/>
      <c r="D479" s="28" t="n"/>
      <c r="E479" s="10" t="n"/>
      <c r="F479" s="44" t="n"/>
      <c r="G479" s="33" t="n"/>
      <c r="H479" s="33" t="n"/>
      <c r="I479" s="33" t="n"/>
      <c r="J479" s="33" t="n"/>
      <c r="K479" s="44" t="n"/>
      <c r="L479" s="10" t="n"/>
      <c r="M479" s="33" t="n"/>
      <c r="N479" s="33" t="n"/>
      <c r="O479" s="33" t="n"/>
      <c r="P479" s="33" t="n"/>
      <c r="Q479" s="33" t="n"/>
      <c r="R479" s="33">
        <f>IF($AB479="","",IFERROR(INDEX(ITP!$G$3:$G$46,MATCH($AB479,ITP!$E$3:$E$46,0)),""))</f>
        <v/>
      </c>
      <c r="S479" s="33" t="n"/>
      <c r="T479" s="33" t="n"/>
      <c r="U479" s="33">
        <f>IF($AB479="","",IFERROR(INDEX(ITP!$I$3:$I$46,MATCH($AB479,ITP!$E$3:$E$46,0)),""))</f>
        <v/>
      </c>
      <c r="V479" s="33">
        <f>IF($AB479="","",IFERROR(INDEX(ITP!$J$3:$J$46,MATCH($AB479,ITP!$E$3:$E$46,0)),""))</f>
        <v/>
      </c>
      <c r="W479" s="33">
        <f>IF($AB479="","",IFERROR(INDEX(ITP!$K$3:$K$46,MATCH($AB479,ITP!$E$3:$E$46,0)),""))</f>
        <v/>
      </c>
      <c r="X479" s="33">
        <f>IF($AB479="","",IFERROR(INDEX(ITP!$L$3:$L$46,MATCH($AB479,ITP!$E$3:$E$46,0)),""))</f>
        <v/>
      </c>
      <c r="Y479" s="33">
        <f>IF($AB479="","",IFERROR(INDEX(ITP!$M$3:$M$46,MATCH($AB479,ITP!$E$3:$E$46,0)),""))</f>
        <v/>
      </c>
      <c r="Z479" s="33">
        <f>IF($AB479="","",IFERROR(INDEX(ITP!$N$3:$N$46,MATCH($AB479,ITP!$E$3:$E$46,0)),""))</f>
        <v/>
      </c>
      <c r="AA479" s="13">
        <f>IF(A479="","",A479&amp;"|"&amp;COUNTIF($A$2:A479,A479))</f>
        <v/>
      </c>
      <c r="AB479" s="13">
        <f>IF($A479="","",IFERROR(INDEX(ITP!$C$3:$C$21,MATCH(1,INDEX((ITP!$A$3:$A$21=$A479)*(((ITP!$B$3:$B$21="")+ISNUMBER(SEARCH(ITP!$B$3:$B$21,$G479&amp;" "&amp;$T479)))&gt;0),0),0)),""))</f>
        <v/>
      </c>
    </row>
    <row r="480">
      <c r="A480" s="33" t="n"/>
      <c r="B480" s="10" t="n"/>
      <c r="C480" s="33" t="n"/>
      <c r="D480" s="28" t="n"/>
      <c r="E480" s="10" t="n"/>
      <c r="F480" s="44" t="n"/>
      <c r="G480" s="33" t="n"/>
      <c r="H480" s="33" t="n"/>
      <c r="I480" s="33" t="n"/>
      <c r="J480" s="33" t="n"/>
      <c r="K480" s="44" t="n"/>
      <c r="L480" s="10" t="n"/>
      <c r="M480" s="33" t="n"/>
      <c r="N480" s="33" t="n"/>
      <c r="O480" s="33" t="n"/>
      <c r="P480" s="33" t="n"/>
      <c r="Q480" s="33" t="n"/>
      <c r="R480" s="33">
        <f>IF($AB480="","",IFERROR(INDEX(ITP!$G$3:$G$46,MATCH($AB480,ITP!$E$3:$E$46,0)),""))</f>
        <v/>
      </c>
      <c r="S480" s="33" t="n"/>
      <c r="T480" s="33" t="n"/>
      <c r="U480" s="33">
        <f>IF($AB480="","",IFERROR(INDEX(ITP!$I$3:$I$46,MATCH($AB480,ITP!$E$3:$E$46,0)),""))</f>
        <v/>
      </c>
      <c r="V480" s="33">
        <f>IF($AB480="","",IFERROR(INDEX(ITP!$J$3:$J$46,MATCH($AB480,ITP!$E$3:$E$46,0)),""))</f>
        <v/>
      </c>
      <c r="W480" s="33">
        <f>IF($AB480="","",IFERROR(INDEX(ITP!$K$3:$K$46,MATCH($AB480,ITP!$E$3:$E$46,0)),""))</f>
        <v/>
      </c>
      <c r="X480" s="33">
        <f>IF($AB480="","",IFERROR(INDEX(ITP!$L$3:$L$46,MATCH($AB480,ITP!$E$3:$E$46,0)),""))</f>
        <v/>
      </c>
      <c r="Y480" s="33">
        <f>IF($AB480="","",IFERROR(INDEX(ITP!$M$3:$M$46,MATCH($AB480,ITP!$E$3:$E$46,0)),""))</f>
        <v/>
      </c>
      <c r="Z480" s="33">
        <f>IF($AB480="","",IFERROR(INDEX(ITP!$N$3:$N$46,MATCH($AB480,ITP!$E$3:$E$46,0)),""))</f>
        <v/>
      </c>
      <c r="AA480" s="13">
        <f>IF(A480="","",A480&amp;"|"&amp;COUNTIF($A$2:A480,A480))</f>
        <v/>
      </c>
      <c r="AB480" s="13">
        <f>IF($A480="","",IFERROR(INDEX(ITP!$C$3:$C$21,MATCH(1,INDEX((ITP!$A$3:$A$21=$A480)*(((ITP!$B$3:$B$21="")+ISNUMBER(SEARCH(ITP!$B$3:$B$21,$G480&amp;" "&amp;$T480)))&gt;0),0),0)),""))</f>
        <v/>
      </c>
    </row>
    <row r="481">
      <c r="A481" s="33" t="n"/>
      <c r="B481" s="10" t="n"/>
      <c r="C481" s="33" t="n"/>
      <c r="D481" s="28" t="n"/>
      <c r="E481" s="10" t="n"/>
      <c r="F481" s="44" t="n"/>
      <c r="G481" s="33" t="n"/>
      <c r="H481" s="33" t="n"/>
      <c r="I481" s="33" t="n"/>
      <c r="J481" s="33" t="n"/>
      <c r="K481" s="44" t="n"/>
      <c r="L481" s="10" t="n"/>
      <c r="M481" s="33" t="n"/>
      <c r="N481" s="33" t="n"/>
      <c r="O481" s="33" t="n"/>
      <c r="P481" s="33" t="n"/>
      <c r="Q481" s="33" t="n"/>
      <c r="R481" s="33">
        <f>IF($AB481="","",IFERROR(INDEX(ITP!$G$3:$G$46,MATCH($AB481,ITP!$E$3:$E$46,0)),""))</f>
        <v/>
      </c>
      <c r="S481" s="33" t="n"/>
      <c r="T481" s="33" t="n"/>
      <c r="U481" s="33">
        <f>IF($AB481="","",IFERROR(INDEX(ITP!$I$3:$I$46,MATCH($AB481,ITP!$E$3:$E$46,0)),""))</f>
        <v/>
      </c>
      <c r="V481" s="33">
        <f>IF($AB481="","",IFERROR(INDEX(ITP!$J$3:$J$46,MATCH($AB481,ITP!$E$3:$E$46,0)),""))</f>
        <v/>
      </c>
      <c r="W481" s="33">
        <f>IF($AB481="","",IFERROR(INDEX(ITP!$K$3:$K$46,MATCH($AB481,ITP!$E$3:$E$46,0)),""))</f>
        <v/>
      </c>
      <c r="X481" s="33">
        <f>IF($AB481="","",IFERROR(INDEX(ITP!$L$3:$L$46,MATCH($AB481,ITP!$E$3:$E$46,0)),""))</f>
        <v/>
      </c>
      <c r="Y481" s="33">
        <f>IF($AB481="","",IFERROR(INDEX(ITP!$M$3:$M$46,MATCH($AB481,ITP!$E$3:$E$46,0)),""))</f>
        <v/>
      </c>
      <c r="Z481" s="33">
        <f>IF($AB481="","",IFERROR(INDEX(ITP!$N$3:$N$46,MATCH($AB481,ITP!$E$3:$E$46,0)),""))</f>
        <v/>
      </c>
      <c r="AA481" s="13">
        <f>IF(A481="","",A481&amp;"|"&amp;COUNTIF($A$2:A481,A481))</f>
        <v/>
      </c>
      <c r="AB481" s="13">
        <f>IF($A481="","",IFERROR(INDEX(ITP!$C$3:$C$21,MATCH(1,INDEX((ITP!$A$3:$A$21=$A481)*(((ITP!$B$3:$B$21="")+ISNUMBER(SEARCH(ITP!$B$3:$B$21,$G481&amp;" "&amp;$T481)))&gt;0),0),0)),""))</f>
        <v/>
      </c>
    </row>
    <row r="482">
      <c r="A482" s="33" t="n"/>
      <c r="B482" s="10" t="n"/>
      <c r="C482" s="33" t="n"/>
      <c r="D482" s="28" t="n"/>
      <c r="E482" s="10" t="n"/>
      <c r="F482" s="44" t="n"/>
      <c r="G482" s="33" t="n"/>
      <c r="H482" s="33" t="n"/>
      <c r="I482" s="33" t="n"/>
      <c r="J482" s="33" t="n"/>
      <c r="K482" s="44" t="n"/>
      <c r="L482" s="10" t="n"/>
      <c r="M482" s="33" t="n"/>
      <c r="N482" s="33" t="n"/>
      <c r="O482" s="33" t="n"/>
      <c r="P482" s="33" t="n"/>
      <c r="Q482" s="33" t="n"/>
      <c r="R482" s="33">
        <f>IF($AB482="","",IFERROR(INDEX(ITP!$G$3:$G$46,MATCH($AB482,ITP!$E$3:$E$46,0)),""))</f>
        <v/>
      </c>
      <c r="S482" s="33" t="n"/>
      <c r="T482" s="33" t="n"/>
      <c r="U482" s="33">
        <f>IF($AB482="","",IFERROR(INDEX(ITP!$I$3:$I$46,MATCH($AB482,ITP!$E$3:$E$46,0)),""))</f>
        <v/>
      </c>
      <c r="V482" s="33">
        <f>IF($AB482="","",IFERROR(INDEX(ITP!$J$3:$J$46,MATCH($AB482,ITP!$E$3:$E$46,0)),""))</f>
        <v/>
      </c>
      <c r="W482" s="33">
        <f>IF($AB482="","",IFERROR(INDEX(ITP!$K$3:$K$46,MATCH($AB482,ITP!$E$3:$E$46,0)),""))</f>
        <v/>
      </c>
      <c r="X482" s="33">
        <f>IF($AB482="","",IFERROR(INDEX(ITP!$L$3:$L$46,MATCH($AB482,ITP!$E$3:$E$46,0)),""))</f>
        <v/>
      </c>
      <c r="Y482" s="33">
        <f>IF($AB482="","",IFERROR(INDEX(ITP!$M$3:$M$46,MATCH($AB482,ITP!$E$3:$E$46,0)),""))</f>
        <v/>
      </c>
      <c r="Z482" s="33">
        <f>IF($AB482="","",IFERROR(INDEX(ITP!$N$3:$N$46,MATCH($AB482,ITP!$E$3:$E$46,0)),""))</f>
        <v/>
      </c>
      <c r="AA482" s="13">
        <f>IF(A482="","",A482&amp;"|"&amp;COUNTIF($A$2:A482,A482))</f>
        <v/>
      </c>
      <c r="AB482" s="13">
        <f>IF($A482="","",IFERROR(INDEX(ITP!$C$3:$C$21,MATCH(1,INDEX((ITP!$A$3:$A$21=$A482)*(((ITP!$B$3:$B$21="")+ISNUMBER(SEARCH(ITP!$B$3:$B$21,$G482&amp;" "&amp;$T482)))&gt;0),0),0)),""))</f>
        <v/>
      </c>
    </row>
    <row r="483">
      <c r="A483" s="33" t="n"/>
      <c r="B483" s="10" t="n"/>
      <c r="C483" s="33" t="n"/>
      <c r="D483" s="28" t="n"/>
      <c r="E483" s="10" t="n"/>
      <c r="F483" s="44" t="n"/>
      <c r="G483" s="33" t="n"/>
      <c r="H483" s="33" t="n"/>
      <c r="I483" s="33" t="n"/>
      <c r="J483" s="33" t="n"/>
      <c r="K483" s="44" t="n"/>
      <c r="L483" s="10" t="n"/>
      <c r="M483" s="33" t="n"/>
      <c r="N483" s="33" t="n"/>
      <c r="O483" s="33" t="n"/>
      <c r="P483" s="33" t="n"/>
      <c r="Q483" s="33" t="n"/>
      <c r="R483" s="33">
        <f>IF($AB483="","",IFERROR(INDEX(ITP!$G$3:$G$46,MATCH($AB483,ITP!$E$3:$E$46,0)),""))</f>
        <v/>
      </c>
      <c r="S483" s="33" t="n"/>
      <c r="T483" s="33" t="n"/>
      <c r="U483" s="33">
        <f>IF($AB483="","",IFERROR(INDEX(ITP!$I$3:$I$46,MATCH($AB483,ITP!$E$3:$E$46,0)),""))</f>
        <v/>
      </c>
      <c r="V483" s="33">
        <f>IF($AB483="","",IFERROR(INDEX(ITP!$J$3:$J$46,MATCH($AB483,ITP!$E$3:$E$46,0)),""))</f>
        <v/>
      </c>
      <c r="W483" s="33">
        <f>IF($AB483="","",IFERROR(INDEX(ITP!$K$3:$K$46,MATCH($AB483,ITP!$E$3:$E$46,0)),""))</f>
        <v/>
      </c>
      <c r="X483" s="33">
        <f>IF($AB483="","",IFERROR(INDEX(ITP!$L$3:$L$46,MATCH($AB483,ITP!$E$3:$E$46,0)),""))</f>
        <v/>
      </c>
      <c r="Y483" s="33">
        <f>IF($AB483="","",IFERROR(INDEX(ITP!$M$3:$M$46,MATCH($AB483,ITP!$E$3:$E$46,0)),""))</f>
        <v/>
      </c>
      <c r="Z483" s="33">
        <f>IF($AB483="","",IFERROR(INDEX(ITP!$N$3:$N$46,MATCH($AB483,ITP!$E$3:$E$46,0)),""))</f>
        <v/>
      </c>
      <c r="AA483" s="13">
        <f>IF(A483="","",A483&amp;"|"&amp;COUNTIF($A$2:A483,A483))</f>
        <v/>
      </c>
      <c r="AB483" s="13">
        <f>IF($A483="","",IFERROR(INDEX(ITP!$C$3:$C$21,MATCH(1,INDEX((ITP!$A$3:$A$21=$A483)*(((ITP!$B$3:$B$21="")+ISNUMBER(SEARCH(ITP!$B$3:$B$21,$G483&amp;" "&amp;$T483)))&gt;0),0),0)),""))</f>
        <v/>
      </c>
    </row>
    <row r="484">
      <c r="A484" s="33" t="n"/>
      <c r="B484" s="10" t="n"/>
      <c r="C484" s="33" t="n"/>
      <c r="D484" s="28" t="n"/>
      <c r="E484" s="10" t="n"/>
      <c r="F484" s="44" t="n"/>
      <c r="G484" s="33" t="n"/>
      <c r="H484" s="33" t="n"/>
      <c r="I484" s="33" t="n"/>
      <c r="J484" s="33" t="n"/>
      <c r="K484" s="44" t="n"/>
      <c r="L484" s="10" t="n"/>
      <c r="M484" s="33" t="n"/>
      <c r="N484" s="33" t="n"/>
      <c r="O484" s="33" t="n"/>
      <c r="P484" s="33" t="n"/>
      <c r="Q484" s="33" t="n"/>
      <c r="R484" s="33">
        <f>IF($AB484="","",IFERROR(INDEX(ITP!$G$3:$G$46,MATCH($AB484,ITP!$E$3:$E$46,0)),""))</f>
        <v/>
      </c>
      <c r="S484" s="33" t="n"/>
      <c r="T484" s="33" t="n"/>
      <c r="U484" s="33">
        <f>IF($AB484="","",IFERROR(INDEX(ITP!$I$3:$I$46,MATCH($AB484,ITP!$E$3:$E$46,0)),""))</f>
        <v/>
      </c>
      <c r="V484" s="33">
        <f>IF($AB484="","",IFERROR(INDEX(ITP!$J$3:$J$46,MATCH($AB484,ITP!$E$3:$E$46,0)),""))</f>
        <v/>
      </c>
      <c r="W484" s="33">
        <f>IF($AB484="","",IFERROR(INDEX(ITP!$K$3:$K$46,MATCH($AB484,ITP!$E$3:$E$46,0)),""))</f>
        <v/>
      </c>
      <c r="X484" s="33">
        <f>IF($AB484="","",IFERROR(INDEX(ITP!$L$3:$L$46,MATCH($AB484,ITP!$E$3:$E$46,0)),""))</f>
        <v/>
      </c>
      <c r="Y484" s="33">
        <f>IF($AB484="","",IFERROR(INDEX(ITP!$M$3:$M$46,MATCH($AB484,ITP!$E$3:$E$46,0)),""))</f>
        <v/>
      </c>
      <c r="Z484" s="33">
        <f>IF($AB484="","",IFERROR(INDEX(ITP!$N$3:$N$46,MATCH($AB484,ITP!$E$3:$E$46,0)),""))</f>
        <v/>
      </c>
      <c r="AA484" s="13">
        <f>IF(A484="","",A484&amp;"|"&amp;COUNTIF($A$2:A484,A484))</f>
        <v/>
      </c>
      <c r="AB484" s="13">
        <f>IF($A484="","",IFERROR(INDEX(ITP!$C$3:$C$21,MATCH(1,INDEX((ITP!$A$3:$A$21=$A484)*(((ITP!$B$3:$B$21="")+ISNUMBER(SEARCH(ITP!$B$3:$B$21,$G484&amp;" "&amp;$T484)))&gt;0),0),0)),""))</f>
        <v/>
      </c>
    </row>
    <row r="485">
      <c r="A485" s="33" t="n"/>
      <c r="B485" s="10" t="n"/>
      <c r="C485" s="33" t="n"/>
      <c r="D485" s="28" t="n"/>
      <c r="E485" s="10" t="n"/>
      <c r="F485" s="44" t="n"/>
      <c r="G485" s="33" t="n"/>
      <c r="H485" s="33" t="n"/>
      <c r="I485" s="33" t="n"/>
      <c r="J485" s="33" t="n"/>
      <c r="K485" s="44" t="n"/>
      <c r="L485" s="10" t="n"/>
      <c r="M485" s="33" t="n"/>
      <c r="N485" s="33" t="n"/>
      <c r="O485" s="33" t="n"/>
      <c r="P485" s="33" t="n"/>
      <c r="Q485" s="33" t="n"/>
      <c r="R485" s="33">
        <f>IF($AB485="","",IFERROR(INDEX(ITP!$G$3:$G$46,MATCH($AB485,ITP!$E$3:$E$46,0)),""))</f>
        <v/>
      </c>
      <c r="S485" s="33" t="n"/>
      <c r="T485" s="33" t="n"/>
      <c r="U485" s="33">
        <f>IF($AB485="","",IFERROR(INDEX(ITP!$I$3:$I$46,MATCH($AB485,ITP!$E$3:$E$46,0)),""))</f>
        <v/>
      </c>
      <c r="V485" s="33">
        <f>IF($AB485="","",IFERROR(INDEX(ITP!$J$3:$J$46,MATCH($AB485,ITP!$E$3:$E$46,0)),""))</f>
        <v/>
      </c>
      <c r="W485" s="33">
        <f>IF($AB485="","",IFERROR(INDEX(ITP!$K$3:$K$46,MATCH($AB485,ITP!$E$3:$E$46,0)),""))</f>
        <v/>
      </c>
      <c r="X485" s="33">
        <f>IF($AB485="","",IFERROR(INDEX(ITP!$L$3:$L$46,MATCH($AB485,ITP!$E$3:$E$46,0)),""))</f>
        <v/>
      </c>
      <c r="Y485" s="33">
        <f>IF($AB485="","",IFERROR(INDEX(ITP!$M$3:$M$46,MATCH($AB485,ITP!$E$3:$E$46,0)),""))</f>
        <v/>
      </c>
      <c r="Z485" s="33">
        <f>IF($AB485="","",IFERROR(INDEX(ITP!$N$3:$N$46,MATCH($AB485,ITP!$E$3:$E$46,0)),""))</f>
        <v/>
      </c>
      <c r="AA485" s="13">
        <f>IF(A485="","",A485&amp;"|"&amp;COUNTIF($A$2:A485,A485))</f>
        <v/>
      </c>
      <c r="AB485" s="13">
        <f>IF($A485="","",IFERROR(INDEX(ITP!$C$3:$C$21,MATCH(1,INDEX((ITP!$A$3:$A$21=$A485)*(((ITP!$B$3:$B$21="")+ISNUMBER(SEARCH(ITP!$B$3:$B$21,$G485&amp;" "&amp;$T485)))&gt;0),0),0)),""))</f>
        <v/>
      </c>
    </row>
    <row r="486">
      <c r="A486" s="33" t="n"/>
      <c r="B486" s="10" t="n"/>
      <c r="C486" s="33" t="n"/>
      <c r="D486" s="28" t="n"/>
      <c r="E486" s="10" t="n"/>
      <c r="F486" s="44" t="n"/>
      <c r="G486" s="33" t="n"/>
      <c r="H486" s="33" t="n"/>
      <c r="I486" s="33" t="n"/>
      <c r="J486" s="33" t="n"/>
      <c r="K486" s="44" t="n"/>
      <c r="L486" s="10" t="n"/>
      <c r="M486" s="33" t="n"/>
      <c r="N486" s="33" t="n"/>
      <c r="O486" s="33" t="n"/>
      <c r="P486" s="33" t="n"/>
      <c r="Q486" s="33" t="n"/>
      <c r="R486" s="33">
        <f>IF($AB486="","",IFERROR(INDEX(ITP!$G$3:$G$46,MATCH($AB486,ITP!$E$3:$E$46,0)),""))</f>
        <v/>
      </c>
      <c r="S486" s="33" t="n"/>
      <c r="T486" s="33" t="n"/>
      <c r="U486" s="33">
        <f>IF($AB486="","",IFERROR(INDEX(ITP!$I$3:$I$46,MATCH($AB486,ITP!$E$3:$E$46,0)),""))</f>
        <v/>
      </c>
      <c r="V486" s="33">
        <f>IF($AB486="","",IFERROR(INDEX(ITP!$J$3:$J$46,MATCH($AB486,ITP!$E$3:$E$46,0)),""))</f>
        <v/>
      </c>
      <c r="W486" s="33">
        <f>IF($AB486="","",IFERROR(INDEX(ITP!$K$3:$K$46,MATCH($AB486,ITP!$E$3:$E$46,0)),""))</f>
        <v/>
      </c>
      <c r="X486" s="33">
        <f>IF($AB486="","",IFERROR(INDEX(ITP!$L$3:$L$46,MATCH($AB486,ITP!$E$3:$E$46,0)),""))</f>
        <v/>
      </c>
      <c r="Y486" s="33">
        <f>IF($AB486="","",IFERROR(INDEX(ITP!$M$3:$M$46,MATCH($AB486,ITP!$E$3:$E$46,0)),""))</f>
        <v/>
      </c>
      <c r="Z486" s="33">
        <f>IF($AB486="","",IFERROR(INDEX(ITP!$N$3:$N$46,MATCH($AB486,ITP!$E$3:$E$46,0)),""))</f>
        <v/>
      </c>
      <c r="AA486" s="13">
        <f>IF(A486="","",A486&amp;"|"&amp;COUNTIF($A$2:A486,A486))</f>
        <v/>
      </c>
      <c r="AB486" s="13">
        <f>IF($A486="","",IFERROR(INDEX(ITP!$C$3:$C$21,MATCH(1,INDEX((ITP!$A$3:$A$21=$A486)*(((ITP!$B$3:$B$21="")+ISNUMBER(SEARCH(ITP!$B$3:$B$21,$G486&amp;" "&amp;$T486)))&gt;0),0),0)),""))</f>
        <v/>
      </c>
    </row>
    <row r="487">
      <c r="A487" s="33" t="n"/>
      <c r="B487" s="10" t="n"/>
      <c r="C487" s="33" t="n"/>
      <c r="D487" s="28" t="n"/>
      <c r="E487" s="10" t="n"/>
      <c r="F487" s="44" t="n"/>
      <c r="G487" s="33" t="n"/>
      <c r="H487" s="33" t="n"/>
      <c r="I487" s="33" t="n"/>
      <c r="J487" s="33" t="n"/>
      <c r="K487" s="44" t="n"/>
      <c r="L487" s="10" t="n"/>
      <c r="M487" s="33" t="n"/>
      <c r="N487" s="33" t="n"/>
      <c r="O487" s="33" t="n"/>
      <c r="P487" s="33" t="n"/>
      <c r="Q487" s="33" t="n"/>
      <c r="R487" s="33">
        <f>IF($AB487="","",IFERROR(INDEX(ITP!$G$3:$G$46,MATCH($AB487,ITP!$E$3:$E$46,0)),""))</f>
        <v/>
      </c>
      <c r="S487" s="33" t="n"/>
      <c r="T487" s="33" t="n"/>
      <c r="U487" s="33">
        <f>IF($AB487="","",IFERROR(INDEX(ITP!$I$3:$I$46,MATCH($AB487,ITP!$E$3:$E$46,0)),""))</f>
        <v/>
      </c>
      <c r="V487" s="33">
        <f>IF($AB487="","",IFERROR(INDEX(ITP!$J$3:$J$46,MATCH($AB487,ITP!$E$3:$E$46,0)),""))</f>
        <v/>
      </c>
      <c r="W487" s="33">
        <f>IF($AB487="","",IFERROR(INDEX(ITP!$K$3:$K$46,MATCH($AB487,ITP!$E$3:$E$46,0)),""))</f>
        <v/>
      </c>
      <c r="X487" s="33">
        <f>IF($AB487="","",IFERROR(INDEX(ITP!$L$3:$L$46,MATCH($AB487,ITP!$E$3:$E$46,0)),""))</f>
        <v/>
      </c>
      <c r="Y487" s="33">
        <f>IF($AB487="","",IFERROR(INDEX(ITP!$M$3:$M$46,MATCH($AB487,ITP!$E$3:$E$46,0)),""))</f>
        <v/>
      </c>
      <c r="Z487" s="33">
        <f>IF($AB487="","",IFERROR(INDEX(ITP!$N$3:$N$46,MATCH($AB487,ITP!$E$3:$E$46,0)),""))</f>
        <v/>
      </c>
      <c r="AA487" s="13">
        <f>IF(A487="","",A487&amp;"|"&amp;COUNTIF($A$2:A487,A487))</f>
        <v/>
      </c>
      <c r="AB487" s="13">
        <f>IF($A487="","",IFERROR(INDEX(ITP!$C$3:$C$21,MATCH(1,INDEX((ITP!$A$3:$A$21=$A487)*(((ITP!$B$3:$B$21="")+ISNUMBER(SEARCH(ITP!$B$3:$B$21,$G487&amp;" "&amp;$T487)))&gt;0),0),0)),""))</f>
        <v/>
      </c>
    </row>
    <row r="488">
      <c r="A488" s="33" t="n"/>
      <c r="B488" s="10" t="n"/>
      <c r="C488" s="33" t="n"/>
      <c r="D488" s="28" t="n"/>
      <c r="E488" s="10" t="n"/>
      <c r="F488" s="44" t="n"/>
      <c r="G488" s="33" t="n"/>
      <c r="H488" s="33" t="n"/>
      <c r="I488" s="33" t="n"/>
      <c r="J488" s="33" t="n"/>
      <c r="K488" s="44" t="n"/>
      <c r="L488" s="10" t="n"/>
      <c r="M488" s="33" t="n"/>
      <c r="N488" s="33" t="n"/>
      <c r="O488" s="33" t="n"/>
      <c r="P488" s="33" t="n"/>
      <c r="Q488" s="33" t="n"/>
      <c r="R488" s="33">
        <f>IF($AB488="","",IFERROR(INDEX(ITP!$G$3:$G$46,MATCH($AB488,ITP!$E$3:$E$46,0)),""))</f>
        <v/>
      </c>
      <c r="S488" s="33" t="n"/>
      <c r="T488" s="33" t="n"/>
      <c r="U488" s="33">
        <f>IF($AB488="","",IFERROR(INDEX(ITP!$I$3:$I$46,MATCH($AB488,ITP!$E$3:$E$46,0)),""))</f>
        <v/>
      </c>
      <c r="V488" s="33">
        <f>IF($AB488="","",IFERROR(INDEX(ITP!$J$3:$J$46,MATCH($AB488,ITP!$E$3:$E$46,0)),""))</f>
        <v/>
      </c>
      <c r="W488" s="33">
        <f>IF($AB488="","",IFERROR(INDEX(ITP!$K$3:$K$46,MATCH($AB488,ITP!$E$3:$E$46,0)),""))</f>
        <v/>
      </c>
      <c r="X488" s="33">
        <f>IF($AB488="","",IFERROR(INDEX(ITP!$L$3:$L$46,MATCH($AB488,ITP!$E$3:$E$46,0)),""))</f>
        <v/>
      </c>
      <c r="Y488" s="33">
        <f>IF($AB488="","",IFERROR(INDEX(ITP!$M$3:$M$46,MATCH($AB488,ITP!$E$3:$E$46,0)),""))</f>
        <v/>
      </c>
      <c r="Z488" s="33">
        <f>IF($AB488="","",IFERROR(INDEX(ITP!$N$3:$N$46,MATCH($AB488,ITP!$E$3:$E$46,0)),""))</f>
        <v/>
      </c>
      <c r="AA488" s="13">
        <f>IF(A488="","",A488&amp;"|"&amp;COUNTIF($A$2:A488,A488))</f>
        <v/>
      </c>
      <c r="AB488" s="13">
        <f>IF($A488="","",IFERROR(INDEX(ITP!$C$3:$C$21,MATCH(1,INDEX((ITP!$A$3:$A$21=$A488)*(((ITP!$B$3:$B$21="")+ISNUMBER(SEARCH(ITP!$B$3:$B$21,$G488&amp;" "&amp;$T488)))&gt;0),0),0)),""))</f>
        <v/>
      </c>
    </row>
    <row r="489">
      <c r="A489" s="33" t="n"/>
      <c r="B489" s="10" t="n"/>
      <c r="C489" s="33" t="n"/>
      <c r="D489" s="28" t="n"/>
      <c r="E489" s="10" t="n"/>
      <c r="F489" s="44" t="n"/>
      <c r="G489" s="33" t="n"/>
      <c r="H489" s="33" t="n"/>
      <c r="I489" s="33" t="n"/>
      <c r="J489" s="33" t="n"/>
      <c r="K489" s="44" t="n"/>
      <c r="L489" s="10" t="n"/>
      <c r="M489" s="33" t="n"/>
      <c r="N489" s="33" t="n"/>
      <c r="O489" s="33" t="n"/>
      <c r="P489" s="33" t="n"/>
      <c r="Q489" s="33" t="n"/>
      <c r="R489" s="33">
        <f>IF($AB489="","",IFERROR(INDEX(ITP!$G$3:$G$46,MATCH($AB489,ITP!$E$3:$E$46,0)),""))</f>
        <v/>
      </c>
      <c r="S489" s="33" t="n"/>
      <c r="T489" s="33" t="n"/>
      <c r="U489" s="33">
        <f>IF($AB489="","",IFERROR(INDEX(ITP!$I$3:$I$46,MATCH($AB489,ITP!$E$3:$E$46,0)),""))</f>
        <v/>
      </c>
      <c r="V489" s="33">
        <f>IF($AB489="","",IFERROR(INDEX(ITP!$J$3:$J$46,MATCH($AB489,ITP!$E$3:$E$46,0)),""))</f>
        <v/>
      </c>
      <c r="W489" s="33">
        <f>IF($AB489="","",IFERROR(INDEX(ITP!$K$3:$K$46,MATCH($AB489,ITP!$E$3:$E$46,0)),""))</f>
        <v/>
      </c>
      <c r="X489" s="33">
        <f>IF($AB489="","",IFERROR(INDEX(ITP!$L$3:$L$46,MATCH($AB489,ITP!$E$3:$E$46,0)),""))</f>
        <v/>
      </c>
      <c r="Y489" s="33">
        <f>IF($AB489="","",IFERROR(INDEX(ITP!$M$3:$M$46,MATCH($AB489,ITP!$E$3:$E$46,0)),""))</f>
        <v/>
      </c>
      <c r="Z489" s="33">
        <f>IF($AB489="","",IFERROR(INDEX(ITP!$N$3:$N$46,MATCH($AB489,ITP!$E$3:$E$46,0)),""))</f>
        <v/>
      </c>
      <c r="AA489" s="13">
        <f>IF(A489="","",A489&amp;"|"&amp;COUNTIF($A$2:A489,A489))</f>
        <v/>
      </c>
      <c r="AB489" s="13">
        <f>IF($A489="","",IFERROR(INDEX(ITP!$C$3:$C$21,MATCH(1,INDEX((ITP!$A$3:$A$21=$A489)*(((ITP!$B$3:$B$21="")+ISNUMBER(SEARCH(ITP!$B$3:$B$21,$G489&amp;" "&amp;$T489)))&gt;0),0),0)),""))</f>
        <v/>
      </c>
    </row>
    <row r="490">
      <c r="A490" s="33" t="n"/>
      <c r="B490" s="10" t="n"/>
      <c r="C490" s="33" t="n"/>
      <c r="D490" s="28" t="n"/>
      <c r="E490" s="10" t="n"/>
      <c r="F490" s="44" t="n"/>
      <c r="G490" s="33" t="n"/>
      <c r="H490" s="33" t="n"/>
      <c r="I490" s="33" t="n"/>
      <c r="J490" s="33" t="n"/>
      <c r="K490" s="44" t="n"/>
      <c r="L490" s="10" t="n"/>
      <c r="M490" s="33" t="n"/>
      <c r="N490" s="33" t="n"/>
      <c r="O490" s="33" t="n"/>
      <c r="P490" s="33" t="n"/>
      <c r="Q490" s="33" t="n"/>
      <c r="R490" s="33">
        <f>IF($AB490="","",IFERROR(INDEX(ITP!$G$3:$G$46,MATCH($AB490,ITP!$E$3:$E$46,0)),""))</f>
        <v/>
      </c>
      <c r="S490" s="33" t="n"/>
      <c r="T490" s="33" t="n"/>
      <c r="U490" s="33">
        <f>IF($AB490="","",IFERROR(INDEX(ITP!$I$3:$I$46,MATCH($AB490,ITP!$E$3:$E$46,0)),""))</f>
        <v/>
      </c>
      <c r="V490" s="33">
        <f>IF($AB490="","",IFERROR(INDEX(ITP!$J$3:$J$46,MATCH($AB490,ITP!$E$3:$E$46,0)),""))</f>
        <v/>
      </c>
      <c r="W490" s="33">
        <f>IF($AB490="","",IFERROR(INDEX(ITP!$K$3:$K$46,MATCH($AB490,ITP!$E$3:$E$46,0)),""))</f>
        <v/>
      </c>
      <c r="X490" s="33">
        <f>IF($AB490="","",IFERROR(INDEX(ITP!$L$3:$L$46,MATCH($AB490,ITP!$E$3:$E$46,0)),""))</f>
        <v/>
      </c>
      <c r="Y490" s="33">
        <f>IF($AB490="","",IFERROR(INDEX(ITP!$M$3:$M$46,MATCH($AB490,ITP!$E$3:$E$46,0)),""))</f>
        <v/>
      </c>
      <c r="Z490" s="33">
        <f>IF($AB490="","",IFERROR(INDEX(ITP!$N$3:$N$46,MATCH($AB490,ITP!$E$3:$E$46,0)),""))</f>
        <v/>
      </c>
      <c r="AA490" s="13">
        <f>IF(A490="","",A490&amp;"|"&amp;COUNTIF($A$2:A490,A490))</f>
        <v/>
      </c>
      <c r="AB490" s="13">
        <f>IF($A490="","",IFERROR(INDEX(ITP!$C$3:$C$21,MATCH(1,INDEX((ITP!$A$3:$A$21=$A490)*(((ITP!$B$3:$B$21="")+ISNUMBER(SEARCH(ITP!$B$3:$B$21,$G490&amp;" "&amp;$T490)))&gt;0),0),0)),""))</f>
        <v/>
      </c>
    </row>
    <row r="491">
      <c r="A491" s="33" t="n"/>
      <c r="B491" s="10" t="n"/>
      <c r="C491" s="33" t="n"/>
      <c r="D491" s="28" t="n"/>
      <c r="E491" s="10" t="n"/>
      <c r="F491" s="44" t="n"/>
      <c r="G491" s="33" t="n"/>
      <c r="H491" s="33" t="n"/>
      <c r="I491" s="33" t="n"/>
      <c r="J491" s="33" t="n"/>
      <c r="K491" s="44" t="n"/>
      <c r="L491" s="10" t="n"/>
      <c r="M491" s="33" t="n"/>
      <c r="N491" s="33" t="n"/>
      <c r="O491" s="33" t="n"/>
      <c r="P491" s="33" t="n"/>
      <c r="Q491" s="33" t="n"/>
      <c r="R491" s="33">
        <f>IF($AB491="","",IFERROR(INDEX(ITP!$G$3:$G$46,MATCH($AB491,ITP!$E$3:$E$46,0)),""))</f>
        <v/>
      </c>
      <c r="S491" s="33" t="n"/>
      <c r="T491" s="33" t="n"/>
      <c r="U491" s="33">
        <f>IF($AB491="","",IFERROR(INDEX(ITP!$I$3:$I$46,MATCH($AB491,ITP!$E$3:$E$46,0)),""))</f>
        <v/>
      </c>
      <c r="V491" s="33">
        <f>IF($AB491="","",IFERROR(INDEX(ITP!$J$3:$J$46,MATCH($AB491,ITP!$E$3:$E$46,0)),""))</f>
        <v/>
      </c>
      <c r="W491" s="33">
        <f>IF($AB491="","",IFERROR(INDEX(ITP!$K$3:$K$46,MATCH($AB491,ITP!$E$3:$E$46,0)),""))</f>
        <v/>
      </c>
      <c r="X491" s="33">
        <f>IF($AB491="","",IFERROR(INDEX(ITP!$L$3:$L$46,MATCH($AB491,ITP!$E$3:$E$46,0)),""))</f>
        <v/>
      </c>
      <c r="Y491" s="33">
        <f>IF($AB491="","",IFERROR(INDEX(ITP!$M$3:$M$46,MATCH($AB491,ITP!$E$3:$E$46,0)),""))</f>
        <v/>
      </c>
      <c r="Z491" s="33">
        <f>IF($AB491="","",IFERROR(INDEX(ITP!$N$3:$N$46,MATCH($AB491,ITP!$E$3:$E$46,0)),""))</f>
        <v/>
      </c>
      <c r="AA491" s="13">
        <f>IF(A491="","",A491&amp;"|"&amp;COUNTIF($A$2:A491,A491))</f>
        <v/>
      </c>
      <c r="AB491" s="13">
        <f>IF($A491="","",IFERROR(INDEX(ITP!$C$3:$C$21,MATCH(1,INDEX((ITP!$A$3:$A$21=$A491)*(((ITP!$B$3:$B$21="")+ISNUMBER(SEARCH(ITP!$B$3:$B$21,$G491&amp;" "&amp;$T491)))&gt;0),0),0)),""))</f>
        <v/>
      </c>
    </row>
    <row r="492">
      <c r="A492" s="33" t="n"/>
      <c r="B492" s="10" t="n"/>
      <c r="C492" s="33" t="n"/>
      <c r="D492" s="28" t="n"/>
      <c r="E492" s="10" t="n"/>
      <c r="F492" s="44" t="n"/>
      <c r="G492" s="33" t="n"/>
      <c r="H492" s="33" t="n"/>
      <c r="I492" s="33" t="n"/>
      <c r="J492" s="33" t="n"/>
      <c r="K492" s="44" t="n"/>
      <c r="L492" s="10" t="n"/>
      <c r="M492" s="33" t="n"/>
      <c r="N492" s="33" t="n"/>
      <c r="O492" s="33" t="n"/>
      <c r="P492" s="33" t="n"/>
      <c r="Q492" s="33" t="n"/>
      <c r="R492" s="33">
        <f>IF($AB492="","",IFERROR(INDEX(ITP!$G$3:$G$46,MATCH($AB492,ITP!$E$3:$E$46,0)),""))</f>
        <v/>
      </c>
      <c r="S492" s="33" t="n"/>
      <c r="T492" s="33" t="n"/>
      <c r="U492" s="33">
        <f>IF($AB492="","",IFERROR(INDEX(ITP!$I$3:$I$46,MATCH($AB492,ITP!$E$3:$E$46,0)),""))</f>
        <v/>
      </c>
      <c r="V492" s="33">
        <f>IF($AB492="","",IFERROR(INDEX(ITP!$J$3:$J$46,MATCH($AB492,ITP!$E$3:$E$46,0)),""))</f>
        <v/>
      </c>
      <c r="W492" s="33">
        <f>IF($AB492="","",IFERROR(INDEX(ITP!$K$3:$K$46,MATCH($AB492,ITP!$E$3:$E$46,0)),""))</f>
        <v/>
      </c>
      <c r="X492" s="33">
        <f>IF($AB492="","",IFERROR(INDEX(ITP!$L$3:$L$46,MATCH($AB492,ITP!$E$3:$E$46,0)),""))</f>
        <v/>
      </c>
      <c r="Y492" s="33">
        <f>IF($AB492="","",IFERROR(INDEX(ITP!$M$3:$M$46,MATCH($AB492,ITP!$E$3:$E$46,0)),""))</f>
        <v/>
      </c>
      <c r="Z492" s="33">
        <f>IF($AB492="","",IFERROR(INDEX(ITP!$N$3:$N$46,MATCH($AB492,ITP!$E$3:$E$46,0)),""))</f>
        <v/>
      </c>
      <c r="AA492" s="13">
        <f>IF(A492="","",A492&amp;"|"&amp;COUNTIF($A$2:A492,A492))</f>
        <v/>
      </c>
      <c r="AB492" s="13">
        <f>IF($A492="","",IFERROR(INDEX(ITP!$C$3:$C$21,MATCH(1,INDEX((ITP!$A$3:$A$21=$A492)*(((ITP!$B$3:$B$21="")+ISNUMBER(SEARCH(ITP!$B$3:$B$21,$G492&amp;" "&amp;$T492)))&gt;0),0),0)),""))</f>
        <v/>
      </c>
    </row>
    <row r="493">
      <c r="A493" s="33" t="n"/>
      <c r="B493" s="10" t="n"/>
      <c r="C493" s="33" t="n"/>
      <c r="D493" s="28" t="n"/>
      <c r="E493" s="10" t="n"/>
      <c r="F493" s="44" t="n"/>
      <c r="G493" s="33" t="n"/>
      <c r="H493" s="33" t="n"/>
      <c r="I493" s="33" t="n"/>
      <c r="J493" s="33" t="n"/>
      <c r="K493" s="44" t="n"/>
      <c r="L493" s="10" t="n"/>
      <c r="M493" s="33" t="n"/>
      <c r="N493" s="33" t="n"/>
      <c r="O493" s="33" t="n"/>
      <c r="P493" s="33" t="n"/>
      <c r="Q493" s="33" t="n"/>
      <c r="R493" s="33">
        <f>IF($AB493="","",IFERROR(INDEX(ITP!$G$3:$G$46,MATCH($AB493,ITP!$E$3:$E$46,0)),""))</f>
        <v/>
      </c>
      <c r="S493" s="33" t="n"/>
      <c r="T493" s="33" t="n"/>
      <c r="U493" s="33">
        <f>IF($AB493="","",IFERROR(INDEX(ITP!$I$3:$I$46,MATCH($AB493,ITP!$E$3:$E$46,0)),""))</f>
        <v/>
      </c>
      <c r="V493" s="33">
        <f>IF($AB493="","",IFERROR(INDEX(ITP!$J$3:$J$46,MATCH($AB493,ITP!$E$3:$E$46,0)),""))</f>
        <v/>
      </c>
      <c r="W493" s="33">
        <f>IF($AB493="","",IFERROR(INDEX(ITP!$K$3:$K$46,MATCH($AB493,ITP!$E$3:$E$46,0)),""))</f>
        <v/>
      </c>
      <c r="X493" s="33">
        <f>IF($AB493="","",IFERROR(INDEX(ITP!$L$3:$L$46,MATCH($AB493,ITP!$E$3:$E$46,0)),""))</f>
        <v/>
      </c>
      <c r="Y493" s="33">
        <f>IF($AB493="","",IFERROR(INDEX(ITP!$M$3:$M$46,MATCH($AB493,ITP!$E$3:$E$46,0)),""))</f>
        <v/>
      </c>
      <c r="Z493" s="33">
        <f>IF($AB493="","",IFERROR(INDEX(ITP!$N$3:$N$46,MATCH($AB493,ITP!$E$3:$E$46,0)),""))</f>
        <v/>
      </c>
      <c r="AA493" s="13">
        <f>IF(A493="","",A493&amp;"|"&amp;COUNTIF($A$2:A493,A493))</f>
        <v/>
      </c>
      <c r="AB493" s="13">
        <f>IF($A493="","",IFERROR(INDEX(ITP!$C$3:$C$21,MATCH(1,INDEX((ITP!$A$3:$A$21=$A493)*(((ITP!$B$3:$B$21="")+ISNUMBER(SEARCH(ITP!$B$3:$B$21,$G493&amp;" "&amp;$T493)))&gt;0),0),0)),""))</f>
        <v/>
      </c>
    </row>
    <row r="494">
      <c r="A494" s="33" t="n"/>
      <c r="B494" s="10" t="n"/>
      <c r="C494" s="33" t="n"/>
      <c r="D494" s="28" t="n"/>
      <c r="E494" s="10" t="n"/>
      <c r="F494" s="44" t="n"/>
      <c r="G494" s="33" t="n"/>
      <c r="H494" s="33" t="n"/>
      <c r="I494" s="33" t="n"/>
      <c r="J494" s="33" t="n"/>
      <c r="K494" s="44" t="n"/>
      <c r="L494" s="10" t="n"/>
      <c r="M494" s="33" t="n"/>
      <c r="N494" s="33" t="n"/>
      <c r="O494" s="33" t="n"/>
      <c r="P494" s="33" t="n"/>
      <c r="Q494" s="33" t="n"/>
      <c r="R494" s="33">
        <f>IF($AB494="","",IFERROR(INDEX(ITP!$G$3:$G$46,MATCH($AB494,ITP!$E$3:$E$46,0)),""))</f>
        <v/>
      </c>
      <c r="S494" s="33" t="n"/>
      <c r="T494" s="33" t="n"/>
      <c r="U494" s="33">
        <f>IF($AB494="","",IFERROR(INDEX(ITP!$I$3:$I$46,MATCH($AB494,ITP!$E$3:$E$46,0)),""))</f>
        <v/>
      </c>
      <c r="V494" s="33">
        <f>IF($AB494="","",IFERROR(INDEX(ITP!$J$3:$J$46,MATCH($AB494,ITP!$E$3:$E$46,0)),""))</f>
        <v/>
      </c>
      <c r="W494" s="33">
        <f>IF($AB494="","",IFERROR(INDEX(ITP!$K$3:$K$46,MATCH($AB494,ITP!$E$3:$E$46,0)),""))</f>
        <v/>
      </c>
      <c r="X494" s="33">
        <f>IF($AB494="","",IFERROR(INDEX(ITP!$L$3:$L$46,MATCH($AB494,ITP!$E$3:$E$46,0)),""))</f>
        <v/>
      </c>
      <c r="Y494" s="33">
        <f>IF($AB494="","",IFERROR(INDEX(ITP!$M$3:$M$46,MATCH($AB494,ITP!$E$3:$E$46,0)),""))</f>
        <v/>
      </c>
      <c r="Z494" s="33">
        <f>IF($AB494="","",IFERROR(INDEX(ITP!$N$3:$N$46,MATCH($AB494,ITP!$E$3:$E$46,0)),""))</f>
        <v/>
      </c>
      <c r="AA494" s="13">
        <f>IF(A494="","",A494&amp;"|"&amp;COUNTIF($A$2:A494,A494))</f>
        <v/>
      </c>
      <c r="AB494" s="13">
        <f>IF($A494="","",IFERROR(INDEX(ITP!$C$3:$C$21,MATCH(1,INDEX((ITP!$A$3:$A$21=$A494)*(((ITP!$B$3:$B$21="")+ISNUMBER(SEARCH(ITP!$B$3:$B$21,$G494&amp;" "&amp;$T494)))&gt;0),0),0)),""))</f>
        <v/>
      </c>
    </row>
    <row r="495">
      <c r="A495" s="33" t="n"/>
      <c r="B495" s="10" t="n"/>
      <c r="C495" s="33" t="n"/>
      <c r="D495" s="28" t="n"/>
      <c r="E495" s="10" t="n"/>
      <c r="F495" s="44" t="n"/>
      <c r="G495" s="33" t="n"/>
      <c r="H495" s="33" t="n"/>
      <c r="I495" s="33" t="n"/>
      <c r="J495" s="33" t="n"/>
      <c r="K495" s="44" t="n"/>
      <c r="L495" s="10" t="n"/>
      <c r="M495" s="33" t="n"/>
      <c r="N495" s="33" t="n"/>
      <c r="O495" s="33" t="n"/>
      <c r="P495" s="33" t="n"/>
      <c r="Q495" s="33" t="n"/>
      <c r="R495" s="33">
        <f>IF($AB495="","",IFERROR(INDEX(ITP!$G$3:$G$46,MATCH($AB495,ITP!$E$3:$E$46,0)),""))</f>
        <v/>
      </c>
      <c r="S495" s="33" t="n"/>
      <c r="T495" s="33" t="n"/>
      <c r="U495" s="33">
        <f>IF($AB495="","",IFERROR(INDEX(ITP!$I$3:$I$46,MATCH($AB495,ITP!$E$3:$E$46,0)),""))</f>
        <v/>
      </c>
      <c r="V495" s="33">
        <f>IF($AB495="","",IFERROR(INDEX(ITP!$J$3:$J$46,MATCH($AB495,ITP!$E$3:$E$46,0)),""))</f>
        <v/>
      </c>
      <c r="W495" s="33">
        <f>IF($AB495="","",IFERROR(INDEX(ITP!$K$3:$K$46,MATCH($AB495,ITP!$E$3:$E$46,0)),""))</f>
        <v/>
      </c>
      <c r="X495" s="33">
        <f>IF($AB495="","",IFERROR(INDEX(ITP!$L$3:$L$46,MATCH($AB495,ITP!$E$3:$E$46,0)),""))</f>
        <v/>
      </c>
      <c r="Y495" s="33">
        <f>IF($AB495="","",IFERROR(INDEX(ITP!$M$3:$M$46,MATCH($AB495,ITP!$E$3:$E$46,0)),""))</f>
        <v/>
      </c>
      <c r="Z495" s="33">
        <f>IF($AB495="","",IFERROR(INDEX(ITP!$N$3:$N$46,MATCH($AB495,ITP!$E$3:$E$46,0)),""))</f>
        <v/>
      </c>
      <c r="AA495" s="13">
        <f>IF(A495="","",A495&amp;"|"&amp;COUNTIF($A$2:A495,A495))</f>
        <v/>
      </c>
      <c r="AB495" s="13">
        <f>IF($A495="","",IFERROR(INDEX(ITP!$C$3:$C$21,MATCH(1,INDEX((ITP!$A$3:$A$21=$A495)*(((ITP!$B$3:$B$21="")+ISNUMBER(SEARCH(ITP!$B$3:$B$21,$G495&amp;" "&amp;$T495)))&gt;0),0),0)),""))</f>
        <v/>
      </c>
    </row>
    <row r="496">
      <c r="A496" s="33" t="n"/>
      <c r="B496" s="10" t="n"/>
      <c r="C496" s="33" t="n"/>
      <c r="D496" s="28" t="n"/>
      <c r="E496" s="10" t="n"/>
      <c r="F496" s="44" t="n"/>
      <c r="G496" s="33" t="n"/>
      <c r="H496" s="33" t="n"/>
      <c r="I496" s="33" t="n"/>
      <c r="J496" s="33" t="n"/>
      <c r="K496" s="44" t="n"/>
      <c r="L496" s="10" t="n"/>
      <c r="M496" s="33" t="n"/>
      <c r="N496" s="33" t="n"/>
      <c r="O496" s="33" t="n"/>
      <c r="P496" s="33" t="n"/>
      <c r="Q496" s="33" t="n"/>
      <c r="R496" s="33">
        <f>IF($AB496="","",IFERROR(INDEX(ITP!$G$3:$G$46,MATCH($AB496,ITP!$E$3:$E$46,0)),""))</f>
        <v/>
      </c>
      <c r="S496" s="33" t="n"/>
      <c r="T496" s="33" t="n"/>
      <c r="U496" s="33">
        <f>IF($AB496="","",IFERROR(INDEX(ITP!$I$3:$I$46,MATCH($AB496,ITP!$E$3:$E$46,0)),""))</f>
        <v/>
      </c>
      <c r="V496" s="33">
        <f>IF($AB496="","",IFERROR(INDEX(ITP!$J$3:$J$46,MATCH($AB496,ITP!$E$3:$E$46,0)),""))</f>
        <v/>
      </c>
      <c r="W496" s="33">
        <f>IF($AB496="","",IFERROR(INDEX(ITP!$K$3:$K$46,MATCH($AB496,ITP!$E$3:$E$46,0)),""))</f>
        <v/>
      </c>
      <c r="X496" s="33">
        <f>IF($AB496="","",IFERROR(INDEX(ITP!$L$3:$L$46,MATCH($AB496,ITP!$E$3:$E$46,0)),""))</f>
        <v/>
      </c>
      <c r="Y496" s="33">
        <f>IF($AB496="","",IFERROR(INDEX(ITP!$M$3:$M$46,MATCH($AB496,ITP!$E$3:$E$46,0)),""))</f>
        <v/>
      </c>
      <c r="Z496" s="33">
        <f>IF($AB496="","",IFERROR(INDEX(ITP!$N$3:$N$46,MATCH($AB496,ITP!$E$3:$E$46,0)),""))</f>
        <v/>
      </c>
      <c r="AA496" s="13">
        <f>IF(A496="","",A496&amp;"|"&amp;COUNTIF($A$2:A496,A496))</f>
        <v/>
      </c>
      <c r="AB496" s="13">
        <f>IF($A496="","",IFERROR(INDEX(ITP!$C$3:$C$21,MATCH(1,INDEX((ITP!$A$3:$A$21=$A496)*(((ITP!$B$3:$B$21="")+ISNUMBER(SEARCH(ITP!$B$3:$B$21,$G496&amp;" "&amp;$T496)))&gt;0),0),0)),""))</f>
        <v/>
      </c>
    </row>
    <row r="497">
      <c r="A497" s="33" t="n"/>
      <c r="B497" s="10" t="n"/>
      <c r="C497" s="33" t="n"/>
      <c r="D497" s="28" t="n"/>
      <c r="E497" s="10" t="n"/>
      <c r="F497" s="44" t="n"/>
      <c r="G497" s="33" t="n"/>
      <c r="H497" s="33" t="n"/>
      <c r="I497" s="33" t="n"/>
      <c r="J497" s="33" t="n"/>
      <c r="K497" s="44" t="n"/>
      <c r="L497" s="10" t="n"/>
      <c r="M497" s="33" t="n"/>
      <c r="N497" s="33" t="n"/>
      <c r="O497" s="33" t="n"/>
      <c r="P497" s="33" t="n"/>
      <c r="Q497" s="33" t="n"/>
      <c r="R497" s="33">
        <f>IF($AB497="","",IFERROR(INDEX(ITP!$G$3:$G$46,MATCH($AB497,ITP!$E$3:$E$46,0)),""))</f>
        <v/>
      </c>
      <c r="S497" s="33" t="n"/>
      <c r="T497" s="33" t="n"/>
      <c r="U497" s="33">
        <f>IF($AB497="","",IFERROR(INDEX(ITP!$I$3:$I$46,MATCH($AB497,ITP!$E$3:$E$46,0)),""))</f>
        <v/>
      </c>
      <c r="V497" s="33">
        <f>IF($AB497="","",IFERROR(INDEX(ITP!$J$3:$J$46,MATCH($AB497,ITP!$E$3:$E$46,0)),""))</f>
        <v/>
      </c>
      <c r="W497" s="33">
        <f>IF($AB497="","",IFERROR(INDEX(ITP!$K$3:$K$46,MATCH($AB497,ITP!$E$3:$E$46,0)),""))</f>
        <v/>
      </c>
      <c r="X497" s="33">
        <f>IF($AB497="","",IFERROR(INDEX(ITP!$L$3:$L$46,MATCH($AB497,ITP!$E$3:$E$46,0)),""))</f>
        <v/>
      </c>
      <c r="Y497" s="33">
        <f>IF($AB497="","",IFERROR(INDEX(ITP!$M$3:$M$46,MATCH($AB497,ITP!$E$3:$E$46,0)),""))</f>
        <v/>
      </c>
      <c r="Z497" s="33">
        <f>IF($AB497="","",IFERROR(INDEX(ITP!$N$3:$N$46,MATCH($AB497,ITP!$E$3:$E$46,0)),""))</f>
        <v/>
      </c>
      <c r="AA497" s="13">
        <f>IF(A497="","",A497&amp;"|"&amp;COUNTIF($A$2:A497,A497))</f>
        <v/>
      </c>
      <c r="AB497" s="13">
        <f>IF($A497="","",IFERROR(INDEX(ITP!$C$3:$C$21,MATCH(1,INDEX((ITP!$A$3:$A$21=$A497)*(((ITP!$B$3:$B$21="")+ISNUMBER(SEARCH(ITP!$B$3:$B$21,$G497&amp;" "&amp;$T497)))&gt;0),0),0)),""))</f>
        <v/>
      </c>
    </row>
    <row r="498">
      <c r="A498" s="33" t="n"/>
      <c r="B498" s="10" t="n"/>
      <c r="C498" s="33" t="n"/>
      <c r="D498" s="28" t="n"/>
      <c r="E498" s="10" t="n"/>
      <c r="F498" s="44" t="n"/>
      <c r="G498" s="33" t="n"/>
      <c r="H498" s="33" t="n"/>
      <c r="I498" s="33" t="n"/>
      <c r="J498" s="33" t="n"/>
      <c r="K498" s="44" t="n"/>
      <c r="L498" s="10" t="n"/>
      <c r="M498" s="33" t="n"/>
      <c r="N498" s="33" t="n"/>
      <c r="O498" s="33" t="n"/>
      <c r="P498" s="33" t="n"/>
      <c r="Q498" s="33" t="n"/>
      <c r="R498" s="33">
        <f>IF($AB498="","",IFERROR(INDEX(ITP!$G$3:$G$46,MATCH($AB498,ITP!$E$3:$E$46,0)),""))</f>
        <v/>
      </c>
      <c r="S498" s="33" t="n"/>
      <c r="T498" s="33" t="n"/>
      <c r="U498" s="33">
        <f>IF($AB498="","",IFERROR(INDEX(ITP!$I$3:$I$46,MATCH($AB498,ITP!$E$3:$E$46,0)),""))</f>
        <v/>
      </c>
      <c r="V498" s="33">
        <f>IF($AB498="","",IFERROR(INDEX(ITP!$J$3:$J$46,MATCH($AB498,ITP!$E$3:$E$46,0)),""))</f>
        <v/>
      </c>
      <c r="W498" s="33">
        <f>IF($AB498="","",IFERROR(INDEX(ITP!$K$3:$K$46,MATCH($AB498,ITP!$E$3:$E$46,0)),""))</f>
        <v/>
      </c>
      <c r="X498" s="33">
        <f>IF($AB498="","",IFERROR(INDEX(ITP!$L$3:$L$46,MATCH($AB498,ITP!$E$3:$E$46,0)),""))</f>
        <v/>
      </c>
      <c r="Y498" s="33">
        <f>IF($AB498="","",IFERROR(INDEX(ITP!$M$3:$M$46,MATCH($AB498,ITP!$E$3:$E$46,0)),""))</f>
        <v/>
      </c>
      <c r="Z498" s="33">
        <f>IF($AB498="","",IFERROR(INDEX(ITP!$N$3:$N$46,MATCH($AB498,ITP!$E$3:$E$46,0)),""))</f>
        <v/>
      </c>
      <c r="AA498" s="13">
        <f>IF(A498="","",A498&amp;"|"&amp;COUNTIF($A$2:A498,A498))</f>
        <v/>
      </c>
      <c r="AB498" s="13">
        <f>IF($A498="","",IFERROR(INDEX(ITP!$C$3:$C$21,MATCH(1,INDEX((ITP!$A$3:$A$21=$A498)*(((ITP!$B$3:$B$21="")+ISNUMBER(SEARCH(ITP!$B$3:$B$21,$G498&amp;" "&amp;$T498)))&gt;0),0),0)),""))</f>
        <v/>
      </c>
    </row>
    <row r="499">
      <c r="A499" s="33" t="n"/>
      <c r="B499" s="10" t="n"/>
      <c r="C499" s="33" t="n"/>
      <c r="D499" s="28" t="n"/>
      <c r="E499" s="10" t="n"/>
      <c r="F499" s="44" t="n"/>
      <c r="G499" s="33" t="n"/>
      <c r="H499" s="33" t="n"/>
      <c r="I499" s="33" t="n"/>
      <c r="J499" s="33" t="n"/>
      <c r="K499" s="44" t="n"/>
      <c r="L499" s="10" t="n"/>
      <c r="M499" s="33" t="n"/>
      <c r="N499" s="33" t="n"/>
      <c r="O499" s="33" t="n"/>
      <c r="P499" s="33" t="n"/>
      <c r="Q499" s="33" t="n"/>
      <c r="R499" s="33">
        <f>IF($AB499="","",IFERROR(INDEX(ITP!$G$3:$G$46,MATCH($AB499,ITP!$E$3:$E$46,0)),""))</f>
        <v/>
      </c>
      <c r="S499" s="33" t="n"/>
      <c r="T499" s="33" t="n"/>
      <c r="U499" s="33">
        <f>IF($AB499="","",IFERROR(INDEX(ITP!$I$3:$I$46,MATCH($AB499,ITP!$E$3:$E$46,0)),""))</f>
        <v/>
      </c>
      <c r="V499" s="33">
        <f>IF($AB499="","",IFERROR(INDEX(ITP!$J$3:$J$46,MATCH($AB499,ITP!$E$3:$E$46,0)),""))</f>
        <v/>
      </c>
      <c r="W499" s="33">
        <f>IF($AB499="","",IFERROR(INDEX(ITP!$K$3:$K$46,MATCH($AB499,ITP!$E$3:$E$46,0)),""))</f>
        <v/>
      </c>
      <c r="X499" s="33">
        <f>IF($AB499="","",IFERROR(INDEX(ITP!$L$3:$L$46,MATCH($AB499,ITP!$E$3:$E$46,0)),""))</f>
        <v/>
      </c>
      <c r="Y499" s="33">
        <f>IF($AB499="","",IFERROR(INDEX(ITP!$M$3:$M$46,MATCH($AB499,ITP!$E$3:$E$46,0)),""))</f>
        <v/>
      </c>
      <c r="Z499" s="33">
        <f>IF($AB499="","",IFERROR(INDEX(ITP!$N$3:$N$46,MATCH($AB499,ITP!$E$3:$E$46,0)),""))</f>
        <v/>
      </c>
      <c r="AA499" s="13">
        <f>IF(A499="","",A499&amp;"|"&amp;COUNTIF($A$2:A499,A499))</f>
        <v/>
      </c>
      <c r="AB499" s="13">
        <f>IF($A499="","",IFERROR(INDEX(ITP!$C$3:$C$21,MATCH(1,INDEX((ITP!$A$3:$A$21=$A499)*(((ITP!$B$3:$B$21="")+ISNUMBER(SEARCH(ITP!$B$3:$B$21,$G499&amp;" "&amp;$T499)))&gt;0),0),0)),""))</f>
        <v/>
      </c>
    </row>
    <row r="500">
      <c r="A500" s="33" t="n"/>
      <c r="B500" s="10" t="n"/>
      <c r="C500" s="33" t="n"/>
      <c r="D500" s="28" t="n"/>
      <c r="E500" s="10" t="n"/>
      <c r="F500" s="44" t="n"/>
      <c r="G500" s="33" t="n"/>
      <c r="H500" s="33" t="n"/>
      <c r="I500" s="33" t="n"/>
      <c r="J500" s="33" t="n"/>
      <c r="K500" s="44" t="n"/>
      <c r="L500" s="10" t="n"/>
      <c r="M500" s="33" t="n"/>
      <c r="N500" s="33" t="n"/>
      <c r="O500" s="33" t="n"/>
      <c r="P500" s="33" t="n"/>
      <c r="Q500" s="33" t="n"/>
      <c r="R500" s="33">
        <f>IF($AB500="","",IFERROR(INDEX(ITP!$G$3:$G$46,MATCH($AB500,ITP!$E$3:$E$46,0)),""))</f>
        <v/>
      </c>
      <c r="S500" s="33" t="n"/>
      <c r="T500" s="33" t="n"/>
      <c r="U500" s="33">
        <f>IF($AB500="","",IFERROR(INDEX(ITP!$I$3:$I$46,MATCH($AB500,ITP!$E$3:$E$46,0)),""))</f>
        <v/>
      </c>
      <c r="V500" s="33">
        <f>IF($AB500="","",IFERROR(INDEX(ITP!$J$3:$J$46,MATCH($AB500,ITP!$E$3:$E$46,0)),""))</f>
        <v/>
      </c>
      <c r="W500" s="33">
        <f>IF($AB500="","",IFERROR(INDEX(ITP!$K$3:$K$46,MATCH($AB500,ITP!$E$3:$E$46,0)),""))</f>
        <v/>
      </c>
      <c r="X500" s="33">
        <f>IF($AB500="","",IFERROR(INDEX(ITP!$L$3:$L$46,MATCH($AB500,ITP!$E$3:$E$46,0)),""))</f>
        <v/>
      </c>
      <c r="Y500" s="33">
        <f>IF($AB500="","",IFERROR(INDEX(ITP!$M$3:$M$46,MATCH($AB500,ITP!$E$3:$E$46,0)),""))</f>
        <v/>
      </c>
      <c r="Z500" s="33">
        <f>IF($AB500="","",IFERROR(INDEX(ITP!$N$3:$N$46,MATCH($AB500,ITP!$E$3:$E$46,0)),""))</f>
        <v/>
      </c>
      <c r="AA500" s="13">
        <f>IF(A500="","",A500&amp;"|"&amp;COUNTIF($A$2:A500,A500))</f>
        <v/>
      </c>
      <c r="AB500" s="13">
        <f>IF($A500="","",IFERROR(INDEX(ITP!$C$3:$C$21,MATCH(1,INDEX((ITP!$A$3:$A$21=$A500)*(((ITP!$B$3:$B$21="")+ISNUMBER(SEARCH(ITP!$B$3:$B$21,$G500&amp;" "&amp;$T500)))&gt;0),0),0)),""))</f>
        <v/>
      </c>
    </row>
    <row r="501">
      <c r="A501" s="33" t="n"/>
      <c r="B501" s="10" t="n"/>
      <c r="C501" s="33" t="n"/>
      <c r="D501" s="28" t="n"/>
      <c r="E501" s="10" t="n"/>
      <c r="F501" s="44" t="n"/>
      <c r="G501" s="33" t="n"/>
      <c r="H501" s="33" t="n"/>
      <c r="I501" s="33" t="n"/>
      <c r="J501" s="33" t="n"/>
      <c r="K501" s="44" t="n"/>
      <c r="L501" s="10" t="n"/>
      <c r="M501" s="33" t="n"/>
      <c r="N501" s="33" t="n"/>
      <c r="O501" s="33" t="n"/>
      <c r="P501" s="33" t="n"/>
      <c r="Q501" s="33" t="n"/>
      <c r="R501" s="33">
        <f>IF($AB501="","",IFERROR(INDEX(ITP!$G$3:$G$46,MATCH($AB501,ITP!$E$3:$E$46,0)),""))</f>
        <v/>
      </c>
      <c r="S501" s="33" t="n"/>
      <c r="T501" s="33" t="n"/>
      <c r="U501" s="33">
        <f>IF($AB501="","",IFERROR(INDEX(ITP!$I$3:$I$46,MATCH($AB501,ITP!$E$3:$E$46,0)),""))</f>
        <v/>
      </c>
      <c r="V501" s="33">
        <f>IF($AB501="","",IFERROR(INDEX(ITP!$J$3:$J$46,MATCH($AB501,ITP!$E$3:$E$46,0)),""))</f>
        <v/>
      </c>
      <c r="W501" s="33">
        <f>IF($AB501="","",IFERROR(INDEX(ITP!$K$3:$K$46,MATCH($AB501,ITP!$E$3:$E$46,0)),""))</f>
        <v/>
      </c>
      <c r="X501" s="33">
        <f>IF($AB501="","",IFERROR(INDEX(ITP!$L$3:$L$46,MATCH($AB501,ITP!$E$3:$E$46,0)),""))</f>
        <v/>
      </c>
      <c r="Y501" s="33">
        <f>IF($AB501="","",IFERROR(INDEX(ITP!$M$3:$M$46,MATCH($AB501,ITP!$E$3:$E$46,0)),""))</f>
        <v/>
      </c>
      <c r="Z501" s="33">
        <f>IF($AB501="","",IFERROR(INDEX(ITP!$N$3:$N$46,MATCH($AB501,ITP!$E$3:$E$46,0)),""))</f>
        <v/>
      </c>
      <c r="AA501" s="13">
        <f>IF(A501="","",A501&amp;"|"&amp;COUNTIF($A$2:A501,A501))</f>
        <v/>
      </c>
      <c r="AB501" s="13">
        <f>IF($A501="","",IFERROR(INDEX(ITP!$C$3:$C$21,MATCH(1,INDEX((ITP!$A$3:$A$21=$A501)*(((ITP!$B$3:$B$21="")+ISNUMBER(SEARCH(ITP!$B$3:$B$21,$G501&amp;" "&amp;$T501)))&gt;0),0),0)),""))</f>
        <v/>
      </c>
    </row>
    <row r="502">
      <c r="A502" s="33" t="n"/>
      <c r="B502" s="10" t="n"/>
      <c r="C502" s="33" t="n"/>
      <c r="D502" s="28" t="n"/>
      <c r="E502" s="10" t="n"/>
      <c r="F502" s="44" t="n"/>
      <c r="G502" s="33" t="n"/>
      <c r="H502" s="33" t="n"/>
      <c r="I502" s="33" t="n"/>
      <c r="J502" s="33" t="n"/>
      <c r="K502" s="44" t="n"/>
      <c r="L502" s="10" t="n"/>
      <c r="M502" s="33" t="n"/>
      <c r="N502" s="33" t="n"/>
      <c r="O502" s="33" t="n"/>
      <c r="P502" s="33" t="n"/>
      <c r="Q502" s="33" t="n"/>
      <c r="R502" s="33">
        <f>IF($AB502="","",IFERROR(INDEX(ITP!$G$3:$G$46,MATCH($AB502,ITP!$E$3:$E$46,0)),""))</f>
        <v/>
      </c>
      <c r="S502" s="33" t="n"/>
      <c r="T502" s="33" t="n"/>
      <c r="U502" s="33">
        <f>IF($AB502="","",IFERROR(INDEX(ITP!$I$3:$I$46,MATCH($AB502,ITP!$E$3:$E$46,0)),""))</f>
        <v/>
      </c>
      <c r="V502" s="33">
        <f>IF($AB502="","",IFERROR(INDEX(ITP!$J$3:$J$46,MATCH($AB502,ITP!$E$3:$E$46,0)),""))</f>
        <v/>
      </c>
      <c r="W502" s="33">
        <f>IF($AB502="","",IFERROR(INDEX(ITP!$K$3:$K$46,MATCH($AB502,ITP!$E$3:$E$46,0)),""))</f>
        <v/>
      </c>
      <c r="X502" s="33">
        <f>IF($AB502="","",IFERROR(INDEX(ITP!$L$3:$L$46,MATCH($AB502,ITP!$E$3:$E$46,0)),""))</f>
        <v/>
      </c>
      <c r="Y502" s="33">
        <f>IF($AB502="","",IFERROR(INDEX(ITP!$M$3:$M$46,MATCH($AB502,ITP!$E$3:$E$46,0)),""))</f>
        <v/>
      </c>
      <c r="Z502" s="33">
        <f>IF($AB502="","",IFERROR(INDEX(ITP!$N$3:$N$46,MATCH($AB502,ITP!$E$3:$E$46,0)),""))</f>
        <v/>
      </c>
      <c r="AA502" s="13">
        <f>IF(A502="","",A502&amp;"|"&amp;COUNTIF($A$2:A502,A502))</f>
        <v/>
      </c>
      <c r="AB502" s="13">
        <f>IF($A502="","",IFERROR(INDEX(ITP!$C$3:$C$21,MATCH(1,INDEX((ITP!$A$3:$A$21=$A502)*(((ITP!$B$3:$B$21="")+ISNUMBER(SEARCH(ITP!$B$3:$B$21,$G502&amp;" "&amp;$T502)))&gt;0),0),0)),""))</f>
        <v/>
      </c>
    </row>
    <row r="503">
      <c r="A503" s="33" t="n"/>
      <c r="B503" s="10" t="n"/>
      <c r="C503" s="33" t="n"/>
      <c r="D503" s="28" t="n"/>
      <c r="E503" s="10" t="n"/>
      <c r="F503" s="44" t="n"/>
      <c r="G503" s="33" t="n"/>
      <c r="H503" s="33" t="n"/>
      <c r="I503" s="33" t="n"/>
      <c r="J503" s="33" t="n"/>
      <c r="K503" s="44" t="n"/>
      <c r="L503" s="10" t="n"/>
      <c r="M503" s="33" t="n"/>
      <c r="N503" s="33" t="n"/>
      <c r="O503" s="33" t="n"/>
      <c r="P503" s="33" t="n"/>
      <c r="Q503" s="33" t="n"/>
      <c r="R503" s="33">
        <f>IF($AB503="","",IFERROR(INDEX(ITP!$G$3:$G$46,MATCH($AB503,ITP!$E$3:$E$46,0)),""))</f>
        <v/>
      </c>
      <c r="S503" s="33" t="n"/>
      <c r="T503" s="33" t="n"/>
      <c r="U503" s="33">
        <f>IF($AB503="","",IFERROR(INDEX(ITP!$I$3:$I$46,MATCH($AB503,ITP!$E$3:$E$46,0)),""))</f>
        <v/>
      </c>
      <c r="V503" s="33">
        <f>IF($AB503="","",IFERROR(INDEX(ITP!$J$3:$J$46,MATCH($AB503,ITP!$E$3:$E$46,0)),""))</f>
        <v/>
      </c>
      <c r="W503" s="33">
        <f>IF($AB503="","",IFERROR(INDEX(ITP!$K$3:$K$46,MATCH($AB503,ITP!$E$3:$E$46,0)),""))</f>
        <v/>
      </c>
      <c r="X503" s="33">
        <f>IF($AB503="","",IFERROR(INDEX(ITP!$L$3:$L$46,MATCH($AB503,ITP!$E$3:$E$46,0)),""))</f>
        <v/>
      </c>
      <c r="Y503" s="33">
        <f>IF($AB503="","",IFERROR(INDEX(ITP!$M$3:$M$46,MATCH($AB503,ITP!$E$3:$E$46,0)),""))</f>
        <v/>
      </c>
      <c r="Z503" s="33">
        <f>IF($AB503="","",IFERROR(INDEX(ITP!$N$3:$N$46,MATCH($AB503,ITP!$E$3:$E$46,0)),""))</f>
        <v/>
      </c>
      <c r="AA503" s="13">
        <f>IF(A503="","",A503&amp;"|"&amp;COUNTIF($A$2:A503,A503))</f>
        <v/>
      </c>
      <c r="AB503" s="13">
        <f>IF($A503="","",IFERROR(INDEX(ITP!$C$3:$C$21,MATCH(1,INDEX((ITP!$A$3:$A$21=$A503)*(((ITP!$B$3:$B$21="")+ISNUMBER(SEARCH(ITP!$B$3:$B$21,$G503&amp;" "&amp;$T503)))&gt;0),0),0)),""))</f>
        <v/>
      </c>
    </row>
    <row r="504">
      <c r="A504" s="33" t="n"/>
      <c r="B504" s="10" t="n"/>
      <c r="C504" s="33" t="n"/>
      <c r="D504" s="28" t="n"/>
      <c r="E504" s="10" t="n"/>
      <c r="F504" s="44" t="n"/>
      <c r="G504" s="33" t="n"/>
      <c r="H504" s="33" t="n"/>
      <c r="I504" s="33" t="n"/>
      <c r="J504" s="33" t="n"/>
      <c r="K504" s="44" t="n"/>
      <c r="L504" s="10" t="n"/>
      <c r="M504" s="33" t="n"/>
      <c r="N504" s="33" t="n"/>
      <c r="O504" s="33" t="n"/>
      <c r="P504" s="33" t="n"/>
      <c r="Q504" s="33" t="n"/>
      <c r="R504" s="33">
        <f>IF($AB504="","",IFERROR(INDEX(ITP!$G$3:$G$46,MATCH($AB504,ITP!$E$3:$E$46,0)),""))</f>
        <v/>
      </c>
      <c r="S504" s="33" t="n"/>
      <c r="T504" s="33" t="n"/>
      <c r="U504" s="33">
        <f>IF($AB504="","",IFERROR(INDEX(ITP!$I$3:$I$46,MATCH($AB504,ITP!$E$3:$E$46,0)),""))</f>
        <v/>
      </c>
      <c r="V504" s="33">
        <f>IF($AB504="","",IFERROR(INDEX(ITP!$J$3:$J$46,MATCH($AB504,ITP!$E$3:$E$46,0)),""))</f>
        <v/>
      </c>
      <c r="W504" s="33">
        <f>IF($AB504="","",IFERROR(INDEX(ITP!$K$3:$K$46,MATCH($AB504,ITP!$E$3:$E$46,0)),""))</f>
        <v/>
      </c>
      <c r="X504" s="33">
        <f>IF($AB504="","",IFERROR(INDEX(ITP!$L$3:$L$46,MATCH($AB504,ITP!$E$3:$E$46,0)),""))</f>
        <v/>
      </c>
      <c r="Y504" s="33">
        <f>IF($AB504="","",IFERROR(INDEX(ITP!$M$3:$M$46,MATCH($AB504,ITP!$E$3:$E$46,0)),""))</f>
        <v/>
      </c>
      <c r="Z504" s="33">
        <f>IF($AB504="","",IFERROR(INDEX(ITP!$N$3:$N$46,MATCH($AB504,ITP!$E$3:$E$46,0)),""))</f>
        <v/>
      </c>
      <c r="AA504" s="13">
        <f>IF(A504="","",A504&amp;"|"&amp;COUNTIF($A$2:A504,A504))</f>
        <v/>
      </c>
      <c r="AB504" s="13">
        <f>IF($A504="","",IFERROR(INDEX(ITP!$C$3:$C$21,MATCH(1,INDEX((ITP!$A$3:$A$21=$A504)*(((ITP!$B$3:$B$21="")+ISNUMBER(SEARCH(ITP!$B$3:$B$21,$G504&amp;" "&amp;$T504)))&gt;0),0),0)),""))</f>
        <v/>
      </c>
    </row>
    <row r="505">
      <c r="A505" s="33" t="n"/>
      <c r="B505" s="10" t="n"/>
      <c r="C505" s="33" t="n"/>
      <c r="D505" s="28" t="n"/>
      <c r="E505" s="10" t="n"/>
      <c r="F505" s="44" t="n"/>
      <c r="G505" s="33" t="n"/>
      <c r="H505" s="33" t="n"/>
      <c r="I505" s="33" t="n"/>
      <c r="J505" s="33" t="n"/>
      <c r="K505" s="44" t="n"/>
      <c r="L505" s="10" t="n"/>
      <c r="M505" s="33" t="n"/>
      <c r="N505" s="33" t="n"/>
      <c r="O505" s="33" t="n"/>
      <c r="P505" s="33" t="n"/>
      <c r="Q505" s="33" t="n"/>
      <c r="R505" s="33">
        <f>IF($AB505="","",IFERROR(INDEX(ITP!$G$3:$G$46,MATCH($AB505,ITP!$E$3:$E$46,0)),""))</f>
        <v/>
      </c>
      <c r="S505" s="33" t="n"/>
      <c r="T505" s="33" t="n"/>
      <c r="U505" s="33">
        <f>IF($AB505="","",IFERROR(INDEX(ITP!$I$3:$I$46,MATCH($AB505,ITP!$E$3:$E$46,0)),""))</f>
        <v/>
      </c>
      <c r="V505" s="33">
        <f>IF($AB505="","",IFERROR(INDEX(ITP!$J$3:$J$46,MATCH($AB505,ITP!$E$3:$E$46,0)),""))</f>
        <v/>
      </c>
      <c r="W505" s="33">
        <f>IF($AB505="","",IFERROR(INDEX(ITP!$K$3:$K$46,MATCH($AB505,ITP!$E$3:$E$46,0)),""))</f>
        <v/>
      </c>
      <c r="X505" s="33">
        <f>IF($AB505="","",IFERROR(INDEX(ITP!$L$3:$L$46,MATCH($AB505,ITP!$E$3:$E$46,0)),""))</f>
        <v/>
      </c>
      <c r="Y505" s="33">
        <f>IF($AB505="","",IFERROR(INDEX(ITP!$M$3:$M$46,MATCH($AB505,ITP!$E$3:$E$46,0)),""))</f>
        <v/>
      </c>
      <c r="Z505" s="33">
        <f>IF($AB505="","",IFERROR(INDEX(ITP!$N$3:$N$46,MATCH($AB505,ITP!$E$3:$E$46,0)),""))</f>
        <v/>
      </c>
      <c r="AA505" s="13">
        <f>IF(A505="","",A505&amp;"|"&amp;COUNTIF($A$2:A505,A505))</f>
        <v/>
      </c>
      <c r="AB505" s="13">
        <f>IF($A505="","",IFERROR(INDEX(ITP!$C$3:$C$21,MATCH(1,INDEX((ITP!$A$3:$A$21=$A505)*(((ITP!$B$3:$B$21="")+ISNUMBER(SEARCH(ITP!$B$3:$B$21,$G505&amp;" "&amp;$T505)))&gt;0),0),0)),""))</f>
        <v/>
      </c>
    </row>
    <row r="506">
      <c r="A506" s="33" t="n"/>
      <c r="B506" s="10" t="n"/>
      <c r="C506" s="33" t="n"/>
      <c r="D506" s="28" t="n"/>
      <c r="E506" s="10" t="n"/>
      <c r="F506" s="44" t="n"/>
      <c r="G506" s="33" t="n"/>
      <c r="H506" s="33" t="n"/>
      <c r="I506" s="33" t="n"/>
      <c r="J506" s="33" t="n"/>
      <c r="K506" s="44" t="n"/>
      <c r="L506" s="10" t="n"/>
      <c r="M506" s="33" t="n"/>
      <c r="N506" s="33" t="n"/>
      <c r="O506" s="33" t="n"/>
      <c r="P506" s="33" t="n"/>
      <c r="Q506" s="33" t="n"/>
      <c r="R506" s="33">
        <f>IF($AB506="","",IFERROR(INDEX(ITP!$G$3:$G$46,MATCH($AB506,ITP!$E$3:$E$46,0)),""))</f>
        <v/>
      </c>
      <c r="S506" s="33" t="n"/>
      <c r="T506" s="33" t="n"/>
      <c r="U506" s="33">
        <f>IF($AB506="","",IFERROR(INDEX(ITP!$I$3:$I$46,MATCH($AB506,ITP!$E$3:$E$46,0)),""))</f>
        <v/>
      </c>
      <c r="V506" s="33">
        <f>IF($AB506="","",IFERROR(INDEX(ITP!$J$3:$J$46,MATCH($AB506,ITP!$E$3:$E$46,0)),""))</f>
        <v/>
      </c>
      <c r="W506" s="33">
        <f>IF($AB506="","",IFERROR(INDEX(ITP!$K$3:$K$46,MATCH($AB506,ITP!$E$3:$E$46,0)),""))</f>
        <v/>
      </c>
      <c r="X506" s="33">
        <f>IF($AB506="","",IFERROR(INDEX(ITP!$L$3:$L$46,MATCH($AB506,ITP!$E$3:$E$46,0)),""))</f>
        <v/>
      </c>
      <c r="Y506" s="33">
        <f>IF($AB506="","",IFERROR(INDEX(ITP!$M$3:$M$46,MATCH($AB506,ITP!$E$3:$E$46,0)),""))</f>
        <v/>
      </c>
      <c r="Z506" s="33">
        <f>IF($AB506="","",IFERROR(INDEX(ITP!$N$3:$N$46,MATCH($AB506,ITP!$E$3:$E$46,0)),""))</f>
        <v/>
      </c>
      <c r="AA506" s="13">
        <f>IF(A506="","",A506&amp;"|"&amp;COUNTIF($A$2:A506,A506))</f>
        <v/>
      </c>
      <c r="AB506" s="13">
        <f>IF($A506="","",IFERROR(INDEX(ITP!$C$3:$C$21,MATCH(1,INDEX((ITP!$A$3:$A$21=$A506)*(((ITP!$B$3:$B$21="")+ISNUMBER(SEARCH(ITP!$B$3:$B$21,$G506&amp;" "&amp;$T506)))&gt;0),0),0)),""))</f>
        <v/>
      </c>
    </row>
    <row r="507">
      <c r="A507" s="33" t="n"/>
      <c r="B507" s="10" t="n"/>
      <c r="C507" s="33" t="n"/>
      <c r="D507" s="28" t="n"/>
      <c r="E507" s="10" t="n"/>
      <c r="F507" s="44" t="n"/>
      <c r="G507" s="33" t="n"/>
      <c r="H507" s="33" t="n"/>
      <c r="I507" s="33" t="n"/>
      <c r="J507" s="33" t="n"/>
      <c r="K507" s="44" t="n"/>
      <c r="L507" s="10" t="n"/>
      <c r="M507" s="33" t="n"/>
      <c r="N507" s="33" t="n"/>
      <c r="O507" s="33" t="n"/>
      <c r="P507" s="33" t="n"/>
      <c r="Q507" s="33" t="n"/>
      <c r="R507" s="33">
        <f>IF($AB507="","",IFERROR(INDEX(ITP!$G$3:$G$46,MATCH($AB507,ITP!$E$3:$E$46,0)),""))</f>
        <v/>
      </c>
      <c r="S507" s="33" t="n"/>
      <c r="T507" s="33" t="n"/>
      <c r="U507" s="33">
        <f>IF($AB507="","",IFERROR(INDEX(ITP!$I$3:$I$46,MATCH($AB507,ITP!$E$3:$E$46,0)),""))</f>
        <v/>
      </c>
      <c r="V507" s="33">
        <f>IF($AB507="","",IFERROR(INDEX(ITP!$J$3:$J$46,MATCH($AB507,ITP!$E$3:$E$46,0)),""))</f>
        <v/>
      </c>
      <c r="W507" s="33">
        <f>IF($AB507="","",IFERROR(INDEX(ITP!$K$3:$K$46,MATCH($AB507,ITP!$E$3:$E$46,0)),""))</f>
        <v/>
      </c>
      <c r="X507" s="33">
        <f>IF($AB507="","",IFERROR(INDEX(ITP!$L$3:$L$46,MATCH($AB507,ITP!$E$3:$E$46,0)),""))</f>
        <v/>
      </c>
      <c r="Y507" s="33">
        <f>IF($AB507="","",IFERROR(INDEX(ITP!$M$3:$M$46,MATCH($AB507,ITP!$E$3:$E$46,0)),""))</f>
        <v/>
      </c>
      <c r="Z507" s="33">
        <f>IF($AB507="","",IFERROR(INDEX(ITP!$N$3:$N$46,MATCH($AB507,ITP!$E$3:$E$46,0)),""))</f>
        <v/>
      </c>
      <c r="AA507" s="13">
        <f>IF(A507="","",A507&amp;"|"&amp;COUNTIF($A$2:A507,A507))</f>
        <v/>
      </c>
      <c r="AB507" s="13">
        <f>IF($A507="","",IFERROR(INDEX(ITP!$C$3:$C$21,MATCH(1,INDEX((ITP!$A$3:$A$21=$A507)*(((ITP!$B$3:$B$21="")+ISNUMBER(SEARCH(ITP!$B$3:$B$21,$G507&amp;" "&amp;$T507)))&gt;0),0),0)),""))</f>
        <v/>
      </c>
    </row>
    <row r="508">
      <c r="A508" s="33" t="n"/>
      <c r="B508" s="10" t="n"/>
      <c r="C508" s="33" t="n"/>
      <c r="D508" s="28" t="n"/>
      <c r="E508" s="10" t="n"/>
      <c r="F508" s="44" t="n"/>
      <c r="G508" s="33" t="n"/>
      <c r="H508" s="33" t="n"/>
      <c r="I508" s="33" t="n"/>
      <c r="J508" s="33" t="n"/>
      <c r="K508" s="44" t="n"/>
      <c r="L508" s="10" t="n"/>
      <c r="M508" s="33" t="n"/>
      <c r="N508" s="33" t="n"/>
      <c r="O508" s="33" t="n"/>
      <c r="P508" s="33" t="n"/>
      <c r="Q508" s="33" t="n"/>
      <c r="R508" s="33">
        <f>IF($AB508="","",IFERROR(INDEX(ITP!$G$3:$G$46,MATCH($AB508,ITP!$E$3:$E$46,0)),""))</f>
        <v/>
      </c>
      <c r="S508" s="33" t="n"/>
      <c r="T508" s="33" t="n"/>
      <c r="U508" s="33">
        <f>IF($AB508="","",IFERROR(INDEX(ITP!$I$3:$I$46,MATCH($AB508,ITP!$E$3:$E$46,0)),""))</f>
        <v/>
      </c>
      <c r="V508" s="33">
        <f>IF($AB508="","",IFERROR(INDEX(ITP!$J$3:$J$46,MATCH($AB508,ITP!$E$3:$E$46,0)),""))</f>
        <v/>
      </c>
      <c r="W508" s="33">
        <f>IF($AB508="","",IFERROR(INDEX(ITP!$K$3:$K$46,MATCH($AB508,ITP!$E$3:$E$46,0)),""))</f>
        <v/>
      </c>
      <c r="X508" s="33">
        <f>IF($AB508="","",IFERROR(INDEX(ITP!$L$3:$L$46,MATCH($AB508,ITP!$E$3:$E$46,0)),""))</f>
        <v/>
      </c>
      <c r="Y508" s="33">
        <f>IF($AB508="","",IFERROR(INDEX(ITP!$M$3:$M$46,MATCH($AB508,ITP!$E$3:$E$46,0)),""))</f>
        <v/>
      </c>
      <c r="Z508" s="33">
        <f>IF($AB508="","",IFERROR(INDEX(ITP!$N$3:$N$46,MATCH($AB508,ITP!$E$3:$E$46,0)),""))</f>
        <v/>
      </c>
      <c r="AA508" s="13">
        <f>IF(A508="","",A508&amp;"|"&amp;COUNTIF($A$2:A508,A508))</f>
        <v/>
      </c>
      <c r="AB508" s="13">
        <f>IF($A508="","",IFERROR(INDEX(ITP!$C$3:$C$21,MATCH(1,INDEX((ITP!$A$3:$A$21=$A508)*(((ITP!$B$3:$B$21="")+ISNUMBER(SEARCH(ITP!$B$3:$B$21,$G508&amp;" "&amp;$T508)))&gt;0),0),0)),""))</f>
        <v/>
      </c>
    </row>
    <row r="509">
      <c r="A509" s="33" t="n"/>
      <c r="B509" s="10" t="n"/>
      <c r="C509" s="33" t="n"/>
      <c r="D509" s="28" t="n"/>
      <c r="E509" s="10" t="n"/>
      <c r="F509" s="44" t="n"/>
      <c r="G509" s="33" t="n"/>
      <c r="H509" s="33" t="n"/>
      <c r="I509" s="33" t="n"/>
      <c r="J509" s="33" t="n"/>
      <c r="K509" s="44" t="n"/>
      <c r="L509" s="10" t="n"/>
      <c r="M509" s="33" t="n"/>
      <c r="N509" s="33" t="n"/>
      <c r="O509" s="33" t="n"/>
      <c r="P509" s="33" t="n"/>
      <c r="Q509" s="33" t="n"/>
      <c r="R509" s="33">
        <f>IF($AB509="","",IFERROR(INDEX(ITP!$G$3:$G$46,MATCH($AB509,ITP!$E$3:$E$46,0)),""))</f>
        <v/>
      </c>
      <c r="S509" s="33" t="n"/>
      <c r="T509" s="33" t="n"/>
      <c r="U509" s="33">
        <f>IF($AB509="","",IFERROR(INDEX(ITP!$I$3:$I$46,MATCH($AB509,ITP!$E$3:$E$46,0)),""))</f>
        <v/>
      </c>
      <c r="V509" s="33">
        <f>IF($AB509="","",IFERROR(INDEX(ITP!$J$3:$J$46,MATCH($AB509,ITP!$E$3:$E$46,0)),""))</f>
        <v/>
      </c>
      <c r="W509" s="33">
        <f>IF($AB509="","",IFERROR(INDEX(ITP!$K$3:$K$46,MATCH($AB509,ITP!$E$3:$E$46,0)),""))</f>
        <v/>
      </c>
      <c r="X509" s="33">
        <f>IF($AB509="","",IFERROR(INDEX(ITP!$L$3:$L$46,MATCH($AB509,ITP!$E$3:$E$46,0)),""))</f>
        <v/>
      </c>
      <c r="Y509" s="33">
        <f>IF($AB509="","",IFERROR(INDEX(ITP!$M$3:$M$46,MATCH($AB509,ITP!$E$3:$E$46,0)),""))</f>
        <v/>
      </c>
      <c r="Z509" s="33">
        <f>IF($AB509="","",IFERROR(INDEX(ITP!$N$3:$N$46,MATCH($AB509,ITP!$E$3:$E$46,0)),""))</f>
        <v/>
      </c>
      <c r="AA509" s="13">
        <f>IF(A509="","",A509&amp;"|"&amp;COUNTIF($A$2:A509,A509))</f>
        <v/>
      </c>
      <c r="AB509" s="13">
        <f>IF($A509="","",IFERROR(INDEX(ITP!$C$3:$C$21,MATCH(1,INDEX((ITP!$A$3:$A$21=$A509)*(((ITP!$B$3:$B$21="")+ISNUMBER(SEARCH(ITP!$B$3:$B$21,$G509&amp;" "&amp;$T509)))&gt;0),0),0)),""))</f>
        <v/>
      </c>
    </row>
    <row r="510">
      <c r="A510" s="33" t="n"/>
      <c r="B510" s="10" t="n"/>
      <c r="C510" s="33" t="n"/>
      <c r="D510" s="28" t="n"/>
      <c r="E510" s="10" t="n"/>
      <c r="F510" s="44" t="n"/>
      <c r="G510" s="33" t="n"/>
      <c r="H510" s="33" t="n"/>
      <c r="I510" s="33" t="n"/>
      <c r="J510" s="33" t="n"/>
      <c r="K510" s="44" t="n"/>
      <c r="L510" s="10" t="n"/>
      <c r="M510" s="33" t="n"/>
      <c r="N510" s="33" t="n"/>
      <c r="O510" s="33" t="n"/>
      <c r="P510" s="33" t="n"/>
      <c r="Q510" s="33" t="n"/>
      <c r="R510" s="33">
        <f>IF($AB510="","",IFERROR(INDEX(ITP!$G$3:$G$46,MATCH($AB510,ITP!$E$3:$E$46,0)),""))</f>
        <v/>
      </c>
      <c r="S510" s="33" t="n"/>
      <c r="T510" s="33" t="n"/>
      <c r="U510" s="33">
        <f>IF($AB510="","",IFERROR(INDEX(ITP!$I$3:$I$46,MATCH($AB510,ITP!$E$3:$E$46,0)),""))</f>
        <v/>
      </c>
      <c r="V510" s="33">
        <f>IF($AB510="","",IFERROR(INDEX(ITP!$J$3:$J$46,MATCH($AB510,ITP!$E$3:$E$46,0)),""))</f>
        <v/>
      </c>
      <c r="W510" s="33">
        <f>IF($AB510="","",IFERROR(INDEX(ITP!$K$3:$K$46,MATCH($AB510,ITP!$E$3:$E$46,0)),""))</f>
        <v/>
      </c>
      <c r="X510" s="33">
        <f>IF($AB510="","",IFERROR(INDEX(ITP!$L$3:$L$46,MATCH($AB510,ITP!$E$3:$E$46,0)),""))</f>
        <v/>
      </c>
      <c r="Y510" s="33">
        <f>IF($AB510="","",IFERROR(INDEX(ITP!$M$3:$M$46,MATCH($AB510,ITP!$E$3:$E$46,0)),""))</f>
        <v/>
      </c>
      <c r="Z510" s="33">
        <f>IF($AB510="","",IFERROR(INDEX(ITP!$N$3:$N$46,MATCH($AB510,ITP!$E$3:$E$46,0)),""))</f>
        <v/>
      </c>
      <c r="AA510" s="13">
        <f>IF(A510="","",A510&amp;"|"&amp;COUNTIF($A$2:A510,A510))</f>
        <v/>
      </c>
      <c r="AB510" s="13">
        <f>IF($A510="","",IFERROR(INDEX(ITP!$C$3:$C$21,MATCH(1,INDEX((ITP!$A$3:$A$21=$A510)*(((ITP!$B$3:$B$21="")+ISNUMBER(SEARCH(ITP!$B$3:$B$21,$G510&amp;" "&amp;$T510)))&gt;0),0),0)),""))</f>
        <v/>
      </c>
    </row>
    <row r="511">
      <c r="A511" s="33" t="n"/>
      <c r="B511" s="10" t="n"/>
      <c r="C511" s="33" t="n"/>
      <c r="D511" s="28" t="n"/>
      <c r="E511" s="10" t="n"/>
      <c r="F511" s="44" t="n"/>
      <c r="G511" s="33" t="n"/>
      <c r="H511" s="33" t="n"/>
      <c r="I511" s="33" t="n"/>
      <c r="J511" s="33" t="n"/>
      <c r="K511" s="44" t="n"/>
      <c r="L511" s="10" t="n"/>
      <c r="M511" s="33" t="n"/>
      <c r="N511" s="33" t="n"/>
      <c r="O511" s="33" t="n"/>
      <c r="P511" s="33" t="n"/>
      <c r="Q511" s="33" t="n"/>
      <c r="R511" s="33">
        <f>IF($AB511="","",IFERROR(INDEX(ITP!$G$3:$G$46,MATCH($AB511,ITP!$E$3:$E$46,0)),""))</f>
        <v/>
      </c>
      <c r="S511" s="33" t="n"/>
      <c r="T511" s="33" t="n"/>
      <c r="U511" s="33">
        <f>IF($AB511="","",IFERROR(INDEX(ITP!$I$3:$I$46,MATCH($AB511,ITP!$E$3:$E$46,0)),""))</f>
        <v/>
      </c>
      <c r="V511" s="33">
        <f>IF($AB511="","",IFERROR(INDEX(ITP!$J$3:$J$46,MATCH($AB511,ITP!$E$3:$E$46,0)),""))</f>
        <v/>
      </c>
      <c r="W511" s="33">
        <f>IF($AB511="","",IFERROR(INDEX(ITP!$K$3:$K$46,MATCH($AB511,ITP!$E$3:$E$46,0)),""))</f>
        <v/>
      </c>
      <c r="X511" s="33">
        <f>IF($AB511="","",IFERROR(INDEX(ITP!$L$3:$L$46,MATCH($AB511,ITP!$E$3:$E$46,0)),""))</f>
        <v/>
      </c>
      <c r="Y511" s="33">
        <f>IF($AB511="","",IFERROR(INDEX(ITP!$M$3:$M$46,MATCH($AB511,ITP!$E$3:$E$46,0)),""))</f>
        <v/>
      </c>
      <c r="Z511" s="33">
        <f>IF($AB511="","",IFERROR(INDEX(ITP!$N$3:$N$46,MATCH($AB511,ITP!$E$3:$E$46,0)),""))</f>
        <v/>
      </c>
      <c r="AA511" s="13">
        <f>IF(A511="","",A511&amp;"|"&amp;COUNTIF($A$2:A511,A511))</f>
        <v/>
      </c>
      <c r="AB511" s="13">
        <f>IF($A511="","",IFERROR(INDEX(ITP!$C$3:$C$21,MATCH(1,INDEX((ITP!$A$3:$A$21=$A511)*(((ITP!$B$3:$B$21="")+ISNUMBER(SEARCH(ITP!$B$3:$B$21,$G511&amp;" "&amp;$T511)))&gt;0),0),0)),""))</f>
        <v/>
      </c>
    </row>
    <row r="512">
      <c r="A512" s="33" t="n"/>
      <c r="B512" s="10" t="n"/>
      <c r="C512" s="33" t="n"/>
      <c r="D512" s="28" t="n"/>
      <c r="E512" s="10" t="n"/>
      <c r="F512" s="44" t="n"/>
      <c r="G512" s="33" t="n"/>
      <c r="H512" s="33" t="n"/>
      <c r="I512" s="33" t="n"/>
      <c r="J512" s="33" t="n"/>
      <c r="K512" s="44" t="n"/>
      <c r="L512" s="10" t="n"/>
      <c r="M512" s="33" t="n"/>
      <c r="N512" s="33" t="n"/>
      <c r="O512" s="33" t="n"/>
      <c r="P512" s="33" t="n"/>
      <c r="Q512" s="33" t="n"/>
      <c r="R512" s="33">
        <f>IF($AB512="","",IFERROR(INDEX(ITP!$G$3:$G$46,MATCH($AB512,ITP!$E$3:$E$46,0)),""))</f>
        <v/>
      </c>
      <c r="S512" s="33" t="n"/>
      <c r="T512" s="33" t="n"/>
      <c r="U512" s="33">
        <f>IF($AB512="","",IFERROR(INDEX(ITP!$I$3:$I$46,MATCH($AB512,ITP!$E$3:$E$46,0)),""))</f>
        <v/>
      </c>
      <c r="V512" s="33">
        <f>IF($AB512="","",IFERROR(INDEX(ITP!$J$3:$J$46,MATCH($AB512,ITP!$E$3:$E$46,0)),""))</f>
        <v/>
      </c>
      <c r="W512" s="33">
        <f>IF($AB512="","",IFERROR(INDEX(ITP!$K$3:$K$46,MATCH($AB512,ITP!$E$3:$E$46,0)),""))</f>
        <v/>
      </c>
      <c r="X512" s="33">
        <f>IF($AB512="","",IFERROR(INDEX(ITP!$L$3:$L$46,MATCH($AB512,ITP!$E$3:$E$46,0)),""))</f>
        <v/>
      </c>
      <c r="Y512" s="33">
        <f>IF($AB512="","",IFERROR(INDEX(ITP!$M$3:$M$46,MATCH($AB512,ITP!$E$3:$E$46,0)),""))</f>
        <v/>
      </c>
      <c r="Z512" s="33">
        <f>IF($AB512="","",IFERROR(INDEX(ITP!$N$3:$N$46,MATCH($AB512,ITP!$E$3:$E$46,0)),""))</f>
        <v/>
      </c>
      <c r="AA512" s="13">
        <f>IF(A512="","",A512&amp;"|"&amp;COUNTIF($A$2:A512,A512))</f>
        <v/>
      </c>
      <c r="AB512" s="13">
        <f>IF($A512="","",IFERROR(INDEX(ITP!$C$3:$C$21,MATCH(1,INDEX((ITP!$A$3:$A$21=$A512)*(((ITP!$B$3:$B$21="")+ISNUMBER(SEARCH(ITP!$B$3:$B$21,$G512&amp;" "&amp;$T512)))&gt;0),0),0)),""))</f>
        <v/>
      </c>
    </row>
    <row r="513">
      <c r="A513" s="33" t="n"/>
      <c r="B513" s="10" t="n"/>
      <c r="C513" s="33" t="n"/>
      <c r="D513" s="28" t="n"/>
      <c r="E513" s="10" t="n"/>
      <c r="F513" s="44" t="n"/>
      <c r="G513" s="33" t="n"/>
      <c r="H513" s="33" t="n"/>
      <c r="I513" s="33" t="n"/>
      <c r="J513" s="33" t="n"/>
      <c r="K513" s="44" t="n"/>
      <c r="L513" s="10" t="n"/>
      <c r="M513" s="33" t="n"/>
      <c r="N513" s="33" t="n"/>
      <c r="O513" s="33" t="n"/>
      <c r="P513" s="33" t="n"/>
      <c r="Q513" s="33" t="n"/>
      <c r="R513" s="33">
        <f>IF($AB513="","",IFERROR(INDEX(ITP!$G$3:$G$46,MATCH($AB513,ITP!$E$3:$E$46,0)),""))</f>
        <v/>
      </c>
      <c r="S513" s="33" t="n"/>
      <c r="T513" s="33" t="n"/>
      <c r="U513" s="33">
        <f>IF($AB513="","",IFERROR(INDEX(ITP!$I$3:$I$46,MATCH($AB513,ITP!$E$3:$E$46,0)),""))</f>
        <v/>
      </c>
      <c r="V513" s="33">
        <f>IF($AB513="","",IFERROR(INDEX(ITP!$J$3:$J$46,MATCH($AB513,ITP!$E$3:$E$46,0)),""))</f>
        <v/>
      </c>
      <c r="W513" s="33">
        <f>IF($AB513="","",IFERROR(INDEX(ITP!$K$3:$K$46,MATCH($AB513,ITP!$E$3:$E$46,0)),""))</f>
        <v/>
      </c>
      <c r="X513" s="33">
        <f>IF($AB513="","",IFERROR(INDEX(ITP!$L$3:$L$46,MATCH($AB513,ITP!$E$3:$E$46,0)),""))</f>
        <v/>
      </c>
      <c r="Y513" s="33">
        <f>IF($AB513="","",IFERROR(INDEX(ITP!$M$3:$M$46,MATCH($AB513,ITP!$E$3:$E$46,0)),""))</f>
        <v/>
      </c>
      <c r="Z513" s="33">
        <f>IF($AB513="","",IFERROR(INDEX(ITP!$N$3:$N$46,MATCH($AB513,ITP!$E$3:$E$46,0)),""))</f>
        <v/>
      </c>
      <c r="AA513" s="13">
        <f>IF(A513="","",A513&amp;"|"&amp;COUNTIF($A$2:A513,A513))</f>
        <v/>
      </c>
      <c r="AB513" s="13">
        <f>IF($A513="","",IFERROR(INDEX(ITP!$C$3:$C$21,MATCH(1,INDEX((ITP!$A$3:$A$21=$A513)*(((ITP!$B$3:$B$21="")+ISNUMBER(SEARCH(ITP!$B$3:$B$21,$G513&amp;" "&amp;$T513)))&gt;0),0),0)),""))</f>
        <v/>
      </c>
    </row>
    <row r="514">
      <c r="A514" s="33" t="n"/>
      <c r="B514" s="10" t="n"/>
      <c r="C514" s="33" t="n"/>
      <c r="D514" s="28" t="n"/>
      <c r="E514" s="10" t="n"/>
      <c r="F514" s="44" t="n"/>
      <c r="G514" s="33" t="n"/>
      <c r="H514" s="33" t="n"/>
      <c r="I514" s="33" t="n"/>
      <c r="J514" s="33" t="n"/>
      <c r="K514" s="44" t="n"/>
      <c r="L514" s="10" t="n"/>
      <c r="M514" s="33" t="n"/>
      <c r="N514" s="33" t="n"/>
      <c r="O514" s="33" t="n"/>
      <c r="P514" s="33" t="n"/>
      <c r="Q514" s="33" t="n"/>
      <c r="R514" s="33">
        <f>IF($AB514="","",IFERROR(INDEX(ITP!$G$3:$G$46,MATCH($AB514,ITP!$E$3:$E$46,0)),""))</f>
        <v/>
      </c>
      <c r="S514" s="33" t="n"/>
      <c r="T514" s="33" t="n"/>
      <c r="U514" s="33">
        <f>IF($AB514="","",IFERROR(INDEX(ITP!$I$3:$I$46,MATCH($AB514,ITP!$E$3:$E$46,0)),""))</f>
        <v/>
      </c>
      <c r="V514" s="33">
        <f>IF($AB514="","",IFERROR(INDEX(ITP!$J$3:$J$46,MATCH($AB514,ITP!$E$3:$E$46,0)),""))</f>
        <v/>
      </c>
      <c r="W514" s="33">
        <f>IF($AB514="","",IFERROR(INDEX(ITP!$K$3:$K$46,MATCH($AB514,ITP!$E$3:$E$46,0)),""))</f>
        <v/>
      </c>
      <c r="X514" s="33">
        <f>IF($AB514="","",IFERROR(INDEX(ITP!$L$3:$L$46,MATCH($AB514,ITP!$E$3:$E$46,0)),""))</f>
        <v/>
      </c>
      <c r="Y514" s="33">
        <f>IF($AB514="","",IFERROR(INDEX(ITP!$M$3:$M$46,MATCH($AB514,ITP!$E$3:$E$46,0)),""))</f>
        <v/>
      </c>
      <c r="Z514" s="33">
        <f>IF($AB514="","",IFERROR(INDEX(ITP!$N$3:$N$46,MATCH($AB514,ITP!$E$3:$E$46,0)),""))</f>
        <v/>
      </c>
      <c r="AA514" s="13">
        <f>IF(A514="","",A514&amp;"|"&amp;COUNTIF($A$2:A514,A514))</f>
        <v/>
      </c>
      <c r="AB514" s="13">
        <f>IF($A514="","",IFERROR(INDEX(ITP!$C$3:$C$21,MATCH(1,INDEX((ITP!$A$3:$A$21=$A514)*(((ITP!$B$3:$B$21="")+ISNUMBER(SEARCH(ITP!$B$3:$B$21,$G514&amp;" "&amp;$T514)))&gt;0),0),0)),""))</f>
        <v/>
      </c>
    </row>
    <row r="515">
      <c r="A515" s="33" t="n"/>
      <c r="B515" s="10" t="n"/>
      <c r="C515" s="33" t="n"/>
      <c r="D515" s="28" t="n"/>
      <c r="E515" s="10" t="n"/>
      <c r="F515" s="44" t="n"/>
      <c r="G515" s="33" t="n"/>
      <c r="H515" s="33" t="n"/>
      <c r="I515" s="33" t="n"/>
      <c r="J515" s="33" t="n"/>
      <c r="K515" s="44" t="n"/>
      <c r="L515" s="10" t="n"/>
      <c r="M515" s="33" t="n"/>
      <c r="N515" s="33" t="n"/>
      <c r="O515" s="33" t="n"/>
      <c r="P515" s="33" t="n"/>
      <c r="Q515" s="33" t="n"/>
      <c r="R515" s="33">
        <f>IF($AB515="","",IFERROR(INDEX(ITP!$G$3:$G$46,MATCH($AB515,ITP!$E$3:$E$46,0)),""))</f>
        <v/>
      </c>
      <c r="S515" s="33" t="n"/>
      <c r="T515" s="33" t="n"/>
      <c r="U515" s="33">
        <f>IF($AB515="","",IFERROR(INDEX(ITP!$I$3:$I$46,MATCH($AB515,ITP!$E$3:$E$46,0)),""))</f>
        <v/>
      </c>
      <c r="V515" s="33">
        <f>IF($AB515="","",IFERROR(INDEX(ITP!$J$3:$J$46,MATCH($AB515,ITP!$E$3:$E$46,0)),""))</f>
        <v/>
      </c>
      <c r="W515" s="33">
        <f>IF($AB515="","",IFERROR(INDEX(ITP!$K$3:$K$46,MATCH($AB515,ITP!$E$3:$E$46,0)),""))</f>
        <v/>
      </c>
      <c r="X515" s="33">
        <f>IF($AB515="","",IFERROR(INDEX(ITP!$L$3:$L$46,MATCH($AB515,ITP!$E$3:$E$46,0)),""))</f>
        <v/>
      </c>
      <c r="Y515" s="33">
        <f>IF($AB515="","",IFERROR(INDEX(ITP!$M$3:$M$46,MATCH($AB515,ITP!$E$3:$E$46,0)),""))</f>
        <v/>
      </c>
      <c r="Z515" s="33">
        <f>IF($AB515="","",IFERROR(INDEX(ITP!$N$3:$N$46,MATCH($AB515,ITP!$E$3:$E$46,0)),""))</f>
        <v/>
      </c>
      <c r="AA515" s="13">
        <f>IF(A515="","",A515&amp;"|"&amp;COUNTIF($A$2:A515,A515))</f>
        <v/>
      </c>
      <c r="AB515" s="13">
        <f>IF($A515="","",IFERROR(INDEX(ITP!$C$3:$C$21,MATCH(1,INDEX((ITP!$A$3:$A$21=$A515)*(((ITP!$B$3:$B$21="")+ISNUMBER(SEARCH(ITP!$B$3:$B$21,$G515&amp;" "&amp;$T515)))&gt;0),0),0)),""))</f>
        <v/>
      </c>
    </row>
    <row r="516">
      <c r="A516" s="33" t="n"/>
      <c r="B516" s="10" t="n"/>
      <c r="C516" s="33" t="n"/>
      <c r="D516" s="28" t="n"/>
      <c r="E516" s="10" t="n"/>
      <c r="F516" s="44" t="n"/>
      <c r="G516" s="33" t="n"/>
      <c r="H516" s="33" t="n"/>
      <c r="I516" s="33" t="n"/>
      <c r="J516" s="33" t="n"/>
      <c r="K516" s="44" t="n"/>
      <c r="L516" s="10" t="n"/>
      <c r="M516" s="33" t="n"/>
      <c r="N516" s="33" t="n"/>
      <c r="O516" s="33" t="n"/>
      <c r="P516" s="33" t="n"/>
      <c r="Q516" s="33" t="n"/>
      <c r="R516" s="33">
        <f>IF($AB516="","",IFERROR(INDEX(ITP!$G$3:$G$46,MATCH($AB516,ITP!$E$3:$E$46,0)),""))</f>
        <v/>
      </c>
      <c r="S516" s="33" t="n"/>
      <c r="T516" s="33" t="n"/>
      <c r="U516" s="33">
        <f>IF($AB516="","",IFERROR(INDEX(ITP!$I$3:$I$46,MATCH($AB516,ITP!$E$3:$E$46,0)),""))</f>
        <v/>
      </c>
      <c r="V516" s="33">
        <f>IF($AB516="","",IFERROR(INDEX(ITP!$J$3:$J$46,MATCH($AB516,ITP!$E$3:$E$46,0)),""))</f>
        <v/>
      </c>
      <c r="W516" s="33">
        <f>IF($AB516="","",IFERROR(INDEX(ITP!$K$3:$K$46,MATCH($AB516,ITP!$E$3:$E$46,0)),""))</f>
        <v/>
      </c>
      <c r="X516" s="33">
        <f>IF($AB516="","",IFERROR(INDEX(ITP!$L$3:$L$46,MATCH($AB516,ITP!$E$3:$E$46,0)),""))</f>
        <v/>
      </c>
      <c r="Y516" s="33">
        <f>IF($AB516="","",IFERROR(INDEX(ITP!$M$3:$M$46,MATCH($AB516,ITP!$E$3:$E$46,0)),""))</f>
        <v/>
      </c>
      <c r="Z516" s="33">
        <f>IF($AB516="","",IFERROR(INDEX(ITP!$N$3:$N$46,MATCH($AB516,ITP!$E$3:$E$46,0)),""))</f>
        <v/>
      </c>
      <c r="AA516" s="13">
        <f>IF(A516="","",A516&amp;"|"&amp;COUNTIF($A$2:A516,A516))</f>
        <v/>
      </c>
      <c r="AB516" s="13">
        <f>IF($A516="","",IFERROR(INDEX(ITP!$C$3:$C$21,MATCH(1,INDEX((ITP!$A$3:$A$21=$A516)*(((ITP!$B$3:$B$21="")+ISNUMBER(SEARCH(ITP!$B$3:$B$21,$G516&amp;" "&amp;$T516)))&gt;0),0),0)),""))</f>
        <v/>
      </c>
    </row>
    <row r="517">
      <c r="A517" s="33" t="n"/>
      <c r="B517" s="10" t="n"/>
      <c r="C517" s="33" t="n"/>
      <c r="D517" s="28" t="n"/>
      <c r="E517" s="10" t="n"/>
      <c r="F517" s="44" t="n"/>
      <c r="G517" s="33" t="n"/>
      <c r="H517" s="33" t="n"/>
      <c r="I517" s="33" t="n"/>
      <c r="J517" s="33" t="n"/>
      <c r="K517" s="44" t="n"/>
      <c r="L517" s="10" t="n"/>
      <c r="M517" s="33" t="n"/>
      <c r="N517" s="33" t="n"/>
      <c r="O517" s="33" t="n"/>
      <c r="P517" s="33" t="n"/>
      <c r="Q517" s="33" t="n"/>
      <c r="R517" s="33">
        <f>IF($AB517="","",IFERROR(INDEX(ITP!$G$3:$G$46,MATCH($AB517,ITP!$E$3:$E$46,0)),""))</f>
        <v/>
      </c>
      <c r="S517" s="33" t="n"/>
      <c r="T517" s="33" t="n"/>
      <c r="U517" s="33">
        <f>IF($AB517="","",IFERROR(INDEX(ITP!$I$3:$I$46,MATCH($AB517,ITP!$E$3:$E$46,0)),""))</f>
        <v/>
      </c>
      <c r="V517" s="33">
        <f>IF($AB517="","",IFERROR(INDEX(ITP!$J$3:$J$46,MATCH($AB517,ITP!$E$3:$E$46,0)),""))</f>
        <v/>
      </c>
      <c r="W517" s="33">
        <f>IF($AB517="","",IFERROR(INDEX(ITP!$K$3:$K$46,MATCH($AB517,ITP!$E$3:$E$46,0)),""))</f>
        <v/>
      </c>
      <c r="X517" s="33">
        <f>IF($AB517="","",IFERROR(INDEX(ITP!$L$3:$L$46,MATCH($AB517,ITP!$E$3:$E$46,0)),""))</f>
        <v/>
      </c>
      <c r="Y517" s="33">
        <f>IF($AB517="","",IFERROR(INDEX(ITP!$M$3:$M$46,MATCH($AB517,ITP!$E$3:$E$46,0)),""))</f>
        <v/>
      </c>
      <c r="Z517" s="33">
        <f>IF($AB517="","",IFERROR(INDEX(ITP!$N$3:$N$46,MATCH($AB517,ITP!$E$3:$E$46,0)),""))</f>
        <v/>
      </c>
      <c r="AA517" s="13">
        <f>IF(A517="","",A517&amp;"|"&amp;COUNTIF($A$2:A517,A517))</f>
        <v/>
      </c>
      <c r="AB517" s="13">
        <f>IF($A517="","",IFERROR(INDEX(ITP!$C$3:$C$21,MATCH(1,INDEX((ITP!$A$3:$A$21=$A517)*(((ITP!$B$3:$B$21="")+ISNUMBER(SEARCH(ITP!$B$3:$B$21,$G517&amp;" "&amp;$T517)))&gt;0),0),0)),""))</f>
        <v/>
      </c>
    </row>
    <row r="518">
      <c r="A518" s="33" t="n"/>
      <c r="B518" s="10" t="n"/>
      <c r="C518" s="33" t="n"/>
      <c r="D518" s="28" t="n"/>
      <c r="E518" s="10" t="n"/>
      <c r="F518" s="44" t="n"/>
      <c r="G518" s="33" t="n"/>
      <c r="H518" s="33" t="n"/>
      <c r="I518" s="33" t="n"/>
      <c r="J518" s="33" t="n"/>
      <c r="K518" s="44" t="n"/>
      <c r="L518" s="10" t="n"/>
      <c r="M518" s="33" t="n"/>
      <c r="N518" s="33" t="n"/>
      <c r="O518" s="33" t="n"/>
      <c r="P518" s="33" t="n"/>
      <c r="Q518" s="33" t="n"/>
      <c r="R518" s="33">
        <f>IF($AB518="","",IFERROR(INDEX(ITP!$G$3:$G$46,MATCH($AB518,ITP!$E$3:$E$46,0)),""))</f>
        <v/>
      </c>
      <c r="S518" s="33" t="n"/>
      <c r="T518" s="33" t="n"/>
      <c r="U518" s="33">
        <f>IF($AB518="","",IFERROR(INDEX(ITP!$I$3:$I$46,MATCH($AB518,ITP!$E$3:$E$46,0)),""))</f>
        <v/>
      </c>
      <c r="V518" s="33">
        <f>IF($AB518="","",IFERROR(INDEX(ITP!$J$3:$J$46,MATCH($AB518,ITP!$E$3:$E$46,0)),""))</f>
        <v/>
      </c>
      <c r="W518" s="33">
        <f>IF($AB518="","",IFERROR(INDEX(ITP!$K$3:$K$46,MATCH($AB518,ITP!$E$3:$E$46,0)),""))</f>
        <v/>
      </c>
      <c r="X518" s="33">
        <f>IF($AB518="","",IFERROR(INDEX(ITP!$L$3:$L$46,MATCH($AB518,ITP!$E$3:$E$46,0)),""))</f>
        <v/>
      </c>
      <c r="Y518" s="33">
        <f>IF($AB518="","",IFERROR(INDEX(ITP!$M$3:$M$46,MATCH($AB518,ITP!$E$3:$E$46,0)),""))</f>
        <v/>
      </c>
      <c r="Z518" s="33">
        <f>IF($AB518="","",IFERROR(INDEX(ITP!$N$3:$N$46,MATCH($AB518,ITP!$E$3:$E$46,0)),""))</f>
        <v/>
      </c>
      <c r="AA518" s="13">
        <f>IF(A518="","",A518&amp;"|"&amp;COUNTIF($A$2:A518,A518))</f>
        <v/>
      </c>
      <c r="AB518" s="13">
        <f>IF($A518="","",IFERROR(INDEX(ITP!$C$3:$C$21,MATCH(1,INDEX((ITP!$A$3:$A$21=$A518)*(((ITP!$B$3:$B$21="")+ISNUMBER(SEARCH(ITP!$B$3:$B$21,$G518&amp;" "&amp;$T518)))&gt;0),0),0)),""))</f>
        <v/>
      </c>
    </row>
    <row r="519">
      <c r="A519" s="33" t="n"/>
      <c r="B519" s="10" t="n"/>
      <c r="C519" s="33" t="n"/>
      <c r="D519" s="28" t="n"/>
      <c r="E519" s="10" t="n"/>
      <c r="F519" s="44" t="n"/>
      <c r="G519" s="33" t="n"/>
      <c r="H519" s="33" t="n"/>
      <c r="I519" s="33" t="n"/>
      <c r="J519" s="33" t="n"/>
      <c r="K519" s="44" t="n"/>
      <c r="L519" s="10" t="n"/>
      <c r="M519" s="33" t="n"/>
      <c r="N519" s="33" t="n"/>
      <c r="O519" s="33" t="n"/>
      <c r="P519" s="33" t="n"/>
      <c r="Q519" s="33" t="n"/>
      <c r="R519" s="33">
        <f>IF($AB519="","",IFERROR(INDEX(ITP!$G$3:$G$46,MATCH($AB519,ITP!$E$3:$E$46,0)),""))</f>
        <v/>
      </c>
      <c r="S519" s="33" t="n"/>
      <c r="T519" s="33" t="n"/>
      <c r="U519" s="33">
        <f>IF($AB519="","",IFERROR(INDEX(ITP!$I$3:$I$46,MATCH($AB519,ITP!$E$3:$E$46,0)),""))</f>
        <v/>
      </c>
      <c r="V519" s="33">
        <f>IF($AB519="","",IFERROR(INDEX(ITP!$J$3:$J$46,MATCH($AB519,ITP!$E$3:$E$46,0)),""))</f>
        <v/>
      </c>
      <c r="W519" s="33">
        <f>IF($AB519="","",IFERROR(INDEX(ITP!$K$3:$K$46,MATCH($AB519,ITP!$E$3:$E$46,0)),""))</f>
        <v/>
      </c>
      <c r="X519" s="33">
        <f>IF($AB519="","",IFERROR(INDEX(ITP!$L$3:$L$46,MATCH($AB519,ITP!$E$3:$E$46,0)),""))</f>
        <v/>
      </c>
      <c r="Y519" s="33">
        <f>IF($AB519="","",IFERROR(INDEX(ITP!$M$3:$M$46,MATCH($AB519,ITP!$E$3:$E$46,0)),""))</f>
        <v/>
      </c>
      <c r="Z519" s="33">
        <f>IF($AB519="","",IFERROR(INDEX(ITP!$N$3:$N$46,MATCH($AB519,ITP!$E$3:$E$46,0)),""))</f>
        <v/>
      </c>
      <c r="AA519" s="13">
        <f>IF(A519="","",A519&amp;"|"&amp;COUNTIF($A$2:A519,A519))</f>
        <v/>
      </c>
      <c r="AB519" s="13">
        <f>IF($A519="","",IFERROR(INDEX(ITP!$C$3:$C$21,MATCH(1,INDEX((ITP!$A$3:$A$21=$A519)*(((ITP!$B$3:$B$21="")+ISNUMBER(SEARCH(ITP!$B$3:$B$21,$G519&amp;" "&amp;$T519)))&gt;0),0),0)),""))</f>
        <v/>
      </c>
    </row>
    <row r="520">
      <c r="A520" s="33" t="n"/>
      <c r="B520" s="10" t="n"/>
      <c r="C520" s="33" t="n"/>
      <c r="D520" s="28" t="n"/>
      <c r="E520" s="10" t="n"/>
      <c r="F520" s="44" t="n"/>
      <c r="G520" s="33" t="n"/>
      <c r="H520" s="33" t="n"/>
      <c r="I520" s="33" t="n"/>
      <c r="J520" s="33" t="n"/>
      <c r="K520" s="44" t="n"/>
      <c r="L520" s="10" t="n"/>
      <c r="M520" s="33" t="n"/>
      <c r="N520" s="33" t="n"/>
      <c r="O520" s="33" t="n"/>
      <c r="P520" s="33" t="n"/>
      <c r="Q520" s="33" t="n"/>
      <c r="R520" s="33">
        <f>IF($AB520="","",IFERROR(INDEX(ITP!$G$3:$G$46,MATCH($AB520,ITP!$E$3:$E$46,0)),""))</f>
        <v/>
      </c>
      <c r="S520" s="33" t="n"/>
      <c r="T520" s="33" t="n"/>
      <c r="U520" s="33">
        <f>IF($AB520="","",IFERROR(INDEX(ITP!$I$3:$I$46,MATCH($AB520,ITP!$E$3:$E$46,0)),""))</f>
        <v/>
      </c>
      <c r="V520" s="33">
        <f>IF($AB520="","",IFERROR(INDEX(ITP!$J$3:$J$46,MATCH($AB520,ITP!$E$3:$E$46,0)),""))</f>
        <v/>
      </c>
      <c r="W520" s="33">
        <f>IF($AB520="","",IFERROR(INDEX(ITP!$K$3:$K$46,MATCH($AB520,ITP!$E$3:$E$46,0)),""))</f>
        <v/>
      </c>
      <c r="X520" s="33">
        <f>IF($AB520="","",IFERROR(INDEX(ITP!$L$3:$L$46,MATCH($AB520,ITP!$E$3:$E$46,0)),""))</f>
        <v/>
      </c>
      <c r="Y520" s="33">
        <f>IF($AB520="","",IFERROR(INDEX(ITP!$M$3:$M$46,MATCH($AB520,ITP!$E$3:$E$46,0)),""))</f>
        <v/>
      </c>
      <c r="Z520" s="33">
        <f>IF($AB520="","",IFERROR(INDEX(ITP!$N$3:$N$46,MATCH($AB520,ITP!$E$3:$E$46,0)),""))</f>
        <v/>
      </c>
      <c r="AA520" s="13">
        <f>IF(A520="","",A520&amp;"|"&amp;COUNTIF($A$2:A520,A520))</f>
        <v/>
      </c>
      <c r="AB520" s="13">
        <f>IF($A520="","",IFERROR(INDEX(ITP!$C$3:$C$21,MATCH(1,INDEX((ITP!$A$3:$A$21=$A520)*(((ITP!$B$3:$B$21="")+ISNUMBER(SEARCH(ITP!$B$3:$B$21,$G520&amp;" "&amp;$T520)))&gt;0),0),0)),""))</f>
        <v/>
      </c>
    </row>
    <row r="521">
      <c r="A521" s="33" t="n"/>
      <c r="B521" s="10" t="n"/>
      <c r="C521" s="33" t="n"/>
      <c r="D521" s="28" t="n"/>
      <c r="E521" s="10" t="n"/>
      <c r="F521" s="44" t="n"/>
      <c r="G521" s="33" t="n"/>
      <c r="H521" s="33" t="n"/>
      <c r="I521" s="33" t="n"/>
      <c r="J521" s="33" t="n"/>
      <c r="K521" s="44" t="n"/>
      <c r="L521" s="10" t="n"/>
      <c r="M521" s="33" t="n"/>
      <c r="N521" s="33" t="n"/>
      <c r="O521" s="33" t="n"/>
      <c r="P521" s="33" t="n"/>
      <c r="Q521" s="33" t="n"/>
      <c r="R521" s="33">
        <f>IF($AB521="","",IFERROR(INDEX(ITP!$G$3:$G$46,MATCH($AB521,ITP!$E$3:$E$46,0)),""))</f>
        <v/>
      </c>
      <c r="S521" s="33" t="n"/>
      <c r="T521" s="33" t="n"/>
      <c r="U521" s="33">
        <f>IF($AB521="","",IFERROR(INDEX(ITP!$I$3:$I$46,MATCH($AB521,ITP!$E$3:$E$46,0)),""))</f>
        <v/>
      </c>
      <c r="V521" s="33">
        <f>IF($AB521="","",IFERROR(INDEX(ITP!$J$3:$J$46,MATCH($AB521,ITP!$E$3:$E$46,0)),""))</f>
        <v/>
      </c>
      <c r="W521" s="33">
        <f>IF($AB521="","",IFERROR(INDEX(ITP!$K$3:$K$46,MATCH($AB521,ITP!$E$3:$E$46,0)),""))</f>
        <v/>
      </c>
      <c r="X521" s="33">
        <f>IF($AB521="","",IFERROR(INDEX(ITP!$L$3:$L$46,MATCH($AB521,ITP!$E$3:$E$46,0)),""))</f>
        <v/>
      </c>
      <c r="Y521" s="33">
        <f>IF($AB521="","",IFERROR(INDEX(ITP!$M$3:$M$46,MATCH($AB521,ITP!$E$3:$E$46,0)),""))</f>
        <v/>
      </c>
      <c r="Z521" s="33">
        <f>IF($AB521="","",IFERROR(INDEX(ITP!$N$3:$N$46,MATCH($AB521,ITP!$E$3:$E$46,0)),""))</f>
        <v/>
      </c>
      <c r="AA521" s="13">
        <f>IF(A521="","",A521&amp;"|"&amp;COUNTIF($A$2:A521,A521))</f>
        <v/>
      </c>
      <c r="AB521" s="13">
        <f>IF($A521="","",IFERROR(INDEX(ITP!$C$3:$C$21,MATCH(1,INDEX((ITP!$A$3:$A$21=$A521)*(((ITP!$B$3:$B$21="")+ISNUMBER(SEARCH(ITP!$B$3:$B$21,$G521&amp;" "&amp;$T521)))&gt;0),0),0)),""))</f>
        <v/>
      </c>
    </row>
    <row r="522">
      <c r="A522" s="33" t="n"/>
      <c r="B522" s="10" t="n"/>
      <c r="C522" s="33" t="n"/>
      <c r="D522" s="28" t="n"/>
      <c r="E522" s="10" t="n"/>
      <c r="F522" s="44" t="n"/>
      <c r="G522" s="33" t="n"/>
      <c r="H522" s="33" t="n"/>
      <c r="I522" s="33" t="n"/>
      <c r="J522" s="33" t="n"/>
      <c r="K522" s="44" t="n"/>
      <c r="L522" s="10" t="n"/>
      <c r="M522" s="33" t="n"/>
      <c r="N522" s="33" t="n"/>
      <c r="O522" s="33" t="n"/>
      <c r="P522" s="33" t="n"/>
      <c r="Q522" s="33" t="n"/>
      <c r="R522" s="33">
        <f>IF($AB522="","",IFERROR(INDEX(ITP!$G$3:$G$46,MATCH($AB522,ITP!$E$3:$E$46,0)),""))</f>
        <v/>
      </c>
      <c r="S522" s="33" t="n"/>
      <c r="T522" s="33" t="n"/>
      <c r="U522" s="33">
        <f>IF($AB522="","",IFERROR(INDEX(ITP!$I$3:$I$46,MATCH($AB522,ITP!$E$3:$E$46,0)),""))</f>
        <v/>
      </c>
      <c r="V522" s="33">
        <f>IF($AB522="","",IFERROR(INDEX(ITP!$J$3:$J$46,MATCH($AB522,ITP!$E$3:$E$46,0)),""))</f>
        <v/>
      </c>
      <c r="W522" s="33">
        <f>IF($AB522="","",IFERROR(INDEX(ITP!$K$3:$K$46,MATCH($AB522,ITP!$E$3:$E$46,0)),""))</f>
        <v/>
      </c>
      <c r="X522" s="33">
        <f>IF($AB522="","",IFERROR(INDEX(ITP!$L$3:$L$46,MATCH($AB522,ITP!$E$3:$E$46,0)),""))</f>
        <v/>
      </c>
      <c r="Y522" s="33">
        <f>IF($AB522="","",IFERROR(INDEX(ITP!$M$3:$M$46,MATCH($AB522,ITP!$E$3:$E$46,0)),""))</f>
        <v/>
      </c>
      <c r="Z522" s="33">
        <f>IF($AB522="","",IFERROR(INDEX(ITP!$N$3:$N$46,MATCH($AB522,ITP!$E$3:$E$46,0)),""))</f>
        <v/>
      </c>
      <c r="AA522" s="13">
        <f>IF(A522="","",A522&amp;"|"&amp;COUNTIF($A$2:A522,A522))</f>
        <v/>
      </c>
      <c r="AB522" s="13">
        <f>IF($A522="","",IFERROR(INDEX(ITP!$C$3:$C$21,MATCH(1,INDEX((ITP!$A$3:$A$21=$A522)*(((ITP!$B$3:$B$21="")+ISNUMBER(SEARCH(ITP!$B$3:$B$21,$G522&amp;" "&amp;$T522)))&gt;0),0),0)),""))</f>
        <v/>
      </c>
    </row>
    <row r="523">
      <c r="A523" s="33" t="n"/>
      <c r="B523" s="10" t="n"/>
      <c r="C523" s="33" t="n"/>
      <c r="D523" s="28" t="n"/>
      <c r="E523" s="10" t="n"/>
      <c r="F523" s="44" t="n"/>
      <c r="G523" s="33" t="n"/>
      <c r="H523" s="33" t="n"/>
      <c r="I523" s="33" t="n"/>
      <c r="J523" s="33" t="n"/>
      <c r="K523" s="44" t="n"/>
      <c r="L523" s="10" t="n"/>
      <c r="M523" s="33" t="n"/>
      <c r="N523" s="33" t="n"/>
      <c r="O523" s="33" t="n"/>
      <c r="P523" s="33" t="n"/>
      <c r="Q523" s="33" t="n"/>
      <c r="R523" s="33">
        <f>IF($AB523="","",IFERROR(INDEX(ITP!$G$3:$G$46,MATCH($AB523,ITP!$E$3:$E$46,0)),""))</f>
        <v/>
      </c>
      <c r="S523" s="33" t="n"/>
      <c r="T523" s="33" t="n"/>
      <c r="U523" s="33">
        <f>IF($AB523="","",IFERROR(INDEX(ITP!$I$3:$I$46,MATCH($AB523,ITP!$E$3:$E$46,0)),""))</f>
        <v/>
      </c>
      <c r="V523" s="33">
        <f>IF($AB523="","",IFERROR(INDEX(ITP!$J$3:$J$46,MATCH($AB523,ITP!$E$3:$E$46,0)),""))</f>
        <v/>
      </c>
      <c r="W523" s="33">
        <f>IF($AB523="","",IFERROR(INDEX(ITP!$K$3:$K$46,MATCH($AB523,ITP!$E$3:$E$46,0)),""))</f>
        <v/>
      </c>
      <c r="X523" s="33">
        <f>IF($AB523="","",IFERROR(INDEX(ITP!$L$3:$L$46,MATCH($AB523,ITP!$E$3:$E$46,0)),""))</f>
        <v/>
      </c>
      <c r="Y523" s="33">
        <f>IF($AB523="","",IFERROR(INDEX(ITP!$M$3:$M$46,MATCH($AB523,ITP!$E$3:$E$46,0)),""))</f>
        <v/>
      </c>
      <c r="Z523" s="33">
        <f>IF($AB523="","",IFERROR(INDEX(ITP!$N$3:$N$46,MATCH($AB523,ITP!$E$3:$E$46,0)),""))</f>
        <v/>
      </c>
      <c r="AA523" s="13">
        <f>IF(A523="","",A523&amp;"|"&amp;COUNTIF($A$2:A523,A523))</f>
        <v/>
      </c>
      <c r="AB523" s="13">
        <f>IF($A523="","",IFERROR(INDEX(ITP!$C$3:$C$21,MATCH(1,INDEX((ITP!$A$3:$A$21=$A523)*(((ITP!$B$3:$B$21="")+ISNUMBER(SEARCH(ITP!$B$3:$B$21,$G523&amp;" "&amp;$T523)))&gt;0),0),0)),""))</f>
        <v/>
      </c>
    </row>
    <row r="524">
      <c r="A524" s="33" t="n"/>
      <c r="B524" s="10" t="n"/>
      <c r="C524" s="33" t="n"/>
      <c r="D524" s="28" t="n"/>
      <c r="E524" s="10" t="n"/>
      <c r="F524" s="44" t="n"/>
      <c r="G524" s="33" t="n"/>
      <c r="H524" s="33" t="n"/>
      <c r="I524" s="33" t="n"/>
      <c r="J524" s="33" t="n"/>
      <c r="K524" s="44" t="n"/>
      <c r="L524" s="10" t="n"/>
      <c r="M524" s="33" t="n"/>
      <c r="N524" s="33" t="n"/>
      <c r="O524" s="33" t="n"/>
      <c r="P524" s="33" t="n"/>
      <c r="Q524" s="33" t="n"/>
      <c r="R524" s="33">
        <f>IF($AB524="","",IFERROR(INDEX(ITP!$G$3:$G$46,MATCH($AB524,ITP!$E$3:$E$46,0)),""))</f>
        <v/>
      </c>
      <c r="S524" s="33" t="n"/>
      <c r="T524" s="33" t="n"/>
      <c r="U524" s="33">
        <f>IF($AB524="","",IFERROR(INDEX(ITP!$I$3:$I$46,MATCH($AB524,ITP!$E$3:$E$46,0)),""))</f>
        <v/>
      </c>
      <c r="V524" s="33">
        <f>IF($AB524="","",IFERROR(INDEX(ITP!$J$3:$J$46,MATCH($AB524,ITP!$E$3:$E$46,0)),""))</f>
        <v/>
      </c>
      <c r="W524" s="33">
        <f>IF($AB524="","",IFERROR(INDEX(ITP!$K$3:$K$46,MATCH($AB524,ITP!$E$3:$E$46,0)),""))</f>
        <v/>
      </c>
      <c r="X524" s="33">
        <f>IF($AB524="","",IFERROR(INDEX(ITP!$L$3:$L$46,MATCH($AB524,ITP!$E$3:$E$46,0)),""))</f>
        <v/>
      </c>
      <c r="Y524" s="33">
        <f>IF($AB524="","",IFERROR(INDEX(ITP!$M$3:$M$46,MATCH($AB524,ITP!$E$3:$E$46,0)),""))</f>
        <v/>
      </c>
      <c r="Z524" s="33">
        <f>IF($AB524="","",IFERROR(INDEX(ITP!$N$3:$N$46,MATCH($AB524,ITP!$E$3:$E$46,0)),""))</f>
        <v/>
      </c>
      <c r="AA524" s="13">
        <f>IF(A524="","",A524&amp;"|"&amp;COUNTIF($A$2:A524,A524))</f>
        <v/>
      </c>
      <c r="AB524" s="13">
        <f>IF($A524="","",IFERROR(INDEX(ITP!$C$3:$C$21,MATCH(1,INDEX((ITP!$A$3:$A$21=$A524)*(((ITP!$B$3:$B$21="")+ISNUMBER(SEARCH(ITP!$B$3:$B$21,$G524&amp;" "&amp;$T524)))&gt;0),0),0)),""))</f>
        <v/>
      </c>
    </row>
    <row r="525">
      <c r="A525" s="33" t="n"/>
      <c r="B525" s="10" t="n"/>
      <c r="C525" s="33" t="n"/>
      <c r="D525" s="28" t="n"/>
      <c r="E525" s="10" t="n"/>
      <c r="F525" s="44" t="n"/>
      <c r="G525" s="33" t="n"/>
      <c r="H525" s="33" t="n"/>
      <c r="I525" s="33" t="n"/>
      <c r="J525" s="33" t="n"/>
      <c r="K525" s="44" t="n"/>
      <c r="L525" s="10" t="n"/>
      <c r="M525" s="33" t="n"/>
      <c r="N525" s="33" t="n"/>
      <c r="O525" s="33" t="n"/>
      <c r="P525" s="33" t="n"/>
      <c r="Q525" s="33" t="n"/>
      <c r="R525" s="33">
        <f>IF($AB525="","",IFERROR(INDEX(ITP!$G$3:$G$46,MATCH($AB525,ITP!$E$3:$E$46,0)),""))</f>
        <v/>
      </c>
      <c r="S525" s="33" t="n"/>
      <c r="T525" s="33" t="n"/>
      <c r="U525" s="33">
        <f>IF($AB525="","",IFERROR(INDEX(ITP!$I$3:$I$46,MATCH($AB525,ITP!$E$3:$E$46,0)),""))</f>
        <v/>
      </c>
      <c r="V525" s="33">
        <f>IF($AB525="","",IFERROR(INDEX(ITP!$J$3:$J$46,MATCH($AB525,ITP!$E$3:$E$46,0)),""))</f>
        <v/>
      </c>
      <c r="W525" s="33">
        <f>IF($AB525="","",IFERROR(INDEX(ITP!$K$3:$K$46,MATCH($AB525,ITP!$E$3:$E$46,0)),""))</f>
        <v/>
      </c>
      <c r="X525" s="33">
        <f>IF($AB525="","",IFERROR(INDEX(ITP!$L$3:$L$46,MATCH($AB525,ITP!$E$3:$E$46,0)),""))</f>
        <v/>
      </c>
      <c r="Y525" s="33">
        <f>IF($AB525="","",IFERROR(INDEX(ITP!$M$3:$M$46,MATCH($AB525,ITP!$E$3:$E$46,0)),""))</f>
        <v/>
      </c>
      <c r="Z525" s="33">
        <f>IF($AB525="","",IFERROR(INDEX(ITP!$N$3:$N$46,MATCH($AB525,ITP!$E$3:$E$46,0)),""))</f>
        <v/>
      </c>
      <c r="AA525" s="13">
        <f>IF(A525="","",A525&amp;"|"&amp;COUNTIF($A$2:A525,A525))</f>
        <v/>
      </c>
      <c r="AB525" s="13">
        <f>IF($A525="","",IFERROR(INDEX(ITP!$C$3:$C$21,MATCH(1,INDEX((ITP!$A$3:$A$21=$A525)*(((ITP!$B$3:$B$21="")+ISNUMBER(SEARCH(ITP!$B$3:$B$21,$G525&amp;" "&amp;$T525)))&gt;0),0),0)),""))</f>
        <v/>
      </c>
    </row>
    <row r="526">
      <c r="A526" s="33" t="n"/>
      <c r="B526" s="10" t="n"/>
      <c r="C526" s="33" t="n"/>
      <c r="D526" s="28" t="n"/>
      <c r="E526" s="10" t="n"/>
      <c r="F526" s="44" t="n"/>
      <c r="G526" s="33" t="n"/>
      <c r="H526" s="33" t="n"/>
      <c r="I526" s="33" t="n"/>
      <c r="J526" s="33" t="n"/>
      <c r="K526" s="44" t="n"/>
      <c r="L526" s="10" t="n"/>
      <c r="M526" s="33" t="n"/>
      <c r="N526" s="33" t="n"/>
      <c r="O526" s="33" t="n"/>
      <c r="P526" s="33" t="n"/>
      <c r="Q526" s="33" t="n"/>
      <c r="R526" s="33">
        <f>IF($AB526="","",IFERROR(INDEX(ITP!$G$3:$G$46,MATCH($AB526,ITP!$E$3:$E$46,0)),""))</f>
        <v/>
      </c>
      <c r="S526" s="33" t="n"/>
      <c r="T526" s="33" t="n"/>
      <c r="U526" s="33">
        <f>IF($AB526="","",IFERROR(INDEX(ITP!$I$3:$I$46,MATCH($AB526,ITP!$E$3:$E$46,0)),""))</f>
        <v/>
      </c>
      <c r="V526" s="33">
        <f>IF($AB526="","",IFERROR(INDEX(ITP!$J$3:$J$46,MATCH($AB526,ITP!$E$3:$E$46,0)),""))</f>
        <v/>
      </c>
      <c r="W526" s="33">
        <f>IF($AB526="","",IFERROR(INDEX(ITP!$K$3:$K$46,MATCH($AB526,ITP!$E$3:$E$46,0)),""))</f>
        <v/>
      </c>
      <c r="X526" s="33">
        <f>IF($AB526="","",IFERROR(INDEX(ITP!$L$3:$L$46,MATCH($AB526,ITP!$E$3:$E$46,0)),""))</f>
        <v/>
      </c>
      <c r="Y526" s="33">
        <f>IF($AB526="","",IFERROR(INDEX(ITP!$M$3:$M$46,MATCH($AB526,ITP!$E$3:$E$46,0)),""))</f>
        <v/>
      </c>
      <c r="Z526" s="33">
        <f>IF($AB526="","",IFERROR(INDEX(ITP!$N$3:$N$46,MATCH($AB526,ITP!$E$3:$E$46,0)),""))</f>
        <v/>
      </c>
      <c r="AA526" s="13">
        <f>IF(A526="","",A526&amp;"|"&amp;COUNTIF($A$2:A526,A526))</f>
        <v/>
      </c>
      <c r="AB526" s="13">
        <f>IF($A526="","",IFERROR(INDEX(ITP!$C$3:$C$21,MATCH(1,INDEX((ITP!$A$3:$A$21=$A526)*(((ITP!$B$3:$B$21="")+ISNUMBER(SEARCH(ITP!$B$3:$B$21,$G526&amp;" "&amp;$T526)))&gt;0),0),0)),""))</f>
        <v/>
      </c>
    </row>
    <row r="527">
      <c r="A527" s="33" t="n"/>
      <c r="B527" s="10" t="n"/>
      <c r="C527" s="33" t="n"/>
      <c r="D527" s="28" t="n"/>
      <c r="E527" s="10" t="n"/>
      <c r="F527" s="44" t="n"/>
      <c r="G527" s="33" t="n"/>
      <c r="H527" s="33" t="n"/>
      <c r="I527" s="33" t="n"/>
      <c r="J527" s="33" t="n"/>
      <c r="K527" s="44" t="n"/>
      <c r="L527" s="10" t="n"/>
      <c r="M527" s="33" t="n"/>
      <c r="N527" s="33" t="n"/>
      <c r="O527" s="33" t="n"/>
      <c r="P527" s="33" t="n"/>
      <c r="Q527" s="33" t="n"/>
      <c r="R527" s="33">
        <f>IF($AB527="","",IFERROR(INDEX(ITP!$G$3:$G$46,MATCH($AB527,ITP!$E$3:$E$46,0)),""))</f>
        <v/>
      </c>
      <c r="S527" s="33" t="n"/>
      <c r="T527" s="33" t="n"/>
      <c r="U527" s="33">
        <f>IF($AB527="","",IFERROR(INDEX(ITP!$I$3:$I$46,MATCH($AB527,ITP!$E$3:$E$46,0)),""))</f>
        <v/>
      </c>
      <c r="V527" s="33">
        <f>IF($AB527="","",IFERROR(INDEX(ITP!$J$3:$J$46,MATCH($AB527,ITP!$E$3:$E$46,0)),""))</f>
        <v/>
      </c>
      <c r="W527" s="33">
        <f>IF($AB527="","",IFERROR(INDEX(ITP!$K$3:$K$46,MATCH($AB527,ITP!$E$3:$E$46,0)),""))</f>
        <v/>
      </c>
      <c r="X527" s="33">
        <f>IF($AB527="","",IFERROR(INDEX(ITP!$L$3:$L$46,MATCH($AB527,ITP!$E$3:$E$46,0)),""))</f>
        <v/>
      </c>
      <c r="Y527" s="33">
        <f>IF($AB527="","",IFERROR(INDEX(ITP!$M$3:$M$46,MATCH($AB527,ITP!$E$3:$E$46,0)),""))</f>
        <v/>
      </c>
      <c r="Z527" s="33">
        <f>IF($AB527="","",IFERROR(INDEX(ITP!$N$3:$N$46,MATCH($AB527,ITP!$E$3:$E$46,0)),""))</f>
        <v/>
      </c>
      <c r="AA527" s="13">
        <f>IF(A527="","",A527&amp;"|"&amp;COUNTIF($A$2:A527,A527))</f>
        <v/>
      </c>
      <c r="AB527" s="13">
        <f>IF($A527="","",IFERROR(INDEX(ITP!$C$3:$C$21,MATCH(1,INDEX((ITP!$A$3:$A$21=$A527)*(((ITP!$B$3:$B$21="")+ISNUMBER(SEARCH(ITP!$B$3:$B$21,$G527&amp;" "&amp;$T527)))&gt;0),0),0)),""))</f>
        <v/>
      </c>
    </row>
    <row r="528">
      <c r="A528" s="33" t="n"/>
      <c r="B528" s="10" t="n"/>
      <c r="C528" s="33" t="n"/>
      <c r="D528" s="28" t="n"/>
      <c r="E528" s="10" t="n"/>
      <c r="F528" s="44" t="n"/>
      <c r="G528" s="33" t="n"/>
      <c r="H528" s="33" t="n"/>
      <c r="I528" s="33" t="n"/>
      <c r="J528" s="33" t="n"/>
      <c r="K528" s="44" t="n"/>
      <c r="L528" s="10" t="n"/>
      <c r="M528" s="33" t="n"/>
      <c r="N528" s="33" t="n"/>
      <c r="O528" s="33" t="n"/>
      <c r="P528" s="33" t="n"/>
      <c r="Q528" s="33" t="n"/>
      <c r="R528" s="33">
        <f>IF($AB528="","",IFERROR(INDEX(ITP!$G$3:$G$46,MATCH($AB528,ITP!$E$3:$E$46,0)),""))</f>
        <v/>
      </c>
      <c r="S528" s="33" t="n"/>
      <c r="T528" s="33" t="n"/>
      <c r="U528" s="33">
        <f>IF($AB528="","",IFERROR(INDEX(ITP!$I$3:$I$46,MATCH($AB528,ITP!$E$3:$E$46,0)),""))</f>
        <v/>
      </c>
      <c r="V528" s="33">
        <f>IF($AB528="","",IFERROR(INDEX(ITP!$J$3:$J$46,MATCH($AB528,ITP!$E$3:$E$46,0)),""))</f>
        <v/>
      </c>
      <c r="W528" s="33">
        <f>IF($AB528="","",IFERROR(INDEX(ITP!$K$3:$K$46,MATCH($AB528,ITP!$E$3:$E$46,0)),""))</f>
        <v/>
      </c>
      <c r="X528" s="33">
        <f>IF($AB528="","",IFERROR(INDEX(ITP!$L$3:$L$46,MATCH($AB528,ITP!$E$3:$E$46,0)),""))</f>
        <v/>
      </c>
      <c r="Y528" s="33">
        <f>IF($AB528="","",IFERROR(INDEX(ITP!$M$3:$M$46,MATCH($AB528,ITP!$E$3:$E$46,0)),""))</f>
        <v/>
      </c>
      <c r="Z528" s="33">
        <f>IF($AB528="","",IFERROR(INDEX(ITP!$N$3:$N$46,MATCH($AB528,ITP!$E$3:$E$46,0)),""))</f>
        <v/>
      </c>
      <c r="AA528" s="13">
        <f>IF(A528="","",A528&amp;"|"&amp;COUNTIF($A$2:A528,A528))</f>
        <v/>
      </c>
      <c r="AB528" s="13">
        <f>IF($A528="","",IFERROR(INDEX(ITP!$C$3:$C$21,MATCH(1,INDEX((ITP!$A$3:$A$21=$A528)*(((ITP!$B$3:$B$21="")+ISNUMBER(SEARCH(ITP!$B$3:$B$21,$G528&amp;" "&amp;$T528)))&gt;0),0),0)),""))</f>
        <v/>
      </c>
    </row>
    <row r="529">
      <c r="A529" s="33" t="n"/>
      <c r="B529" s="10" t="n"/>
      <c r="C529" s="33" t="n"/>
      <c r="D529" s="28" t="n"/>
      <c r="E529" s="10" t="n"/>
      <c r="F529" s="44" t="n"/>
      <c r="G529" s="33" t="n"/>
      <c r="H529" s="33" t="n"/>
      <c r="I529" s="33" t="n"/>
      <c r="J529" s="33" t="n"/>
      <c r="K529" s="44" t="n"/>
      <c r="L529" s="10" t="n"/>
      <c r="M529" s="33" t="n"/>
      <c r="N529" s="33" t="n"/>
      <c r="O529" s="33" t="n"/>
      <c r="P529" s="33" t="n"/>
      <c r="Q529" s="33" t="n"/>
      <c r="R529" s="33">
        <f>IF($AB529="","",IFERROR(INDEX(ITP!$G$3:$G$46,MATCH($AB529,ITP!$E$3:$E$46,0)),""))</f>
        <v/>
      </c>
      <c r="S529" s="33" t="n"/>
      <c r="T529" s="33" t="n"/>
      <c r="U529" s="33">
        <f>IF($AB529="","",IFERROR(INDEX(ITP!$I$3:$I$46,MATCH($AB529,ITP!$E$3:$E$46,0)),""))</f>
        <v/>
      </c>
      <c r="V529" s="33">
        <f>IF($AB529="","",IFERROR(INDEX(ITP!$J$3:$J$46,MATCH($AB529,ITP!$E$3:$E$46,0)),""))</f>
        <v/>
      </c>
      <c r="W529" s="33">
        <f>IF($AB529="","",IFERROR(INDEX(ITP!$K$3:$K$46,MATCH($AB529,ITP!$E$3:$E$46,0)),""))</f>
        <v/>
      </c>
      <c r="X529" s="33">
        <f>IF($AB529="","",IFERROR(INDEX(ITP!$L$3:$L$46,MATCH($AB529,ITP!$E$3:$E$46,0)),""))</f>
        <v/>
      </c>
      <c r="Y529" s="33">
        <f>IF($AB529="","",IFERROR(INDEX(ITP!$M$3:$M$46,MATCH($AB529,ITP!$E$3:$E$46,0)),""))</f>
        <v/>
      </c>
      <c r="Z529" s="33">
        <f>IF($AB529="","",IFERROR(INDEX(ITP!$N$3:$N$46,MATCH($AB529,ITP!$E$3:$E$46,0)),""))</f>
        <v/>
      </c>
      <c r="AA529" s="13">
        <f>IF(A529="","",A529&amp;"|"&amp;COUNTIF($A$2:A529,A529))</f>
        <v/>
      </c>
      <c r="AB529" s="13">
        <f>IF($A529="","",IFERROR(INDEX(ITP!$C$3:$C$21,MATCH(1,INDEX((ITP!$A$3:$A$21=$A529)*(((ITP!$B$3:$B$21="")+ISNUMBER(SEARCH(ITP!$B$3:$B$21,$G529&amp;" "&amp;$T529)))&gt;0),0),0)),""))</f>
        <v/>
      </c>
    </row>
    <row r="530">
      <c r="A530" s="33" t="n"/>
      <c r="B530" s="10" t="n"/>
      <c r="C530" s="33" t="n"/>
      <c r="D530" s="28" t="n"/>
      <c r="E530" s="10" t="n"/>
      <c r="F530" s="44" t="n"/>
      <c r="G530" s="33" t="n"/>
      <c r="H530" s="33" t="n"/>
      <c r="I530" s="33" t="n"/>
      <c r="J530" s="33" t="n"/>
      <c r="K530" s="44" t="n"/>
      <c r="L530" s="10" t="n"/>
      <c r="M530" s="33" t="n"/>
      <c r="N530" s="33" t="n"/>
      <c r="O530" s="33" t="n"/>
      <c r="P530" s="33" t="n"/>
      <c r="Q530" s="33" t="n"/>
      <c r="R530" s="33">
        <f>IF($AB530="","",IFERROR(INDEX(ITP!$G$3:$G$46,MATCH($AB530,ITP!$E$3:$E$46,0)),""))</f>
        <v/>
      </c>
      <c r="S530" s="33" t="n"/>
      <c r="T530" s="33" t="n"/>
      <c r="U530" s="33">
        <f>IF($AB530="","",IFERROR(INDEX(ITP!$I$3:$I$46,MATCH($AB530,ITP!$E$3:$E$46,0)),""))</f>
        <v/>
      </c>
      <c r="V530" s="33">
        <f>IF($AB530="","",IFERROR(INDEX(ITP!$J$3:$J$46,MATCH($AB530,ITP!$E$3:$E$46,0)),""))</f>
        <v/>
      </c>
      <c r="W530" s="33">
        <f>IF($AB530="","",IFERROR(INDEX(ITP!$K$3:$K$46,MATCH($AB530,ITP!$E$3:$E$46,0)),""))</f>
        <v/>
      </c>
      <c r="X530" s="33">
        <f>IF($AB530="","",IFERROR(INDEX(ITP!$L$3:$L$46,MATCH($AB530,ITP!$E$3:$E$46,0)),""))</f>
        <v/>
      </c>
      <c r="Y530" s="33">
        <f>IF($AB530="","",IFERROR(INDEX(ITP!$M$3:$M$46,MATCH($AB530,ITP!$E$3:$E$46,0)),""))</f>
        <v/>
      </c>
      <c r="Z530" s="33">
        <f>IF($AB530="","",IFERROR(INDEX(ITP!$N$3:$N$46,MATCH($AB530,ITP!$E$3:$E$46,0)),""))</f>
        <v/>
      </c>
      <c r="AA530" s="13">
        <f>IF(A530="","",A530&amp;"|"&amp;COUNTIF($A$2:A530,A530))</f>
        <v/>
      </c>
      <c r="AB530" s="13">
        <f>IF($A530="","",IFERROR(INDEX(ITP!$C$3:$C$21,MATCH(1,INDEX((ITP!$A$3:$A$21=$A530)*(((ITP!$B$3:$B$21="")+ISNUMBER(SEARCH(ITP!$B$3:$B$21,$G530&amp;" "&amp;$T530)))&gt;0),0),0)),""))</f>
        <v/>
      </c>
    </row>
    <row r="531">
      <c r="A531" s="33" t="n"/>
      <c r="B531" s="10" t="n"/>
      <c r="C531" s="33" t="n"/>
      <c r="D531" s="28" t="n"/>
      <c r="E531" s="10" t="n"/>
      <c r="F531" s="44" t="n"/>
      <c r="G531" s="33" t="n"/>
      <c r="H531" s="33" t="n"/>
      <c r="I531" s="33" t="n"/>
      <c r="J531" s="33" t="n"/>
      <c r="K531" s="44" t="n"/>
      <c r="L531" s="10" t="n"/>
      <c r="M531" s="33" t="n"/>
      <c r="N531" s="33" t="n"/>
      <c r="O531" s="33" t="n"/>
      <c r="P531" s="33" t="n"/>
      <c r="Q531" s="33" t="n"/>
      <c r="R531" s="33">
        <f>IF($AB531="","",IFERROR(INDEX(ITP!$G$3:$G$46,MATCH($AB531,ITP!$E$3:$E$46,0)),""))</f>
        <v/>
      </c>
      <c r="S531" s="33" t="n"/>
      <c r="T531" s="33" t="n"/>
      <c r="U531" s="33">
        <f>IF($AB531="","",IFERROR(INDEX(ITP!$I$3:$I$46,MATCH($AB531,ITP!$E$3:$E$46,0)),""))</f>
        <v/>
      </c>
      <c r="V531" s="33">
        <f>IF($AB531="","",IFERROR(INDEX(ITP!$J$3:$J$46,MATCH($AB531,ITP!$E$3:$E$46,0)),""))</f>
        <v/>
      </c>
      <c r="W531" s="33">
        <f>IF($AB531="","",IFERROR(INDEX(ITP!$K$3:$K$46,MATCH($AB531,ITP!$E$3:$E$46,0)),""))</f>
        <v/>
      </c>
      <c r="X531" s="33">
        <f>IF($AB531="","",IFERROR(INDEX(ITP!$L$3:$L$46,MATCH($AB531,ITP!$E$3:$E$46,0)),""))</f>
        <v/>
      </c>
      <c r="Y531" s="33">
        <f>IF($AB531="","",IFERROR(INDEX(ITP!$M$3:$M$46,MATCH($AB531,ITP!$E$3:$E$46,0)),""))</f>
        <v/>
      </c>
      <c r="Z531" s="33">
        <f>IF($AB531="","",IFERROR(INDEX(ITP!$N$3:$N$46,MATCH($AB531,ITP!$E$3:$E$46,0)),""))</f>
        <v/>
      </c>
      <c r="AA531" s="13">
        <f>IF(A531="","",A531&amp;"|"&amp;COUNTIF($A$2:A531,A531))</f>
        <v/>
      </c>
      <c r="AB531" s="13">
        <f>IF($A531="","",IFERROR(INDEX(ITP!$C$3:$C$21,MATCH(1,INDEX((ITP!$A$3:$A$21=$A531)*(((ITP!$B$3:$B$21="")+ISNUMBER(SEARCH(ITP!$B$3:$B$21,$G531&amp;" "&amp;$T531)))&gt;0),0),0)),""))</f>
        <v/>
      </c>
    </row>
    <row r="532">
      <c r="A532" s="33" t="n"/>
      <c r="B532" s="10" t="n"/>
      <c r="C532" s="33" t="n"/>
      <c r="D532" s="28" t="n"/>
      <c r="E532" s="10" t="n"/>
      <c r="F532" s="44" t="n"/>
      <c r="G532" s="33" t="n"/>
      <c r="H532" s="33" t="n"/>
      <c r="I532" s="33" t="n"/>
      <c r="J532" s="33" t="n"/>
      <c r="K532" s="44" t="n"/>
      <c r="L532" s="10" t="n"/>
      <c r="M532" s="33" t="n"/>
      <c r="N532" s="33" t="n"/>
      <c r="O532" s="33" t="n"/>
      <c r="P532" s="33" t="n"/>
      <c r="Q532" s="33" t="n"/>
      <c r="R532" s="33">
        <f>IF($AB532="","",IFERROR(INDEX(ITP!$G$3:$G$46,MATCH($AB532,ITP!$E$3:$E$46,0)),""))</f>
        <v/>
      </c>
      <c r="S532" s="33" t="n"/>
      <c r="T532" s="33" t="n"/>
      <c r="U532" s="33">
        <f>IF($AB532="","",IFERROR(INDEX(ITP!$I$3:$I$46,MATCH($AB532,ITP!$E$3:$E$46,0)),""))</f>
        <v/>
      </c>
      <c r="V532" s="33">
        <f>IF($AB532="","",IFERROR(INDEX(ITP!$J$3:$J$46,MATCH($AB532,ITP!$E$3:$E$46,0)),""))</f>
        <v/>
      </c>
      <c r="W532" s="33">
        <f>IF($AB532="","",IFERROR(INDEX(ITP!$K$3:$K$46,MATCH($AB532,ITP!$E$3:$E$46,0)),""))</f>
        <v/>
      </c>
      <c r="X532" s="33">
        <f>IF($AB532="","",IFERROR(INDEX(ITP!$L$3:$L$46,MATCH($AB532,ITP!$E$3:$E$46,0)),""))</f>
        <v/>
      </c>
      <c r="Y532" s="33">
        <f>IF($AB532="","",IFERROR(INDEX(ITP!$M$3:$M$46,MATCH($AB532,ITP!$E$3:$E$46,0)),""))</f>
        <v/>
      </c>
      <c r="Z532" s="33">
        <f>IF($AB532="","",IFERROR(INDEX(ITP!$N$3:$N$46,MATCH($AB532,ITP!$E$3:$E$46,0)),""))</f>
        <v/>
      </c>
      <c r="AA532" s="13">
        <f>IF(A532="","",A532&amp;"|"&amp;COUNTIF($A$2:A532,A532))</f>
        <v/>
      </c>
      <c r="AB532" s="13">
        <f>IF($A532="","",IFERROR(INDEX(ITP!$C$3:$C$21,MATCH(1,INDEX((ITP!$A$3:$A$21=$A532)*(((ITP!$B$3:$B$21="")+ISNUMBER(SEARCH(ITP!$B$3:$B$21,$G532&amp;" "&amp;$T532)))&gt;0),0),0)),""))</f>
        <v/>
      </c>
    </row>
    <row r="533">
      <c r="A533" s="33" t="n"/>
      <c r="B533" s="10" t="n"/>
      <c r="C533" s="33" t="n"/>
      <c r="D533" s="28" t="n"/>
      <c r="E533" s="10" t="n"/>
      <c r="F533" s="44" t="n"/>
      <c r="G533" s="33" t="n"/>
      <c r="H533" s="33" t="n"/>
      <c r="I533" s="33" t="n"/>
      <c r="J533" s="33" t="n"/>
      <c r="K533" s="44" t="n"/>
      <c r="L533" s="10" t="n"/>
      <c r="M533" s="33" t="n"/>
      <c r="N533" s="33" t="n"/>
      <c r="O533" s="33" t="n"/>
      <c r="P533" s="33" t="n"/>
      <c r="Q533" s="33" t="n"/>
      <c r="R533" s="33">
        <f>IF($AB533="","",IFERROR(INDEX(ITP!$G$3:$G$46,MATCH($AB533,ITP!$E$3:$E$46,0)),""))</f>
        <v/>
      </c>
      <c r="S533" s="33" t="n"/>
      <c r="T533" s="33" t="n"/>
      <c r="U533" s="33">
        <f>IF($AB533="","",IFERROR(INDEX(ITP!$I$3:$I$46,MATCH($AB533,ITP!$E$3:$E$46,0)),""))</f>
        <v/>
      </c>
      <c r="V533" s="33">
        <f>IF($AB533="","",IFERROR(INDEX(ITP!$J$3:$J$46,MATCH($AB533,ITP!$E$3:$E$46,0)),""))</f>
        <v/>
      </c>
      <c r="W533" s="33">
        <f>IF($AB533="","",IFERROR(INDEX(ITP!$K$3:$K$46,MATCH($AB533,ITP!$E$3:$E$46,0)),""))</f>
        <v/>
      </c>
      <c r="X533" s="33">
        <f>IF($AB533="","",IFERROR(INDEX(ITP!$L$3:$L$46,MATCH($AB533,ITP!$E$3:$E$46,0)),""))</f>
        <v/>
      </c>
      <c r="Y533" s="33">
        <f>IF($AB533="","",IFERROR(INDEX(ITP!$M$3:$M$46,MATCH($AB533,ITP!$E$3:$E$46,0)),""))</f>
        <v/>
      </c>
      <c r="Z533" s="33">
        <f>IF($AB533="","",IFERROR(INDEX(ITP!$N$3:$N$46,MATCH($AB533,ITP!$E$3:$E$46,0)),""))</f>
        <v/>
      </c>
      <c r="AA533" s="13">
        <f>IF(A533="","",A533&amp;"|"&amp;COUNTIF($A$2:A533,A533))</f>
        <v/>
      </c>
      <c r="AB533" s="13">
        <f>IF($A533="","",IFERROR(INDEX(ITP!$C$3:$C$21,MATCH(1,INDEX((ITP!$A$3:$A$21=$A533)*(((ITP!$B$3:$B$21="")+ISNUMBER(SEARCH(ITP!$B$3:$B$21,$G533&amp;" "&amp;$T533)))&gt;0),0),0)),""))</f>
        <v/>
      </c>
    </row>
    <row r="534">
      <c r="A534" s="33" t="n"/>
      <c r="B534" s="10" t="n"/>
      <c r="C534" s="33" t="n"/>
      <c r="D534" s="28" t="n"/>
      <c r="E534" s="10" t="n"/>
      <c r="F534" s="44" t="n"/>
      <c r="G534" s="33" t="n"/>
      <c r="H534" s="33" t="n"/>
      <c r="I534" s="33" t="n"/>
      <c r="J534" s="33" t="n"/>
      <c r="K534" s="44" t="n"/>
      <c r="L534" s="10" t="n"/>
      <c r="M534" s="33" t="n"/>
      <c r="N534" s="33" t="n"/>
      <c r="O534" s="33" t="n"/>
      <c r="P534" s="33" t="n"/>
      <c r="Q534" s="33" t="n"/>
      <c r="R534" s="33">
        <f>IF($AB534="","",IFERROR(INDEX(ITP!$G$3:$G$46,MATCH($AB534,ITP!$E$3:$E$46,0)),""))</f>
        <v/>
      </c>
      <c r="S534" s="33" t="n"/>
      <c r="T534" s="33" t="n"/>
      <c r="U534" s="33">
        <f>IF($AB534="","",IFERROR(INDEX(ITP!$I$3:$I$46,MATCH($AB534,ITP!$E$3:$E$46,0)),""))</f>
        <v/>
      </c>
      <c r="V534" s="33">
        <f>IF($AB534="","",IFERROR(INDEX(ITP!$J$3:$J$46,MATCH($AB534,ITP!$E$3:$E$46,0)),""))</f>
        <v/>
      </c>
      <c r="W534" s="33">
        <f>IF($AB534="","",IFERROR(INDEX(ITP!$K$3:$K$46,MATCH($AB534,ITP!$E$3:$E$46,0)),""))</f>
        <v/>
      </c>
      <c r="X534" s="33">
        <f>IF($AB534="","",IFERROR(INDEX(ITP!$L$3:$L$46,MATCH($AB534,ITP!$E$3:$E$46,0)),""))</f>
        <v/>
      </c>
      <c r="Y534" s="33">
        <f>IF($AB534="","",IFERROR(INDEX(ITP!$M$3:$M$46,MATCH($AB534,ITP!$E$3:$E$46,0)),""))</f>
        <v/>
      </c>
      <c r="Z534" s="33">
        <f>IF($AB534="","",IFERROR(INDEX(ITP!$N$3:$N$46,MATCH($AB534,ITP!$E$3:$E$46,0)),""))</f>
        <v/>
      </c>
      <c r="AA534" s="13">
        <f>IF(A534="","",A534&amp;"|"&amp;COUNTIF($A$2:A534,A534))</f>
        <v/>
      </c>
      <c r="AB534" s="13">
        <f>IF($A534="","",IFERROR(INDEX(ITP!$C$3:$C$21,MATCH(1,INDEX((ITP!$A$3:$A$21=$A534)*(((ITP!$B$3:$B$21="")+ISNUMBER(SEARCH(ITP!$B$3:$B$21,$G534&amp;" "&amp;$T534)))&gt;0),0),0)),""))</f>
        <v/>
      </c>
    </row>
    <row r="535">
      <c r="A535" s="33" t="n"/>
      <c r="B535" s="10" t="n"/>
      <c r="C535" s="33" t="n"/>
      <c r="D535" s="28" t="n"/>
      <c r="E535" s="10" t="n"/>
      <c r="F535" s="44" t="n"/>
      <c r="G535" s="33" t="n"/>
      <c r="H535" s="33" t="n"/>
      <c r="I535" s="33" t="n"/>
      <c r="J535" s="33" t="n"/>
      <c r="K535" s="44" t="n"/>
      <c r="L535" s="10" t="n"/>
      <c r="M535" s="33" t="n"/>
      <c r="N535" s="33" t="n"/>
      <c r="O535" s="33" t="n"/>
      <c r="P535" s="33" t="n"/>
      <c r="Q535" s="33" t="n"/>
      <c r="R535" s="33">
        <f>IF($AB535="","",IFERROR(INDEX(ITP!$G$3:$G$46,MATCH($AB535,ITP!$E$3:$E$46,0)),""))</f>
        <v/>
      </c>
      <c r="S535" s="33" t="n"/>
      <c r="T535" s="33" t="n"/>
      <c r="U535" s="33">
        <f>IF($AB535="","",IFERROR(INDEX(ITP!$I$3:$I$46,MATCH($AB535,ITP!$E$3:$E$46,0)),""))</f>
        <v/>
      </c>
      <c r="V535" s="33">
        <f>IF($AB535="","",IFERROR(INDEX(ITP!$J$3:$J$46,MATCH($AB535,ITP!$E$3:$E$46,0)),""))</f>
        <v/>
      </c>
      <c r="W535" s="33">
        <f>IF($AB535="","",IFERROR(INDEX(ITP!$K$3:$K$46,MATCH($AB535,ITP!$E$3:$E$46,0)),""))</f>
        <v/>
      </c>
      <c r="X535" s="33">
        <f>IF($AB535="","",IFERROR(INDEX(ITP!$L$3:$L$46,MATCH($AB535,ITP!$E$3:$E$46,0)),""))</f>
        <v/>
      </c>
      <c r="Y535" s="33">
        <f>IF($AB535="","",IFERROR(INDEX(ITP!$M$3:$M$46,MATCH($AB535,ITP!$E$3:$E$46,0)),""))</f>
        <v/>
      </c>
      <c r="Z535" s="33">
        <f>IF($AB535="","",IFERROR(INDEX(ITP!$N$3:$N$46,MATCH($AB535,ITP!$E$3:$E$46,0)),""))</f>
        <v/>
      </c>
      <c r="AA535" s="13">
        <f>IF(A535="","",A535&amp;"|"&amp;COUNTIF($A$2:A535,A535))</f>
        <v/>
      </c>
      <c r="AB535" s="13">
        <f>IF($A535="","",IFERROR(INDEX(ITP!$C$3:$C$21,MATCH(1,INDEX((ITP!$A$3:$A$21=$A535)*(((ITP!$B$3:$B$21="")+ISNUMBER(SEARCH(ITP!$B$3:$B$21,$G535&amp;" "&amp;$T535)))&gt;0),0),0)),""))</f>
        <v/>
      </c>
    </row>
    <row r="536">
      <c r="A536" s="33" t="n"/>
      <c r="B536" s="10" t="n"/>
      <c r="C536" s="33" t="n"/>
      <c r="D536" s="28" t="n"/>
      <c r="E536" s="10" t="n"/>
      <c r="F536" s="44" t="n"/>
      <c r="G536" s="33" t="n"/>
      <c r="H536" s="33" t="n"/>
      <c r="I536" s="33" t="n"/>
      <c r="J536" s="33" t="n"/>
      <c r="K536" s="44" t="n"/>
      <c r="L536" s="10" t="n"/>
      <c r="M536" s="33" t="n"/>
      <c r="N536" s="33" t="n"/>
      <c r="O536" s="33" t="n"/>
      <c r="P536" s="33" t="n"/>
      <c r="Q536" s="33" t="n"/>
      <c r="R536" s="33">
        <f>IF($AB536="","",IFERROR(INDEX(ITP!$G$3:$G$46,MATCH($AB536,ITP!$E$3:$E$46,0)),""))</f>
        <v/>
      </c>
      <c r="S536" s="33" t="n"/>
      <c r="T536" s="33" t="n"/>
      <c r="U536" s="33">
        <f>IF($AB536="","",IFERROR(INDEX(ITP!$I$3:$I$46,MATCH($AB536,ITP!$E$3:$E$46,0)),""))</f>
        <v/>
      </c>
      <c r="V536" s="33">
        <f>IF($AB536="","",IFERROR(INDEX(ITP!$J$3:$J$46,MATCH($AB536,ITP!$E$3:$E$46,0)),""))</f>
        <v/>
      </c>
      <c r="W536" s="33">
        <f>IF($AB536="","",IFERROR(INDEX(ITP!$K$3:$K$46,MATCH($AB536,ITP!$E$3:$E$46,0)),""))</f>
        <v/>
      </c>
      <c r="X536" s="33">
        <f>IF($AB536="","",IFERROR(INDEX(ITP!$L$3:$L$46,MATCH($AB536,ITP!$E$3:$E$46,0)),""))</f>
        <v/>
      </c>
      <c r="Y536" s="33">
        <f>IF($AB536="","",IFERROR(INDEX(ITP!$M$3:$M$46,MATCH($AB536,ITP!$E$3:$E$46,0)),""))</f>
        <v/>
      </c>
      <c r="Z536" s="33">
        <f>IF($AB536="","",IFERROR(INDEX(ITP!$N$3:$N$46,MATCH($AB536,ITP!$E$3:$E$46,0)),""))</f>
        <v/>
      </c>
      <c r="AA536" s="13">
        <f>IF(A536="","",A536&amp;"|"&amp;COUNTIF($A$2:A536,A536))</f>
        <v/>
      </c>
      <c r="AB536" s="13">
        <f>IF($A536="","",IFERROR(INDEX(ITP!$C$3:$C$21,MATCH(1,INDEX((ITP!$A$3:$A$21=$A536)*(((ITP!$B$3:$B$21="")+ISNUMBER(SEARCH(ITP!$B$3:$B$21,$G536&amp;" "&amp;$T536)))&gt;0),0),0)),""))</f>
        <v/>
      </c>
    </row>
    <row r="537">
      <c r="A537" s="33" t="n"/>
      <c r="B537" s="10" t="n"/>
      <c r="C537" s="33" t="n"/>
      <c r="D537" s="28" t="n"/>
      <c r="E537" s="10" t="n"/>
      <c r="F537" s="44" t="n"/>
      <c r="G537" s="33" t="n"/>
      <c r="H537" s="33" t="n"/>
      <c r="I537" s="33" t="n"/>
      <c r="J537" s="33" t="n"/>
      <c r="K537" s="44" t="n"/>
      <c r="L537" s="10" t="n"/>
      <c r="M537" s="33" t="n"/>
      <c r="N537" s="33" t="n"/>
      <c r="O537" s="33" t="n"/>
      <c r="P537" s="33" t="n"/>
      <c r="Q537" s="33" t="n"/>
      <c r="R537" s="33">
        <f>IF($AB537="","",IFERROR(INDEX(ITP!$G$3:$G$46,MATCH($AB537,ITP!$E$3:$E$46,0)),""))</f>
        <v/>
      </c>
      <c r="S537" s="33" t="n"/>
      <c r="T537" s="33" t="n"/>
      <c r="U537" s="33">
        <f>IF($AB537="","",IFERROR(INDEX(ITP!$I$3:$I$46,MATCH($AB537,ITP!$E$3:$E$46,0)),""))</f>
        <v/>
      </c>
      <c r="V537" s="33">
        <f>IF($AB537="","",IFERROR(INDEX(ITP!$J$3:$J$46,MATCH($AB537,ITP!$E$3:$E$46,0)),""))</f>
        <v/>
      </c>
      <c r="W537" s="33">
        <f>IF($AB537="","",IFERROR(INDEX(ITP!$K$3:$K$46,MATCH($AB537,ITP!$E$3:$E$46,0)),""))</f>
        <v/>
      </c>
      <c r="X537" s="33">
        <f>IF($AB537="","",IFERROR(INDEX(ITP!$L$3:$L$46,MATCH($AB537,ITP!$E$3:$E$46,0)),""))</f>
        <v/>
      </c>
      <c r="Y537" s="33">
        <f>IF($AB537="","",IFERROR(INDEX(ITP!$M$3:$M$46,MATCH($AB537,ITP!$E$3:$E$46,0)),""))</f>
        <v/>
      </c>
      <c r="Z537" s="33">
        <f>IF($AB537="","",IFERROR(INDEX(ITP!$N$3:$N$46,MATCH($AB537,ITP!$E$3:$E$46,0)),""))</f>
        <v/>
      </c>
      <c r="AA537" s="13">
        <f>IF(A537="","",A537&amp;"|"&amp;COUNTIF($A$2:A537,A537))</f>
        <v/>
      </c>
      <c r="AB537" s="13">
        <f>IF($A537="","",IFERROR(INDEX(ITP!$C$3:$C$21,MATCH(1,INDEX((ITP!$A$3:$A$21=$A537)*(((ITP!$B$3:$B$21="")+ISNUMBER(SEARCH(ITP!$B$3:$B$21,$G537&amp;" "&amp;$T537)))&gt;0),0),0)),""))</f>
        <v/>
      </c>
    </row>
    <row r="538">
      <c r="A538" s="33" t="n"/>
      <c r="B538" s="10" t="n"/>
      <c r="C538" s="33" t="n"/>
      <c r="D538" s="28" t="n"/>
      <c r="E538" s="10" t="n"/>
      <c r="F538" s="44" t="n"/>
      <c r="G538" s="33" t="n"/>
      <c r="H538" s="33" t="n"/>
      <c r="I538" s="33" t="n"/>
      <c r="J538" s="33" t="n"/>
      <c r="K538" s="44" t="n"/>
      <c r="L538" s="10" t="n"/>
      <c r="M538" s="33" t="n"/>
      <c r="N538" s="33" t="n"/>
      <c r="O538" s="33" t="n"/>
      <c r="P538" s="33" t="n"/>
      <c r="Q538" s="33" t="n"/>
      <c r="R538" s="33">
        <f>IF($AB538="","",IFERROR(INDEX(ITP!$G$3:$G$46,MATCH($AB538,ITP!$E$3:$E$46,0)),""))</f>
        <v/>
      </c>
      <c r="S538" s="33" t="n"/>
      <c r="T538" s="33" t="n"/>
      <c r="U538" s="33">
        <f>IF($AB538="","",IFERROR(INDEX(ITP!$I$3:$I$46,MATCH($AB538,ITP!$E$3:$E$46,0)),""))</f>
        <v/>
      </c>
      <c r="V538" s="33">
        <f>IF($AB538="","",IFERROR(INDEX(ITP!$J$3:$J$46,MATCH($AB538,ITP!$E$3:$E$46,0)),""))</f>
        <v/>
      </c>
      <c r="W538" s="33">
        <f>IF($AB538="","",IFERROR(INDEX(ITP!$K$3:$K$46,MATCH($AB538,ITP!$E$3:$E$46,0)),""))</f>
        <v/>
      </c>
      <c r="X538" s="33">
        <f>IF($AB538="","",IFERROR(INDEX(ITP!$L$3:$L$46,MATCH($AB538,ITP!$E$3:$E$46,0)),""))</f>
        <v/>
      </c>
      <c r="Y538" s="33">
        <f>IF($AB538="","",IFERROR(INDEX(ITP!$M$3:$M$46,MATCH($AB538,ITP!$E$3:$E$46,0)),""))</f>
        <v/>
      </c>
      <c r="Z538" s="33">
        <f>IF($AB538="","",IFERROR(INDEX(ITP!$N$3:$N$46,MATCH($AB538,ITP!$E$3:$E$46,0)),""))</f>
        <v/>
      </c>
      <c r="AA538" s="13">
        <f>IF(A538="","",A538&amp;"|"&amp;COUNTIF($A$2:A538,A538))</f>
        <v/>
      </c>
      <c r="AB538" s="13">
        <f>IF($A538="","",IFERROR(INDEX(ITP!$C$3:$C$21,MATCH(1,INDEX((ITP!$A$3:$A$21=$A538)*(((ITP!$B$3:$B$21="")+ISNUMBER(SEARCH(ITP!$B$3:$B$21,$G538&amp;" "&amp;$T538)))&gt;0),0),0)),""))</f>
        <v/>
      </c>
    </row>
    <row r="539">
      <c r="A539" s="33" t="n"/>
      <c r="B539" s="10" t="n"/>
      <c r="C539" s="33" t="n"/>
      <c r="D539" s="28" t="n"/>
      <c r="E539" s="10" t="n"/>
      <c r="F539" s="44" t="n"/>
      <c r="G539" s="33" t="n"/>
      <c r="H539" s="33" t="n"/>
      <c r="I539" s="33" t="n"/>
      <c r="J539" s="33" t="n"/>
      <c r="K539" s="44" t="n"/>
      <c r="L539" s="10" t="n"/>
      <c r="M539" s="33" t="n"/>
      <c r="N539" s="33" t="n"/>
      <c r="O539" s="33" t="n"/>
      <c r="P539" s="33" t="n"/>
      <c r="Q539" s="33" t="n"/>
      <c r="R539" s="33">
        <f>IF($AB539="","",IFERROR(INDEX(ITP!$G$3:$G$46,MATCH($AB539,ITP!$E$3:$E$46,0)),""))</f>
        <v/>
      </c>
      <c r="S539" s="33" t="n"/>
      <c r="T539" s="33" t="n"/>
      <c r="U539" s="33">
        <f>IF($AB539="","",IFERROR(INDEX(ITP!$I$3:$I$46,MATCH($AB539,ITP!$E$3:$E$46,0)),""))</f>
        <v/>
      </c>
      <c r="V539" s="33">
        <f>IF($AB539="","",IFERROR(INDEX(ITP!$J$3:$J$46,MATCH($AB539,ITP!$E$3:$E$46,0)),""))</f>
        <v/>
      </c>
      <c r="W539" s="33">
        <f>IF($AB539="","",IFERROR(INDEX(ITP!$K$3:$K$46,MATCH($AB539,ITP!$E$3:$E$46,0)),""))</f>
        <v/>
      </c>
      <c r="X539" s="33">
        <f>IF($AB539="","",IFERROR(INDEX(ITP!$L$3:$L$46,MATCH($AB539,ITP!$E$3:$E$46,0)),""))</f>
        <v/>
      </c>
      <c r="Y539" s="33">
        <f>IF($AB539="","",IFERROR(INDEX(ITP!$M$3:$M$46,MATCH($AB539,ITP!$E$3:$E$46,0)),""))</f>
        <v/>
      </c>
      <c r="Z539" s="33">
        <f>IF($AB539="","",IFERROR(INDEX(ITP!$N$3:$N$46,MATCH($AB539,ITP!$E$3:$E$46,0)),""))</f>
        <v/>
      </c>
      <c r="AA539" s="13">
        <f>IF(A539="","",A539&amp;"|"&amp;COUNTIF($A$2:A539,A539))</f>
        <v/>
      </c>
      <c r="AB539" s="13">
        <f>IF($A539="","",IFERROR(INDEX(ITP!$C$3:$C$21,MATCH(1,INDEX((ITP!$A$3:$A$21=$A539)*(((ITP!$B$3:$B$21="")+ISNUMBER(SEARCH(ITP!$B$3:$B$21,$G539&amp;" "&amp;$T539)))&gt;0),0),0)),""))</f>
        <v/>
      </c>
    </row>
    <row r="540">
      <c r="A540" s="33" t="n"/>
      <c r="B540" s="10" t="n"/>
      <c r="C540" s="33" t="n"/>
      <c r="D540" s="28" t="n"/>
      <c r="E540" s="10" t="n"/>
      <c r="F540" s="44" t="n"/>
      <c r="G540" s="33" t="n"/>
      <c r="H540" s="33" t="n"/>
      <c r="I540" s="33" t="n"/>
      <c r="J540" s="33" t="n"/>
      <c r="K540" s="44" t="n"/>
      <c r="L540" s="10" t="n"/>
      <c r="M540" s="33" t="n"/>
      <c r="N540" s="33" t="n"/>
      <c r="O540" s="33" t="n"/>
      <c r="P540" s="33" t="n"/>
      <c r="Q540" s="33" t="n"/>
      <c r="R540" s="33">
        <f>IF($AB540="","",IFERROR(INDEX(ITP!$G$3:$G$46,MATCH($AB540,ITP!$E$3:$E$46,0)),""))</f>
        <v/>
      </c>
      <c r="S540" s="33" t="n"/>
      <c r="T540" s="33" t="n"/>
      <c r="U540" s="33">
        <f>IF($AB540="","",IFERROR(INDEX(ITP!$I$3:$I$46,MATCH($AB540,ITP!$E$3:$E$46,0)),""))</f>
        <v/>
      </c>
      <c r="V540" s="33">
        <f>IF($AB540="","",IFERROR(INDEX(ITP!$J$3:$J$46,MATCH($AB540,ITP!$E$3:$E$46,0)),""))</f>
        <v/>
      </c>
      <c r="W540" s="33">
        <f>IF($AB540="","",IFERROR(INDEX(ITP!$K$3:$K$46,MATCH($AB540,ITP!$E$3:$E$46,0)),""))</f>
        <v/>
      </c>
      <c r="X540" s="33">
        <f>IF($AB540="","",IFERROR(INDEX(ITP!$L$3:$L$46,MATCH($AB540,ITP!$E$3:$E$46,0)),""))</f>
        <v/>
      </c>
      <c r="Y540" s="33">
        <f>IF($AB540="","",IFERROR(INDEX(ITP!$M$3:$M$46,MATCH($AB540,ITP!$E$3:$E$46,0)),""))</f>
        <v/>
      </c>
      <c r="Z540" s="33">
        <f>IF($AB540="","",IFERROR(INDEX(ITP!$N$3:$N$46,MATCH($AB540,ITP!$E$3:$E$46,0)),""))</f>
        <v/>
      </c>
      <c r="AA540" s="13">
        <f>IF(A540="","",A540&amp;"|"&amp;COUNTIF($A$2:A540,A540))</f>
        <v/>
      </c>
      <c r="AB540" s="13">
        <f>IF($A540="","",IFERROR(INDEX(ITP!$C$3:$C$21,MATCH(1,INDEX((ITP!$A$3:$A$21=$A540)*(((ITP!$B$3:$B$21="")+ISNUMBER(SEARCH(ITP!$B$3:$B$21,$G540&amp;" "&amp;$T540)))&gt;0),0),0)),""))</f>
        <v/>
      </c>
    </row>
    <row r="541">
      <c r="A541" s="33" t="n"/>
      <c r="B541" s="10" t="n"/>
      <c r="C541" s="33" t="n"/>
      <c r="D541" s="28" t="n"/>
      <c r="E541" s="10" t="n"/>
      <c r="F541" s="44" t="n"/>
      <c r="G541" s="33" t="n"/>
      <c r="H541" s="33" t="n"/>
      <c r="I541" s="33" t="n"/>
      <c r="J541" s="33" t="n"/>
      <c r="K541" s="44" t="n"/>
      <c r="L541" s="10" t="n"/>
      <c r="M541" s="33" t="n"/>
      <c r="N541" s="33" t="n"/>
      <c r="O541" s="33" t="n"/>
      <c r="P541" s="33" t="n"/>
      <c r="Q541" s="33" t="n"/>
      <c r="R541" s="33">
        <f>IF($AB541="","",IFERROR(INDEX(ITP!$G$3:$G$46,MATCH($AB541,ITP!$E$3:$E$46,0)),""))</f>
        <v/>
      </c>
      <c r="S541" s="33" t="n"/>
      <c r="T541" s="33" t="n"/>
      <c r="U541" s="33">
        <f>IF($AB541="","",IFERROR(INDEX(ITP!$I$3:$I$46,MATCH($AB541,ITP!$E$3:$E$46,0)),""))</f>
        <v/>
      </c>
      <c r="V541" s="33">
        <f>IF($AB541="","",IFERROR(INDEX(ITP!$J$3:$J$46,MATCH($AB541,ITP!$E$3:$E$46,0)),""))</f>
        <v/>
      </c>
      <c r="W541" s="33">
        <f>IF($AB541="","",IFERROR(INDEX(ITP!$K$3:$K$46,MATCH($AB541,ITP!$E$3:$E$46,0)),""))</f>
        <v/>
      </c>
      <c r="X541" s="33">
        <f>IF($AB541="","",IFERROR(INDEX(ITP!$L$3:$L$46,MATCH($AB541,ITP!$E$3:$E$46,0)),""))</f>
        <v/>
      </c>
      <c r="Y541" s="33">
        <f>IF($AB541="","",IFERROR(INDEX(ITP!$M$3:$M$46,MATCH($AB541,ITP!$E$3:$E$46,0)),""))</f>
        <v/>
      </c>
      <c r="Z541" s="33">
        <f>IF($AB541="","",IFERROR(INDEX(ITP!$N$3:$N$46,MATCH($AB541,ITP!$E$3:$E$46,0)),""))</f>
        <v/>
      </c>
      <c r="AA541" s="13">
        <f>IF(A541="","",A541&amp;"|"&amp;COUNTIF($A$2:A541,A541))</f>
        <v/>
      </c>
      <c r="AB541" s="13">
        <f>IF($A541="","",IFERROR(INDEX(ITP!$C$3:$C$21,MATCH(1,INDEX((ITP!$A$3:$A$21=$A541)*(((ITP!$B$3:$B$21="")+ISNUMBER(SEARCH(ITP!$B$3:$B$21,$G541&amp;" "&amp;$T541)))&gt;0),0),0)),""))</f>
        <v/>
      </c>
    </row>
    <row r="542">
      <c r="A542" s="33" t="n"/>
      <c r="B542" s="10" t="n"/>
      <c r="C542" s="33" t="n"/>
      <c r="D542" s="28" t="n"/>
      <c r="E542" s="10" t="n"/>
      <c r="F542" s="44" t="n"/>
      <c r="G542" s="33" t="n"/>
      <c r="H542" s="33" t="n"/>
      <c r="I542" s="33" t="n"/>
      <c r="J542" s="33" t="n"/>
      <c r="K542" s="44" t="n"/>
      <c r="L542" s="10" t="n"/>
      <c r="M542" s="33" t="n"/>
      <c r="N542" s="33" t="n"/>
      <c r="O542" s="33" t="n"/>
      <c r="P542" s="33" t="n"/>
      <c r="Q542" s="33" t="n"/>
      <c r="R542" s="33">
        <f>IF($AB542="","",IFERROR(INDEX(ITP!$G$3:$G$46,MATCH($AB542,ITP!$E$3:$E$46,0)),""))</f>
        <v/>
      </c>
      <c r="S542" s="33" t="n"/>
      <c r="T542" s="33" t="n"/>
      <c r="U542" s="33">
        <f>IF($AB542="","",IFERROR(INDEX(ITP!$I$3:$I$46,MATCH($AB542,ITP!$E$3:$E$46,0)),""))</f>
        <v/>
      </c>
      <c r="V542" s="33">
        <f>IF($AB542="","",IFERROR(INDEX(ITP!$J$3:$J$46,MATCH($AB542,ITP!$E$3:$E$46,0)),""))</f>
        <v/>
      </c>
      <c r="W542" s="33">
        <f>IF($AB542="","",IFERROR(INDEX(ITP!$K$3:$K$46,MATCH($AB542,ITP!$E$3:$E$46,0)),""))</f>
        <v/>
      </c>
      <c r="X542" s="33">
        <f>IF($AB542="","",IFERROR(INDEX(ITP!$L$3:$L$46,MATCH($AB542,ITP!$E$3:$E$46,0)),""))</f>
        <v/>
      </c>
      <c r="Y542" s="33">
        <f>IF($AB542="","",IFERROR(INDEX(ITP!$M$3:$M$46,MATCH($AB542,ITP!$E$3:$E$46,0)),""))</f>
        <v/>
      </c>
      <c r="Z542" s="33">
        <f>IF($AB542="","",IFERROR(INDEX(ITP!$N$3:$N$46,MATCH($AB542,ITP!$E$3:$E$46,0)),""))</f>
        <v/>
      </c>
      <c r="AA542" s="13">
        <f>IF(A542="","",A542&amp;"|"&amp;COUNTIF($A$2:A542,A542))</f>
        <v/>
      </c>
      <c r="AB542" s="13">
        <f>IF($A542="","",IFERROR(INDEX(ITP!$C$3:$C$21,MATCH(1,INDEX((ITP!$A$3:$A$21=$A542)*(((ITP!$B$3:$B$21="")+ISNUMBER(SEARCH(ITP!$B$3:$B$21,$G542&amp;" "&amp;$T542)))&gt;0),0),0)),""))</f>
        <v/>
      </c>
    </row>
    <row r="543">
      <c r="A543" s="33" t="n"/>
      <c r="B543" s="10" t="n"/>
      <c r="C543" s="33" t="n"/>
      <c r="D543" s="28" t="n"/>
      <c r="E543" s="10" t="n"/>
      <c r="F543" s="44" t="n"/>
      <c r="G543" s="33" t="n"/>
      <c r="H543" s="33" t="n"/>
      <c r="I543" s="33" t="n"/>
      <c r="J543" s="33" t="n"/>
      <c r="K543" s="44" t="n"/>
      <c r="L543" s="10" t="n"/>
      <c r="M543" s="33" t="n"/>
      <c r="N543" s="33" t="n"/>
      <c r="O543" s="33" t="n"/>
      <c r="P543" s="33" t="n"/>
      <c r="Q543" s="33" t="n"/>
      <c r="R543" s="33">
        <f>IF($AB543="","",IFERROR(INDEX(ITP!$G$3:$G$46,MATCH($AB543,ITP!$E$3:$E$46,0)),""))</f>
        <v/>
      </c>
      <c r="S543" s="33" t="n"/>
      <c r="T543" s="33" t="n"/>
      <c r="U543" s="33">
        <f>IF($AB543="","",IFERROR(INDEX(ITP!$I$3:$I$46,MATCH($AB543,ITP!$E$3:$E$46,0)),""))</f>
        <v/>
      </c>
      <c r="V543" s="33">
        <f>IF($AB543="","",IFERROR(INDEX(ITP!$J$3:$J$46,MATCH($AB543,ITP!$E$3:$E$46,0)),""))</f>
        <v/>
      </c>
      <c r="W543" s="33">
        <f>IF($AB543="","",IFERROR(INDEX(ITP!$K$3:$K$46,MATCH($AB543,ITP!$E$3:$E$46,0)),""))</f>
        <v/>
      </c>
      <c r="X543" s="33">
        <f>IF($AB543="","",IFERROR(INDEX(ITP!$L$3:$L$46,MATCH($AB543,ITP!$E$3:$E$46,0)),""))</f>
        <v/>
      </c>
      <c r="Y543" s="33">
        <f>IF($AB543="","",IFERROR(INDEX(ITP!$M$3:$M$46,MATCH($AB543,ITP!$E$3:$E$46,0)),""))</f>
        <v/>
      </c>
      <c r="Z543" s="33">
        <f>IF($AB543="","",IFERROR(INDEX(ITP!$N$3:$N$46,MATCH($AB543,ITP!$E$3:$E$46,0)),""))</f>
        <v/>
      </c>
      <c r="AA543" s="13">
        <f>IF(A543="","",A543&amp;"|"&amp;COUNTIF($A$2:A543,A543))</f>
        <v/>
      </c>
      <c r="AB543" s="13">
        <f>IF($A543="","",IFERROR(INDEX(ITP!$C$3:$C$21,MATCH(1,INDEX((ITP!$A$3:$A$21=$A543)*(((ITP!$B$3:$B$21="")+ISNUMBER(SEARCH(ITP!$B$3:$B$21,$G543&amp;" "&amp;$T543)))&gt;0),0),0)),""))</f>
        <v/>
      </c>
    </row>
    <row r="544">
      <c r="A544" s="33" t="n"/>
      <c r="B544" s="10" t="n"/>
      <c r="C544" s="33" t="n"/>
      <c r="D544" s="28" t="n"/>
      <c r="E544" s="10" t="n"/>
      <c r="F544" s="44" t="n"/>
      <c r="G544" s="33" t="n"/>
      <c r="H544" s="33" t="n"/>
      <c r="I544" s="33" t="n"/>
      <c r="J544" s="33" t="n"/>
      <c r="K544" s="44" t="n"/>
      <c r="L544" s="10" t="n"/>
      <c r="M544" s="33" t="n"/>
      <c r="N544" s="33" t="n"/>
      <c r="O544" s="33" t="n"/>
      <c r="P544" s="33" t="n"/>
      <c r="Q544" s="33" t="n"/>
      <c r="R544" s="33">
        <f>IF($AB544="","",IFERROR(INDEX(ITP!$G$3:$G$46,MATCH($AB544,ITP!$E$3:$E$46,0)),""))</f>
        <v/>
      </c>
      <c r="S544" s="33" t="n"/>
      <c r="T544" s="33" t="n"/>
      <c r="U544" s="33">
        <f>IF($AB544="","",IFERROR(INDEX(ITP!$I$3:$I$46,MATCH($AB544,ITP!$E$3:$E$46,0)),""))</f>
        <v/>
      </c>
      <c r="V544" s="33">
        <f>IF($AB544="","",IFERROR(INDEX(ITP!$J$3:$J$46,MATCH($AB544,ITP!$E$3:$E$46,0)),""))</f>
        <v/>
      </c>
      <c r="W544" s="33">
        <f>IF($AB544="","",IFERROR(INDEX(ITP!$K$3:$K$46,MATCH($AB544,ITP!$E$3:$E$46,0)),""))</f>
        <v/>
      </c>
      <c r="X544" s="33">
        <f>IF($AB544="","",IFERROR(INDEX(ITP!$L$3:$L$46,MATCH($AB544,ITP!$E$3:$E$46,0)),""))</f>
        <v/>
      </c>
      <c r="Y544" s="33">
        <f>IF($AB544="","",IFERROR(INDEX(ITP!$M$3:$M$46,MATCH($AB544,ITP!$E$3:$E$46,0)),""))</f>
        <v/>
      </c>
      <c r="Z544" s="33">
        <f>IF($AB544="","",IFERROR(INDEX(ITP!$N$3:$N$46,MATCH($AB544,ITP!$E$3:$E$46,0)),""))</f>
        <v/>
      </c>
      <c r="AA544" s="13">
        <f>IF(A544="","",A544&amp;"|"&amp;COUNTIF($A$2:A544,A544))</f>
        <v/>
      </c>
      <c r="AB544" s="13">
        <f>IF($A544="","",IFERROR(INDEX(ITP!$C$3:$C$21,MATCH(1,INDEX((ITP!$A$3:$A$21=$A544)*(((ITP!$B$3:$B$21="")+ISNUMBER(SEARCH(ITP!$B$3:$B$21,$G544&amp;" "&amp;$T544)))&gt;0),0),0)),""))</f>
        <v/>
      </c>
    </row>
    <row r="545">
      <c r="A545" s="33" t="n"/>
      <c r="B545" s="10" t="n"/>
      <c r="C545" s="33" t="n"/>
      <c r="D545" s="28" t="n"/>
      <c r="E545" s="10" t="n"/>
      <c r="F545" s="44" t="n"/>
      <c r="G545" s="33" t="n"/>
      <c r="H545" s="33" t="n"/>
      <c r="I545" s="33" t="n"/>
      <c r="J545" s="33" t="n"/>
      <c r="K545" s="44" t="n"/>
      <c r="L545" s="10" t="n"/>
      <c r="M545" s="33" t="n"/>
      <c r="N545" s="33" t="n"/>
      <c r="O545" s="33" t="n"/>
      <c r="P545" s="33" t="n"/>
      <c r="Q545" s="33" t="n"/>
      <c r="R545" s="33">
        <f>IF($AB545="","",IFERROR(INDEX(ITP!$G$3:$G$46,MATCH($AB545,ITP!$E$3:$E$46,0)),""))</f>
        <v/>
      </c>
      <c r="S545" s="33" t="n"/>
      <c r="T545" s="33" t="n"/>
      <c r="U545" s="33">
        <f>IF($AB545="","",IFERROR(INDEX(ITP!$I$3:$I$46,MATCH($AB545,ITP!$E$3:$E$46,0)),""))</f>
        <v/>
      </c>
      <c r="V545" s="33">
        <f>IF($AB545="","",IFERROR(INDEX(ITP!$J$3:$J$46,MATCH($AB545,ITP!$E$3:$E$46,0)),""))</f>
        <v/>
      </c>
      <c r="W545" s="33">
        <f>IF($AB545="","",IFERROR(INDEX(ITP!$K$3:$K$46,MATCH($AB545,ITP!$E$3:$E$46,0)),""))</f>
        <v/>
      </c>
      <c r="X545" s="33">
        <f>IF($AB545="","",IFERROR(INDEX(ITP!$L$3:$L$46,MATCH($AB545,ITP!$E$3:$E$46,0)),""))</f>
        <v/>
      </c>
      <c r="Y545" s="33">
        <f>IF($AB545="","",IFERROR(INDEX(ITP!$M$3:$M$46,MATCH($AB545,ITP!$E$3:$E$46,0)),""))</f>
        <v/>
      </c>
      <c r="Z545" s="33">
        <f>IF($AB545="","",IFERROR(INDEX(ITP!$N$3:$N$46,MATCH($AB545,ITP!$E$3:$E$46,0)),""))</f>
        <v/>
      </c>
      <c r="AA545" s="13">
        <f>IF(A545="","",A545&amp;"|"&amp;COUNTIF($A$2:A545,A545))</f>
        <v/>
      </c>
      <c r="AB545" s="13">
        <f>IF($A545="","",IFERROR(INDEX(ITP!$C$3:$C$21,MATCH(1,INDEX((ITP!$A$3:$A$21=$A545)*(((ITP!$B$3:$B$21="")+ISNUMBER(SEARCH(ITP!$B$3:$B$21,$G545&amp;" "&amp;$T545)))&gt;0),0),0)),""))</f>
        <v/>
      </c>
    </row>
    <row r="546">
      <c r="A546" s="33" t="n"/>
      <c r="B546" s="10" t="n"/>
      <c r="C546" s="33" t="n"/>
      <c r="D546" s="28" t="n"/>
      <c r="E546" s="10" t="n"/>
      <c r="F546" s="44" t="n"/>
      <c r="G546" s="33" t="n"/>
      <c r="H546" s="33" t="n"/>
      <c r="I546" s="33" t="n"/>
      <c r="J546" s="33" t="n"/>
      <c r="K546" s="44" t="n"/>
      <c r="L546" s="10" t="n"/>
      <c r="M546" s="33" t="n"/>
      <c r="N546" s="33" t="n"/>
      <c r="O546" s="33" t="n"/>
      <c r="P546" s="33" t="n"/>
      <c r="Q546" s="33" t="n"/>
      <c r="R546" s="33">
        <f>IF($AB546="","",IFERROR(INDEX(ITP!$G$3:$G$46,MATCH($AB546,ITP!$E$3:$E$46,0)),""))</f>
        <v/>
      </c>
      <c r="S546" s="33" t="n"/>
      <c r="T546" s="33" t="n"/>
      <c r="U546" s="33">
        <f>IF($AB546="","",IFERROR(INDEX(ITP!$I$3:$I$46,MATCH($AB546,ITP!$E$3:$E$46,0)),""))</f>
        <v/>
      </c>
      <c r="V546" s="33">
        <f>IF($AB546="","",IFERROR(INDEX(ITP!$J$3:$J$46,MATCH($AB546,ITP!$E$3:$E$46,0)),""))</f>
        <v/>
      </c>
      <c r="W546" s="33">
        <f>IF($AB546="","",IFERROR(INDEX(ITP!$K$3:$K$46,MATCH($AB546,ITP!$E$3:$E$46,0)),""))</f>
        <v/>
      </c>
      <c r="X546" s="33">
        <f>IF($AB546="","",IFERROR(INDEX(ITP!$L$3:$L$46,MATCH($AB546,ITP!$E$3:$E$46,0)),""))</f>
        <v/>
      </c>
      <c r="Y546" s="33">
        <f>IF($AB546="","",IFERROR(INDEX(ITP!$M$3:$M$46,MATCH($AB546,ITP!$E$3:$E$46,0)),""))</f>
        <v/>
      </c>
      <c r="Z546" s="33">
        <f>IF($AB546="","",IFERROR(INDEX(ITP!$N$3:$N$46,MATCH($AB546,ITP!$E$3:$E$46,0)),""))</f>
        <v/>
      </c>
      <c r="AA546" s="13">
        <f>IF(A546="","",A546&amp;"|"&amp;COUNTIF($A$2:A546,A546))</f>
        <v/>
      </c>
      <c r="AB546" s="13">
        <f>IF($A546="","",IFERROR(INDEX(ITP!$C$3:$C$21,MATCH(1,INDEX((ITP!$A$3:$A$21=$A546)*(((ITP!$B$3:$B$21="")+ISNUMBER(SEARCH(ITP!$B$3:$B$21,$G546&amp;" "&amp;$T546)))&gt;0),0),0)),""))</f>
        <v/>
      </c>
    </row>
    <row r="547">
      <c r="A547" s="33" t="n"/>
      <c r="B547" s="10" t="n"/>
      <c r="C547" s="33" t="n"/>
      <c r="D547" s="28" t="n"/>
      <c r="E547" s="10" t="n"/>
      <c r="F547" s="44" t="n"/>
      <c r="G547" s="33" t="n"/>
      <c r="H547" s="33" t="n"/>
      <c r="I547" s="33" t="n"/>
      <c r="J547" s="33" t="n"/>
      <c r="K547" s="44" t="n"/>
      <c r="L547" s="10" t="n"/>
      <c r="M547" s="33" t="n"/>
      <c r="N547" s="33" t="n"/>
      <c r="O547" s="33" t="n"/>
      <c r="P547" s="33" t="n"/>
      <c r="Q547" s="33" t="n"/>
      <c r="R547" s="33">
        <f>IF($AB547="","",IFERROR(INDEX(ITP!$G$3:$G$46,MATCH($AB547,ITP!$E$3:$E$46,0)),""))</f>
        <v/>
      </c>
      <c r="S547" s="33" t="n"/>
      <c r="T547" s="33" t="n"/>
      <c r="U547" s="33">
        <f>IF($AB547="","",IFERROR(INDEX(ITP!$I$3:$I$46,MATCH($AB547,ITP!$E$3:$E$46,0)),""))</f>
        <v/>
      </c>
      <c r="V547" s="33">
        <f>IF($AB547="","",IFERROR(INDEX(ITP!$J$3:$J$46,MATCH($AB547,ITP!$E$3:$E$46,0)),""))</f>
        <v/>
      </c>
      <c r="W547" s="33">
        <f>IF($AB547="","",IFERROR(INDEX(ITP!$K$3:$K$46,MATCH($AB547,ITP!$E$3:$E$46,0)),""))</f>
        <v/>
      </c>
      <c r="X547" s="33">
        <f>IF($AB547="","",IFERROR(INDEX(ITP!$L$3:$L$46,MATCH($AB547,ITP!$E$3:$E$46,0)),""))</f>
        <v/>
      </c>
      <c r="Y547" s="33">
        <f>IF($AB547="","",IFERROR(INDEX(ITP!$M$3:$M$46,MATCH($AB547,ITP!$E$3:$E$46,0)),""))</f>
        <v/>
      </c>
      <c r="Z547" s="33">
        <f>IF($AB547="","",IFERROR(INDEX(ITP!$N$3:$N$46,MATCH($AB547,ITP!$E$3:$E$46,0)),""))</f>
        <v/>
      </c>
      <c r="AA547" s="13">
        <f>IF(A547="","",A547&amp;"|"&amp;COUNTIF($A$2:A547,A547))</f>
        <v/>
      </c>
      <c r="AB547" s="13">
        <f>IF($A547="","",IFERROR(INDEX(ITP!$C$3:$C$21,MATCH(1,INDEX((ITP!$A$3:$A$21=$A547)*(((ITP!$B$3:$B$21="")+ISNUMBER(SEARCH(ITP!$B$3:$B$21,$G547&amp;" "&amp;$T547)))&gt;0),0),0)),""))</f>
        <v/>
      </c>
    </row>
    <row r="548">
      <c r="A548" s="33" t="n"/>
      <c r="B548" s="10" t="n"/>
      <c r="C548" s="33" t="n"/>
      <c r="D548" s="28" t="n"/>
      <c r="E548" s="10" t="n"/>
      <c r="F548" s="44" t="n"/>
      <c r="G548" s="33" t="n"/>
      <c r="H548" s="33" t="n"/>
      <c r="I548" s="33" t="n"/>
      <c r="J548" s="33" t="n"/>
      <c r="K548" s="44" t="n"/>
      <c r="L548" s="10" t="n"/>
      <c r="M548" s="33" t="n"/>
      <c r="N548" s="33" t="n"/>
      <c r="O548" s="33" t="n"/>
      <c r="P548" s="33" t="n"/>
      <c r="Q548" s="33" t="n"/>
      <c r="R548" s="33">
        <f>IF($AB548="","",IFERROR(INDEX(ITP!$G$3:$G$46,MATCH($AB548,ITP!$E$3:$E$46,0)),""))</f>
        <v/>
      </c>
      <c r="S548" s="33" t="n"/>
      <c r="T548" s="33" t="n"/>
      <c r="U548" s="33">
        <f>IF($AB548="","",IFERROR(INDEX(ITP!$I$3:$I$46,MATCH($AB548,ITP!$E$3:$E$46,0)),""))</f>
        <v/>
      </c>
      <c r="V548" s="33">
        <f>IF($AB548="","",IFERROR(INDEX(ITP!$J$3:$J$46,MATCH($AB548,ITP!$E$3:$E$46,0)),""))</f>
        <v/>
      </c>
      <c r="W548" s="33">
        <f>IF($AB548="","",IFERROR(INDEX(ITP!$K$3:$K$46,MATCH($AB548,ITP!$E$3:$E$46,0)),""))</f>
        <v/>
      </c>
      <c r="X548" s="33">
        <f>IF($AB548="","",IFERROR(INDEX(ITP!$L$3:$L$46,MATCH($AB548,ITP!$E$3:$E$46,0)),""))</f>
        <v/>
      </c>
      <c r="Y548" s="33">
        <f>IF($AB548="","",IFERROR(INDEX(ITP!$M$3:$M$46,MATCH($AB548,ITP!$E$3:$E$46,0)),""))</f>
        <v/>
      </c>
      <c r="Z548" s="33">
        <f>IF($AB548="","",IFERROR(INDEX(ITP!$N$3:$N$46,MATCH($AB548,ITP!$E$3:$E$46,0)),""))</f>
        <v/>
      </c>
      <c r="AA548" s="13">
        <f>IF(A548="","",A548&amp;"|"&amp;COUNTIF($A$2:A548,A548))</f>
        <v/>
      </c>
      <c r="AB548" s="13">
        <f>IF($A548="","",IFERROR(INDEX(ITP!$C$3:$C$21,MATCH(1,INDEX((ITP!$A$3:$A$21=$A548)*(((ITP!$B$3:$B$21="")+ISNUMBER(SEARCH(ITP!$B$3:$B$21,$G548&amp;" "&amp;$T548)))&gt;0),0),0)),""))</f>
        <v/>
      </c>
    </row>
    <row r="549">
      <c r="A549" s="33" t="n"/>
      <c r="B549" s="10" t="n"/>
      <c r="C549" s="33" t="n"/>
      <c r="D549" s="28" t="n"/>
      <c r="E549" s="10" t="n"/>
      <c r="F549" s="44" t="n"/>
      <c r="G549" s="33" t="n"/>
      <c r="H549" s="33" t="n"/>
      <c r="I549" s="33" t="n"/>
      <c r="J549" s="33" t="n"/>
      <c r="K549" s="44" t="n"/>
      <c r="L549" s="10" t="n"/>
      <c r="M549" s="33" t="n"/>
      <c r="N549" s="33" t="n"/>
      <c r="O549" s="33" t="n"/>
      <c r="P549" s="33" t="n"/>
      <c r="Q549" s="33" t="n"/>
      <c r="R549" s="33">
        <f>IF($AB549="","",IFERROR(INDEX(ITP!$G$3:$G$46,MATCH($AB549,ITP!$E$3:$E$46,0)),""))</f>
        <v/>
      </c>
      <c r="S549" s="33" t="n"/>
      <c r="T549" s="33" t="n"/>
      <c r="U549" s="33">
        <f>IF($AB549="","",IFERROR(INDEX(ITP!$I$3:$I$46,MATCH($AB549,ITP!$E$3:$E$46,0)),""))</f>
        <v/>
      </c>
      <c r="V549" s="33">
        <f>IF($AB549="","",IFERROR(INDEX(ITP!$J$3:$J$46,MATCH($AB549,ITP!$E$3:$E$46,0)),""))</f>
        <v/>
      </c>
      <c r="W549" s="33">
        <f>IF($AB549="","",IFERROR(INDEX(ITP!$K$3:$K$46,MATCH($AB549,ITP!$E$3:$E$46,0)),""))</f>
        <v/>
      </c>
      <c r="X549" s="33">
        <f>IF($AB549="","",IFERROR(INDEX(ITP!$L$3:$L$46,MATCH($AB549,ITP!$E$3:$E$46,0)),""))</f>
        <v/>
      </c>
      <c r="Y549" s="33">
        <f>IF($AB549="","",IFERROR(INDEX(ITP!$M$3:$M$46,MATCH($AB549,ITP!$E$3:$E$46,0)),""))</f>
        <v/>
      </c>
      <c r="Z549" s="33">
        <f>IF($AB549="","",IFERROR(INDEX(ITP!$N$3:$N$46,MATCH($AB549,ITP!$E$3:$E$46,0)),""))</f>
        <v/>
      </c>
      <c r="AA549" s="13">
        <f>IF(A549="","",A549&amp;"|"&amp;COUNTIF($A$2:A549,A549))</f>
        <v/>
      </c>
      <c r="AB549" s="13">
        <f>IF($A549="","",IFERROR(INDEX(ITP!$C$3:$C$21,MATCH(1,INDEX((ITP!$A$3:$A$21=$A549)*(((ITP!$B$3:$B$21="")+ISNUMBER(SEARCH(ITP!$B$3:$B$21,$G549&amp;" "&amp;$T549)))&gt;0),0),0)),""))</f>
        <v/>
      </c>
    </row>
    <row r="550">
      <c r="A550" s="33" t="n"/>
      <c r="B550" s="10" t="n"/>
      <c r="C550" s="33" t="n"/>
      <c r="D550" s="28" t="n"/>
      <c r="E550" s="10" t="n"/>
      <c r="F550" s="44" t="n"/>
      <c r="G550" s="33" t="n"/>
      <c r="H550" s="33" t="n"/>
      <c r="I550" s="33" t="n"/>
      <c r="J550" s="33" t="n"/>
      <c r="K550" s="44" t="n"/>
      <c r="L550" s="10" t="n"/>
      <c r="M550" s="33" t="n"/>
      <c r="N550" s="33" t="n"/>
      <c r="O550" s="33" t="n"/>
      <c r="P550" s="33" t="n"/>
      <c r="Q550" s="33" t="n"/>
      <c r="R550" s="33">
        <f>IF($AB550="","",IFERROR(INDEX(ITP!$G$3:$G$46,MATCH($AB550,ITP!$E$3:$E$46,0)),""))</f>
        <v/>
      </c>
      <c r="S550" s="33" t="n"/>
      <c r="T550" s="33" t="n"/>
      <c r="U550" s="33">
        <f>IF($AB550="","",IFERROR(INDEX(ITP!$I$3:$I$46,MATCH($AB550,ITP!$E$3:$E$46,0)),""))</f>
        <v/>
      </c>
      <c r="V550" s="33">
        <f>IF($AB550="","",IFERROR(INDEX(ITP!$J$3:$J$46,MATCH($AB550,ITP!$E$3:$E$46,0)),""))</f>
        <v/>
      </c>
      <c r="W550" s="33">
        <f>IF($AB550="","",IFERROR(INDEX(ITP!$K$3:$K$46,MATCH($AB550,ITP!$E$3:$E$46,0)),""))</f>
        <v/>
      </c>
      <c r="X550" s="33">
        <f>IF($AB550="","",IFERROR(INDEX(ITP!$L$3:$L$46,MATCH($AB550,ITP!$E$3:$E$46,0)),""))</f>
        <v/>
      </c>
      <c r="Y550" s="33">
        <f>IF($AB550="","",IFERROR(INDEX(ITP!$M$3:$M$46,MATCH($AB550,ITP!$E$3:$E$46,0)),""))</f>
        <v/>
      </c>
      <c r="Z550" s="33">
        <f>IF($AB550="","",IFERROR(INDEX(ITP!$N$3:$N$46,MATCH($AB550,ITP!$E$3:$E$46,0)),""))</f>
        <v/>
      </c>
      <c r="AA550" s="13">
        <f>IF(A550="","",A550&amp;"|"&amp;COUNTIF($A$2:A550,A550))</f>
        <v/>
      </c>
      <c r="AB550" s="13">
        <f>IF($A550="","",IFERROR(INDEX(ITP!$C$3:$C$21,MATCH(1,INDEX((ITP!$A$3:$A$21=$A550)*(((ITP!$B$3:$B$21="")+ISNUMBER(SEARCH(ITP!$B$3:$B$21,$G550&amp;" "&amp;$T550)))&gt;0),0),0)),""))</f>
        <v/>
      </c>
    </row>
    <row r="551">
      <c r="A551" s="33" t="n"/>
      <c r="B551" s="10" t="n"/>
      <c r="C551" s="33" t="n"/>
      <c r="D551" s="28" t="n"/>
      <c r="E551" s="10" t="n"/>
      <c r="F551" s="44" t="n"/>
      <c r="G551" s="33" t="n"/>
      <c r="H551" s="33" t="n"/>
      <c r="I551" s="33" t="n"/>
      <c r="J551" s="33" t="n"/>
      <c r="K551" s="44" t="n"/>
      <c r="L551" s="10" t="n"/>
      <c r="M551" s="33" t="n"/>
      <c r="N551" s="33" t="n"/>
      <c r="O551" s="33" t="n"/>
      <c r="P551" s="33" t="n"/>
      <c r="Q551" s="33" t="n"/>
      <c r="R551" s="33">
        <f>IF($AB551="","",IFERROR(INDEX(ITP!$G$3:$G$46,MATCH($AB551,ITP!$E$3:$E$46,0)),""))</f>
        <v/>
      </c>
      <c r="S551" s="33" t="n"/>
      <c r="T551" s="33" t="n"/>
      <c r="U551" s="33">
        <f>IF($AB551="","",IFERROR(INDEX(ITP!$I$3:$I$46,MATCH($AB551,ITP!$E$3:$E$46,0)),""))</f>
        <v/>
      </c>
      <c r="V551" s="33">
        <f>IF($AB551="","",IFERROR(INDEX(ITP!$J$3:$J$46,MATCH($AB551,ITP!$E$3:$E$46,0)),""))</f>
        <v/>
      </c>
      <c r="W551" s="33">
        <f>IF($AB551="","",IFERROR(INDEX(ITP!$K$3:$K$46,MATCH($AB551,ITP!$E$3:$E$46,0)),""))</f>
        <v/>
      </c>
      <c r="X551" s="33">
        <f>IF($AB551="","",IFERROR(INDEX(ITP!$L$3:$L$46,MATCH($AB551,ITP!$E$3:$E$46,0)),""))</f>
        <v/>
      </c>
      <c r="Y551" s="33">
        <f>IF($AB551="","",IFERROR(INDEX(ITP!$M$3:$M$46,MATCH($AB551,ITP!$E$3:$E$46,0)),""))</f>
        <v/>
      </c>
      <c r="Z551" s="33">
        <f>IF($AB551="","",IFERROR(INDEX(ITP!$N$3:$N$46,MATCH($AB551,ITP!$E$3:$E$46,0)),""))</f>
        <v/>
      </c>
      <c r="AA551" s="13">
        <f>IF(A551="","",A551&amp;"|"&amp;COUNTIF($A$2:A551,A551))</f>
        <v/>
      </c>
      <c r="AB551" s="13">
        <f>IF($A551="","",IFERROR(INDEX(ITP!$C$3:$C$21,MATCH(1,INDEX((ITP!$A$3:$A$21=$A551)*(((ITP!$B$3:$B$21="")+ISNUMBER(SEARCH(ITP!$B$3:$B$21,$G551&amp;" "&amp;$T551)))&gt;0),0),0)),""))</f>
        <v/>
      </c>
    </row>
    <row r="552">
      <c r="A552" s="33" t="n"/>
      <c r="B552" s="10" t="n"/>
      <c r="C552" s="33" t="n"/>
      <c r="D552" s="28" t="n"/>
      <c r="E552" s="10" t="n"/>
      <c r="F552" s="44" t="n"/>
      <c r="G552" s="33" t="n"/>
      <c r="H552" s="33" t="n"/>
      <c r="I552" s="33" t="n"/>
      <c r="J552" s="33" t="n"/>
      <c r="K552" s="44" t="n"/>
      <c r="L552" s="10" t="n"/>
      <c r="M552" s="33" t="n"/>
      <c r="N552" s="33" t="n"/>
      <c r="O552" s="33" t="n"/>
      <c r="P552" s="33" t="n"/>
      <c r="Q552" s="33" t="n"/>
      <c r="R552" s="33">
        <f>IF($AB552="","",IFERROR(INDEX(ITP!$G$3:$G$46,MATCH($AB552,ITP!$E$3:$E$46,0)),""))</f>
        <v/>
      </c>
      <c r="S552" s="33" t="n"/>
      <c r="T552" s="33" t="n"/>
      <c r="U552" s="33">
        <f>IF($AB552="","",IFERROR(INDEX(ITP!$I$3:$I$46,MATCH($AB552,ITP!$E$3:$E$46,0)),""))</f>
        <v/>
      </c>
      <c r="V552" s="33">
        <f>IF($AB552="","",IFERROR(INDEX(ITP!$J$3:$J$46,MATCH($AB552,ITP!$E$3:$E$46,0)),""))</f>
        <v/>
      </c>
      <c r="W552" s="33">
        <f>IF($AB552="","",IFERROR(INDEX(ITP!$K$3:$K$46,MATCH($AB552,ITP!$E$3:$E$46,0)),""))</f>
        <v/>
      </c>
      <c r="X552" s="33">
        <f>IF($AB552="","",IFERROR(INDEX(ITP!$L$3:$L$46,MATCH($AB552,ITP!$E$3:$E$46,0)),""))</f>
        <v/>
      </c>
      <c r="Y552" s="33">
        <f>IF($AB552="","",IFERROR(INDEX(ITP!$M$3:$M$46,MATCH($AB552,ITP!$E$3:$E$46,0)),""))</f>
        <v/>
      </c>
      <c r="Z552" s="33">
        <f>IF($AB552="","",IFERROR(INDEX(ITP!$N$3:$N$46,MATCH($AB552,ITP!$E$3:$E$46,0)),""))</f>
        <v/>
      </c>
      <c r="AA552" s="13">
        <f>IF(A552="","",A552&amp;"|"&amp;COUNTIF($A$2:A552,A552))</f>
        <v/>
      </c>
      <c r="AB552" s="13">
        <f>IF($A552="","",IFERROR(INDEX(ITP!$C$3:$C$21,MATCH(1,INDEX((ITP!$A$3:$A$21=$A552)*(((ITP!$B$3:$B$21="")+ISNUMBER(SEARCH(ITP!$B$3:$B$21,$G552&amp;" "&amp;$T552)))&gt;0),0),0)),""))</f>
        <v/>
      </c>
    </row>
    <row r="553">
      <c r="A553" s="33" t="n"/>
      <c r="B553" s="10" t="n"/>
      <c r="C553" s="33" t="n"/>
      <c r="D553" s="28" t="n"/>
      <c r="E553" s="10" t="n"/>
      <c r="F553" s="44" t="n"/>
      <c r="G553" s="33" t="n"/>
      <c r="H553" s="33" t="n"/>
      <c r="I553" s="33" t="n"/>
      <c r="J553" s="33" t="n"/>
      <c r="K553" s="44" t="n"/>
      <c r="L553" s="10" t="n"/>
      <c r="M553" s="33" t="n"/>
      <c r="N553" s="33" t="n"/>
      <c r="O553" s="33" t="n"/>
      <c r="P553" s="33" t="n"/>
      <c r="Q553" s="33" t="n"/>
      <c r="R553" s="33">
        <f>IF($AB553="","",IFERROR(INDEX(ITP!$G$3:$G$46,MATCH($AB553,ITP!$E$3:$E$46,0)),""))</f>
        <v/>
      </c>
      <c r="S553" s="33" t="n"/>
      <c r="T553" s="33" t="n"/>
      <c r="U553" s="33">
        <f>IF($AB553="","",IFERROR(INDEX(ITP!$I$3:$I$46,MATCH($AB553,ITP!$E$3:$E$46,0)),""))</f>
        <v/>
      </c>
      <c r="V553" s="33">
        <f>IF($AB553="","",IFERROR(INDEX(ITP!$J$3:$J$46,MATCH($AB553,ITP!$E$3:$E$46,0)),""))</f>
        <v/>
      </c>
      <c r="W553" s="33">
        <f>IF($AB553="","",IFERROR(INDEX(ITP!$K$3:$K$46,MATCH($AB553,ITP!$E$3:$E$46,0)),""))</f>
        <v/>
      </c>
      <c r="X553" s="33">
        <f>IF($AB553="","",IFERROR(INDEX(ITP!$L$3:$L$46,MATCH($AB553,ITP!$E$3:$E$46,0)),""))</f>
        <v/>
      </c>
      <c r="Y553" s="33">
        <f>IF($AB553="","",IFERROR(INDEX(ITP!$M$3:$M$46,MATCH($AB553,ITP!$E$3:$E$46,0)),""))</f>
        <v/>
      </c>
      <c r="Z553" s="33">
        <f>IF($AB553="","",IFERROR(INDEX(ITP!$N$3:$N$46,MATCH($AB553,ITP!$E$3:$E$46,0)),""))</f>
        <v/>
      </c>
      <c r="AA553" s="13">
        <f>IF(A553="","",A553&amp;"|"&amp;COUNTIF($A$2:A553,A553))</f>
        <v/>
      </c>
      <c r="AB553" s="13">
        <f>IF($A553="","",IFERROR(INDEX(ITP!$C$3:$C$21,MATCH(1,INDEX((ITP!$A$3:$A$21=$A553)*(((ITP!$B$3:$B$21="")+ISNUMBER(SEARCH(ITP!$B$3:$B$21,$G553&amp;" "&amp;$T553)))&gt;0),0),0)),""))</f>
        <v/>
      </c>
    </row>
    <row r="554">
      <c r="A554" s="33" t="n"/>
      <c r="B554" s="10" t="n"/>
      <c r="C554" s="33" t="n"/>
      <c r="D554" s="28" t="n"/>
      <c r="E554" s="10" t="n"/>
      <c r="F554" s="44" t="n"/>
      <c r="G554" s="33" t="n"/>
      <c r="H554" s="33" t="n"/>
      <c r="I554" s="33" t="n"/>
      <c r="J554" s="33" t="n"/>
      <c r="K554" s="44" t="n"/>
      <c r="L554" s="10" t="n"/>
      <c r="M554" s="33" t="n"/>
      <c r="N554" s="33" t="n"/>
      <c r="O554" s="33" t="n"/>
      <c r="P554" s="33" t="n"/>
      <c r="Q554" s="33" t="n"/>
      <c r="R554" s="33">
        <f>IF($AB554="","",IFERROR(INDEX(ITP!$G$3:$G$46,MATCH($AB554,ITP!$E$3:$E$46,0)),""))</f>
        <v/>
      </c>
      <c r="S554" s="33" t="n"/>
      <c r="T554" s="33" t="n"/>
      <c r="U554" s="33">
        <f>IF($AB554="","",IFERROR(INDEX(ITP!$I$3:$I$46,MATCH($AB554,ITP!$E$3:$E$46,0)),""))</f>
        <v/>
      </c>
      <c r="V554" s="33">
        <f>IF($AB554="","",IFERROR(INDEX(ITP!$J$3:$J$46,MATCH($AB554,ITP!$E$3:$E$46,0)),""))</f>
        <v/>
      </c>
      <c r="W554" s="33">
        <f>IF($AB554="","",IFERROR(INDEX(ITP!$K$3:$K$46,MATCH($AB554,ITP!$E$3:$E$46,0)),""))</f>
        <v/>
      </c>
      <c r="X554" s="33">
        <f>IF($AB554="","",IFERROR(INDEX(ITP!$L$3:$L$46,MATCH($AB554,ITP!$E$3:$E$46,0)),""))</f>
        <v/>
      </c>
      <c r="Y554" s="33">
        <f>IF($AB554="","",IFERROR(INDEX(ITP!$M$3:$M$46,MATCH($AB554,ITP!$E$3:$E$46,0)),""))</f>
        <v/>
      </c>
      <c r="Z554" s="33">
        <f>IF($AB554="","",IFERROR(INDEX(ITP!$N$3:$N$46,MATCH($AB554,ITP!$E$3:$E$46,0)),""))</f>
        <v/>
      </c>
      <c r="AA554" s="13">
        <f>IF(A554="","",A554&amp;"|"&amp;COUNTIF($A$2:A554,A554))</f>
        <v/>
      </c>
      <c r="AB554" s="13">
        <f>IF($A554="","",IFERROR(INDEX(ITP!$C$3:$C$21,MATCH(1,INDEX((ITP!$A$3:$A$21=$A554)*(((ITP!$B$3:$B$21="")+ISNUMBER(SEARCH(ITP!$B$3:$B$21,$G554&amp;" "&amp;$T554)))&gt;0),0),0)),""))</f>
        <v/>
      </c>
    </row>
    <row r="555">
      <c r="A555" s="33" t="n"/>
      <c r="B555" s="10" t="n"/>
      <c r="C555" s="33" t="n"/>
      <c r="D555" s="28" t="n"/>
      <c r="E555" s="10" t="n"/>
      <c r="F555" s="44" t="n"/>
      <c r="G555" s="33" t="n"/>
      <c r="H555" s="33" t="n"/>
      <c r="I555" s="33" t="n"/>
      <c r="J555" s="33" t="n"/>
      <c r="K555" s="44" t="n"/>
      <c r="L555" s="10" t="n"/>
      <c r="M555" s="33" t="n"/>
      <c r="N555" s="33" t="n"/>
      <c r="O555" s="33" t="n"/>
      <c r="P555" s="33" t="n"/>
      <c r="Q555" s="33" t="n"/>
      <c r="R555" s="33">
        <f>IF($AB555="","",IFERROR(INDEX(ITP!$G$3:$G$46,MATCH($AB555,ITP!$E$3:$E$46,0)),""))</f>
        <v/>
      </c>
      <c r="S555" s="33" t="n"/>
      <c r="T555" s="33" t="n"/>
      <c r="U555" s="33">
        <f>IF($AB555="","",IFERROR(INDEX(ITP!$I$3:$I$46,MATCH($AB555,ITP!$E$3:$E$46,0)),""))</f>
        <v/>
      </c>
      <c r="V555" s="33">
        <f>IF($AB555="","",IFERROR(INDEX(ITP!$J$3:$J$46,MATCH($AB555,ITP!$E$3:$E$46,0)),""))</f>
        <v/>
      </c>
      <c r="W555" s="33">
        <f>IF($AB555="","",IFERROR(INDEX(ITP!$K$3:$K$46,MATCH($AB555,ITP!$E$3:$E$46,0)),""))</f>
        <v/>
      </c>
      <c r="X555" s="33">
        <f>IF($AB555="","",IFERROR(INDEX(ITP!$L$3:$L$46,MATCH($AB555,ITP!$E$3:$E$46,0)),""))</f>
        <v/>
      </c>
      <c r="Y555" s="33">
        <f>IF($AB555="","",IFERROR(INDEX(ITP!$M$3:$M$46,MATCH($AB555,ITP!$E$3:$E$46,0)),""))</f>
        <v/>
      </c>
      <c r="Z555" s="33">
        <f>IF($AB555="","",IFERROR(INDEX(ITP!$N$3:$N$46,MATCH($AB555,ITP!$E$3:$E$46,0)),""))</f>
        <v/>
      </c>
      <c r="AA555" s="13">
        <f>IF(A555="","",A555&amp;"|"&amp;COUNTIF($A$2:A555,A555))</f>
        <v/>
      </c>
      <c r="AB555" s="13">
        <f>IF($A555="","",IFERROR(INDEX(ITP!$C$3:$C$21,MATCH(1,INDEX((ITP!$A$3:$A$21=$A555)*(((ITP!$B$3:$B$21="")+ISNUMBER(SEARCH(ITP!$B$3:$B$21,$G555&amp;" "&amp;$T555)))&gt;0),0),0)),""))</f>
        <v/>
      </c>
    </row>
    <row r="556">
      <c r="A556" s="33" t="n"/>
      <c r="B556" s="10" t="n"/>
      <c r="C556" s="33" t="n"/>
      <c r="D556" s="28" t="n"/>
      <c r="E556" s="10" t="n"/>
      <c r="F556" s="44" t="n"/>
      <c r="G556" s="33" t="n"/>
      <c r="H556" s="33" t="n"/>
      <c r="I556" s="33" t="n"/>
      <c r="J556" s="33" t="n"/>
      <c r="K556" s="44" t="n"/>
      <c r="L556" s="10" t="n"/>
      <c r="M556" s="33" t="n"/>
      <c r="N556" s="33" t="n"/>
      <c r="O556" s="33" t="n"/>
      <c r="P556" s="33" t="n"/>
      <c r="Q556" s="33" t="n"/>
      <c r="R556" s="33">
        <f>IF($AB556="","",IFERROR(INDEX(ITP!$G$3:$G$46,MATCH($AB556,ITP!$E$3:$E$46,0)),""))</f>
        <v/>
      </c>
      <c r="S556" s="33" t="n"/>
      <c r="T556" s="33" t="n"/>
      <c r="U556" s="33">
        <f>IF($AB556="","",IFERROR(INDEX(ITP!$I$3:$I$46,MATCH($AB556,ITP!$E$3:$E$46,0)),""))</f>
        <v/>
      </c>
      <c r="V556" s="33">
        <f>IF($AB556="","",IFERROR(INDEX(ITP!$J$3:$J$46,MATCH($AB556,ITP!$E$3:$E$46,0)),""))</f>
        <v/>
      </c>
      <c r="W556" s="33">
        <f>IF($AB556="","",IFERROR(INDEX(ITP!$K$3:$K$46,MATCH($AB556,ITP!$E$3:$E$46,0)),""))</f>
        <v/>
      </c>
      <c r="X556" s="33">
        <f>IF($AB556="","",IFERROR(INDEX(ITP!$L$3:$L$46,MATCH($AB556,ITP!$E$3:$E$46,0)),""))</f>
        <v/>
      </c>
      <c r="Y556" s="33">
        <f>IF($AB556="","",IFERROR(INDEX(ITP!$M$3:$M$46,MATCH($AB556,ITP!$E$3:$E$46,0)),""))</f>
        <v/>
      </c>
      <c r="Z556" s="33">
        <f>IF($AB556="","",IFERROR(INDEX(ITP!$N$3:$N$46,MATCH($AB556,ITP!$E$3:$E$46,0)),""))</f>
        <v/>
      </c>
      <c r="AA556" s="13">
        <f>IF(A556="","",A556&amp;"|"&amp;COUNTIF($A$2:A556,A556))</f>
        <v/>
      </c>
      <c r="AB556" s="13">
        <f>IF($A556="","",IFERROR(INDEX(ITP!$C$3:$C$21,MATCH(1,INDEX((ITP!$A$3:$A$21=$A556)*(((ITP!$B$3:$B$21="")+ISNUMBER(SEARCH(ITP!$B$3:$B$21,$G556&amp;" "&amp;$T556)))&gt;0),0),0)),""))</f>
        <v/>
      </c>
    </row>
    <row r="557">
      <c r="A557" s="33" t="n"/>
      <c r="B557" s="10" t="n"/>
      <c r="C557" s="33" t="n"/>
      <c r="D557" s="28" t="n"/>
      <c r="E557" s="10" t="n"/>
      <c r="F557" s="44" t="n"/>
      <c r="G557" s="33" t="n"/>
      <c r="H557" s="33" t="n"/>
      <c r="I557" s="33" t="n"/>
      <c r="J557" s="33" t="n"/>
      <c r="K557" s="44" t="n"/>
      <c r="L557" s="10" t="n"/>
      <c r="M557" s="33" t="n"/>
      <c r="N557" s="33" t="n"/>
      <c r="O557" s="33" t="n"/>
      <c r="P557" s="33" t="n"/>
      <c r="Q557" s="33" t="n"/>
      <c r="R557" s="33">
        <f>IF($AB557="","",IFERROR(INDEX(ITP!$G$3:$G$46,MATCH($AB557,ITP!$E$3:$E$46,0)),""))</f>
        <v/>
      </c>
      <c r="S557" s="33" t="n"/>
      <c r="T557" s="33" t="n"/>
      <c r="U557" s="33">
        <f>IF($AB557="","",IFERROR(INDEX(ITP!$I$3:$I$46,MATCH($AB557,ITP!$E$3:$E$46,0)),""))</f>
        <v/>
      </c>
      <c r="V557" s="33">
        <f>IF($AB557="","",IFERROR(INDEX(ITP!$J$3:$J$46,MATCH($AB557,ITP!$E$3:$E$46,0)),""))</f>
        <v/>
      </c>
      <c r="W557" s="33">
        <f>IF($AB557="","",IFERROR(INDEX(ITP!$K$3:$K$46,MATCH($AB557,ITP!$E$3:$E$46,0)),""))</f>
        <v/>
      </c>
      <c r="X557" s="33">
        <f>IF($AB557="","",IFERROR(INDEX(ITP!$L$3:$L$46,MATCH($AB557,ITP!$E$3:$E$46,0)),""))</f>
        <v/>
      </c>
      <c r="Y557" s="33">
        <f>IF($AB557="","",IFERROR(INDEX(ITP!$M$3:$M$46,MATCH($AB557,ITP!$E$3:$E$46,0)),""))</f>
        <v/>
      </c>
      <c r="Z557" s="33">
        <f>IF($AB557="","",IFERROR(INDEX(ITP!$N$3:$N$46,MATCH($AB557,ITP!$E$3:$E$46,0)),""))</f>
        <v/>
      </c>
      <c r="AA557" s="13">
        <f>IF(A557="","",A557&amp;"|"&amp;COUNTIF($A$2:A557,A557))</f>
        <v/>
      </c>
      <c r="AB557" s="13">
        <f>IF($A557="","",IFERROR(INDEX(ITP!$C$3:$C$21,MATCH(1,INDEX((ITP!$A$3:$A$21=$A557)*(((ITP!$B$3:$B$21="")+ISNUMBER(SEARCH(ITP!$B$3:$B$21,$G557&amp;" "&amp;$T557)))&gt;0),0),0)),""))</f>
        <v/>
      </c>
    </row>
    <row r="558">
      <c r="A558" s="33" t="n"/>
      <c r="B558" s="10" t="n"/>
      <c r="C558" s="33" t="n"/>
      <c r="D558" s="28" t="n"/>
      <c r="E558" s="10" t="n"/>
      <c r="F558" s="44" t="n"/>
      <c r="G558" s="33" t="n"/>
      <c r="H558" s="33" t="n"/>
      <c r="I558" s="33" t="n"/>
      <c r="J558" s="33" t="n"/>
      <c r="K558" s="44" t="n"/>
      <c r="L558" s="10" t="n"/>
      <c r="M558" s="33" t="n"/>
      <c r="N558" s="33" t="n"/>
      <c r="O558" s="33" t="n"/>
      <c r="P558" s="33" t="n"/>
      <c r="Q558" s="33" t="n"/>
      <c r="R558" s="33">
        <f>IF($AB558="","",IFERROR(INDEX(ITP!$G$3:$G$46,MATCH($AB558,ITP!$E$3:$E$46,0)),""))</f>
        <v/>
      </c>
      <c r="S558" s="33" t="n"/>
      <c r="T558" s="33" t="n"/>
      <c r="U558" s="33">
        <f>IF($AB558="","",IFERROR(INDEX(ITP!$I$3:$I$46,MATCH($AB558,ITP!$E$3:$E$46,0)),""))</f>
        <v/>
      </c>
      <c r="V558" s="33">
        <f>IF($AB558="","",IFERROR(INDEX(ITP!$J$3:$J$46,MATCH($AB558,ITP!$E$3:$E$46,0)),""))</f>
        <v/>
      </c>
      <c r="W558" s="33">
        <f>IF($AB558="","",IFERROR(INDEX(ITP!$K$3:$K$46,MATCH($AB558,ITP!$E$3:$E$46,0)),""))</f>
        <v/>
      </c>
      <c r="X558" s="33">
        <f>IF($AB558="","",IFERROR(INDEX(ITP!$L$3:$L$46,MATCH($AB558,ITP!$E$3:$E$46,0)),""))</f>
        <v/>
      </c>
      <c r="Y558" s="33">
        <f>IF($AB558="","",IFERROR(INDEX(ITP!$M$3:$M$46,MATCH($AB558,ITP!$E$3:$E$46,0)),""))</f>
        <v/>
      </c>
      <c r="Z558" s="33">
        <f>IF($AB558="","",IFERROR(INDEX(ITP!$N$3:$N$46,MATCH($AB558,ITP!$E$3:$E$46,0)),""))</f>
        <v/>
      </c>
      <c r="AA558" s="13">
        <f>IF(A558="","",A558&amp;"|"&amp;COUNTIF($A$2:A558,A558))</f>
        <v/>
      </c>
      <c r="AB558" s="13">
        <f>IF($A558="","",IFERROR(INDEX(ITP!$C$3:$C$21,MATCH(1,INDEX((ITP!$A$3:$A$21=$A558)*(((ITP!$B$3:$B$21="")+ISNUMBER(SEARCH(ITP!$B$3:$B$21,$G558&amp;" "&amp;$T558)))&gt;0),0),0)),""))</f>
        <v/>
      </c>
    </row>
    <row r="559">
      <c r="A559" s="33" t="n"/>
      <c r="B559" s="10" t="n"/>
      <c r="C559" s="33" t="n"/>
      <c r="D559" s="28" t="n"/>
      <c r="E559" s="10" t="n"/>
      <c r="F559" s="44" t="n"/>
      <c r="G559" s="33" t="n"/>
      <c r="H559" s="33" t="n"/>
      <c r="I559" s="33" t="n"/>
      <c r="J559" s="33" t="n"/>
      <c r="K559" s="44" t="n"/>
      <c r="L559" s="10" t="n"/>
      <c r="M559" s="33" t="n"/>
      <c r="N559" s="33" t="n"/>
      <c r="O559" s="33" t="n"/>
      <c r="P559" s="33" t="n"/>
      <c r="Q559" s="33" t="n"/>
      <c r="R559" s="33">
        <f>IF($AB559="","",IFERROR(INDEX(ITP!$G$3:$G$46,MATCH($AB559,ITP!$E$3:$E$46,0)),""))</f>
        <v/>
      </c>
      <c r="S559" s="33" t="n"/>
      <c r="T559" s="33" t="n"/>
      <c r="U559" s="33">
        <f>IF($AB559="","",IFERROR(INDEX(ITP!$I$3:$I$46,MATCH($AB559,ITP!$E$3:$E$46,0)),""))</f>
        <v/>
      </c>
      <c r="V559" s="33">
        <f>IF($AB559="","",IFERROR(INDEX(ITP!$J$3:$J$46,MATCH($AB559,ITP!$E$3:$E$46,0)),""))</f>
        <v/>
      </c>
      <c r="W559" s="33">
        <f>IF($AB559="","",IFERROR(INDEX(ITP!$K$3:$K$46,MATCH($AB559,ITP!$E$3:$E$46,0)),""))</f>
        <v/>
      </c>
      <c r="X559" s="33">
        <f>IF($AB559="","",IFERROR(INDEX(ITP!$L$3:$L$46,MATCH($AB559,ITP!$E$3:$E$46,0)),""))</f>
        <v/>
      </c>
      <c r="Y559" s="33">
        <f>IF($AB559="","",IFERROR(INDEX(ITP!$M$3:$M$46,MATCH($AB559,ITP!$E$3:$E$46,0)),""))</f>
        <v/>
      </c>
      <c r="Z559" s="33">
        <f>IF($AB559="","",IFERROR(INDEX(ITP!$N$3:$N$46,MATCH($AB559,ITP!$E$3:$E$46,0)),""))</f>
        <v/>
      </c>
      <c r="AA559" s="13">
        <f>IF(A559="","",A559&amp;"|"&amp;COUNTIF($A$2:A559,A559))</f>
        <v/>
      </c>
      <c r="AB559" s="13">
        <f>IF($A559="","",IFERROR(INDEX(ITP!$C$3:$C$21,MATCH(1,INDEX((ITP!$A$3:$A$21=$A559)*(((ITP!$B$3:$B$21="")+ISNUMBER(SEARCH(ITP!$B$3:$B$21,$G559&amp;" "&amp;$T559)))&gt;0),0),0)),""))</f>
        <v/>
      </c>
    </row>
    <row r="560">
      <c r="A560" s="33" t="n"/>
      <c r="B560" s="10" t="n"/>
      <c r="C560" s="33" t="n"/>
      <c r="D560" s="28" t="n"/>
      <c r="E560" s="10" t="n"/>
      <c r="F560" s="44" t="n"/>
      <c r="G560" s="33" t="n"/>
      <c r="H560" s="33" t="n"/>
      <c r="I560" s="33" t="n"/>
      <c r="J560" s="33" t="n"/>
      <c r="K560" s="44" t="n"/>
      <c r="L560" s="10" t="n"/>
      <c r="M560" s="33" t="n"/>
      <c r="N560" s="33" t="n"/>
      <c r="O560" s="33" t="n"/>
      <c r="P560" s="33" t="n"/>
      <c r="Q560" s="33" t="n"/>
      <c r="R560" s="33">
        <f>IF($AB560="","",IFERROR(INDEX(ITP!$G$3:$G$46,MATCH($AB560,ITP!$E$3:$E$46,0)),""))</f>
        <v/>
      </c>
      <c r="S560" s="33" t="n"/>
      <c r="T560" s="33" t="n"/>
      <c r="U560" s="33">
        <f>IF($AB560="","",IFERROR(INDEX(ITP!$I$3:$I$46,MATCH($AB560,ITP!$E$3:$E$46,0)),""))</f>
        <v/>
      </c>
      <c r="V560" s="33">
        <f>IF($AB560="","",IFERROR(INDEX(ITP!$J$3:$J$46,MATCH($AB560,ITP!$E$3:$E$46,0)),""))</f>
        <v/>
      </c>
      <c r="W560" s="33">
        <f>IF($AB560="","",IFERROR(INDEX(ITP!$K$3:$K$46,MATCH($AB560,ITP!$E$3:$E$46,0)),""))</f>
        <v/>
      </c>
      <c r="X560" s="33">
        <f>IF($AB560="","",IFERROR(INDEX(ITP!$L$3:$L$46,MATCH($AB560,ITP!$E$3:$E$46,0)),""))</f>
        <v/>
      </c>
      <c r="Y560" s="33">
        <f>IF($AB560="","",IFERROR(INDEX(ITP!$M$3:$M$46,MATCH($AB560,ITP!$E$3:$E$46,0)),""))</f>
        <v/>
      </c>
      <c r="Z560" s="33">
        <f>IF($AB560="","",IFERROR(INDEX(ITP!$N$3:$N$46,MATCH($AB560,ITP!$E$3:$E$46,0)),""))</f>
        <v/>
      </c>
      <c r="AA560" s="13">
        <f>IF(A560="","",A560&amp;"|"&amp;COUNTIF($A$2:A560,A560))</f>
        <v/>
      </c>
      <c r="AB560" s="13">
        <f>IF($A560="","",IFERROR(INDEX(ITP!$C$3:$C$21,MATCH(1,INDEX((ITP!$A$3:$A$21=$A560)*(((ITP!$B$3:$B$21="")+ISNUMBER(SEARCH(ITP!$B$3:$B$21,$G560&amp;" "&amp;$T560)))&gt;0),0),0)),""))</f>
        <v/>
      </c>
    </row>
    <row r="561">
      <c r="A561" s="33" t="n"/>
      <c r="B561" s="10" t="n"/>
      <c r="C561" s="33" t="n"/>
      <c r="D561" s="28" t="n"/>
      <c r="E561" s="10" t="n"/>
      <c r="F561" s="44" t="n"/>
      <c r="G561" s="33" t="n"/>
      <c r="H561" s="33" t="n"/>
      <c r="I561" s="33" t="n"/>
      <c r="J561" s="33" t="n"/>
      <c r="K561" s="44" t="n"/>
      <c r="L561" s="10" t="n"/>
      <c r="M561" s="33" t="n"/>
      <c r="N561" s="33" t="n"/>
      <c r="O561" s="33" t="n"/>
      <c r="P561" s="33" t="n"/>
      <c r="Q561" s="33" t="n"/>
      <c r="R561" s="33">
        <f>IF($AB561="","",IFERROR(INDEX(ITP!$G$3:$G$46,MATCH($AB561,ITP!$E$3:$E$46,0)),""))</f>
        <v/>
      </c>
      <c r="S561" s="33" t="n"/>
      <c r="T561" s="33" t="n"/>
      <c r="U561" s="33">
        <f>IF($AB561="","",IFERROR(INDEX(ITP!$I$3:$I$46,MATCH($AB561,ITP!$E$3:$E$46,0)),""))</f>
        <v/>
      </c>
      <c r="V561" s="33">
        <f>IF($AB561="","",IFERROR(INDEX(ITP!$J$3:$J$46,MATCH($AB561,ITP!$E$3:$E$46,0)),""))</f>
        <v/>
      </c>
      <c r="W561" s="33">
        <f>IF($AB561="","",IFERROR(INDEX(ITP!$K$3:$K$46,MATCH($AB561,ITP!$E$3:$E$46,0)),""))</f>
        <v/>
      </c>
      <c r="X561" s="33">
        <f>IF($AB561="","",IFERROR(INDEX(ITP!$L$3:$L$46,MATCH($AB561,ITP!$E$3:$E$46,0)),""))</f>
        <v/>
      </c>
      <c r="Y561" s="33">
        <f>IF($AB561="","",IFERROR(INDEX(ITP!$M$3:$M$46,MATCH($AB561,ITP!$E$3:$E$46,0)),""))</f>
        <v/>
      </c>
      <c r="Z561" s="33">
        <f>IF($AB561="","",IFERROR(INDEX(ITP!$N$3:$N$46,MATCH($AB561,ITP!$E$3:$E$46,0)),""))</f>
        <v/>
      </c>
      <c r="AA561" s="13">
        <f>IF(A561="","",A561&amp;"|"&amp;COUNTIF($A$2:A561,A561))</f>
        <v/>
      </c>
      <c r="AB561" s="13">
        <f>IF($A561="","",IFERROR(INDEX(ITP!$C$3:$C$21,MATCH(1,INDEX((ITP!$A$3:$A$21=$A561)*(((ITP!$B$3:$B$21="")+ISNUMBER(SEARCH(ITP!$B$3:$B$21,$G561&amp;" "&amp;$T561)))&gt;0),0),0)),""))</f>
        <v/>
      </c>
    </row>
    <row r="562">
      <c r="A562" s="33" t="n"/>
      <c r="B562" s="10" t="n"/>
      <c r="C562" s="33" t="n"/>
      <c r="D562" s="28" t="n"/>
      <c r="E562" s="10" t="n"/>
      <c r="F562" s="44" t="n"/>
      <c r="G562" s="33" t="n"/>
      <c r="H562" s="33" t="n"/>
      <c r="I562" s="33" t="n"/>
      <c r="J562" s="33" t="n"/>
      <c r="K562" s="44" t="n"/>
      <c r="L562" s="10" t="n"/>
      <c r="M562" s="33" t="n"/>
      <c r="N562" s="33" t="n"/>
      <c r="O562" s="33" t="n"/>
      <c r="P562" s="33" t="n"/>
      <c r="Q562" s="33" t="n"/>
      <c r="R562" s="33">
        <f>IF($AB562="","",IFERROR(INDEX(ITP!$G$3:$G$46,MATCH($AB562,ITP!$E$3:$E$46,0)),""))</f>
        <v/>
      </c>
      <c r="S562" s="33" t="n"/>
      <c r="T562" s="33" t="n"/>
      <c r="U562" s="33">
        <f>IF($AB562="","",IFERROR(INDEX(ITP!$I$3:$I$46,MATCH($AB562,ITP!$E$3:$E$46,0)),""))</f>
        <v/>
      </c>
      <c r="V562" s="33">
        <f>IF($AB562="","",IFERROR(INDEX(ITP!$J$3:$J$46,MATCH($AB562,ITP!$E$3:$E$46,0)),""))</f>
        <v/>
      </c>
      <c r="W562" s="33">
        <f>IF($AB562="","",IFERROR(INDEX(ITP!$K$3:$K$46,MATCH($AB562,ITP!$E$3:$E$46,0)),""))</f>
        <v/>
      </c>
      <c r="X562" s="33">
        <f>IF($AB562="","",IFERROR(INDEX(ITP!$L$3:$L$46,MATCH($AB562,ITP!$E$3:$E$46,0)),""))</f>
        <v/>
      </c>
      <c r="Y562" s="33">
        <f>IF($AB562="","",IFERROR(INDEX(ITP!$M$3:$M$46,MATCH($AB562,ITP!$E$3:$E$46,0)),""))</f>
        <v/>
      </c>
      <c r="Z562" s="33">
        <f>IF($AB562="","",IFERROR(INDEX(ITP!$N$3:$N$46,MATCH($AB562,ITP!$E$3:$E$46,0)),""))</f>
        <v/>
      </c>
      <c r="AA562" s="13">
        <f>IF(A562="","",A562&amp;"|"&amp;COUNTIF($A$2:A562,A562))</f>
        <v/>
      </c>
      <c r="AB562" s="13">
        <f>IF($A562="","",IFERROR(INDEX(ITP!$C$3:$C$21,MATCH(1,INDEX((ITP!$A$3:$A$21=$A562)*(((ITP!$B$3:$B$21="")+ISNUMBER(SEARCH(ITP!$B$3:$B$21,$G562&amp;" "&amp;$T562)))&gt;0),0),0)),""))</f>
        <v/>
      </c>
    </row>
    <row r="563">
      <c r="A563" s="33" t="n"/>
      <c r="B563" s="10" t="n"/>
      <c r="C563" s="33" t="n"/>
      <c r="D563" s="28" t="n"/>
      <c r="E563" s="10" t="n"/>
      <c r="F563" s="44" t="n"/>
      <c r="G563" s="33" t="n"/>
      <c r="H563" s="33" t="n"/>
      <c r="I563" s="33" t="n"/>
      <c r="J563" s="33" t="n"/>
      <c r="K563" s="44" t="n"/>
      <c r="L563" s="10" t="n"/>
      <c r="M563" s="33" t="n"/>
      <c r="N563" s="33" t="n"/>
      <c r="O563" s="33" t="n"/>
      <c r="P563" s="33" t="n"/>
      <c r="Q563" s="33" t="n"/>
      <c r="R563" s="33">
        <f>IF($AB563="","",IFERROR(INDEX(ITP!$G$3:$G$46,MATCH($AB563,ITP!$E$3:$E$46,0)),""))</f>
        <v/>
      </c>
      <c r="S563" s="33" t="n"/>
      <c r="T563" s="33" t="n"/>
      <c r="U563" s="33">
        <f>IF($AB563="","",IFERROR(INDEX(ITP!$I$3:$I$46,MATCH($AB563,ITP!$E$3:$E$46,0)),""))</f>
        <v/>
      </c>
      <c r="V563" s="33">
        <f>IF($AB563="","",IFERROR(INDEX(ITP!$J$3:$J$46,MATCH($AB563,ITP!$E$3:$E$46,0)),""))</f>
        <v/>
      </c>
      <c r="W563" s="33">
        <f>IF($AB563="","",IFERROR(INDEX(ITP!$K$3:$K$46,MATCH($AB563,ITP!$E$3:$E$46,0)),""))</f>
        <v/>
      </c>
      <c r="X563" s="33">
        <f>IF($AB563="","",IFERROR(INDEX(ITP!$L$3:$L$46,MATCH($AB563,ITP!$E$3:$E$46,0)),""))</f>
        <v/>
      </c>
      <c r="Y563" s="33">
        <f>IF($AB563="","",IFERROR(INDEX(ITP!$M$3:$M$46,MATCH($AB563,ITP!$E$3:$E$46,0)),""))</f>
        <v/>
      </c>
      <c r="Z563" s="33">
        <f>IF($AB563="","",IFERROR(INDEX(ITP!$N$3:$N$46,MATCH($AB563,ITP!$E$3:$E$46,0)),""))</f>
        <v/>
      </c>
      <c r="AA563" s="13">
        <f>IF(A563="","",A563&amp;"|"&amp;COUNTIF($A$2:A563,A563))</f>
        <v/>
      </c>
      <c r="AB563" s="13">
        <f>IF($A563="","",IFERROR(INDEX(ITP!$C$3:$C$21,MATCH(1,INDEX((ITP!$A$3:$A$21=$A563)*(((ITP!$B$3:$B$21="")+ISNUMBER(SEARCH(ITP!$B$3:$B$21,$G563&amp;" "&amp;$T563)))&gt;0),0),0)),""))</f>
        <v/>
      </c>
    </row>
    <row r="564">
      <c r="A564" s="33" t="n"/>
      <c r="B564" s="10" t="n"/>
      <c r="C564" s="33" t="n"/>
      <c r="D564" s="28" t="n"/>
      <c r="E564" s="10" t="n"/>
      <c r="F564" s="44" t="n"/>
      <c r="G564" s="33" t="n"/>
      <c r="H564" s="33" t="n"/>
      <c r="I564" s="33" t="n"/>
      <c r="J564" s="33" t="n"/>
      <c r="K564" s="44" t="n"/>
      <c r="L564" s="10" t="n"/>
      <c r="M564" s="33" t="n"/>
      <c r="N564" s="33" t="n"/>
      <c r="O564" s="33" t="n"/>
      <c r="P564" s="33" t="n"/>
      <c r="Q564" s="33" t="n"/>
      <c r="R564" s="33">
        <f>IF($AB564="","",IFERROR(INDEX(ITP!$G$3:$G$46,MATCH($AB564,ITP!$E$3:$E$46,0)),""))</f>
        <v/>
      </c>
      <c r="S564" s="33" t="n"/>
      <c r="T564" s="33" t="n"/>
      <c r="U564" s="33">
        <f>IF($AB564="","",IFERROR(INDEX(ITP!$I$3:$I$46,MATCH($AB564,ITP!$E$3:$E$46,0)),""))</f>
        <v/>
      </c>
      <c r="V564" s="33">
        <f>IF($AB564="","",IFERROR(INDEX(ITP!$J$3:$J$46,MATCH($AB564,ITP!$E$3:$E$46,0)),""))</f>
        <v/>
      </c>
      <c r="W564" s="33">
        <f>IF($AB564="","",IFERROR(INDEX(ITP!$K$3:$K$46,MATCH($AB564,ITP!$E$3:$E$46,0)),""))</f>
        <v/>
      </c>
      <c r="X564" s="33">
        <f>IF($AB564="","",IFERROR(INDEX(ITP!$L$3:$L$46,MATCH($AB564,ITP!$E$3:$E$46,0)),""))</f>
        <v/>
      </c>
      <c r="Y564" s="33">
        <f>IF($AB564="","",IFERROR(INDEX(ITP!$M$3:$M$46,MATCH($AB564,ITP!$E$3:$E$46,0)),""))</f>
        <v/>
      </c>
      <c r="Z564" s="33">
        <f>IF($AB564="","",IFERROR(INDEX(ITP!$N$3:$N$46,MATCH($AB564,ITP!$E$3:$E$46,0)),""))</f>
        <v/>
      </c>
      <c r="AA564" s="13">
        <f>IF(A564="","",A564&amp;"|"&amp;COUNTIF($A$2:A564,A564))</f>
        <v/>
      </c>
      <c r="AB564" s="13">
        <f>IF($A564="","",IFERROR(INDEX(ITP!$C$3:$C$21,MATCH(1,INDEX((ITP!$A$3:$A$21=$A564)*(((ITP!$B$3:$B$21="")+ISNUMBER(SEARCH(ITP!$B$3:$B$21,$G564&amp;" "&amp;$T564)))&gt;0),0),0)),""))</f>
        <v/>
      </c>
    </row>
    <row r="565">
      <c r="A565" s="33" t="n"/>
      <c r="B565" s="10" t="n"/>
      <c r="C565" s="33" t="n"/>
      <c r="D565" s="28" t="n"/>
      <c r="E565" s="10" t="n"/>
      <c r="F565" s="44" t="n"/>
      <c r="G565" s="33" t="n"/>
      <c r="H565" s="33" t="n"/>
      <c r="I565" s="33" t="n"/>
      <c r="J565" s="33" t="n"/>
      <c r="K565" s="44" t="n"/>
      <c r="L565" s="10" t="n"/>
      <c r="M565" s="33" t="n"/>
      <c r="N565" s="33" t="n"/>
      <c r="O565" s="33" t="n"/>
      <c r="P565" s="33" t="n"/>
      <c r="Q565" s="33" t="n"/>
      <c r="R565" s="33">
        <f>IF($AB565="","",IFERROR(INDEX(ITP!$G$3:$G$46,MATCH($AB565,ITP!$E$3:$E$46,0)),""))</f>
        <v/>
      </c>
      <c r="S565" s="33" t="n"/>
      <c r="T565" s="33" t="n"/>
      <c r="U565" s="33">
        <f>IF($AB565="","",IFERROR(INDEX(ITP!$I$3:$I$46,MATCH($AB565,ITP!$E$3:$E$46,0)),""))</f>
        <v/>
      </c>
      <c r="V565" s="33">
        <f>IF($AB565="","",IFERROR(INDEX(ITP!$J$3:$J$46,MATCH($AB565,ITP!$E$3:$E$46,0)),""))</f>
        <v/>
      </c>
      <c r="W565" s="33">
        <f>IF($AB565="","",IFERROR(INDEX(ITP!$K$3:$K$46,MATCH($AB565,ITP!$E$3:$E$46,0)),""))</f>
        <v/>
      </c>
      <c r="X565" s="33">
        <f>IF($AB565="","",IFERROR(INDEX(ITP!$L$3:$L$46,MATCH($AB565,ITP!$E$3:$E$46,0)),""))</f>
        <v/>
      </c>
      <c r="Y565" s="33">
        <f>IF($AB565="","",IFERROR(INDEX(ITP!$M$3:$M$46,MATCH($AB565,ITP!$E$3:$E$46,0)),""))</f>
        <v/>
      </c>
      <c r="Z565" s="33">
        <f>IF($AB565="","",IFERROR(INDEX(ITP!$N$3:$N$46,MATCH($AB565,ITP!$E$3:$E$46,0)),""))</f>
        <v/>
      </c>
      <c r="AA565" s="13">
        <f>IF(A565="","",A565&amp;"|"&amp;COUNTIF($A$2:A565,A565))</f>
        <v/>
      </c>
      <c r="AB565" s="13">
        <f>IF($A565="","",IFERROR(INDEX(ITP!$C$3:$C$21,MATCH(1,INDEX((ITP!$A$3:$A$21=$A565)*(((ITP!$B$3:$B$21="")+ISNUMBER(SEARCH(ITP!$B$3:$B$21,$G565&amp;" "&amp;$T565)))&gt;0),0),0)),""))</f>
        <v/>
      </c>
    </row>
    <row r="566">
      <c r="A566" s="33" t="n"/>
      <c r="B566" s="10" t="n"/>
      <c r="C566" s="33" t="n"/>
      <c r="D566" s="28" t="n"/>
      <c r="E566" s="10" t="n"/>
      <c r="F566" s="44" t="n"/>
      <c r="G566" s="33" t="n"/>
      <c r="H566" s="33" t="n"/>
      <c r="I566" s="33" t="n"/>
      <c r="J566" s="33" t="n"/>
      <c r="K566" s="44" t="n"/>
      <c r="L566" s="10" t="n"/>
      <c r="M566" s="33" t="n"/>
      <c r="N566" s="33" t="n"/>
      <c r="O566" s="33" t="n"/>
      <c r="P566" s="33" t="n"/>
      <c r="Q566" s="33" t="n"/>
      <c r="R566" s="33">
        <f>IF($AB566="","",IFERROR(INDEX(ITP!$G$3:$G$46,MATCH($AB566,ITP!$E$3:$E$46,0)),""))</f>
        <v/>
      </c>
      <c r="S566" s="33" t="n"/>
      <c r="T566" s="33" t="n"/>
      <c r="U566" s="33">
        <f>IF($AB566="","",IFERROR(INDEX(ITP!$I$3:$I$46,MATCH($AB566,ITP!$E$3:$E$46,0)),""))</f>
        <v/>
      </c>
      <c r="V566" s="33">
        <f>IF($AB566="","",IFERROR(INDEX(ITP!$J$3:$J$46,MATCH($AB566,ITP!$E$3:$E$46,0)),""))</f>
        <v/>
      </c>
      <c r="W566" s="33">
        <f>IF($AB566="","",IFERROR(INDEX(ITP!$K$3:$K$46,MATCH($AB566,ITP!$E$3:$E$46,0)),""))</f>
        <v/>
      </c>
      <c r="X566" s="33">
        <f>IF($AB566="","",IFERROR(INDEX(ITP!$L$3:$L$46,MATCH($AB566,ITP!$E$3:$E$46,0)),""))</f>
        <v/>
      </c>
      <c r="Y566" s="33">
        <f>IF($AB566="","",IFERROR(INDEX(ITP!$M$3:$M$46,MATCH($AB566,ITP!$E$3:$E$46,0)),""))</f>
        <v/>
      </c>
      <c r="Z566" s="33">
        <f>IF($AB566="","",IFERROR(INDEX(ITP!$N$3:$N$46,MATCH($AB566,ITP!$E$3:$E$46,0)),""))</f>
        <v/>
      </c>
      <c r="AA566" s="13">
        <f>IF(A566="","",A566&amp;"|"&amp;COUNTIF($A$2:A566,A566))</f>
        <v/>
      </c>
      <c r="AB566" s="13">
        <f>IF($A566="","",IFERROR(INDEX(ITP!$C$3:$C$21,MATCH(1,INDEX((ITP!$A$3:$A$21=$A566)*(((ITP!$B$3:$B$21="")+ISNUMBER(SEARCH(ITP!$B$3:$B$21,$G566&amp;" "&amp;$T566)))&gt;0),0),0)),""))</f>
        <v/>
      </c>
    </row>
    <row r="567">
      <c r="A567" s="33" t="n"/>
      <c r="B567" s="10" t="n"/>
      <c r="C567" s="33" t="n"/>
      <c r="D567" s="28" t="n"/>
      <c r="E567" s="10" t="n"/>
      <c r="F567" s="44" t="n"/>
      <c r="G567" s="33" t="n"/>
      <c r="H567" s="33" t="n"/>
      <c r="I567" s="33" t="n"/>
      <c r="J567" s="33" t="n"/>
      <c r="K567" s="44" t="n"/>
      <c r="L567" s="10" t="n"/>
      <c r="M567" s="33" t="n"/>
      <c r="N567" s="33" t="n"/>
      <c r="O567" s="33" t="n"/>
      <c r="P567" s="33" t="n"/>
      <c r="Q567" s="33" t="n"/>
      <c r="R567" s="33">
        <f>IF($AB567="","",IFERROR(INDEX(ITP!$G$3:$G$46,MATCH($AB567,ITP!$E$3:$E$46,0)),""))</f>
        <v/>
      </c>
      <c r="S567" s="33" t="n"/>
      <c r="T567" s="33" t="n"/>
      <c r="U567" s="33">
        <f>IF($AB567="","",IFERROR(INDEX(ITP!$I$3:$I$46,MATCH($AB567,ITP!$E$3:$E$46,0)),""))</f>
        <v/>
      </c>
      <c r="V567" s="33">
        <f>IF($AB567="","",IFERROR(INDEX(ITP!$J$3:$J$46,MATCH($AB567,ITP!$E$3:$E$46,0)),""))</f>
        <v/>
      </c>
      <c r="W567" s="33">
        <f>IF($AB567="","",IFERROR(INDEX(ITP!$K$3:$K$46,MATCH($AB567,ITP!$E$3:$E$46,0)),""))</f>
        <v/>
      </c>
      <c r="X567" s="33">
        <f>IF($AB567="","",IFERROR(INDEX(ITP!$L$3:$L$46,MATCH($AB567,ITP!$E$3:$E$46,0)),""))</f>
        <v/>
      </c>
      <c r="Y567" s="33">
        <f>IF($AB567="","",IFERROR(INDEX(ITP!$M$3:$M$46,MATCH($AB567,ITP!$E$3:$E$46,0)),""))</f>
        <v/>
      </c>
      <c r="Z567" s="33">
        <f>IF($AB567="","",IFERROR(INDEX(ITP!$N$3:$N$46,MATCH($AB567,ITP!$E$3:$E$46,0)),""))</f>
        <v/>
      </c>
      <c r="AA567" s="13">
        <f>IF(A567="","",A567&amp;"|"&amp;COUNTIF($A$2:A567,A567))</f>
        <v/>
      </c>
      <c r="AB567" s="13">
        <f>IF($A567="","",IFERROR(INDEX(ITP!$C$3:$C$21,MATCH(1,INDEX((ITP!$A$3:$A$21=$A567)*(((ITP!$B$3:$B$21="")+ISNUMBER(SEARCH(ITP!$B$3:$B$21,$G567&amp;" "&amp;$T567)))&gt;0),0),0)),""))</f>
        <v/>
      </c>
    </row>
    <row r="568">
      <c r="A568" s="33" t="n"/>
      <c r="B568" s="10" t="n"/>
      <c r="C568" s="33" t="n"/>
      <c r="D568" s="28" t="n"/>
      <c r="E568" s="10" t="n"/>
      <c r="F568" s="44" t="n"/>
      <c r="G568" s="33" t="n"/>
      <c r="H568" s="33" t="n"/>
      <c r="I568" s="33" t="n"/>
      <c r="J568" s="33" t="n"/>
      <c r="K568" s="44" t="n"/>
      <c r="L568" s="10" t="n"/>
      <c r="M568" s="33" t="n"/>
      <c r="N568" s="33" t="n"/>
      <c r="O568" s="33" t="n"/>
      <c r="P568" s="33" t="n"/>
      <c r="Q568" s="33" t="n"/>
      <c r="R568" s="33">
        <f>IF($AB568="","",IFERROR(INDEX(ITP!$G$3:$G$46,MATCH($AB568,ITP!$E$3:$E$46,0)),""))</f>
        <v/>
      </c>
      <c r="S568" s="33" t="n"/>
      <c r="T568" s="33" t="n"/>
      <c r="U568" s="33">
        <f>IF($AB568="","",IFERROR(INDEX(ITP!$I$3:$I$46,MATCH($AB568,ITP!$E$3:$E$46,0)),""))</f>
        <v/>
      </c>
      <c r="V568" s="33">
        <f>IF($AB568="","",IFERROR(INDEX(ITP!$J$3:$J$46,MATCH($AB568,ITP!$E$3:$E$46,0)),""))</f>
        <v/>
      </c>
      <c r="W568" s="33">
        <f>IF($AB568="","",IFERROR(INDEX(ITP!$K$3:$K$46,MATCH($AB568,ITP!$E$3:$E$46,0)),""))</f>
        <v/>
      </c>
      <c r="X568" s="33">
        <f>IF($AB568="","",IFERROR(INDEX(ITP!$L$3:$L$46,MATCH($AB568,ITP!$E$3:$E$46,0)),""))</f>
        <v/>
      </c>
      <c r="Y568" s="33">
        <f>IF($AB568="","",IFERROR(INDEX(ITP!$M$3:$M$46,MATCH($AB568,ITP!$E$3:$E$46,0)),""))</f>
        <v/>
      </c>
      <c r="Z568" s="33">
        <f>IF($AB568="","",IFERROR(INDEX(ITP!$N$3:$N$46,MATCH($AB568,ITP!$E$3:$E$46,0)),""))</f>
        <v/>
      </c>
      <c r="AA568" s="13">
        <f>IF(A568="","",A568&amp;"|"&amp;COUNTIF($A$2:A568,A568))</f>
        <v/>
      </c>
      <c r="AB568" s="13">
        <f>IF($A568="","",IFERROR(INDEX(ITP!$C$3:$C$21,MATCH(1,INDEX((ITP!$A$3:$A$21=$A568)*(((ITP!$B$3:$B$21="")+ISNUMBER(SEARCH(ITP!$B$3:$B$21,$G568&amp;" "&amp;$T568)))&gt;0),0),0)),""))</f>
        <v/>
      </c>
    </row>
    <row r="569">
      <c r="A569" s="33" t="n"/>
      <c r="B569" s="10" t="n"/>
      <c r="C569" s="33" t="n"/>
      <c r="D569" s="28" t="n"/>
      <c r="E569" s="10" t="n"/>
      <c r="F569" s="44" t="n"/>
      <c r="G569" s="33" t="n"/>
      <c r="H569" s="33" t="n"/>
      <c r="I569" s="33" t="n"/>
      <c r="J569" s="33" t="n"/>
      <c r="K569" s="44" t="n"/>
      <c r="L569" s="10" t="n"/>
      <c r="M569" s="33" t="n"/>
      <c r="N569" s="33" t="n"/>
      <c r="O569" s="33" t="n"/>
      <c r="P569" s="33" t="n"/>
      <c r="Q569" s="33" t="n"/>
      <c r="R569" s="33">
        <f>IF($AB569="","",IFERROR(INDEX(ITP!$G$3:$G$46,MATCH($AB569,ITP!$E$3:$E$46,0)),""))</f>
        <v/>
      </c>
      <c r="S569" s="33" t="n"/>
      <c r="T569" s="33" t="n"/>
      <c r="U569" s="33">
        <f>IF($AB569="","",IFERROR(INDEX(ITP!$I$3:$I$46,MATCH($AB569,ITP!$E$3:$E$46,0)),""))</f>
        <v/>
      </c>
      <c r="V569" s="33">
        <f>IF($AB569="","",IFERROR(INDEX(ITP!$J$3:$J$46,MATCH($AB569,ITP!$E$3:$E$46,0)),""))</f>
        <v/>
      </c>
      <c r="W569" s="33">
        <f>IF($AB569="","",IFERROR(INDEX(ITP!$K$3:$K$46,MATCH($AB569,ITP!$E$3:$E$46,0)),""))</f>
        <v/>
      </c>
      <c r="X569" s="33">
        <f>IF($AB569="","",IFERROR(INDEX(ITP!$L$3:$L$46,MATCH($AB569,ITP!$E$3:$E$46,0)),""))</f>
        <v/>
      </c>
      <c r="Y569" s="33">
        <f>IF($AB569="","",IFERROR(INDEX(ITP!$M$3:$M$46,MATCH($AB569,ITP!$E$3:$E$46,0)),""))</f>
        <v/>
      </c>
      <c r="Z569" s="33">
        <f>IF($AB569="","",IFERROR(INDEX(ITP!$N$3:$N$46,MATCH($AB569,ITP!$E$3:$E$46,0)),""))</f>
        <v/>
      </c>
      <c r="AA569" s="13">
        <f>IF(A569="","",A569&amp;"|"&amp;COUNTIF($A$2:A569,A569))</f>
        <v/>
      </c>
      <c r="AB569" s="13">
        <f>IF($A569="","",IFERROR(INDEX(ITP!$C$3:$C$21,MATCH(1,INDEX((ITP!$A$3:$A$21=$A569)*(((ITP!$B$3:$B$21="")+ISNUMBER(SEARCH(ITP!$B$3:$B$21,$G569&amp;" "&amp;$T569)))&gt;0),0),0)),""))</f>
        <v/>
      </c>
    </row>
    <row r="570">
      <c r="A570" s="33" t="n"/>
      <c r="B570" s="10" t="n"/>
      <c r="C570" s="33" t="n"/>
      <c r="D570" s="28" t="n"/>
      <c r="E570" s="10" t="n"/>
      <c r="F570" s="44" t="n"/>
      <c r="G570" s="33" t="n"/>
      <c r="H570" s="33" t="n"/>
      <c r="I570" s="33" t="n"/>
      <c r="J570" s="33" t="n"/>
      <c r="K570" s="44" t="n"/>
      <c r="L570" s="10" t="n"/>
      <c r="M570" s="33" t="n"/>
      <c r="N570" s="33" t="n"/>
      <c r="O570" s="33" t="n"/>
      <c r="P570" s="33" t="n"/>
      <c r="Q570" s="33" t="n"/>
      <c r="R570" s="33">
        <f>IF($AB570="","",IFERROR(INDEX(ITP!$G$3:$G$46,MATCH($AB570,ITP!$E$3:$E$46,0)),""))</f>
        <v/>
      </c>
      <c r="S570" s="33" t="n"/>
      <c r="T570" s="33" t="n"/>
      <c r="U570" s="33">
        <f>IF($AB570="","",IFERROR(INDEX(ITP!$I$3:$I$46,MATCH($AB570,ITP!$E$3:$E$46,0)),""))</f>
        <v/>
      </c>
      <c r="V570" s="33">
        <f>IF($AB570="","",IFERROR(INDEX(ITP!$J$3:$J$46,MATCH($AB570,ITP!$E$3:$E$46,0)),""))</f>
        <v/>
      </c>
      <c r="W570" s="33">
        <f>IF($AB570="","",IFERROR(INDEX(ITP!$K$3:$K$46,MATCH($AB570,ITP!$E$3:$E$46,0)),""))</f>
        <v/>
      </c>
      <c r="X570" s="33">
        <f>IF($AB570="","",IFERROR(INDEX(ITP!$L$3:$L$46,MATCH($AB570,ITP!$E$3:$E$46,0)),""))</f>
        <v/>
      </c>
      <c r="Y570" s="33">
        <f>IF($AB570="","",IFERROR(INDEX(ITP!$M$3:$M$46,MATCH($AB570,ITP!$E$3:$E$46,0)),""))</f>
        <v/>
      </c>
      <c r="Z570" s="33">
        <f>IF($AB570="","",IFERROR(INDEX(ITP!$N$3:$N$46,MATCH($AB570,ITP!$E$3:$E$46,0)),""))</f>
        <v/>
      </c>
      <c r="AA570" s="13">
        <f>IF(A570="","",A570&amp;"|"&amp;COUNTIF($A$2:A570,A570))</f>
        <v/>
      </c>
      <c r="AB570" s="13">
        <f>IF($A570="","",IFERROR(INDEX(ITP!$C$3:$C$21,MATCH(1,INDEX((ITP!$A$3:$A$21=$A570)*(((ITP!$B$3:$B$21="")+ISNUMBER(SEARCH(ITP!$B$3:$B$21,$G570&amp;" "&amp;$T570)))&gt;0),0),0)),""))</f>
        <v/>
      </c>
    </row>
    <row r="571">
      <c r="A571" s="33" t="n"/>
      <c r="B571" s="10" t="n"/>
      <c r="C571" s="33" t="n"/>
      <c r="D571" s="28" t="n"/>
      <c r="E571" s="10" t="n"/>
      <c r="F571" s="44" t="n"/>
      <c r="G571" s="33" t="n"/>
      <c r="H571" s="33" t="n"/>
      <c r="I571" s="33" t="n"/>
      <c r="J571" s="33" t="n"/>
      <c r="K571" s="44" t="n"/>
      <c r="L571" s="10" t="n"/>
      <c r="M571" s="33" t="n"/>
      <c r="N571" s="33" t="n"/>
      <c r="O571" s="33" t="n"/>
      <c r="P571" s="33" t="n"/>
      <c r="Q571" s="33" t="n"/>
      <c r="R571" s="33">
        <f>IF($AB571="","",IFERROR(INDEX(ITP!$G$3:$G$46,MATCH($AB571,ITP!$E$3:$E$46,0)),""))</f>
        <v/>
      </c>
      <c r="S571" s="33" t="n"/>
      <c r="T571" s="33" t="n"/>
      <c r="U571" s="33">
        <f>IF($AB571="","",IFERROR(INDEX(ITP!$I$3:$I$46,MATCH($AB571,ITP!$E$3:$E$46,0)),""))</f>
        <v/>
      </c>
      <c r="V571" s="33">
        <f>IF($AB571="","",IFERROR(INDEX(ITP!$J$3:$J$46,MATCH($AB571,ITP!$E$3:$E$46,0)),""))</f>
        <v/>
      </c>
      <c r="W571" s="33">
        <f>IF($AB571="","",IFERROR(INDEX(ITP!$K$3:$K$46,MATCH($AB571,ITP!$E$3:$E$46,0)),""))</f>
        <v/>
      </c>
      <c r="X571" s="33">
        <f>IF($AB571="","",IFERROR(INDEX(ITP!$L$3:$L$46,MATCH($AB571,ITP!$E$3:$E$46,0)),""))</f>
        <v/>
      </c>
      <c r="Y571" s="33">
        <f>IF($AB571="","",IFERROR(INDEX(ITP!$M$3:$M$46,MATCH($AB571,ITP!$E$3:$E$46,0)),""))</f>
        <v/>
      </c>
      <c r="Z571" s="33">
        <f>IF($AB571="","",IFERROR(INDEX(ITP!$N$3:$N$46,MATCH($AB571,ITP!$E$3:$E$46,0)),""))</f>
        <v/>
      </c>
      <c r="AA571" s="13">
        <f>IF(A571="","",A571&amp;"|"&amp;COUNTIF($A$2:A571,A571))</f>
        <v/>
      </c>
      <c r="AB571" s="13">
        <f>IF($A571="","",IFERROR(INDEX(ITP!$C$3:$C$21,MATCH(1,INDEX((ITP!$A$3:$A$21=$A571)*(((ITP!$B$3:$B$21="")+ISNUMBER(SEARCH(ITP!$B$3:$B$21,$G571&amp;" "&amp;$T571)))&gt;0),0),0)),""))</f>
        <v/>
      </c>
    </row>
    <row r="572">
      <c r="A572" s="33" t="n"/>
      <c r="B572" s="10" t="n"/>
      <c r="C572" s="33" t="n"/>
      <c r="D572" s="28" t="n"/>
      <c r="E572" s="10" t="n"/>
      <c r="F572" s="44" t="n"/>
      <c r="G572" s="33" t="n"/>
      <c r="H572" s="33" t="n"/>
      <c r="I572" s="33" t="n"/>
      <c r="J572" s="33" t="n"/>
      <c r="K572" s="44" t="n"/>
      <c r="L572" s="10" t="n"/>
      <c r="M572" s="33" t="n"/>
      <c r="N572" s="33" t="n"/>
      <c r="O572" s="33" t="n"/>
      <c r="P572" s="33" t="n"/>
      <c r="Q572" s="33" t="n"/>
      <c r="R572" s="33">
        <f>IF($AB572="","",IFERROR(INDEX(ITP!$G$3:$G$46,MATCH($AB572,ITP!$E$3:$E$46,0)),""))</f>
        <v/>
      </c>
      <c r="S572" s="33" t="n"/>
      <c r="T572" s="33" t="n"/>
      <c r="U572" s="33">
        <f>IF($AB572="","",IFERROR(INDEX(ITP!$I$3:$I$46,MATCH($AB572,ITP!$E$3:$E$46,0)),""))</f>
        <v/>
      </c>
      <c r="V572" s="33">
        <f>IF($AB572="","",IFERROR(INDEX(ITP!$J$3:$J$46,MATCH($AB572,ITP!$E$3:$E$46,0)),""))</f>
        <v/>
      </c>
      <c r="W572" s="33">
        <f>IF($AB572="","",IFERROR(INDEX(ITP!$K$3:$K$46,MATCH($AB572,ITP!$E$3:$E$46,0)),""))</f>
        <v/>
      </c>
      <c r="X572" s="33">
        <f>IF($AB572="","",IFERROR(INDEX(ITP!$L$3:$L$46,MATCH($AB572,ITP!$E$3:$E$46,0)),""))</f>
        <v/>
      </c>
      <c r="Y572" s="33">
        <f>IF($AB572="","",IFERROR(INDEX(ITP!$M$3:$M$46,MATCH($AB572,ITP!$E$3:$E$46,0)),""))</f>
        <v/>
      </c>
      <c r="Z572" s="33">
        <f>IF($AB572="","",IFERROR(INDEX(ITP!$N$3:$N$46,MATCH($AB572,ITP!$E$3:$E$46,0)),""))</f>
        <v/>
      </c>
      <c r="AA572" s="13">
        <f>IF(A572="","",A572&amp;"|"&amp;COUNTIF($A$2:A572,A572))</f>
        <v/>
      </c>
      <c r="AB572" s="13">
        <f>IF($A572="","",IFERROR(INDEX(ITP!$C$3:$C$21,MATCH(1,INDEX((ITP!$A$3:$A$21=$A572)*(((ITP!$B$3:$B$21="")+ISNUMBER(SEARCH(ITP!$B$3:$B$21,$G572&amp;" "&amp;$T572)))&gt;0),0),0)),""))</f>
        <v/>
      </c>
    </row>
    <row r="573">
      <c r="A573" s="33" t="n"/>
      <c r="B573" s="10" t="n"/>
      <c r="C573" s="33" t="n"/>
      <c r="D573" s="28" t="n"/>
      <c r="E573" s="10" t="n"/>
      <c r="F573" s="44" t="n"/>
      <c r="G573" s="33" t="n"/>
      <c r="H573" s="33" t="n"/>
      <c r="I573" s="33" t="n"/>
      <c r="J573" s="33" t="n"/>
      <c r="K573" s="44" t="n"/>
      <c r="L573" s="10" t="n"/>
      <c r="M573" s="33" t="n"/>
      <c r="N573" s="33" t="n"/>
      <c r="O573" s="33" t="n"/>
      <c r="P573" s="33" t="n"/>
      <c r="Q573" s="33" t="n"/>
      <c r="R573" s="33">
        <f>IF($AB573="","",IFERROR(INDEX(ITP!$G$3:$G$46,MATCH($AB573,ITP!$E$3:$E$46,0)),""))</f>
        <v/>
      </c>
      <c r="S573" s="33" t="n"/>
      <c r="T573" s="33" t="n"/>
      <c r="U573" s="33">
        <f>IF($AB573="","",IFERROR(INDEX(ITP!$I$3:$I$46,MATCH($AB573,ITP!$E$3:$E$46,0)),""))</f>
        <v/>
      </c>
      <c r="V573" s="33">
        <f>IF($AB573="","",IFERROR(INDEX(ITP!$J$3:$J$46,MATCH($AB573,ITP!$E$3:$E$46,0)),""))</f>
        <v/>
      </c>
      <c r="W573" s="33">
        <f>IF($AB573="","",IFERROR(INDEX(ITP!$K$3:$K$46,MATCH($AB573,ITP!$E$3:$E$46,0)),""))</f>
        <v/>
      </c>
      <c r="X573" s="33">
        <f>IF($AB573="","",IFERROR(INDEX(ITP!$L$3:$L$46,MATCH($AB573,ITP!$E$3:$E$46,0)),""))</f>
        <v/>
      </c>
      <c r="Y573" s="33">
        <f>IF($AB573="","",IFERROR(INDEX(ITP!$M$3:$M$46,MATCH($AB573,ITP!$E$3:$E$46,0)),""))</f>
        <v/>
      </c>
      <c r="Z573" s="33">
        <f>IF($AB573="","",IFERROR(INDEX(ITP!$N$3:$N$46,MATCH($AB573,ITP!$E$3:$E$46,0)),""))</f>
        <v/>
      </c>
      <c r="AA573" s="13">
        <f>IF(A573="","",A573&amp;"|"&amp;COUNTIF($A$2:A573,A573))</f>
        <v/>
      </c>
      <c r="AB573" s="13">
        <f>IF($A573="","",IFERROR(INDEX(ITP!$C$3:$C$21,MATCH(1,INDEX((ITP!$A$3:$A$21=$A573)*(((ITP!$B$3:$B$21="")+ISNUMBER(SEARCH(ITP!$B$3:$B$21,$G573&amp;" "&amp;$T573)))&gt;0),0),0)),""))</f>
        <v/>
      </c>
    </row>
    <row r="574">
      <c r="A574" s="33" t="n"/>
      <c r="B574" s="10" t="n"/>
      <c r="C574" s="33" t="n"/>
      <c r="D574" s="28" t="n"/>
      <c r="E574" s="10" t="n"/>
      <c r="F574" s="44" t="n"/>
      <c r="G574" s="33" t="n"/>
      <c r="H574" s="33" t="n"/>
      <c r="I574" s="33" t="n"/>
      <c r="J574" s="33" t="n"/>
      <c r="K574" s="44" t="n"/>
      <c r="L574" s="10" t="n"/>
      <c r="M574" s="33" t="n"/>
      <c r="N574" s="33" t="n"/>
      <c r="O574" s="33" t="n"/>
      <c r="P574" s="33" t="n"/>
      <c r="Q574" s="33" t="n"/>
      <c r="R574" s="33">
        <f>IF($AB574="","",IFERROR(INDEX(ITP!$G$3:$G$46,MATCH($AB574,ITP!$E$3:$E$46,0)),""))</f>
        <v/>
      </c>
      <c r="S574" s="33" t="n"/>
      <c r="T574" s="33" t="n"/>
      <c r="U574" s="33">
        <f>IF($AB574="","",IFERROR(INDEX(ITP!$I$3:$I$46,MATCH($AB574,ITP!$E$3:$E$46,0)),""))</f>
        <v/>
      </c>
      <c r="V574" s="33">
        <f>IF($AB574="","",IFERROR(INDEX(ITP!$J$3:$J$46,MATCH($AB574,ITP!$E$3:$E$46,0)),""))</f>
        <v/>
      </c>
      <c r="W574" s="33">
        <f>IF($AB574="","",IFERROR(INDEX(ITP!$K$3:$K$46,MATCH($AB574,ITP!$E$3:$E$46,0)),""))</f>
        <v/>
      </c>
      <c r="X574" s="33">
        <f>IF($AB574="","",IFERROR(INDEX(ITP!$L$3:$L$46,MATCH($AB574,ITP!$E$3:$E$46,0)),""))</f>
        <v/>
      </c>
      <c r="Y574" s="33">
        <f>IF($AB574="","",IFERROR(INDEX(ITP!$M$3:$M$46,MATCH($AB574,ITP!$E$3:$E$46,0)),""))</f>
        <v/>
      </c>
      <c r="Z574" s="33">
        <f>IF($AB574="","",IFERROR(INDEX(ITP!$N$3:$N$46,MATCH($AB574,ITP!$E$3:$E$46,0)),""))</f>
        <v/>
      </c>
      <c r="AA574" s="13">
        <f>IF(A574="","",A574&amp;"|"&amp;COUNTIF($A$2:A574,A574))</f>
        <v/>
      </c>
      <c r="AB574" s="13">
        <f>IF($A574="","",IFERROR(INDEX(ITP!$C$3:$C$21,MATCH(1,INDEX((ITP!$A$3:$A$21=$A574)*(((ITP!$B$3:$B$21="")+ISNUMBER(SEARCH(ITP!$B$3:$B$21,$G574&amp;" "&amp;$T574)))&gt;0),0),0)),""))</f>
        <v/>
      </c>
    </row>
    <row r="575">
      <c r="A575" s="33" t="n"/>
      <c r="B575" s="10" t="n"/>
      <c r="C575" s="33" t="n"/>
      <c r="D575" s="28" t="n"/>
      <c r="E575" s="10" t="n"/>
      <c r="F575" s="44" t="n"/>
      <c r="G575" s="33" t="n"/>
      <c r="H575" s="33" t="n"/>
      <c r="I575" s="33" t="n"/>
      <c r="J575" s="33" t="n"/>
      <c r="K575" s="44" t="n"/>
      <c r="L575" s="10" t="n"/>
      <c r="M575" s="33" t="n"/>
      <c r="N575" s="33" t="n"/>
      <c r="O575" s="33" t="n"/>
      <c r="P575" s="33" t="n"/>
      <c r="Q575" s="33" t="n"/>
      <c r="R575" s="33">
        <f>IF($AB575="","",IFERROR(INDEX(ITP!$G$3:$G$46,MATCH($AB575,ITP!$E$3:$E$46,0)),""))</f>
        <v/>
      </c>
      <c r="S575" s="33" t="n"/>
      <c r="T575" s="33" t="n"/>
      <c r="U575" s="33">
        <f>IF($AB575="","",IFERROR(INDEX(ITP!$I$3:$I$46,MATCH($AB575,ITP!$E$3:$E$46,0)),""))</f>
        <v/>
      </c>
      <c r="V575" s="33">
        <f>IF($AB575="","",IFERROR(INDEX(ITP!$J$3:$J$46,MATCH($AB575,ITP!$E$3:$E$46,0)),""))</f>
        <v/>
      </c>
      <c r="W575" s="33">
        <f>IF($AB575="","",IFERROR(INDEX(ITP!$K$3:$K$46,MATCH($AB575,ITP!$E$3:$E$46,0)),""))</f>
        <v/>
      </c>
      <c r="X575" s="33">
        <f>IF($AB575="","",IFERROR(INDEX(ITP!$L$3:$L$46,MATCH($AB575,ITP!$E$3:$E$46,0)),""))</f>
        <v/>
      </c>
      <c r="Y575" s="33">
        <f>IF($AB575="","",IFERROR(INDEX(ITP!$M$3:$M$46,MATCH($AB575,ITP!$E$3:$E$46,0)),""))</f>
        <v/>
      </c>
      <c r="Z575" s="33">
        <f>IF($AB575="","",IFERROR(INDEX(ITP!$N$3:$N$46,MATCH($AB575,ITP!$E$3:$E$46,0)),""))</f>
        <v/>
      </c>
      <c r="AA575" s="13">
        <f>IF(A575="","",A575&amp;"|"&amp;COUNTIF($A$2:A575,A575))</f>
        <v/>
      </c>
      <c r="AB575" s="13">
        <f>IF($A575="","",IFERROR(INDEX(ITP!$C$3:$C$21,MATCH(1,INDEX((ITP!$A$3:$A$21=$A575)*(((ITP!$B$3:$B$21="")+ISNUMBER(SEARCH(ITP!$B$3:$B$21,$G575&amp;" "&amp;$T575)))&gt;0),0),0)),""))</f>
        <v/>
      </c>
    </row>
    <row r="576">
      <c r="A576" s="33" t="n"/>
      <c r="B576" s="10" t="n"/>
      <c r="C576" s="33" t="n"/>
      <c r="D576" s="28" t="n"/>
      <c r="E576" s="10" t="n"/>
      <c r="F576" s="44" t="n"/>
      <c r="G576" s="33" t="n"/>
      <c r="H576" s="33" t="n"/>
      <c r="I576" s="33" t="n"/>
      <c r="J576" s="33" t="n"/>
      <c r="K576" s="44" t="n"/>
      <c r="L576" s="10" t="n"/>
      <c r="M576" s="33" t="n"/>
      <c r="N576" s="33" t="n"/>
      <c r="O576" s="33" t="n"/>
      <c r="P576" s="33" t="n"/>
      <c r="Q576" s="33" t="n"/>
      <c r="R576" s="33">
        <f>IF($AB576="","",IFERROR(INDEX(ITP!$G$3:$G$46,MATCH($AB576,ITP!$E$3:$E$46,0)),""))</f>
        <v/>
      </c>
      <c r="S576" s="33" t="n"/>
      <c r="T576" s="33" t="n"/>
      <c r="U576" s="33">
        <f>IF($AB576="","",IFERROR(INDEX(ITP!$I$3:$I$46,MATCH($AB576,ITP!$E$3:$E$46,0)),""))</f>
        <v/>
      </c>
      <c r="V576" s="33">
        <f>IF($AB576="","",IFERROR(INDEX(ITP!$J$3:$J$46,MATCH($AB576,ITP!$E$3:$E$46,0)),""))</f>
        <v/>
      </c>
      <c r="W576" s="33">
        <f>IF($AB576="","",IFERROR(INDEX(ITP!$K$3:$K$46,MATCH($AB576,ITP!$E$3:$E$46,0)),""))</f>
        <v/>
      </c>
      <c r="X576" s="33">
        <f>IF($AB576="","",IFERROR(INDEX(ITP!$L$3:$L$46,MATCH($AB576,ITP!$E$3:$E$46,0)),""))</f>
        <v/>
      </c>
      <c r="Y576" s="33">
        <f>IF($AB576="","",IFERROR(INDEX(ITP!$M$3:$M$46,MATCH($AB576,ITP!$E$3:$E$46,0)),""))</f>
        <v/>
      </c>
      <c r="Z576" s="33">
        <f>IF($AB576="","",IFERROR(INDEX(ITP!$N$3:$N$46,MATCH($AB576,ITP!$E$3:$E$46,0)),""))</f>
        <v/>
      </c>
      <c r="AA576" s="13">
        <f>IF(A576="","",A576&amp;"|"&amp;COUNTIF($A$2:A576,A576))</f>
        <v/>
      </c>
      <c r="AB576" s="13">
        <f>IF($A576="","",IFERROR(INDEX(ITP!$C$3:$C$21,MATCH(1,INDEX((ITP!$A$3:$A$21=$A576)*(((ITP!$B$3:$B$21="")+ISNUMBER(SEARCH(ITP!$B$3:$B$21,$G576&amp;" "&amp;$T576)))&gt;0),0),0)),""))</f>
        <v/>
      </c>
    </row>
    <row r="577">
      <c r="A577" s="33" t="n"/>
      <c r="B577" s="10" t="n"/>
      <c r="C577" s="33" t="n"/>
      <c r="D577" s="28" t="n"/>
      <c r="E577" s="10" t="n"/>
      <c r="F577" s="44" t="n"/>
      <c r="G577" s="33" t="n"/>
      <c r="H577" s="33" t="n"/>
      <c r="I577" s="33" t="n"/>
      <c r="J577" s="33" t="n"/>
      <c r="K577" s="44" t="n"/>
      <c r="L577" s="10" t="n"/>
      <c r="M577" s="33" t="n"/>
      <c r="N577" s="33" t="n"/>
      <c r="O577" s="33" t="n"/>
      <c r="P577" s="33" t="n"/>
      <c r="Q577" s="33" t="n"/>
      <c r="R577" s="33">
        <f>IF($AB577="","",IFERROR(INDEX(ITP!$G$3:$G$46,MATCH($AB577,ITP!$E$3:$E$46,0)),""))</f>
        <v/>
      </c>
      <c r="S577" s="33" t="n"/>
      <c r="T577" s="33" t="n"/>
      <c r="U577" s="33">
        <f>IF($AB577="","",IFERROR(INDEX(ITP!$I$3:$I$46,MATCH($AB577,ITP!$E$3:$E$46,0)),""))</f>
        <v/>
      </c>
      <c r="V577" s="33">
        <f>IF($AB577="","",IFERROR(INDEX(ITP!$J$3:$J$46,MATCH($AB577,ITP!$E$3:$E$46,0)),""))</f>
        <v/>
      </c>
      <c r="W577" s="33">
        <f>IF($AB577="","",IFERROR(INDEX(ITP!$K$3:$K$46,MATCH($AB577,ITP!$E$3:$E$46,0)),""))</f>
        <v/>
      </c>
      <c r="X577" s="33">
        <f>IF($AB577="","",IFERROR(INDEX(ITP!$L$3:$L$46,MATCH($AB577,ITP!$E$3:$E$46,0)),""))</f>
        <v/>
      </c>
      <c r="Y577" s="33">
        <f>IF($AB577="","",IFERROR(INDEX(ITP!$M$3:$M$46,MATCH($AB577,ITP!$E$3:$E$46,0)),""))</f>
        <v/>
      </c>
      <c r="Z577" s="33">
        <f>IF($AB577="","",IFERROR(INDEX(ITP!$N$3:$N$46,MATCH($AB577,ITP!$E$3:$E$46,0)),""))</f>
        <v/>
      </c>
      <c r="AA577" s="13">
        <f>IF(A577="","",A577&amp;"|"&amp;COUNTIF($A$2:A577,A577))</f>
        <v/>
      </c>
      <c r="AB577" s="13">
        <f>IF($A577="","",IFERROR(INDEX(ITP!$C$3:$C$21,MATCH(1,INDEX((ITP!$A$3:$A$21=$A577)*(((ITP!$B$3:$B$21="")+ISNUMBER(SEARCH(ITP!$B$3:$B$21,$G577&amp;" "&amp;$T577)))&gt;0),0),0)),""))</f>
        <v/>
      </c>
    </row>
    <row r="578">
      <c r="A578" s="33" t="n"/>
      <c r="B578" s="10" t="n"/>
      <c r="C578" s="33" t="n"/>
      <c r="D578" s="28" t="n"/>
      <c r="E578" s="10" t="n"/>
      <c r="F578" s="44" t="n"/>
      <c r="G578" s="33" t="n"/>
      <c r="H578" s="33" t="n"/>
      <c r="I578" s="33" t="n"/>
      <c r="J578" s="33" t="n"/>
      <c r="K578" s="44" t="n"/>
      <c r="L578" s="10" t="n"/>
      <c r="M578" s="33" t="n"/>
      <c r="N578" s="33" t="n"/>
      <c r="O578" s="33" t="n"/>
      <c r="P578" s="33" t="n"/>
      <c r="Q578" s="33" t="n"/>
      <c r="R578" s="33">
        <f>IF($AB578="","",IFERROR(INDEX(ITP!$G$3:$G$46,MATCH($AB578,ITP!$E$3:$E$46,0)),""))</f>
        <v/>
      </c>
      <c r="S578" s="33" t="n"/>
      <c r="T578" s="33" t="n"/>
      <c r="U578" s="33">
        <f>IF($AB578="","",IFERROR(INDEX(ITP!$I$3:$I$46,MATCH($AB578,ITP!$E$3:$E$46,0)),""))</f>
        <v/>
      </c>
      <c r="V578" s="33">
        <f>IF($AB578="","",IFERROR(INDEX(ITP!$J$3:$J$46,MATCH($AB578,ITP!$E$3:$E$46,0)),""))</f>
        <v/>
      </c>
      <c r="W578" s="33">
        <f>IF($AB578="","",IFERROR(INDEX(ITP!$K$3:$K$46,MATCH($AB578,ITP!$E$3:$E$46,0)),""))</f>
        <v/>
      </c>
      <c r="X578" s="33">
        <f>IF($AB578="","",IFERROR(INDEX(ITP!$L$3:$L$46,MATCH($AB578,ITP!$E$3:$E$46,0)),""))</f>
        <v/>
      </c>
      <c r="Y578" s="33">
        <f>IF($AB578="","",IFERROR(INDEX(ITP!$M$3:$M$46,MATCH($AB578,ITP!$E$3:$E$46,0)),""))</f>
        <v/>
      </c>
      <c r="Z578" s="33">
        <f>IF($AB578="","",IFERROR(INDEX(ITP!$N$3:$N$46,MATCH($AB578,ITP!$E$3:$E$46,0)),""))</f>
        <v/>
      </c>
      <c r="AA578" s="13">
        <f>IF(A578="","",A578&amp;"|"&amp;COUNTIF($A$2:A578,A578))</f>
        <v/>
      </c>
      <c r="AB578" s="13">
        <f>IF($A578="","",IFERROR(INDEX(ITP!$C$3:$C$21,MATCH(1,INDEX((ITP!$A$3:$A$21=$A578)*(((ITP!$B$3:$B$21="")+ISNUMBER(SEARCH(ITP!$B$3:$B$21,$G578&amp;" "&amp;$T578)))&gt;0),0),0)),""))</f>
        <v/>
      </c>
    </row>
    <row r="579">
      <c r="A579" s="33" t="n"/>
      <c r="B579" s="10" t="n"/>
      <c r="C579" s="33" t="n"/>
      <c r="D579" s="28" t="n"/>
      <c r="E579" s="10" t="n"/>
      <c r="F579" s="44" t="n"/>
      <c r="G579" s="33" t="n"/>
      <c r="H579" s="33" t="n"/>
      <c r="I579" s="33" t="n"/>
      <c r="J579" s="33" t="n"/>
      <c r="K579" s="44" t="n"/>
      <c r="L579" s="10" t="n"/>
      <c r="M579" s="33" t="n"/>
      <c r="N579" s="33" t="n"/>
      <c r="O579" s="33" t="n"/>
      <c r="P579" s="33" t="n"/>
      <c r="Q579" s="33" t="n"/>
      <c r="R579" s="33">
        <f>IF($AB579="","",IFERROR(INDEX(ITP!$G$3:$G$46,MATCH($AB579,ITP!$E$3:$E$46,0)),""))</f>
        <v/>
      </c>
      <c r="S579" s="33" t="n"/>
      <c r="T579" s="33" t="n"/>
      <c r="U579" s="33">
        <f>IF($AB579="","",IFERROR(INDEX(ITP!$I$3:$I$46,MATCH($AB579,ITP!$E$3:$E$46,0)),""))</f>
        <v/>
      </c>
      <c r="V579" s="33">
        <f>IF($AB579="","",IFERROR(INDEX(ITP!$J$3:$J$46,MATCH($AB579,ITP!$E$3:$E$46,0)),""))</f>
        <v/>
      </c>
      <c r="W579" s="33">
        <f>IF($AB579="","",IFERROR(INDEX(ITP!$K$3:$K$46,MATCH($AB579,ITP!$E$3:$E$46,0)),""))</f>
        <v/>
      </c>
      <c r="X579" s="33">
        <f>IF($AB579="","",IFERROR(INDEX(ITP!$L$3:$L$46,MATCH($AB579,ITP!$E$3:$E$46,0)),""))</f>
        <v/>
      </c>
      <c r="Y579" s="33">
        <f>IF($AB579="","",IFERROR(INDEX(ITP!$M$3:$M$46,MATCH($AB579,ITP!$E$3:$E$46,0)),""))</f>
        <v/>
      </c>
      <c r="Z579" s="33">
        <f>IF($AB579="","",IFERROR(INDEX(ITP!$N$3:$N$46,MATCH($AB579,ITP!$E$3:$E$46,0)),""))</f>
        <v/>
      </c>
      <c r="AA579" s="13">
        <f>IF(A579="","",A579&amp;"|"&amp;COUNTIF($A$2:A579,A579))</f>
        <v/>
      </c>
      <c r="AB579" s="13">
        <f>IF($A579="","",IFERROR(INDEX(ITP!$C$3:$C$21,MATCH(1,INDEX((ITP!$A$3:$A$21=$A579)*(((ITP!$B$3:$B$21="")+ISNUMBER(SEARCH(ITP!$B$3:$B$21,$G579&amp;" "&amp;$T579)))&gt;0),0),0)),""))</f>
        <v/>
      </c>
    </row>
    <row r="580">
      <c r="A580" s="33" t="n"/>
      <c r="B580" s="10" t="n"/>
      <c r="C580" s="33" t="n"/>
      <c r="D580" s="28" t="n"/>
      <c r="E580" s="10" t="n"/>
      <c r="F580" s="44" t="n"/>
      <c r="G580" s="33" t="n"/>
      <c r="H580" s="33" t="n"/>
      <c r="I580" s="33" t="n"/>
      <c r="J580" s="33" t="n"/>
      <c r="K580" s="44" t="n"/>
      <c r="L580" s="10" t="n"/>
      <c r="M580" s="33" t="n"/>
      <c r="N580" s="33" t="n"/>
      <c r="O580" s="33" t="n"/>
      <c r="P580" s="33" t="n"/>
      <c r="Q580" s="33" t="n"/>
      <c r="R580" s="33">
        <f>IF($AB580="","",IFERROR(INDEX(ITP!$G$3:$G$46,MATCH($AB580,ITP!$E$3:$E$46,0)),""))</f>
        <v/>
      </c>
      <c r="S580" s="33" t="n"/>
      <c r="T580" s="33" t="n"/>
      <c r="U580" s="33">
        <f>IF($AB580="","",IFERROR(INDEX(ITP!$I$3:$I$46,MATCH($AB580,ITP!$E$3:$E$46,0)),""))</f>
        <v/>
      </c>
      <c r="V580" s="33">
        <f>IF($AB580="","",IFERROR(INDEX(ITP!$J$3:$J$46,MATCH($AB580,ITP!$E$3:$E$46,0)),""))</f>
        <v/>
      </c>
      <c r="W580" s="33">
        <f>IF($AB580="","",IFERROR(INDEX(ITP!$K$3:$K$46,MATCH($AB580,ITP!$E$3:$E$46,0)),""))</f>
        <v/>
      </c>
      <c r="X580" s="33">
        <f>IF($AB580="","",IFERROR(INDEX(ITP!$L$3:$L$46,MATCH($AB580,ITP!$E$3:$E$46,0)),""))</f>
        <v/>
      </c>
      <c r="Y580" s="33">
        <f>IF($AB580="","",IFERROR(INDEX(ITP!$M$3:$M$46,MATCH($AB580,ITP!$E$3:$E$46,0)),""))</f>
        <v/>
      </c>
      <c r="Z580" s="33">
        <f>IF($AB580="","",IFERROR(INDEX(ITP!$N$3:$N$46,MATCH($AB580,ITP!$E$3:$E$46,0)),""))</f>
        <v/>
      </c>
      <c r="AA580" s="13">
        <f>IF(A580="","",A580&amp;"|"&amp;COUNTIF($A$2:A580,A580))</f>
        <v/>
      </c>
      <c r="AB580" s="13">
        <f>IF($A580="","",IFERROR(INDEX(ITP!$C$3:$C$21,MATCH(1,INDEX((ITP!$A$3:$A$21=$A580)*(((ITP!$B$3:$B$21="")+ISNUMBER(SEARCH(ITP!$B$3:$B$21,$G580&amp;" "&amp;$T580)))&gt;0),0),0)),""))</f>
        <v/>
      </c>
    </row>
    <row r="581">
      <c r="A581" s="33" t="n"/>
      <c r="B581" s="10" t="n"/>
      <c r="C581" s="33" t="n"/>
      <c r="D581" s="28" t="n"/>
      <c r="E581" s="10" t="n"/>
      <c r="F581" s="44" t="n"/>
      <c r="G581" s="33" t="n"/>
      <c r="H581" s="33" t="n"/>
      <c r="I581" s="33" t="n"/>
      <c r="J581" s="33" t="n"/>
      <c r="K581" s="44" t="n"/>
      <c r="L581" s="10" t="n"/>
      <c r="M581" s="33" t="n"/>
      <c r="N581" s="33" t="n"/>
      <c r="O581" s="33" t="n"/>
      <c r="P581" s="33" t="n"/>
      <c r="Q581" s="33" t="n"/>
      <c r="R581" s="33">
        <f>IF($AB581="","",IFERROR(INDEX(ITP!$G$3:$G$46,MATCH($AB581,ITP!$E$3:$E$46,0)),""))</f>
        <v/>
      </c>
      <c r="S581" s="33" t="n"/>
      <c r="T581" s="33" t="n"/>
      <c r="U581" s="33">
        <f>IF($AB581="","",IFERROR(INDEX(ITP!$I$3:$I$46,MATCH($AB581,ITP!$E$3:$E$46,0)),""))</f>
        <v/>
      </c>
      <c r="V581" s="33">
        <f>IF($AB581="","",IFERROR(INDEX(ITP!$J$3:$J$46,MATCH($AB581,ITP!$E$3:$E$46,0)),""))</f>
        <v/>
      </c>
      <c r="W581" s="33">
        <f>IF($AB581="","",IFERROR(INDEX(ITP!$K$3:$K$46,MATCH($AB581,ITP!$E$3:$E$46,0)),""))</f>
        <v/>
      </c>
      <c r="X581" s="33">
        <f>IF($AB581="","",IFERROR(INDEX(ITP!$L$3:$L$46,MATCH($AB581,ITP!$E$3:$E$46,0)),""))</f>
        <v/>
      </c>
      <c r="Y581" s="33">
        <f>IF($AB581="","",IFERROR(INDEX(ITP!$M$3:$M$46,MATCH($AB581,ITP!$E$3:$E$46,0)),""))</f>
        <v/>
      </c>
      <c r="Z581" s="33">
        <f>IF($AB581="","",IFERROR(INDEX(ITP!$N$3:$N$46,MATCH($AB581,ITP!$E$3:$E$46,0)),""))</f>
        <v/>
      </c>
      <c r="AA581" s="13">
        <f>IF(A581="","",A581&amp;"|"&amp;COUNTIF($A$2:A581,A581))</f>
        <v/>
      </c>
      <c r="AB581" s="13">
        <f>IF($A581="","",IFERROR(INDEX(ITP!$C$3:$C$21,MATCH(1,INDEX((ITP!$A$3:$A$21=$A581)*(((ITP!$B$3:$B$21="")+ISNUMBER(SEARCH(ITP!$B$3:$B$21,$G581&amp;" "&amp;$T581)))&gt;0),0),0)),""))</f>
        <v/>
      </c>
    </row>
    <row r="582">
      <c r="A582" s="33" t="n"/>
      <c r="B582" s="10" t="n"/>
      <c r="C582" s="33" t="n"/>
      <c r="D582" s="28" t="n"/>
      <c r="E582" s="10" t="n"/>
      <c r="F582" s="44" t="n"/>
      <c r="G582" s="33" t="n"/>
      <c r="H582" s="33" t="n"/>
      <c r="I582" s="33" t="n"/>
      <c r="J582" s="33" t="n"/>
      <c r="K582" s="44" t="n"/>
      <c r="L582" s="10" t="n"/>
      <c r="M582" s="33" t="n"/>
      <c r="N582" s="33" t="n"/>
      <c r="O582" s="33" t="n"/>
      <c r="P582" s="33" t="n"/>
      <c r="Q582" s="33" t="n"/>
      <c r="R582" s="33">
        <f>IF($AB582="","",IFERROR(INDEX(ITP!$G$3:$G$46,MATCH($AB582,ITP!$E$3:$E$46,0)),""))</f>
        <v/>
      </c>
      <c r="S582" s="33" t="n"/>
      <c r="T582" s="33" t="n"/>
      <c r="U582" s="33">
        <f>IF($AB582="","",IFERROR(INDEX(ITP!$I$3:$I$46,MATCH($AB582,ITP!$E$3:$E$46,0)),""))</f>
        <v/>
      </c>
      <c r="V582" s="33">
        <f>IF($AB582="","",IFERROR(INDEX(ITP!$J$3:$J$46,MATCH($AB582,ITP!$E$3:$E$46,0)),""))</f>
        <v/>
      </c>
      <c r="W582" s="33">
        <f>IF($AB582="","",IFERROR(INDEX(ITP!$K$3:$K$46,MATCH($AB582,ITP!$E$3:$E$46,0)),""))</f>
        <v/>
      </c>
      <c r="X582" s="33">
        <f>IF($AB582="","",IFERROR(INDEX(ITP!$L$3:$L$46,MATCH($AB582,ITP!$E$3:$E$46,0)),""))</f>
        <v/>
      </c>
      <c r="Y582" s="33">
        <f>IF($AB582="","",IFERROR(INDEX(ITP!$M$3:$M$46,MATCH($AB582,ITP!$E$3:$E$46,0)),""))</f>
        <v/>
      </c>
      <c r="Z582" s="33">
        <f>IF($AB582="","",IFERROR(INDEX(ITP!$N$3:$N$46,MATCH($AB582,ITP!$E$3:$E$46,0)),""))</f>
        <v/>
      </c>
      <c r="AA582" s="13">
        <f>IF(A582="","",A582&amp;"|"&amp;COUNTIF($A$2:A582,A582))</f>
        <v/>
      </c>
      <c r="AB582" s="13">
        <f>IF($A582="","",IFERROR(INDEX(ITP!$C$3:$C$21,MATCH(1,INDEX((ITP!$A$3:$A$21=$A582)*(((ITP!$B$3:$B$21="")+ISNUMBER(SEARCH(ITP!$B$3:$B$21,$G582&amp;" "&amp;$T582)))&gt;0),0),0)),""))</f>
        <v/>
      </c>
    </row>
    <row r="583">
      <c r="A583" s="33" t="n"/>
      <c r="B583" s="10" t="n"/>
      <c r="C583" s="33" t="n"/>
      <c r="D583" s="28" t="n"/>
      <c r="E583" s="10" t="n"/>
      <c r="F583" s="44" t="n"/>
      <c r="G583" s="33" t="n"/>
      <c r="H583" s="33" t="n"/>
      <c r="I583" s="33" t="n"/>
      <c r="J583" s="33" t="n"/>
      <c r="K583" s="44" t="n"/>
      <c r="L583" s="10" t="n"/>
      <c r="M583" s="33" t="n"/>
      <c r="N583" s="33" t="n"/>
      <c r="O583" s="33" t="n"/>
      <c r="P583" s="33" t="n"/>
      <c r="Q583" s="33" t="n"/>
      <c r="R583" s="33">
        <f>IF($AB583="","",IFERROR(INDEX(ITP!$G$3:$G$46,MATCH($AB583,ITP!$E$3:$E$46,0)),""))</f>
        <v/>
      </c>
      <c r="S583" s="33" t="n"/>
      <c r="T583" s="33" t="n"/>
      <c r="U583" s="33">
        <f>IF($AB583="","",IFERROR(INDEX(ITP!$I$3:$I$46,MATCH($AB583,ITP!$E$3:$E$46,0)),""))</f>
        <v/>
      </c>
      <c r="V583" s="33">
        <f>IF($AB583="","",IFERROR(INDEX(ITP!$J$3:$J$46,MATCH($AB583,ITP!$E$3:$E$46,0)),""))</f>
        <v/>
      </c>
      <c r="W583" s="33">
        <f>IF($AB583="","",IFERROR(INDEX(ITP!$K$3:$K$46,MATCH($AB583,ITP!$E$3:$E$46,0)),""))</f>
        <v/>
      </c>
      <c r="X583" s="33">
        <f>IF($AB583="","",IFERROR(INDEX(ITP!$L$3:$L$46,MATCH($AB583,ITP!$E$3:$E$46,0)),""))</f>
        <v/>
      </c>
      <c r="Y583" s="33">
        <f>IF($AB583="","",IFERROR(INDEX(ITP!$M$3:$M$46,MATCH($AB583,ITP!$E$3:$E$46,0)),""))</f>
        <v/>
      </c>
      <c r="Z583" s="33">
        <f>IF($AB583="","",IFERROR(INDEX(ITP!$N$3:$N$46,MATCH($AB583,ITP!$E$3:$E$46,0)),""))</f>
        <v/>
      </c>
      <c r="AA583" s="13">
        <f>IF(A583="","",A583&amp;"|"&amp;COUNTIF($A$2:A583,A583))</f>
        <v/>
      </c>
      <c r="AB583" s="13">
        <f>IF($A583="","",IFERROR(INDEX(ITP!$C$3:$C$21,MATCH(1,INDEX((ITP!$A$3:$A$21=$A583)*(((ITP!$B$3:$B$21="")+ISNUMBER(SEARCH(ITP!$B$3:$B$21,$G583&amp;" "&amp;$T583)))&gt;0),0),0)),""))</f>
        <v/>
      </c>
    </row>
    <row r="584">
      <c r="A584" s="33" t="n"/>
      <c r="B584" s="10" t="n"/>
      <c r="C584" s="33" t="n"/>
      <c r="D584" s="28" t="n"/>
      <c r="E584" s="10" t="n"/>
      <c r="F584" s="44" t="n"/>
      <c r="G584" s="33" t="n"/>
      <c r="H584" s="33" t="n"/>
      <c r="I584" s="33" t="n"/>
      <c r="J584" s="33" t="n"/>
      <c r="K584" s="44" t="n"/>
      <c r="L584" s="10" t="n"/>
      <c r="M584" s="33" t="n"/>
      <c r="N584" s="33" t="n"/>
      <c r="O584" s="33" t="n"/>
      <c r="P584" s="33" t="n"/>
      <c r="Q584" s="33" t="n"/>
      <c r="R584" s="33">
        <f>IF($AB584="","",IFERROR(INDEX(ITP!$G$3:$G$46,MATCH($AB584,ITP!$E$3:$E$46,0)),""))</f>
        <v/>
      </c>
      <c r="S584" s="33" t="n"/>
      <c r="T584" s="33" t="n"/>
      <c r="U584" s="33">
        <f>IF($AB584="","",IFERROR(INDEX(ITP!$I$3:$I$46,MATCH($AB584,ITP!$E$3:$E$46,0)),""))</f>
        <v/>
      </c>
      <c r="V584" s="33">
        <f>IF($AB584="","",IFERROR(INDEX(ITP!$J$3:$J$46,MATCH($AB584,ITP!$E$3:$E$46,0)),""))</f>
        <v/>
      </c>
      <c r="W584" s="33">
        <f>IF($AB584="","",IFERROR(INDEX(ITP!$K$3:$K$46,MATCH($AB584,ITP!$E$3:$E$46,0)),""))</f>
        <v/>
      </c>
      <c r="X584" s="33">
        <f>IF($AB584="","",IFERROR(INDEX(ITP!$L$3:$L$46,MATCH($AB584,ITP!$E$3:$E$46,0)),""))</f>
        <v/>
      </c>
      <c r="Y584" s="33">
        <f>IF($AB584="","",IFERROR(INDEX(ITP!$M$3:$M$46,MATCH($AB584,ITP!$E$3:$E$46,0)),""))</f>
        <v/>
      </c>
      <c r="Z584" s="33">
        <f>IF($AB584="","",IFERROR(INDEX(ITP!$N$3:$N$46,MATCH($AB584,ITP!$E$3:$E$46,0)),""))</f>
        <v/>
      </c>
      <c r="AA584" s="13">
        <f>IF(A584="","",A584&amp;"|"&amp;COUNTIF($A$2:A584,A584))</f>
        <v/>
      </c>
      <c r="AB584" s="13">
        <f>IF($A584="","",IFERROR(INDEX(ITP!$C$3:$C$21,MATCH(1,INDEX((ITP!$A$3:$A$21=$A584)*(((ITP!$B$3:$B$21="")+ISNUMBER(SEARCH(ITP!$B$3:$B$21,$G584&amp;" "&amp;$T584)))&gt;0),0),0)),""))</f>
        <v/>
      </c>
    </row>
    <row r="585">
      <c r="A585" s="33" t="n"/>
      <c r="B585" s="10" t="n"/>
      <c r="C585" s="33" t="n"/>
      <c r="D585" s="28" t="n"/>
      <c r="E585" s="10" t="n"/>
      <c r="F585" s="44" t="n"/>
      <c r="G585" s="33" t="n"/>
      <c r="H585" s="33" t="n"/>
      <c r="I585" s="33" t="n"/>
      <c r="J585" s="33" t="n"/>
      <c r="K585" s="44" t="n"/>
      <c r="L585" s="10" t="n"/>
      <c r="M585" s="33" t="n"/>
      <c r="N585" s="33" t="n"/>
      <c r="O585" s="33" t="n"/>
      <c r="P585" s="33" t="n"/>
      <c r="Q585" s="33" t="n"/>
      <c r="R585" s="33">
        <f>IF($AB585="","",IFERROR(INDEX(ITP!$G$3:$G$46,MATCH($AB585,ITP!$E$3:$E$46,0)),""))</f>
        <v/>
      </c>
      <c r="S585" s="33" t="n"/>
      <c r="T585" s="33" t="n"/>
      <c r="U585" s="33">
        <f>IF($AB585="","",IFERROR(INDEX(ITP!$I$3:$I$46,MATCH($AB585,ITP!$E$3:$E$46,0)),""))</f>
        <v/>
      </c>
      <c r="V585" s="33">
        <f>IF($AB585="","",IFERROR(INDEX(ITP!$J$3:$J$46,MATCH($AB585,ITP!$E$3:$E$46,0)),""))</f>
        <v/>
      </c>
      <c r="W585" s="33">
        <f>IF($AB585="","",IFERROR(INDEX(ITP!$K$3:$K$46,MATCH($AB585,ITP!$E$3:$E$46,0)),""))</f>
        <v/>
      </c>
      <c r="X585" s="33">
        <f>IF($AB585="","",IFERROR(INDEX(ITP!$L$3:$L$46,MATCH($AB585,ITP!$E$3:$E$46,0)),""))</f>
        <v/>
      </c>
      <c r="Y585" s="33">
        <f>IF($AB585="","",IFERROR(INDEX(ITP!$M$3:$M$46,MATCH($AB585,ITP!$E$3:$E$46,0)),""))</f>
        <v/>
      </c>
      <c r="Z585" s="33">
        <f>IF($AB585="","",IFERROR(INDEX(ITP!$N$3:$N$46,MATCH($AB585,ITP!$E$3:$E$46,0)),""))</f>
        <v/>
      </c>
      <c r="AA585" s="13">
        <f>IF(A585="","",A585&amp;"|"&amp;COUNTIF($A$2:A585,A585))</f>
        <v/>
      </c>
      <c r="AB585" s="13">
        <f>IF($A585="","",IFERROR(INDEX(ITP!$C$3:$C$21,MATCH(1,INDEX((ITP!$A$3:$A$21=$A585)*(((ITP!$B$3:$B$21="")+ISNUMBER(SEARCH(ITP!$B$3:$B$21,$G585&amp;" "&amp;$T585)))&gt;0),0),0)),""))</f>
        <v/>
      </c>
    </row>
    <row r="586">
      <c r="A586" s="33" t="n"/>
      <c r="B586" s="10" t="n"/>
      <c r="C586" s="33" t="n"/>
      <c r="D586" s="28" t="n"/>
      <c r="E586" s="10" t="n"/>
      <c r="F586" s="44" t="n"/>
      <c r="G586" s="33" t="n"/>
      <c r="H586" s="33" t="n"/>
      <c r="I586" s="33" t="n"/>
      <c r="J586" s="33" t="n"/>
      <c r="K586" s="44" t="n"/>
      <c r="L586" s="10" t="n"/>
      <c r="M586" s="33" t="n"/>
      <c r="N586" s="33" t="n"/>
      <c r="O586" s="33" t="n"/>
      <c r="P586" s="33" t="n"/>
      <c r="Q586" s="33" t="n"/>
      <c r="R586" s="33">
        <f>IF($AB586="","",IFERROR(INDEX(ITP!$G$3:$G$46,MATCH($AB586,ITP!$E$3:$E$46,0)),""))</f>
        <v/>
      </c>
      <c r="S586" s="33" t="n"/>
      <c r="T586" s="33" t="n"/>
      <c r="U586" s="33">
        <f>IF($AB586="","",IFERROR(INDEX(ITP!$I$3:$I$46,MATCH($AB586,ITP!$E$3:$E$46,0)),""))</f>
        <v/>
      </c>
      <c r="V586" s="33">
        <f>IF($AB586="","",IFERROR(INDEX(ITP!$J$3:$J$46,MATCH($AB586,ITP!$E$3:$E$46,0)),""))</f>
        <v/>
      </c>
      <c r="W586" s="33">
        <f>IF($AB586="","",IFERROR(INDEX(ITP!$K$3:$K$46,MATCH($AB586,ITP!$E$3:$E$46,0)),""))</f>
        <v/>
      </c>
      <c r="X586" s="33">
        <f>IF($AB586="","",IFERROR(INDEX(ITP!$L$3:$L$46,MATCH($AB586,ITP!$E$3:$E$46,0)),""))</f>
        <v/>
      </c>
      <c r="Y586" s="33">
        <f>IF($AB586="","",IFERROR(INDEX(ITP!$M$3:$M$46,MATCH($AB586,ITP!$E$3:$E$46,0)),""))</f>
        <v/>
      </c>
      <c r="Z586" s="33">
        <f>IF($AB586="","",IFERROR(INDEX(ITP!$N$3:$N$46,MATCH($AB586,ITP!$E$3:$E$46,0)),""))</f>
        <v/>
      </c>
      <c r="AA586" s="13">
        <f>IF(A586="","",A586&amp;"|"&amp;COUNTIF($A$2:A586,A586))</f>
        <v/>
      </c>
      <c r="AB586" s="13">
        <f>IF($A586="","",IFERROR(INDEX(ITP!$C$3:$C$21,MATCH(1,INDEX((ITP!$A$3:$A$21=$A586)*(((ITP!$B$3:$B$21="")+ISNUMBER(SEARCH(ITP!$B$3:$B$21,$G586&amp;" "&amp;$T586)))&gt;0),0),0)),""))</f>
        <v/>
      </c>
    </row>
    <row r="587">
      <c r="A587" s="33" t="n"/>
      <c r="B587" s="10" t="n"/>
      <c r="C587" s="33" t="n"/>
      <c r="D587" s="28" t="n"/>
      <c r="E587" s="10" t="n"/>
      <c r="F587" s="44" t="n"/>
      <c r="G587" s="33" t="n"/>
      <c r="H587" s="33" t="n"/>
      <c r="I587" s="33" t="n"/>
      <c r="J587" s="33" t="n"/>
      <c r="K587" s="44" t="n"/>
      <c r="L587" s="10" t="n"/>
      <c r="M587" s="33" t="n"/>
      <c r="N587" s="33" t="n"/>
      <c r="O587" s="33" t="n"/>
      <c r="P587" s="33" t="n"/>
      <c r="Q587" s="33" t="n"/>
      <c r="R587" s="33">
        <f>IF($AB587="","",IFERROR(INDEX(ITP!$G$3:$G$46,MATCH($AB587,ITP!$E$3:$E$46,0)),""))</f>
        <v/>
      </c>
      <c r="S587" s="33" t="n"/>
      <c r="T587" s="33" t="n"/>
      <c r="U587" s="33">
        <f>IF($AB587="","",IFERROR(INDEX(ITP!$I$3:$I$46,MATCH($AB587,ITP!$E$3:$E$46,0)),""))</f>
        <v/>
      </c>
      <c r="V587" s="33">
        <f>IF($AB587="","",IFERROR(INDEX(ITP!$J$3:$J$46,MATCH($AB587,ITP!$E$3:$E$46,0)),""))</f>
        <v/>
      </c>
      <c r="W587" s="33">
        <f>IF($AB587="","",IFERROR(INDEX(ITP!$K$3:$K$46,MATCH($AB587,ITP!$E$3:$E$46,0)),""))</f>
        <v/>
      </c>
      <c r="X587" s="33">
        <f>IF($AB587="","",IFERROR(INDEX(ITP!$L$3:$L$46,MATCH($AB587,ITP!$E$3:$E$46,0)),""))</f>
        <v/>
      </c>
      <c r="Y587" s="33">
        <f>IF($AB587="","",IFERROR(INDEX(ITP!$M$3:$M$46,MATCH($AB587,ITP!$E$3:$E$46,0)),""))</f>
        <v/>
      </c>
      <c r="Z587" s="33">
        <f>IF($AB587="","",IFERROR(INDEX(ITP!$N$3:$N$46,MATCH($AB587,ITP!$E$3:$E$46,0)),""))</f>
        <v/>
      </c>
      <c r="AA587" s="13">
        <f>IF(A587="","",A587&amp;"|"&amp;COUNTIF($A$2:A587,A587))</f>
        <v/>
      </c>
      <c r="AB587" s="13">
        <f>IF($A587="","",IFERROR(INDEX(ITP!$C$3:$C$21,MATCH(1,INDEX((ITP!$A$3:$A$21=$A587)*(((ITP!$B$3:$B$21="")+ISNUMBER(SEARCH(ITP!$B$3:$B$21,$G587&amp;" "&amp;$T587)))&gt;0),0),0)),""))</f>
        <v/>
      </c>
    </row>
    <row r="588">
      <c r="A588" s="33" t="n"/>
      <c r="B588" s="10" t="n"/>
      <c r="C588" s="33" t="n"/>
      <c r="D588" s="28" t="n"/>
      <c r="E588" s="10" t="n"/>
      <c r="F588" s="44" t="n"/>
      <c r="G588" s="33" t="n"/>
      <c r="H588" s="33" t="n"/>
      <c r="I588" s="33" t="n"/>
      <c r="J588" s="33" t="n"/>
      <c r="K588" s="44" t="n"/>
      <c r="L588" s="10" t="n"/>
      <c r="M588" s="33" t="n"/>
      <c r="N588" s="33" t="n"/>
      <c r="O588" s="33" t="n"/>
      <c r="P588" s="33" t="n"/>
      <c r="Q588" s="33" t="n"/>
      <c r="R588" s="33">
        <f>IF($AB588="","",IFERROR(INDEX(ITP!$G$3:$G$46,MATCH($AB588,ITP!$E$3:$E$46,0)),""))</f>
        <v/>
      </c>
      <c r="S588" s="33" t="n"/>
      <c r="T588" s="33" t="n"/>
      <c r="U588" s="33">
        <f>IF($AB588="","",IFERROR(INDEX(ITP!$I$3:$I$46,MATCH($AB588,ITP!$E$3:$E$46,0)),""))</f>
        <v/>
      </c>
      <c r="V588" s="33">
        <f>IF($AB588="","",IFERROR(INDEX(ITP!$J$3:$J$46,MATCH($AB588,ITP!$E$3:$E$46,0)),""))</f>
        <v/>
      </c>
      <c r="W588" s="33">
        <f>IF($AB588="","",IFERROR(INDEX(ITP!$K$3:$K$46,MATCH($AB588,ITP!$E$3:$E$46,0)),""))</f>
        <v/>
      </c>
      <c r="X588" s="33">
        <f>IF($AB588="","",IFERROR(INDEX(ITP!$L$3:$L$46,MATCH($AB588,ITP!$E$3:$E$46,0)),""))</f>
        <v/>
      </c>
      <c r="Y588" s="33">
        <f>IF($AB588="","",IFERROR(INDEX(ITP!$M$3:$M$46,MATCH($AB588,ITP!$E$3:$E$46,0)),""))</f>
        <v/>
      </c>
      <c r="Z588" s="33">
        <f>IF($AB588="","",IFERROR(INDEX(ITP!$N$3:$N$46,MATCH($AB588,ITP!$E$3:$E$46,0)),""))</f>
        <v/>
      </c>
      <c r="AA588" s="13">
        <f>IF(A588="","",A588&amp;"|"&amp;COUNTIF($A$2:A588,A588))</f>
        <v/>
      </c>
      <c r="AB588" s="13">
        <f>IF($A588="","",IFERROR(INDEX(ITP!$C$3:$C$21,MATCH(1,INDEX((ITP!$A$3:$A$21=$A588)*(((ITP!$B$3:$B$21="")+ISNUMBER(SEARCH(ITP!$B$3:$B$21,$G588&amp;" "&amp;$T588)))&gt;0),0),0)),""))</f>
        <v/>
      </c>
    </row>
    <row r="589">
      <c r="A589" s="33" t="n"/>
      <c r="B589" s="10" t="n"/>
      <c r="C589" s="33" t="n"/>
      <c r="D589" s="28" t="n"/>
      <c r="E589" s="10" t="n"/>
      <c r="F589" s="44" t="n"/>
      <c r="G589" s="33" t="n"/>
      <c r="H589" s="33" t="n"/>
      <c r="I589" s="33" t="n"/>
      <c r="J589" s="33" t="n"/>
      <c r="K589" s="44" t="n"/>
      <c r="L589" s="10" t="n"/>
      <c r="M589" s="33" t="n"/>
      <c r="N589" s="33" t="n"/>
      <c r="O589" s="33" t="n"/>
      <c r="P589" s="33" t="n"/>
      <c r="Q589" s="33" t="n"/>
      <c r="R589" s="33">
        <f>IF($AB589="","",IFERROR(INDEX(ITP!$G$3:$G$46,MATCH($AB589,ITP!$E$3:$E$46,0)),""))</f>
        <v/>
      </c>
      <c r="S589" s="33" t="n"/>
      <c r="T589" s="33" t="n"/>
      <c r="U589" s="33">
        <f>IF($AB589="","",IFERROR(INDEX(ITP!$I$3:$I$46,MATCH($AB589,ITP!$E$3:$E$46,0)),""))</f>
        <v/>
      </c>
      <c r="V589" s="33">
        <f>IF($AB589="","",IFERROR(INDEX(ITP!$J$3:$J$46,MATCH($AB589,ITP!$E$3:$E$46,0)),""))</f>
        <v/>
      </c>
      <c r="W589" s="33">
        <f>IF($AB589="","",IFERROR(INDEX(ITP!$K$3:$K$46,MATCH($AB589,ITP!$E$3:$E$46,0)),""))</f>
        <v/>
      </c>
      <c r="X589" s="33">
        <f>IF($AB589="","",IFERROR(INDEX(ITP!$L$3:$L$46,MATCH($AB589,ITP!$E$3:$E$46,0)),""))</f>
        <v/>
      </c>
      <c r="Y589" s="33">
        <f>IF($AB589="","",IFERROR(INDEX(ITP!$M$3:$M$46,MATCH($AB589,ITP!$E$3:$E$46,0)),""))</f>
        <v/>
      </c>
      <c r="Z589" s="33">
        <f>IF($AB589="","",IFERROR(INDEX(ITP!$N$3:$N$46,MATCH($AB589,ITP!$E$3:$E$46,0)),""))</f>
        <v/>
      </c>
      <c r="AA589" s="13">
        <f>IF(A589="","",A589&amp;"|"&amp;COUNTIF($A$2:A589,A589))</f>
        <v/>
      </c>
      <c r="AB589" s="13">
        <f>IF($A589="","",IFERROR(INDEX(ITP!$C$3:$C$21,MATCH(1,INDEX((ITP!$A$3:$A$21=$A589)*(((ITP!$B$3:$B$21="")+ISNUMBER(SEARCH(ITP!$B$3:$B$21,$G589&amp;" "&amp;$T589)))&gt;0),0),0)),""))</f>
        <v/>
      </c>
    </row>
    <row r="590">
      <c r="A590" s="33" t="n"/>
      <c r="B590" s="10" t="n"/>
      <c r="C590" s="33" t="n"/>
      <c r="D590" s="28" t="n"/>
      <c r="E590" s="10" t="n"/>
      <c r="F590" s="44" t="n"/>
      <c r="G590" s="33" t="n"/>
      <c r="H590" s="33" t="n"/>
      <c r="I590" s="33" t="n"/>
      <c r="J590" s="33" t="n"/>
      <c r="K590" s="44" t="n"/>
      <c r="L590" s="10" t="n"/>
      <c r="M590" s="33" t="n"/>
      <c r="N590" s="33" t="n"/>
      <c r="O590" s="33" t="n"/>
      <c r="P590" s="33" t="n"/>
      <c r="Q590" s="33" t="n"/>
      <c r="R590" s="33">
        <f>IF($AB590="","",IFERROR(INDEX(ITP!$G$3:$G$46,MATCH($AB590,ITP!$E$3:$E$46,0)),""))</f>
        <v/>
      </c>
      <c r="S590" s="33" t="n"/>
      <c r="T590" s="33" t="n"/>
      <c r="U590" s="33">
        <f>IF($AB590="","",IFERROR(INDEX(ITP!$I$3:$I$46,MATCH($AB590,ITP!$E$3:$E$46,0)),""))</f>
        <v/>
      </c>
      <c r="V590" s="33">
        <f>IF($AB590="","",IFERROR(INDEX(ITP!$J$3:$J$46,MATCH($AB590,ITP!$E$3:$E$46,0)),""))</f>
        <v/>
      </c>
      <c r="W590" s="33">
        <f>IF($AB590="","",IFERROR(INDEX(ITP!$K$3:$K$46,MATCH($AB590,ITP!$E$3:$E$46,0)),""))</f>
        <v/>
      </c>
      <c r="X590" s="33">
        <f>IF($AB590="","",IFERROR(INDEX(ITP!$L$3:$L$46,MATCH($AB590,ITP!$E$3:$E$46,0)),""))</f>
        <v/>
      </c>
      <c r="Y590" s="33">
        <f>IF($AB590="","",IFERROR(INDEX(ITP!$M$3:$M$46,MATCH($AB590,ITP!$E$3:$E$46,0)),""))</f>
        <v/>
      </c>
      <c r="Z590" s="33">
        <f>IF($AB590="","",IFERROR(INDEX(ITP!$N$3:$N$46,MATCH($AB590,ITP!$E$3:$E$46,0)),""))</f>
        <v/>
      </c>
      <c r="AA590" s="13">
        <f>IF(A590="","",A590&amp;"|"&amp;COUNTIF($A$2:A590,A590))</f>
        <v/>
      </c>
      <c r="AB590" s="13">
        <f>IF($A590="","",IFERROR(INDEX(ITP!$C$3:$C$21,MATCH(1,INDEX((ITP!$A$3:$A$21=$A590)*(((ITP!$B$3:$B$21="")+ISNUMBER(SEARCH(ITP!$B$3:$B$21,$G590&amp;" "&amp;$T590)))&gt;0),0),0)),""))</f>
        <v/>
      </c>
    </row>
    <row r="591">
      <c r="A591" s="33" t="n"/>
      <c r="B591" s="10" t="n"/>
      <c r="C591" s="33" t="n"/>
      <c r="D591" s="28" t="n"/>
      <c r="E591" s="10" t="n"/>
      <c r="F591" s="44" t="n"/>
      <c r="G591" s="33" t="n"/>
      <c r="H591" s="33" t="n"/>
      <c r="I591" s="33" t="n"/>
      <c r="J591" s="33" t="n"/>
      <c r="K591" s="44" t="n"/>
      <c r="L591" s="10" t="n"/>
      <c r="M591" s="33" t="n"/>
      <c r="N591" s="33" t="n"/>
      <c r="O591" s="33" t="n"/>
      <c r="P591" s="33" t="n"/>
      <c r="Q591" s="33" t="n"/>
      <c r="R591" s="33">
        <f>IF($AB591="","",IFERROR(INDEX(ITP!$G$3:$G$46,MATCH($AB591,ITP!$E$3:$E$46,0)),""))</f>
        <v/>
      </c>
      <c r="S591" s="33" t="n"/>
      <c r="T591" s="33" t="n"/>
      <c r="U591" s="33">
        <f>IF($AB591="","",IFERROR(INDEX(ITP!$I$3:$I$46,MATCH($AB591,ITP!$E$3:$E$46,0)),""))</f>
        <v/>
      </c>
      <c r="V591" s="33">
        <f>IF($AB591="","",IFERROR(INDEX(ITP!$J$3:$J$46,MATCH($AB591,ITP!$E$3:$E$46,0)),""))</f>
        <v/>
      </c>
      <c r="W591" s="33">
        <f>IF($AB591="","",IFERROR(INDEX(ITP!$K$3:$K$46,MATCH($AB591,ITP!$E$3:$E$46,0)),""))</f>
        <v/>
      </c>
      <c r="X591" s="33">
        <f>IF($AB591="","",IFERROR(INDEX(ITP!$L$3:$L$46,MATCH($AB591,ITP!$E$3:$E$46,0)),""))</f>
        <v/>
      </c>
      <c r="Y591" s="33">
        <f>IF($AB591="","",IFERROR(INDEX(ITP!$M$3:$M$46,MATCH($AB591,ITP!$E$3:$E$46,0)),""))</f>
        <v/>
      </c>
      <c r="Z591" s="33">
        <f>IF($AB591="","",IFERROR(INDEX(ITP!$N$3:$N$46,MATCH($AB591,ITP!$E$3:$E$46,0)),""))</f>
        <v/>
      </c>
      <c r="AA591" s="13">
        <f>IF(A591="","",A591&amp;"|"&amp;COUNTIF($A$2:A591,A591))</f>
        <v/>
      </c>
      <c r="AB591" s="13">
        <f>IF($A591="","",IFERROR(INDEX(ITP!$C$3:$C$21,MATCH(1,INDEX((ITP!$A$3:$A$21=$A591)*(((ITP!$B$3:$B$21="")+ISNUMBER(SEARCH(ITP!$B$3:$B$21,$G591&amp;" "&amp;$T591)))&gt;0),0),0)),""))</f>
        <v/>
      </c>
    </row>
    <row r="592">
      <c r="A592" s="33" t="n"/>
      <c r="B592" s="10" t="n"/>
      <c r="C592" s="33" t="n"/>
      <c r="D592" s="28" t="n"/>
      <c r="E592" s="10" t="n"/>
      <c r="F592" s="44" t="n"/>
      <c r="G592" s="33" t="n"/>
      <c r="H592" s="33" t="n"/>
      <c r="I592" s="33" t="n"/>
      <c r="J592" s="33" t="n"/>
      <c r="K592" s="44" t="n"/>
      <c r="L592" s="10" t="n"/>
      <c r="M592" s="33" t="n"/>
      <c r="N592" s="33" t="n"/>
      <c r="O592" s="33" t="n"/>
      <c r="P592" s="33" t="n"/>
      <c r="Q592" s="33" t="n"/>
      <c r="R592" s="33">
        <f>IF($AB592="","",IFERROR(INDEX(ITP!$G$3:$G$46,MATCH($AB592,ITP!$E$3:$E$46,0)),""))</f>
        <v/>
      </c>
      <c r="S592" s="33" t="n"/>
      <c r="T592" s="33" t="n"/>
      <c r="U592" s="33">
        <f>IF($AB592="","",IFERROR(INDEX(ITP!$I$3:$I$46,MATCH($AB592,ITP!$E$3:$E$46,0)),""))</f>
        <v/>
      </c>
      <c r="V592" s="33">
        <f>IF($AB592="","",IFERROR(INDEX(ITP!$J$3:$J$46,MATCH($AB592,ITP!$E$3:$E$46,0)),""))</f>
        <v/>
      </c>
      <c r="W592" s="33">
        <f>IF($AB592="","",IFERROR(INDEX(ITP!$K$3:$K$46,MATCH($AB592,ITP!$E$3:$E$46,0)),""))</f>
        <v/>
      </c>
      <c r="X592" s="33">
        <f>IF($AB592="","",IFERROR(INDEX(ITP!$L$3:$L$46,MATCH($AB592,ITP!$E$3:$E$46,0)),""))</f>
        <v/>
      </c>
      <c r="Y592" s="33">
        <f>IF($AB592="","",IFERROR(INDEX(ITP!$M$3:$M$46,MATCH($AB592,ITP!$E$3:$E$46,0)),""))</f>
        <v/>
      </c>
      <c r="Z592" s="33">
        <f>IF($AB592="","",IFERROR(INDEX(ITP!$N$3:$N$46,MATCH($AB592,ITP!$E$3:$E$46,0)),""))</f>
        <v/>
      </c>
      <c r="AA592" s="13">
        <f>IF(A592="","",A592&amp;"|"&amp;COUNTIF($A$2:A592,A592))</f>
        <v/>
      </c>
      <c r="AB592" s="13">
        <f>IF($A592="","",IFERROR(INDEX(ITP!$C$3:$C$21,MATCH(1,INDEX((ITP!$A$3:$A$21=$A592)*(((ITP!$B$3:$B$21="")+ISNUMBER(SEARCH(ITP!$B$3:$B$21,$G592&amp;" "&amp;$T592)))&gt;0),0),0)),""))</f>
        <v/>
      </c>
    </row>
    <row r="593">
      <c r="A593" s="33" t="n"/>
      <c r="B593" s="10" t="n"/>
      <c r="C593" s="33" t="n"/>
      <c r="D593" s="28" t="n"/>
      <c r="E593" s="10" t="n"/>
      <c r="F593" s="44" t="n"/>
      <c r="G593" s="33" t="n"/>
      <c r="H593" s="33" t="n"/>
      <c r="I593" s="33" t="n"/>
      <c r="J593" s="33" t="n"/>
      <c r="K593" s="44" t="n"/>
      <c r="L593" s="10" t="n"/>
      <c r="M593" s="33" t="n"/>
      <c r="N593" s="33" t="n"/>
      <c r="O593" s="33" t="n"/>
      <c r="P593" s="33" t="n"/>
      <c r="Q593" s="33" t="n"/>
      <c r="R593" s="33">
        <f>IF($AB593="","",IFERROR(INDEX(ITP!$G$3:$G$46,MATCH($AB593,ITP!$E$3:$E$46,0)),""))</f>
        <v/>
      </c>
      <c r="S593" s="33" t="n"/>
      <c r="T593" s="33" t="n"/>
      <c r="U593" s="33">
        <f>IF($AB593="","",IFERROR(INDEX(ITP!$I$3:$I$46,MATCH($AB593,ITP!$E$3:$E$46,0)),""))</f>
        <v/>
      </c>
      <c r="V593" s="33">
        <f>IF($AB593="","",IFERROR(INDEX(ITP!$J$3:$J$46,MATCH($AB593,ITP!$E$3:$E$46,0)),""))</f>
        <v/>
      </c>
      <c r="W593" s="33">
        <f>IF($AB593="","",IFERROR(INDEX(ITP!$K$3:$K$46,MATCH($AB593,ITP!$E$3:$E$46,0)),""))</f>
        <v/>
      </c>
      <c r="X593" s="33">
        <f>IF($AB593="","",IFERROR(INDEX(ITP!$L$3:$L$46,MATCH($AB593,ITP!$E$3:$E$46,0)),""))</f>
        <v/>
      </c>
      <c r="Y593" s="33">
        <f>IF($AB593="","",IFERROR(INDEX(ITP!$M$3:$M$46,MATCH($AB593,ITP!$E$3:$E$46,0)),""))</f>
        <v/>
      </c>
      <c r="Z593" s="33">
        <f>IF($AB593="","",IFERROR(INDEX(ITP!$N$3:$N$46,MATCH($AB593,ITP!$E$3:$E$46,0)),""))</f>
        <v/>
      </c>
      <c r="AA593" s="13">
        <f>IF(A593="","",A593&amp;"|"&amp;COUNTIF($A$2:A593,A593))</f>
        <v/>
      </c>
      <c r="AB593" s="13">
        <f>IF($A593="","",IFERROR(INDEX(ITP!$C$3:$C$21,MATCH(1,INDEX((ITP!$A$3:$A$21=$A593)*(((ITP!$B$3:$B$21="")+ISNUMBER(SEARCH(ITP!$B$3:$B$21,$G593&amp;" "&amp;$T593)))&gt;0),0),0)),""))</f>
        <v/>
      </c>
    </row>
    <row r="594">
      <c r="A594" s="33" t="n"/>
      <c r="B594" s="10" t="n"/>
      <c r="C594" s="33" t="n"/>
      <c r="D594" s="28" t="n"/>
      <c r="E594" s="10" t="n"/>
      <c r="F594" s="44" t="n"/>
      <c r="G594" s="33" t="n"/>
      <c r="H594" s="33" t="n"/>
      <c r="I594" s="33" t="n"/>
      <c r="J594" s="33" t="n"/>
      <c r="K594" s="44" t="n"/>
      <c r="L594" s="10" t="n"/>
      <c r="M594" s="33" t="n"/>
      <c r="N594" s="33" t="n"/>
      <c r="O594" s="33" t="n"/>
      <c r="P594" s="33" t="n"/>
      <c r="Q594" s="33" t="n"/>
      <c r="R594" s="33">
        <f>IF($AB594="","",IFERROR(INDEX(ITP!$G$3:$G$46,MATCH($AB594,ITP!$E$3:$E$46,0)),""))</f>
        <v/>
      </c>
      <c r="S594" s="33" t="n"/>
      <c r="T594" s="33" t="n"/>
      <c r="U594" s="33">
        <f>IF($AB594="","",IFERROR(INDEX(ITP!$I$3:$I$46,MATCH($AB594,ITP!$E$3:$E$46,0)),""))</f>
        <v/>
      </c>
      <c r="V594" s="33">
        <f>IF($AB594="","",IFERROR(INDEX(ITP!$J$3:$J$46,MATCH($AB594,ITP!$E$3:$E$46,0)),""))</f>
        <v/>
      </c>
      <c r="W594" s="33">
        <f>IF($AB594="","",IFERROR(INDEX(ITP!$K$3:$K$46,MATCH($AB594,ITP!$E$3:$E$46,0)),""))</f>
        <v/>
      </c>
      <c r="X594" s="33">
        <f>IF($AB594="","",IFERROR(INDEX(ITP!$L$3:$L$46,MATCH($AB594,ITP!$E$3:$E$46,0)),""))</f>
        <v/>
      </c>
      <c r="Y594" s="33">
        <f>IF($AB594="","",IFERROR(INDEX(ITP!$M$3:$M$46,MATCH($AB594,ITP!$E$3:$E$46,0)),""))</f>
        <v/>
      </c>
      <c r="Z594" s="33">
        <f>IF($AB594="","",IFERROR(INDEX(ITP!$N$3:$N$46,MATCH($AB594,ITP!$E$3:$E$46,0)),""))</f>
        <v/>
      </c>
      <c r="AA594" s="13">
        <f>IF(A594="","",A594&amp;"|"&amp;COUNTIF($A$2:A594,A594))</f>
        <v/>
      </c>
      <c r="AB594" s="13">
        <f>IF($A594="","",IFERROR(INDEX(ITP!$C$3:$C$21,MATCH(1,INDEX((ITP!$A$3:$A$21=$A594)*(((ITP!$B$3:$B$21="")+ISNUMBER(SEARCH(ITP!$B$3:$B$21,$G594&amp;" "&amp;$T594)))&gt;0),0),0)),""))</f>
        <v/>
      </c>
    </row>
    <row r="595">
      <c r="A595" s="33" t="n"/>
      <c r="B595" s="10" t="n"/>
      <c r="C595" s="33" t="n"/>
      <c r="D595" s="28" t="n"/>
      <c r="E595" s="10" t="n"/>
      <c r="F595" s="44" t="n"/>
      <c r="G595" s="33" t="n"/>
      <c r="H595" s="33" t="n"/>
      <c r="I595" s="33" t="n"/>
      <c r="J595" s="33" t="n"/>
      <c r="K595" s="44" t="n"/>
      <c r="L595" s="10" t="n"/>
      <c r="M595" s="33" t="n"/>
      <c r="N595" s="33" t="n"/>
      <c r="O595" s="33" t="n"/>
      <c r="P595" s="33" t="n"/>
      <c r="Q595" s="33" t="n"/>
      <c r="R595" s="33">
        <f>IF($AB595="","",IFERROR(INDEX(ITP!$G$3:$G$46,MATCH($AB595,ITP!$E$3:$E$46,0)),""))</f>
        <v/>
      </c>
      <c r="S595" s="33" t="n"/>
      <c r="T595" s="33" t="n"/>
      <c r="U595" s="33">
        <f>IF($AB595="","",IFERROR(INDEX(ITP!$I$3:$I$46,MATCH($AB595,ITP!$E$3:$E$46,0)),""))</f>
        <v/>
      </c>
      <c r="V595" s="33">
        <f>IF($AB595="","",IFERROR(INDEX(ITP!$J$3:$J$46,MATCH($AB595,ITP!$E$3:$E$46,0)),""))</f>
        <v/>
      </c>
      <c r="W595" s="33">
        <f>IF($AB595="","",IFERROR(INDEX(ITP!$K$3:$K$46,MATCH($AB595,ITP!$E$3:$E$46,0)),""))</f>
        <v/>
      </c>
      <c r="X595" s="33">
        <f>IF($AB595="","",IFERROR(INDEX(ITP!$L$3:$L$46,MATCH($AB595,ITP!$E$3:$E$46,0)),""))</f>
        <v/>
      </c>
      <c r="Y595" s="33">
        <f>IF($AB595="","",IFERROR(INDEX(ITP!$M$3:$M$46,MATCH($AB595,ITP!$E$3:$E$46,0)),""))</f>
        <v/>
      </c>
      <c r="Z595" s="33">
        <f>IF($AB595="","",IFERROR(INDEX(ITP!$N$3:$N$46,MATCH($AB595,ITP!$E$3:$E$46,0)),""))</f>
        <v/>
      </c>
      <c r="AA595" s="13">
        <f>IF(A595="","",A595&amp;"|"&amp;COUNTIF($A$2:A595,A595))</f>
        <v/>
      </c>
      <c r="AB595" s="13">
        <f>IF($A595="","",IFERROR(INDEX(ITP!$C$3:$C$21,MATCH(1,INDEX((ITP!$A$3:$A$21=$A595)*(((ITP!$B$3:$B$21="")+ISNUMBER(SEARCH(ITP!$B$3:$B$21,$G595&amp;" "&amp;$T595)))&gt;0),0),0)),""))</f>
        <v/>
      </c>
    </row>
    <row r="596">
      <c r="A596" s="33" t="n"/>
      <c r="B596" s="10" t="n"/>
      <c r="C596" s="33" t="n"/>
      <c r="D596" s="28" t="n"/>
      <c r="E596" s="10" t="n"/>
      <c r="F596" s="44" t="n"/>
      <c r="G596" s="33" t="n"/>
      <c r="H596" s="33" t="n"/>
      <c r="I596" s="33" t="n"/>
      <c r="J596" s="33" t="n"/>
      <c r="K596" s="44" t="n"/>
      <c r="L596" s="10" t="n"/>
      <c r="M596" s="33" t="n"/>
      <c r="N596" s="33" t="n"/>
      <c r="O596" s="33" t="n"/>
      <c r="P596" s="33" t="n"/>
      <c r="Q596" s="33" t="n"/>
      <c r="R596" s="33">
        <f>IF($AB596="","",IFERROR(INDEX(ITP!$G$3:$G$46,MATCH($AB596,ITP!$E$3:$E$46,0)),""))</f>
        <v/>
      </c>
      <c r="S596" s="33" t="n"/>
      <c r="T596" s="33" t="n"/>
      <c r="U596" s="33">
        <f>IF($AB596="","",IFERROR(INDEX(ITP!$I$3:$I$46,MATCH($AB596,ITP!$E$3:$E$46,0)),""))</f>
        <v/>
      </c>
      <c r="V596" s="33">
        <f>IF($AB596="","",IFERROR(INDEX(ITP!$J$3:$J$46,MATCH($AB596,ITP!$E$3:$E$46,0)),""))</f>
        <v/>
      </c>
      <c r="W596" s="33">
        <f>IF($AB596="","",IFERROR(INDEX(ITP!$K$3:$K$46,MATCH($AB596,ITP!$E$3:$E$46,0)),""))</f>
        <v/>
      </c>
      <c r="X596" s="33">
        <f>IF($AB596="","",IFERROR(INDEX(ITP!$L$3:$L$46,MATCH($AB596,ITP!$E$3:$E$46,0)),""))</f>
        <v/>
      </c>
      <c r="Y596" s="33">
        <f>IF($AB596="","",IFERROR(INDEX(ITP!$M$3:$M$46,MATCH($AB596,ITP!$E$3:$E$46,0)),""))</f>
        <v/>
      </c>
      <c r="Z596" s="33">
        <f>IF($AB596="","",IFERROR(INDEX(ITP!$N$3:$N$46,MATCH($AB596,ITP!$E$3:$E$46,0)),""))</f>
        <v/>
      </c>
      <c r="AA596" s="13">
        <f>IF(A596="","",A596&amp;"|"&amp;COUNTIF($A$2:A596,A596))</f>
        <v/>
      </c>
      <c r="AB596" s="13">
        <f>IF($A596="","",IFERROR(INDEX(ITP!$C$3:$C$21,MATCH(1,INDEX((ITP!$A$3:$A$21=$A596)*(((ITP!$B$3:$B$21="")+ISNUMBER(SEARCH(ITP!$B$3:$B$21,$G596&amp;" "&amp;$T596)))&gt;0),0),0)),""))</f>
        <v/>
      </c>
    </row>
    <row r="597">
      <c r="A597" s="33" t="n"/>
      <c r="B597" s="10" t="n"/>
      <c r="C597" s="33" t="n"/>
      <c r="D597" s="28" t="n"/>
      <c r="E597" s="10" t="n"/>
      <c r="F597" s="44" t="n"/>
      <c r="G597" s="33" t="n"/>
      <c r="H597" s="33" t="n"/>
      <c r="I597" s="33" t="n"/>
      <c r="J597" s="33" t="n"/>
      <c r="K597" s="44" t="n"/>
      <c r="L597" s="10" t="n"/>
      <c r="M597" s="33" t="n"/>
      <c r="N597" s="33" t="n"/>
      <c r="O597" s="33" t="n"/>
      <c r="P597" s="33" t="n"/>
      <c r="Q597" s="33" t="n"/>
      <c r="R597" s="33">
        <f>IF($AB597="","",IFERROR(INDEX(ITP!$G$3:$G$46,MATCH($AB597,ITP!$E$3:$E$46,0)),""))</f>
        <v/>
      </c>
      <c r="S597" s="33" t="n"/>
      <c r="T597" s="33" t="n"/>
      <c r="U597" s="33">
        <f>IF($AB597="","",IFERROR(INDEX(ITP!$I$3:$I$46,MATCH($AB597,ITP!$E$3:$E$46,0)),""))</f>
        <v/>
      </c>
      <c r="V597" s="33">
        <f>IF($AB597="","",IFERROR(INDEX(ITP!$J$3:$J$46,MATCH($AB597,ITP!$E$3:$E$46,0)),""))</f>
        <v/>
      </c>
      <c r="W597" s="33">
        <f>IF($AB597="","",IFERROR(INDEX(ITP!$K$3:$K$46,MATCH($AB597,ITP!$E$3:$E$46,0)),""))</f>
        <v/>
      </c>
      <c r="X597" s="33">
        <f>IF($AB597="","",IFERROR(INDEX(ITP!$L$3:$L$46,MATCH($AB597,ITP!$E$3:$E$46,0)),""))</f>
        <v/>
      </c>
      <c r="Y597" s="33">
        <f>IF($AB597="","",IFERROR(INDEX(ITP!$M$3:$M$46,MATCH($AB597,ITP!$E$3:$E$46,0)),""))</f>
        <v/>
      </c>
      <c r="Z597" s="33">
        <f>IF($AB597="","",IFERROR(INDEX(ITP!$N$3:$N$46,MATCH($AB597,ITP!$E$3:$E$46,0)),""))</f>
        <v/>
      </c>
      <c r="AA597" s="13">
        <f>IF(A597="","",A597&amp;"|"&amp;COUNTIF($A$2:A597,A597))</f>
        <v/>
      </c>
      <c r="AB597" s="13">
        <f>IF($A597="","",IFERROR(INDEX(ITP!$C$3:$C$21,MATCH(1,INDEX((ITP!$A$3:$A$21=$A597)*(((ITP!$B$3:$B$21="")+ISNUMBER(SEARCH(ITP!$B$3:$B$21,$G597&amp;" "&amp;$T597)))&gt;0),0),0)),""))</f>
        <v/>
      </c>
    </row>
    <row r="598">
      <c r="A598" s="33" t="n"/>
      <c r="B598" s="10" t="n"/>
      <c r="C598" s="33" t="n"/>
      <c r="D598" s="28" t="n"/>
      <c r="E598" s="10" t="n"/>
      <c r="F598" s="44" t="n"/>
      <c r="G598" s="33" t="n"/>
      <c r="H598" s="33" t="n"/>
      <c r="I598" s="33" t="n"/>
      <c r="J598" s="33" t="n"/>
      <c r="K598" s="44" t="n"/>
      <c r="L598" s="10" t="n"/>
      <c r="M598" s="33" t="n"/>
      <c r="N598" s="33" t="n"/>
      <c r="O598" s="33" t="n"/>
      <c r="P598" s="33" t="n"/>
      <c r="Q598" s="33" t="n"/>
      <c r="R598" s="33">
        <f>IF($AB598="","",IFERROR(INDEX(ITP!$G$3:$G$46,MATCH($AB598,ITP!$E$3:$E$46,0)),""))</f>
        <v/>
      </c>
      <c r="S598" s="33" t="n"/>
      <c r="T598" s="33" t="n"/>
      <c r="U598" s="33">
        <f>IF($AB598="","",IFERROR(INDEX(ITP!$I$3:$I$46,MATCH($AB598,ITP!$E$3:$E$46,0)),""))</f>
        <v/>
      </c>
      <c r="V598" s="33">
        <f>IF($AB598="","",IFERROR(INDEX(ITP!$J$3:$J$46,MATCH($AB598,ITP!$E$3:$E$46,0)),""))</f>
        <v/>
      </c>
      <c r="W598" s="33">
        <f>IF($AB598="","",IFERROR(INDEX(ITP!$K$3:$K$46,MATCH($AB598,ITP!$E$3:$E$46,0)),""))</f>
        <v/>
      </c>
      <c r="X598" s="33">
        <f>IF($AB598="","",IFERROR(INDEX(ITP!$L$3:$L$46,MATCH($AB598,ITP!$E$3:$E$46,0)),""))</f>
        <v/>
      </c>
      <c r="Y598" s="33">
        <f>IF($AB598="","",IFERROR(INDEX(ITP!$M$3:$M$46,MATCH($AB598,ITP!$E$3:$E$46,0)),""))</f>
        <v/>
      </c>
      <c r="Z598" s="33">
        <f>IF($AB598="","",IFERROR(INDEX(ITP!$N$3:$N$46,MATCH($AB598,ITP!$E$3:$E$46,0)),""))</f>
        <v/>
      </c>
      <c r="AA598" s="13">
        <f>IF(A598="","",A598&amp;"|"&amp;COUNTIF($A$2:A598,A598))</f>
        <v/>
      </c>
      <c r="AB598" s="13">
        <f>IF($A598="","",IFERROR(INDEX(ITP!$C$3:$C$21,MATCH(1,INDEX((ITP!$A$3:$A$21=$A598)*(((ITP!$B$3:$B$21="")+ISNUMBER(SEARCH(ITP!$B$3:$B$21,$G598&amp;" "&amp;$T598)))&gt;0),0),0)),""))</f>
        <v/>
      </c>
    </row>
    <row r="599">
      <c r="A599" s="33" t="n"/>
      <c r="B599" s="10" t="n"/>
      <c r="C599" s="33" t="n"/>
      <c r="D599" s="28" t="n"/>
      <c r="E599" s="10" t="n"/>
      <c r="F599" s="44" t="n"/>
      <c r="G599" s="33" t="n"/>
      <c r="H599" s="33" t="n"/>
      <c r="I599" s="33" t="n"/>
      <c r="J599" s="33" t="n"/>
      <c r="K599" s="44" t="n"/>
      <c r="L599" s="10" t="n"/>
      <c r="M599" s="33" t="n"/>
      <c r="N599" s="33" t="n"/>
      <c r="O599" s="33" t="n"/>
      <c r="P599" s="33" t="n"/>
      <c r="Q599" s="33" t="n"/>
      <c r="R599" s="33">
        <f>IF($AB599="","",IFERROR(INDEX(ITP!$G$3:$G$46,MATCH($AB599,ITP!$E$3:$E$46,0)),""))</f>
        <v/>
      </c>
      <c r="S599" s="33" t="n"/>
      <c r="T599" s="33" t="n"/>
      <c r="U599" s="33">
        <f>IF($AB599="","",IFERROR(INDEX(ITP!$I$3:$I$46,MATCH($AB599,ITP!$E$3:$E$46,0)),""))</f>
        <v/>
      </c>
      <c r="V599" s="33">
        <f>IF($AB599="","",IFERROR(INDEX(ITP!$J$3:$J$46,MATCH($AB599,ITP!$E$3:$E$46,0)),""))</f>
        <v/>
      </c>
      <c r="W599" s="33">
        <f>IF($AB599="","",IFERROR(INDEX(ITP!$K$3:$K$46,MATCH($AB599,ITP!$E$3:$E$46,0)),""))</f>
        <v/>
      </c>
      <c r="X599" s="33">
        <f>IF($AB599="","",IFERROR(INDEX(ITP!$L$3:$L$46,MATCH($AB599,ITP!$E$3:$E$46,0)),""))</f>
        <v/>
      </c>
      <c r="Y599" s="33">
        <f>IF($AB599="","",IFERROR(INDEX(ITP!$M$3:$M$46,MATCH($AB599,ITP!$E$3:$E$46,0)),""))</f>
        <v/>
      </c>
      <c r="Z599" s="33">
        <f>IF($AB599="","",IFERROR(INDEX(ITP!$N$3:$N$46,MATCH($AB599,ITP!$E$3:$E$46,0)),""))</f>
        <v/>
      </c>
      <c r="AA599" s="13">
        <f>IF(A599="","",A599&amp;"|"&amp;COUNTIF($A$2:A599,A599))</f>
        <v/>
      </c>
      <c r="AB599" s="13">
        <f>IF($A599="","",IFERROR(INDEX(ITP!$C$3:$C$21,MATCH(1,INDEX((ITP!$A$3:$A$21=$A599)*(((ITP!$B$3:$B$21="")+ISNUMBER(SEARCH(ITP!$B$3:$B$21,$G599&amp;" "&amp;$T599)))&gt;0),0),0)),""))</f>
        <v/>
      </c>
    </row>
    <row r="600">
      <c r="A600" s="33" t="n"/>
      <c r="B600" s="10" t="n"/>
      <c r="C600" s="33" t="n"/>
      <c r="D600" s="28" t="n"/>
      <c r="E600" s="10" t="n"/>
      <c r="F600" s="44" t="n"/>
      <c r="G600" s="33" t="n"/>
      <c r="H600" s="33" t="n"/>
      <c r="I600" s="33" t="n"/>
      <c r="J600" s="33" t="n"/>
      <c r="K600" s="44" t="n"/>
      <c r="L600" s="10" t="n"/>
      <c r="M600" s="33" t="n"/>
      <c r="N600" s="33" t="n"/>
      <c r="O600" s="33" t="n"/>
      <c r="P600" s="33" t="n"/>
      <c r="Q600" s="33" t="n"/>
      <c r="R600" s="33">
        <f>IF($AB600="","",IFERROR(INDEX(ITP!$G$3:$G$46,MATCH($AB600,ITP!$E$3:$E$46,0)),""))</f>
        <v/>
      </c>
      <c r="S600" s="33" t="n"/>
      <c r="T600" s="33" t="n"/>
      <c r="U600" s="33">
        <f>IF($AB600="","",IFERROR(INDEX(ITP!$I$3:$I$46,MATCH($AB600,ITP!$E$3:$E$46,0)),""))</f>
        <v/>
      </c>
      <c r="V600" s="33">
        <f>IF($AB600="","",IFERROR(INDEX(ITP!$J$3:$J$46,MATCH($AB600,ITP!$E$3:$E$46,0)),""))</f>
        <v/>
      </c>
      <c r="W600" s="33">
        <f>IF($AB600="","",IFERROR(INDEX(ITP!$K$3:$K$46,MATCH($AB600,ITP!$E$3:$E$46,0)),""))</f>
        <v/>
      </c>
      <c r="X600" s="33">
        <f>IF($AB600="","",IFERROR(INDEX(ITP!$L$3:$L$46,MATCH($AB600,ITP!$E$3:$E$46,0)),""))</f>
        <v/>
      </c>
      <c r="Y600" s="33">
        <f>IF($AB600="","",IFERROR(INDEX(ITP!$M$3:$M$46,MATCH($AB600,ITP!$E$3:$E$46,0)),""))</f>
        <v/>
      </c>
      <c r="Z600" s="33">
        <f>IF($AB600="","",IFERROR(INDEX(ITP!$N$3:$N$46,MATCH($AB600,ITP!$E$3:$E$46,0)),""))</f>
        <v/>
      </c>
      <c r="AA600" s="13">
        <f>IF(A600="","",A600&amp;"|"&amp;COUNTIF($A$2:A600,A600))</f>
        <v/>
      </c>
      <c r="AB600" s="13">
        <f>IF($A600="","",IFERROR(INDEX(ITP!$C$3:$C$21,MATCH(1,INDEX((ITP!$A$3:$A$21=$A600)*(((ITP!$B$3:$B$21="")+ISNUMBER(SEARCH(ITP!$B$3:$B$21,$G600&amp;" "&amp;$T600)))&gt;0),0),0)),""))</f>
        <v/>
      </c>
    </row>
    <row r="601">
      <c r="A601" s="33" t="n"/>
      <c r="B601" s="10" t="n"/>
      <c r="C601" s="33" t="n"/>
      <c r="D601" s="28" t="n"/>
      <c r="E601" s="10" t="n"/>
      <c r="F601" s="44" t="n"/>
      <c r="G601" s="33" t="n"/>
      <c r="H601" s="33" t="n"/>
      <c r="I601" s="33" t="n"/>
      <c r="J601" s="33" t="n"/>
      <c r="K601" s="44" t="n"/>
      <c r="L601" s="10" t="n"/>
      <c r="M601" s="33" t="n"/>
      <c r="N601" s="33" t="n"/>
      <c r="O601" s="33" t="n"/>
      <c r="P601" s="33" t="n"/>
      <c r="Q601" s="33" t="n"/>
      <c r="R601" s="33">
        <f>IF($AB601="","",IFERROR(INDEX(ITP!$G$3:$G$46,MATCH($AB601,ITP!$E$3:$E$46,0)),""))</f>
        <v/>
      </c>
      <c r="S601" s="33" t="n"/>
      <c r="T601" s="33" t="n"/>
      <c r="U601" s="33">
        <f>IF($AB601="","",IFERROR(INDEX(ITP!$I$3:$I$46,MATCH($AB601,ITP!$E$3:$E$46,0)),""))</f>
        <v/>
      </c>
      <c r="V601" s="33">
        <f>IF($AB601="","",IFERROR(INDEX(ITP!$J$3:$J$46,MATCH($AB601,ITP!$E$3:$E$46,0)),""))</f>
        <v/>
      </c>
      <c r="W601" s="33">
        <f>IF($AB601="","",IFERROR(INDEX(ITP!$K$3:$K$46,MATCH($AB601,ITP!$E$3:$E$46,0)),""))</f>
        <v/>
      </c>
      <c r="X601" s="33">
        <f>IF($AB601="","",IFERROR(INDEX(ITP!$L$3:$L$46,MATCH($AB601,ITP!$E$3:$E$46,0)),""))</f>
        <v/>
      </c>
      <c r="Y601" s="33">
        <f>IF($AB601="","",IFERROR(INDEX(ITP!$M$3:$M$46,MATCH($AB601,ITP!$E$3:$E$46,0)),""))</f>
        <v/>
      </c>
      <c r="Z601" s="33">
        <f>IF($AB601="","",IFERROR(INDEX(ITP!$N$3:$N$46,MATCH($AB601,ITP!$E$3:$E$46,0)),""))</f>
        <v/>
      </c>
      <c r="AA601" s="13">
        <f>IF(A601="","",A601&amp;"|"&amp;COUNTIF($A$2:A601,A601))</f>
        <v/>
      </c>
      <c r="AB601" s="13">
        <f>IF($A601="","",IFERROR(INDEX(ITP!$C$3:$C$21,MATCH(1,INDEX((ITP!$A$3:$A$21=$A601)*(((ITP!$B$3:$B$21="")+ISNUMBER(SEARCH(ITP!$B$3:$B$21,$G601&amp;" "&amp;$T601)))&gt;0),0),0)),""))</f>
        <v/>
      </c>
    </row>
    <row r="602">
      <c r="A602" s="33" t="n"/>
      <c r="B602" s="10" t="n"/>
      <c r="C602" s="33" t="n"/>
      <c r="D602" s="28" t="n"/>
      <c r="E602" s="10" t="n"/>
      <c r="F602" s="44" t="n"/>
      <c r="G602" s="33" t="n"/>
      <c r="H602" s="33" t="n"/>
      <c r="I602" s="33" t="n"/>
      <c r="J602" s="33" t="n"/>
      <c r="K602" s="44" t="n"/>
      <c r="L602" s="10" t="n"/>
      <c r="M602" s="33" t="n"/>
      <c r="N602" s="33" t="n"/>
      <c r="O602" s="33" t="n"/>
      <c r="P602" s="33" t="n"/>
      <c r="Q602" s="33" t="n"/>
      <c r="R602" s="33">
        <f>IF($AB602="","",IFERROR(INDEX(ITP!$G$3:$G$46,MATCH($AB602,ITP!$E$3:$E$46,0)),""))</f>
        <v/>
      </c>
      <c r="S602" s="33" t="n"/>
      <c r="T602" s="33" t="n"/>
      <c r="U602" s="33">
        <f>IF($AB602="","",IFERROR(INDEX(ITP!$I$3:$I$46,MATCH($AB602,ITP!$E$3:$E$46,0)),""))</f>
        <v/>
      </c>
      <c r="V602" s="33">
        <f>IF($AB602="","",IFERROR(INDEX(ITP!$J$3:$J$46,MATCH($AB602,ITP!$E$3:$E$46,0)),""))</f>
        <v/>
      </c>
      <c r="W602" s="33">
        <f>IF($AB602="","",IFERROR(INDEX(ITP!$K$3:$K$46,MATCH($AB602,ITP!$E$3:$E$46,0)),""))</f>
        <v/>
      </c>
      <c r="X602" s="33">
        <f>IF($AB602="","",IFERROR(INDEX(ITP!$L$3:$L$46,MATCH($AB602,ITP!$E$3:$E$46,0)),""))</f>
        <v/>
      </c>
      <c r="Y602" s="33">
        <f>IF($AB602="","",IFERROR(INDEX(ITP!$M$3:$M$46,MATCH($AB602,ITP!$E$3:$E$46,0)),""))</f>
        <v/>
      </c>
      <c r="Z602" s="33">
        <f>IF($AB602="","",IFERROR(INDEX(ITP!$N$3:$N$46,MATCH($AB602,ITP!$E$3:$E$46,0)),""))</f>
        <v/>
      </c>
      <c r="AA602" s="13">
        <f>IF(A602="","",A602&amp;"|"&amp;COUNTIF($A$2:A602,A602))</f>
        <v/>
      </c>
      <c r="AB602" s="13">
        <f>IF($A602="","",IFERROR(INDEX(ITP!$C$3:$C$21,MATCH(1,INDEX((ITP!$A$3:$A$21=$A602)*(((ITP!$B$3:$B$21="")+ISNUMBER(SEARCH(ITP!$B$3:$B$21,$G602&amp;" "&amp;$T602)))&gt;0),0),0)),""))</f>
        <v/>
      </c>
    </row>
    <row r="603">
      <c r="A603" s="33" t="n"/>
      <c r="B603" s="10" t="n"/>
      <c r="C603" s="33" t="n"/>
      <c r="D603" s="28" t="n"/>
      <c r="E603" s="10" t="n"/>
      <c r="F603" s="44" t="n"/>
      <c r="G603" s="33" t="n"/>
      <c r="H603" s="33" t="n"/>
      <c r="I603" s="33" t="n"/>
      <c r="J603" s="33" t="n"/>
      <c r="K603" s="44" t="n"/>
      <c r="L603" s="10" t="n"/>
      <c r="M603" s="33" t="n"/>
      <c r="N603" s="33" t="n"/>
      <c r="O603" s="33" t="n"/>
      <c r="P603" s="33" t="n"/>
      <c r="Q603" s="33" t="n"/>
      <c r="R603" s="33">
        <f>IF($AB603="","",IFERROR(INDEX(ITP!$G$3:$G$46,MATCH($AB603,ITP!$E$3:$E$46,0)),""))</f>
        <v/>
      </c>
      <c r="S603" s="33" t="n"/>
      <c r="T603" s="33" t="n"/>
      <c r="U603" s="33">
        <f>IF($AB603="","",IFERROR(INDEX(ITP!$I$3:$I$46,MATCH($AB603,ITP!$E$3:$E$46,0)),""))</f>
        <v/>
      </c>
      <c r="V603" s="33">
        <f>IF($AB603="","",IFERROR(INDEX(ITP!$J$3:$J$46,MATCH($AB603,ITP!$E$3:$E$46,0)),""))</f>
        <v/>
      </c>
      <c r="W603" s="33">
        <f>IF($AB603="","",IFERROR(INDEX(ITP!$K$3:$K$46,MATCH($AB603,ITP!$E$3:$E$46,0)),""))</f>
        <v/>
      </c>
      <c r="X603" s="33">
        <f>IF($AB603="","",IFERROR(INDEX(ITP!$L$3:$L$46,MATCH($AB603,ITP!$E$3:$E$46,0)),""))</f>
        <v/>
      </c>
      <c r="Y603" s="33">
        <f>IF($AB603="","",IFERROR(INDEX(ITP!$M$3:$M$46,MATCH($AB603,ITP!$E$3:$E$46,0)),""))</f>
        <v/>
      </c>
      <c r="Z603" s="33">
        <f>IF($AB603="","",IFERROR(INDEX(ITP!$N$3:$N$46,MATCH($AB603,ITP!$E$3:$E$46,0)),""))</f>
        <v/>
      </c>
      <c r="AA603" s="13">
        <f>IF(A603="","",A603&amp;"|"&amp;COUNTIF($A$2:A603,A603))</f>
        <v/>
      </c>
      <c r="AB603" s="13">
        <f>IF($A603="","",IFERROR(INDEX(ITP!$C$3:$C$21,MATCH(1,INDEX((ITP!$A$3:$A$21=$A603)*(((ITP!$B$3:$B$21="")+ISNUMBER(SEARCH(ITP!$B$3:$B$21,$G603&amp;" "&amp;$T603)))&gt;0),0),0)),""))</f>
        <v/>
      </c>
    </row>
    <row r="604">
      <c r="A604" s="33" t="n"/>
      <c r="B604" s="10" t="n"/>
      <c r="C604" s="33" t="n"/>
      <c r="D604" s="28" t="n"/>
      <c r="E604" s="10" t="n"/>
      <c r="F604" s="44" t="n"/>
      <c r="G604" s="33" t="n"/>
      <c r="H604" s="33" t="n"/>
      <c r="I604" s="33" t="n"/>
      <c r="J604" s="33" t="n"/>
      <c r="K604" s="44" t="n"/>
      <c r="L604" s="10" t="n"/>
      <c r="M604" s="33" t="n"/>
      <c r="N604" s="33" t="n"/>
      <c r="O604" s="33" t="n"/>
      <c r="P604" s="33" t="n"/>
      <c r="Q604" s="33" t="n"/>
      <c r="R604" s="33">
        <f>IF($AB604="","",IFERROR(INDEX(ITP!$G$3:$G$46,MATCH($AB604,ITP!$E$3:$E$46,0)),""))</f>
        <v/>
      </c>
      <c r="S604" s="33" t="n"/>
      <c r="T604" s="33" t="n"/>
      <c r="U604" s="33">
        <f>IF($AB604="","",IFERROR(INDEX(ITP!$I$3:$I$46,MATCH($AB604,ITP!$E$3:$E$46,0)),""))</f>
        <v/>
      </c>
      <c r="V604" s="33">
        <f>IF($AB604="","",IFERROR(INDEX(ITP!$J$3:$J$46,MATCH($AB604,ITP!$E$3:$E$46,0)),""))</f>
        <v/>
      </c>
      <c r="W604" s="33">
        <f>IF($AB604="","",IFERROR(INDEX(ITP!$K$3:$K$46,MATCH($AB604,ITP!$E$3:$E$46,0)),""))</f>
        <v/>
      </c>
      <c r="X604" s="33">
        <f>IF($AB604="","",IFERROR(INDEX(ITP!$L$3:$L$46,MATCH($AB604,ITP!$E$3:$E$46,0)),""))</f>
        <v/>
      </c>
      <c r="Y604" s="33">
        <f>IF($AB604="","",IFERROR(INDEX(ITP!$M$3:$M$46,MATCH($AB604,ITP!$E$3:$E$46,0)),""))</f>
        <v/>
      </c>
      <c r="Z604" s="33">
        <f>IF($AB604="","",IFERROR(INDEX(ITP!$N$3:$N$46,MATCH($AB604,ITP!$E$3:$E$46,0)),""))</f>
        <v/>
      </c>
      <c r="AA604" s="13">
        <f>IF(A604="","",A604&amp;"|"&amp;COUNTIF($A$2:A604,A604))</f>
        <v/>
      </c>
      <c r="AB604" s="13">
        <f>IF($A604="","",IFERROR(INDEX(ITP!$C$3:$C$21,MATCH(1,INDEX((ITP!$A$3:$A$21=$A604)*(((ITP!$B$3:$B$21="")+ISNUMBER(SEARCH(ITP!$B$3:$B$21,$G604&amp;" "&amp;$T604)))&gt;0),0),0)),""))</f>
        <v/>
      </c>
    </row>
    <row r="605">
      <c r="A605" s="33" t="n"/>
      <c r="B605" s="10" t="n"/>
      <c r="C605" s="33" t="n"/>
      <c r="D605" s="28" t="n"/>
      <c r="E605" s="10" t="n"/>
      <c r="F605" s="44" t="n"/>
      <c r="G605" s="33" t="n"/>
      <c r="H605" s="33" t="n"/>
      <c r="I605" s="33" t="n"/>
      <c r="J605" s="33" t="n"/>
      <c r="K605" s="44" t="n"/>
      <c r="L605" s="10" t="n"/>
      <c r="M605" s="33" t="n"/>
      <c r="N605" s="33" t="n"/>
      <c r="O605" s="33" t="n"/>
      <c r="P605" s="33" t="n"/>
      <c r="Q605" s="33" t="n"/>
      <c r="R605" s="33">
        <f>IF($AB605="","",IFERROR(INDEX(ITP!$G$3:$G$46,MATCH($AB605,ITP!$E$3:$E$46,0)),""))</f>
        <v/>
      </c>
      <c r="S605" s="33" t="n"/>
      <c r="T605" s="33" t="n"/>
      <c r="U605" s="33">
        <f>IF($AB605="","",IFERROR(INDEX(ITP!$I$3:$I$46,MATCH($AB605,ITP!$E$3:$E$46,0)),""))</f>
        <v/>
      </c>
      <c r="V605" s="33">
        <f>IF($AB605="","",IFERROR(INDEX(ITP!$J$3:$J$46,MATCH($AB605,ITP!$E$3:$E$46,0)),""))</f>
        <v/>
      </c>
      <c r="W605" s="33">
        <f>IF($AB605="","",IFERROR(INDEX(ITP!$K$3:$K$46,MATCH($AB605,ITP!$E$3:$E$46,0)),""))</f>
        <v/>
      </c>
      <c r="X605" s="33">
        <f>IF($AB605="","",IFERROR(INDEX(ITP!$L$3:$L$46,MATCH($AB605,ITP!$E$3:$E$46,0)),""))</f>
        <v/>
      </c>
      <c r="Y605" s="33">
        <f>IF($AB605="","",IFERROR(INDEX(ITP!$M$3:$M$46,MATCH($AB605,ITP!$E$3:$E$46,0)),""))</f>
        <v/>
      </c>
      <c r="Z605" s="33">
        <f>IF($AB605="","",IFERROR(INDEX(ITP!$N$3:$N$46,MATCH($AB605,ITP!$E$3:$E$46,0)),""))</f>
        <v/>
      </c>
      <c r="AA605" s="13">
        <f>IF(A605="","",A605&amp;"|"&amp;COUNTIF($A$2:A605,A605))</f>
        <v/>
      </c>
      <c r="AB605" s="13">
        <f>IF($A605="","",IFERROR(INDEX(ITP!$C$3:$C$21,MATCH(1,INDEX((ITP!$A$3:$A$21=$A605)*(((ITP!$B$3:$B$21="")+ISNUMBER(SEARCH(ITP!$B$3:$B$21,$G605&amp;" "&amp;$T605)))&gt;0),0),0)),""))</f>
        <v/>
      </c>
    </row>
    <row r="606">
      <c r="A606" s="33" t="n"/>
      <c r="B606" s="10" t="n"/>
      <c r="C606" s="33" t="n"/>
      <c r="D606" s="28" t="n"/>
      <c r="E606" s="10" t="n"/>
      <c r="F606" s="44" t="n"/>
      <c r="G606" s="33" t="n"/>
      <c r="H606" s="33" t="n"/>
      <c r="I606" s="33" t="n"/>
      <c r="J606" s="33" t="n"/>
      <c r="K606" s="44" t="n"/>
      <c r="L606" s="10" t="n"/>
      <c r="M606" s="33" t="n"/>
      <c r="N606" s="33" t="n"/>
      <c r="O606" s="33" t="n"/>
      <c r="P606" s="33" t="n"/>
      <c r="Q606" s="33" t="n"/>
      <c r="R606" s="33">
        <f>IF($AB606="","",IFERROR(INDEX(ITP!$G$3:$G$46,MATCH($AB606,ITP!$E$3:$E$46,0)),""))</f>
        <v/>
      </c>
      <c r="S606" s="33" t="n"/>
      <c r="T606" s="33" t="n"/>
      <c r="U606" s="33">
        <f>IF($AB606="","",IFERROR(INDEX(ITP!$I$3:$I$46,MATCH($AB606,ITP!$E$3:$E$46,0)),""))</f>
        <v/>
      </c>
      <c r="V606" s="33">
        <f>IF($AB606="","",IFERROR(INDEX(ITP!$J$3:$J$46,MATCH($AB606,ITP!$E$3:$E$46,0)),""))</f>
        <v/>
      </c>
      <c r="W606" s="33">
        <f>IF($AB606="","",IFERROR(INDEX(ITP!$K$3:$K$46,MATCH($AB606,ITP!$E$3:$E$46,0)),""))</f>
        <v/>
      </c>
      <c r="X606" s="33">
        <f>IF($AB606="","",IFERROR(INDEX(ITP!$L$3:$L$46,MATCH($AB606,ITP!$E$3:$E$46,0)),""))</f>
        <v/>
      </c>
      <c r="Y606" s="33">
        <f>IF($AB606="","",IFERROR(INDEX(ITP!$M$3:$M$46,MATCH($AB606,ITP!$E$3:$E$46,0)),""))</f>
        <v/>
      </c>
      <c r="Z606" s="33">
        <f>IF($AB606="","",IFERROR(INDEX(ITP!$N$3:$N$46,MATCH($AB606,ITP!$E$3:$E$46,0)),""))</f>
        <v/>
      </c>
      <c r="AA606" s="13">
        <f>IF(A606="","",A606&amp;"|"&amp;COUNTIF($A$2:A606,A606))</f>
        <v/>
      </c>
      <c r="AB606" s="13">
        <f>IF($A606="","",IFERROR(INDEX(ITP!$C$3:$C$21,MATCH(1,INDEX((ITP!$A$3:$A$21=$A606)*(((ITP!$B$3:$B$21="")+ISNUMBER(SEARCH(ITP!$B$3:$B$21,$G606&amp;" "&amp;$T606)))&gt;0),0),0)),""))</f>
        <v/>
      </c>
    </row>
    <row r="607">
      <c r="A607" s="33" t="n"/>
      <c r="B607" s="10" t="n"/>
      <c r="C607" s="33" t="n"/>
      <c r="D607" s="28" t="n"/>
      <c r="E607" s="10" t="n"/>
      <c r="F607" s="44" t="n"/>
      <c r="G607" s="33" t="n"/>
      <c r="H607" s="33" t="n"/>
      <c r="I607" s="33" t="n"/>
      <c r="J607" s="33" t="n"/>
      <c r="K607" s="44" t="n"/>
      <c r="L607" s="10" t="n"/>
      <c r="M607" s="33" t="n"/>
      <c r="N607" s="33" t="n"/>
      <c r="O607" s="33" t="n"/>
      <c r="P607" s="33" t="n"/>
      <c r="Q607" s="33" t="n"/>
      <c r="R607" s="33">
        <f>IF($AB607="","",IFERROR(INDEX(ITP!$G$3:$G$46,MATCH($AB607,ITP!$E$3:$E$46,0)),""))</f>
        <v/>
      </c>
      <c r="S607" s="33" t="n"/>
      <c r="T607" s="33" t="n"/>
      <c r="U607" s="33">
        <f>IF($AB607="","",IFERROR(INDEX(ITP!$I$3:$I$46,MATCH($AB607,ITP!$E$3:$E$46,0)),""))</f>
        <v/>
      </c>
      <c r="V607" s="33">
        <f>IF($AB607="","",IFERROR(INDEX(ITP!$J$3:$J$46,MATCH($AB607,ITP!$E$3:$E$46,0)),""))</f>
        <v/>
      </c>
      <c r="W607" s="33">
        <f>IF($AB607="","",IFERROR(INDEX(ITP!$K$3:$K$46,MATCH($AB607,ITP!$E$3:$E$46,0)),""))</f>
        <v/>
      </c>
      <c r="X607" s="33">
        <f>IF($AB607="","",IFERROR(INDEX(ITP!$L$3:$L$46,MATCH($AB607,ITP!$E$3:$E$46,0)),""))</f>
        <v/>
      </c>
      <c r="Y607" s="33">
        <f>IF($AB607="","",IFERROR(INDEX(ITP!$M$3:$M$46,MATCH($AB607,ITP!$E$3:$E$46,0)),""))</f>
        <v/>
      </c>
      <c r="Z607" s="33">
        <f>IF($AB607="","",IFERROR(INDEX(ITP!$N$3:$N$46,MATCH($AB607,ITP!$E$3:$E$46,0)),""))</f>
        <v/>
      </c>
      <c r="AA607" s="13">
        <f>IF(A607="","",A607&amp;"|"&amp;COUNTIF($A$2:A607,A607))</f>
        <v/>
      </c>
      <c r="AB607" s="13">
        <f>IF($A607="","",IFERROR(INDEX(ITP!$C$3:$C$21,MATCH(1,INDEX((ITP!$A$3:$A$21=$A607)*(((ITP!$B$3:$B$21="")+ISNUMBER(SEARCH(ITP!$B$3:$B$21,$G607&amp;" "&amp;$T607)))&gt;0),0),0)),""))</f>
        <v/>
      </c>
    </row>
    <row r="608">
      <c r="A608" s="33" t="n"/>
      <c r="B608" s="10" t="n"/>
      <c r="C608" s="33" t="n"/>
      <c r="D608" s="28" t="n"/>
      <c r="E608" s="10" t="n"/>
      <c r="F608" s="44" t="n"/>
      <c r="G608" s="33" t="n"/>
      <c r="H608" s="33" t="n"/>
      <c r="I608" s="33" t="n"/>
      <c r="J608" s="33" t="n"/>
      <c r="K608" s="44" t="n"/>
      <c r="L608" s="10" t="n"/>
      <c r="M608" s="33" t="n"/>
      <c r="N608" s="33" t="n"/>
      <c r="O608" s="33" t="n"/>
      <c r="P608" s="33" t="n"/>
      <c r="Q608" s="33" t="n"/>
      <c r="R608" s="33">
        <f>IF($AB608="","",IFERROR(INDEX(ITP!$G$3:$G$46,MATCH($AB608,ITP!$E$3:$E$46,0)),""))</f>
        <v/>
      </c>
      <c r="S608" s="33" t="n"/>
      <c r="T608" s="33" t="n"/>
      <c r="U608" s="33">
        <f>IF($AB608="","",IFERROR(INDEX(ITP!$I$3:$I$46,MATCH($AB608,ITP!$E$3:$E$46,0)),""))</f>
        <v/>
      </c>
      <c r="V608" s="33">
        <f>IF($AB608="","",IFERROR(INDEX(ITP!$J$3:$J$46,MATCH($AB608,ITP!$E$3:$E$46,0)),""))</f>
        <v/>
      </c>
      <c r="W608" s="33">
        <f>IF($AB608="","",IFERROR(INDEX(ITP!$K$3:$K$46,MATCH($AB608,ITP!$E$3:$E$46,0)),""))</f>
        <v/>
      </c>
      <c r="X608" s="33">
        <f>IF($AB608="","",IFERROR(INDEX(ITP!$L$3:$L$46,MATCH($AB608,ITP!$E$3:$E$46,0)),""))</f>
        <v/>
      </c>
      <c r="Y608" s="33">
        <f>IF($AB608="","",IFERROR(INDEX(ITP!$M$3:$M$46,MATCH($AB608,ITP!$E$3:$E$46,0)),""))</f>
        <v/>
      </c>
      <c r="Z608" s="33">
        <f>IF($AB608="","",IFERROR(INDEX(ITP!$N$3:$N$46,MATCH($AB608,ITP!$E$3:$E$46,0)),""))</f>
        <v/>
      </c>
      <c r="AA608" s="13">
        <f>IF(A608="","",A608&amp;"|"&amp;COUNTIF($A$2:A608,A608))</f>
        <v/>
      </c>
      <c r="AB608" s="13">
        <f>IF($A608="","",IFERROR(INDEX(ITP!$C$3:$C$21,MATCH(1,INDEX((ITP!$A$3:$A$21=$A608)*(((ITP!$B$3:$B$21="")+ISNUMBER(SEARCH(ITP!$B$3:$B$21,$G608&amp;" "&amp;$T608)))&gt;0),0),0)),""))</f>
        <v/>
      </c>
    </row>
    <row r="609">
      <c r="A609" s="33" t="n"/>
      <c r="B609" s="10" t="n"/>
      <c r="C609" s="33" t="n"/>
      <c r="D609" s="28" t="n"/>
      <c r="E609" s="10" t="n"/>
      <c r="F609" s="44" t="n"/>
      <c r="G609" s="33" t="n"/>
      <c r="H609" s="33" t="n"/>
      <c r="I609" s="33" t="n"/>
      <c r="J609" s="33" t="n"/>
      <c r="K609" s="44" t="n"/>
      <c r="L609" s="10" t="n"/>
      <c r="M609" s="33" t="n"/>
      <c r="N609" s="33" t="n"/>
      <c r="O609" s="33" t="n"/>
      <c r="P609" s="33" t="n"/>
      <c r="Q609" s="33" t="n"/>
      <c r="R609" s="33">
        <f>IF($AB609="","",IFERROR(INDEX(ITP!$G$3:$G$46,MATCH($AB609,ITP!$E$3:$E$46,0)),""))</f>
        <v/>
      </c>
      <c r="S609" s="33" t="n"/>
      <c r="T609" s="33" t="n"/>
      <c r="U609" s="33">
        <f>IF($AB609="","",IFERROR(INDEX(ITP!$I$3:$I$46,MATCH($AB609,ITP!$E$3:$E$46,0)),""))</f>
        <v/>
      </c>
      <c r="V609" s="33">
        <f>IF($AB609="","",IFERROR(INDEX(ITP!$J$3:$J$46,MATCH($AB609,ITP!$E$3:$E$46,0)),""))</f>
        <v/>
      </c>
      <c r="W609" s="33">
        <f>IF($AB609="","",IFERROR(INDEX(ITP!$K$3:$K$46,MATCH($AB609,ITP!$E$3:$E$46,0)),""))</f>
        <v/>
      </c>
      <c r="X609" s="33">
        <f>IF($AB609="","",IFERROR(INDEX(ITP!$L$3:$L$46,MATCH($AB609,ITP!$E$3:$E$46,0)),""))</f>
        <v/>
      </c>
      <c r="Y609" s="33">
        <f>IF($AB609="","",IFERROR(INDEX(ITP!$M$3:$M$46,MATCH($AB609,ITP!$E$3:$E$46,0)),""))</f>
        <v/>
      </c>
      <c r="Z609" s="33">
        <f>IF($AB609="","",IFERROR(INDEX(ITP!$N$3:$N$46,MATCH($AB609,ITP!$E$3:$E$46,0)),""))</f>
        <v/>
      </c>
      <c r="AA609" s="13">
        <f>IF(A609="","",A609&amp;"|"&amp;COUNTIF($A$2:A609,A609))</f>
        <v/>
      </c>
      <c r="AB609" s="13">
        <f>IF($A609="","",IFERROR(INDEX(ITP!$C$3:$C$21,MATCH(1,INDEX((ITP!$A$3:$A$21=$A609)*(((ITP!$B$3:$B$21="")+ISNUMBER(SEARCH(ITP!$B$3:$B$21,$G609&amp;" "&amp;$T609)))&gt;0),0),0)),""))</f>
        <v/>
      </c>
    </row>
    <row r="610">
      <c r="A610" s="33" t="n"/>
      <c r="B610" s="10" t="n"/>
      <c r="C610" s="33" t="n"/>
      <c r="D610" s="28" t="n"/>
      <c r="E610" s="10" t="n"/>
      <c r="F610" s="44" t="n"/>
      <c r="G610" s="33" t="n"/>
      <c r="H610" s="33" t="n"/>
      <c r="I610" s="33" t="n"/>
      <c r="J610" s="33" t="n"/>
      <c r="K610" s="44" t="n"/>
      <c r="L610" s="10" t="n"/>
      <c r="M610" s="33" t="n"/>
      <c r="N610" s="33" t="n"/>
      <c r="O610" s="33" t="n"/>
      <c r="P610" s="33" t="n"/>
      <c r="Q610" s="33" t="n"/>
      <c r="R610" s="33">
        <f>IF($AB610="","",IFERROR(INDEX(ITP!$G$3:$G$46,MATCH($AB610,ITP!$E$3:$E$46,0)),""))</f>
        <v/>
      </c>
      <c r="S610" s="33" t="n"/>
      <c r="T610" s="33" t="n"/>
      <c r="U610" s="33">
        <f>IF($AB610="","",IFERROR(INDEX(ITP!$I$3:$I$46,MATCH($AB610,ITP!$E$3:$E$46,0)),""))</f>
        <v/>
      </c>
      <c r="V610" s="33">
        <f>IF($AB610="","",IFERROR(INDEX(ITP!$J$3:$J$46,MATCH($AB610,ITP!$E$3:$E$46,0)),""))</f>
        <v/>
      </c>
      <c r="W610" s="33">
        <f>IF($AB610="","",IFERROR(INDEX(ITP!$K$3:$K$46,MATCH($AB610,ITP!$E$3:$E$46,0)),""))</f>
        <v/>
      </c>
      <c r="X610" s="33">
        <f>IF($AB610="","",IFERROR(INDEX(ITP!$L$3:$L$46,MATCH($AB610,ITP!$E$3:$E$46,0)),""))</f>
        <v/>
      </c>
      <c r="Y610" s="33">
        <f>IF($AB610="","",IFERROR(INDEX(ITP!$M$3:$M$46,MATCH($AB610,ITP!$E$3:$E$46,0)),""))</f>
        <v/>
      </c>
      <c r="Z610" s="33">
        <f>IF($AB610="","",IFERROR(INDEX(ITP!$N$3:$N$46,MATCH($AB610,ITP!$E$3:$E$46,0)),""))</f>
        <v/>
      </c>
      <c r="AA610" s="13">
        <f>IF(A610="","",A610&amp;"|"&amp;COUNTIF($A$2:A610,A610))</f>
        <v/>
      </c>
      <c r="AB610" s="13">
        <f>IF($A610="","",IFERROR(INDEX(ITP!$C$3:$C$21,MATCH(1,INDEX((ITP!$A$3:$A$21=$A610)*(((ITP!$B$3:$B$21="")+ISNUMBER(SEARCH(ITP!$B$3:$B$21,$G610&amp;" "&amp;$T610)))&gt;0),0),0)),""))</f>
        <v/>
      </c>
    </row>
    <row r="611">
      <c r="A611" s="33" t="n"/>
      <c r="B611" s="10" t="n"/>
      <c r="C611" s="33" t="n"/>
      <c r="D611" s="28" t="n"/>
      <c r="E611" s="10" t="n"/>
      <c r="F611" s="44" t="n"/>
      <c r="G611" s="33" t="n"/>
      <c r="H611" s="33" t="n"/>
      <c r="I611" s="33" t="n"/>
      <c r="J611" s="33" t="n"/>
      <c r="K611" s="44" t="n"/>
      <c r="L611" s="10" t="n"/>
      <c r="M611" s="33" t="n"/>
      <c r="N611" s="33" t="n"/>
      <c r="O611" s="33" t="n"/>
      <c r="P611" s="33" t="n"/>
      <c r="Q611" s="33" t="n"/>
      <c r="R611" s="33">
        <f>IF($AB611="","",IFERROR(INDEX(ITP!$G$3:$G$46,MATCH($AB611,ITP!$E$3:$E$46,0)),""))</f>
        <v/>
      </c>
      <c r="S611" s="33" t="n"/>
      <c r="T611" s="33" t="n"/>
      <c r="U611" s="33">
        <f>IF($AB611="","",IFERROR(INDEX(ITP!$I$3:$I$46,MATCH($AB611,ITP!$E$3:$E$46,0)),""))</f>
        <v/>
      </c>
      <c r="V611" s="33">
        <f>IF($AB611="","",IFERROR(INDEX(ITP!$J$3:$J$46,MATCH($AB611,ITP!$E$3:$E$46,0)),""))</f>
        <v/>
      </c>
      <c r="W611" s="33">
        <f>IF($AB611="","",IFERROR(INDEX(ITP!$K$3:$K$46,MATCH($AB611,ITP!$E$3:$E$46,0)),""))</f>
        <v/>
      </c>
      <c r="X611" s="33">
        <f>IF($AB611="","",IFERROR(INDEX(ITP!$L$3:$L$46,MATCH($AB611,ITP!$E$3:$E$46,0)),""))</f>
        <v/>
      </c>
      <c r="Y611" s="33">
        <f>IF($AB611="","",IFERROR(INDEX(ITP!$M$3:$M$46,MATCH($AB611,ITP!$E$3:$E$46,0)),""))</f>
        <v/>
      </c>
      <c r="Z611" s="33">
        <f>IF($AB611="","",IFERROR(INDEX(ITP!$N$3:$N$46,MATCH($AB611,ITP!$E$3:$E$46,0)),""))</f>
        <v/>
      </c>
      <c r="AA611" s="13">
        <f>IF(A611="","",A611&amp;"|"&amp;COUNTIF($A$2:A611,A611))</f>
        <v/>
      </c>
      <c r="AB611" s="13">
        <f>IF($A611="","",IFERROR(INDEX(ITP!$C$3:$C$21,MATCH(1,INDEX((ITP!$A$3:$A$21=$A611)*(((ITP!$B$3:$B$21="")+ISNUMBER(SEARCH(ITP!$B$3:$B$21,$G611&amp;" "&amp;$T611)))&gt;0),0),0)),""))</f>
        <v/>
      </c>
    </row>
    <row r="612">
      <c r="A612" s="33" t="n"/>
      <c r="B612" s="10" t="n"/>
      <c r="C612" s="33" t="n"/>
      <c r="D612" s="28" t="n"/>
      <c r="E612" s="10" t="n"/>
      <c r="F612" s="44" t="n"/>
      <c r="G612" s="33" t="n"/>
      <c r="H612" s="33" t="n"/>
      <c r="I612" s="33" t="n"/>
      <c r="J612" s="33" t="n"/>
      <c r="K612" s="44" t="n"/>
      <c r="L612" s="10" t="n"/>
      <c r="M612" s="33" t="n"/>
      <c r="N612" s="33" t="n"/>
      <c r="O612" s="33" t="n"/>
      <c r="P612" s="33" t="n"/>
      <c r="Q612" s="33" t="n"/>
      <c r="R612" s="33">
        <f>IF($AB612="","",IFERROR(INDEX(ITP!$G$3:$G$46,MATCH($AB612,ITP!$E$3:$E$46,0)),""))</f>
        <v/>
      </c>
      <c r="S612" s="33" t="n"/>
      <c r="T612" s="33" t="n"/>
      <c r="U612" s="33">
        <f>IF($AB612="","",IFERROR(INDEX(ITP!$I$3:$I$46,MATCH($AB612,ITP!$E$3:$E$46,0)),""))</f>
        <v/>
      </c>
      <c r="V612" s="33">
        <f>IF($AB612="","",IFERROR(INDEX(ITP!$J$3:$J$46,MATCH($AB612,ITP!$E$3:$E$46,0)),""))</f>
        <v/>
      </c>
      <c r="W612" s="33">
        <f>IF($AB612="","",IFERROR(INDEX(ITP!$K$3:$K$46,MATCH($AB612,ITP!$E$3:$E$46,0)),""))</f>
        <v/>
      </c>
      <c r="X612" s="33">
        <f>IF($AB612="","",IFERROR(INDEX(ITP!$L$3:$L$46,MATCH($AB612,ITP!$E$3:$E$46,0)),""))</f>
        <v/>
      </c>
      <c r="Y612" s="33">
        <f>IF($AB612="","",IFERROR(INDEX(ITP!$M$3:$M$46,MATCH($AB612,ITP!$E$3:$E$46,0)),""))</f>
        <v/>
      </c>
      <c r="Z612" s="33">
        <f>IF($AB612="","",IFERROR(INDEX(ITP!$N$3:$N$46,MATCH($AB612,ITP!$E$3:$E$46,0)),""))</f>
        <v/>
      </c>
      <c r="AA612" s="13">
        <f>IF(A612="","",A612&amp;"|"&amp;COUNTIF($A$2:A612,A612))</f>
        <v/>
      </c>
      <c r="AB612" s="13">
        <f>IF($A612="","",IFERROR(INDEX(ITP!$C$3:$C$21,MATCH(1,INDEX((ITP!$A$3:$A$21=$A612)*(((ITP!$B$3:$B$21="")+ISNUMBER(SEARCH(ITP!$B$3:$B$21,$G612&amp;" "&amp;$T612)))&gt;0),0),0)),""))</f>
        <v/>
      </c>
    </row>
    <row r="613">
      <c r="A613" s="33" t="n"/>
      <c r="B613" s="10" t="n"/>
      <c r="C613" s="33" t="n"/>
      <c r="D613" s="28" t="n"/>
      <c r="E613" s="10" t="n"/>
      <c r="F613" s="44" t="n"/>
      <c r="G613" s="33" t="n"/>
      <c r="H613" s="33" t="n"/>
      <c r="I613" s="33" t="n"/>
      <c r="J613" s="33" t="n"/>
      <c r="K613" s="44" t="n"/>
      <c r="L613" s="10" t="n"/>
      <c r="M613" s="33" t="n"/>
      <c r="N613" s="33" t="n"/>
      <c r="O613" s="33" t="n"/>
      <c r="P613" s="33" t="n"/>
      <c r="Q613" s="33" t="n"/>
      <c r="R613" s="33">
        <f>IF($AB613="","",IFERROR(INDEX(ITP!$G$3:$G$46,MATCH($AB613,ITP!$E$3:$E$46,0)),""))</f>
        <v/>
      </c>
      <c r="S613" s="33" t="n"/>
      <c r="T613" s="33" t="n"/>
      <c r="U613" s="33">
        <f>IF($AB613="","",IFERROR(INDEX(ITP!$I$3:$I$46,MATCH($AB613,ITP!$E$3:$E$46,0)),""))</f>
        <v/>
      </c>
      <c r="V613" s="33">
        <f>IF($AB613="","",IFERROR(INDEX(ITP!$J$3:$J$46,MATCH($AB613,ITP!$E$3:$E$46,0)),""))</f>
        <v/>
      </c>
      <c r="W613" s="33">
        <f>IF($AB613="","",IFERROR(INDEX(ITP!$K$3:$K$46,MATCH($AB613,ITP!$E$3:$E$46,0)),""))</f>
        <v/>
      </c>
      <c r="X613" s="33">
        <f>IF($AB613="","",IFERROR(INDEX(ITP!$L$3:$L$46,MATCH($AB613,ITP!$E$3:$E$46,0)),""))</f>
        <v/>
      </c>
      <c r="Y613" s="33">
        <f>IF($AB613="","",IFERROR(INDEX(ITP!$M$3:$M$46,MATCH($AB613,ITP!$E$3:$E$46,0)),""))</f>
        <v/>
      </c>
      <c r="Z613" s="33">
        <f>IF($AB613="","",IFERROR(INDEX(ITP!$N$3:$N$46,MATCH($AB613,ITP!$E$3:$E$46,0)),""))</f>
        <v/>
      </c>
      <c r="AA613" s="13">
        <f>IF(A613="","",A613&amp;"|"&amp;COUNTIF($A$2:A613,A613))</f>
        <v/>
      </c>
      <c r="AB613" s="13">
        <f>IF($A613="","",IFERROR(INDEX(ITP!$C$3:$C$21,MATCH(1,INDEX((ITP!$A$3:$A$21=$A613)*(((ITP!$B$3:$B$21="")+ISNUMBER(SEARCH(ITP!$B$3:$B$21,$G613&amp;" "&amp;$T613)))&gt;0),0),0)),""))</f>
        <v/>
      </c>
    </row>
    <row r="614">
      <c r="A614" s="33" t="n"/>
      <c r="B614" s="10" t="n"/>
      <c r="C614" s="33" t="n"/>
      <c r="D614" s="28" t="n"/>
      <c r="E614" s="10" t="n"/>
      <c r="F614" s="44" t="n"/>
      <c r="G614" s="33" t="n"/>
      <c r="H614" s="33" t="n"/>
      <c r="I614" s="33" t="n"/>
      <c r="J614" s="33" t="n"/>
      <c r="K614" s="44" t="n"/>
      <c r="L614" s="10" t="n"/>
      <c r="M614" s="33" t="n"/>
      <c r="N614" s="33" t="n"/>
      <c r="O614" s="33" t="n"/>
      <c r="P614" s="33" t="n"/>
      <c r="Q614" s="33" t="n"/>
      <c r="R614" s="33">
        <f>IF($AB614="","",IFERROR(INDEX(ITP!$G$3:$G$46,MATCH($AB614,ITP!$E$3:$E$46,0)),""))</f>
        <v/>
      </c>
      <c r="S614" s="33" t="n"/>
      <c r="T614" s="33" t="n"/>
      <c r="U614" s="33">
        <f>IF($AB614="","",IFERROR(INDEX(ITP!$I$3:$I$46,MATCH($AB614,ITP!$E$3:$E$46,0)),""))</f>
        <v/>
      </c>
      <c r="V614" s="33">
        <f>IF($AB614="","",IFERROR(INDEX(ITP!$J$3:$J$46,MATCH($AB614,ITP!$E$3:$E$46,0)),""))</f>
        <v/>
      </c>
      <c r="W614" s="33">
        <f>IF($AB614="","",IFERROR(INDEX(ITP!$K$3:$K$46,MATCH($AB614,ITP!$E$3:$E$46,0)),""))</f>
        <v/>
      </c>
      <c r="X614" s="33">
        <f>IF($AB614="","",IFERROR(INDEX(ITP!$L$3:$L$46,MATCH($AB614,ITP!$E$3:$E$46,0)),""))</f>
        <v/>
      </c>
      <c r="Y614" s="33">
        <f>IF($AB614="","",IFERROR(INDEX(ITP!$M$3:$M$46,MATCH($AB614,ITP!$E$3:$E$46,0)),""))</f>
        <v/>
      </c>
      <c r="Z614" s="33">
        <f>IF($AB614="","",IFERROR(INDEX(ITP!$N$3:$N$46,MATCH($AB614,ITP!$E$3:$E$46,0)),""))</f>
        <v/>
      </c>
      <c r="AA614" s="13">
        <f>IF(A614="","",A614&amp;"|"&amp;COUNTIF($A$2:A614,A614))</f>
        <v/>
      </c>
      <c r="AB614" s="13">
        <f>IF($A614="","",IFERROR(INDEX(ITP!$C$3:$C$21,MATCH(1,INDEX((ITP!$A$3:$A$21=$A614)*(((ITP!$B$3:$B$21="")+ISNUMBER(SEARCH(ITP!$B$3:$B$21,$G614&amp;" "&amp;$T614)))&gt;0),0),0)),""))</f>
        <v/>
      </c>
    </row>
    <row r="615">
      <c r="A615" s="33" t="n"/>
      <c r="B615" s="10" t="n"/>
      <c r="C615" s="33" t="n"/>
      <c r="D615" s="28" t="n"/>
      <c r="E615" s="10" t="n"/>
      <c r="F615" s="44" t="n"/>
      <c r="G615" s="33" t="n"/>
      <c r="H615" s="33" t="n"/>
      <c r="I615" s="33" t="n"/>
      <c r="J615" s="33" t="n"/>
      <c r="K615" s="44" t="n"/>
      <c r="L615" s="10" t="n"/>
      <c r="M615" s="33" t="n"/>
      <c r="N615" s="33" t="n"/>
      <c r="O615" s="33" t="n"/>
      <c r="P615" s="33" t="n"/>
      <c r="Q615" s="33" t="n"/>
      <c r="R615" s="33">
        <f>IF($AB615="","",IFERROR(INDEX(ITP!$G$3:$G$46,MATCH($AB615,ITP!$E$3:$E$46,0)),""))</f>
        <v/>
      </c>
      <c r="S615" s="33" t="n"/>
      <c r="T615" s="33" t="n"/>
      <c r="U615" s="33">
        <f>IF($AB615="","",IFERROR(INDEX(ITP!$I$3:$I$46,MATCH($AB615,ITP!$E$3:$E$46,0)),""))</f>
        <v/>
      </c>
      <c r="V615" s="33">
        <f>IF($AB615="","",IFERROR(INDEX(ITP!$J$3:$J$46,MATCH($AB615,ITP!$E$3:$E$46,0)),""))</f>
        <v/>
      </c>
      <c r="W615" s="33">
        <f>IF($AB615="","",IFERROR(INDEX(ITP!$K$3:$K$46,MATCH($AB615,ITP!$E$3:$E$46,0)),""))</f>
        <v/>
      </c>
      <c r="X615" s="33">
        <f>IF($AB615="","",IFERROR(INDEX(ITP!$L$3:$L$46,MATCH($AB615,ITP!$E$3:$E$46,0)),""))</f>
        <v/>
      </c>
      <c r="Y615" s="33">
        <f>IF($AB615="","",IFERROR(INDEX(ITP!$M$3:$M$46,MATCH($AB615,ITP!$E$3:$E$46,0)),""))</f>
        <v/>
      </c>
      <c r="Z615" s="33">
        <f>IF($AB615="","",IFERROR(INDEX(ITP!$N$3:$N$46,MATCH($AB615,ITP!$E$3:$E$46,0)),""))</f>
        <v/>
      </c>
      <c r="AA615" s="13">
        <f>IF(A615="","",A615&amp;"|"&amp;COUNTIF($A$2:A615,A615))</f>
        <v/>
      </c>
      <c r="AB615" s="13">
        <f>IF($A615="","",IFERROR(INDEX(ITP!$C$3:$C$21,MATCH(1,INDEX((ITP!$A$3:$A$21=$A615)*(((ITP!$B$3:$B$21="")+ISNUMBER(SEARCH(ITP!$B$3:$B$21,$G615&amp;" "&amp;$T615)))&gt;0),0),0)),""))</f>
        <v/>
      </c>
    </row>
    <row r="616">
      <c r="A616" s="33" t="n"/>
      <c r="B616" s="10" t="n"/>
      <c r="C616" s="33" t="n"/>
      <c r="D616" s="28" t="n"/>
      <c r="E616" s="10" t="n"/>
      <c r="F616" s="44" t="n"/>
      <c r="G616" s="33" t="n"/>
      <c r="H616" s="33" t="n"/>
      <c r="I616" s="33" t="n"/>
      <c r="J616" s="33" t="n"/>
      <c r="K616" s="44" t="n"/>
      <c r="L616" s="10" t="n"/>
      <c r="M616" s="33" t="n"/>
      <c r="N616" s="33" t="n"/>
      <c r="O616" s="33" t="n"/>
      <c r="P616" s="33" t="n"/>
      <c r="Q616" s="33" t="n"/>
      <c r="R616" s="33">
        <f>IF($AB616="","",IFERROR(INDEX(ITP!$G$3:$G$46,MATCH($AB616,ITP!$E$3:$E$46,0)),""))</f>
        <v/>
      </c>
      <c r="S616" s="33" t="n"/>
      <c r="T616" s="33" t="n"/>
      <c r="U616" s="33">
        <f>IF($AB616="","",IFERROR(INDEX(ITP!$I$3:$I$46,MATCH($AB616,ITP!$E$3:$E$46,0)),""))</f>
        <v/>
      </c>
      <c r="V616" s="33">
        <f>IF($AB616="","",IFERROR(INDEX(ITP!$J$3:$J$46,MATCH($AB616,ITP!$E$3:$E$46,0)),""))</f>
        <v/>
      </c>
      <c r="W616" s="33">
        <f>IF($AB616="","",IFERROR(INDEX(ITP!$K$3:$K$46,MATCH($AB616,ITP!$E$3:$E$46,0)),""))</f>
        <v/>
      </c>
      <c r="X616" s="33">
        <f>IF($AB616="","",IFERROR(INDEX(ITP!$L$3:$L$46,MATCH($AB616,ITP!$E$3:$E$46,0)),""))</f>
        <v/>
      </c>
      <c r="Y616" s="33">
        <f>IF($AB616="","",IFERROR(INDEX(ITP!$M$3:$M$46,MATCH($AB616,ITP!$E$3:$E$46,0)),""))</f>
        <v/>
      </c>
      <c r="Z616" s="33">
        <f>IF($AB616="","",IFERROR(INDEX(ITP!$N$3:$N$46,MATCH($AB616,ITP!$E$3:$E$46,0)),""))</f>
        <v/>
      </c>
      <c r="AA616" s="13">
        <f>IF(A616="","",A616&amp;"|"&amp;COUNTIF($A$2:A616,A616))</f>
        <v/>
      </c>
      <c r="AB616" s="13">
        <f>IF($A616="","",IFERROR(INDEX(ITP!$C$3:$C$21,MATCH(1,INDEX((ITP!$A$3:$A$21=$A616)*(((ITP!$B$3:$B$21="")+ISNUMBER(SEARCH(ITP!$B$3:$B$21,$G616&amp;" "&amp;$T616)))&gt;0),0),0)),""))</f>
        <v/>
      </c>
    </row>
    <row r="617">
      <c r="A617" s="33" t="n"/>
      <c r="B617" s="10" t="n"/>
      <c r="C617" s="33" t="n"/>
      <c r="D617" s="28" t="n"/>
      <c r="E617" s="10" t="n"/>
      <c r="F617" s="44" t="n"/>
      <c r="G617" s="33" t="n"/>
      <c r="H617" s="33" t="n"/>
      <c r="I617" s="33" t="n"/>
      <c r="J617" s="33" t="n"/>
      <c r="K617" s="44" t="n"/>
      <c r="L617" s="10" t="n"/>
      <c r="M617" s="33" t="n"/>
      <c r="N617" s="33" t="n"/>
      <c r="O617" s="33" t="n"/>
      <c r="P617" s="33" t="n"/>
      <c r="Q617" s="33" t="n"/>
      <c r="R617" s="33">
        <f>IF($AB617="","",IFERROR(INDEX(ITP!$G$3:$G$46,MATCH($AB617,ITP!$E$3:$E$46,0)),""))</f>
        <v/>
      </c>
      <c r="S617" s="33" t="n"/>
      <c r="T617" s="33" t="n"/>
      <c r="U617" s="33">
        <f>IF($AB617="","",IFERROR(INDEX(ITP!$I$3:$I$46,MATCH($AB617,ITP!$E$3:$E$46,0)),""))</f>
        <v/>
      </c>
      <c r="V617" s="33">
        <f>IF($AB617="","",IFERROR(INDEX(ITP!$J$3:$J$46,MATCH($AB617,ITP!$E$3:$E$46,0)),""))</f>
        <v/>
      </c>
      <c r="W617" s="33">
        <f>IF($AB617="","",IFERROR(INDEX(ITP!$K$3:$K$46,MATCH($AB617,ITP!$E$3:$E$46,0)),""))</f>
        <v/>
      </c>
      <c r="X617" s="33">
        <f>IF($AB617="","",IFERROR(INDEX(ITP!$L$3:$L$46,MATCH($AB617,ITP!$E$3:$E$46,0)),""))</f>
        <v/>
      </c>
      <c r="Y617" s="33">
        <f>IF($AB617="","",IFERROR(INDEX(ITP!$M$3:$M$46,MATCH($AB617,ITP!$E$3:$E$46,0)),""))</f>
        <v/>
      </c>
      <c r="Z617" s="33">
        <f>IF($AB617="","",IFERROR(INDEX(ITP!$N$3:$N$46,MATCH($AB617,ITP!$E$3:$E$46,0)),""))</f>
        <v/>
      </c>
      <c r="AA617" s="13">
        <f>IF(A617="","",A617&amp;"|"&amp;COUNTIF($A$2:A617,A617))</f>
        <v/>
      </c>
      <c r="AB617" s="13">
        <f>IF($A617="","",IFERROR(INDEX(ITP!$C$3:$C$21,MATCH(1,INDEX((ITP!$A$3:$A$21=$A617)*(((ITP!$B$3:$B$21="")+ISNUMBER(SEARCH(ITP!$B$3:$B$21,$G617&amp;" "&amp;$T617)))&gt;0),0),0)),""))</f>
        <v/>
      </c>
    </row>
    <row r="618">
      <c r="A618" s="33" t="n"/>
      <c r="B618" s="10" t="n"/>
      <c r="C618" s="33" t="n"/>
      <c r="D618" s="28" t="n"/>
      <c r="E618" s="10" t="n"/>
      <c r="F618" s="44" t="n"/>
      <c r="G618" s="33" t="n"/>
      <c r="H618" s="33" t="n"/>
      <c r="I618" s="33" t="n"/>
      <c r="J618" s="33" t="n"/>
      <c r="K618" s="44" t="n"/>
      <c r="L618" s="10" t="n"/>
      <c r="M618" s="33" t="n"/>
      <c r="N618" s="33" t="n"/>
      <c r="O618" s="33" t="n"/>
      <c r="P618" s="33" t="n"/>
      <c r="Q618" s="33" t="n"/>
      <c r="R618" s="33">
        <f>IF($AB618="","",IFERROR(INDEX(ITP!$G$3:$G$46,MATCH($AB618,ITP!$E$3:$E$46,0)),""))</f>
        <v/>
      </c>
      <c r="S618" s="33" t="n"/>
      <c r="T618" s="33" t="n"/>
      <c r="U618" s="33">
        <f>IF($AB618="","",IFERROR(INDEX(ITP!$I$3:$I$46,MATCH($AB618,ITP!$E$3:$E$46,0)),""))</f>
        <v/>
      </c>
      <c r="V618" s="33">
        <f>IF($AB618="","",IFERROR(INDEX(ITP!$J$3:$J$46,MATCH($AB618,ITP!$E$3:$E$46,0)),""))</f>
        <v/>
      </c>
      <c r="W618" s="33">
        <f>IF($AB618="","",IFERROR(INDEX(ITP!$K$3:$K$46,MATCH($AB618,ITP!$E$3:$E$46,0)),""))</f>
        <v/>
      </c>
      <c r="X618" s="33">
        <f>IF($AB618="","",IFERROR(INDEX(ITP!$L$3:$L$46,MATCH($AB618,ITP!$E$3:$E$46,0)),""))</f>
        <v/>
      </c>
      <c r="Y618" s="33">
        <f>IF($AB618="","",IFERROR(INDEX(ITP!$M$3:$M$46,MATCH($AB618,ITP!$E$3:$E$46,0)),""))</f>
        <v/>
      </c>
      <c r="Z618" s="33">
        <f>IF($AB618="","",IFERROR(INDEX(ITP!$N$3:$N$46,MATCH($AB618,ITP!$E$3:$E$46,0)),""))</f>
        <v/>
      </c>
      <c r="AA618" s="13">
        <f>IF(A618="","",A618&amp;"|"&amp;COUNTIF($A$2:A618,A618))</f>
        <v/>
      </c>
      <c r="AB618" s="13">
        <f>IF($A618="","",IFERROR(INDEX(ITP!$C$3:$C$21,MATCH(1,INDEX((ITP!$A$3:$A$21=$A618)*(((ITP!$B$3:$B$21="")+ISNUMBER(SEARCH(ITP!$B$3:$B$21,$G618&amp;" "&amp;$T618)))&gt;0),0),0)),""))</f>
        <v/>
      </c>
    </row>
    <row r="619">
      <c r="A619" s="33" t="n"/>
      <c r="B619" s="10" t="n"/>
      <c r="C619" s="33" t="n"/>
      <c r="D619" s="28" t="n"/>
      <c r="E619" s="10" t="n"/>
      <c r="F619" s="44" t="n"/>
      <c r="G619" s="33" t="n"/>
      <c r="H619" s="33" t="n"/>
      <c r="I619" s="33" t="n"/>
      <c r="J619" s="33" t="n"/>
      <c r="K619" s="44" t="n"/>
      <c r="L619" s="10" t="n"/>
      <c r="M619" s="33" t="n"/>
      <c r="N619" s="33" t="n"/>
      <c r="O619" s="33" t="n"/>
      <c r="P619" s="33" t="n"/>
      <c r="Q619" s="33" t="n"/>
      <c r="R619" s="33">
        <f>IF($AB619="","",IFERROR(INDEX(ITP!$G$3:$G$46,MATCH($AB619,ITP!$E$3:$E$46,0)),""))</f>
        <v/>
      </c>
      <c r="S619" s="33" t="n"/>
      <c r="T619" s="33" t="n"/>
      <c r="U619" s="33">
        <f>IF($AB619="","",IFERROR(INDEX(ITP!$I$3:$I$46,MATCH($AB619,ITP!$E$3:$E$46,0)),""))</f>
        <v/>
      </c>
      <c r="V619" s="33">
        <f>IF($AB619="","",IFERROR(INDEX(ITP!$J$3:$J$46,MATCH($AB619,ITP!$E$3:$E$46,0)),""))</f>
        <v/>
      </c>
      <c r="W619" s="33">
        <f>IF($AB619="","",IFERROR(INDEX(ITP!$K$3:$K$46,MATCH($AB619,ITP!$E$3:$E$46,0)),""))</f>
        <v/>
      </c>
      <c r="X619" s="33">
        <f>IF($AB619="","",IFERROR(INDEX(ITP!$L$3:$L$46,MATCH($AB619,ITP!$E$3:$E$46,0)),""))</f>
        <v/>
      </c>
      <c r="Y619" s="33">
        <f>IF($AB619="","",IFERROR(INDEX(ITP!$M$3:$M$46,MATCH($AB619,ITP!$E$3:$E$46,0)),""))</f>
        <v/>
      </c>
      <c r="Z619" s="33">
        <f>IF($AB619="","",IFERROR(INDEX(ITP!$N$3:$N$46,MATCH($AB619,ITP!$E$3:$E$46,0)),""))</f>
        <v/>
      </c>
      <c r="AA619" s="13">
        <f>IF(A619="","",A619&amp;"|"&amp;COUNTIF($A$2:A619,A619))</f>
        <v/>
      </c>
      <c r="AB619" s="13">
        <f>IF($A619="","",IFERROR(INDEX(ITP!$C$3:$C$21,MATCH(1,INDEX((ITP!$A$3:$A$21=$A619)*(((ITP!$B$3:$B$21="")+ISNUMBER(SEARCH(ITP!$B$3:$B$21,$G619&amp;" "&amp;$T619)))&gt;0),0),0)),""))</f>
        <v/>
      </c>
    </row>
    <row r="620">
      <c r="A620" s="33" t="n"/>
      <c r="B620" s="10" t="n"/>
      <c r="C620" s="33" t="n"/>
      <c r="D620" s="28" t="n"/>
      <c r="E620" s="10" t="n"/>
      <c r="F620" s="44" t="n"/>
      <c r="G620" s="33" t="n"/>
      <c r="H620" s="33" t="n"/>
      <c r="I620" s="33" t="n"/>
      <c r="J620" s="33" t="n"/>
      <c r="K620" s="44" t="n"/>
      <c r="L620" s="10" t="n"/>
      <c r="M620" s="33" t="n"/>
      <c r="N620" s="33" t="n"/>
      <c r="O620" s="33" t="n"/>
      <c r="P620" s="33" t="n"/>
      <c r="Q620" s="33" t="n"/>
      <c r="R620" s="33">
        <f>IF($AB620="","",IFERROR(INDEX(ITP!$G$3:$G$46,MATCH($AB620,ITP!$E$3:$E$46,0)),""))</f>
        <v/>
      </c>
      <c r="S620" s="33" t="n"/>
      <c r="T620" s="33" t="n"/>
      <c r="U620" s="33">
        <f>IF($AB620="","",IFERROR(INDEX(ITP!$I$3:$I$46,MATCH($AB620,ITP!$E$3:$E$46,0)),""))</f>
        <v/>
      </c>
      <c r="V620" s="33">
        <f>IF($AB620="","",IFERROR(INDEX(ITP!$J$3:$J$46,MATCH($AB620,ITP!$E$3:$E$46,0)),""))</f>
        <v/>
      </c>
      <c r="W620" s="33">
        <f>IF($AB620="","",IFERROR(INDEX(ITP!$K$3:$K$46,MATCH($AB620,ITP!$E$3:$E$46,0)),""))</f>
        <v/>
      </c>
      <c r="X620" s="33">
        <f>IF($AB620="","",IFERROR(INDEX(ITP!$L$3:$L$46,MATCH($AB620,ITP!$E$3:$E$46,0)),""))</f>
        <v/>
      </c>
      <c r="Y620" s="33">
        <f>IF($AB620="","",IFERROR(INDEX(ITP!$M$3:$M$46,MATCH($AB620,ITP!$E$3:$E$46,0)),""))</f>
        <v/>
      </c>
      <c r="Z620" s="33">
        <f>IF($AB620="","",IFERROR(INDEX(ITP!$N$3:$N$46,MATCH($AB620,ITP!$E$3:$E$46,0)),""))</f>
        <v/>
      </c>
      <c r="AA620" s="13">
        <f>IF(A620="","",A620&amp;"|"&amp;COUNTIF($A$2:A620,A620))</f>
        <v/>
      </c>
      <c r="AB620" s="13">
        <f>IF($A620="","",IFERROR(INDEX(ITP!$C$3:$C$21,MATCH(1,INDEX((ITP!$A$3:$A$21=$A620)*(((ITP!$B$3:$B$21="")+ISNUMBER(SEARCH(ITP!$B$3:$B$21,$G620&amp;" "&amp;$T620)))&gt;0),0),0)),""))</f>
        <v/>
      </c>
    </row>
    <row r="621">
      <c r="A621" s="33" t="n"/>
      <c r="B621" s="10" t="n"/>
      <c r="C621" s="33" t="n"/>
      <c r="D621" s="28" t="n"/>
      <c r="E621" s="10" t="n"/>
      <c r="F621" s="44" t="n"/>
      <c r="G621" s="33" t="n"/>
      <c r="H621" s="33" t="n"/>
      <c r="I621" s="33" t="n"/>
      <c r="J621" s="33" t="n"/>
      <c r="K621" s="44" t="n"/>
      <c r="L621" s="10" t="n"/>
      <c r="M621" s="33" t="n"/>
      <c r="N621" s="33" t="n"/>
      <c r="O621" s="33" t="n"/>
      <c r="P621" s="33" t="n"/>
      <c r="Q621" s="33" t="n"/>
      <c r="R621" s="33">
        <f>IF($AB621="","",IFERROR(INDEX(ITP!$G$3:$G$46,MATCH($AB621,ITP!$E$3:$E$46,0)),""))</f>
        <v/>
      </c>
      <c r="S621" s="33" t="n"/>
      <c r="T621" s="33" t="n"/>
      <c r="U621" s="33">
        <f>IF($AB621="","",IFERROR(INDEX(ITP!$I$3:$I$46,MATCH($AB621,ITP!$E$3:$E$46,0)),""))</f>
        <v/>
      </c>
      <c r="V621" s="33">
        <f>IF($AB621="","",IFERROR(INDEX(ITP!$J$3:$J$46,MATCH($AB621,ITP!$E$3:$E$46,0)),""))</f>
        <v/>
      </c>
      <c r="W621" s="33">
        <f>IF($AB621="","",IFERROR(INDEX(ITP!$K$3:$K$46,MATCH($AB621,ITP!$E$3:$E$46,0)),""))</f>
        <v/>
      </c>
      <c r="X621" s="33">
        <f>IF($AB621="","",IFERROR(INDEX(ITP!$L$3:$L$46,MATCH($AB621,ITP!$E$3:$E$46,0)),""))</f>
        <v/>
      </c>
      <c r="Y621" s="33">
        <f>IF($AB621="","",IFERROR(INDEX(ITP!$M$3:$M$46,MATCH($AB621,ITP!$E$3:$E$46,0)),""))</f>
        <v/>
      </c>
      <c r="Z621" s="33">
        <f>IF($AB621="","",IFERROR(INDEX(ITP!$N$3:$N$46,MATCH($AB621,ITP!$E$3:$E$46,0)),""))</f>
        <v/>
      </c>
      <c r="AA621" s="13">
        <f>IF(A621="","",A621&amp;"|"&amp;COUNTIF($A$2:A621,A621))</f>
        <v/>
      </c>
      <c r="AB621" s="13">
        <f>IF($A621="","",IFERROR(INDEX(ITP!$C$3:$C$21,MATCH(1,INDEX((ITP!$A$3:$A$21=$A621)*(((ITP!$B$3:$B$21="")+ISNUMBER(SEARCH(ITP!$B$3:$B$21,$G621&amp;" "&amp;$T621)))&gt;0),0),0)),""))</f>
        <v/>
      </c>
    </row>
    <row r="622">
      <c r="A622" s="33" t="n"/>
      <c r="B622" s="10" t="n"/>
      <c r="C622" s="33" t="n"/>
      <c r="D622" s="28" t="n"/>
      <c r="E622" s="10" t="n"/>
      <c r="F622" s="44" t="n"/>
      <c r="G622" s="33" t="n"/>
      <c r="H622" s="33" t="n"/>
      <c r="I622" s="33" t="n"/>
      <c r="J622" s="33" t="n"/>
      <c r="K622" s="44" t="n"/>
      <c r="L622" s="10" t="n"/>
      <c r="M622" s="33" t="n"/>
      <c r="N622" s="33" t="n"/>
      <c r="O622" s="33" t="n"/>
      <c r="P622" s="33" t="n"/>
      <c r="Q622" s="33" t="n"/>
      <c r="R622" s="33">
        <f>IF($AB622="","",IFERROR(INDEX(ITP!$G$3:$G$46,MATCH($AB622,ITP!$E$3:$E$46,0)),""))</f>
        <v/>
      </c>
      <c r="S622" s="33" t="n"/>
      <c r="T622" s="33" t="n"/>
      <c r="U622" s="33">
        <f>IF($AB622="","",IFERROR(INDEX(ITP!$I$3:$I$46,MATCH($AB622,ITP!$E$3:$E$46,0)),""))</f>
        <v/>
      </c>
      <c r="V622" s="33">
        <f>IF($AB622="","",IFERROR(INDEX(ITP!$J$3:$J$46,MATCH($AB622,ITP!$E$3:$E$46,0)),""))</f>
        <v/>
      </c>
      <c r="W622" s="33">
        <f>IF($AB622="","",IFERROR(INDEX(ITP!$K$3:$K$46,MATCH($AB622,ITP!$E$3:$E$46,0)),""))</f>
        <v/>
      </c>
      <c r="X622" s="33">
        <f>IF($AB622="","",IFERROR(INDEX(ITP!$L$3:$L$46,MATCH($AB622,ITP!$E$3:$E$46,0)),""))</f>
        <v/>
      </c>
      <c r="Y622" s="33">
        <f>IF($AB622="","",IFERROR(INDEX(ITP!$M$3:$M$46,MATCH($AB622,ITP!$E$3:$E$46,0)),""))</f>
        <v/>
      </c>
      <c r="Z622" s="33">
        <f>IF($AB622="","",IFERROR(INDEX(ITP!$N$3:$N$46,MATCH($AB622,ITP!$E$3:$E$46,0)),""))</f>
        <v/>
      </c>
      <c r="AA622" s="13">
        <f>IF(A622="","",A622&amp;"|"&amp;COUNTIF($A$2:A622,A622))</f>
        <v/>
      </c>
      <c r="AB622" s="13">
        <f>IF($A622="","",IFERROR(INDEX(ITP!$C$3:$C$21,MATCH(1,INDEX((ITP!$A$3:$A$21=$A622)*(((ITP!$B$3:$B$21="")+ISNUMBER(SEARCH(ITP!$B$3:$B$21,$G622&amp;" "&amp;$T622)))&gt;0),0),0)),""))</f>
        <v/>
      </c>
    </row>
    <row r="623">
      <c r="A623" s="33" t="n"/>
      <c r="B623" s="10" t="n"/>
      <c r="C623" s="33" t="n"/>
      <c r="D623" s="28" t="n"/>
      <c r="E623" s="10" t="n"/>
      <c r="F623" s="44" t="n"/>
      <c r="G623" s="33" t="n"/>
      <c r="H623" s="33" t="n"/>
      <c r="I623" s="33" t="n"/>
      <c r="J623" s="33" t="n"/>
      <c r="K623" s="44" t="n"/>
      <c r="L623" s="10" t="n"/>
      <c r="M623" s="33" t="n"/>
      <c r="N623" s="33" t="n"/>
      <c r="O623" s="33" t="n"/>
      <c r="P623" s="33" t="n"/>
      <c r="Q623" s="33" t="n"/>
      <c r="R623" s="33">
        <f>IF($AB623="","",IFERROR(INDEX(ITP!$G$3:$G$46,MATCH($AB623,ITP!$E$3:$E$46,0)),""))</f>
        <v/>
      </c>
      <c r="S623" s="33" t="n"/>
      <c r="T623" s="33" t="n"/>
      <c r="U623" s="33">
        <f>IF($AB623="","",IFERROR(INDEX(ITP!$I$3:$I$46,MATCH($AB623,ITP!$E$3:$E$46,0)),""))</f>
        <v/>
      </c>
      <c r="V623" s="33">
        <f>IF($AB623="","",IFERROR(INDEX(ITP!$J$3:$J$46,MATCH($AB623,ITP!$E$3:$E$46,0)),""))</f>
        <v/>
      </c>
      <c r="W623" s="33">
        <f>IF($AB623="","",IFERROR(INDEX(ITP!$K$3:$K$46,MATCH($AB623,ITP!$E$3:$E$46,0)),""))</f>
        <v/>
      </c>
      <c r="X623" s="33">
        <f>IF($AB623="","",IFERROR(INDEX(ITP!$L$3:$L$46,MATCH($AB623,ITP!$E$3:$E$46,0)),""))</f>
        <v/>
      </c>
      <c r="Y623" s="33">
        <f>IF($AB623="","",IFERROR(INDEX(ITP!$M$3:$M$46,MATCH($AB623,ITP!$E$3:$E$46,0)),""))</f>
        <v/>
      </c>
      <c r="Z623" s="33">
        <f>IF($AB623="","",IFERROR(INDEX(ITP!$N$3:$N$46,MATCH($AB623,ITP!$E$3:$E$46,0)),""))</f>
        <v/>
      </c>
      <c r="AA623" s="13">
        <f>IF(A623="","",A623&amp;"|"&amp;COUNTIF($A$2:A623,A623))</f>
        <v/>
      </c>
      <c r="AB623" s="13">
        <f>IF($A623="","",IFERROR(INDEX(ITP!$C$3:$C$21,MATCH(1,INDEX((ITP!$A$3:$A$21=$A623)*(((ITP!$B$3:$B$21="")+ISNUMBER(SEARCH(ITP!$B$3:$B$21,$G623&amp;" "&amp;$T623)))&gt;0),0),0)),""))</f>
        <v/>
      </c>
    </row>
    <row r="624">
      <c r="A624" s="33" t="n"/>
      <c r="B624" s="10" t="n"/>
      <c r="C624" s="33" t="n"/>
      <c r="D624" s="28" t="n"/>
      <c r="E624" s="10" t="n"/>
      <c r="F624" s="44" t="n"/>
      <c r="G624" s="33" t="n"/>
      <c r="H624" s="33" t="n"/>
      <c r="I624" s="33" t="n"/>
      <c r="J624" s="33" t="n"/>
      <c r="K624" s="44" t="n"/>
      <c r="L624" s="10" t="n"/>
      <c r="M624" s="33" t="n"/>
      <c r="N624" s="33" t="n"/>
      <c r="O624" s="33" t="n"/>
      <c r="P624" s="33" t="n"/>
      <c r="Q624" s="33" t="n"/>
      <c r="R624" s="33">
        <f>IF($AB624="","",IFERROR(INDEX(ITP!$G$3:$G$46,MATCH($AB624,ITP!$E$3:$E$46,0)),""))</f>
        <v/>
      </c>
      <c r="S624" s="33" t="n"/>
      <c r="T624" s="33" t="n"/>
      <c r="U624" s="33">
        <f>IF($AB624="","",IFERROR(INDEX(ITP!$I$3:$I$46,MATCH($AB624,ITP!$E$3:$E$46,0)),""))</f>
        <v/>
      </c>
      <c r="V624" s="33">
        <f>IF($AB624="","",IFERROR(INDEX(ITP!$J$3:$J$46,MATCH($AB624,ITP!$E$3:$E$46,0)),""))</f>
        <v/>
      </c>
      <c r="W624" s="33">
        <f>IF($AB624="","",IFERROR(INDEX(ITP!$K$3:$K$46,MATCH($AB624,ITP!$E$3:$E$46,0)),""))</f>
        <v/>
      </c>
      <c r="X624" s="33">
        <f>IF($AB624="","",IFERROR(INDEX(ITP!$L$3:$L$46,MATCH($AB624,ITP!$E$3:$E$46,0)),""))</f>
        <v/>
      </c>
      <c r="Y624" s="33">
        <f>IF($AB624="","",IFERROR(INDEX(ITP!$M$3:$M$46,MATCH($AB624,ITP!$E$3:$E$46,0)),""))</f>
        <v/>
      </c>
      <c r="Z624" s="33">
        <f>IF($AB624="","",IFERROR(INDEX(ITP!$N$3:$N$46,MATCH($AB624,ITP!$E$3:$E$46,0)),""))</f>
        <v/>
      </c>
      <c r="AA624" s="13">
        <f>IF(A624="","",A624&amp;"|"&amp;COUNTIF($A$2:A624,A624))</f>
        <v/>
      </c>
      <c r="AB624" s="13">
        <f>IF($A624="","",IFERROR(INDEX(ITP!$C$3:$C$21,MATCH(1,INDEX((ITP!$A$3:$A$21=$A624)*(((ITP!$B$3:$B$21="")+ISNUMBER(SEARCH(ITP!$B$3:$B$21,$G624&amp;" "&amp;$T624)))&gt;0),0),0)),""))</f>
        <v/>
      </c>
    </row>
    <row r="625">
      <c r="A625" s="33" t="n"/>
      <c r="B625" s="10" t="n"/>
      <c r="C625" s="33" t="n"/>
      <c r="D625" s="28" t="n"/>
      <c r="E625" s="10" t="n"/>
      <c r="F625" s="44" t="n"/>
      <c r="G625" s="33" t="n"/>
      <c r="H625" s="33" t="n"/>
      <c r="I625" s="33" t="n"/>
      <c r="J625" s="33" t="n"/>
      <c r="K625" s="44" t="n"/>
      <c r="L625" s="10" t="n"/>
      <c r="M625" s="33" t="n"/>
      <c r="N625" s="33" t="n"/>
      <c r="O625" s="33" t="n"/>
      <c r="P625" s="33" t="n"/>
      <c r="Q625" s="33" t="n"/>
      <c r="R625" s="33">
        <f>IF($AB625="","",IFERROR(INDEX(ITP!$G$3:$G$46,MATCH($AB625,ITP!$E$3:$E$46,0)),""))</f>
        <v/>
      </c>
      <c r="S625" s="33" t="n"/>
      <c r="T625" s="33" t="n"/>
      <c r="U625" s="33">
        <f>IF($AB625="","",IFERROR(INDEX(ITP!$I$3:$I$46,MATCH($AB625,ITP!$E$3:$E$46,0)),""))</f>
        <v/>
      </c>
      <c r="V625" s="33">
        <f>IF($AB625="","",IFERROR(INDEX(ITP!$J$3:$J$46,MATCH($AB625,ITP!$E$3:$E$46,0)),""))</f>
        <v/>
      </c>
      <c r="W625" s="33">
        <f>IF($AB625="","",IFERROR(INDEX(ITP!$K$3:$K$46,MATCH($AB625,ITP!$E$3:$E$46,0)),""))</f>
        <v/>
      </c>
      <c r="X625" s="33">
        <f>IF($AB625="","",IFERROR(INDEX(ITP!$L$3:$L$46,MATCH($AB625,ITP!$E$3:$E$46,0)),""))</f>
        <v/>
      </c>
      <c r="Y625" s="33">
        <f>IF($AB625="","",IFERROR(INDEX(ITP!$M$3:$M$46,MATCH($AB625,ITP!$E$3:$E$46,0)),""))</f>
        <v/>
      </c>
      <c r="Z625" s="33">
        <f>IF($AB625="","",IFERROR(INDEX(ITP!$N$3:$N$46,MATCH($AB625,ITP!$E$3:$E$46,0)),""))</f>
        <v/>
      </c>
      <c r="AA625" s="13">
        <f>IF(A625="","",A625&amp;"|"&amp;COUNTIF($A$2:A625,A625))</f>
        <v/>
      </c>
      <c r="AB625" s="13">
        <f>IF($A625="","",IFERROR(INDEX(ITP!$C$3:$C$21,MATCH(1,INDEX((ITP!$A$3:$A$21=$A625)*(((ITP!$B$3:$B$21="")+ISNUMBER(SEARCH(ITP!$B$3:$B$21,$G625&amp;" "&amp;$T625)))&gt;0),0),0)),""))</f>
        <v/>
      </c>
    </row>
    <row r="626">
      <c r="A626" s="33" t="n"/>
      <c r="B626" s="10" t="n"/>
      <c r="C626" s="33" t="n"/>
      <c r="D626" s="28" t="n"/>
      <c r="E626" s="10" t="n"/>
      <c r="F626" s="44" t="n"/>
      <c r="G626" s="33" t="n"/>
      <c r="H626" s="33" t="n"/>
      <c r="I626" s="33" t="n"/>
      <c r="J626" s="33" t="n"/>
      <c r="K626" s="44" t="n"/>
      <c r="L626" s="10" t="n"/>
      <c r="M626" s="33" t="n"/>
      <c r="N626" s="33" t="n"/>
      <c r="O626" s="33" t="n"/>
      <c r="P626" s="33" t="n"/>
      <c r="Q626" s="33" t="n"/>
      <c r="R626" s="33">
        <f>IF($AB626="","",IFERROR(INDEX(ITP!$G$3:$G$46,MATCH($AB626,ITP!$E$3:$E$46,0)),""))</f>
        <v/>
      </c>
      <c r="S626" s="33" t="n"/>
      <c r="T626" s="33" t="n"/>
      <c r="U626" s="33">
        <f>IF($AB626="","",IFERROR(INDEX(ITP!$I$3:$I$46,MATCH($AB626,ITP!$E$3:$E$46,0)),""))</f>
        <v/>
      </c>
      <c r="V626" s="33">
        <f>IF($AB626="","",IFERROR(INDEX(ITP!$J$3:$J$46,MATCH($AB626,ITP!$E$3:$E$46,0)),""))</f>
        <v/>
      </c>
      <c r="W626" s="33">
        <f>IF($AB626="","",IFERROR(INDEX(ITP!$K$3:$K$46,MATCH($AB626,ITP!$E$3:$E$46,0)),""))</f>
        <v/>
      </c>
      <c r="X626" s="33">
        <f>IF($AB626="","",IFERROR(INDEX(ITP!$L$3:$L$46,MATCH($AB626,ITP!$E$3:$E$46,0)),""))</f>
        <v/>
      </c>
      <c r="Y626" s="33">
        <f>IF($AB626="","",IFERROR(INDEX(ITP!$M$3:$M$46,MATCH($AB626,ITP!$E$3:$E$46,0)),""))</f>
        <v/>
      </c>
      <c r="Z626" s="33">
        <f>IF($AB626="","",IFERROR(INDEX(ITP!$N$3:$N$46,MATCH($AB626,ITP!$E$3:$E$46,0)),""))</f>
        <v/>
      </c>
      <c r="AA626" s="13">
        <f>IF(A626="","",A626&amp;"|"&amp;COUNTIF($A$2:A626,A626))</f>
        <v/>
      </c>
      <c r="AB626" s="13">
        <f>IF($A626="","",IFERROR(INDEX(ITP!$C$3:$C$21,MATCH(1,INDEX((ITP!$A$3:$A$21=$A626)*(((ITP!$B$3:$B$21="")+ISNUMBER(SEARCH(ITP!$B$3:$B$21,$G626&amp;" "&amp;$T626)))&gt;0),0),0)),""))</f>
        <v/>
      </c>
    </row>
    <row r="627">
      <c r="A627" s="33" t="n"/>
      <c r="B627" s="10" t="n"/>
      <c r="C627" s="33" t="n"/>
      <c r="D627" s="28" t="n"/>
      <c r="E627" s="10" t="n"/>
      <c r="F627" s="44" t="n"/>
      <c r="G627" s="33" t="n"/>
      <c r="H627" s="33" t="n"/>
      <c r="I627" s="33" t="n"/>
      <c r="J627" s="33" t="n"/>
      <c r="K627" s="44" t="n"/>
      <c r="L627" s="10" t="n"/>
      <c r="M627" s="33" t="n"/>
      <c r="N627" s="33" t="n"/>
      <c r="O627" s="33" t="n"/>
      <c r="P627" s="33" t="n"/>
      <c r="Q627" s="33" t="n"/>
      <c r="R627" s="33">
        <f>IF($AB627="","",IFERROR(INDEX(ITP!$G$3:$G$46,MATCH($AB627,ITP!$E$3:$E$46,0)),""))</f>
        <v/>
      </c>
      <c r="S627" s="33" t="n"/>
      <c r="T627" s="33" t="n"/>
      <c r="U627" s="33">
        <f>IF($AB627="","",IFERROR(INDEX(ITP!$I$3:$I$46,MATCH($AB627,ITP!$E$3:$E$46,0)),""))</f>
        <v/>
      </c>
      <c r="V627" s="33">
        <f>IF($AB627="","",IFERROR(INDEX(ITP!$J$3:$J$46,MATCH($AB627,ITP!$E$3:$E$46,0)),""))</f>
        <v/>
      </c>
      <c r="W627" s="33">
        <f>IF($AB627="","",IFERROR(INDEX(ITP!$K$3:$K$46,MATCH($AB627,ITP!$E$3:$E$46,0)),""))</f>
        <v/>
      </c>
      <c r="X627" s="33">
        <f>IF($AB627="","",IFERROR(INDEX(ITP!$L$3:$L$46,MATCH($AB627,ITP!$E$3:$E$46,0)),""))</f>
        <v/>
      </c>
      <c r="Y627" s="33">
        <f>IF($AB627="","",IFERROR(INDEX(ITP!$M$3:$M$46,MATCH($AB627,ITP!$E$3:$E$46,0)),""))</f>
        <v/>
      </c>
      <c r="Z627" s="33">
        <f>IF($AB627="","",IFERROR(INDEX(ITP!$N$3:$N$46,MATCH($AB627,ITP!$E$3:$E$46,0)),""))</f>
        <v/>
      </c>
      <c r="AA627" s="13">
        <f>IF(A627="","",A627&amp;"|"&amp;COUNTIF($A$2:A627,A627))</f>
        <v/>
      </c>
      <c r="AB627" s="13">
        <f>IF($A627="","",IFERROR(INDEX(ITP!$C$3:$C$21,MATCH(1,INDEX((ITP!$A$3:$A$21=$A627)*(((ITP!$B$3:$B$21="")+ISNUMBER(SEARCH(ITP!$B$3:$B$21,$G627&amp;" "&amp;$T627)))&gt;0),0),0)),""))</f>
        <v/>
      </c>
    </row>
    <row r="628">
      <c r="A628" s="33" t="n"/>
      <c r="B628" s="10" t="n"/>
      <c r="C628" s="33" t="n"/>
      <c r="D628" s="28" t="n"/>
      <c r="E628" s="10" t="n"/>
      <c r="F628" s="44" t="n"/>
      <c r="G628" s="33" t="n"/>
      <c r="H628" s="33" t="n"/>
      <c r="I628" s="33" t="n"/>
      <c r="J628" s="33" t="n"/>
      <c r="K628" s="44" t="n"/>
      <c r="L628" s="10" t="n"/>
      <c r="M628" s="33" t="n"/>
      <c r="N628" s="33" t="n"/>
      <c r="O628" s="33" t="n"/>
      <c r="P628" s="33" t="n"/>
      <c r="Q628" s="33" t="n"/>
      <c r="R628" s="33">
        <f>IF($AB628="","",IFERROR(INDEX(ITP!$G$3:$G$46,MATCH($AB628,ITP!$E$3:$E$46,0)),""))</f>
        <v/>
      </c>
      <c r="S628" s="33" t="n"/>
      <c r="T628" s="33" t="n"/>
      <c r="U628" s="33">
        <f>IF($AB628="","",IFERROR(INDEX(ITP!$I$3:$I$46,MATCH($AB628,ITP!$E$3:$E$46,0)),""))</f>
        <v/>
      </c>
      <c r="V628" s="33">
        <f>IF($AB628="","",IFERROR(INDEX(ITP!$J$3:$J$46,MATCH($AB628,ITP!$E$3:$E$46,0)),""))</f>
        <v/>
      </c>
      <c r="W628" s="33">
        <f>IF($AB628="","",IFERROR(INDEX(ITP!$K$3:$K$46,MATCH($AB628,ITP!$E$3:$E$46,0)),""))</f>
        <v/>
      </c>
      <c r="X628" s="33">
        <f>IF($AB628="","",IFERROR(INDEX(ITP!$L$3:$L$46,MATCH($AB628,ITP!$E$3:$E$46,0)),""))</f>
        <v/>
      </c>
      <c r="Y628" s="33">
        <f>IF($AB628="","",IFERROR(INDEX(ITP!$M$3:$M$46,MATCH($AB628,ITP!$E$3:$E$46,0)),""))</f>
        <v/>
      </c>
      <c r="Z628" s="33">
        <f>IF($AB628="","",IFERROR(INDEX(ITP!$N$3:$N$46,MATCH($AB628,ITP!$E$3:$E$46,0)),""))</f>
        <v/>
      </c>
      <c r="AA628" s="13">
        <f>IF(A628="","",A628&amp;"|"&amp;COUNTIF($A$2:A628,A628))</f>
        <v/>
      </c>
      <c r="AB628" s="13">
        <f>IF($A628="","",IFERROR(INDEX(ITP!$C$3:$C$21,MATCH(1,INDEX((ITP!$A$3:$A$21=$A628)*(((ITP!$B$3:$B$21="")+ISNUMBER(SEARCH(ITP!$B$3:$B$21,$G628&amp;" "&amp;$T628)))&gt;0),0),0)),""))</f>
        <v/>
      </c>
    </row>
    <row r="629">
      <c r="A629" s="33" t="n"/>
      <c r="B629" s="10" t="n"/>
      <c r="C629" s="33" t="n"/>
      <c r="D629" s="28" t="n"/>
      <c r="E629" s="10" t="n"/>
      <c r="F629" s="44" t="n"/>
      <c r="G629" s="33" t="n"/>
      <c r="H629" s="33" t="n"/>
      <c r="I629" s="33" t="n"/>
      <c r="J629" s="33" t="n"/>
      <c r="K629" s="44" t="n"/>
      <c r="L629" s="10" t="n"/>
      <c r="M629" s="33" t="n"/>
      <c r="N629" s="33" t="n"/>
      <c r="O629" s="33" t="n"/>
      <c r="P629" s="33" t="n"/>
      <c r="Q629" s="33" t="n"/>
      <c r="R629" s="33">
        <f>IF($AB629="","",IFERROR(INDEX(ITP!$G$3:$G$46,MATCH($AB629,ITP!$E$3:$E$46,0)),""))</f>
        <v/>
      </c>
      <c r="S629" s="33" t="n"/>
      <c r="T629" s="33" t="n"/>
      <c r="U629" s="33">
        <f>IF($AB629="","",IFERROR(INDEX(ITP!$I$3:$I$46,MATCH($AB629,ITP!$E$3:$E$46,0)),""))</f>
        <v/>
      </c>
      <c r="V629" s="33">
        <f>IF($AB629="","",IFERROR(INDEX(ITP!$J$3:$J$46,MATCH($AB629,ITP!$E$3:$E$46,0)),""))</f>
        <v/>
      </c>
      <c r="W629" s="33">
        <f>IF($AB629="","",IFERROR(INDEX(ITP!$K$3:$K$46,MATCH($AB629,ITP!$E$3:$E$46,0)),""))</f>
        <v/>
      </c>
      <c r="X629" s="33">
        <f>IF($AB629="","",IFERROR(INDEX(ITP!$L$3:$L$46,MATCH($AB629,ITP!$E$3:$E$46,0)),""))</f>
        <v/>
      </c>
      <c r="Y629" s="33">
        <f>IF($AB629="","",IFERROR(INDEX(ITP!$M$3:$M$46,MATCH($AB629,ITP!$E$3:$E$46,0)),""))</f>
        <v/>
      </c>
      <c r="Z629" s="33">
        <f>IF($AB629="","",IFERROR(INDEX(ITP!$N$3:$N$46,MATCH($AB629,ITP!$E$3:$E$46,0)),""))</f>
        <v/>
      </c>
      <c r="AA629" s="13">
        <f>IF(A629="","",A629&amp;"|"&amp;COUNTIF($A$2:A629,A629))</f>
        <v/>
      </c>
      <c r="AB629" s="13">
        <f>IF($A629="","",IFERROR(INDEX(ITP!$C$3:$C$21,MATCH(1,INDEX((ITP!$A$3:$A$21=$A629)*(((ITP!$B$3:$B$21="")+ISNUMBER(SEARCH(ITP!$B$3:$B$21,$G629&amp;" "&amp;$T629)))&gt;0),0),0)),""))</f>
        <v/>
      </c>
    </row>
    <row r="630">
      <c r="A630" s="33" t="n"/>
      <c r="B630" s="10" t="n"/>
      <c r="C630" s="33" t="n"/>
      <c r="D630" s="28" t="n"/>
      <c r="E630" s="10" t="n"/>
      <c r="F630" s="44" t="n"/>
      <c r="G630" s="33" t="n"/>
      <c r="H630" s="33" t="n"/>
      <c r="I630" s="33" t="n"/>
      <c r="J630" s="33" t="n"/>
      <c r="K630" s="44" t="n"/>
      <c r="L630" s="10" t="n"/>
      <c r="M630" s="33" t="n"/>
      <c r="N630" s="33" t="n"/>
      <c r="O630" s="33" t="n"/>
      <c r="P630" s="33" t="n"/>
      <c r="Q630" s="33" t="n"/>
      <c r="R630" s="33">
        <f>IF($AB630="","",IFERROR(INDEX(ITP!$G$3:$G$46,MATCH($AB630,ITP!$E$3:$E$46,0)),""))</f>
        <v/>
      </c>
      <c r="S630" s="33" t="n"/>
      <c r="T630" s="33" t="n"/>
      <c r="U630" s="33">
        <f>IF($AB630="","",IFERROR(INDEX(ITP!$I$3:$I$46,MATCH($AB630,ITP!$E$3:$E$46,0)),""))</f>
        <v/>
      </c>
      <c r="V630" s="33">
        <f>IF($AB630="","",IFERROR(INDEX(ITP!$J$3:$J$46,MATCH($AB630,ITP!$E$3:$E$46,0)),""))</f>
        <v/>
      </c>
      <c r="W630" s="33">
        <f>IF($AB630="","",IFERROR(INDEX(ITP!$K$3:$K$46,MATCH($AB630,ITP!$E$3:$E$46,0)),""))</f>
        <v/>
      </c>
      <c r="X630" s="33">
        <f>IF($AB630="","",IFERROR(INDEX(ITP!$L$3:$L$46,MATCH($AB630,ITP!$E$3:$E$46,0)),""))</f>
        <v/>
      </c>
      <c r="Y630" s="33">
        <f>IF($AB630="","",IFERROR(INDEX(ITP!$M$3:$M$46,MATCH($AB630,ITP!$E$3:$E$46,0)),""))</f>
        <v/>
      </c>
      <c r="Z630" s="33">
        <f>IF($AB630="","",IFERROR(INDEX(ITP!$N$3:$N$46,MATCH($AB630,ITP!$E$3:$E$46,0)),""))</f>
        <v/>
      </c>
      <c r="AA630" s="13">
        <f>IF(A630="","",A630&amp;"|"&amp;COUNTIF($A$2:A630,A630))</f>
        <v/>
      </c>
      <c r="AB630" s="13">
        <f>IF($A630="","",IFERROR(INDEX(ITP!$C$3:$C$21,MATCH(1,INDEX((ITP!$A$3:$A$21=$A630)*(((ITP!$B$3:$B$21="")+ISNUMBER(SEARCH(ITP!$B$3:$B$21,$G630&amp;" "&amp;$T630)))&gt;0),0),0)),""))</f>
        <v/>
      </c>
    </row>
    <row r="631">
      <c r="A631" s="33" t="n"/>
      <c r="B631" s="10" t="n"/>
      <c r="C631" s="33" t="n"/>
      <c r="D631" s="28" t="n"/>
      <c r="E631" s="10" t="n"/>
      <c r="F631" s="44" t="n"/>
      <c r="G631" s="33" t="n"/>
      <c r="H631" s="33" t="n"/>
      <c r="I631" s="33" t="n"/>
      <c r="J631" s="33" t="n"/>
      <c r="K631" s="44" t="n"/>
      <c r="L631" s="10" t="n"/>
      <c r="M631" s="33" t="n"/>
      <c r="N631" s="33" t="n"/>
      <c r="O631" s="33" t="n"/>
      <c r="P631" s="33" t="n"/>
      <c r="Q631" s="33" t="n"/>
      <c r="R631" s="33">
        <f>IF($AB631="","",IFERROR(INDEX(ITP!$G$3:$G$46,MATCH($AB631,ITP!$E$3:$E$46,0)),""))</f>
        <v/>
      </c>
      <c r="S631" s="33" t="n"/>
      <c r="T631" s="33" t="n"/>
      <c r="U631" s="33">
        <f>IF($AB631="","",IFERROR(INDEX(ITP!$I$3:$I$46,MATCH($AB631,ITP!$E$3:$E$46,0)),""))</f>
        <v/>
      </c>
      <c r="V631" s="33">
        <f>IF($AB631="","",IFERROR(INDEX(ITP!$J$3:$J$46,MATCH($AB631,ITP!$E$3:$E$46,0)),""))</f>
        <v/>
      </c>
      <c r="W631" s="33">
        <f>IF($AB631="","",IFERROR(INDEX(ITP!$K$3:$K$46,MATCH($AB631,ITP!$E$3:$E$46,0)),""))</f>
        <v/>
      </c>
      <c r="X631" s="33">
        <f>IF($AB631="","",IFERROR(INDEX(ITP!$L$3:$L$46,MATCH($AB631,ITP!$E$3:$E$46,0)),""))</f>
        <v/>
      </c>
      <c r="Y631" s="33">
        <f>IF($AB631="","",IFERROR(INDEX(ITP!$M$3:$M$46,MATCH($AB631,ITP!$E$3:$E$46,0)),""))</f>
        <v/>
      </c>
      <c r="Z631" s="33">
        <f>IF($AB631="","",IFERROR(INDEX(ITP!$N$3:$N$46,MATCH($AB631,ITP!$E$3:$E$46,0)),""))</f>
        <v/>
      </c>
      <c r="AA631" s="13">
        <f>IF(A631="","",A631&amp;"|"&amp;COUNTIF($A$2:A631,A631))</f>
        <v/>
      </c>
      <c r="AB631" s="13">
        <f>IF($A631="","",IFERROR(INDEX(ITP!$C$3:$C$21,MATCH(1,INDEX((ITP!$A$3:$A$21=$A631)*(((ITP!$B$3:$B$21="")+ISNUMBER(SEARCH(ITP!$B$3:$B$21,$G631&amp;" "&amp;$T631)))&gt;0),0),0)),""))</f>
        <v/>
      </c>
    </row>
    <row r="632">
      <c r="A632" s="33" t="n"/>
      <c r="B632" s="10" t="n"/>
      <c r="C632" s="33" t="n"/>
      <c r="D632" s="28" t="n"/>
      <c r="E632" s="10" t="n"/>
      <c r="F632" s="44" t="n"/>
      <c r="G632" s="33" t="n"/>
      <c r="H632" s="33" t="n"/>
      <c r="I632" s="33" t="n"/>
      <c r="J632" s="33" t="n"/>
      <c r="K632" s="44" t="n"/>
      <c r="L632" s="10" t="n"/>
      <c r="M632" s="33" t="n"/>
      <c r="N632" s="33" t="n"/>
      <c r="O632" s="33" t="n"/>
      <c r="P632" s="33" t="n"/>
      <c r="Q632" s="33" t="n"/>
      <c r="R632" s="33">
        <f>IF($AB632="","",IFERROR(INDEX(ITP!$G$3:$G$46,MATCH($AB632,ITP!$E$3:$E$46,0)),""))</f>
        <v/>
      </c>
      <c r="S632" s="33" t="n"/>
      <c r="T632" s="33" t="n"/>
      <c r="U632" s="33">
        <f>IF($AB632="","",IFERROR(INDEX(ITP!$I$3:$I$46,MATCH($AB632,ITP!$E$3:$E$46,0)),""))</f>
        <v/>
      </c>
      <c r="V632" s="33">
        <f>IF($AB632="","",IFERROR(INDEX(ITP!$J$3:$J$46,MATCH($AB632,ITP!$E$3:$E$46,0)),""))</f>
        <v/>
      </c>
      <c r="W632" s="33">
        <f>IF($AB632="","",IFERROR(INDEX(ITP!$K$3:$K$46,MATCH($AB632,ITP!$E$3:$E$46,0)),""))</f>
        <v/>
      </c>
      <c r="X632" s="33">
        <f>IF($AB632="","",IFERROR(INDEX(ITP!$L$3:$L$46,MATCH($AB632,ITP!$E$3:$E$46,0)),""))</f>
        <v/>
      </c>
      <c r="Y632" s="33">
        <f>IF($AB632="","",IFERROR(INDEX(ITP!$M$3:$M$46,MATCH($AB632,ITP!$E$3:$E$46,0)),""))</f>
        <v/>
      </c>
      <c r="Z632" s="33">
        <f>IF($AB632="","",IFERROR(INDEX(ITP!$N$3:$N$46,MATCH($AB632,ITP!$E$3:$E$46,0)),""))</f>
        <v/>
      </c>
      <c r="AA632" s="13">
        <f>IF(A632="","",A632&amp;"|"&amp;COUNTIF($A$2:A632,A632))</f>
        <v/>
      </c>
      <c r="AB632" s="13">
        <f>IF($A632="","",IFERROR(INDEX(ITP!$C$3:$C$21,MATCH(1,INDEX((ITP!$A$3:$A$21=$A632)*(((ITP!$B$3:$B$21="")+ISNUMBER(SEARCH(ITP!$B$3:$B$21,$G632&amp;" "&amp;$T632)))&gt;0),0),0)),""))</f>
        <v/>
      </c>
    </row>
    <row r="633">
      <c r="A633" s="33" t="n"/>
      <c r="B633" s="10" t="n"/>
      <c r="C633" s="33" t="n"/>
      <c r="D633" s="28" t="n"/>
      <c r="E633" s="10" t="n"/>
      <c r="F633" s="44" t="n"/>
      <c r="G633" s="33" t="n"/>
      <c r="H633" s="33" t="n"/>
      <c r="I633" s="33" t="n"/>
      <c r="J633" s="33" t="n"/>
      <c r="K633" s="44" t="n"/>
      <c r="L633" s="10" t="n"/>
      <c r="M633" s="33" t="n"/>
      <c r="N633" s="33" t="n"/>
      <c r="O633" s="33" t="n"/>
      <c r="P633" s="33" t="n"/>
      <c r="Q633" s="33" t="n"/>
      <c r="R633" s="33">
        <f>IF($AB633="","",IFERROR(INDEX(ITP!$G$3:$G$46,MATCH($AB633,ITP!$E$3:$E$46,0)),""))</f>
        <v/>
      </c>
      <c r="S633" s="33" t="n"/>
      <c r="T633" s="33" t="n"/>
      <c r="U633" s="33">
        <f>IF($AB633="","",IFERROR(INDEX(ITP!$I$3:$I$46,MATCH($AB633,ITP!$E$3:$E$46,0)),""))</f>
        <v/>
      </c>
      <c r="V633" s="33">
        <f>IF($AB633="","",IFERROR(INDEX(ITP!$J$3:$J$46,MATCH($AB633,ITP!$E$3:$E$46,0)),""))</f>
        <v/>
      </c>
      <c r="W633" s="33">
        <f>IF($AB633="","",IFERROR(INDEX(ITP!$K$3:$K$46,MATCH($AB633,ITP!$E$3:$E$46,0)),""))</f>
        <v/>
      </c>
      <c r="X633" s="33">
        <f>IF($AB633="","",IFERROR(INDEX(ITP!$L$3:$L$46,MATCH($AB633,ITP!$E$3:$E$46,0)),""))</f>
        <v/>
      </c>
      <c r="Y633" s="33">
        <f>IF($AB633="","",IFERROR(INDEX(ITP!$M$3:$M$46,MATCH($AB633,ITP!$E$3:$E$46,0)),""))</f>
        <v/>
      </c>
      <c r="Z633" s="33">
        <f>IF($AB633="","",IFERROR(INDEX(ITP!$N$3:$N$46,MATCH($AB633,ITP!$E$3:$E$46,0)),""))</f>
        <v/>
      </c>
      <c r="AA633" s="13">
        <f>IF(A633="","",A633&amp;"|"&amp;COUNTIF($A$2:A633,A633))</f>
        <v/>
      </c>
      <c r="AB633" s="13">
        <f>IF($A633="","",IFERROR(INDEX(ITP!$C$3:$C$21,MATCH(1,INDEX((ITP!$A$3:$A$21=$A633)*(((ITP!$B$3:$B$21="")+ISNUMBER(SEARCH(ITP!$B$3:$B$21,$G633&amp;" "&amp;$T633)))&gt;0),0),0)),""))</f>
        <v/>
      </c>
    </row>
    <row r="634">
      <c r="A634" s="33" t="n"/>
      <c r="B634" s="10" t="n"/>
      <c r="C634" s="33" t="n"/>
      <c r="D634" s="28" t="n"/>
      <c r="E634" s="10" t="n"/>
      <c r="F634" s="44" t="n"/>
      <c r="G634" s="33" t="n"/>
      <c r="H634" s="33" t="n"/>
      <c r="I634" s="33" t="n"/>
      <c r="J634" s="33" t="n"/>
      <c r="K634" s="44" t="n"/>
      <c r="L634" s="10" t="n"/>
      <c r="M634" s="33" t="n"/>
      <c r="N634" s="33" t="n"/>
      <c r="O634" s="33" t="n"/>
      <c r="P634" s="33" t="n"/>
      <c r="Q634" s="33" t="n"/>
      <c r="R634" s="33">
        <f>IF($AB634="","",IFERROR(INDEX(ITP!$G$3:$G$46,MATCH($AB634,ITP!$E$3:$E$46,0)),""))</f>
        <v/>
      </c>
      <c r="S634" s="33" t="n"/>
      <c r="T634" s="33" t="n"/>
      <c r="U634" s="33">
        <f>IF($AB634="","",IFERROR(INDEX(ITP!$I$3:$I$46,MATCH($AB634,ITP!$E$3:$E$46,0)),""))</f>
        <v/>
      </c>
      <c r="V634" s="33">
        <f>IF($AB634="","",IFERROR(INDEX(ITP!$J$3:$J$46,MATCH($AB634,ITP!$E$3:$E$46,0)),""))</f>
        <v/>
      </c>
      <c r="W634" s="33">
        <f>IF($AB634="","",IFERROR(INDEX(ITP!$K$3:$K$46,MATCH($AB634,ITP!$E$3:$E$46,0)),""))</f>
        <v/>
      </c>
      <c r="X634" s="33">
        <f>IF($AB634="","",IFERROR(INDEX(ITP!$L$3:$L$46,MATCH($AB634,ITP!$E$3:$E$46,0)),""))</f>
        <v/>
      </c>
      <c r="Y634" s="33">
        <f>IF($AB634="","",IFERROR(INDEX(ITP!$M$3:$M$46,MATCH($AB634,ITP!$E$3:$E$46,0)),""))</f>
        <v/>
      </c>
      <c r="Z634" s="33">
        <f>IF($AB634="","",IFERROR(INDEX(ITP!$N$3:$N$46,MATCH($AB634,ITP!$E$3:$E$46,0)),""))</f>
        <v/>
      </c>
      <c r="AA634" s="13">
        <f>IF(A634="","",A634&amp;"|"&amp;COUNTIF($A$2:A634,A634))</f>
        <v/>
      </c>
      <c r="AB634" s="13">
        <f>IF($A634="","",IFERROR(INDEX(ITP!$C$3:$C$21,MATCH(1,INDEX((ITP!$A$3:$A$21=$A634)*(((ITP!$B$3:$B$21="")+ISNUMBER(SEARCH(ITP!$B$3:$B$21,$G634&amp;" "&amp;$T634)))&gt;0),0),0)),""))</f>
        <v/>
      </c>
    </row>
    <row r="635">
      <c r="A635" s="33" t="n"/>
      <c r="B635" s="10" t="n"/>
      <c r="C635" s="33" t="n"/>
      <c r="D635" s="28" t="n"/>
      <c r="E635" s="10" t="n"/>
      <c r="F635" s="44" t="n"/>
      <c r="G635" s="33" t="n"/>
      <c r="H635" s="33" t="n"/>
      <c r="I635" s="33" t="n"/>
      <c r="J635" s="33" t="n"/>
      <c r="K635" s="44" t="n"/>
      <c r="L635" s="10" t="n"/>
      <c r="M635" s="33" t="n"/>
      <c r="N635" s="33" t="n"/>
      <c r="O635" s="33" t="n"/>
      <c r="P635" s="33" t="n"/>
      <c r="Q635" s="33" t="n"/>
      <c r="R635" s="33">
        <f>IF($AB635="","",IFERROR(INDEX(ITP!$G$3:$G$46,MATCH($AB635,ITP!$E$3:$E$46,0)),""))</f>
        <v/>
      </c>
      <c r="S635" s="33" t="n"/>
      <c r="T635" s="33" t="n"/>
      <c r="U635" s="33">
        <f>IF($AB635="","",IFERROR(INDEX(ITP!$I$3:$I$46,MATCH($AB635,ITP!$E$3:$E$46,0)),""))</f>
        <v/>
      </c>
      <c r="V635" s="33">
        <f>IF($AB635="","",IFERROR(INDEX(ITP!$J$3:$J$46,MATCH($AB635,ITP!$E$3:$E$46,0)),""))</f>
        <v/>
      </c>
      <c r="W635" s="33">
        <f>IF($AB635="","",IFERROR(INDEX(ITP!$K$3:$K$46,MATCH($AB635,ITP!$E$3:$E$46,0)),""))</f>
        <v/>
      </c>
      <c r="X635" s="33">
        <f>IF($AB635="","",IFERROR(INDEX(ITP!$L$3:$L$46,MATCH($AB635,ITP!$E$3:$E$46,0)),""))</f>
        <v/>
      </c>
      <c r="Y635" s="33">
        <f>IF($AB635="","",IFERROR(INDEX(ITP!$M$3:$M$46,MATCH($AB635,ITP!$E$3:$E$46,0)),""))</f>
        <v/>
      </c>
      <c r="Z635" s="33">
        <f>IF($AB635="","",IFERROR(INDEX(ITP!$N$3:$N$46,MATCH($AB635,ITP!$E$3:$E$46,0)),""))</f>
        <v/>
      </c>
      <c r="AA635" s="13">
        <f>IF(A635="","",A635&amp;"|"&amp;COUNTIF($A$2:A635,A635))</f>
        <v/>
      </c>
      <c r="AB635" s="13">
        <f>IF($A635="","",IFERROR(INDEX(ITP!$C$3:$C$21,MATCH(1,INDEX((ITP!$A$3:$A$21=$A635)*(((ITP!$B$3:$B$21="")+ISNUMBER(SEARCH(ITP!$B$3:$B$21,$G635&amp;" "&amp;$T635)))&gt;0),0),0)),""))</f>
        <v/>
      </c>
    </row>
    <row r="636">
      <c r="A636" s="33" t="n"/>
      <c r="B636" s="10" t="n"/>
      <c r="C636" s="33" t="n"/>
      <c r="D636" s="28" t="n"/>
      <c r="E636" s="10" t="n"/>
      <c r="F636" s="44" t="n"/>
      <c r="G636" s="33" t="n"/>
      <c r="H636" s="33" t="n"/>
      <c r="I636" s="33" t="n"/>
      <c r="J636" s="33" t="n"/>
      <c r="K636" s="44" t="n"/>
      <c r="L636" s="10" t="n"/>
      <c r="M636" s="33" t="n"/>
      <c r="N636" s="33" t="n"/>
      <c r="O636" s="33" t="n"/>
      <c r="P636" s="33" t="n"/>
      <c r="Q636" s="33" t="n"/>
      <c r="R636" s="33">
        <f>IF($AB636="","",IFERROR(INDEX(ITP!$G$3:$G$46,MATCH($AB636,ITP!$E$3:$E$46,0)),""))</f>
        <v/>
      </c>
      <c r="S636" s="33" t="n"/>
      <c r="T636" s="33" t="n"/>
      <c r="U636" s="33">
        <f>IF($AB636="","",IFERROR(INDEX(ITP!$I$3:$I$46,MATCH($AB636,ITP!$E$3:$E$46,0)),""))</f>
        <v/>
      </c>
      <c r="V636" s="33">
        <f>IF($AB636="","",IFERROR(INDEX(ITP!$J$3:$J$46,MATCH($AB636,ITP!$E$3:$E$46,0)),""))</f>
        <v/>
      </c>
      <c r="W636" s="33">
        <f>IF($AB636="","",IFERROR(INDEX(ITP!$K$3:$K$46,MATCH($AB636,ITP!$E$3:$E$46,0)),""))</f>
        <v/>
      </c>
      <c r="X636" s="33">
        <f>IF($AB636="","",IFERROR(INDEX(ITP!$L$3:$L$46,MATCH($AB636,ITP!$E$3:$E$46,0)),""))</f>
        <v/>
      </c>
      <c r="Y636" s="33">
        <f>IF($AB636="","",IFERROR(INDEX(ITP!$M$3:$M$46,MATCH($AB636,ITP!$E$3:$E$46,0)),""))</f>
        <v/>
      </c>
      <c r="Z636" s="33">
        <f>IF($AB636="","",IFERROR(INDEX(ITP!$N$3:$N$46,MATCH($AB636,ITP!$E$3:$E$46,0)),""))</f>
        <v/>
      </c>
      <c r="AA636" s="13">
        <f>IF(A636="","",A636&amp;"|"&amp;COUNTIF($A$2:A636,A636))</f>
        <v/>
      </c>
      <c r="AB636" s="13">
        <f>IF($A636="","",IFERROR(INDEX(ITP!$C$3:$C$21,MATCH(1,INDEX((ITP!$A$3:$A$21=$A636)*(((ITP!$B$3:$B$21="")+ISNUMBER(SEARCH(ITP!$B$3:$B$21,$G636&amp;" "&amp;$T636)))&gt;0),0),0)),""))</f>
        <v/>
      </c>
    </row>
    <row r="637">
      <c r="A637" s="33" t="n"/>
      <c r="B637" s="10" t="n"/>
      <c r="C637" s="33" t="n"/>
      <c r="D637" s="28" t="n"/>
      <c r="E637" s="10" t="n"/>
      <c r="F637" s="44" t="n"/>
      <c r="G637" s="33" t="n"/>
      <c r="H637" s="33" t="n"/>
      <c r="I637" s="33" t="n"/>
      <c r="J637" s="33" t="n"/>
      <c r="K637" s="44" t="n"/>
      <c r="L637" s="10" t="n"/>
      <c r="M637" s="33" t="n"/>
      <c r="N637" s="33" t="n"/>
      <c r="O637" s="33" t="n"/>
      <c r="P637" s="33" t="n"/>
      <c r="Q637" s="33" t="n"/>
      <c r="R637" s="33">
        <f>IF($AB637="","",IFERROR(INDEX(ITP!$G$3:$G$46,MATCH($AB637,ITP!$E$3:$E$46,0)),""))</f>
        <v/>
      </c>
      <c r="S637" s="33" t="n"/>
      <c r="T637" s="33" t="n"/>
      <c r="U637" s="33">
        <f>IF($AB637="","",IFERROR(INDEX(ITP!$I$3:$I$46,MATCH($AB637,ITP!$E$3:$E$46,0)),""))</f>
        <v/>
      </c>
      <c r="V637" s="33">
        <f>IF($AB637="","",IFERROR(INDEX(ITP!$J$3:$J$46,MATCH($AB637,ITP!$E$3:$E$46,0)),""))</f>
        <v/>
      </c>
      <c r="W637" s="33">
        <f>IF($AB637="","",IFERROR(INDEX(ITP!$K$3:$K$46,MATCH($AB637,ITP!$E$3:$E$46,0)),""))</f>
        <v/>
      </c>
      <c r="X637" s="33">
        <f>IF($AB637="","",IFERROR(INDEX(ITP!$L$3:$L$46,MATCH($AB637,ITP!$E$3:$E$46,0)),""))</f>
        <v/>
      </c>
      <c r="Y637" s="33">
        <f>IF($AB637="","",IFERROR(INDEX(ITP!$M$3:$M$46,MATCH($AB637,ITP!$E$3:$E$46,0)),""))</f>
        <v/>
      </c>
      <c r="Z637" s="33">
        <f>IF($AB637="","",IFERROR(INDEX(ITP!$N$3:$N$46,MATCH($AB637,ITP!$E$3:$E$46,0)),""))</f>
        <v/>
      </c>
      <c r="AA637" s="13">
        <f>IF(A637="","",A637&amp;"|"&amp;COUNTIF($A$2:A637,A637))</f>
        <v/>
      </c>
      <c r="AB637" s="13">
        <f>IF($A637="","",IFERROR(INDEX(ITP!$C$3:$C$21,MATCH(1,INDEX((ITP!$A$3:$A$21=$A637)*(((ITP!$B$3:$B$21="")+ISNUMBER(SEARCH(ITP!$B$3:$B$21,$G637&amp;" "&amp;$T637)))&gt;0),0),0)),""))</f>
        <v/>
      </c>
    </row>
    <row r="638">
      <c r="A638" s="33" t="n"/>
      <c r="B638" s="10" t="n"/>
      <c r="C638" s="33" t="n"/>
      <c r="D638" s="28" t="n"/>
      <c r="E638" s="10" t="n"/>
      <c r="F638" s="44" t="n"/>
      <c r="G638" s="33" t="n"/>
      <c r="H638" s="33" t="n"/>
      <c r="I638" s="33" t="n"/>
      <c r="J638" s="33" t="n"/>
      <c r="K638" s="44" t="n"/>
      <c r="L638" s="10" t="n"/>
      <c r="M638" s="33" t="n"/>
      <c r="N638" s="33" t="n"/>
      <c r="O638" s="33" t="n"/>
      <c r="P638" s="33" t="n"/>
      <c r="Q638" s="33" t="n"/>
      <c r="R638" s="33">
        <f>IF($AB638="","",IFERROR(INDEX(ITP!$G$3:$G$46,MATCH($AB638,ITP!$E$3:$E$46,0)),""))</f>
        <v/>
      </c>
      <c r="S638" s="33" t="n"/>
      <c r="T638" s="33" t="n"/>
      <c r="U638" s="33">
        <f>IF($AB638="","",IFERROR(INDEX(ITP!$I$3:$I$46,MATCH($AB638,ITP!$E$3:$E$46,0)),""))</f>
        <v/>
      </c>
      <c r="V638" s="33">
        <f>IF($AB638="","",IFERROR(INDEX(ITP!$J$3:$J$46,MATCH($AB638,ITP!$E$3:$E$46,0)),""))</f>
        <v/>
      </c>
      <c r="W638" s="33">
        <f>IF($AB638="","",IFERROR(INDEX(ITP!$K$3:$K$46,MATCH($AB638,ITP!$E$3:$E$46,0)),""))</f>
        <v/>
      </c>
      <c r="X638" s="33">
        <f>IF($AB638="","",IFERROR(INDEX(ITP!$L$3:$L$46,MATCH($AB638,ITP!$E$3:$E$46,0)),""))</f>
        <v/>
      </c>
      <c r="Y638" s="33">
        <f>IF($AB638="","",IFERROR(INDEX(ITP!$M$3:$M$46,MATCH($AB638,ITP!$E$3:$E$46,0)),""))</f>
        <v/>
      </c>
      <c r="Z638" s="33">
        <f>IF($AB638="","",IFERROR(INDEX(ITP!$N$3:$N$46,MATCH($AB638,ITP!$E$3:$E$46,0)),""))</f>
        <v/>
      </c>
      <c r="AA638" s="13">
        <f>IF(A638="","",A638&amp;"|"&amp;COUNTIF($A$2:A638,A638))</f>
        <v/>
      </c>
      <c r="AB638" s="13">
        <f>IF($A638="","",IFERROR(INDEX(ITP!$C$3:$C$21,MATCH(1,INDEX((ITP!$A$3:$A$21=$A638)*(((ITP!$B$3:$B$21="")+ISNUMBER(SEARCH(ITP!$B$3:$B$21,$G638&amp;" "&amp;$T638)))&gt;0),0),0)),""))</f>
        <v/>
      </c>
    </row>
    <row r="639">
      <c r="A639" s="33" t="n"/>
      <c r="B639" s="10" t="n"/>
      <c r="C639" s="33" t="n"/>
      <c r="D639" s="28" t="n"/>
      <c r="E639" s="10" t="n"/>
      <c r="F639" s="44" t="n"/>
      <c r="G639" s="33" t="n"/>
      <c r="H639" s="33" t="n"/>
      <c r="I639" s="33" t="n"/>
      <c r="J639" s="33" t="n"/>
      <c r="K639" s="44" t="n"/>
      <c r="L639" s="10" t="n"/>
      <c r="M639" s="33" t="n"/>
      <c r="N639" s="33" t="n"/>
      <c r="O639" s="33" t="n"/>
      <c r="P639" s="33" t="n"/>
      <c r="Q639" s="33" t="n"/>
      <c r="R639" s="33">
        <f>IF($AB639="","",IFERROR(INDEX(ITP!$G$3:$G$46,MATCH($AB639,ITP!$E$3:$E$46,0)),""))</f>
        <v/>
      </c>
      <c r="S639" s="33" t="n"/>
      <c r="T639" s="33" t="n"/>
      <c r="U639" s="33">
        <f>IF($AB639="","",IFERROR(INDEX(ITP!$I$3:$I$46,MATCH($AB639,ITP!$E$3:$E$46,0)),""))</f>
        <v/>
      </c>
      <c r="V639" s="33">
        <f>IF($AB639="","",IFERROR(INDEX(ITP!$J$3:$J$46,MATCH($AB639,ITP!$E$3:$E$46,0)),""))</f>
        <v/>
      </c>
      <c r="W639" s="33">
        <f>IF($AB639="","",IFERROR(INDEX(ITP!$K$3:$K$46,MATCH($AB639,ITP!$E$3:$E$46,0)),""))</f>
        <v/>
      </c>
      <c r="X639" s="33">
        <f>IF($AB639="","",IFERROR(INDEX(ITP!$L$3:$L$46,MATCH($AB639,ITP!$E$3:$E$46,0)),""))</f>
        <v/>
      </c>
      <c r="Y639" s="33">
        <f>IF($AB639="","",IFERROR(INDEX(ITP!$M$3:$M$46,MATCH($AB639,ITP!$E$3:$E$46,0)),""))</f>
        <v/>
      </c>
      <c r="Z639" s="33">
        <f>IF($AB639="","",IFERROR(INDEX(ITP!$N$3:$N$46,MATCH($AB639,ITP!$E$3:$E$46,0)),""))</f>
        <v/>
      </c>
      <c r="AA639" s="13">
        <f>IF(A639="","",A639&amp;"|"&amp;COUNTIF($A$2:A639,A639))</f>
        <v/>
      </c>
      <c r="AB639" s="13">
        <f>IF($A639="","",IFERROR(INDEX(ITP!$C$3:$C$21,MATCH(1,INDEX((ITP!$A$3:$A$21=$A639)*(((ITP!$B$3:$B$21="")+ISNUMBER(SEARCH(ITP!$B$3:$B$21,$G639&amp;" "&amp;$T639)))&gt;0),0),0)),""))</f>
        <v/>
      </c>
    </row>
    <row r="640">
      <c r="A640" s="33" t="n"/>
      <c r="B640" s="10" t="n"/>
      <c r="C640" s="33" t="n"/>
      <c r="D640" s="28" t="n"/>
      <c r="E640" s="10" t="n"/>
      <c r="F640" s="44" t="n"/>
      <c r="G640" s="33" t="n"/>
      <c r="H640" s="33" t="n"/>
      <c r="I640" s="33" t="n"/>
      <c r="J640" s="33" t="n"/>
      <c r="K640" s="44" t="n"/>
      <c r="L640" s="10" t="n"/>
      <c r="M640" s="33" t="n"/>
      <c r="N640" s="33" t="n"/>
      <c r="O640" s="33" t="n"/>
      <c r="P640" s="33" t="n"/>
      <c r="Q640" s="33" t="n"/>
      <c r="R640" s="33">
        <f>IF($AB640="","",IFERROR(INDEX(ITP!$G$3:$G$46,MATCH($AB640,ITP!$E$3:$E$46,0)),""))</f>
        <v/>
      </c>
      <c r="S640" s="33" t="n"/>
      <c r="T640" s="33" t="n"/>
      <c r="U640" s="33">
        <f>IF($AB640="","",IFERROR(INDEX(ITP!$I$3:$I$46,MATCH($AB640,ITP!$E$3:$E$46,0)),""))</f>
        <v/>
      </c>
      <c r="V640" s="33">
        <f>IF($AB640="","",IFERROR(INDEX(ITP!$J$3:$J$46,MATCH($AB640,ITP!$E$3:$E$46,0)),""))</f>
        <v/>
      </c>
      <c r="W640" s="33">
        <f>IF($AB640="","",IFERROR(INDEX(ITP!$K$3:$K$46,MATCH($AB640,ITP!$E$3:$E$46,0)),""))</f>
        <v/>
      </c>
      <c r="X640" s="33">
        <f>IF($AB640="","",IFERROR(INDEX(ITP!$L$3:$L$46,MATCH($AB640,ITP!$E$3:$E$46,0)),""))</f>
        <v/>
      </c>
      <c r="Y640" s="33">
        <f>IF($AB640="","",IFERROR(INDEX(ITP!$M$3:$M$46,MATCH($AB640,ITP!$E$3:$E$46,0)),""))</f>
        <v/>
      </c>
      <c r="Z640" s="33">
        <f>IF($AB640="","",IFERROR(INDEX(ITP!$N$3:$N$46,MATCH($AB640,ITP!$E$3:$E$46,0)),""))</f>
        <v/>
      </c>
      <c r="AA640" s="13">
        <f>IF(A640="","",A640&amp;"|"&amp;COUNTIF($A$2:A640,A640))</f>
        <v/>
      </c>
      <c r="AB640" s="13">
        <f>IF($A640="","",IFERROR(INDEX(ITP!$C$3:$C$21,MATCH(1,INDEX((ITP!$A$3:$A$21=$A640)*(((ITP!$B$3:$B$21="")+ISNUMBER(SEARCH(ITP!$B$3:$B$21,$G640&amp;" "&amp;$T640)))&gt;0),0),0)),""))</f>
        <v/>
      </c>
    </row>
    <row r="641">
      <c r="A641" s="33" t="n"/>
      <c r="B641" s="10" t="n"/>
      <c r="C641" s="33" t="n"/>
      <c r="D641" s="28" t="n"/>
      <c r="E641" s="10" t="n"/>
      <c r="F641" s="44" t="n"/>
      <c r="G641" s="33" t="n"/>
      <c r="H641" s="33" t="n"/>
      <c r="I641" s="33" t="n"/>
      <c r="J641" s="33" t="n"/>
      <c r="K641" s="44" t="n"/>
      <c r="L641" s="10" t="n"/>
      <c r="M641" s="33" t="n"/>
      <c r="N641" s="33" t="n"/>
      <c r="O641" s="33" t="n"/>
      <c r="P641" s="33" t="n"/>
      <c r="Q641" s="33" t="n"/>
      <c r="R641" s="33">
        <f>IF($AB641="","",IFERROR(INDEX(ITP!$G$3:$G$46,MATCH($AB641,ITP!$E$3:$E$46,0)),""))</f>
        <v/>
      </c>
      <c r="S641" s="33" t="n"/>
      <c r="T641" s="33" t="n"/>
      <c r="U641" s="33">
        <f>IF($AB641="","",IFERROR(INDEX(ITP!$I$3:$I$46,MATCH($AB641,ITP!$E$3:$E$46,0)),""))</f>
        <v/>
      </c>
      <c r="V641" s="33">
        <f>IF($AB641="","",IFERROR(INDEX(ITP!$J$3:$J$46,MATCH($AB641,ITP!$E$3:$E$46,0)),""))</f>
        <v/>
      </c>
      <c r="W641" s="33">
        <f>IF($AB641="","",IFERROR(INDEX(ITP!$K$3:$K$46,MATCH($AB641,ITP!$E$3:$E$46,0)),""))</f>
        <v/>
      </c>
      <c r="X641" s="33">
        <f>IF($AB641="","",IFERROR(INDEX(ITP!$L$3:$L$46,MATCH($AB641,ITP!$E$3:$E$46,0)),""))</f>
        <v/>
      </c>
      <c r="Y641" s="33">
        <f>IF($AB641="","",IFERROR(INDEX(ITP!$M$3:$M$46,MATCH($AB641,ITP!$E$3:$E$46,0)),""))</f>
        <v/>
      </c>
      <c r="Z641" s="33">
        <f>IF($AB641="","",IFERROR(INDEX(ITP!$N$3:$N$46,MATCH($AB641,ITP!$E$3:$E$46,0)),""))</f>
        <v/>
      </c>
      <c r="AA641" s="13">
        <f>IF(A641="","",A641&amp;"|"&amp;COUNTIF($A$2:A641,A641))</f>
        <v/>
      </c>
      <c r="AB641" s="13">
        <f>IF($A641="","",IFERROR(INDEX(ITP!$C$3:$C$21,MATCH(1,INDEX((ITP!$A$3:$A$21=$A641)*(((ITP!$B$3:$B$21="")+ISNUMBER(SEARCH(ITP!$B$3:$B$21,$G641&amp;" "&amp;$T641)))&gt;0),0),0)),""))</f>
        <v/>
      </c>
    </row>
    <row r="642">
      <c r="A642" s="33" t="n"/>
      <c r="B642" s="10" t="n"/>
      <c r="C642" s="33" t="n"/>
      <c r="D642" s="28" t="n"/>
      <c r="E642" s="10" t="n"/>
      <c r="F642" s="44" t="n"/>
      <c r="G642" s="33" t="n"/>
      <c r="H642" s="33" t="n"/>
      <c r="I642" s="33" t="n"/>
      <c r="J642" s="33" t="n"/>
      <c r="K642" s="44" t="n"/>
      <c r="L642" s="10" t="n"/>
      <c r="M642" s="33" t="n"/>
      <c r="N642" s="33" t="n"/>
      <c r="O642" s="33" t="n"/>
      <c r="P642" s="33" t="n"/>
      <c r="Q642" s="33" t="n"/>
      <c r="R642" s="33">
        <f>IF($AB642="","",IFERROR(INDEX(ITP!$G$3:$G$46,MATCH($AB642,ITP!$E$3:$E$46,0)),""))</f>
        <v/>
      </c>
      <c r="S642" s="33" t="n"/>
      <c r="T642" s="33" t="n"/>
      <c r="U642" s="33">
        <f>IF($AB642="","",IFERROR(INDEX(ITP!$I$3:$I$46,MATCH($AB642,ITP!$E$3:$E$46,0)),""))</f>
        <v/>
      </c>
      <c r="V642" s="33">
        <f>IF($AB642="","",IFERROR(INDEX(ITP!$J$3:$J$46,MATCH($AB642,ITP!$E$3:$E$46,0)),""))</f>
        <v/>
      </c>
      <c r="W642" s="33">
        <f>IF($AB642="","",IFERROR(INDEX(ITP!$K$3:$K$46,MATCH($AB642,ITP!$E$3:$E$46,0)),""))</f>
        <v/>
      </c>
      <c r="X642" s="33">
        <f>IF($AB642="","",IFERROR(INDEX(ITP!$L$3:$L$46,MATCH($AB642,ITP!$E$3:$E$46,0)),""))</f>
        <v/>
      </c>
      <c r="Y642" s="33">
        <f>IF($AB642="","",IFERROR(INDEX(ITP!$M$3:$M$46,MATCH($AB642,ITP!$E$3:$E$46,0)),""))</f>
        <v/>
      </c>
      <c r="Z642" s="33">
        <f>IF($AB642="","",IFERROR(INDEX(ITP!$N$3:$N$46,MATCH($AB642,ITP!$E$3:$E$46,0)),""))</f>
        <v/>
      </c>
      <c r="AA642" s="13">
        <f>IF(A642="","",A642&amp;"|"&amp;COUNTIF($A$2:A642,A642))</f>
        <v/>
      </c>
      <c r="AB642" s="13">
        <f>IF($A642="","",IFERROR(INDEX(ITP!$C$3:$C$21,MATCH(1,INDEX((ITP!$A$3:$A$21=$A642)*(((ITP!$B$3:$B$21="")+ISNUMBER(SEARCH(ITP!$B$3:$B$21,$G642&amp;" "&amp;$T642)))&gt;0),0),0)),""))</f>
        <v/>
      </c>
    </row>
    <row r="643">
      <c r="A643" s="33" t="n"/>
      <c r="B643" s="10" t="n"/>
      <c r="C643" s="33" t="n"/>
      <c r="D643" s="28" t="n"/>
      <c r="E643" s="10" t="n"/>
      <c r="F643" s="44" t="n"/>
      <c r="G643" s="33" t="n"/>
      <c r="H643" s="33" t="n"/>
      <c r="I643" s="33" t="n"/>
      <c r="J643" s="33" t="n"/>
      <c r="K643" s="44" t="n"/>
      <c r="L643" s="10" t="n"/>
      <c r="M643" s="33" t="n"/>
      <c r="N643" s="33" t="n"/>
      <c r="O643" s="33" t="n"/>
      <c r="P643" s="33" t="n"/>
      <c r="Q643" s="33" t="n"/>
      <c r="R643" s="33">
        <f>IF($AB643="","",IFERROR(INDEX(ITP!$G$3:$G$46,MATCH($AB643,ITP!$E$3:$E$46,0)),""))</f>
        <v/>
      </c>
      <c r="S643" s="33" t="n"/>
      <c r="T643" s="33" t="n"/>
      <c r="U643" s="33">
        <f>IF($AB643="","",IFERROR(INDEX(ITP!$I$3:$I$46,MATCH($AB643,ITP!$E$3:$E$46,0)),""))</f>
        <v/>
      </c>
      <c r="V643" s="33">
        <f>IF($AB643="","",IFERROR(INDEX(ITP!$J$3:$J$46,MATCH($AB643,ITP!$E$3:$E$46,0)),""))</f>
        <v/>
      </c>
      <c r="W643" s="33">
        <f>IF($AB643="","",IFERROR(INDEX(ITP!$K$3:$K$46,MATCH($AB643,ITP!$E$3:$E$46,0)),""))</f>
        <v/>
      </c>
      <c r="X643" s="33">
        <f>IF($AB643="","",IFERROR(INDEX(ITP!$L$3:$L$46,MATCH($AB643,ITP!$E$3:$E$46,0)),""))</f>
        <v/>
      </c>
      <c r="Y643" s="33">
        <f>IF($AB643="","",IFERROR(INDEX(ITP!$M$3:$M$46,MATCH($AB643,ITP!$E$3:$E$46,0)),""))</f>
        <v/>
      </c>
      <c r="Z643" s="33">
        <f>IF($AB643="","",IFERROR(INDEX(ITP!$N$3:$N$46,MATCH($AB643,ITP!$E$3:$E$46,0)),""))</f>
        <v/>
      </c>
      <c r="AA643" s="13">
        <f>IF(A643="","",A643&amp;"|"&amp;COUNTIF($A$2:A643,A643))</f>
        <v/>
      </c>
      <c r="AB643" s="13">
        <f>IF($A643="","",IFERROR(INDEX(ITP!$C$3:$C$21,MATCH(1,INDEX((ITP!$A$3:$A$21=$A643)*(((ITP!$B$3:$B$21="")+ISNUMBER(SEARCH(ITP!$B$3:$B$21,$G643&amp;" "&amp;$T643)))&gt;0),0),0)),""))</f>
        <v/>
      </c>
    </row>
    <row r="644">
      <c r="A644" s="33" t="n"/>
      <c r="B644" s="10" t="n"/>
      <c r="C644" s="33" t="n"/>
      <c r="D644" s="28" t="n"/>
      <c r="E644" s="10" t="n"/>
      <c r="F644" s="44" t="n"/>
      <c r="G644" s="33" t="n"/>
      <c r="H644" s="33" t="n"/>
      <c r="I644" s="33" t="n"/>
      <c r="J644" s="33" t="n"/>
      <c r="K644" s="44" t="n"/>
      <c r="L644" s="10" t="n"/>
      <c r="M644" s="33" t="n"/>
      <c r="N644" s="33" t="n"/>
      <c r="O644" s="33" t="n"/>
      <c r="P644" s="33" t="n"/>
      <c r="Q644" s="33" t="n"/>
      <c r="R644" s="33">
        <f>IF($AB644="","",IFERROR(INDEX(ITP!$G$3:$G$46,MATCH($AB644,ITP!$E$3:$E$46,0)),""))</f>
        <v/>
      </c>
      <c r="S644" s="33" t="n"/>
      <c r="T644" s="33" t="n"/>
      <c r="U644" s="33">
        <f>IF($AB644="","",IFERROR(INDEX(ITP!$I$3:$I$46,MATCH($AB644,ITP!$E$3:$E$46,0)),""))</f>
        <v/>
      </c>
      <c r="V644" s="33">
        <f>IF($AB644="","",IFERROR(INDEX(ITP!$J$3:$J$46,MATCH($AB644,ITP!$E$3:$E$46,0)),""))</f>
        <v/>
      </c>
      <c r="W644" s="33">
        <f>IF($AB644="","",IFERROR(INDEX(ITP!$K$3:$K$46,MATCH($AB644,ITP!$E$3:$E$46,0)),""))</f>
        <v/>
      </c>
      <c r="X644" s="33">
        <f>IF($AB644="","",IFERROR(INDEX(ITP!$L$3:$L$46,MATCH($AB644,ITP!$E$3:$E$46,0)),""))</f>
        <v/>
      </c>
      <c r="Y644" s="33">
        <f>IF($AB644="","",IFERROR(INDEX(ITP!$M$3:$M$46,MATCH($AB644,ITP!$E$3:$E$46,0)),""))</f>
        <v/>
      </c>
      <c r="Z644" s="33">
        <f>IF($AB644="","",IFERROR(INDEX(ITP!$N$3:$N$46,MATCH($AB644,ITP!$E$3:$E$46,0)),""))</f>
        <v/>
      </c>
      <c r="AA644" s="13">
        <f>IF(A644="","",A644&amp;"|"&amp;COUNTIF($A$2:A644,A644))</f>
        <v/>
      </c>
      <c r="AB644" s="13">
        <f>IF($A644="","",IFERROR(INDEX(ITP!$C$3:$C$21,MATCH(1,INDEX((ITP!$A$3:$A$21=$A644)*(((ITP!$B$3:$B$21="")+ISNUMBER(SEARCH(ITP!$B$3:$B$21,$G644&amp;" "&amp;$T644)))&gt;0),0),0)),""))</f>
        <v/>
      </c>
    </row>
    <row r="645">
      <c r="A645" s="33" t="n"/>
      <c r="B645" s="10" t="n"/>
      <c r="C645" s="33" t="n"/>
      <c r="D645" s="28" t="n"/>
      <c r="E645" s="10" t="n"/>
      <c r="F645" s="44" t="n"/>
      <c r="G645" s="33" t="n"/>
      <c r="H645" s="33" t="n"/>
      <c r="I645" s="33" t="n"/>
      <c r="J645" s="33" t="n"/>
      <c r="K645" s="44" t="n"/>
      <c r="L645" s="10" t="n"/>
      <c r="M645" s="33" t="n"/>
      <c r="N645" s="33" t="n"/>
      <c r="O645" s="33" t="n"/>
      <c r="P645" s="33" t="n"/>
      <c r="Q645" s="33" t="n"/>
      <c r="R645" s="33">
        <f>IF($AB645="","",IFERROR(INDEX(ITP!$G$3:$G$46,MATCH($AB645,ITP!$E$3:$E$46,0)),""))</f>
        <v/>
      </c>
      <c r="S645" s="33" t="n"/>
      <c r="T645" s="33" t="n"/>
      <c r="U645" s="33">
        <f>IF($AB645="","",IFERROR(INDEX(ITP!$I$3:$I$46,MATCH($AB645,ITP!$E$3:$E$46,0)),""))</f>
        <v/>
      </c>
      <c r="V645" s="33">
        <f>IF($AB645="","",IFERROR(INDEX(ITP!$J$3:$J$46,MATCH($AB645,ITP!$E$3:$E$46,0)),""))</f>
        <v/>
      </c>
      <c r="W645" s="33">
        <f>IF($AB645="","",IFERROR(INDEX(ITP!$K$3:$K$46,MATCH($AB645,ITP!$E$3:$E$46,0)),""))</f>
        <v/>
      </c>
      <c r="X645" s="33">
        <f>IF($AB645="","",IFERROR(INDEX(ITP!$L$3:$L$46,MATCH($AB645,ITP!$E$3:$E$46,0)),""))</f>
        <v/>
      </c>
      <c r="Y645" s="33">
        <f>IF($AB645="","",IFERROR(INDEX(ITP!$M$3:$M$46,MATCH($AB645,ITP!$E$3:$E$46,0)),""))</f>
        <v/>
      </c>
      <c r="Z645" s="33">
        <f>IF($AB645="","",IFERROR(INDEX(ITP!$N$3:$N$46,MATCH($AB645,ITP!$E$3:$E$46,0)),""))</f>
        <v/>
      </c>
      <c r="AA645" s="13">
        <f>IF(A645="","",A645&amp;"|"&amp;COUNTIF($A$2:A645,A645))</f>
        <v/>
      </c>
      <c r="AB645" s="13">
        <f>IF($A645="","",IFERROR(INDEX(ITP!$C$3:$C$21,MATCH(1,INDEX((ITP!$A$3:$A$21=$A645)*(((ITP!$B$3:$B$21="")+ISNUMBER(SEARCH(ITP!$B$3:$B$21,$G645&amp;" "&amp;$T645)))&gt;0),0),0)),""))</f>
        <v/>
      </c>
    </row>
    <row r="646">
      <c r="A646" s="33" t="n"/>
      <c r="B646" s="10" t="n"/>
      <c r="C646" s="33" t="n"/>
      <c r="D646" s="28" t="n"/>
      <c r="E646" s="10" t="n"/>
      <c r="F646" s="44" t="n"/>
      <c r="G646" s="33" t="n"/>
      <c r="H646" s="33" t="n"/>
      <c r="I646" s="33" t="n"/>
      <c r="J646" s="33" t="n"/>
      <c r="K646" s="44" t="n"/>
      <c r="L646" s="10" t="n"/>
      <c r="M646" s="33" t="n"/>
      <c r="N646" s="33" t="n"/>
      <c r="O646" s="33" t="n"/>
      <c r="P646" s="33" t="n"/>
      <c r="Q646" s="33" t="n"/>
      <c r="R646" s="33">
        <f>IF($AB646="","",IFERROR(INDEX(ITP!$G$3:$G$46,MATCH($AB646,ITP!$E$3:$E$46,0)),""))</f>
        <v/>
      </c>
      <c r="S646" s="33" t="n"/>
      <c r="T646" s="33" t="n"/>
      <c r="U646" s="33">
        <f>IF($AB646="","",IFERROR(INDEX(ITP!$I$3:$I$46,MATCH($AB646,ITP!$E$3:$E$46,0)),""))</f>
        <v/>
      </c>
      <c r="V646" s="33">
        <f>IF($AB646="","",IFERROR(INDEX(ITP!$J$3:$J$46,MATCH($AB646,ITP!$E$3:$E$46,0)),""))</f>
        <v/>
      </c>
      <c r="W646" s="33">
        <f>IF($AB646="","",IFERROR(INDEX(ITP!$K$3:$K$46,MATCH($AB646,ITP!$E$3:$E$46,0)),""))</f>
        <v/>
      </c>
      <c r="X646" s="33">
        <f>IF($AB646="","",IFERROR(INDEX(ITP!$L$3:$L$46,MATCH($AB646,ITP!$E$3:$E$46,0)),""))</f>
        <v/>
      </c>
      <c r="Y646" s="33">
        <f>IF($AB646="","",IFERROR(INDEX(ITP!$M$3:$M$46,MATCH($AB646,ITP!$E$3:$E$46,0)),""))</f>
        <v/>
      </c>
      <c r="Z646" s="33">
        <f>IF($AB646="","",IFERROR(INDEX(ITP!$N$3:$N$46,MATCH($AB646,ITP!$E$3:$E$46,0)),""))</f>
        <v/>
      </c>
      <c r="AA646" s="13">
        <f>IF(A646="","",A646&amp;"|"&amp;COUNTIF($A$2:A646,A646))</f>
        <v/>
      </c>
      <c r="AB646" s="13">
        <f>IF($A646="","",IFERROR(INDEX(ITP!$C$3:$C$21,MATCH(1,INDEX((ITP!$A$3:$A$21=$A646)*(((ITP!$B$3:$B$21="")+ISNUMBER(SEARCH(ITP!$B$3:$B$21,$G646&amp;" "&amp;$T646)))&gt;0),0),0)),""))</f>
        <v/>
      </c>
    </row>
    <row r="647">
      <c r="A647" s="33" t="n"/>
      <c r="B647" s="10" t="n"/>
      <c r="C647" s="33" t="n"/>
      <c r="D647" s="28" t="n"/>
      <c r="E647" s="10" t="n"/>
      <c r="F647" s="44" t="n"/>
      <c r="G647" s="33" t="n"/>
      <c r="H647" s="33" t="n"/>
      <c r="I647" s="33" t="n"/>
      <c r="J647" s="33" t="n"/>
      <c r="K647" s="44" t="n"/>
      <c r="L647" s="10" t="n"/>
      <c r="M647" s="33" t="n"/>
      <c r="N647" s="33" t="n"/>
      <c r="O647" s="33" t="n"/>
      <c r="P647" s="33" t="n"/>
      <c r="Q647" s="33" t="n"/>
      <c r="R647" s="33">
        <f>IF($AB647="","",IFERROR(INDEX(ITP!$G$3:$G$46,MATCH($AB647,ITP!$E$3:$E$46,0)),""))</f>
        <v/>
      </c>
      <c r="S647" s="33" t="n"/>
      <c r="T647" s="33" t="n"/>
      <c r="U647" s="33">
        <f>IF($AB647="","",IFERROR(INDEX(ITP!$I$3:$I$46,MATCH($AB647,ITP!$E$3:$E$46,0)),""))</f>
        <v/>
      </c>
      <c r="V647" s="33">
        <f>IF($AB647="","",IFERROR(INDEX(ITP!$J$3:$J$46,MATCH($AB647,ITP!$E$3:$E$46,0)),""))</f>
        <v/>
      </c>
      <c r="W647" s="33">
        <f>IF($AB647="","",IFERROR(INDEX(ITP!$K$3:$K$46,MATCH($AB647,ITP!$E$3:$E$46,0)),""))</f>
        <v/>
      </c>
      <c r="X647" s="33">
        <f>IF($AB647="","",IFERROR(INDEX(ITP!$L$3:$L$46,MATCH($AB647,ITP!$E$3:$E$46,0)),""))</f>
        <v/>
      </c>
      <c r="Y647" s="33">
        <f>IF($AB647="","",IFERROR(INDEX(ITP!$M$3:$M$46,MATCH($AB647,ITP!$E$3:$E$46,0)),""))</f>
        <v/>
      </c>
      <c r="Z647" s="33">
        <f>IF($AB647="","",IFERROR(INDEX(ITP!$N$3:$N$46,MATCH($AB647,ITP!$E$3:$E$46,0)),""))</f>
        <v/>
      </c>
      <c r="AA647" s="13">
        <f>IF(A647="","",A647&amp;"|"&amp;COUNTIF($A$2:A647,A647))</f>
        <v/>
      </c>
      <c r="AB647" s="13">
        <f>IF($A647="","",IFERROR(INDEX(ITP!$C$3:$C$21,MATCH(1,INDEX((ITP!$A$3:$A$21=$A647)*(((ITP!$B$3:$B$21="")+ISNUMBER(SEARCH(ITP!$B$3:$B$21,$G647&amp;" "&amp;$T647)))&gt;0),0),0)),""))</f>
        <v/>
      </c>
    </row>
    <row r="648">
      <c r="A648" s="33" t="n"/>
      <c r="B648" s="10" t="n"/>
      <c r="C648" s="33" t="n"/>
      <c r="D648" s="28" t="n"/>
      <c r="E648" s="10" t="n"/>
      <c r="F648" s="44" t="n"/>
      <c r="G648" s="33" t="n"/>
      <c r="H648" s="33" t="n"/>
      <c r="I648" s="33" t="n"/>
      <c r="J648" s="33" t="n"/>
      <c r="K648" s="44" t="n"/>
      <c r="L648" s="10" t="n"/>
      <c r="M648" s="33" t="n"/>
      <c r="N648" s="33" t="n"/>
      <c r="O648" s="33" t="n"/>
      <c r="P648" s="33" t="n"/>
      <c r="Q648" s="33" t="n"/>
      <c r="R648" s="33">
        <f>IF($AB648="","",IFERROR(INDEX(ITP!$G$3:$G$46,MATCH($AB648,ITP!$E$3:$E$46,0)),""))</f>
        <v/>
      </c>
      <c r="S648" s="33" t="n"/>
      <c r="T648" s="33" t="n"/>
      <c r="U648" s="33">
        <f>IF($AB648="","",IFERROR(INDEX(ITP!$I$3:$I$46,MATCH($AB648,ITP!$E$3:$E$46,0)),""))</f>
        <v/>
      </c>
      <c r="V648" s="33">
        <f>IF($AB648="","",IFERROR(INDEX(ITP!$J$3:$J$46,MATCH($AB648,ITP!$E$3:$E$46,0)),""))</f>
        <v/>
      </c>
      <c r="W648" s="33">
        <f>IF($AB648="","",IFERROR(INDEX(ITP!$K$3:$K$46,MATCH($AB648,ITP!$E$3:$E$46,0)),""))</f>
        <v/>
      </c>
      <c r="X648" s="33">
        <f>IF($AB648="","",IFERROR(INDEX(ITP!$L$3:$L$46,MATCH($AB648,ITP!$E$3:$E$46,0)),""))</f>
        <v/>
      </c>
      <c r="Y648" s="33">
        <f>IF($AB648="","",IFERROR(INDEX(ITP!$M$3:$M$46,MATCH($AB648,ITP!$E$3:$E$46,0)),""))</f>
        <v/>
      </c>
      <c r="Z648" s="33">
        <f>IF($AB648="","",IFERROR(INDEX(ITP!$N$3:$N$46,MATCH($AB648,ITP!$E$3:$E$46,0)),""))</f>
        <v/>
      </c>
      <c r="AA648" s="13">
        <f>IF(A648="","",A648&amp;"|"&amp;COUNTIF($A$2:A648,A648))</f>
        <v/>
      </c>
      <c r="AB648" s="13">
        <f>IF($A648="","",IFERROR(INDEX(ITP!$C$3:$C$21,MATCH(1,INDEX((ITP!$A$3:$A$21=$A648)*(((ITP!$B$3:$B$21="")+ISNUMBER(SEARCH(ITP!$B$3:$B$21,$G648&amp;" "&amp;$T648)))&gt;0),0),0)),""))</f>
        <v/>
      </c>
    </row>
    <row r="649">
      <c r="A649" s="33" t="n"/>
      <c r="B649" s="10" t="n"/>
      <c r="C649" s="33" t="n"/>
      <c r="D649" s="28" t="n"/>
      <c r="E649" s="10" t="n"/>
      <c r="F649" s="44" t="n"/>
      <c r="G649" s="33" t="n"/>
      <c r="H649" s="33" t="n"/>
      <c r="I649" s="33" t="n"/>
      <c r="J649" s="33" t="n"/>
      <c r="K649" s="44" t="n"/>
      <c r="L649" s="10" t="n"/>
      <c r="M649" s="33" t="n"/>
      <c r="N649" s="33" t="n"/>
      <c r="O649" s="33" t="n"/>
      <c r="P649" s="33" t="n"/>
      <c r="Q649" s="33" t="n"/>
      <c r="R649" s="33">
        <f>IF($AB649="","",IFERROR(INDEX(ITP!$G$3:$G$46,MATCH($AB649,ITP!$E$3:$E$46,0)),""))</f>
        <v/>
      </c>
      <c r="S649" s="33" t="n"/>
      <c r="T649" s="33" t="n"/>
      <c r="U649" s="33">
        <f>IF($AB649="","",IFERROR(INDEX(ITP!$I$3:$I$46,MATCH($AB649,ITP!$E$3:$E$46,0)),""))</f>
        <v/>
      </c>
      <c r="V649" s="33">
        <f>IF($AB649="","",IFERROR(INDEX(ITP!$J$3:$J$46,MATCH($AB649,ITP!$E$3:$E$46,0)),""))</f>
        <v/>
      </c>
      <c r="W649" s="33">
        <f>IF($AB649="","",IFERROR(INDEX(ITP!$K$3:$K$46,MATCH($AB649,ITP!$E$3:$E$46,0)),""))</f>
        <v/>
      </c>
      <c r="X649" s="33">
        <f>IF($AB649="","",IFERROR(INDEX(ITP!$L$3:$L$46,MATCH($AB649,ITP!$E$3:$E$46,0)),""))</f>
        <v/>
      </c>
      <c r="Y649" s="33">
        <f>IF($AB649="","",IFERROR(INDEX(ITP!$M$3:$M$46,MATCH($AB649,ITP!$E$3:$E$46,0)),""))</f>
        <v/>
      </c>
      <c r="Z649" s="33">
        <f>IF($AB649="","",IFERROR(INDEX(ITP!$N$3:$N$46,MATCH($AB649,ITP!$E$3:$E$46,0)),""))</f>
        <v/>
      </c>
      <c r="AA649" s="13">
        <f>IF(A649="","",A649&amp;"|"&amp;COUNTIF($A$2:A649,A649))</f>
        <v/>
      </c>
      <c r="AB649" s="13">
        <f>IF($A649="","",IFERROR(INDEX(ITP!$C$3:$C$21,MATCH(1,INDEX((ITP!$A$3:$A$21=$A649)*(((ITP!$B$3:$B$21="")+ISNUMBER(SEARCH(ITP!$B$3:$B$21,$G649&amp;" "&amp;$T649)))&gt;0),0),0)),""))</f>
        <v/>
      </c>
    </row>
    <row r="650">
      <c r="A650" s="33" t="n"/>
      <c r="B650" s="10" t="n"/>
      <c r="C650" s="33" t="n"/>
      <c r="D650" s="28" t="n"/>
      <c r="E650" s="10" t="n"/>
      <c r="F650" s="44" t="n"/>
      <c r="G650" s="33" t="n"/>
      <c r="H650" s="33" t="n"/>
      <c r="I650" s="33" t="n"/>
      <c r="J650" s="33" t="n"/>
      <c r="K650" s="44" t="n"/>
      <c r="L650" s="10" t="n"/>
      <c r="M650" s="33" t="n"/>
      <c r="N650" s="33" t="n"/>
      <c r="O650" s="33" t="n"/>
      <c r="P650" s="33" t="n"/>
      <c r="Q650" s="33" t="n"/>
      <c r="R650" s="33">
        <f>IF($AB650="","",IFERROR(INDEX(ITP!$G$3:$G$46,MATCH($AB650,ITP!$E$3:$E$46,0)),""))</f>
        <v/>
      </c>
      <c r="S650" s="33" t="n"/>
      <c r="T650" s="33" t="n"/>
      <c r="U650" s="33">
        <f>IF($AB650="","",IFERROR(INDEX(ITP!$I$3:$I$46,MATCH($AB650,ITP!$E$3:$E$46,0)),""))</f>
        <v/>
      </c>
      <c r="V650" s="33">
        <f>IF($AB650="","",IFERROR(INDEX(ITP!$J$3:$J$46,MATCH($AB650,ITP!$E$3:$E$46,0)),""))</f>
        <v/>
      </c>
      <c r="W650" s="33">
        <f>IF($AB650="","",IFERROR(INDEX(ITP!$K$3:$K$46,MATCH($AB650,ITP!$E$3:$E$46,0)),""))</f>
        <v/>
      </c>
      <c r="X650" s="33">
        <f>IF($AB650="","",IFERROR(INDEX(ITP!$L$3:$L$46,MATCH($AB650,ITP!$E$3:$E$46,0)),""))</f>
        <v/>
      </c>
      <c r="Y650" s="33">
        <f>IF($AB650="","",IFERROR(INDEX(ITP!$M$3:$M$46,MATCH($AB650,ITP!$E$3:$E$46,0)),""))</f>
        <v/>
      </c>
      <c r="Z650" s="33">
        <f>IF($AB650="","",IFERROR(INDEX(ITP!$N$3:$N$46,MATCH($AB650,ITP!$E$3:$E$46,0)),""))</f>
        <v/>
      </c>
      <c r="AA650" s="13">
        <f>IF(A650="","",A650&amp;"|"&amp;COUNTIF($A$2:A650,A650))</f>
        <v/>
      </c>
      <c r="AB650" s="13">
        <f>IF($A650="","",IFERROR(INDEX(ITP!$C$3:$C$21,MATCH(1,INDEX((ITP!$A$3:$A$21=$A650)*(((ITP!$B$3:$B$21="")+ISNUMBER(SEARCH(ITP!$B$3:$B$21,$G650&amp;" "&amp;$T650)))&gt;0),0),0)),""))</f>
        <v/>
      </c>
    </row>
    <row r="651">
      <c r="A651" s="33" t="n"/>
      <c r="B651" s="10" t="n"/>
      <c r="C651" s="33" t="n"/>
      <c r="D651" s="28" t="n"/>
      <c r="E651" s="10" t="n"/>
      <c r="F651" s="44" t="n"/>
      <c r="G651" s="33" t="n"/>
      <c r="H651" s="33" t="n"/>
      <c r="I651" s="33" t="n"/>
      <c r="J651" s="33" t="n"/>
      <c r="K651" s="44" t="n"/>
      <c r="L651" s="10" t="n"/>
      <c r="M651" s="33" t="n"/>
      <c r="N651" s="33" t="n"/>
      <c r="O651" s="33" t="n"/>
      <c r="P651" s="33" t="n"/>
      <c r="Q651" s="33" t="n"/>
      <c r="R651" s="33">
        <f>IF($AB651="","",IFERROR(INDEX(ITP!$G$3:$G$46,MATCH($AB651,ITP!$E$3:$E$46,0)),""))</f>
        <v/>
      </c>
      <c r="S651" s="33" t="n"/>
      <c r="T651" s="33" t="n"/>
      <c r="U651" s="33">
        <f>IF($AB651="","",IFERROR(INDEX(ITP!$I$3:$I$46,MATCH($AB651,ITP!$E$3:$E$46,0)),""))</f>
        <v/>
      </c>
      <c r="V651" s="33">
        <f>IF($AB651="","",IFERROR(INDEX(ITP!$J$3:$J$46,MATCH($AB651,ITP!$E$3:$E$46,0)),""))</f>
        <v/>
      </c>
      <c r="W651" s="33">
        <f>IF($AB651="","",IFERROR(INDEX(ITP!$K$3:$K$46,MATCH($AB651,ITP!$E$3:$E$46,0)),""))</f>
        <v/>
      </c>
      <c r="X651" s="33">
        <f>IF($AB651="","",IFERROR(INDEX(ITP!$L$3:$L$46,MATCH($AB651,ITP!$E$3:$E$46,0)),""))</f>
        <v/>
      </c>
      <c r="Y651" s="33">
        <f>IF($AB651="","",IFERROR(INDEX(ITP!$M$3:$M$46,MATCH($AB651,ITP!$E$3:$E$46,0)),""))</f>
        <v/>
      </c>
      <c r="Z651" s="33">
        <f>IF($AB651="","",IFERROR(INDEX(ITP!$N$3:$N$46,MATCH($AB651,ITP!$E$3:$E$46,0)),""))</f>
        <v/>
      </c>
      <c r="AA651" s="13">
        <f>IF(A651="","",A651&amp;"|"&amp;COUNTIF($A$2:A651,A651))</f>
        <v/>
      </c>
      <c r="AB651" s="13">
        <f>IF($A651="","",IFERROR(INDEX(ITP!$C$3:$C$21,MATCH(1,INDEX((ITP!$A$3:$A$21=$A651)*(((ITP!$B$3:$B$21="")+ISNUMBER(SEARCH(ITP!$B$3:$B$21,$G651&amp;" "&amp;$T651)))&gt;0),0),0)),""))</f>
        <v/>
      </c>
    </row>
    <row r="652">
      <c r="A652" s="33" t="n"/>
      <c r="B652" s="10" t="n"/>
      <c r="C652" s="33" t="n"/>
      <c r="D652" s="28" t="n"/>
      <c r="E652" s="10" t="n"/>
      <c r="F652" s="44" t="n"/>
      <c r="G652" s="33" t="n"/>
      <c r="H652" s="33" t="n"/>
      <c r="I652" s="33" t="n"/>
      <c r="J652" s="33" t="n"/>
      <c r="K652" s="44" t="n"/>
      <c r="L652" s="10" t="n"/>
      <c r="M652" s="33" t="n"/>
      <c r="N652" s="33" t="n"/>
      <c r="O652" s="33" t="n"/>
      <c r="P652" s="33" t="n"/>
      <c r="Q652" s="33" t="n"/>
      <c r="R652" s="33">
        <f>IF($AB652="","",IFERROR(INDEX(ITP!$G$3:$G$46,MATCH($AB652,ITP!$E$3:$E$46,0)),""))</f>
        <v/>
      </c>
      <c r="S652" s="33" t="n"/>
      <c r="T652" s="33" t="n"/>
      <c r="U652" s="33">
        <f>IF($AB652="","",IFERROR(INDEX(ITP!$I$3:$I$46,MATCH($AB652,ITP!$E$3:$E$46,0)),""))</f>
        <v/>
      </c>
      <c r="V652" s="33">
        <f>IF($AB652="","",IFERROR(INDEX(ITP!$J$3:$J$46,MATCH($AB652,ITP!$E$3:$E$46,0)),""))</f>
        <v/>
      </c>
      <c r="W652" s="33">
        <f>IF($AB652="","",IFERROR(INDEX(ITP!$K$3:$K$46,MATCH($AB652,ITP!$E$3:$E$46,0)),""))</f>
        <v/>
      </c>
      <c r="X652" s="33">
        <f>IF($AB652="","",IFERROR(INDEX(ITP!$L$3:$L$46,MATCH($AB652,ITP!$E$3:$E$46,0)),""))</f>
        <v/>
      </c>
      <c r="Y652" s="33">
        <f>IF($AB652="","",IFERROR(INDEX(ITP!$M$3:$M$46,MATCH($AB652,ITP!$E$3:$E$46,0)),""))</f>
        <v/>
      </c>
      <c r="Z652" s="33">
        <f>IF($AB652="","",IFERROR(INDEX(ITP!$N$3:$N$46,MATCH($AB652,ITP!$E$3:$E$46,0)),""))</f>
        <v/>
      </c>
      <c r="AA652" s="13">
        <f>IF(A652="","",A652&amp;"|"&amp;COUNTIF($A$2:A652,A652))</f>
        <v/>
      </c>
      <c r="AB652" s="13">
        <f>IF($A652="","",IFERROR(INDEX(ITP!$C$3:$C$21,MATCH(1,INDEX((ITP!$A$3:$A$21=$A652)*(((ITP!$B$3:$B$21="")+ISNUMBER(SEARCH(ITP!$B$3:$B$21,$G652&amp;" "&amp;$T652)))&gt;0),0),0)),""))</f>
        <v/>
      </c>
    </row>
    <row r="653">
      <c r="A653" s="33" t="n"/>
      <c r="B653" s="10" t="n"/>
      <c r="C653" s="33" t="n"/>
      <c r="D653" s="28" t="n"/>
      <c r="E653" s="10" t="n"/>
      <c r="F653" s="44" t="n"/>
      <c r="G653" s="33" t="n"/>
      <c r="H653" s="33" t="n"/>
      <c r="I653" s="33" t="n"/>
      <c r="J653" s="33" t="n"/>
      <c r="K653" s="44" t="n"/>
      <c r="L653" s="10" t="n"/>
      <c r="M653" s="33" t="n"/>
      <c r="N653" s="33" t="n"/>
      <c r="O653" s="33" t="n"/>
      <c r="P653" s="33" t="n"/>
      <c r="Q653" s="33" t="n"/>
      <c r="R653" s="33">
        <f>IF($AB653="","",IFERROR(INDEX(ITP!$G$3:$G$46,MATCH($AB653,ITP!$E$3:$E$46,0)),""))</f>
        <v/>
      </c>
      <c r="S653" s="33" t="n"/>
      <c r="T653" s="33" t="n"/>
      <c r="U653" s="33">
        <f>IF($AB653="","",IFERROR(INDEX(ITP!$I$3:$I$46,MATCH($AB653,ITP!$E$3:$E$46,0)),""))</f>
        <v/>
      </c>
      <c r="V653" s="33">
        <f>IF($AB653="","",IFERROR(INDEX(ITP!$J$3:$J$46,MATCH($AB653,ITP!$E$3:$E$46,0)),""))</f>
        <v/>
      </c>
      <c r="W653" s="33">
        <f>IF($AB653="","",IFERROR(INDEX(ITP!$K$3:$K$46,MATCH($AB653,ITP!$E$3:$E$46,0)),""))</f>
        <v/>
      </c>
      <c r="X653" s="33">
        <f>IF($AB653="","",IFERROR(INDEX(ITP!$L$3:$L$46,MATCH($AB653,ITP!$E$3:$E$46,0)),""))</f>
        <v/>
      </c>
      <c r="Y653" s="33">
        <f>IF($AB653="","",IFERROR(INDEX(ITP!$M$3:$M$46,MATCH($AB653,ITP!$E$3:$E$46,0)),""))</f>
        <v/>
      </c>
      <c r="Z653" s="33">
        <f>IF($AB653="","",IFERROR(INDEX(ITP!$N$3:$N$46,MATCH($AB653,ITP!$E$3:$E$46,0)),""))</f>
        <v/>
      </c>
      <c r="AA653" s="13">
        <f>IF(A653="","",A653&amp;"|"&amp;COUNTIF($A$2:A653,A653))</f>
        <v/>
      </c>
      <c r="AB653" s="13">
        <f>IF($A653="","",IFERROR(INDEX(ITP!$C$3:$C$21,MATCH(1,INDEX((ITP!$A$3:$A$21=$A653)*(((ITP!$B$3:$B$21="")+ISNUMBER(SEARCH(ITP!$B$3:$B$21,$G653&amp;" "&amp;$T653)))&gt;0),0),0)),""))</f>
        <v/>
      </c>
    </row>
    <row r="654">
      <c r="A654" s="33" t="n"/>
      <c r="B654" s="10" t="n"/>
      <c r="C654" s="33" t="n"/>
      <c r="D654" s="28" t="n"/>
      <c r="E654" s="10" t="n"/>
      <c r="F654" s="44" t="n"/>
      <c r="G654" s="33" t="n"/>
      <c r="H654" s="33" t="n"/>
      <c r="I654" s="33" t="n"/>
      <c r="J654" s="33" t="n"/>
      <c r="K654" s="44" t="n"/>
      <c r="L654" s="10" t="n"/>
      <c r="M654" s="33" t="n"/>
      <c r="N654" s="33" t="n"/>
      <c r="O654" s="33" t="n"/>
      <c r="P654" s="33" t="n"/>
      <c r="Q654" s="33" t="n"/>
      <c r="R654" s="33">
        <f>IF($AB654="","",IFERROR(INDEX(ITP!$G$3:$G$46,MATCH($AB654,ITP!$E$3:$E$46,0)),""))</f>
        <v/>
      </c>
      <c r="S654" s="33" t="n"/>
      <c r="T654" s="33" t="n"/>
      <c r="U654" s="33">
        <f>IF($AB654="","",IFERROR(INDEX(ITP!$I$3:$I$46,MATCH($AB654,ITP!$E$3:$E$46,0)),""))</f>
        <v/>
      </c>
      <c r="V654" s="33">
        <f>IF($AB654="","",IFERROR(INDEX(ITP!$J$3:$J$46,MATCH($AB654,ITP!$E$3:$E$46,0)),""))</f>
        <v/>
      </c>
      <c r="W654" s="33">
        <f>IF($AB654="","",IFERROR(INDEX(ITP!$K$3:$K$46,MATCH($AB654,ITP!$E$3:$E$46,0)),""))</f>
        <v/>
      </c>
      <c r="X654" s="33">
        <f>IF($AB654="","",IFERROR(INDEX(ITP!$L$3:$L$46,MATCH($AB654,ITP!$E$3:$E$46,0)),""))</f>
        <v/>
      </c>
      <c r="Y654" s="33">
        <f>IF($AB654="","",IFERROR(INDEX(ITP!$M$3:$M$46,MATCH($AB654,ITP!$E$3:$E$46,0)),""))</f>
        <v/>
      </c>
      <c r="Z654" s="33">
        <f>IF($AB654="","",IFERROR(INDEX(ITP!$N$3:$N$46,MATCH($AB654,ITP!$E$3:$E$46,0)),""))</f>
        <v/>
      </c>
      <c r="AA654" s="13">
        <f>IF(A654="","",A654&amp;"|"&amp;COUNTIF($A$2:A654,A654))</f>
        <v/>
      </c>
      <c r="AB654" s="13">
        <f>IF($A654="","",IFERROR(INDEX(ITP!$C$3:$C$21,MATCH(1,INDEX((ITP!$A$3:$A$21=$A654)*(((ITP!$B$3:$B$21="")+ISNUMBER(SEARCH(ITP!$B$3:$B$21,$G654&amp;" "&amp;$T654)))&gt;0),0),0)),""))</f>
        <v/>
      </c>
    </row>
    <row r="655">
      <c r="A655" s="33" t="n"/>
      <c r="B655" s="10" t="n"/>
      <c r="C655" s="33" t="n"/>
      <c r="D655" s="28" t="n"/>
      <c r="E655" s="10" t="n"/>
      <c r="F655" s="44" t="n"/>
      <c r="G655" s="33" t="n"/>
      <c r="H655" s="33" t="n"/>
      <c r="I655" s="33" t="n"/>
      <c r="J655" s="33" t="n"/>
      <c r="K655" s="44" t="n"/>
      <c r="L655" s="10" t="n"/>
      <c r="M655" s="33" t="n"/>
      <c r="N655" s="33" t="n"/>
      <c r="O655" s="33" t="n"/>
      <c r="P655" s="33" t="n"/>
      <c r="Q655" s="33" t="n"/>
      <c r="R655" s="33">
        <f>IF($AB655="","",IFERROR(INDEX(ITP!$G$3:$G$46,MATCH($AB655,ITP!$E$3:$E$46,0)),""))</f>
        <v/>
      </c>
      <c r="S655" s="33" t="n"/>
      <c r="T655" s="33" t="n"/>
      <c r="U655" s="33">
        <f>IF($AB655="","",IFERROR(INDEX(ITP!$I$3:$I$46,MATCH($AB655,ITP!$E$3:$E$46,0)),""))</f>
        <v/>
      </c>
      <c r="V655" s="33">
        <f>IF($AB655="","",IFERROR(INDEX(ITP!$J$3:$J$46,MATCH($AB655,ITP!$E$3:$E$46,0)),""))</f>
        <v/>
      </c>
      <c r="W655" s="33">
        <f>IF($AB655="","",IFERROR(INDEX(ITP!$K$3:$K$46,MATCH($AB655,ITP!$E$3:$E$46,0)),""))</f>
        <v/>
      </c>
      <c r="X655" s="33">
        <f>IF($AB655="","",IFERROR(INDEX(ITP!$L$3:$L$46,MATCH($AB655,ITP!$E$3:$E$46,0)),""))</f>
        <v/>
      </c>
      <c r="Y655" s="33">
        <f>IF($AB655="","",IFERROR(INDEX(ITP!$M$3:$M$46,MATCH($AB655,ITP!$E$3:$E$46,0)),""))</f>
        <v/>
      </c>
      <c r="Z655" s="33">
        <f>IF($AB655="","",IFERROR(INDEX(ITP!$N$3:$N$46,MATCH($AB655,ITP!$E$3:$E$46,0)),""))</f>
        <v/>
      </c>
      <c r="AA655" s="13">
        <f>IF(A655="","",A655&amp;"|"&amp;COUNTIF($A$2:A655,A655))</f>
        <v/>
      </c>
      <c r="AB655" s="13">
        <f>IF($A655="","",IFERROR(INDEX(ITP!$C$3:$C$21,MATCH(1,INDEX((ITP!$A$3:$A$21=$A655)*(((ITP!$B$3:$B$21="")+ISNUMBER(SEARCH(ITP!$B$3:$B$21,$G655&amp;" "&amp;$T655)))&gt;0),0),0)),""))</f>
        <v/>
      </c>
    </row>
    <row r="656">
      <c r="A656" s="33" t="n"/>
      <c r="B656" s="10" t="n"/>
      <c r="C656" s="33" t="n"/>
      <c r="D656" s="28" t="n"/>
      <c r="E656" s="10" t="n"/>
      <c r="F656" s="44" t="n"/>
      <c r="G656" s="33" t="n"/>
      <c r="H656" s="33" t="n"/>
      <c r="I656" s="33" t="n"/>
      <c r="J656" s="33" t="n"/>
      <c r="K656" s="44" t="n"/>
      <c r="L656" s="10" t="n"/>
      <c r="M656" s="33" t="n"/>
      <c r="N656" s="33" t="n"/>
      <c r="O656" s="33" t="n"/>
      <c r="P656" s="33" t="n"/>
      <c r="Q656" s="33" t="n"/>
      <c r="R656" s="33">
        <f>IF($AB656="","",IFERROR(INDEX(ITP!$G$3:$G$46,MATCH($AB656,ITP!$E$3:$E$46,0)),""))</f>
        <v/>
      </c>
      <c r="S656" s="33" t="n"/>
      <c r="T656" s="33" t="n"/>
      <c r="U656" s="33">
        <f>IF($AB656="","",IFERROR(INDEX(ITP!$I$3:$I$46,MATCH($AB656,ITP!$E$3:$E$46,0)),""))</f>
        <v/>
      </c>
      <c r="V656" s="33">
        <f>IF($AB656="","",IFERROR(INDEX(ITP!$J$3:$J$46,MATCH($AB656,ITP!$E$3:$E$46,0)),""))</f>
        <v/>
      </c>
      <c r="W656" s="33">
        <f>IF($AB656="","",IFERROR(INDEX(ITP!$K$3:$K$46,MATCH($AB656,ITP!$E$3:$E$46,0)),""))</f>
        <v/>
      </c>
      <c r="X656" s="33">
        <f>IF($AB656="","",IFERROR(INDEX(ITP!$L$3:$L$46,MATCH($AB656,ITP!$E$3:$E$46,0)),""))</f>
        <v/>
      </c>
      <c r="Y656" s="33">
        <f>IF($AB656="","",IFERROR(INDEX(ITP!$M$3:$M$46,MATCH($AB656,ITP!$E$3:$E$46,0)),""))</f>
        <v/>
      </c>
      <c r="Z656" s="33">
        <f>IF($AB656="","",IFERROR(INDEX(ITP!$N$3:$N$46,MATCH($AB656,ITP!$E$3:$E$46,0)),""))</f>
        <v/>
      </c>
      <c r="AA656" s="13">
        <f>IF(A656="","",A656&amp;"|"&amp;COUNTIF($A$2:A656,A656))</f>
        <v/>
      </c>
      <c r="AB656" s="13">
        <f>IF($A656="","",IFERROR(INDEX(ITP!$C$3:$C$21,MATCH(1,INDEX((ITP!$A$3:$A$21=$A656)*(((ITP!$B$3:$B$21="")+ISNUMBER(SEARCH(ITP!$B$3:$B$21,$G656&amp;" "&amp;$T656)))&gt;0),0),0)),""))</f>
        <v/>
      </c>
    </row>
    <row r="657">
      <c r="A657" s="33" t="n"/>
      <c r="B657" s="10" t="n"/>
      <c r="C657" s="33" t="n"/>
      <c r="D657" s="28" t="n"/>
      <c r="E657" s="10" t="n"/>
      <c r="F657" s="44" t="n"/>
      <c r="G657" s="33" t="n"/>
      <c r="H657" s="33" t="n"/>
      <c r="I657" s="33" t="n"/>
      <c r="J657" s="33" t="n"/>
      <c r="K657" s="44" t="n"/>
      <c r="L657" s="10" t="n"/>
      <c r="M657" s="33" t="n"/>
      <c r="N657" s="33" t="n"/>
      <c r="O657" s="33" t="n"/>
      <c r="P657" s="33" t="n"/>
      <c r="Q657" s="33" t="n"/>
      <c r="R657" s="33">
        <f>IF($AB657="","",IFERROR(INDEX(ITP!$G$3:$G$46,MATCH($AB657,ITP!$E$3:$E$46,0)),""))</f>
        <v/>
      </c>
      <c r="S657" s="33" t="n"/>
      <c r="T657" s="33" t="n"/>
      <c r="U657" s="33">
        <f>IF($AB657="","",IFERROR(INDEX(ITP!$I$3:$I$46,MATCH($AB657,ITP!$E$3:$E$46,0)),""))</f>
        <v/>
      </c>
      <c r="V657" s="33">
        <f>IF($AB657="","",IFERROR(INDEX(ITP!$J$3:$J$46,MATCH($AB657,ITP!$E$3:$E$46,0)),""))</f>
        <v/>
      </c>
      <c r="W657" s="33">
        <f>IF($AB657="","",IFERROR(INDEX(ITP!$K$3:$K$46,MATCH($AB657,ITP!$E$3:$E$46,0)),""))</f>
        <v/>
      </c>
      <c r="X657" s="33">
        <f>IF($AB657="","",IFERROR(INDEX(ITP!$L$3:$L$46,MATCH($AB657,ITP!$E$3:$E$46,0)),""))</f>
        <v/>
      </c>
      <c r="Y657" s="33">
        <f>IF($AB657="","",IFERROR(INDEX(ITP!$M$3:$M$46,MATCH($AB657,ITP!$E$3:$E$46,0)),""))</f>
        <v/>
      </c>
      <c r="Z657" s="33">
        <f>IF($AB657="","",IFERROR(INDEX(ITP!$N$3:$N$46,MATCH($AB657,ITP!$E$3:$E$46,0)),""))</f>
        <v/>
      </c>
      <c r="AA657" s="13">
        <f>IF(A657="","",A657&amp;"|"&amp;COUNTIF($A$2:A657,A657))</f>
        <v/>
      </c>
      <c r="AB657" s="13">
        <f>IF($A657="","",IFERROR(INDEX(ITP!$C$3:$C$21,MATCH(1,INDEX((ITP!$A$3:$A$21=$A657)*(((ITP!$B$3:$B$21="")+ISNUMBER(SEARCH(ITP!$B$3:$B$21,$G657&amp;" "&amp;$T657)))&gt;0),0),0)),""))</f>
        <v/>
      </c>
    </row>
    <row r="658">
      <c r="A658" s="33" t="n"/>
      <c r="B658" s="10" t="n"/>
      <c r="C658" s="33" t="n"/>
      <c r="D658" s="28" t="n"/>
      <c r="E658" s="10" t="n"/>
      <c r="F658" s="44" t="n"/>
      <c r="G658" s="33" t="n"/>
      <c r="H658" s="33" t="n"/>
      <c r="I658" s="33" t="n"/>
      <c r="J658" s="33" t="n"/>
      <c r="K658" s="44" t="n"/>
      <c r="L658" s="10" t="n"/>
      <c r="M658" s="33" t="n"/>
      <c r="N658" s="33" t="n"/>
      <c r="O658" s="33" t="n"/>
      <c r="P658" s="33" t="n"/>
      <c r="Q658" s="33" t="n"/>
      <c r="R658" s="33">
        <f>IF($AB658="","",IFERROR(INDEX(ITP!$G$3:$G$46,MATCH($AB658,ITP!$E$3:$E$46,0)),""))</f>
        <v/>
      </c>
      <c r="S658" s="33" t="n"/>
      <c r="T658" s="33" t="n"/>
      <c r="U658" s="33">
        <f>IF($AB658="","",IFERROR(INDEX(ITP!$I$3:$I$46,MATCH($AB658,ITP!$E$3:$E$46,0)),""))</f>
        <v/>
      </c>
      <c r="V658" s="33">
        <f>IF($AB658="","",IFERROR(INDEX(ITP!$J$3:$J$46,MATCH($AB658,ITP!$E$3:$E$46,0)),""))</f>
        <v/>
      </c>
      <c r="W658" s="33">
        <f>IF($AB658="","",IFERROR(INDEX(ITP!$K$3:$K$46,MATCH($AB658,ITP!$E$3:$E$46,0)),""))</f>
        <v/>
      </c>
      <c r="X658" s="33">
        <f>IF($AB658="","",IFERROR(INDEX(ITP!$L$3:$L$46,MATCH($AB658,ITP!$E$3:$E$46,0)),""))</f>
        <v/>
      </c>
      <c r="Y658" s="33">
        <f>IF($AB658="","",IFERROR(INDEX(ITP!$M$3:$M$46,MATCH($AB658,ITP!$E$3:$E$46,0)),""))</f>
        <v/>
      </c>
      <c r="Z658" s="33">
        <f>IF($AB658="","",IFERROR(INDEX(ITP!$N$3:$N$46,MATCH($AB658,ITP!$E$3:$E$46,0)),""))</f>
        <v/>
      </c>
      <c r="AA658" s="13">
        <f>IF(A658="","",A658&amp;"|"&amp;COUNTIF($A$2:A658,A658))</f>
        <v/>
      </c>
      <c r="AB658" s="13">
        <f>IF($A658="","",IFERROR(INDEX(ITP!$C$3:$C$21,MATCH(1,INDEX((ITP!$A$3:$A$21=$A658)*(((ITP!$B$3:$B$21="")+ISNUMBER(SEARCH(ITP!$B$3:$B$21,$G658&amp;" "&amp;$T658)))&gt;0),0),0)),""))</f>
        <v/>
      </c>
    </row>
    <row r="659">
      <c r="A659" s="33" t="n"/>
      <c r="B659" s="10" t="n"/>
      <c r="C659" s="33" t="n"/>
      <c r="D659" s="28" t="n"/>
      <c r="E659" s="10" t="n"/>
      <c r="F659" s="44" t="n"/>
      <c r="G659" s="33" t="n"/>
      <c r="H659" s="33" t="n"/>
      <c r="I659" s="33" t="n"/>
      <c r="J659" s="33" t="n"/>
      <c r="K659" s="44" t="n"/>
      <c r="L659" s="10" t="n"/>
      <c r="M659" s="33" t="n"/>
      <c r="N659" s="33" t="n"/>
      <c r="O659" s="33" t="n"/>
      <c r="P659" s="33" t="n"/>
      <c r="Q659" s="33" t="n"/>
      <c r="R659" s="33">
        <f>IF($AB659="","",IFERROR(INDEX(ITP!$G$3:$G$46,MATCH($AB659,ITP!$E$3:$E$46,0)),""))</f>
        <v/>
      </c>
      <c r="S659" s="33" t="n"/>
      <c r="T659" s="33" t="n"/>
      <c r="U659" s="33">
        <f>IF($AB659="","",IFERROR(INDEX(ITP!$I$3:$I$46,MATCH($AB659,ITP!$E$3:$E$46,0)),""))</f>
        <v/>
      </c>
      <c r="V659" s="33">
        <f>IF($AB659="","",IFERROR(INDEX(ITP!$J$3:$J$46,MATCH($AB659,ITP!$E$3:$E$46,0)),""))</f>
        <v/>
      </c>
      <c r="W659" s="33">
        <f>IF($AB659="","",IFERROR(INDEX(ITP!$K$3:$K$46,MATCH($AB659,ITP!$E$3:$E$46,0)),""))</f>
        <v/>
      </c>
      <c r="X659" s="33">
        <f>IF($AB659="","",IFERROR(INDEX(ITP!$L$3:$L$46,MATCH($AB659,ITP!$E$3:$E$46,0)),""))</f>
        <v/>
      </c>
      <c r="Y659" s="33">
        <f>IF($AB659="","",IFERROR(INDEX(ITP!$M$3:$M$46,MATCH($AB659,ITP!$E$3:$E$46,0)),""))</f>
        <v/>
      </c>
      <c r="Z659" s="33">
        <f>IF($AB659="","",IFERROR(INDEX(ITP!$N$3:$N$46,MATCH($AB659,ITP!$E$3:$E$46,0)),""))</f>
        <v/>
      </c>
      <c r="AA659" s="13">
        <f>IF(A659="","",A659&amp;"|"&amp;COUNTIF($A$2:A659,A659))</f>
        <v/>
      </c>
      <c r="AB659" s="13">
        <f>IF($A659="","",IFERROR(INDEX(ITP!$C$3:$C$21,MATCH(1,INDEX((ITP!$A$3:$A$21=$A659)*(((ITP!$B$3:$B$21="")+ISNUMBER(SEARCH(ITP!$B$3:$B$21,$G659&amp;" "&amp;$T659)))&gt;0),0),0)),""))</f>
        <v/>
      </c>
    </row>
    <row r="660">
      <c r="A660" s="33" t="n"/>
      <c r="B660" s="10" t="n"/>
      <c r="C660" s="33" t="n"/>
      <c r="D660" s="28" t="n"/>
      <c r="E660" s="10" t="n"/>
      <c r="F660" s="44" t="n"/>
      <c r="G660" s="33" t="n"/>
      <c r="H660" s="33" t="n"/>
      <c r="I660" s="33" t="n"/>
      <c r="J660" s="33" t="n"/>
      <c r="K660" s="44" t="n"/>
      <c r="L660" s="10" t="n"/>
      <c r="M660" s="33" t="n"/>
      <c r="N660" s="33" t="n"/>
      <c r="O660" s="33" t="n"/>
      <c r="P660" s="33" t="n"/>
      <c r="Q660" s="33" t="n"/>
      <c r="R660" s="33">
        <f>IF($AB660="","",IFERROR(INDEX(ITP!$G$3:$G$46,MATCH($AB660,ITP!$E$3:$E$46,0)),""))</f>
        <v/>
      </c>
      <c r="S660" s="33" t="n"/>
      <c r="T660" s="33" t="n"/>
      <c r="U660" s="33">
        <f>IF($AB660="","",IFERROR(INDEX(ITP!$I$3:$I$46,MATCH($AB660,ITP!$E$3:$E$46,0)),""))</f>
        <v/>
      </c>
      <c r="V660" s="33">
        <f>IF($AB660="","",IFERROR(INDEX(ITP!$J$3:$J$46,MATCH($AB660,ITP!$E$3:$E$46,0)),""))</f>
        <v/>
      </c>
      <c r="W660" s="33">
        <f>IF($AB660="","",IFERROR(INDEX(ITP!$K$3:$K$46,MATCH($AB660,ITP!$E$3:$E$46,0)),""))</f>
        <v/>
      </c>
      <c r="X660" s="33">
        <f>IF($AB660="","",IFERROR(INDEX(ITP!$L$3:$L$46,MATCH($AB660,ITP!$E$3:$E$46,0)),""))</f>
        <v/>
      </c>
      <c r="Y660" s="33">
        <f>IF($AB660="","",IFERROR(INDEX(ITP!$M$3:$M$46,MATCH($AB660,ITP!$E$3:$E$46,0)),""))</f>
        <v/>
      </c>
      <c r="Z660" s="33">
        <f>IF($AB660="","",IFERROR(INDEX(ITP!$N$3:$N$46,MATCH($AB660,ITP!$E$3:$E$46,0)),""))</f>
        <v/>
      </c>
      <c r="AA660" s="13">
        <f>IF(A660="","",A660&amp;"|"&amp;COUNTIF($A$2:A660,A660))</f>
        <v/>
      </c>
      <c r="AB660" s="13">
        <f>IF($A660="","",IFERROR(INDEX(ITP!$C$3:$C$21,MATCH(1,INDEX((ITP!$A$3:$A$21=$A660)*(((ITP!$B$3:$B$21="")+ISNUMBER(SEARCH(ITP!$B$3:$B$21,$G660&amp;" "&amp;$T660)))&gt;0),0),0)),""))</f>
        <v/>
      </c>
    </row>
    <row r="661">
      <c r="A661" s="33" t="n"/>
      <c r="B661" s="10" t="n"/>
      <c r="C661" s="33" t="n"/>
      <c r="D661" s="28" t="n"/>
      <c r="E661" s="10" t="n"/>
      <c r="F661" s="44" t="n"/>
      <c r="G661" s="33" t="n"/>
      <c r="H661" s="33" t="n"/>
      <c r="I661" s="33" t="n"/>
      <c r="J661" s="33" t="n"/>
      <c r="K661" s="44" t="n"/>
      <c r="L661" s="10" t="n"/>
      <c r="M661" s="33" t="n"/>
      <c r="N661" s="33" t="n"/>
      <c r="O661" s="33" t="n"/>
      <c r="P661" s="33" t="n"/>
      <c r="Q661" s="33" t="n"/>
      <c r="R661" s="33">
        <f>IF($AB661="","",IFERROR(INDEX(ITP!$G$3:$G$46,MATCH($AB661,ITP!$E$3:$E$46,0)),""))</f>
        <v/>
      </c>
      <c r="S661" s="33" t="n"/>
      <c r="T661" s="33" t="n"/>
      <c r="U661" s="33">
        <f>IF($AB661="","",IFERROR(INDEX(ITP!$I$3:$I$46,MATCH($AB661,ITP!$E$3:$E$46,0)),""))</f>
        <v/>
      </c>
      <c r="V661" s="33">
        <f>IF($AB661="","",IFERROR(INDEX(ITP!$J$3:$J$46,MATCH($AB661,ITP!$E$3:$E$46,0)),""))</f>
        <v/>
      </c>
      <c r="W661" s="33">
        <f>IF($AB661="","",IFERROR(INDEX(ITP!$K$3:$K$46,MATCH($AB661,ITP!$E$3:$E$46,0)),""))</f>
        <v/>
      </c>
      <c r="X661" s="33">
        <f>IF($AB661="","",IFERROR(INDEX(ITP!$L$3:$L$46,MATCH($AB661,ITP!$E$3:$E$46,0)),""))</f>
        <v/>
      </c>
      <c r="Y661" s="33">
        <f>IF($AB661="","",IFERROR(INDEX(ITP!$M$3:$M$46,MATCH($AB661,ITP!$E$3:$E$46,0)),""))</f>
        <v/>
      </c>
      <c r="Z661" s="33">
        <f>IF($AB661="","",IFERROR(INDEX(ITP!$N$3:$N$46,MATCH($AB661,ITP!$E$3:$E$46,0)),""))</f>
        <v/>
      </c>
      <c r="AA661" s="13">
        <f>IF(A661="","",A661&amp;"|"&amp;COUNTIF($A$2:A661,A661))</f>
        <v/>
      </c>
      <c r="AB661" s="13">
        <f>IF($A661="","",IFERROR(INDEX(ITP!$C$3:$C$21,MATCH(1,INDEX((ITP!$A$3:$A$21=$A661)*(((ITP!$B$3:$B$21="")+ISNUMBER(SEARCH(ITP!$B$3:$B$21,$G661&amp;" "&amp;$T661)))&gt;0),0),0)),""))</f>
        <v/>
      </c>
    </row>
    <row r="662">
      <c r="A662" s="33" t="n"/>
      <c r="B662" s="10" t="n"/>
      <c r="C662" s="33" t="n"/>
      <c r="D662" s="28" t="n"/>
      <c r="E662" s="10" t="n"/>
      <c r="F662" s="44" t="n"/>
      <c r="G662" s="33" t="n"/>
      <c r="H662" s="33" t="n"/>
      <c r="I662" s="33" t="n"/>
      <c r="J662" s="33" t="n"/>
      <c r="K662" s="44" t="n"/>
      <c r="L662" s="10" t="n"/>
      <c r="M662" s="33" t="n"/>
      <c r="N662" s="33" t="n"/>
      <c r="O662" s="33" t="n"/>
      <c r="P662" s="33" t="n"/>
      <c r="Q662" s="33" t="n"/>
      <c r="R662" s="33">
        <f>IF($AB662="","",IFERROR(INDEX(ITP!$G$3:$G$46,MATCH($AB662,ITP!$E$3:$E$46,0)),""))</f>
        <v/>
      </c>
      <c r="S662" s="33" t="n"/>
      <c r="T662" s="33" t="n"/>
      <c r="U662" s="33">
        <f>IF($AB662="","",IFERROR(INDEX(ITP!$I$3:$I$46,MATCH($AB662,ITP!$E$3:$E$46,0)),""))</f>
        <v/>
      </c>
      <c r="V662" s="33">
        <f>IF($AB662="","",IFERROR(INDEX(ITP!$J$3:$J$46,MATCH($AB662,ITP!$E$3:$E$46,0)),""))</f>
        <v/>
      </c>
      <c r="W662" s="33">
        <f>IF($AB662="","",IFERROR(INDEX(ITP!$K$3:$K$46,MATCH($AB662,ITP!$E$3:$E$46,0)),""))</f>
        <v/>
      </c>
      <c r="X662" s="33">
        <f>IF($AB662="","",IFERROR(INDEX(ITP!$L$3:$L$46,MATCH($AB662,ITP!$E$3:$E$46,0)),""))</f>
        <v/>
      </c>
      <c r="Y662" s="33">
        <f>IF($AB662="","",IFERROR(INDEX(ITP!$M$3:$M$46,MATCH($AB662,ITP!$E$3:$E$46,0)),""))</f>
        <v/>
      </c>
      <c r="Z662" s="33">
        <f>IF($AB662="","",IFERROR(INDEX(ITP!$N$3:$N$46,MATCH($AB662,ITP!$E$3:$E$46,0)),""))</f>
        <v/>
      </c>
      <c r="AA662" s="13">
        <f>IF(A662="","",A662&amp;"|"&amp;COUNTIF($A$2:A662,A662))</f>
        <v/>
      </c>
      <c r="AB662" s="13">
        <f>IF($A662="","",IFERROR(INDEX(ITP!$C$3:$C$21,MATCH(1,INDEX((ITP!$A$3:$A$21=$A662)*(((ITP!$B$3:$B$21="")+ISNUMBER(SEARCH(ITP!$B$3:$B$21,$G662&amp;" "&amp;$T662)))&gt;0),0),0)),""))</f>
        <v/>
      </c>
    </row>
    <row r="663">
      <c r="A663" s="33" t="n"/>
      <c r="B663" s="10" t="n"/>
      <c r="C663" s="33" t="n"/>
      <c r="D663" s="28" t="n"/>
      <c r="E663" s="10" t="n"/>
      <c r="F663" s="44" t="n"/>
      <c r="G663" s="33" t="n"/>
      <c r="H663" s="33" t="n"/>
      <c r="I663" s="33" t="n"/>
      <c r="J663" s="33" t="n"/>
      <c r="K663" s="44" t="n"/>
      <c r="L663" s="10" t="n"/>
      <c r="M663" s="33" t="n"/>
      <c r="N663" s="33" t="n"/>
      <c r="O663" s="33" t="n"/>
      <c r="P663" s="33" t="n"/>
      <c r="Q663" s="33" t="n"/>
      <c r="R663" s="33">
        <f>IF($AB663="","",IFERROR(INDEX(ITP!$G$3:$G$46,MATCH($AB663,ITP!$E$3:$E$46,0)),""))</f>
        <v/>
      </c>
      <c r="S663" s="33" t="n"/>
      <c r="T663" s="33" t="n"/>
      <c r="U663" s="33">
        <f>IF($AB663="","",IFERROR(INDEX(ITP!$I$3:$I$46,MATCH($AB663,ITP!$E$3:$E$46,0)),""))</f>
        <v/>
      </c>
      <c r="V663" s="33">
        <f>IF($AB663="","",IFERROR(INDEX(ITP!$J$3:$J$46,MATCH($AB663,ITP!$E$3:$E$46,0)),""))</f>
        <v/>
      </c>
      <c r="W663" s="33">
        <f>IF($AB663="","",IFERROR(INDEX(ITP!$K$3:$K$46,MATCH($AB663,ITP!$E$3:$E$46,0)),""))</f>
        <v/>
      </c>
      <c r="X663" s="33">
        <f>IF($AB663="","",IFERROR(INDEX(ITP!$L$3:$L$46,MATCH($AB663,ITP!$E$3:$E$46,0)),""))</f>
        <v/>
      </c>
      <c r="Y663" s="33">
        <f>IF($AB663="","",IFERROR(INDEX(ITP!$M$3:$M$46,MATCH($AB663,ITP!$E$3:$E$46,0)),""))</f>
        <v/>
      </c>
      <c r="Z663" s="33">
        <f>IF($AB663="","",IFERROR(INDEX(ITP!$N$3:$N$46,MATCH($AB663,ITP!$E$3:$E$46,0)),""))</f>
        <v/>
      </c>
      <c r="AA663" s="13">
        <f>IF(A663="","",A663&amp;"|"&amp;COUNTIF($A$2:A663,A663))</f>
        <v/>
      </c>
      <c r="AB663" s="13">
        <f>IF($A663="","",IFERROR(INDEX(ITP!$C$3:$C$21,MATCH(1,INDEX((ITP!$A$3:$A$21=$A663)*(((ITP!$B$3:$B$21="")+ISNUMBER(SEARCH(ITP!$B$3:$B$21,$G663&amp;" "&amp;$T663)))&gt;0),0),0)),""))</f>
        <v/>
      </c>
    </row>
    <row r="664">
      <c r="A664" s="33" t="n"/>
      <c r="B664" s="10" t="n"/>
      <c r="C664" s="33" t="n"/>
      <c r="D664" s="28" t="n"/>
      <c r="E664" s="10" t="n"/>
      <c r="F664" s="44" t="n"/>
      <c r="G664" s="33" t="n"/>
      <c r="H664" s="33" t="n"/>
      <c r="I664" s="33" t="n"/>
      <c r="J664" s="33" t="n"/>
      <c r="K664" s="44" t="n"/>
      <c r="L664" s="10" t="n"/>
      <c r="M664" s="33" t="n"/>
      <c r="N664" s="33" t="n"/>
      <c r="O664" s="33" t="n"/>
      <c r="P664" s="33" t="n"/>
      <c r="Q664" s="33" t="n"/>
      <c r="R664" s="33">
        <f>IF($AB664="","",IFERROR(INDEX(ITP!$G$3:$G$46,MATCH($AB664,ITP!$E$3:$E$46,0)),""))</f>
        <v/>
      </c>
      <c r="S664" s="33" t="n"/>
      <c r="T664" s="33" t="n"/>
      <c r="U664" s="33">
        <f>IF($AB664="","",IFERROR(INDEX(ITP!$I$3:$I$46,MATCH($AB664,ITP!$E$3:$E$46,0)),""))</f>
        <v/>
      </c>
      <c r="V664" s="33">
        <f>IF($AB664="","",IFERROR(INDEX(ITP!$J$3:$J$46,MATCH($AB664,ITP!$E$3:$E$46,0)),""))</f>
        <v/>
      </c>
      <c r="W664" s="33">
        <f>IF($AB664="","",IFERROR(INDEX(ITP!$K$3:$K$46,MATCH($AB664,ITP!$E$3:$E$46,0)),""))</f>
        <v/>
      </c>
      <c r="X664" s="33">
        <f>IF($AB664="","",IFERROR(INDEX(ITP!$L$3:$L$46,MATCH($AB664,ITP!$E$3:$E$46,0)),""))</f>
        <v/>
      </c>
      <c r="Y664" s="33">
        <f>IF($AB664="","",IFERROR(INDEX(ITP!$M$3:$M$46,MATCH($AB664,ITP!$E$3:$E$46,0)),""))</f>
        <v/>
      </c>
      <c r="Z664" s="33">
        <f>IF($AB664="","",IFERROR(INDEX(ITP!$N$3:$N$46,MATCH($AB664,ITP!$E$3:$E$46,0)),""))</f>
        <v/>
      </c>
      <c r="AA664" s="13">
        <f>IF(A664="","",A664&amp;"|"&amp;COUNTIF($A$2:A664,A664))</f>
        <v/>
      </c>
      <c r="AB664" s="13">
        <f>IF($A664="","",IFERROR(INDEX(ITP!$C$3:$C$21,MATCH(1,INDEX((ITP!$A$3:$A$21=$A664)*(((ITP!$B$3:$B$21="")+ISNUMBER(SEARCH(ITP!$B$3:$B$21,$G664&amp;" "&amp;$T664)))&gt;0),0),0)),""))</f>
        <v/>
      </c>
    </row>
    <row r="665">
      <c r="A665" s="33" t="n"/>
      <c r="B665" s="10" t="n"/>
      <c r="C665" s="33" t="n"/>
      <c r="D665" s="28" t="n"/>
      <c r="E665" s="10" t="n"/>
      <c r="F665" s="44" t="n"/>
      <c r="G665" s="33" t="n"/>
      <c r="H665" s="33" t="n"/>
      <c r="I665" s="33" t="n"/>
      <c r="J665" s="33" t="n"/>
      <c r="K665" s="44" t="n"/>
      <c r="L665" s="10" t="n"/>
      <c r="M665" s="33" t="n"/>
      <c r="N665" s="33" t="n"/>
      <c r="O665" s="33" t="n"/>
      <c r="P665" s="33" t="n"/>
      <c r="Q665" s="33" t="n"/>
      <c r="R665" s="33">
        <f>IF($AB665="","",IFERROR(INDEX(ITP!$G$3:$G$46,MATCH($AB665,ITP!$E$3:$E$46,0)),""))</f>
        <v/>
      </c>
      <c r="S665" s="33" t="n"/>
      <c r="T665" s="33" t="n"/>
      <c r="U665" s="33">
        <f>IF($AB665="","",IFERROR(INDEX(ITP!$I$3:$I$46,MATCH($AB665,ITP!$E$3:$E$46,0)),""))</f>
        <v/>
      </c>
      <c r="V665" s="33">
        <f>IF($AB665="","",IFERROR(INDEX(ITP!$J$3:$J$46,MATCH($AB665,ITP!$E$3:$E$46,0)),""))</f>
        <v/>
      </c>
      <c r="W665" s="33">
        <f>IF($AB665="","",IFERROR(INDEX(ITP!$K$3:$K$46,MATCH($AB665,ITP!$E$3:$E$46,0)),""))</f>
        <v/>
      </c>
      <c r="X665" s="33">
        <f>IF($AB665="","",IFERROR(INDEX(ITP!$L$3:$L$46,MATCH($AB665,ITP!$E$3:$E$46,0)),""))</f>
        <v/>
      </c>
      <c r="Y665" s="33">
        <f>IF($AB665="","",IFERROR(INDEX(ITP!$M$3:$M$46,MATCH($AB665,ITP!$E$3:$E$46,0)),""))</f>
        <v/>
      </c>
      <c r="Z665" s="33">
        <f>IF($AB665="","",IFERROR(INDEX(ITP!$N$3:$N$46,MATCH($AB665,ITP!$E$3:$E$46,0)),""))</f>
        <v/>
      </c>
      <c r="AA665" s="13">
        <f>IF(A665="","",A665&amp;"|"&amp;COUNTIF($A$2:A665,A665))</f>
        <v/>
      </c>
      <c r="AB665" s="13">
        <f>IF($A665="","",IFERROR(INDEX(ITP!$C$3:$C$21,MATCH(1,INDEX((ITP!$A$3:$A$21=$A665)*(((ITP!$B$3:$B$21="")+ISNUMBER(SEARCH(ITP!$B$3:$B$21,$G665&amp;" "&amp;$T665)))&gt;0),0),0)),""))</f>
        <v/>
      </c>
    </row>
    <row r="666">
      <c r="A666" s="33" t="n"/>
      <c r="B666" s="10" t="n"/>
      <c r="C666" s="33" t="n"/>
      <c r="D666" s="28" t="n"/>
      <c r="E666" s="10" t="n"/>
      <c r="F666" s="44" t="n"/>
      <c r="G666" s="33" t="n"/>
      <c r="H666" s="33" t="n"/>
      <c r="I666" s="33" t="n"/>
      <c r="J666" s="33" t="n"/>
      <c r="K666" s="44" t="n"/>
      <c r="L666" s="10" t="n"/>
      <c r="M666" s="33" t="n"/>
      <c r="N666" s="33" t="n"/>
      <c r="O666" s="33" t="n"/>
      <c r="P666" s="33" t="n"/>
      <c r="Q666" s="33" t="n"/>
      <c r="R666" s="33">
        <f>IF($AB666="","",IFERROR(INDEX(ITP!$G$3:$G$46,MATCH($AB666,ITP!$E$3:$E$46,0)),""))</f>
        <v/>
      </c>
      <c r="S666" s="33" t="n"/>
      <c r="T666" s="33" t="n"/>
      <c r="U666" s="33">
        <f>IF($AB666="","",IFERROR(INDEX(ITP!$I$3:$I$46,MATCH($AB666,ITP!$E$3:$E$46,0)),""))</f>
        <v/>
      </c>
      <c r="V666" s="33">
        <f>IF($AB666="","",IFERROR(INDEX(ITP!$J$3:$J$46,MATCH($AB666,ITP!$E$3:$E$46,0)),""))</f>
        <v/>
      </c>
      <c r="W666" s="33">
        <f>IF($AB666="","",IFERROR(INDEX(ITP!$K$3:$K$46,MATCH($AB666,ITP!$E$3:$E$46,0)),""))</f>
        <v/>
      </c>
      <c r="X666" s="33">
        <f>IF($AB666="","",IFERROR(INDEX(ITP!$L$3:$L$46,MATCH($AB666,ITP!$E$3:$E$46,0)),""))</f>
        <v/>
      </c>
      <c r="Y666" s="33">
        <f>IF($AB666="","",IFERROR(INDEX(ITP!$M$3:$M$46,MATCH($AB666,ITP!$E$3:$E$46,0)),""))</f>
        <v/>
      </c>
      <c r="Z666" s="33">
        <f>IF($AB666="","",IFERROR(INDEX(ITP!$N$3:$N$46,MATCH($AB666,ITP!$E$3:$E$46,0)),""))</f>
        <v/>
      </c>
      <c r="AA666" s="13">
        <f>IF(A666="","",A666&amp;"|"&amp;COUNTIF($A$2:A666,A666))</f>
        <v/>
      </c>
      <c r="AB666" s="13">
        <f>IF($A666="","",IFERROR(INDEX(ITP!$C$3:$C$21,MATCH(1,INDEX((ITP!$A$3:$A$21=$A666)*(((ITP!$B$3:$B$21="")+ISNUMBER(SEARCH(ITP!$B$3:$B$21,$G666&amp;" "&amp;$T666)))&gt;0),0),0)),""))</f>
        <v/>
      </c>
    </row>
    <row r="667">
      <c r="A667" s="33" t="n"/>
      <c r="B667" s="10" t="n"/>
      <c r="C667" s="33" t="n"/>
      <c r="D667" s="28" t="n"/>
      <c r="E667" s="10" t="n"/>
      <c r="F667" s="44" t="n"/>
      <c r="G667" s="33" t="n"/>
      <c r="H667" s="33" t="n"/>
      <c r="I667" s="33" t="n"/>
      <c r="J667" s="33" t="n"/>
      <c r="K667" s="44" t="n"/>
      <c r="L667" s="10" t="n"/>
      <c r="M667" s="33" t="n"/>
      <c r="N667" s="33" t="n"/>
      <c r="O667" s="33" t="n"/>
      <c r="P667" s="33" t="n"/>
      <c r="Q667" s="33" t="n"/>
      <c r="R667" s="33">
        <f>IF($AB667="","",IFERROR(INDEX(ITP!$G$3:$G$46,MATCH($AB667,ITP!$E$3:$E$46,0)),""))</f>
        <v/>
      </c>
      <c r="S667" s="33" t="n"/>
      <c r="T667" s="33" t="n"/>
      <c r="U667" s="33">
        <f>IF($AB667="","",IFERROR(INDEX(ITP!$I$3:$I$46,MATCH($AB667,ITP!$E$3:$E$46,0)),""))</f>
        <v/>
      </c>
      <c r="V667" s="33">
        <f>IF($AB667="","",IFERROR(INDEX(ITP!$J$3:$J$46,MATCH($AB667,ITP!$E$3:$E$46,0)),""))</f>
        <v/>
      </c>
      <c r="W667" s="33">
        <f>IF($AB667="","",IFERROR(INDEX(ITP!$K$3:$K$46,MATCH($AB667,ITP!$E$3:$E$46,0)),""))</f>
        <v/>
      </c>
      <c r="X667" s="33">
        <f>IF($AB667="","",IFERROR(INDEX(ITP!$L$3:$L$46,MATCH($AB667,ITP!$E$3:$E$46,0)),""))</f>
        <v/>
      </c>
      <c r="Y667" s="33">
        <f>IF($AB667="","",IFERROR(INDEX(ITP!$M$3:$M$46,MATCH($AB667,ITP!$E$3:$E$46,0)),""))</f>
        <v/>
      </c>
      <c r="Z667" s="33">
        <f>IF($AB667="","",IFERROR(INDEX(ITP!$N$3:$N$46,MATCH($AB667,ITP!$E$3:$E$46,0)),""))</f>
        <v/>
      </c>
      <c r="AA667" s="13">
        <f>IF(A667="","",A667&amp;"|"&amp;COUNTIF($A$2:A667,A667))</f>
        <v/>
      </c>
      <c r="AB667" s="13">
        <f>IF($A667="","",IFERROR(INDEX(ITP!$C$3:$C$21,MATCH(1,INDEX((ITP!$A$3:$A$21=$A667)*(((ITP!$B$3:$B$21="")+ISNUMBER(SEARCH(ITP!$B$3:$B$21,$G667&amp;" "&amp;$T667)))&gt;0),0),0)),""))</f>
        <v/>
      </c>
    </row>
    <row r="668">
      <c r="A668" s="33" t="n"/>
      <c r="B668" s="10" t="n"/>
      <c r="C668" s="33" t="n"/>
      <c r="D668" s="28" t="n"/>
      <c r="E668" s="10" t="n"/>
      <c r="F668" s="44" t="n"/>
      <c r="G668" s="33" t="n"/>
      <c r="H668" s="33" t="n"/>
      <c r="I668" s="33" t="n"/>
      <c r="J668" s="33" t="n"/>
      <c r="K668" s="44" t="n"/>
      <c r="L668" s="10" t="n"/>
      <c r="M668" s="33" t="n"/>
      <c r="N668" s="33" t="n"/>
      <c r="O668" s="33" t="n"/>
      <c r="P668" s="33" t="n"/>
      <c r="Q668" s="33" t="n"/>
      <c r="R668" s="33">
        <f>IF($AB668="","",IFERROR(INDEX(ITP!$G$3:$G$46,MATCH($AB668,ITP!$E$3:$E$46,0)),""))</f>
        <v/>
      </c>
      <c r="S668" s="33" t="n"/>
      <c r="T668" s="33" t="n"/>
      <c r="U668" s="33">
        <f>IF($AB668="","",IFERROR(INDEX(ITP!$I$3:$I$46,MATCH($AB668,ITP!$E$3:$E$46,0)),""))</f>
        <v/>
      </c>
      <c r="V668" s="33">
        <f>IF($AB668="","",IFERROR(INDEX(ITP!$J$3:$J$46,MATCH($AB668,ITP!$E$3:$E$46,0)),""))</f>
        <v/>
      </c>
      <c r="W668" s="33">
        <f>IF($AB668="","",IFERROR(INDEX(ITP!$K$3:$K$46,MATCH($AB668,ITP!$E$3:$E$46,0)),""))</f>
        <v/>
      </c>
      <c r="X668" s="33">
        <f>IF($AB668="","",IFERROR(INDEX(ITP!$L$3:$L$46,MATCH($AB668,ITP!$E$3:$E$46,0)),""))</f>
        <v/>
      </c>
      <c r="Y668" s="33">
        <f>IF($AB668="","",IFERROR(INDEX(ITP!$M$3:$M$46,MATCH($AB668,ITP!$E$3:$E$46,0)),""))</f>
        <v/>
      </c>
      <c r="Z668" s="33">
        <f>IF($AB668="","",IFERROR(INDEX(ITP!$N$3:$N$46,MATCH($AB668,ITP!$E$3:$E$46,0)),""))</f>
        <v/>
      </c>
      <c r="AA668" s="13">
        <f>IF(A668="","",A668&amp;"|"&amp;COUNTIF($A$2:A668,A668))</f>
        <v/>
      </c>
      <c r="AB668" s="13">
        <f>IF($A668="","",IFERROR(INDEX(ITP!$C$3:$C$21,MATCH(1,INDEX((ITP!$A$3:$A$21=$A668)*(((ITP!$B$3:$B$21="")+ISNUMBER(SEARCH(ITP!$B$3:$B$21,$G668&amp;" "&amp;$T668)))&gt;0),0),0)),""))</f>
        <v/>
      </c>
    </row>
    <row r="669">
      <c r="A669" s="33" t="n"/>
      <c r="B669" s="10" t="n"/>
      <c r="C669" s="33" t="n"/>
      <c r="D669" s="28" t="n"/>
      <c r="E669" s="10" t="n"/>
      <c r="F669" s="44" t="n"/>
      <c r="G669" s="33" t="n"/>
      <c r="H669" s="33" t="n"/>
      <c r="I669" s="33" t="n"/>
      <c r="J669" s="33" t="n"/>
      <c r="K669" s="44" t="n"/>
      <c r="L669" s="10" t="n"/>
      <c r="M669" s="33" t="n"/>
      <c r="N669" s="33" t="n"/>
      <c r="O669" s="33" t="n"/>
      <c r="P669" s="33" t="n"/>
      <c r="Q669" s="33" t="n"/>
      <c r="R669" s="33">
        <f>IF($AB669="","",IFERROR(INDEX(ITP!$G$3:$G$46,MATCH($AB669,ITP!$E$3:$E$46,0)),""))</f>
        <v/>
      </c>
      <c r="S669" s="33" t="n"/>
      <c r="T669" s="33" t="n"/>
      <c r="U669" s="33">
        <f>IF($AB669="","",IFERROR(INDEX(ITP!$I$3:$I$46,MATCH($AB669,ITP!$E$3:$E$46,0)),""))</f>
        <v/>
      </c>
      <c r="V669" s="33">
        <f>IF($AB669="","",IFERROR(INDEX(ITP!$J$3:$J$46,MATCH($AB669,ITP!$E$3:$E$46,0)),""))</f>
        <v/>
      </c>
      <c r="W669" s="33">
        <f>IF($AB669="","",IFERROR(INDEX(ITP!$K$3:$K$46,MATCH($AB669,ITP!$E$3:$E$46,0)),""))</f>
        <v/>
      </c>
      <c r="X669" s="33">
        <f>IF($AB669="","",IFERROR(INDEX(ITP!$L$3:$L$46,MATCH($AB669,ITP!$E$3:$E$46,0)),""))</f>
        <v/>
      </c>
      <c r="Y669" s="33">
        <f>IF($AB669="","",IFERROR(INDEX(ITP!$M$3:$M$46,MATCH($AB669,ITP!$E$3:$E$46,0)),""))</f>
        <v/>
      </c>
      <c r="Z669" s="33">
        <f>IF($AB669="","",IFERROR(INDEX(ITP!$N$3:$N$46,MATCH($AB669,ITP!$E$3:$E$46,0)),""))</f>
        <v/>
      </c>
      <c r="AA669" s="13">
        <f>IF(A669="","",A669&amp;"|"&amp;COUNTIF($A$2:A669,A669))</f>
        <v/>
      </c>
      <c r="AB669" s="13">
        <f>IF($A669="","",IFERROR(INDEX(ITP!$C$3:$C$21,MATCH(1,INDEX((ITP!$A$3:$A$21=$A669)*(((ITP!$B$3:$B$21="")+ISNUMBER(SEARCH(ITP!$B$3:$B$21,$G669&amp;" "&amp;$T669)))&gt;0),0),0)),""))</f>
        <v/>
      </c>
    </row>
    <row r="670">
      <c r="A670" s="33" t="n"/>
      <c r="B670" s="10" t="n"/>
      <c r="C670" s="33" t="n"/>
      <c r="D670" s="28" t="n"/>
      <c r="E670" s="10" t="n"/>
      <c r="F670" s="44" t="n"/>
      <c r="G670" s="33" t="n"/>
      <c r="H670" s="33" t="n"/>
      <c r="I670" s="33" t="n"/>
      <c r="J670" s="33" t="n"/>
      <c r="K670" s="44" t="n"/>
      <c r="L670" s="10" t="n"/>
      <c r="M670" s="33" t="n"/>
      <c r="N670" s="33" t="n"/>
      <c r="O670" s="33" t="n"/>
      <c r="P670" s="33" t="n"/>
      <c r="Q670" s="33" t="n"/>
      <c r="R670" s="33">
        <f>IF($AB670="","",IFERROR(INDEX(ITP!$G$3:$G$46,MATCH($AB670,ITP!$E$3:$E$46,0)),""))</f>
        <v/>
      </c>
      <c r="S670" s="33" t="n"/>
      <c r="T670" s="33" t="n"/>
      <c r="U670" s="33">
        <f>IF($AB670="","",IFERROR(INDEX(ITP!$I$3:$I$46,MATCH($AB670,ITP!$E$3:$E$46,0)),""))</f>
        <v/>
      </c>
      <c r="V670" s="33">
        <f>IF($AB670="","",IFERROR(INDEX(ITP!$J$3:$J$46,MATCH($AB670,ITP!$E$3:$E$46,0)),""))</f>
        <v/>
      </c>
      <c r="W670" s="33">
        <f>IF($AB670="","",IFERROR(INDEX(ITP!$K$3:$K$46,MATCH($AB670,ITP!$E$3:$E$46,0)),""))</f>
        <v/>
      </c>
      <c r="X670" s="33">
        <f>IF($AB670="","",IFERROR(INDEX(ITP!$L$3:$L$46,MATCH($AB670,ITP!$E$3:$E$46,0)),""))</f>
        <v/>
      </c>
      <c r="Y670" s="33">
        <f>IF($AB670="","",IFERROR(INDEX(ITP!$M$3:$M$46,MATCH($AB670,ITP!$E$3:$E$46,0)),""))</f>
        <v/>
      </c>
      <c r="Z670" s="33">
        <f>IF($AB670="","",IFERROR(INDEX(ITP!$N$3:$N$46,MATCH($AB670,ITP!$E$3:$E$46,0)),""))</f>
        <v/>
      </c>
      <c r="AA670" s="13">
        <f>IF(A670="","",A670&amp;"|"&amp;COUNTIF($A$2:A670,A670))</f>
        <v/>
      </c>
      <c r="AB670" s="13">
        <f>IF($A670="","",IFERROR(INDEX(ITP!$C$3:$C$21,MATCH(1,INDEX((ITP!$A$3:$A$21=$A670)*(((ITP!$B$3:$B$21="")+ISNUMBER(SEARCH(ITP!$B$3:$B$21,$G670&amp;" "&amp;$T670)))&gt;0),0),0)),""))</f>
        <v/>
      </c>
    </row>
    <row r="671">
      <c r="A671" s="33" t="n"/>
      <c r="B671" s="10" t="n"/>
      <c r="C671" s="33" t="n"/>
      <c r="D671" s="28" t="n"/>
      <c r="E671" s="10" t="n"/>
      <c r="F671" s="44" t="n"/>
      <c r="G671" s="33" t="n"/>
      <c r="H671" s="33" t="n"/>
      <c r="I671" s="33" t="n"/>
      <c r="J671" s="33" t="n"/>
      <c r="K671" s="44" t="n"/>
      <c r="L671" s="10" t="n"/>
      <c r="M671" s="33" t="n"/>
      <c r="N671" s="33" t="n"/>
      <c r="O671" s="33" t="n"/>
      <c r="P671" s="33" t="n"/>
      <c r="Q671" s="33" t="n"/>
      <c r="R671" s="33">
        <f>IF($AB671="","",IFERROR(INDEX(ITP!$G$3:$G$46,MATCH($AB671,ITP!$E$3:$E$46,0)),""))</f>
        <v/>
      </c>
      <c r="S671" s="33" t="n"/>
      <c r="T671" s="33" t="n"/>
      <c r="U671" s="33">
        <f>IF($AB671="","",IFERROR(INDEX(ITP!$I$3:$I$46,MATCH($AB671,ITP!$E$3:$E$46,0)),""))</f>
        <v/>
      </c>
      <c r="V671" s="33">
        <f>IF($AB671="","",IFERROR(INDEX(ITP!$J$3:$J$46,MATCH($AB671,ITP!$E$3:$E$46,0)),""))</f>
        <v/>
      </c>
      <c r="W671" s="33">
        <f>IF($AB671="","",IFERROR(INDEX(ITP!$K$3:$K$46,MATCH($AB671,ITP!$E$3:$E$46,0)),""))</f>
        <v/>
      </c>
      <c r="X671" s="33">
        <f>IF($AB671="","",IFERROR(INDEX(ITP!$L$3:$L$46,MATCH($AB671,ITP!$E$3:$E$46,0)),""))</f>
        <v/>
      </c>
      <c r="Y671" s="33">
        <f>IF($AB671="","",IFERROR(INDEX(ITP!$M$3:$M$46,MATCH($AB671,ITP!$E$3:$E$46,0)),""))</f>
        <v/>
      </c>
      <c r="Z671" s="33">
        <f>IF($AB671="","",IFERROR(INDEX(ITP!$N$3:$N$46,MATCH($AB671,ITP!$E$3:$E$46,0)),""))</f>
        <v/>
      </c>
      <c r="AA671" s="13">
        <f>IF(A671="","",A671&amp;"|"&amp;COUNTIF($A$2:A671,A671))</f>
        <v/>
      </c>
      <c r="AB671" s="13">
        <f>IF($A671="","",IFERROR(INDEX(ITP!$C$3:$C$21,MATCH(1,INDEX((ITP!$A$3:$A$21=$A671)*(((ITP!$B$3:$B$21="")+ISNUMBER(SEARCH(ITP!$B$3:$B$21,$G671&amp;" "&amp;$T671)))&gt;0),0),0)),""))</f>
        <v/>
      </c>
    </row>
    <row r="672">
      <c r="A672" s="33" t="n"/>
      <c r="B672" s="10" t="n"/>
      <c r="C672" s="33" t="n"/>
      <c r="D672" s="28" t="n"/>
      <c r="E672" s="10" t="n"/>
      <c r="F672" s="44" t="n"/>
      <c r="G672" s="33" t="n"/>
      <c r="H672" s="33" t="n"/>
      <c r="I672" s="33" t="n"/>
      <c r="J672" s="33" t="n"/>
      <c r="K672" s="44" t="n"/>
      <c r="L672" s="10" t="n"/>
      <c r="M672" s="33" t="n"/>
      <c r="N672" s="33" t="n"/>
      <c r="O672" s="33" t="n"/>
      <c r="P672" s="33" t="n"/>
      <c r="Q672" s="33" t="n"/>
      <c r="R672" s="33">
        <f>IF($AB672="","",IFERROR(INDEX(ITP!$G$3:$G$46,MATCH($AB672,ITP!$E$3:$E$46,0)),""))</f>
        <v/>
      </c>
      <c r="S672" s="33" t="n"/>
      <c r="T672" s="33" t="n"/>
      <c r="U672" s="33">
        <f>IF($AB672="","",IFERROR(INDEX(ITP!$I$3:$I$46,MATCH($AB672,ITP!$E$3:$E$46,0)),""))</f>
        <v/>
      </c>
      <c r="V672" s="33">
        <f>IF($AB672="","",IFERROR(INDEX(ITP!$J$3:$J$46,MATCH($AB672,ITP!$E$3:$E$46,0)),""))</f>
        <v/>
      </c>
      <c r="W672" s="33">
        <f>IF($AB672="","",IFERROR(INDEX(ITP!$K$3:$K$46,MATCH($AB672,ITP!$E$3:$E$46,0)),""))</f>
        <v/>
      </c>
      <c r="X672" s="33">
        <f>IF($AB672="","",IFERROR(INDEX(ITP!$L$3:$L$46,MATCH($AB672,ITP!$E$3:$E$46,0)),""))</f>
        <v/>
      </c>
      <c r="Y672" s="33">
        <f>IF($AB672="","",IFERROR(INDEX(ITP!$M$3:$M$46,MATCH($AB672,ITP!$E$3:$E$46,0)),""))</f>
        <v/>
      </c>
      <c r="Z672" s="33">
        <f>IF($AB672="","",IFERROR(INDEX(ITP!$N$3:$N$46,MATCH($AB672,ITP!$E$3:$E$46,0)),""))</f>
        <v/>
      </c>
      <c r="AA672" s="13">
        <f>IF(A672="","",A672&amp;"|"&amp;COUNTIF($A$2:A672,A672))</f>
        <v/>
      </c>
      <c r="AB672" s="13">
        <f>IF($A672="","",IFERROR(INDEX(ITP!$C$3:$C$21,MATCH(1,INDEX((ITP!$A$3:$A$21=$A672)*(((ITP!$B$3:$B$21="")+ISNUMBER(SEARCH(ITP!$B$3:$B$21,$G672&amp;" "&amp;$T672)))&gt;0),0),0)),""))</f>
        <v/>
      </c>
    </row>
    <row r="673">
      <c r="A673" s="33" t="n"/>
      <c r="B673" s="10" t="n"/>
      <c r="C673" s="33" t="n"/>
      <c r="D673" s="28" t="n"/>
      <c r="E673" s="10" t="n"/>
      <c r="F673" s="44" t="n"/>
      <c r="G673" s="33" t="n"/>
      <c r="H673" s="33" t="n"/>
      <c r="I673" s="33" t="n"/>
      <c r="J673" s="33" t="n"/>
      <c r="K673" s="44" t="n"/>
      <c r="L673" s="10" t="n"/>
      <c r="M673" s="33" t="n"/>
      <c r="N673" s="33" t="n"/>
      <c r="O673" s="33" t="n"/>
      <c r="P673" s="33" t="n"/>
      <c r="Q673" s="33" t="n"/>
      <c r="R673" s="33">
        <f>IF($AB673="","",IFERROR(INDEX(ITP!$G$3:$G$46,MATCH($AB673,ITP!$E$3:$E$46,0)),""))</f>
        <v/>
      </c>
      <c r="S673" s="33" t="n"/>
      <c r="T673" s="33" t="n"/>
      <c r="U673" s="33">
        <f>IF($AB673="","",IFERROR(INDEX(ITP!$I$3:$I$46,MATCH($AB673,ITP!$E$3:$E$46,0)),""))</f>
        <v/>
      </c>
      <c r="V673" s="33">
        <f>IF($AB673="","",IFERROR(INDEX(ITP!$J$3:$J$46,MATCH($AB673,ITP!$E$3:$E$46,0)),""))</f>
        <v/>
      </c>
      <c r="W673" s="33">
        <f>IF($AB673="","",IFERROR(INDEX(ITP!$K$3:$K$46,MATCH($AB673,ITP!$E$3:$E$46,0)),""))</f>
        <v/>
      </c>
      <c r="X673" s="33">
        <f>IF($AB673="","",IFERROR(INDEX(ITP!$L$3:$L$46,MATCH($AB673,ITP!$E$3:$E$46,0)),""))</f>
        <v/>
      </c>
      <c r="Y673" s="33">
        <f>IF($AB673="","",IFERROR(INDEX(ITP!$M$3:$M$46,MATCH($AB673,ITP!$E$3:$E$46,0)),""))</f>
        <v/>
      </c>
      <c r="Z673" s="33">
        <f>IF($AB673="","",IFERROR(INDEX(ITP!$N$3:$N$46,MATCH($AB673,ITP!$E$3:$E$46,0)),""))</f>
        <v/>
      </c>
      <c r="AA673" s="13">
        <f>IF(A673="","",A673&amp;"|"&amp;COUNTIF($A$2:A673,A673))</f>
        <v/>
      </c>
      <c r="AB673" s="13">
        <f>IF($A673="","",IFERROR(INDEX(ITP!$C$3:$C$21,MATCH(1,INDEX((ITP!$A$3:$A$21=$A673)*(((ITP!$B$3:$B$21="")+ISNUMBER(SEARCH(ITP!$B$3:$B$21,$G673&amp;" "&amp;$T673)))&gt;0),0),0)),""))</f>
        <v/>
      </c>
    </row>
    <row r="674">
      <c r="A674" s="33" t="n"/>
      <c r="B674" s="10" t="n"/>
      <c r="C674" s="33" t="n"/>
      <c r="D674" s="28" t="n"/>
      <c r="E674" s="10" t="n"/>
      <c r="F674" s="44" t="n"/>
      <c r="G674" s="33" t="n"/>
      <c r="H674" s="33" t="n"/>
      <c r="I674" s="33" t="n"/>
      <c r="J674" s="33" t="n"/>
      <c r="K674" s="44" t="n"/>
      <c r="L674" s="10" t="n"/>
      <c r="M674" s="33" t="n"/>
      <c r="N674" s="33" t="n"/>
      <c r="O674" s="33" t="n"/>
      <c r="P674" s="33" t="n"/>
      <c r="Q674" s="33" t="n"/>
      <c r="R674" s="33">
        <f>IF($AB674="","",IFERROR(INDEX(ITP!$G$3:$G$46,MATCH($AB674,ITP!$E$3:$E$46,0)),""))</f>
        <v/>
      </c>
      <c r="S674" s="33" t="n"/>
      <c r="T674" s="33" t="n"/>
      <c r="U674" s="33">
        <f>IF($AB674="","",IFERROR(INDEX(ITP!$I$3:$I$46,MATCH($AB674,ITP!$E$3:$E$46,0)),""))</f>
        <v/>
      </c>
      <c r="V674" s="33">
        <f>IF($AB674="","",IFERROR(INDEX(ITP!$J$3:$J$46,MATCH($AB674,ITP!$E$3:$E$46,0)),""))</f>
        <v/>
      </c>
      <c r="W674" s="33">
        <f>IF($AB674="","",IFERROR(INDEX(ITP!$K$3:$K$46,MATCH($AB674,ITP!$E$3:$E$46,0)),""))</f>
        <v/>
      </c>
      <c r="X674" s="33">
        <f>IF($AB674="","",IFERROR(INDEX(ITP!$L$3:$L$46,MATCH($AB674,ITP!$E$3:$E$46,0)),""))</f>
        <v/>
      </c>
      <c r="Y674" s="33">
        <f>IF($AB674="","",IFERROR(INDEX(ITP!$M$3:$M$46,MATCH($AB674,ITP!$E$3:$E$46,0)),""))</f>
        <v/>
      </c>
      <c r="Z674" s="33">
        <f>IF($AB674="","",IFERROR(INDEX(ITP!$N$3:$N$46,MATCH($AB674,ITP!$E$3:$E$46,0)),""))</f>
        <v/>
      </c>
      <c r="AA674" s="13">
        <f>IF(A674="","",A674&amp;"|"&amp;COUNTIF($A$2:A674,A674))</f>
        <v/>
      </c>
      <c r="AB674" s="13">
        <f>IF($A674="","",IFERROR(INDEX(ITP!$C$3:$C$21,MATCH(1,INDEX((ITP!$A$3:$A$21=$A674)*(((ITP!$B$3:$B$21="")+ISNUMBER(SEARCH(ITP!$B$3:$B$21,$G674&amp;" "&amp;$T674)))&gt;0),0),0)),""))</f>
        <v/>
      </c>
    </row>
    <row r="675">
      <c r="A675" s="33" t="n"/>
      <c r="B675" s="10" t="n"/>
      <c r="C675" s="33" t="n"/>
      <c r="D675" s="28" t="n"/>
      <c r="E675" s="10" t="n"/>
      <c r="F675" s="44" t="n"/>
      <c r="G675" s="33" t="n"/>
      <c r="H675" s="33" t="n"/>
      <c r="I675" s="33" t="n"/>
      <c r="J675" s="33" t="n"/>
      <c r="K675" s="44" t="n"/>
      <c r="L675" s="10" t="n"/>
      <c r="M675" s="33" t="n"/>
      <c r="N675" s="33" t="n"/>
      <c r="O675" s="33" t="n"/>
      <c r="P675" s="33" t="n"/>
      <c r="Q675" s="33" t="n"/>
      <c r="R675" s="33">
        <f>IF($AB675="","",IFERROR(INDEX(ITP!$G$3:$G$46,MATCH($AB675,ITP!$E$3:$E$46,0)),""))</f>
        <v/>
      </c>
      <c r="S675" s="33" t="n"/>
      <c r="T675" s="33" t="n"/>
      <c r="U675" s="33">
        <f>IF($AB675="","",IFERROR(INDEX(ITP!$I$3:$I$46,MATCH($AB675,ITP!$E$3:$E$46,0)),""))</f>
        <v/>
      </c>
      <c r="V675" s="33">
        <f>IF($AB675="","",IFERROR(INDEX(ITP!$J$3:$J$46,MATCH($AB675,ITP!$E$3:$E$46,0)),""))</f>
        <v/>
      </c>
      <c r="W675" s="33">
        <f>IF($AB675="","",IFERROR(INDEX(ITP!$K$3:$K$46,MATCH($AB675,ITP!$E$3:$E$46,0)),""))</f>
        <v/>
      </c>
      <c r="X675" s="33">
        <f>IF($AB675="","",IFERROR(INDEX(ITP!$L$3:$L$46,MATCH($AB675,ITP!$E$3:$E$46,0)),""))</f>
        <v/>
      </c>
      <c r="Y675" s="33">
        <f>IF($AB675="","",IFERROR(INDEX(ITP!$M$3:$M$46,MATCH($AB675,ITP!$E$3:$E$46,0)),""))</f>
        <v/>
      </c>
      <c r="Z675" s="33">
        <f>IF($AB675="","",IFERROR(INDEX(ITP!$N$3:$N$46,MATCH($AB675,ITP!$E$3:$E$46,0)),""))</f>
        <v/>
      </c>
      <c r="AA675" s="13">
        <f>IF(A675="","",A675&amp;"|"&amp;COUNTIF($A$2:A675,A675))</f>
        <v/>
      </c>
      <c r="AB675" s="13">
        <f>IF($A675="","",IFERROR(INDEX(ITP!$C$3:$C$21,MATCH(1,INDEX((ITP!$A$3:$A$21=$A675)*(((ITP!$B$3:$B$21="")+ISNUMBER(SEARCH(ITP!$B$3:$B$21,$G675&amp;" "&amp;$T675)))&gt;0),0),0)),""))</f>
        <v/>
      </c>
    </row>
    <row r="676">
      <c r="A676" s="33" t="n"/>
      <c r="B676" s="10" t="n"/>
      <c r="C676" s="33" t="n"/>
      <c r="D676" s="28" t="n"/>
      <c r="E676" s="10" t="n"/>
      <c r="F676" s="44" t="n"/>
      <c r="G676" s="33" t="n"/>
      <c r="H676" s="33" t="n"/>
      <c r="I676" s="33" t="n"/>
      <c r="J676" s="33" t="n"/>
      <c r="K676" s="44" t="n"/>
      <c r="L676" s="10" t="n"/>
      <c r="M676" s="33" t="n"/>
      <c r="N676" s="33" t="n"/>
      <c r="O676" s="33" t="n"/>
      <c r="P676" s="33" t="n"/>
      <c r="Q676" s="33" t="n"/>
      <c r="R676" s="33">
        <f>IF($AB676="","",IFERROR(INDEX(ITP!$G$3:$G$46,MATCH($AB676,ITP!$E$3:$E$46,0)),""))</f>
        <v/>
      </c>
      <c r="S676" s="33" t="n"/>
      <c r="T676" s="33" t="n"/>
      <c r="U676" s="33">
        <f>IF($AB676="","",IFERROR(INDEX(ITP!$I$3:$I$46,MATCH($AB676,ITP!$E$3:$E$46,0)),""))</f>
        <v/>
      </c>
      <c r="V676" s="33">
        <f>IF($AB676="","",IFERROR(INDEX(ITP!$J$3:$J$46,MATCH($AB676,ITP!$E$3:$E$46,0)),""))</f>
        <v/>
      </c>
      <c r="W676" s="33">
        <f>IF($AB676="","",IFERROR(INDEX(ITP!$K$3:$K$46,MATCH($AB676,ITP!$E$3:$E$46,0)),""))</f>
        <v/>
      </c>
      <c r="X676" s="33">
        <f>IF($AB676="","",IFERROR(INDEX(ITP!$L$3:$L$46,MATCH($AB676,ITP!$E$3:$E$46,0)),""))</f>
        <v/>
      </c>
      <c r="Y676" s="33">
        <f>IF($AB676="","",IFERROR(INDEX(ITP!$M$3:$M$46,MATCH($AB676,ITP!$E$3:$E$46,0)),""))</f>
        <v/>
      </c>
      <c r="Z676" s="33">
        <f>IF($AB676="","",IFERROR(INDEX(ITP!$N$3:$N$46,MATCH($AB676,ITP!$E$3:$E$46,0)),""))</f>
        <v/>
      </c>
      <c r="AA676" s="13">
        <f>IF(A676="","",A676&amp;"|"&amp;COUNTIF($A$2:A676,A676))</f>
        <v/>
      </c>
      <c r="AB676" s="13">
        <f>IF($A676="","",IFERROR(INDEX(ITP!$C$3:$C$21,MATCH(1,INDEX((ITP!$A$3:$A$21=$A676)*(((ITP!$B$3:$B$21="")+ISNUMBER(SEARCH(ITP!$B$3:$B$21,$G676&amp;" "&amp;$T676)))&gt;0),0),0)),""))</f>
        <v/>
      </c>
    </row>
    <row r="677">
      <c r="A677" s="33" t="n"/>
      <c r="B677" s="10" t="n"/>
      <c r="C677" s="33" t="n"/>
      <c r="D677" s="28" t="n"/>
      <c r="E677" s="10" t="n"/>
      <c r="F677" s="44" t="n"/>
      <c r="G677" s="33" t="n"/>
      <c r="H677" s="33" t="n"/>
      <c r="I677" s="33" t="n"/>
      <c r="J677" s="33" t="n"/>
      <c r="K677" s="44" t="n"/>
      <c r="L677" s="10" t="n"/>
      <c r="M677" s="33" t="n"/>
      <c r="N677" s="33" t="n"/>
      <c r="O677" s="33" t="n"/>
      <c r="P677" s="33" t="n"/>
      <c r="Q677" s="33" t="n"/>
      <c r="R677" s="33">
        <f>IF($AB677="","",IFERROR(INDEX(ITP!$G$3:$G$46,MATCH($AB677,ITP!$E$3:$E$46,0)),""))</f>
        <v/>
      </c>
      <c r="S677" s="33" t="n"/>
      <c r="T677" s="33" t="n"/>
      <c r="U677" s="33">
        <f>IF($AB677="","",IFERROR(INDEX(ITP!$I$3:$I$46,MATCH($AB677,ITP!$E$3:$E$46,0)),""))</f>
        <v/>
      </c>
      <c r="V677" s="33">
        <f>IF($AB677="","",IFERROR(INDEX(ITP!$J$3:$J$46,MATCH($AB677,ITP!$E$3:$E$46,0)),""))</f>
        <v/>
      </c>
      <c r="W677" s="33">
        <f>IF($AB677="","",IFERROR(INDEX(ITP!$K$3:$K$46,MATCH($AB677,ITP!$E$3:$E$46,0)),""))</f>
        <v/>
      </c>
      <c r="X677" s="33">
        <f>IF($AB677="","",IFERROR(INDEX(ITP!$L$3:$L$46,MATCH($AB677,ITP!$E$3:$E$46,0)),""))</f>
        <v/>
      </c>
      <c r="Y677" s="33">
        <f>IF($AB677="","",IFERROR(INDEX(ITP!$M$3:$M$46,MATCH($AB677,ITP!$E$3:$E$46,0)),""))</f>
        <v/>
      </c>
      <c r="Z677" s="33">
        <f>IF($AB677="","",IFERROR(INDEX(ITP!$N$3:$N$46,MATCH($AB677,ITP!$E$3:$E$46,0)),""))</f>
        <v/>
      </c>
      <c r="AA677" s="13">
        <f>IF(A677="","",A677&amp;"|"&amp;COUNTIF($A$2:A677,A677))</f>
        <v/>
      </c>
      <c r="AB677" s="13">
        <f>IF($A677="","",IFERROR(INDEX(ITP!$C$3:$C$21,MATCH(1,INDEX((ITP!$A$3:$A$21=$A677)*(((ITP!$B$3:$B$21="")+ISNUMBER(SEARCH(ITP!$B$3:$B$21,$G677&amp;" "&amp;$T677)))&gt;0),0),0)),""))</f>
        <v/>
      </c>
    </row>
    <row r="678">
      <c r="A678" s="33" t="n"/>
      <c r="B678" s="10" t="n"/>
      <c r="C678" s="33" t="n"/>
      <c r="D678" s="28" t="n"/>
      <c r="E678" s="10" t="n"/>
      <c r="F678" s="44" t="n"/>
      <c r="G678" s="33" t="n"/>
      <c r="H678" s="33" t="n"/>
      <c r="I678" s="33" t="n"/>
      <c r="J678" s="33" t="n"/>
      <c r="K678" s="44" t="n"/>
      <c r="L678" s="10" t="n"/>
      <c r="M678" s="33" t="n"/>
      <c r="N678" s="33" t="n"/>
      <c r="O678" s="33" t="n"/>
      <c r="P678" s="33" t="n"/>
      <c r="Q678" s="33" t="n"/>
      <c r="R678" s="33">
        <f>IF($AB678="","",IFERROR(INDEX(ITP!$G$3:$G$46,MATCH($AB678,ITP!$E$3:$E$46,0)),""))</f>
        <v/>
      </c>
      <c r="S678" s="33" t="n"/>
      <c r="T678" s="33" t="n"/>
      <c r="U678" s="33">
        <f>IF($AB678="","",IFERROR(INDEX(ITP!$I$3:$I$46,MATCH($AB678,ITP!$E$3:$E$46,0)),""))</f>
        <v/>
      </c>
      <c r="V678" s="33">
        <f>IF($AB678="","",IFERROR(INDEX(ITP!$J$3:$J$46,MATCH($AB678,ITP!$E$3:$E$46,0)),""))</f>
        <v/>
      </c>
      <c r="W678" s="33">
        <f>IF($AB678="","",IFERROR(INDEX(ITP!$K$3:$K$46,MATCH($AB678,ITP!$E$3:$E$46,0)),""))</f>
        <v/>
      </c>
      <c r="X678" s="33">
        <f>IF($AB678="","",IFERROR(INDEX(ITP!$L$3:$L$46,MATCH($AB678,ITP!$E$3:$E$46,0)),""))</f>
        <v/>
      </c>
      <c r="Y678" s="33">
        <f>IF($AB678="","",IFERROR(INDEX(ITP!$M$3:$M$46,MATCH($AB678,ITP!$E$3:$E$46,0)),""))</f>
        <v/>
      </c>
      <c r="Z678" s="33">
        <f>IF($AB678="","",IFERROR(INDEX(ITP!$N$3:$N$46,MATCH($AB678,ITP!$E$3:$E$46,0)),""))</f>
        <v/>
      </c>
      <c r="AA678" s="13">
        <f>IF(A678="","",A678&amp;"|"&amp;COUNTIF($A$2:A678,A678))</f>
        <v/>
      </c>
      <c r="AB678" s="13">
        <f>IF($A678="","",IFERROR(INDEX(ITP!$C$3:$C$21,MATCH(1,INDEX((ITP!$A$3:$A$21=$A678)*(((ITP!$B$3:$B$21="")+ISNUMBER(SEARCH(ITP!$B$3:$B$21,$G678&amp;" "&amp;$T678)))&gt;0),0),0)),""))</f>
        <v/>
      </c>
    </row>
    <row r="679">
      <c r="A679" s="33" t="n"/>
      <c r="B679" s="10" t="n"/>
      <c r="C679" s="33" t="n"/>
      <c r="D679" s="28" t="n"/>
      <c r="E679" s="10" t="n"/>
      <c r="F679" s="44" t="n"/>
      <c r="G679" s="33" t="n"/>
      <c r="H679" s="33" t="n"/>
      <c r="I679" s="33" t="n"/>
      <c r="J679" s="33" t="n"/>
      <c r="K679" s="44" t="n"/>
      <c r="L679" s="10" t="n"/>
      <c r="M679" s="33" t="n"/>
      <c r="N679" s="33" t="n"/>
      <c r="O679" s="33" t="n"/>
      <c r="P679" s="33" t="n"/>
      <c r="Q679" s="33" t="n"/>
      <c r="R679" s="33">
        <f>IF($AB679="","",IFERROR(INDEX(ITP!$G$3:$G$46,MATCH($AB679,ITP!$E$3:$E$46,0)),""))</f>
        <v/>
      </c>
      <c r="S679" s="33" t="n"/>
      <c r="T679" s="33" t="n"/>
      <c r="U679" s="33">
        <f>IF($AB679="","",IFERROR(INDEX(ITP!$I$3:$I$46,MATCH($AB679,ITP!$E$3:$E$46,0)),""))</f>
        <v/>
      </c>
      <c r="V679" s="33">
        <f>IF($AB679="","",IFERROR(INDEX(ITP!$J$3:$J$46,MATCH($AB679,ITP!$E$3:$E$46,0)),""))</f>
        <v/>
      </c>
      <c r="W679" s="33">
        <f>IF($AB679="","",IFERROR(INDEX(ITP!$K$3:$K$46,MATCH($AB679,ITP!$E$3:$E$46,0)),""))</f>
        <v/>
      </c>
      <c r="X679" s="33">
        <f>IF($AB679="","",IFERROR(INDEX(ITP!$L$3:$L$46,MATCH($AB679,ITP!$E$3:$E$46,0)),""))</f>
        <v/>
      </c>
      <c r="Y679" s="33">
        <f>IF($AB679="","",IFERROR(INDEX(ITP!$M$3:$M$46,MATCH($AB679,ITP!$E$3:$E$46,0)),""))</f>
        <v/>
      </c>
      <c r="Z679" s="33">
        <f>IF($AB679="","",IFERROR(INDEX(ITP!$N$3:$N$46,MATCH($AB679,ITP!$E$3:$E$46,0)),""))</f>
        <v/>
      </c>
      <c r="AA679" s="13">
        <f>IF(A679="","",A679&amp;"|"&amp;COUNTIF($A$2:A679,A679))</f>
        <v/>
      </c>
      <c r="AB679" s="13">
        <f>IF($A679="","",IFERROR(INDEX(ITP!$C$3:$C$21,MATCH(1,INDEX((ITP!$A$3:$A$21=$A679)*(((ITP!$B$3:$B$21="")+ISNUMBER(SEARCH(ITP!$B$3:$B$21,$G679&amp;" "&amp;$T679)))&gt;0),0),0)),""))</f>
        <v/>
      </c>
    </row>
    <row r="680">
      <c r="A680" s="33" t="n"/>
      <c r="B680" s="10" t="n"/>
      <c r="C680" s="33" t="n"/>
      <c r="D680" s="28" t="n"/>
      <c r="E680" s="10" t="n"/>
      <c r="F680" s="44" t="n"/>
      <c r="G680" s="33" t="n"/>
      <c r="H680" s="33" t="n"/>
      <c r="I680" s="33" t="n"/>
      <c r="J680" s="33" t="n"/>
      <c r="K680" s="44" t="n"/>
      <c r="L680" s="10" t="n"/>
      <c r="M680" s="33" t="n"/>
      <c r="N680" s="33" t="n"/>
      <c r="O680" s="33" t="n"/>
      <c r="P680" s="33" t="n"/>
      <c r="Q680" s="33" t="n"/>
      <c r="R680" s="33">
        <f>IF($AB680="","",IFERROR(INDEX(ITP!$G$3:$G$46,MATCH($AB680,ITP!$E$3:$E$46,0)),""))</f>
        <v/>
      </c>
      <c r="S680" s="33" t="n"/>
      <c r="T680" s="33" t="n"/>
      <c r="U680" s="33">
        <f>IF($AB680="","",IFERROR(INDEX(ITP!$I$3:$I$46,MATCH($AB680,ITP!$E$3:$E$46,0)),""))</f>
        <v/>
      </c>
      <c r="V680" s="33">
        <f>IF($AB680="","",IFERROR(INDEX(ITP!$J$3:$J$46,MATCH($AB680,ITP!$E$3:$E$46,0)),""))</f>
        <v/>
      </c>
      <c r="W680" s="33">
        <f>IF($AB680="","",IFERROR(INDEX(ITP!$K$3:$K$46,MATCH($AB680,ITP!$E$3:$E$46,0)),""))</f>
        <v/>
      </c>
      <c r="X680" s="33">
        <f>IF($AB680="","",IFERROR(INDEX(ITP!$L$3:$L$46,MATCH($AB680,ITP!$E$3:$E$46,0)),""))</f>
        <v/>
      </c>
      <c r="Y680" s="33">
        <f>IF($AB680="","",IFERROR(INDEX(ITP!$M$3:$M$46,MATCH($AB680,ITP!$E$3:$E$46,0)),""))</f>
        <v/>
      </c>
      <c r="Z680" s="33">
        <f>IF($AB680="","",IFERROR(INDEX(ITP!$N$3:$N$46,MATCH($AB680,ITP!$E$3:$E$46,0)),""))</f>
        <v/>
      </c>
      <c r="AA680" s="13">
        <f>IF(A680="","",A680&amp;"|"&amp;COUNTIF($A$2:A680,A680))</f>
        <v/>
      </c>
      <c r="AB680" s="13">
        <f>IF($A680="","",IFERROR(INDEX(ITP!$C$3:$C$21,MATCH(1,INDEX((ITP!$A$3:$A$21=$A680)*(((ITP!$B$3:$B$21="")+ISNUMBER(SEARCH(ITP!$B$3:$B$21,$G680&amp;" "&amp;$T680)))&gt;0),0),0)),""))</f>
        <v/>
      </c>
    </row>
    <row r="681">
      <c r="A681" s="33" t="n"/>
      <c r="B681" s="10" t="n"/>
      <c r="C681" s="33" t="n"/>
      <c r="D681" s="28" t="n"/>
      <c r="E681" s="10" t="n"/>
      <c r="F681" s="44" t="n"/>
      <c r="G681" s="33" t="n"/>
      <c r="H681" s="33" t="n"/>
      <c r="I681" s="33" t="n"/>
      <c r="J681" s="33" t="n"/>
      <c r="K681" s="44" t="n"/>
      <c r="L681" s="10" t="n"/>
      <c r="M681" s="33" t="n"/>
      <c r="N681" s="33" t="n"/>
      <c r="O681" s="33" t="n"/>
      <c r="P681" s="33" t="n"/>
      <c r="Q681" s="33" t="n"/>
      <c r="R681" s="33">
        <f>IF($AB681="","",IFERROR(INDEX(ITP!$G$3:$G$46,MATCH($AB681,ITP!$E$3:$E$46,0)),""))</f>
        <v/>
      </c>
      <c r="S681" s="33" t="n"/>
      <c r="T681" s="33" t="n"/>
      <c r="U681" s="33">
        <f>IF($AB681="","",IFERROR(INDEX(ITP!$I$3:$I$46,MATCH($AB681,ITP!$E$3:$E$46,0)),""))</f>
        <v/>
      </c>
      <c r="V681" s="33">
        <f>IF($AB681="","",IFERROR(INDEX(ITP!$J$3:$J$46,MATCH($AB681,ITP!$E$3:$E$46,0)),""))</f>
        <v/>
      </c>
      <c r="W681" s="33">
        <f>IF($AB681="","",IFERROR(INDEX(ITP!$K$3:$K$46,MATCH($AB681,ITP!$E$3:$E$46,0)),""))</f>
        <v/>
      </c>
      <c r="X681" s="33">
        <f>IF($AB681="","",IFERROR(INDEX(ITP!$L$3:$L$46,MATCH($AB681,ITP!$E$3:$E$46,0)),""))</f>
        <v/>
      </c>
      <c r="Y681" s="33">
        <f>IF($AB681="","",IFERROR(INDEX(ITP!$M$3:$M$46,MATCH($AB681,ITP!$E$3:$E$46,0)),""))</f>
        <v/>
      </c>
      <c r="Z681" s="33">
        <f>IF($AB681="","",IFERROR(INDEX(ITP!$N$3:$N$46,MATCH($AB681,ITP!$E$3:$E$46,0)),""))</f>
        <v/>
      </c>
      <c r="AA681" s="13">
        <f>IF(A681="","",A681&amp;"|"&amp;COUNTIF($A$2:A681,A681))</f>
        <v/>
      </c>
      <c r="AB681" s="13">
        <f>IF($A681="","",IFERROR(INDEX(ITP!$C$3:$C$21,MATCH(1,INDEX((ITP!$A$3:$A$21=$A681)*(((ITP!$B$3:$B$21="")+ISNUMBER(SEARCH(ITP!$B$3:$B$21,$G681&amp;" "&amp;$T681)))&gt;0),0),0)),""))</f>
        <v/>
      </c>
    </row>
    <row r="682">
      <c r="A682" s="33" t="n"/>
      <c r="B682" s="10" t="n"/>
      <c r="C682" s="33" t="n"/>
      <c r="D682" s="28" t="n"/>
      <c r="E682" s="10" t="n"/>
      <c r="F682" s="44" t="n"/>
      <c r="G682" s="33" t="n"/>
      <c r="H682" s="33" t="n"/>
      <c r="I682" s="33" t="n"/>
      <c r="J682" s="33" t="n"/>
      <c r="K682" s="44" t="n"/>
      <c r="L682" s="10" t="n"/>
      <c r="M682" s="33" t="n"/>
      <c r="N682" s="33" t="n"/>
      <c r="O682" s="33" t="n"/>
      <c r="P682" s="33" t="n"/>
      <c r="Q682" s="33" t="n"/>
      <c r="R682" s="33">
        <f>IF($AB682="","",IFERROR(INDEX(ITP!$G$3:$G$46,MATCH($AB682,ITP!$E$3:$E$46,0)),""))</f>
        <v/>
      </c>
      <c r="S682" s="33" t="n"/>
      <c r="T682" s="33" t="n"/>
      <c r="U682" s="33">
        <f>IF($AB682="","",IFERROR(INDEX(ITP!$I$3:$I$46,MATCH($AB682,ITP!$E$3:$E$46,0)),""))</f>
        <v/>
      </c>
      <c r="V682" s="33">
        <f>IF($AB682="","",IFERROR(INDEX(ITP!$J$3:$J$46,MATCH($AB682,ITP!$E$3:$E$46,0)),""))</f>
        <v/>
      </c>
      <c r="W682" s="33">
        <f>IF($AB682="","",IFERROR(INDEX(ITP!$K$3:$K$46,MATCH($AB682,ITP!$E$3:$E$46,0)),""))</f>
        <v/>
      </c>
      <c r="X682" s="33">
        <f>IF($AB682="","",IFERROR(INDEX(ITP!$L$3:$L$46,MATCH($AB682,ITP!$E$3:$E$46,0)),""))</f>
        <v/>
      </c>
      <c r="Y682" s="33">
        <f>IF($AB682="","",IFERROR(INDEX(ITP!$M$3:$M$46,MATCH($AB682,ITP!$E$3:$E$46,0)),""))</f>
        <v/>
      </c>
      <c r="Z682" s="33">
        <f>IF($AB682="","",IFERROR(INDEX(ITP!$N$3:$N$46,MATCH($AB682,ITP!$E$3:$E$46,0)),""))</f>
        <v/>
      </c>
      <c r="AA682" s="13">
        <f>IF(A682="","",A682&amp;"|"&amp;COUNTIF($A$2:A682,A682))</f>
        <v/>
      </c>
      <c r="AB682" s="13">
        <f>IF($A682="","",IFERROR(INDEX(ITP!$C$3:$C$21,MATCH(1,INDEX((ITP!$A$3:$A$21=$A682)*(((ITP!$B$3:$B$21="")+ISNUMBER(SEARCH(ITP!$B$3:$B$21,$G682&amp;" "&amp;$T682)))&gt;0),0),0)),""))</f>
        <v/>
      </c>
    </row>
    <row r="683">
      <c r="A683" s="33" t="n"/>
      <c r="B683" s="10" t="n"/>
      <c r="C683" s="33" t="n"/>
      <c r="D683" s="28" t="n"/>
      <c r="E683" s="10" t="n"/>
      <c r="F683" s="44" t="n"/>
      <c r="G683" s="33" t="n"/>
      <c r="H683" s="33" t="n"/>
      <c r="I683" s="33" t="n"/>
      <c r="J683" s="33" t="n"/>
      <c r="K683" s="44" t="n"/>
      <c r="L683" s="10" t="n"/>
      <c r="M683" s="33" t="n"/>
      <c r="N683" s="33" t="n"/>
      <c r="O683" s="33" t="n"/>
      <c r="P683" s="33" t="n"/>
      <c r="Q683" s="33" t="n"/>
      <c r="R683" s="33">
        <f>IF($AB683="","",IFERROR(INDEX(ITP!$G$3:$G$46,MATCH($AB683,ITP!$E$3:$E$46,0)),""))</f>
        <v/>
      </c>
      <c r="S683" s="33" t="n"/>
      <c r="T683" s="33" t="n"/>
      <c r="U683" s="33">
        <f>IF($AB683="","",IFERROR(INDEX(ITP!$I$3:$I$46,MATCH($AB683,ITP!$E$3:$E$46,0)),""))</f>
        <v/>
      </c>
      <c r="V683" s="33">
        <f>IF($AB683="","",IFERROR(INDEX(ITP!$J$3:$J$46,MATCH($AB683,ITP!$E$3:$E$46,0)),""))</f>
        <v/>
      </c>
      <c r="W683" s="33">
        <f>IF($AB683="","",IFERROR(INDEX(ITP!$K$3:$K$46,MATCH($AB683,ITP!$E$3:$E$46,0)),""))</f>
        <v/>
      </c>
      <c r="X683" s="33">
        <f>IF($AB683="","",IFERROR(INDEX(ITP!$L$3:$L$46,MATCH($AB683,ITP!$E$3:$E$46,0)),""))</f>
        <v/>
      </c>
      <c r="Y683" s="33">
        <f>IF($AB683="","",IFERROR(INDEX(ITP!$M$3:$M$46,MATCH($AB683,ITP!$E$3:$E$46,0)),""))</f>
        <v/>
      </c>
      <c r="Z683" s="33">
        <f>IF($AB683="","",IFERROR(INDEX(ITP!$N$3:$N$46,MATCH($AB683,ITP!$E$3:$E$46,0)),""))</f>
        <v/>
      </c>
      <c r="AA683" s="13">
        <f>IF(A683="","",A683&amp;"|"&amp;COUNTIF($A$2:A683,A683))</f>
        <v/>
      </c>
      <c r="AB683" s="13">
        <f>IF($A683="","",IFERROR(INDEX(ITP!$C$3:$C$21,MATCH(1,INDEX((ITP!$A$3:$A$21=$A683)*(((ITP!$B$3:$B$21="")+ISNUMBER(SEARCH(ITP!$B$3:$B$21,$G683&amp;" "&amp;$T683)))&gt;0),0),0)),""))</f>
        <v/>
      </c>
    </row>
    <row r="684">
      <c r="A684" s="33" t="n"/>
      <c r="B684" s="10" t="n"/>
      <c r="C684" s="33" t="n"/>
      <c r="D684" s="28" t="n"/>
      <c r="E684" s="10" t="n"/>
      <c r="F684" s="44" t="n"/>
      <c r="G684" s="33" t="n"/>
      <c r="H684" s="33" t="n"/>
      <c r="I684" s="33" t="n"/>
      <c r="J684" s="33" t="n"/>
      <c r="K684" s="44" t="n"/>
      <c r="L684" s="10" t="n"/>
      <c r="M684" s="33" t="n"/>
      <c r="N684" s="33" t="n"/>
      <c r="O684" s="33" t="n"/>
      <c r="P684" s="33" t="n"/>
      <c r="Q684" s="33" t="n"/>
      <c r="R684" s="33">
        <f>IF($AB684="","",IFERROR(INDEX(ITP!$G$3:$G$46,MATCH($AB684,ITP!$E$3:$E$46,0)),""))</f>
        <v/>
      </c>
      <c r="S684" s="33" t="n"/>
      <c r="T684" s="33" t="n"/>
      <c r="U684" s="33">
        <f>IF($AB684="","",IFERROR(INDEX(ITP!$I$3:$I$46,MATCH($AB684,ITP!$E$3:$E$46,0)),""))</f>
        <v/>
      </c>
      <c r="V684" s="33">
        <f>IF($AB684="","",IFERROR(INDEX(ITP!$J$3:$J$46,MATCH($AB684,ITP!$E$3:$E$46,0)),""))</f>
        <v/>
      </c>
      <c r="W684" s="33">
        <f>IF($AB684="","",IFERROR(INDEX(ITP!$K$3:$K$46,MATCH($AB684,ITP!$E$3:$E$46,0)),""))</f>
        <v/>
      </c>
      <c r="X684" s="33">
        <f>IF($AB684="","",IFERROR(INDEX(ITP!$L$3:$L$46,MATCH($AB684,ITP!$E$3:$E$46,0)),""))</f>
        <v/>
      </c>
      <c r="Y684" s="33">
        <f>IF($AB684="","",IFERROR(INDEX(ITP!$M$3:$M$46,MATCH($AB684,ITP!$E$3:$E$46,0)),""))</f>
        <v/>
      </c>
      <c r="Z684" s="33">
        <f>IF($AB684="","",IFERROR(INDEX(ITP!$N$3:$N$46,MATCH($AB684,ITP!$E$3:$E$46,0)),""))</f>
        <v/>
      </c>
      <c r="AA684" s="13">
        <f>IF(A684="","",A684&amp;"|"&amp;COUNTIF($A$2:A684,A684))</f>
        <v/>
      </c>
      <c r="AB684" s="13">
        <f>IF($A684="","",IFERROR(INDEX(ITP!$C$3:$C$21,MATCH(1,INDEX((ITP!$A$3:$A$21=$A684)*(((ITP!$B$3:$B$21="")+ISNUMBER(SEARCH(ITP!$B$3:$B$21,$G684&amp;" "&amp;$T684)))&gt;0),0),0)),""))</f>
        <v/>
      </c>
    </row>
    <row r="685">
      <c r="A685" s="33" t="n"/>
      <c r="B685" s="10" t="n"/>
      <c r="C685" s="33" t="n"/>
      <c r="D685" s="28" t="n"/>
      <c r="E685" s="10" t="n"/>
      <c r="F685" s="44" t="n"/>
      <c r="G685" s="33" t="n"/>
      <c r="H685" s="33" t="n"/>
      <c r="I685" s="33" t="n"/>
      <c r="J685" s="33" t="n"/>
      <c r="K685" s="44" t="n"/>
      <c r="L685" s="10" t="n"/>
      <c r="M685" s="33" t="n"/>
      <c r="N685" s="33" t="n"/>
      <c r="O685" s="33" t="n"/>
      <c r="P685" s="33" t="n"/>
      <c r="Q685" s="33" t="n"/>
      <c r="R685" s="33">
        <f>IF($AB685="","",IFERROR(INDEX(ITP!$G$3:$G$46,MATCH($AB685,ITP!$E$3:$E$46,0)),""))</f>
        <v/>
      </c>
      <c r="S685" s="33" t="n"/>
      <c r="T685" s="33" t="n"/>
      <c r="U685" s="33">
        <f>IF($AB685="","",IFERROR(INDEX(ITP!$I$3:$I$46,MATCH($AB685,ITP!$E$3:$E$46,0)),""))</f>
        <v/>
      </c>
      <c r="V685" s="33">
        <f>IF($AB685="","",IFERROR(INDEX(ITP!$J$3:$J$46,MATCH($AB685,ITP!$E$3:$E$46,0)),""))</f>
        <v/>
      </c>
      <c r="W685" s="33">
        <f>IF($AB685="","",IFERROR(INDEX(ITP!$K$3:$K$46,MATCH($AB685,ITP!$E$3:$E$46,0)),""))</f>
        <v/>
      </c>
      <c r="X685" s="33">
        <f>IF($AB685="","",IFERROR(INDEX(ITP!$L$3:$L$46,MATCH($AB685,ITP!$E$3:$E$46,0)),""))</f>
        <v/>
      </c>
      <c r="Y685" s="33">
        <f>IF($AB685="","",IFERROR(INDEX(ITP!$M$3:$M$46,MATCH($AB685,ITP!$E$3:$E$46,0)),""))</f>
        <v/>
      </c>
      <c r="Z685" s="33">
        <f>IF($AB685="","",IFERROR(INDEX(ITP!$N$3:$N$46,MATCH($AB685,ITP!$E$3:$E$46,0)),""))</f>
        <v/>
      </c>
      <c r="AA685" s="13">
        <f>IF(A685="","",A685&amp;"|"&amp;COUNTIF($A$2:A685,A685))</f>
        <v/>
      </c>
      <c r="AB685" s="13">
        <f>IF($A685="","",IFERROR(INDEX(ITP!$C$3:$C$21,MATCH(1,INDEX((ITP!$A$3:$A$21=$A685)*(((ITP!$B$3:$B$21="")+ISNUMBER(SEARCH(ITP!$B$3:$B$21,$G685&amp;" "&amp;$T685)))&gt;0),0),0)),""))</f>
        <v/>
      </c>
    </row>
    <row r="686">
      <c r="A686" s="33" t="n"/>
      <c r="B686" s="10" t="n"/>
      <c r="C686" s="33" t="n"/>
      <c r="D686" s="28" t="n"/>
      <c r="E686" s="10" t="n"/>
      <c r="F686" s="44" t="n"/>
      <c r="G686" s="33" t="n"/>
      <c r="H686" s="33" t="n"/>
      <c r="I686" s="33" t="n"/>
      <c r="J686" s="33" t="n"/>
      <c r="K686" s="44" t="n"/>
      <c r="L686" s="10" t="n"/>
      <c r="M686" s="33" t="n"/>
      <c r="N686" s="33" t="n"/>
      <c r="O686" s="33" t="n"/>
      <c r="P686" s="33" t="n"/>
      <c r="Q686" s="33" t="n"/>
      <c r="R686" s="33">
        <f>IF($AB686="","",IFERROR(INDEX(ITP!$G$3:$G$46,MATCH($AB686,ITP!$E$3:$E$46,0)),""))</f>
        <v/>
      </c>
      <c r="S686" s="33" t="n"/>
      <c r="T686" s="33" t="n"/>
      <c r="U686" s="33">
        <f>IF($AB686="","",IFERROR(INDEX(ITP!$I$3:$I$46,MATCH($AB686,ITP!$E$3:$E$46,0)),""))</f>
        <v/>
      </c>
      <c r="V686" s="33">
        <f>IF($AB686="","",IFERROR(INDEX(ITP!$J$3:$J$46,MATCH($AB686,ITP!$E$3:$E$46,0)),""))</f>
        <v/>
      </c>
      <c r="W686" s="33">
        <f>IF($AB686="","",IFERROR(INDEX(ITP!$K$3:$K$46,MATCH($AB686,ITP!$E$3:$E$46,0)),""))</f>
        <v/>
      </c>
      <c r="X686" s="33">
        <f>IF($AB686="","",IFERROR(INDEX(ITP!$L$3:$L$46,MATCH($AB686,ITP!$E$3:$E$46,0)),""))</f>
        <v/>
      </c>
      <c r="Y686" s="33">
        <f>IF($AB686="","",IFERROR(INDEX(ITP!$M$3:$M$46,MATCH($AB686,ITP!$E$3:$E$46,0)),""))</f>
        <v/>
      </c>
      <c r="Z686" s="33">
        <f>IF($AB686="","",IFERROR(INDEX(ITP!$N$3:$N$46,MATCH($AB686,ITP!$E$3:$E$46,0)),""))</f>
        <v/>
      </c>
      <c r="AA686" s="13">
        <f>IF(A686="","",A686&amp;"|"&amp;COUNTIF($A$2:A686,A686))</f>
        <v/>
      </c>
      <c r="AB686" s="13">
        <f>IF($A686="","",IFERROR(INDEX(ITP!$C$3:$C$21,MATCH(1,INDEX((ITP!$A$3:$A$21=$A686)*(((ITP!$B$3:$B$21="")+ISNUMBER(SEARCH(ITP!$B$3:$B$21,$G686&amp;" "&amp;$T686)))&gt;0),0),0)),""))</f>
        <v/>
      </c>
    </row>
    <row r="687">
      <c r="A687" s="33" t="n"/>
      <c r="B687" s="10" t="n"/>
      <c r="C687" s="33" t="n"/>
      <c r="D687" s="28" t="n"/>
      <c r="E687" s="10" t="n"/>
      <c r="F687" s="44" t="n"/>
      <c r="G687" s="33" t="n"/>
      <c r="H687" s="33" t="n"/>
      <c r="I687" s="33" t="n"/>
      <c r="J687" s="33" t="n"/>
      <c r="K687" s="44" t="n"/>
      <c r="L687" s="10" t="n"/>
      <c r="M687" s="33" t="n"/>
      <c r="N687" s="33" t="n"/>
      <c r="O687" s="33" t="n"/>
      <c r="P687" s="33" t="n"/>
      <c r="Q687" s="33" t="n"/>
      <c r="R687" s="33">
        <f>IF($AB687="","",IFERROR(INDEX(ITP!$G$3:$G$46,MATCH($AB687,ITP!$E$3:$E$46,0)),""))</f>
        <v/>
      </c>
      <c r="S687" s="33" t="n"/>
      <c r="T687" s="33" t="n"/>
      <c r="U687" s="33">
        <f>IF($AB687="","",IFERROR(INDEX(ITP!$I$3:$I$46,MATCH($AB687,ITP!$E$3:$E$46,0)),""))</f>
        <v/>
      </c>
      <c r="V687" s="33">
        <f>IF($AB687="","",IFERROR(INDEX(ITP!$J$3:$J$46,MATCH($AB687,ITP!$E$3:$E$46,0)),""))</f>
        <v/>
      </c>
      <c r="W687" s="33">
        <f>IF($AB687="","",IFERROR(INDEX(ITP!$K$3:$K$46,MATCH($AB687,ITP!$E$3:$E$46,0)),""))</f>
        <v/>
      </c>
      <c r="X687" s="33">
        <f>IF($AB687="","",IFERROR(INDEX(ITP!$L$3:$L$46,MATCH($AB687,ITP!$E$3:$E$46,0)),""))</f>
        <v/>
      </c>
      <c r="Y687" s="33">
        <f>IF($AB687="","",IFERROR(INDEX(ITP!$M$3:$M$46,MATCH($AB687,ITP!$E$3:$E$46,0)),""))</f>
        <v/>
      </c>
      <c r="Z687" s="33">
        <f>IF($AB687="","",IFERROR(INDEX(ITP!$N$3:$N$46,MATCH($AB687,ITP!$E$3:$E$46,0)),""))</f>
        <v/>
      </c>
      <c r="AA687" s="13">
        <f>IF(A687="","",A687&amp;"|"&amp;COUNTIF($A$2:A687,A687))</f>
        <v/>
      </c>
      <c r="AB687" s="13">
        <f>IF($A687="","",IFERROR(INDEX(ITP!$C$3:$C$21,MATCH(1,INDEX((ITP!$A$3:$A$21=$A687)*(((ITP!$B$3:$B$21="")+ISNUMBER(SEARCH(ITP!$B$3:$B$21,$G687&amp;" "&amp;$T687)))&gt;0),0),0)),""))</f>
        <v/>
      </c>
    </row>
    <row r="688">
      <c r="A688" s="33" t="n"/>
      <c r="B688" s="10" t="n"/>
      <c r="C688" s="33" t="n"/>
      <c r="D688" s="28" t="n"/>
      <c r="E688" s="10" t="n"/>
      <c r="F688" s="44" t="n"/>
      <c r="G688" s="33" t="n"/>
      <c r="H688" s="33" t="n"/>
      <c r="I688" s="33" t="n"/>
      <c r="J688" s="33" t="n"/>
      <c r="K688" s="44" t="n"/>
      <c r="L688" s="10" t="n"/>
      <c r="M688" s="33" t="n"/>
      <c r="N688" s="33" t="n"/>
      <c r="O688" s="33" t="n"/>
      <c r="P688" s="33" t="n"/>
      <c r="Q688" s="33" t="n"/>
      <c r="R688" s="33">
        <f>IF($AB688="","",IFERROR(INDEX(ITP!$G$3:$G$46,MATCH($AB688,ITP!$E$3:$E$46,0)),""))</f>
        <v/>
      </c>
      <c r="S688" s="33" t="n"/>
      <c r="T688" s="33" t="n"/>
      <c r="U688" s="33">
        <f>IF($AB688="","",IFERROR(INDEX(ITP!$I$3:$I$46,MATCH($AB688,ITP!$E$3:$E$46,0)),""))</f>
        <v/>
      </c>
      <c r="V688" s="33">
        <f>IF($AB688="","",IFERROR(INDEX(ITP!$J$3:$J$46,MATCH($AB688,ITP!$E$3:$E$46,0)),""))</f>
        <v/>
      </c>
      <c r="W688" s="33">
        <f>IF($AB688="","",IFERROR(INDEX(ITP!$K$3:$K$46,MATCH($AB688,ITP!$E$3:$E$46,0)),""))</f>
        <v/>
      </c>
      <c r="X688" s="33">
        <f>IF($AB688="","",IFERROR(INDEX(ITP!$L$3:$L$46,MATCH($AB688,ITP!$E$3:$E$46,0)),""))</f>
        <v/>
      </c>
      <c r="Y688" s="33">
        <f>IF($AB688="","",IFERROR(INDEX(ITP!$M$3:$M$46,MATCH($AB688,ITP!$E$3:$E$46,0)),""))</f>
        <v/>
      </c>
      <c r="Z688" s="33">
        <f>IF($AB688="","",IFERROR(INDEX(ITP!$N$3:$N$46,MATCH($AB688,ITP!$E$3:$E$46,0)),""))</f>
        <v/>
      </c>
      <c r="AA688" s="13">
        <f>IF(A688="","",A688&amp;"|"&amp;COUNTIF($A$2:A688,A688))</f>
        <v/>
      </c>
      <c r="AB688" s="13">
        <f>IF($A688="","",IFERROR(INDEX(ITP!$C$3:$C$21,MATCH(1,INDEX((ITP!$A$3:$A$21=$A688)*(((ITP!$B$3:$B$21="")+ISNUMBER(SEARCH(ITP!$B$3:$B$21,$G688&amp;" "&amp;$T688)))&gt;0),0),0)),""))</f>
        <v/>
      </c>
    </row>
    <row r="689">
      <c r="A689" s="33" t="n"/>
      <c r="B689" s="10" t="n"/>
      <c r="C689" s="33" t="n"/>
      <c r="D689" s="28" t="n"/>
      <c r="E689" s="10" t="n"/>
      <c r="F689" s="44" t="n"/>
      <c r="G689" s="33" t="n"/>
      <c r="H689" s="33" t="n"/>
      <c r="I689" s="33" t="n"/>
      <c r="J689" s="33" t="n"/>
      <c r="K689" s="44" t="n"/>
      <c r="L689" s="10" t="n"/>
      <c r="M689" s="33" t="n"/>
      <c r="N689" s="33" t="n"/>
      <c r="O689" s="33" t="n"/>
      <c r="P689" s="33" t="n"/>
      <c r="Q689" s="33" t="n"/>
      <c r="R689" s="33">
        <f>IF($AB689="","",IFERROR(INDEX(ITP!$G$3:$G$46,MATCH($AB689,ITP!$E$3:$E$46,0)),""))</f>
        <v/>
      </c>
      <c r="S689" s="33" t="n"/>
      <c r="T689" s="33" t="n"/>
      <c r="U689" s="33">
        <f>IF($AB689="","",IFERROR(INDEX(ITP!$I$3:$I$46,MATCH($AB689,ITP!$E$3:$E$46,0)),""))</f>
        <v/>
      </c>
      <c r="V689" s="33">
        <f>IF($AB689="","",IFERROR(INDEX(ITP!$J$3:$J$46,MATCH($AB689,ITP!$E$3:$E$46,0)),""))</f>
        <v/>
      </c>
      <c r="W689" s="33">
        <f>IF($AB689="","",IFERROR(INDEX(ITP!$K$3:$K$46,MATCH($AB689,ITP!$E$3:$E$46,0)),""))</f>
        <v/>
      </c>
      <c r="X689" s="33">
        <f>IF($AB689="","",IFERROR(INDEX(ITP!$L$3:$L$46,MATCH($AB689,ITP!$E$3:$E$46,0)),""))</f>
        <v/>
      </c>
      <c r="Y689" s="33">
        <f>IF($AB689="","",IFERROR(INDEX(ITP!$M$3:$M$46,MATCH($AB689,ITP!$E$3:$E$46,0)),""))</f>
        <v/>
      </c>
      <c r="Z689" s="33">
        <f>IF($AB689="","",IFERROR(INDEX(ITP!$N$3:$N$46,MATCH($AB689,ITP!$E$3:$E$46,0)),""))</f>
        <v/>
      </c>
      <c r="AA689" s="13">
        <f>IF(A689="","",A689&amp;"|"&amp;COUNTIF($A$2:A689,A689))</f>
        <v/>
      </c>
      <c r="AB689" s="13">
        <f>IF($A689="","",IFERROR(INDEX(ITP!$C$3:$C$21,MATCH(1,INDEX((ITP!$A$3:$A$21=$A689)*(((ITP!$B$3:$B$21="")+ISNUMBER(SEARCH(ITP!$B$3:$B$21,$G689&amp;" "&amp;$T689)))&gt;0),0),0)),""))</f>
        <v/>
      </c>
    </row>
    <row r="690">
      <c r="A690" s="33" t="n"/>
      <c r="B690" s="10" t="n"/>
      <c r="C690" s="33" t="n"/>
      <c r="D690" s="28" t="n"/>
      <c r="E690" s="10" t="n"/>
      <c r="F690" s="44" t="n"/>
      <c r="G690" s="33" t="n"/>
      <c r="H690" s="33" t="n"/>
      <c r="I690" s="33" t="n"/>
      <c r="J690" s="33" t="n"/>
      <c r="K690" s="44" t="n"/>
      <c r="L690" s="10" t="n"/>
      <c r="M690" s="33" t="n"/>
      <c r="N690" s="33" t="n"/>
      <c r="O690" s="33" t="n"/>
      <c r="P690" s="33" t="n"/>
      <c r="Q690" s="33" t="n"/>
      <c r="R690" s="33">
        <f>IF($AB690="","",IFERROR(INDEX(ITP!$G$3:$G$46,MATCH($AB690,ITP!$E$3:$E$46,0)),""))</f>
        <v/>
      </c>
      <c r="S690" s="33" t="n"/>
      <c r="T690" s="33" t="n"/>
      <c r="U690" s="33">
        <f>IF($AB690="","",IFERROR(INDEX(ITP!$I$3:$I$46,MATCH($AB690,ITP!$E$3:$E$46,0)),""))</f>
        <v/>
      </c>
      <c r="V690" s="33">
        <f>IF($AB690="","",IFERROR(INDEX(ITP!$J$3:$J$46,MATCH($AB690,ITP!$E$3:$E$46,0)),""))</f>
        <v/>
      </c>
      <c r="W690" s="33">
        <f>IF($AB690="","",IFERROR(INDEX(ITP!$K$3:$K$46,MATCH($AB690,ITP!$E$3:$E$46,0)),""))</f>
        <v/>
      </c>
      <c r="X690" s="33">
        <f>IF($AB690="","",IFERROR(INDEX(ITP!$L$3:$L$46,MATCH($AB690,ITP!$E$3:$E$46,0)),""))</f>
        <v/>
      </c>
      <c r="Y690" s="33">
        <f>IF($AB690="","",IFERROR(INDEX(ITP!$M$3:$M$46,MATCH($AB690,ITP!$E$3:$E$46,0)),""))</f>
        <v/>
      </c>
      <c r="Z690" s="33">
        <f>IF($AB690="","",IFERROR(INDEX(ITP!$N$3:$N$46,MATCH($AB690,ITP!$E$3:$E$46,0)),""))</f>
        <v/>
      </c>
      <c r="AA690" s="13">
        <f>IF(A690="","",A690&amp;"|"&amp;COUNTIF($A$2:A690,A690))</f>
        <v/>
      </c>
      <c r="AB690" s="13">
        <f>IF($A690="","",IFERROR(INDEX(ITP!$C$3:$C$21,MATCH(1,INDEX((ITP!$A$3:$A$21=$A690)*(((ITP!$B$3:$B$21="")+ISNUMBER(SEARCH(ITP!$B$3:$B$21,$G690&amp;" "&amp;$T690)))&gt;0),0),0)),""))</f>
        <v/>
      </c>
    </row>
    <row r="691">
      <c r="A691" s="33" t="n"/>
      <c r="B691" s="10" t="n"/>
      <c r="C691" s="33" t="n"/>
      <c r="D691" s="28" t="n"/>
      <c r="E691" s="10" t="n"/>
      <c r="F691" s="44" t="n"/>
      <c r="G691" s="33" t="n"/>
      <c r="H691" s="33" t="n"/>
      <c r="I691" s="33" t="n"/>
      <c r="J691" s="33" t="n"/>
      <c r="K691" s="44" t="n"/>
      <c r="L691" s="10" t="n"/>
      <c r="M691" s="33" t="n"/>
      <c r="N691" s="33" t="n"/>
      <c r="O691" s="33" t="n"/>
      <c r="P691" s="33" t="n"/>
      <c r="Q691" s="33" t="n"/>
      <c r="R691" s="33">
        <f>IF($AB691="","",IFERROR(INDEX(ITP!$G$3:$G$46,MATCH($AB691,ITP!$E$3:$E$46,0)),""))</f>
        <v/>
      </c>
      <c r="S691" s="33" t="n"/>
      <c r="T691" s="33" t="n"/>
      <c r="U691" s="33">
        <f>IF($AB691="","",IFERROR(INDEX(ITP!$I$3:$I$46,MATCH($AB691,ITP!$E$3:$E$46,0)),""))</f>
        <v/>
      </c>
      <c r="V691" s="33">
        <f>IF($AB691="","",IFERROR(INDEX(ITP!$J$3:$J$46,MATCH($AB691,ITP!$E$3:$E$46,0)),""))</f>
        <v/>
      </c>
      <c r="W691" s="33">
        <f>IF($AB691="","",IFERROR(INDEX(ITP!$K$3:$K$46,MATCH($AB691,ITP!$E$3:$E$46,0)),""))</f>
        <v/>
      </c>
      <c r="X691" s="33">
        <f>IF($AB691="","",IFERROR(INDEX(ITP!$L$3:$L$46,MATCH($AB691,ITP!$E$3:$E$46,0)),""))</f>
        <v/>
      </c>
      <c r="Y691" s="33">
        <f>IF($AB691="","",IFERROR(INDEX(ITP!$M$3:$M$46,MATCH($AB691,ITP!$E$3:$E$46,0)),""))</f>
        <v/>
      </c>
      <c r="Z691" s="33">
        <f>IF($AB691="","",IFERROR(INDEX(ITP!$N$3:$N$46,MATCH($AB691,ITP!$E$3:$E$46,0)),""))</f>
        <v/>
      </c>
      <c r="AA691" s="13">
        <f>IF(A691="","",A691&amp;"|"&amp;COUNTIF($A$2:A691,A691))</f>
        <v/>
      </c>
      <c r="AB691" s="13">
        <f>IF($A691="","",IFERROR(INDEX(ITP!$C$3:$C$21,MATCH(1,INDEX((ITP!$A$3:$A$21=$A691)*(((ITP!$B$3:$B$21="")+ISNUMBER(SEARCH(ITP!$B$3:$B$21,$G691&amp;" "&amp;$T691)))&gt;0),0),0)),""))</f>
        <v/>
      </c>
    </row>
    <row r="692">
      <c r="A692" s="33" t="n"/>
      <c r="B692" s="10" t="n"/>
      <c r="C692" s="33" t="n"/>
      <c r="D692" s="28" t="n"/>
      <c r="E692" s="10" t="n"/>
      <c r="F692" s="44" t="n"/>
      <c r="G692" s="33" t="n"/>
      <c r="H692" s="33" t="n"/>
      <c r="I692" s="33" t="n"/>
      <c r="J692" s="33" t="n"/>
      <c r="K692" s="44" t="n"/>
      <c r="L692" s="10" t="n"/>
      <c r="M692" s="33" t="n"/>
      <c r="N692" s="33" t="n"/>
      <c r="O692" s="33" t="n"/>
      <c r="P692" s="33" t="n"/>
      <c r="Q692" s="33" t="n"/>
      <c r="R692" s="33">
        <f>IF($AB692="","",IFERROR(INDEX(ITP!$G$3:$G$46,MATCH($AB692,ITP!$E$3:$E$46,0)),""))</f>
        <v/>
      </c>
      <c r="S692" s="33" t="n"/>
      <c r="T692" s="33" t="n"/>
      <c r="U692" s="33">
        <f>IF($AB692="","",IFERROR(INDEX(ITP!$I$3:$I$46,MATCH($AB692,ITP!$E$3:$E$46,0)),""))</f>
        <v/>
      </c>
      <c r="V692" s="33">
        <f>IF($AB692="","",IFERROR(INDEX(ITP!$J$3:$J$46,MATCH($AB692,ITP!$E$3:$E$46,0)),""))</f>
        <v/>
      </c>
      <c r="W692" s="33">
        <f>IF($AB692="","",IFERROR(INDEX(ITP!$K$3:$K$46,MATCH($AB692,ITP!$E$3:$E$46,0)),""))</f>
        <v/>
      </c>
      <c r="X692" s="33">
        <f>IF($AB692="","",IFERROR(INDEX(ITP!$L$3:$L$46,MATCH($AB692,ITP!$E$3:$E$46,0)),""))</f>
        <v/>
      </c>
      <c r="Y692" s="33">
        <f>IF($AB692="","",IFERROR(INDEX(ITP!$M$3:$M$46,MATCH($AB692,ITP!$E$3:$E$46,0)),""))</f>
        <v/>
      </c>
      <c r="Z692" s="33">
        <f>IF($AB692="","",IFERROR(INDEX(ITP!$N$3:$N$46,MATCH($AB692,ITP!$E$3:$E$46,0)),""))</f>
        <v/>
      </c>
      <c r="AA692" s="13">
        <f>IF(A692="","",A692&amp;"|"&amp;COUNTIF($A$2:A692,A692))</f>
        <v/>
      </c>
      <c r="AB692" s="13">
        <f>IF($A692="","",IFERROR(INDEX(ITP!$C$3:$C$21,MATCH(1,INDEX((ITP!$A$3:$A$21=$A692)*(((ITP!$B$3:$B$21="")+ISNUMBER(SEARCH(ITP!$B$3:$B$21,$G692&amp;" "&amp;$T692)))&gt;0),0),0)),""))</f>
        <v/>
      </c>
    </row>
    <row r="693">
      <c r="A693" s="33" t="n"/>
      <c r="B693" s="10" t="n"/>
      <c r="C693" s="33" t="n"/>
      <c r="D693" s="28" t="n"/>
      <c r="E693" s="10" t="n"/>
      <c r="F693" s="44" t="n"/>
      <c r="G693" s="33" t="n"/>
      <c r="H693" s="33" t="n"/>
      <c r="I693" s="33" t="n"/>
      <c r="J693" s="33" t="n"/>
      <c r="K693" s="44" t="n"/>
      <c r="L693" s="10" t="n"/>
      <c r="M693" s="33" t="n"/>
      <c r="N693" s="33" t="n"/>
      <c r="O693" s="33" t="n"/>
      <c r="P693" s="33" t="n"/>
      <c r="Q693" s="33" t="n"/>
      <c r="R693" s="33">
        <f>IF($AB693="","",IFERROR(INDEX(ITP!$G$3:$G$46,MATCH($AB693,ITP!$E$3:$E$46,0)),""))</f>
        <v/>
      </c>
      <c r="S693" s="33" t="n"/>
      <c r="T693" s="33" t="n"/>
      <c r="U693" s="33">
        <f>IF($AB693="","",IFERROR(INDEX(ITP!$I$3:$I$46,MATCH($AB693,ITP!$E$3:$E$46,0)),""))</f>
        <v/>
      </c>
      <c r="V693" s="33">
        <f>IF($AB693="","",IFERROR(INDEX(ITP!$J$3:$J$46,MATCH($AB693,ITP!$E$3:$E$46,0)),""))</f>
        <v/>
      </c>
      <c r="W693" s="33">
        <f>IF($AB693="","",IFERROR(INDEX(ITP!$K$3:$K$46,MATCH($AB693,ITP!$E$3:$E$46,0)),""))</f>
        <v/>
      </c>
      <c r="X693" s="33">
        <f>IF($AB693="","",IFERROR(INDEX(ITP!$L$3:$L$46,MATCH($AB693,ITP!$E$3:$E$46,0)),""))</f>
        <v/>
      </c>
      <c r="Y693" s="33">
        <f>IF($AB693="","",IFERROR(INDEX(ITP!$M$3:$M$46,MATCH($AB693,ITP!$E$3:$E$46,0)),""))</f>
        <v/>
      </c>
      <c r="Z693" s="33">
        <f>IF($AB693="","",IFERROR(INDEX(ITP!$N$3:$N$46,MATCH($AB693,ITP!$E$3:$E$46,0)),""))</f>
        <v/>
      </c>
      <c r="AA693" s="13">
        <f>IF(A693="","",A693&amp;"|"&amp;COUNTIF($A$2:A693,A693))</f>
        <v/>
      </c>
      <c r="AB693" s="13">
        <f>IF($A693="","",IFERROR(INDEX(ITP!$C$3:$C$21,MATCH(1,INDEX((ITP!$A$3:$A$21=$A693)*(((ITP!$B$3:$B$21="")+ISNUMBER(SEARCH(ITP!$B$3:$B$21,$G693&amp;" "&amp;$T693)))&gt;0),0),0)),""))</f>
        <v/>
      </c>
    </row>
    <row r="694">
      <c r="A694" s="33" t="n"/>
      <c r="B694" s="10" t="n"/>
      <c r="C694" s="33" t="n"/>
      <c r="D694" s="28" t="n"/>
      <c r="E694" s="10" t="n"/>
      <c r="F694" s="44" t="n"/>
      <c r="G694" s="33" t="n"/>
      <c r="H694" s="33" t="n"/>
      <c r="I694" s="33" t="n"/>
      <c r="J694" s="33" t="n"/>
      <c r="K694" s="44" t="n"/>
      <c r="L694" s="10" t="n"/>
      <c r="M694" s="33" t="n"/>
      <c r="N694" s="33" t="n"/>
      <c r="O694" s="33" t="n"/>
      <c r="P694" s="33" t="n"/>
      <c r="Q694" s="33" t="n"/>
      <c r="R694" s="33">
        <f>IF($AB694="","",IFERROR(INDEX(ITP!$G$3:$G$46,MATCH($AB694,ITP!$E$3:$E$46,0)),""))</f>
        <v/>
      </c>
      <c r="S694" s="33" t="n"/>
      <c r="T694" s="33" t="n"/>
      <c r="U694" s="33">
        <f>IF($AB694="","",IFERROR(INDEX(ITP!$I$3:$I$46,MATCH($AB694,ITP!$E$3:$E$46,0)),""))</f>
        <v/>
      </c>
      <c r="V694" s="33">
        <f>IF($AB694="","",IFERROR(INDEX(ITP!$J$3:$J$46,MATCH($AB694,ITP!$E$3:$E$46,0)),""))</f>
        <v/>
      </c>
      <c r="W694" s="33">
        <f>IF($AB694="","",IFERROR(INDEX(ITP!$K$3:$K$46,MATCH($AB694,ITP!$E$3:$E$46,0)),""))</f>
        <v/>
      </c>
      <c r="X694" s="33">
        <f>IF($AB694="","",IFERROR(INDEX(ITP!$L$3:$L$46,MATCH($AB694,ITP!$E$3:$E$46,0)),""))</f>
        <v/>
      </c>
      <c r="Y694" s="33">
        <f>IF($AB694="","",IFERROR(INDEX(ITP!$M$3:$M$46,MATCH($AB694,ITP!$E$3:$E$46,0)),""))</f>
        <v/>
      </c>
      <c r="Z694" s="33">
        <f>IF($AB694="","",IFERROR(INDEX(ITP!$N$3:$N$46,MATCH($AB694,ITP!$E$3:$E$46,0)),""))</f>
        <v/>
      </c>
      <c r="AA694" s="13">
        <f>IF(A694="","",A694&amp;"|"&amp;COUNTIF($A$2:A694,A694))</f>
        <v/>
      </c>
      <c r="AB694" s="13">
        <f>IF($A694="","",IFERROR(INDEX(ITP!$C$3:$C$21,MATCH(1,INDEX((ITP!$A$3:$A$21=$A694)*(((ITP!$B$3:$B$21="")+ISNUMBER(SEARCH(ITP!$B$3:$B$21,$G694&amp;" "&amp;$T694)))&gt;0),0),0)),""))</f>
        <v/>
      </c>
    </row>
    <row r="695">
      <c r="A695" s="33" t="n"/>
      <c r="B695" s="10" t="n"/>
      <c r="C695" s="33" t="n"/>
      <c r="D695" s="28" t="n"/>
      <c r="E695" s="10" t="n"/>
      <c r="F695" s="44" t="n"/>
      <c r="G695" s="33" t="n"/>
      <c r="H695" s="33" t="n"/>
      <c r="I695" s="33" t="n"/>
      <c r="J695" s="33" t="n"/>
      <c r="K695" s="44" t="n"/>
      <c r="L695" s="10" t="n"/>
      <c r="M695" s="33" t="n"/>
      <c r="N695" s="33" t="n"/>
      <c r="O695" s="33" t="n"/>
      <c r="P695" s="33" t="n"/>
      <c r="Q695" s="33" t="n"/>
      <c r="R695" s="33">
        <f>IF($AB695="","",IFERROR(INDEX(ITP!$G$3:$G$46,MATCH($AB695,ITP!$E$3:$E$46,0)),""))</f>
        <v/>
      </c>
      <c r="S695" s="33" t="n"/>
      <c r="T695" s="33" t="n"/>
      <c r="U695" s="33">
        <f>IF($AB695="","",IFERROR(INDEX(ITP!$I$3:$I$46,MATCH($AB695,ITP!$E$3:$E$46,0)),""))</f>
        <v/>
      </c>
      <c r="V695" s="33">
        <f>IF($AB695="","",IFERROR(INDEX(ITP!$J$3:$J$46,MATCH($AB695,ITP!$E$3:$E$46,0)),""))</f>
        <v/>
      </c>
      <c r="W695" s="33">
        <f>IF($AB695="","",IFERROR(INDEX(ITP!$K$3:$K$46,MATCH($AB695,ITP!$E$3:$E$46,0)),""))</f>
        <v/>
      </c>
      <c r="X695" s="33">
        <f>IF($AB695="","",IFERROR(INDEX(ITP!$L$3:$L$46,MATCH($AB695,ITP!$E$3:$E$46,0)),""))</f>
        <v/>
      </c>
      <c r="Y695" s="33">
        <f>IF($AB695="","",IFERROR(INDEX(ITP!$M$3:$M$46,MATCH($AB695,ITP!$E$3:$E$46,0)),""))</f>
        <v/>
      </c>
      <c r="Z695" s="33">
        <f>IF($AB695="","",IFERROR(INDEX(ITP!$N$3:$N$46,MATCH($AB695,ITP!$E$3:$E$46,0)),""))</f>
        <v/>
      </c>
      <c r="AA695" s="13">
        <f>IF(A695="","",A695&amp;"|"&amp;COUNTIF($A$2:A695,A695))</f>
        <v/>
      </c>
      <c r="AB695" s="13">
        <f>IF($A695="","",IFERROR(INDEX(ITP!$C$3:$C$21,MATCH(1,INDEX((ITP!$A$3:$A$21=$A695)*(((ITP!$B$3:$B$21="")+ISNUMBER(SEARCH(ITP!$B$3:$B$21,$G695&amp;" "&amp;$T695)))&gt;0),0),0)),""))</f>
        <v/>
      </c>
    </row>
    <row r="696">
      <c r="A696" s="33" t="n"/>
      <c r="B696" s="10" t="n"/>
      <c r="C696" s="33" t="n"/>
      <c r="D696" s="28" t="n"/>
      <c r="E696" s="10" t="n"/>
      <c r="F696" s="44" t="n"/>
      <c r="G696" s="33" t="n"/>
      <c r="H696" s="33" t="n"/>
      <c r="I696" s="33" t="n"/>
      <c r="J696" s="33" t="n"/>
      <c r="K696" s="44" t="n"/>
      <c r="L696" s="10" t="n"/>
      <c r="M696" s="33" t="n"/>
      <c r="N696" s="33" t="n"/>
      <c r="O696" s="33" t="n"/>
      <c r="P696" s="33" t="n"/>
      <c r="Q696" s="33" t="n"/>
      <c r="R696" s="33">
        <f>IF($AB696="","",IFERROR(INDEX(ITP!$G$3:$G$46,MATCH($AB696,ITP!$E$3:$E$46,0)),""))</f>
        <v/>
      </c>
      <c r="S696" s="33" t="n"/>
      <c r="T696" s="33" t="n"/>
      <c r="U696" s="33">
        <f>IF($AB696="","",IFERROR(INDEX(ITP!$I$3:$I$46,MATCH($AB696,ITP!$E$3:$E$46,0)),""))</f>
        <v/>
      </c>
      <c r="V696" s="33">
        <f>IF($AB696="","",IFERROR(INDEX(ITP!$J$3:$J$46,MATCH($AB696,ITP!$E$3:$E$46,0)),""))</f>
        <v/>
      </c>
      <c r="W696" s="33">
        <f>IF($AB696="","",IFERROR(INDEX(ITP!$K$3:$K$46,MATCH($AB696,ITP!$E$3:$E$46,0)),""))</f>
        <v/>
      </c>
      <c r="X696" s="33">
        <f>IF($AB696="","",IFERROR(INDEX(ITP!$L$3:$L$46,MATCH($AB696,ITP!$E$3:$E$46,0)),""))</f>
        <v/>
      </c>
      <c r="Y696" s="33">
        <f>IF($AB696="","",IFERROR(INDEX(ITP!$M$3:$M$46,MATCH($AB696,ITP!$E$3:$E$46,0)),""))</f>
        <v/>
      </c>
      <c r="Z696" s="33">
        <f>IF($AB696="","",IFERROR(INDEX(ITP!$N$3:$N$46,MATCH($AB696,ITP!$E$3:$E$46,0)),""))</f>
        <v/>
      </c>
      <c r="AA696" s="13">
        <f>IF(A696="","",A696&amp;"|"&amp;COUNTIF($A$2:A696,A696))</f>
        <v/>
      </c>
      <c r="AB696" s="13">
        <f>IF($A696="","",IFERROR(INDEX(ITP!$C$3:$C$21,MATCH(1,INDEX((ITP!$A$3:$A$21=$A696)*(((ITP!$B$3:$B$21="")+ISNUMBER(SEARCH(ITP!$B$3:$B$21,$G696&amp;" "&amp;$T696)))&gt;0),0),0)),""))</f>
        <v/>
      </c>
    </row>
    <row r="697">
      <c r="A697" s="33" t="n"/>
      <c r="B697" s="10" t="n"/>
      <c r="C697" s="33" t="n"/>
      <c r="D697" s="28" t="n"/>
      <c r="E697" s="10" t="n"/>
      <c r="F697" s="44" t="n"/>
      <c r="G697" s="33" t="n"/>
      <c r="H697" s="33" t="n"/>
      <c r="I697" s="33" t="n"/>
      <c r="J697" s="33" t="n"/>
      <c r="K697" s="44" t="n"/>
      <c r="L697" s="10" t="n"/>
      <c r="M697" s="33" t="n"/>
      <c r="N697" s="33" t="n"/>
      <c r="O697" s="33" t="n"/>
      <c r="P697" s="33" t="n"/>
      <c r="Q697" s="33" t="n"/>
      <c r="R697" s="33">
        <f>IF($AB697="","",IFERROR(INDEX(ITP!$G$3:$G$46,MATCH($AB697,ITP!$E$3:$E$46,0)),""))</f>
        <v/>
      </c>
      <c r="S697" s="33" t="n"/>
      <c r="T697" s="33" t="n"/>
      <c r="U697" s="33">
        <f>IF($AB697="","",IFERROR(INDEX(ITP!$I$3:$I$46,MATCH($AB697,ITP!$E$3:$E$46,0)),""))</f>
        <v/>
      </c>
      <c r="V697" s="33">
        <f>IF($AB697="","",IFERROR(INDEX(ITP!$J$3:$J$46,MATCH($AB697,ITP!$E$3:$E$46,0)),""))</f>
        <v/>
      </c>
      <c r="W697" s="33">
        <f>IF($AB697="","",IFERROR(INDEX(ITP!$K$3:$K$46,MATCH($AB697,ITP!$E$3:$E$46,0)),""))</f>
        <v/>
      </c>
      <c r="X697" s="33">
        <f>IF($AB697="","",IFERROR(INDEX(ITP!$L$3:$L$46,MATCH($AB697,ITP!$E$3:$E$46,0)),""))</f>
        <v/>
      </c>
      <c r="Y697" s="33">
        <f>IF($AB697="","",IFERROR(INDEX(ITP!$M$3:$M$46,MATCH($AB697,ITP!$E$3:$E$46,0)),""))</f>
        <v/>
      </c>
      <c r="Z697" s="33">
        <f>IF($AB697="","",IFERROR(INDEX(ITP!$N$3:$N$46,MATCH($AB697,ITP!$E$3:$E$46,0)),""))</f>
        <v/>
      </c>
      <c r="AA697" s="13">
        <f>IF(A697="","",A697&amp;"|"&amp;COUNTIF($A$2:A697,A697))</f>
        <v/>
      </c>
      <c r="AB697" s="13">
        <f>IF($A697="","",IFERROR(INDEX(ITP!$C$3:$C$21,MATCH(1,INDEX((ITP!$A$3:$A$21=$A697)*(((ITP!$B$3:$B$21="")+ISNUMBER(SEARCH(ITP!$B$3:$B$21,$G697&amp;" "&amp;$T697)))&gt;0),0),0)),""))</f>
        <v/>
      </c>
    </row>
    <row r="698">
      <c r="A698" s="33" t="n"/>
      <c r="B698" s="10" t="n"/>
      <c r="C698" s="33" t="n"/>
      <c r="D698" s="28" t="n"/>
      <c r="E698" s="10" t="n"/>
      <c r="F698" s="44" t="n"/>
      <c r="G698" s="33" t="n"/>
      <c r="H698" s="33" t="n"/>
      <c r="I698" s="33" t="n"/>
      <c r="J698" s="33" t="n"/>
      <c r="K698" s="44" t="n"/>
      <c r="L698" s="10" t="n"/>
      <c r="M698" s="33" t="n"/>
      <c r="N698" s="33" t="n"/>
      <c r="O698" s="33" t="n"/>
      <c r="P698" s="33" t="n"/>
      <c r="Q698" s="33" t="n"/>
      <c r="R698" s="33">
        <f>IF($AB698="","",IFERROR(INDEX(ITP!$G$3:$G$46,MATCH($AB698,ITP!$E$3:$E$46,0)),""))</f>
        <v/>
      </c>
      <c r="S698" s="33" t="n"/>
      <c r="T698" s="33" t="n"/>
      <c r="U698" s="33">
        <f>IF($AB698="","",IFERROR(INDEX(ITP!$I$3:$I$46,MATCH($AB698,ITP!$E$3:$E$46,0)),""))</f>
        <v/>
      </c>
      <c r="V698" s="33">
        <f>IF($AB698="","",IFERROR(INDEX(ITP!$J$3:$J$46,MATCH($AB698,ITP!$E$3:$E$46,0)),""))</f>
        <v/>
      </c>
      <c r="W698" s="33">
        <f>IF($AB698="","",IFERROR(INDEX(ITP!$K$3:$K$46,MATCH($AB698,ITP!$E$3:$E$46,0)),""))</f>
        <v/>
      </c>
      <c r="X698" s="33">
        <f>IF($AB698="","",IFERROR(INDEX(ITP!$L$3:$L$46,MATCH($AB698,ITP!$E$3:$E$46,0)),""))</f>
        <v/>
      </c>
      <c r="Y698" s="33">
        <f>IF($AB698="","",IFERROR(INDEX(ITP!$M$3:$M$46,MATCH($AB698,ITP!$E$3:$E$46,0)),""))</f>
        <v/>
      </c>
      <c r="Z698" s="33">
        <f>IF($AB698="","",IFERROR(INDEX(ITP!$N$3:$N$46,MATCH($AB698,ITP!$E$3:$E$46,0)),""))</f>
        <v/>
      </c>
      <c r="AA698" s="13">
        <f>IF(A698="","",A698&amp;"|"&amp;COUNTIF($A$2:A698,A698))</f>
        <v/>
      </c>
      <c r="AB698" s="13">
        <f>IF($A698="","",IFERROR(INDEX(ITP!$C$3:$C$21,MATCH(1,INDEX((ITP!$A$3:$A$21=$A698)*(((ITP!$B$3:$B$21="")+ISNUMBER(SEARCH(ITP!$B$3:$B$21,$G698&amp;" "&amp;$T698)))&gt;0),0),0)),""))</f>
        <v/>
      </c>
    </row>
    <row r="699">
      <c r="A699" s="33" t="n"/>
      <c r="B699" s="10" t="n"/>
      <c r="C699" s="33" t="n"/>
      <c r="D699" s="28" t="n"/>
      <c r="E699" s="10" t="n"/>
      <c r="F699" s="44" t="n"/>
      <c r="G699" s="33" t="n"/>
      <c r="H699" s="33" t="n"/>
      <c r="I699" s="33" t="n"/>
      <c r="J699" s="33" t="n"/>
      <c r="K699" s="44" t="n"/>
      <c r="L699" s="10" t="n"/>
      <c r="M699" s="33" t="n"/>
      <c r="N699" s="33" t="n"/>
      <c r="O699" s="33" t="n"/>
      <c r="P699" s="33" t="n"/>
      <c r="Q699" s="33" t="n"/>
      <c r="R699" s="33">
        <f>IF($AB699="","",IFERROR(INDEX(ITP!$G$3:$G$46,MATCH($AB699,ITP!$E$3:$E$46,0)),""))</f>
        <v/>
      </c>
      <c r="S699" s="33" t="n"/>
      <c r="T699" s="33" t="n"/>
      <c r="U699" s="33">
        <f>IF($AB699="","",IFERROR(INDEX(ITP!$I$3:$I$46,MATCH($AB699,ITP!$E$3:$E$46,0)),""))</f>
        <v/>
      </c>
      <c r="V699" s="33">
        <f>IF($AB699="","",IFERROR(INDEX(ITP!$J$3:$J$46,MATCH($AB699,ITP!$E$3:$E$46,0)),""))</f>
        <v/>
      </c>
      <c r="W699" s="33">
        <f>IF($AB699="","",IFERROR(INDEX(ITP!$K$3:$K$46,MATCH($AB699,ITP!$E$3:$E$46,0)),""))</f>
        <v/>
      </c>
      <c r="X699" s="33">
        <f>IF($AB699="","",IFERROR(INDEX(ITP!$L$3:$L$46,MATCH($AB699,ITP!$E$3:$E$46,0)),""))</f>
        <v/>
      </c>
      <c r="Y699" s="33">
        <f>IF($AB699="","",IFERROR(INDEX(ITP!$M$3:$M$46,MATCH($AB699,ITP!$E$3:$E$46,0)),""))</f>
        <v/>
      </c>
      <c r="Z699" s="33">
        <f>IF($AB699="","",IFERROR(INDEX(ITP!$N$3:$N$46,MATCH($AB699,ITP!$E$3:$E$46,0)),""))</f>
        <v/>
      </c>
      <c r="AA699" s="13">
        <f>IF(A699="","",A699&amp;"|"&amp;COUNTIF($A$2:A699,A699))</f>
        <v/>
      </c>
      <c r="AB699" s="13">
        <f>IF($A699="","",IFERROR(INDEX(ITP!$C$3:$C$21,MATCH(1,INDEX((ITP!$A$3:$A$21=$A699)*(((ITP!$B$3:$B$21="")+ISNUMBER(SEARCH(ITP!$B$3:$B$21,$G699&amp;" "&amp;$T699)))&gt;0),0),0)),""))</f>
        <v/>
      </c>
    </row>
    <row r="700">
      <c r="A700" s="33" t="n"/>
      <c r="B700" s="10" t="n"/>
      <c r="C700" s="33" t="n"/>
      <c r="D700" s="28" t="n"/>
      <c r="E700" s="10" t="n"/>
      <c r="F700" s="44" t="n"/>
      <c r="G700" s="33" t="n"/>
      <c r="H700" s="33" t="n"/>
      <c r="I700" s="33" t="n"/>
      <c r="J700" s="33" t="n"/>
      <c r="K700" s="44" t="n"/>
      <c r="L700" s="10" t="n"/>
      <c r="M700" s="33" t="n"/>
      <c r="N700" s="33" t="n"/>
      <c r="O700" s="33" t="n"/>
      <c r="P700" s="33" t="n"/>
      <c r="Q700" s="33" t="n"/>
      <c r="R700" s="33">
        <f>IF($AB700="","",IFERROR(INDEX(ITP!$G$3:$G$46,MATCH($AB700,ITP!$E$3:$E$46,0)),""))</f>
        <v/>
      </c>
      <c r="S700" s="33" t="n"/>
      <c r="T700" s="33" t="n"/>
      <c r="U700" s="33">
        <f>IF($AB700="","",IFERROR(INDEX(ITP!$I$3:$I$46,MATCH($AB700,ITP!$E$3:$E$46,0)),""))</f>
        <v/>
      </c>
      <c r="V700" s="33">
        <f>IF($AB700="","",IFERROR(INDEX(ITP!$J$3:$J$46,MATCH($AB700,ITP!$E$3:$E$46,0)),""))</f>
        <v/>
      </c>
      <c r="W700" s="33">
        <f>IF($AB700="","",IFERROR(INDEX(ITP!$K$3:$K$46,MATCH($AB700,ITP!$E$3:$E$46,0)),""))</f>
        <v/>
      </c>
      <c r="X700" s="33">
        <f>IF($AB700="","",IFERROR(INDEX(ITP!$L$3:$L$46,MATCH($AB700,ITP!$E$3:$E$46,0)),""))</f>
        <v/>
      </c>
      <c r="Y700" s="33">
        <f>IF($AB700="","",IFERROR(INDEX(ITP!$M$3:$M$46,MATCH($AB700,ITP!$E$3:$E$46,0)),""))</f>
        <v/>
      </c>
      <c r="Z700" s="33">
        <f>IF($AB700="","",IFERROR(INDEX(ITP!$N$3:$N$46,MATCH($AB700,ITP!$E$3:$E$46,0)),""))</f>
        <v/>
      </c>
      <c r="AA700" s="13">
        <f>IF(A700="","",A700&amp;"|"&amp;COUNTIF($A$2:A700,A700))</f>
        <v/>
      </c>
      <c r="AB700" s="13">
        <f>IF($A700="","",IFERROR(INDEX(ITP!$C$3:$C$21,MATCH(1,INDEX((ITP!$A$3:$A$21=$A700)*(((ITP!$B$3:$B$21="")+ISNUMBER(SEARCH(ITP!$B$3:$B$21,$G700&amp;" "&amp;$T700)))&gt;0),0),0)),""))</f>
        <v/>
      </c>
    </row>
    <row r="701">
      <c r="A701" s="33" t="n"/>
      <c r="B701" s="10" t="n"/>
      <c r="C701" s="33" t="n"/>
      <c r="D701" s="28" t="n"/>
      <c r="E701" s="10" t="n"/>
      <c r="F701" s="44" t="n"/>
      <c r="G701" s="33" t="n"/>
      <c r="H701" s="33" t="n"/>
      <c r="I701" s="33" t="n"/>
      <c r="J701" s="33" t="n"/>
      <c r="K701" s="44" t="n"/>
      <c r="L701" s="10" t="n"/>
      <c r="M701" s="33" t="n"/>
      <c r="N701" s="33" t="n"/>
      <c r="O701" s="33" t="n"/>
      <c r="P701" s="33" t="n"/>
      <c r="Q701" s="33" t="n"/>
      <c r="R701" s="33">
        <f>IF($AB701="","",IFERROR(INDEX(ITP!$G$3:$G$46,MATCH($AB701,ITP!$E$3:$E$46,0)),""))</f>
        <v/>
      </c>
      <c r="S701" s="33" t="n"/>
      <c r="T701" s="33" t="n"/>
      <c r="U701" s="33">
        <f>IF($AB701="","",IFERROR(INDEX(ITP!$I$3:$I$46,MATCH($AB701,ITP!$E$3:$E$46,0)),""))</f>
        <v/>
      </c>
      <c r="V701" s="33">
        <f>IF($AB701="","",IFERROR(INDEX(ITP!$J$3:$J$46,MATCH($AB701,ITP!$E$3:$E$46,0)),""))</f>
        <v/>
      </c>
      <c r="W701" s="33">
        <f>IF($AB701="","",IFERROR(INDEX(ITP!$K$3:$K$46,MATCH($AB701,ITP!$E$3:$E$46,0)),""))</f>
        <v/>
      </c>
      <c r="X701" s="33">
        <f>IF($AB701="","",IFERROR(INDEX(ITP!$L$3:$L$46,MATCH($AB701,ITP!$E$3:$E$46,0)),""))</f>
        <v/>
      </c>
      <c r="Y701" s="33">
        <f>IF($AB701="","",IFERROR(INDEX(ITP!$M$3:$M$46,MATCH($AB701,ITP!$E$3:$E$46,0)),""))</f>
        <v/>
      </c>
      <c r="Z701" s="33">
        <f>IF($AB701="","",IFERROR(INDEX(ITP!$N$3:$N$46,MATCH($AB701,ITP!$E$3:$E$46,0)),""))</f>
        <v/>
      </c>
      <c r="AA701" s="13">
        <f>IF(A701="","",A701&amp;"|"&amp;COUNTIF($A$2:A701,A701))</f>
        <v/>
      </c>
      <c r="AB701" s="13">
        <f>IF($A701="","",IFERROR(INDEX(ITP!$C$3:$C$21,MATCH(1,INDEX((ITP!$A$3:$A$21=$A701)*(((ITP!$B$3:$B$21="")+ISNUMBER(SEARCH(ITP!$B$3:$B$21,$G701&amp;" "&amp;$T701)))&gt;0),0),0)),""))</f>
        <v/>
      </c>
    </row>
    <row r="702">
      <c r="A702" s="33" t="n"/>
      <c r="B702" s="10" t="n"/>
      <c r="C702" s="33" t="n"/>
      <c r="D702" s="28" t="n"/>
      <c r="E702" s="10" t="n"/>
      <c r="F702" s="44" t="n"/>
      <c r="G702" s="33" t="n"/>
      <c r="H702" s="33" t="n"/>
      <c r="I702" s="33" t="n"/>
      <c r="J702" s="33" t="n"/>
      <c r="K702" s="44" t="n"/>
      <c r="L702" s="10" t="n"/>
      <c r="M702" s="33" t="n"/>
      <c r="N702" s="33" t="n"/>
      <c r="O702" s="33" t="n"/>
      <c r="P702" s="33" t="n"/>
      <c r="Q702" s="33" t="n"/>
      <c r="R702" s="33">
        <f>IF($AB702="","",IFERROR(INDEX(ITP!$G$3:$G$46,MATCH($AB702,ITP!$E$3:$E$46,0)),""))</f>
        <v/>
      </c>
      <c r="S702" s="33" t="n"/>
      <c r="T702" s="33" t="n"/>
      <c r="U702" s="33">
        <f>IF($AB702="","",IFERROR(INDEX(ITP!$I$3:$I$46,MATCH($AB702,ITP!$E$3:$E$46,0)),""))</f>
        <v/>
      </c>
      <c r="V702" s="33">
        <f>IF($AB702="","",IFERROR(INDEX(ITP!$J$3:$J$46,MATCH($AB702,ITP!$E$3:$E$46,0)),""))</f>
        <v/>
      </c>
      <c r="W702" s="33">
        <f>IF($AB702="","",IFERROR(INDEX(ITP!$K$3:$K$46,MATCH($AB702,ITP!$E$3:$E$46,0)),""))</f>
        <v/>
      </c>
      <c r="X702" s="33">
        <f>IF($AB702="","",IFERROR(INDEX(ITP!$L$3:$L$46,MATCH($AB702,ITP!$E$3:$E$46,0)),""))</f>
        <v/>
      </c>
      <c r="Y702" s="33">
        <f>IF($AB702="","",IFERROR(INDEX(ITP!$M$3:$M$46,MATCH($AB702,ITP!$E$3:$E$46,0)),""))</f>
        <v/>
      </c>
      <c r="Z702" s="33">
        <f>IF($AB702="","",IFERROR(INDEX(ITP!$N$3:$N$46,MATCH($AB702,ITP!$E$3:$E$46,0)),""))</f>
        <v/>
      </c>
      <c r="AA702" s="13">
        <f>IF(A702="","",A702&amp;"|"&amp;COUNTIF($A$2:A702,A702))</f>
        <v/>
      </c>
      <c r="AB702" s="13">
        <f>IF($A702="","",IFERROR(INDEX(ITP!$C$3:$C$21,MATCH(1,INDEX((ITP!$A$3:$A$21=$A702)*(((ITP!$B$3:$B$21="")+ISNUMBER(SEARCH(ITP!$B$3:$B$21,$G702&amp;" "&amp;$T702)))&gt;0),0),0)),""))</f>
        <v/>
      </c>
    </row>
    <row r="703">
      <c r="A703" s="33" t="n"/>
      <c r="B703" s="10" t="n"/>
      <c r="C703" s="33" t="n"/>
      <c r="D703" s="28" t="n"/>
      <c r="E703" s="10" t="n"/>
      <c r="F703" s="44" t="n"/>
      <c r="G703" s="33" t="n"/>
      <c r="H703" s="33" t="n"/>
      <c r="I703" s="33" t="n"/>
      <c r="J703" s="33" t="n"/>
      <c r="K703" s="44" t="n"/>
      <c r="L703" s="10" t="n"/>
      <c r="M703" s="33" t="n"/>
      <c r="N703" s="33" t="n"/>
      <c r="O703" s="33" t="n"/>
      <c r="P703" s="33" t="n"/>
      <c r="Q703" s="33" t="n"/>
      <c r="R703" s="33">
        <f>IF($AB703="","",IFERROR(INDEX(ITP!$G$3:$G$46,MATCH($AB703,ITP!$E$3:$E$46,0)),""))</f>
        <v/>
      </c>
      <c r="S703" s="33" t="n"/>
      <c r="T703" s="33" t="n"/>
      <c r="U703" s="33">
        <f>IF($AB703="","",IFERROR(INDEX(ITP!$I$3:$I$46,MATCH($AB703,ITP!$E$3:$E$46,0)),""))</f>
        <v/>
      </c>
      <c r="V703" s="33">
        <f>IF($AB703="","",IFERROR(INDEX(ITP!$J$3:$J$46,MATCH($AB703,ITP!$E$3:$E$46,0)),""))</f>
        <v/>
      </c>
      <c r="W703" s="33">
        <f>IF($AB703="","",IFERROR(INDEX(ITP!$K$3:$K$46,MATCH($AB703,ITP!$E$3:$E$46,0)),""))</f>
        <v/>
      </c>
      <c r="X703" s="33">
        <f>IF($AB703="","",IFERROR(INDEX(ITP!$L$3:$L$46,MATCH($AB703,ITP!$E$3:$E$46,0)),""))</f>
        <v/>
      </c>
      <c r="Y703" s="33">
        <f>IF($AB703="","",IFERROR(INDEX(ITP!$M$3:$M$46,MATCH($AB703,ITP!$E$3:$E$46,0)),""))</f>
        <v/>
      </c>
      <c r="Z703" s="33">
        <f>IF($AB703="","",IFERROR(INDEX(ITP!$N$3:$N$46,MATCH($AB703,ITP!$E$3:$E$46,0)),""))</f>
        <v/>
      </c>
      <c r="AA703" s="13">
        <f>IF(A703="","",A703&amp;"|"&amp;COUNTIF($A$2:A703,A703))</f>
        <v/>
      </c>
      <c r="AB703" s="13">
        <f>IF($A703="","",IFERROR(INDEX(ITP!$C$3:$C$21,MATCH(1,INDEX((ITP!$A$3:$A$21=$A703)*(((ITP!$B$3:$B$21="")+ISNUMBER(SEARCH(ITP!$B$3:$B$21,$G703&amp;" "&amp;$T703)))&gt;0),0),0)),""))</f>
        <v/>
      </c>
    </row>
    <row r="704">
      <c r="A704" s="33" t="n"/>
      <c r="B704" s="10" t="n"/>
      <c r="C704" s="33" t="n"/>
      <c r="D704" s="28" t="n"/>
      <c r="E704" s="10" t="n"/>
      <c r="F704" s="44" t="n"/>
      <c r="G704" s="33" t="n"/>
      <c r="H704" s="33" t="n"/>
      <c r="I704" s="33" t="n"/>
      <c r="J704" s="33" t="n"/>
      <c r="K704" s="44" t="n"/>
      <c r="L704" s="10" t="n"/>
      <c r="M704" s="33" t="n"/>
      <c r="N704" s="33" t="n"/>
      <c r="O704" s="33" t="n"/>
      <c r="P704" s="33" t="n"/>
      <c r="Q704" s="33" t="n"/>
      <c r="R704" s="33">
        <f>IF($AB704="","",IFERROR(INDEX(ITP!$G$3:$G$46,MATCH($AB704,ITP!$E$3:$E$46,0)),""))</f>
        <v/>
      </c>
      <c r="S704" s="33" t="n"/>
      <c r="T704" s="33" t="n"/>
      <c r="U704" s="33">
        <f>IF($AB704="","",IFERROR(INDEX(ITP!$I$3:$I$46,MATCH($AB704,ITP!$E$3:$E$46,0)),""))</f>
        <v/>
      </c>
      <c r="V704" s="33">
        <f>IF($AB704="","",IFERROR(INDEX(ITP!$J$3:$J$46,MATCH($AB704,ITP!$E$3:$E$46,0)),""))</f>
        <v/>
      </c>
      <c r="W704" s="33">
        <f>IF($AB704="","",IFERROR(INDEX(ITP!$K$3:$K$46,MATCH($AB704,ITP!$E$3:$E$46,0)),""))</f>
        <v/>
      </c>
      <c r="X704" s="33">
        <f>IF($AB704="","",IFERROR(INDEX(ITP!$L$3:$L$46,MATCH($AB704,ITP!$E$3:$E$46,0)),""))</f>
        <v/>
      </c>
      <c r="Y704" s="33">
        <f>IF($AB704="","",IFERROR(INDEX(ITP!$M$3:$M$46,MATCH($AB704,ITP!$E$3:$E$46,0)),""))</f>
        <v/>
      </c>
      <c r="Z704" s="33">
        <f>IF($AB704="","",IFERROR(INDEX(ITP!$N$3:$N$46,MATCH($AB704,ITP!$E$3:$E$46,0)),""))</f>
        <v/>
      </c>
      <c r="AA704" s="13">
        <f>IF(A704="","",A704&amp;"|"&amp;COUNTIF($A$2:A704,A704))</f>
        <v/>
      </c>
      <c r="AB704" s="13">
        <f>IF($A704="","",IFERROR(INDEX(ITP!$C$3:$C$21,MATCH(1,INDEX((ITP!$A$3:$A$21=$A704)*(((ITP!$B$3:$B$21="")+ISNUMBER(SEARCH(ITP!$B$3:$B$21,$G704&amp;" "&amp;$T704)))&gt;0),0),0)),""))</f>
        <v/>
      </c>
    </row>
    <row r="705">
      <c r="A705" s="33" t="n"/>
      <c r="B705" s="10" t="n"/>
      <c r="C705" s="33" t="n"/>
      <c r="D705" s="28" t="n"/>
      <c r="E705" s="10" t="n"/>
      <c r="F705" s="44" t="n"/>
      <c r="G705" s="33" t="n"/>
      <c r="H705" s="33" t="n"/>
      <c r="I705" s="33" t="n"/>
      <c r="J705" s="33" t="n"/>
      <c r="K705" s="44" t="n"/>
      <c r="L705" s="10" t="n"/>
      <c r="M705" s="33" t="n"/>
      <c r="N705" s="33" t="n"/>
      <c r="O705" s="33" t="n"/>
      <c r="P705" s="33" t="n"/>
      <c r="Q705" s="33" t="n"/>
      <c r="R705" s="33">
        <f>IF($AB705="","",IFERROR(INDEX(ITP!$G$3:$G$46,MATCH($AB705,ITP!$E$3:$E$46,0)),""))</f>
        <v/>
      </c>
      <c r="S705" s="33" t="n"/>
      <c r="T705" s="33" t="n"/>
      <c r="U705" s="33">
        <f>IF($AB705="","",IFERROR(INDEX(ITP!$I$3:$I$46,MATCH($AB705,ITP!$E$3:$E$46,0)),""))</f>
        <v/>
      </c>
      <c r="V705" s="33">
        <f>IF($AB705="","",IFERROR(INDEX(ITP!$J$3:$J$46,MATCH($AB705,ITP!$E$3:$E$46,0)),""))</f>
        <v/>
      </c>
      <c r="W705" s="33">
        <f>IF($AB705="","",IFERROR(INDEX(ITP!$K$3:$K$46,MATCH($AB705,ITP!$E$3:$E$46,0)),""))</f>
        <v/>
      </c>
      <c r="X705" s="33">
        <f>IF($AB705="","",IFERROR(INDEX(ITP!$L$3:$L$46,MATCH($AB705,ITP!$E$3:$E$46,0)),""))</f>
        <v/>
      </c>
      <c r="Y705" s="33">
        <f>IF($AB705="","",IFERROR(INDEX(ITP!$M$3:$M$46,MATCH($AB705,ITP!$E$3:$E$46,0)),""))</f>
        <v/>
      </c>
      <c r="Z705" s="33">
        <f>IF($AB705="","",IFERROR(INDEX(ITP!$N$3:$N$46,MATCH($AB705,ITP!$E$3:$E$46,0)),""))</f>
        <v/>
      </c>
      <c r="AA705" s="13">
        <f>IF(A705="","",A705&amp;"|"&amp;COUNTIF($A$2:A705,A705))</f>
        <v/>
      </c>
      <c r="AB705" s="13">
        <f>IF($A705="","",IFERROR(INDEX(ITP!$C$3:$C$21,MATCH(1,INDEX((ITP!$A$3:$A$21=$A705)*(((ITP!$B$3:$B$21="")+ISNUMBER(SEARCH(ITP!$B$3:$B$21,$G705&amp;" "&amp;$T705)))&gt;0),0),0)),""))</f>
        <v/>
      </c>
    </row>
    <row r="706">
      <c r="A706" s="33" t="n"/>
      <c r="B706" s="10" t="n"/>
      <c r="C706" s="33" t="n"/>
      <c r="D706" s="28" t="n"/>
      <c r="E706" s="10" t="n"/>
      <c r="F706" s="44" t="n"/>
      <c r="G706" s="33" t="n"/>
      <c r="H706" s="33" t="n"/>
      <c r="I706" s="33" t="n"/>
      <c r="J706" s="33" t="n"/>
      <c r="K706" s="44" t="n"/>
      <c r="L706" s="10" t="n"/>
      <c r="M706" s="33" t="n"/>
      <c r="N706" s="33" t="n"/>
      <c r="O706" s="33" t="n"/>
      <c r="P706" s="33" t="n"/>
      <c r="Q706" s="33" t="n"/>
      <c r="R706" s="33">
        <f>IF($AB706="","",IFERROR(INDEX(ITP!$G$3:$G$46,MATCH($AB706,ITP!$E$3:$E$46,0)),""))</f>
        <v/>
      </c>
      <c r="S706" s="33" t="n"/>
      <c r="T706" s="33" t="n"/>
      <c r="U706" s="33">
        <f>IF($AB706="","",IFERROR(INDEX(ITP!$I$3:$I$46,MATCH($AB706,ITP!$E$3:$E$46,0)),""))</f>
        <v/>
      </c>
      <c r="V706" s="33">
        <f>IF($AB706="","",IFERROR(INDEX(ITP!$J$3:$J$46,MATCH($AB706,ITP!$E$3:$E$46,0)),""))</f>
        <v/>
      </c>
      <c r="W706" s="33">
        <f>IF($AB706="","",IFERROR(INDEX(ITP!$K$3:$K$46,MATCH($AB706,ITP!$E$3:$E$46,0)),""))</f>
        <v/>
      </c>
      <c r="X706" s="33">
        <f>IF($AB706="","",IFERROR(INDEX(ITP!$L$3:$L$46,MATCH($AB706,ITP!$E$3:$E$46,0)),""))</f>
        <v/>
      </c>
      <c r="Y706" s="33">
        <f>IF($AB706="","",IFERROR(INDEX(ITP!$M$3:$M$46,MATCH($AB706,ITP!$E$3:$E$46,0)),""))</f>
        <v/>
      </c>
      <c r="Z706" s="33">
        <f>IF($AB706="","",IFERROR(INDEX(ITP!$N$3:$N$46,MATCH($AB706,ITP!$E$3:$E$46,0)),""))</f>
        <v/>
      </c>
      <c r="AA706" s="13">
        <f>IF(A706="","",A706&amp;"|"&amp;COUNTIF($A$2:A706,A706))</f>
        <v/>
      </c>
      <c r="AB706" s="13">
        <f>IF($A706="","",IFERROR(INDEX(ITP!$C$3:$C$21,MATCH(1,INDEX((ITP!$A$3:$A$21=$A706)*(((ITP!$B$3:$B$21="")+ISNUMBER(SEARCH(ITP!$B$3:$B$21,$G706&amp;" "&amp;$T706)))&gt;0),0),0)),""))</f>
        <v/>
      </c>
    </row>
    <row r="707">
      <c r="A707" s="33" t="n"/>
      <c r="B707" s="10" t="n"/>
      <c r="C707" s="33" t="n"/>
      <c r="D707" s="28" t="n"/>
      <c r="E707" s="10" t="n"/>
      <c r="F707" s="44" t="n"/>
      <c r="G707" s="33" t="n"/>
      <c r="H707" s="33" t="n"/>
      <c r="I707" s="33" t="n"/>
      <c r="J707" s="33" t="n"/>
      <c r="K707" s="44" t="n"/>
      <c r="L707" s="10" t="n"/>
      <c r="M707" s="33" t="n"/>
      <c r="N707" s="33" t="n"/>
      <c r="O707" s="33" t="n"/>
      <c r="P707" s="33" t="n"/>
      <c r="Q707" s="33" t="n"/>
      <c r="R707" s="33">
        <f>IF($AB707="","",IFERROR(INDEX(ITP!$G$3:$G$46,MATCH($AB707,ITP!$E$3:$E$46,0)),""))</f>
        <v/>
      </c>
      <c r="S707" s="33" t="n"/>
      <c r="T707" s="33" t="n"/>
      <c r="U707" s="33">
        <f>IF($AB707="","",IFERROR(INDEX(ITP!$I$3:$I$46,MATCH($AB707,ITP!$E$3:$E$46,0)),""))</f>
        <v/>
      </c>
      <c r="V707" s="33">
        <f>IF($AB707="","",IFERROR(INDEX(ITP!$J$3:$J$46,MATCH($AB707,ITP!$E$3:$E$46,0)),""))</f>
        <v/>
      </c>
      <c r="W707" s="33">
        <f>IF($AB707="","",IFERROR(INDEX(ITP!$K$3:$K$46,MATCH($AB707,ITP!$E$3:$E$46,0)),""))</f>
        <v/>
      </c>
      <c r="X707" s="33">
        <f>IF($AB707="","",IFERROR(INDEX(ITP!$L$3:$L$46,MATCH($AB707,ITP!$E$3:$E$46,0)),""))</f>
        <v/>
      </c>
      <c r="Y707" s="33">
        <f>IF($AB707="","",IFERROR(INDEX(ITP!$M$3:$M$46,MATCH($AB707,ITP!$E$3:$E$46,0)),""))</f>
        <v/>
      </c>
      <c r="Z707" s="33">
        <f>IF($AB707="","",IFERROR(INDEX(ITP!$N$3:$N$46,MATCH($AB707,ITP!$E$3:$E$46,0)),""))</f>
        <v/>
      </c>
      <c r="AA707" s="13">
        <f>IF(A707="","",A707&amp;"|"&amp;COUNTIF($A$2:A707,A707))</f>
        <v/>
      </c>
      <c r="AB707" s="13">
        <f>IF($A707="","",IFERROR(INDEX(ITP!$C$3:$C$21,MATCH(1,INDEX((ITP!$A$3:$A$21=$A707)*(((ITP!$B$3:$B$21="")+ISNUMBER(SEARCH(ITP!$B$3:$B$21,$G707&amp;" "&amp;$T707)))&gt;0),0),0)),""))</f>
        <v/>
      </c>
    </row>
    <row r="708">
      <c r="A708" s="33" t="n"/>
      <c r="B708" s="10" t="n"/>
      <c r="C708" s="33" t="n"/>
      <c r="D708" s="28" t="n"/>
      <c r="E708" s="10" t="n"/>
      <c r="F708" s="44" t="n"/>
      <c r="G708" s="33" t="n"/>
      <c r="H708" s="33" t="n"/>
      <c r="I708" s="33" t="n"/>
      <c r="J708" s="33" t="n"/>
      <c r="K708" s="44" t="n"/>
      <c r="L708" s="10" t="n"/>
      <c r="M708" s="33" t="n"/>
      <c r="N708" s="33" t="n"/>
      <c r="O708" s="33" t="n"/>
      <c r="P708" s="33" t="n"/>
      <c r="Q708" s="33" t="n"/>
      <c r="R708" s="33">
        <f>IF($AB708="","",IFERROR(INDEX(ITP!$G$3:$G$46,MATCH($AB708,ITP!$E$3:$E$46,0)),""))</f>
        <v/>
      </c>
      <c r="S708" s="33" t="n"/>
      <c r="T708" s="33" t="n"/>
      <c r="U708" s="33">
        <f>IF($AB708="","",IFERROR(INDEX(ITP!$I$3:$I$46,MATCH($AB708,ITP!$E$3:$E$46,0)),""))</f>
        <v/>
      </c>
      <c r="V708" s="33">
        <f>IF($AB708="","",IFERROR(INDEX(ITP!$J$3:$J$46,MATCH($AB708,ITP!$E$3:$E$46,0)),""))</f>
        <v/>
      </c>
      <c r="W708" s="33">
        <f>IF($AB708="","",IFERROR(INDEX(ITP!$K$3:$K$46,MATCH($AB708,ITP!$E$3:$E$46,0)),""))</f>
        <v/>
      </c>
      <c r="X708" s="33">
        <f>IF($AB708="","",IFERROR(INDEX(ITP!$L$3:$L$46,MATCH($AB708,ITP!$E$3:$E$46,0)),""))</f>
        <v/>
      </c>
      <c r="Y708" s="33">
        <f>IF($AB708="","",IFERROR(INDEX(ITP!$M$3:$M$46,MATCH($AB708,ITP!$E$3:$E$46,0)),""))</f>
        <v/>
      </c>
      <c r="Z708" s="33">
        <f>IF($AB708="","",IFERROR(INDEX(ITP!$N$3:$N$46,MATCH($AB708,ITP!$E$3:$E$46,0)),""))</f>
        <v/>
      </c>
      <c r="AA708" s="13">
        <f>IF(A708="","",A708&amp;"|"&amp;COUNTIF($A$2:A708,A708))</f>
        <v/>
      </c>
      <c r="AB708" s="13">
        <f>IF($A708="","",IFERROR(INDEX(ITP!$C$3:$C$21,MATCH(1,INDEX((ITP!$A$3:$A$21=$A708)*(((ITP!$B$3:$B$21="")+ISNUMBER(SEARCH(ITP!$B$3:$B$21,$G708&amp;" "&amp;$T708)))&gt;0),0),0)),""))</f>
        <v/>
      </c>
    </row>
    <row r="709">
      <c r="A709" s="33" t="n"/>
      <c r="B709" s="10" t="n"/>
      <c r="C709" s="33" t="n"/>
      <c r="D709" s="28" t="n"/>
      <c r="E709" s="10" t="n"/>
      <c r="F709" s="44" t="n"/>
      <c r="G709" s="33" t="n"/>
      <c r="H709" s="33" t="n"/>
      <c r="I709" s="33" t="n"/>
      <c r="J709" s="33" t="n"/>
      <c r="K709" s="44" t="n"/>
      <c r="L709" s="10" t="n"/>
      <c r="M709" s="33" t="n"/>
      <c r="N709" s="33" t="n"/>
      <c r="O709" s="33" t="n"/>
      <c r="P709" s="33" t="n"/>
      <c r="Q709" s="33" t="n"/>
      <c r="R709" s="33">
        <f>IF($AB709="","",IFERROR(INDEX(ITP!$G$3:$G$46,MATCH($AB709,ITP!$E$3:$E$46,0)),""))</f>
        <v/>
      </c>
      <c r="S709" s="33" t="n"/>
      <c r="T709" s="33" t="n"/>
      <c r="U709" s="33">
        <f>IF($AB709="","",IFERROR(INDEX(ITP!$I$3:$I$46,MATCH($AB709,ITP!$E$3:$E$46,0)),""))</f>
        <v/>
      </c>
      <c r="V709" s="33">
        <f>IF($AB709="","",IFERROR(INDEX(ITP!$J$3:$J$46,MATCH($AB709,ITP!$E$3:$E$46,0)),""))</f>
        <v/>
      </c>
      <c r="W709" s="33">
        <f>IF($AB709="","",IFERROR(INDEX(ITP!$K$3:$K$46,MATCH($AB709,ITP!$E$3:$E$46,0)),""))</f>
        <v/>
      </c>
      <c r="X709" s="33">
        <f>IF($AB709="","",IFERROR(INDEX(ITP!$L$3:$L$46,MATCH($AB709,ITP!$E$3:$E$46,0)),""))</f>
        <v/>
      </c>
      <c r="Y709" s="33">
        <f>IF($AB709="","",IFERROR(INDEX(ITP!$M$3:$M$46,MATCH($AB709,ITP!$E$3:$E$46,0)),""))</f>
        <v/>
      </c>
      <c r="Z709" s="33">
        <f>IF($AB709="","",IFERROR(INDEX(ITP!$N$3:$N$46,MATCH($AB709,ITP!$E$3:$E$46,0)),""))</f>
        <v/>
      </c>
      <c r="AA709" s="13">
        <f>IF(A709="","",A709&amp;"|"&amp;COUNTIF($A$2:A709,A709))</f>
        <v/>
      </c>
      <c r="AB709" s="13">
        <f>IF($A709="","",IFERROR(INDEX(ITP!$C$3:$C$21,MATCH(1,INDEX((ITP!$A$3:$A$21=$A709)*(((ITP!$B$3:$B$21="")+ISNUMBER(SEARCH(ITP!$B$3:$B$21,$G709&amp;" "&amp;$T709)))&gt;0),0),0)),""))</f>
        <v/>
      </c>
    </row>
    <row r="710">
      <c r="A710" s="33" t="n"/>
      <c r="B710" s="10" t="n"/>
      <c r="C710" s="33" t="n"/>
      <c r="D710" s="28" t="n"/>
      <c r="E710" s="10" t="n"/>
      <c r="F710" s="44" t="n"/>
      <c r="G710" s="33" t="n"/>
      <c r="H710" s="33" t="n"/>
      <c r="I710" s="33" t="n"/>
      <c r="J710" s="33" t="n"/>
      <c r="K710" s="44" t="n"/>
      <c r="L710" s="10" t="n"/>
      <c r="M710" s="33" t="n"/>
      <c r="N710" s="33" t="n"/>
      <c r="O710" s="33" t="n"/>
      <c r="P710" s="33" t="n"/>
      <c r="Q710" s="33" t="n"/>
      <c r="R710" s="33">
        <f>IF($AB710="","",IFERROR(INDEX(ITP!$G$3:$G$46,MATCH($AB710,ITP!$E$3:$E$46,0)),""))</f>
        <v/>
      </c>
      <c r="S710" s="33" t="n"/>
      <c r="T710" s="33" t="n"/>
      <c r="U710" s="33">
        <f>IF($AB710="","",IFERROR(INDEX(ITP!$I$3:$I$46,MATCH($AB710,ITP!$E$3:$E$46,0)),""))</f>
        <v/>
      </c>
      <c r="V710" s="33">
        <f>IF($AB710="","",IFERROR(INDEX(ITP!$J$3:$J$46,MATCH($AB710,ITP!$E$3:$E$46,0)),""))</f>
        <v/>
      </c>
      <c r="W710" s="33">
        <f>IF($AB710="","",IFERROR(INDEX(ITP!$K$3:$K$46,MATCH($AB710,ITP!$E$3:$E$46,0)),""))</f>
        <v/>
      </c>
      <c r="X710" s="33">
        <f>IF($AB710="","",IFERROR(INDEX(ITP!$L$3:$L$46,MATCH($AB710,ITP!$E$3:$E$46,0)),""))</f>
        <v/>
      </c>
      <c r="Y710" s="33">
        <f>IF($AB710="","",IFERROR(INDEX(ITP!$M$3:$M$46,MATCH($AB710,ITP!$E$3:$E$46,0)),""))</f>
        <v/>
      </c>
      <c r="Z710" s="33">
        <f>IF($AB710="","",IFERROR(INDEX(ITP!$N$3:$N$46,MATCH($AB710,ITP!$E$3:$E$46,0)),""))</f>
        <v/>
      </c>
      <c r="AA710" s="13">
        <f>IF(A710="","",A710&amp;"|"&amp;COUNTIF($A$2:A710,A710))</f>
        <v/>
      </c>
      <c r="AB710" s="13">
        <f>IF($A710="","",IFERROR(INDEX(ITP!$C$3:$C$21,MATCH(1,INDEX((ITP!$A$3:$A$21=$A710)*(((ITP!$B$3:$B$21="")+ISNUMBER(SEARCH(ITP!$B$3:$B$21,$G710&amp;" "&amp;$T710)))&gt;0),0),0)),""))</f>
        <v/>
      </c>
    </row>
    <row r="711">
      <c r="A711" s="33" t="n"/>
      <c r="B711" s="10" t="n"/>
      <c r="C711" s="33" t="n"/>
      <c r="D711" s="28" t="n"/>
      <c r="E711" s="10" t="n"/>
      <c r="F711" s="44" t="n"/>
      <c r="G711" s="33" t="n"/>
      <c r="H711" s="33" t="n"/>
      <c r="I711" s="33" t="n"/>
      <c r="J711" s="33" t="n"/>
      <c r="K711" s="44" t="n"/>
      <c r="L711" s="10" t="n"/>
      <c r="M711" s="33" t="n"/>
      <c r="N711" s="33" t="n"/>
      <c r="O711" s="33" t="n"/>
      <c r="P711" s="33" t="n"/>
      <c r="Q711" s="33" t="n"/>
      <c r="R711" s="33">
        <f>IF($AB711="","",IFERROR(INDEX(ITP!$G$3:$G$46,MATCH($AB711,ITP!$E$3:$E$46,0)),""))</f>
        <v/>
      </c>
      <c r="S711" s="33" t="n"/>
      <c r="T711" s="33" t="n"/>
      <c r="U711" s="33">
        <f>IF($AB711="","",IFERROR(INDEX(ITP!$I$3:$I$46,MATCH($AB711,ITP!$E$3:$E$46,0)),""))</f>
        <v/>
      </c>
      <c r="V711" s="33">
        <f>IF($AB711="","",IFERROR(INDEX(ITP!$J$3:$J$46,MATCH($AB711,ITP!$E$3:$E$46,0)),""))</f>
        <v/>
      </c>
      <c r="W711" s="33">
        <f>IF($AB711="","",IFERROR(INDEX(ITP!$K$3:$K$46,MATCH($AB711,ITP!$E$3:$E$46,0)),""))</f>
        <v/>
      </c>
      <c r="X711" s="33">
        <f>IF($AB711="","",IFERROR(INDEX(ITP!$L$3:$L$46,MATCH($AB711,ITP!$E$3:$E$46,0)),""))</f>
        <v/>
      </c>
      <c r="Y711" s="33">
        <f>IF($AB711="","",IFERROR(INDEX(ITP!$M$3:$M$46,MATCH($AB711,ITP!$E$3:$E$46,0)),""))</f>
        <v/>
      </c>
      <c r="Z711" s="33">
        <f>IF($AB711="","",IFERROR(INDEX(ITP!$N$3:$N$46,MATCH($AB711,ITP!$E$3:$E$46,0)),""))</f>
        <v/>
      </c>
      <c r="AA711" s="13">
        <f>IF(A711="","",A711&amp;"|"&amp;COUNTIF($A$2:A711,A711))</f>
        <v/>
      </c>
      <c r="AB711" s="13">
        <f>IF($A711="","",IFERROR(INDEX(ITP!$C$3:$C$21,MATCH(1,INDEX((ITP!$A$3:$A$21=$A711)*(((ITP!$B$3:$B$21="")+ISNUMBER(SEARCH(ITP!$B$3:$B$21,$G711&amp;" "&amp;$T711)))&gt;0),0),0)),""))</f>
        <v/>
      </c>
    </row>
    <row r="712">
      <c r="A712" s="33" t="n"/>
      <c r="B712" s="10" t="n"/>
      <c r="C712" s="33" t="n"/>
      <c r="D712" s="28" t="n"/>
      <c r="E712" s="10" t="n"/>
      <c r="F712" s="44" t="n"/>
      <c r="G712" s="33" t="n"/>
      <c r="H712" s="33" t="n"/>
      <c r="I712" s="33" t="n"/>
      <c r="J712" s="33" t="n"/>
      <c r="K712" s="44" t="n"/>
      <c r="L712" s="10" t="n"/>
      <c r="M712" s="33" t="n"/>
      <c r="N712" s="33" t="n"/>
      <c r="O712" s="33" t="n"/>
      <c r="P712" s="33" t="n"/>
      <c r="Q712" s="33" t="n"/>
      <c r="R712" s="33">
        <f>IF($AB712="","",IFERROR(INDEX(ITP!$G$3:$G$46,MATCH($AB712,ITP!$E$3:$E$46,0)),""))</f>
        <v/>
      </c>
      <c r="S712" s="33" t="n"/>
      <c r="T712" s="33" t="n"/>
      <c r="U712" s="33">
        <f>IF($AB712="","",IFERROR(INDEX(ITP!$I$3:$I$46,MATCH($AB712,ITP!$E$3:$E$46,0)),""))</f>
        <v/>
      </c>
      <c r="V712" s="33">
        <f>IF($AB712="","",IFERROR(INDEX(ITP!$J$3:$J$46,MATCH($AB712,ITP!$E$3:$E$46,0)),""))</f>
        <v/>
      </c>
      <c r="W712" s="33">
        <f>IF($AB712="","",IFERROR(INDEX(ITP!$K$3:$K$46,MATCH($AB712,ITP!$E$3:$E$46,0)),""))</f>
        <v/>
      </c>
      <c r="X712" s="33">
        <f>IF($AB712="","",IFERROR(INDEX(ITP!$L$3:$L$46,MATCH($AB712,ITP!$E$3:$E$46,0)),""))</f>
        <v/>
      </c>
      <c r="Y712" s="33">
        <f>IF($AB712="","",IFERROR(INDEX(ITP!$M$3:$M$46,MATCH($AB712,ITP!$E$3:$E$46,0)),""))</f>
        <v/>
      </c>
      <c r="Z712" s="33">
        <f>IF($AB712="","",IFERROR(INDEX(ITP!$N$3:$N$46,MATCH($AB712,ITP!$E$3:$E$46,0)),""))</f>
        <v/>
      </c>
      <c r="AA712" s="13">
        <f>IF(A712="","",A712&amp;"|"&amp;COUNTIF($A$2:A712,A712))</f>
        <v/>
      </c>
      <c r="AB712" s="13">
        <f>IF($A712="","",IFERROR(INDEX(ITP!$C$3:$C$21,MATCH(1,INDEX((ITP!$A$3:$A$21=$A712)*(((ITP!$B$3:$B$21="")+ISNUMBER(SEARCH(ITP!$B$3:$B$21,$G712&amp;" "&amp;$T712)))&gt;0),0),0)),""))</f>
        <v/>
      </c>
    </row>
    <row r="713">
      <c r="A713" s="33" t="n"/>
      <c r="B713" s="10" t="n"/>
      <c r="C713" s="33" t="n"/>
      <c r="D713" s="28" t="n"/>
      <c r="E713" s="10" t="n"/>
      <c r="F713" s="44" t="n"/>
      <c r="G713" s="33" t="n"/>
      <c r="H713" s="33" t="n"/>
      <c r="I713" s="33" t="n"/>
      <c r="J713" s="33" t="n"/>
      <c r="K713" s="44" t="n"/>
      <c r="L713" s="10" t="n"/>
      <c r="M713" s="33" t="n"/>
      <c r="N713" s="33" t="n"/>
      <c r="O713" s="33" t="n"/>
      <c r="P713" s="33" t="n"/>
      <c r="Q713" s="33" t="n"/>
      <c r="R713" s="33">
        <f>IF($AB713="","",IFERROR(INDEX(ITP!$G$3:$G$46,MATCH($AB713,ITP!$E$3:$E$46,0)),""))</f>
        <v/>
      </c>
      <c r="S713" s="33" t="n"/>
      <c r="T713" s="33" t="n"/>
      <c r="U713" s="33">
        <f>IF($AB713="","",IFERROR(INDEX(ITP!$I$3:$I$46,MATCH($AB713,ITP!$E$3:$E$46,0)),""))</f>
        <v/>
      </c>
      <c r="V713" s="33">
        <f>IF($AB713="","",IFERROR(INDEX(ITP!$J$3:$J$46,MATCH($AB713,ITP!$E$3:$E$46,0)),""))</f>
        <v/>
      </c>
      <c r="W713" s="33">
        <f>IF($AB713="","",IFERROR(INDEX(ITP!$K$3:$K$46,MATCH($AB713,ITP!$E$3:$E$46,0)),""))</f>
        <v/>
      </c>
      <c r="X713" s="33">
        <f>IF($AB713="","",IFERROR(INDEX(ITP!$L$3:$L$46,MATCH($AB713,ITP!$E$3:$E$46,0)),""))</f>
        <v/>
      </c>
      <c r="Y713" s="33">
        <f>IF($AB713="","",IFERROR(INDEX(ITP!$M$3:$M$46,MATCH($AB713,ITP!$E$3:$E$46,0)),""))</f>
        <v/>
      </c>
      <c r="Z713" s="33">
        <f>IF($AB713="","",IFERROR(INDEX(ITP!$N$3:$N$46,MATCH($AB713,ITP!$E$3:$E$46,0)),""))</f>
        <v/>
      </c>
      <c r="AA713" s="13">
        <f>IF(A713="","",A713&amp;"|"&amp;COUNTIF($A$2:A713,A713))</f>
        <v/>
      </c>
      <c r="AB713" s="13">
        <f>IF($A713="","",IFERROR(INDEX(ITP!$C$3:$C$21,MATCH(1,INDEX((ITP!$A$3:$A$21=$A713)*(((ITP!$B$3:$B$21="")+ISNUMBER(SEARCH(ITP!$B$3:$B$21,$G713&amp;" "&amp;$T713)))&gt;0),0),0)),""))</f>
        <v/>
      </c>
    </row>
    <row r="714">
      <c r="A714" s="33" t="n"/>
      <c r="B714" s="10" t="n"/>
      <c r="C714" s="33" t="n"/>
      <c r="D714" s="28" t="n"/>
      <c r="E714" s="10" t="n"/>
      <c r="F714" s="44" t="n"/>
      <c r="G714" s="33" t="n"/>
      <c r="H714" s="33" t="n"/>
      <c r="I714" s="33" t="n"/>
      <c r="J714" s="33" t="n"/>
      <c r="K714" s="44" t="n"/>
      <c r="L714" s="10" t="n"/>
      <c r="M714" s="33" t="n"/>
      <c r="N714" s="33" t="n"/>
      <c r="O714" s="33" t="n"/>
      <c r="P714" s="33" t="n"/>
      <c r="Q714" s="33" t="n"/>
      <c r="R714" s="33">
        <f>IF($AB714="","",IFERROR(INDEX(ITP!$G$3:$G$46,MATCH($AB714,ITP!$E$3:$E$46,0)),""))</f>
        <v/>
      </c>
      <c r="S714" s="33" t="n"/>
      <c r="T714" s="33" t="n"/>
      <c r="U714" s="33">
        <f>IF($AB714="","",IFERROR(INDEX(ITP!$I$3:$I$46,MATCH($AB714,ITP!$E$3:$E$46,0)),""))</f>
        <v/>
      </c>
      <c r="V714" s="33">
        <f>IF($AB714="","",IFERROR(INDEX(ITP!$J$3:$J$46,MATCH($AB714,ITP!$E$3:$E$46,0)),""))</f>
        <v/>
      </c>
      <c r="W714" s="33">
        <f>IF($AB714="","",IFERROR(INDEX(ITP!$K$3:$K$46,MATCH($AB714,ITP!$E$3:$E$46,0)),""))</f>
        <v/>
      </c>
      <c r="X714" s="33">
        <f>IF($AB714="","",IFERROR(INDEX(ITP!$L$3:$L$46,MATCH($AB714,ITP!$E$3:$E$46,0)),""))</f>
        <v/>
      </c>
      <c r="Y714" s="33">
        <f>IF($AB714="","",IFERROR(INDEX(ITP!$M$3:$M$46,MATCH($AB714,ITP!$E$3:$E$46,0)),""))</f>
        <v/>
      </c>
      <c r="Z714" s="33">
        <f>IF($AB714="","",IFERROR(INDEX(ITP!$N$3:$N$46,MATCH($AB714,ITP!$E$3:$E$46,0)),""))</f>
        <v/>
      </c>
      <c r="AA714" s="13">
        <f>IF(A714="","",A714&amp;"|"&amp;COUNTIF($A$2:A714,A714))</f>
        <v/>
      </c>
      <c r="AB714" s="13">
        <f>IF($A714="","",IFERROR(INDEX(ITP!$C$3:$C$21,MATCH(1,INDEX((ITP!$A$3:$A$21=$A714)*(((ITP!$B$3:$B$21="")+ISNUMBER(SEARCH(ITP!$B$3:$B$21,$G714&amp;" "&amp;$T714)))&gt;0),0),0)),""))</f>
        <v/>
      </c>
    </row>
    <row r="715">
      <c r="A715" s="33" t="n"/>
      <c r="B715" s="10" t="n"/>
      <c r="C715" s="33" t="n"/>
      <c r="D715" s="28" t="n"/>
      <c r="E715" s="10" t="n"/>
      <c r="F715" s="44" t="n"/>
      <c r="G715" s="33" t="n"/>
      <c r="H715" s="33" t="n"/>
      <c r="I715" s="33" t="n"/>
      <c r="J715" s="33" t="n"/>
      <c r="K715" s="44" t="n"/>
      <c r="L715" s="10" t="n"/>
      <c r="M715" s="33" t="n"/>
      <c r="N715" s="33" t="n"/>
      <c r="O715" s="33" t="n"/>
      <c r="P715" s="33" t="n"/>
      <c r="Q715" s="33" t="n"/>
      <c r="R715" s="33">
        <f>IF($AB715="","",IFERROR(INDEX(ITP!$G$3:$G$46,MATCH($AB715,ITP!$E$3:$E$46,0)),""))</f>
        <v/>
      </c>
      <c r="S715" s="33" t="n"/>
      <c r="T715" s="33" t="n"/>
      <c r="U715" s="33">
        <f>IF($AB715="","",IFERROR(INDEX(ITP!$I$3:$I$46,MATCH($AB715,ITP!$E$3:$E$46,0)),""))</f>
        <v/>
      </c>
      <c r="V715" s="33">
        <f>IF($AB715="","",IFERROR(INDEX(ITP!$J$3:$J$46,MATCH($AB715,ITP!$E$3:$E$46,0)),""))</f>
        <v/>
      </c>
      <c r="W715" s="33">
        <f>IF($AB715="","",IFERROR(INDEX(ITP!$K$3:$K$46,MATCH($AB715,ITP!$E$3:$E$46,0)),""))</f>
        <v/>
      </c>
      <c r="X715" s="33">
        <f>IF($AB715="","",IFERROR(INDEX(ITP!$L$3:$L$46,MATCH($AB715,ITP!$E$3:$E$46,0)),""))</f>
        <v/>
      </c>
      <c r="Y715" s="33">
        <f>IF($AB715="","",IFERROR(INDEX(ITP!$M$3:$M$46,MATCH($AB715,ITP!$E$3:$E$46,0)),""))</f>
        <v/>
      </c>
      <c r="Z715" s="33">
        <f>IF($AB715="","",IFERROR(INDEX(ITP!$N$3:$N$46,MATCH($AB715,ITP!$E$3:$E$46,0)),""))</f>
        <v/>
      </c>
      <c r="AA715" s="13">
        <f>IF(A715="","",A715&amp;"|"&amp;COUNTIF($A$2:A715,A715))</f>
        <v/>
      </c>
      <c r="AB715" s="13">
        <f>IF($A715="","",IFERROR(INDEX(ITP!$C$3:$C$21,MATCH(1,INDEX((ITP!$A$3:$A$21=$A715)*(((ITP!$B$3:$B$21="")+ISNUMBER(SEARCH(ITP!$B$3:$B$21,$G715&amp;" "&amp;$T715)))&gt;0),0),0)),""))</f>
        <v/>
      </c>
    </row>
    <row r="716">
      <c r="A716" s="33" t="n"/>
      <c r="B716" s="10" t="n"/>
      <c r="C716" s="33" t="n"/>
      <c r="D716" s="28" t="n"/>
      <c r="E716" s="10" t="n"/>
      <c r="F716" s="44" t="n"/>
      <c r="G716" s="33" t="n"/>
      <c r="H716" s="33" t="n"/>
      <c r="I716" s="33" t="n"/>
      <c r="J716" s="33" t="n"/>
      <c r="K716" s="44" t="n"/>
      <c r="L716" s="10" t="n"/>
      <c r="M716" s="33" t="n"/>
      <c r="N716" s="33" t="n"/>
      <c r="O716" s="33" t="n"/>
      <c r="P716" s="33" t="n"/>
      <c r="Q716" s="33" t="n"/>
      <c r="R716" s="33">
        <f>IF($AB716="","",IFERROR(INDEX(ITP!$G$3:$G$46,MATCH($AB716,ITP!$E$3:$E$46,0)),""))</f>
        <v/>
      </c>
      <c r="S716" s="33" t="n"/>
      <c r="T716" s="33" t="n"/>
      <c r="U716" s="33">
        <f>IF($AB716="","",IFERROR(INDEX(ITP!$I$3:$I$46,MATCH($AB716,ITP!$E$3:$E$46,0)),""))</f>
        <v/>
      </c>
      <c r="V716" s="33">
        <f>IF($AB716="","",IFERROR(INDEX(ITP!$J$3:$J$46,MATCH($AB716,ITP!$E$3:$E$46,0)),""))</f>
        <v/>
      </c>
      <c r="W716" s="33">
        <f>IF($AB716="","",IFERROR(INDEX(ITP!$K$3:$K$46,MATCH($AB716,ITP!$E$3:$E$46,0)),""))</f>
        <v/>
      </c>
      <c r="X716" s="33">
        <f>IF($AB716="","",IFERROR(INDEX(ITP!$L$3:$L$46,MATCH($AB716,ITP!$E$3:$E$46,0)),""))</f>
        <v/>
      </c>
      <c r="Y716" s="33">
        <f>IF($AB716="","",IFERROR(INDEX(ITP!$M$3:$M$46,MATCH($AB716,ITP!$E$3:$E$46,0)),""))</f>
        <v/>
      </c>
      <c r="Z716" s="33">
        <f>IF($AB716="","",IFERROR(INDEX(ITP!$N$3:$N$46,MATCH($AB716,ITP!$E$3:$E$46,0)),""))</f>
        <v/>
      </c>
      <c r="AA716" s="13">
        <f>IF(A716="","",A716&amp;"|"&amp;COUNTIF($A$2:A716,A716))</f>
        <v/>
      </c>
      <c r="AB716" s="13">
        <f>IF($A716="","",IFERROR(INDEX(ITP!$C$3:$C$21,MATCH(1,INDEX((ITP!$A$3:$A$21=$A716)*(((ITP!$B$3:$B$21="")+ISNUMBER(SEARCH(ITP!$B$3:$B$21,$G716&amp;" "&amp;$T716)))&gt;0),0),0)),""))</f>
        <v/>
      </c>
    </row>
    <row r="717">
      <c r="A717" s="33" t="n"/>
      <c r="B717" s="10" t="n"/>
      <c r="C717" s="33" t="n"/>
      <c r="D717" s="28" t="n"/>
      <c r="E717" s="10" t="n"/>
      <c r="F717" s="44" t="n"/>
      <c r="G717" s="33" t="n"/>
      <c r="H717" s="33" t="n"/>
      <c r="I717" s="33" t="n"/>
      <c r="J717" s="33" t="n"/>
      <c r="K717" s="44" t="n"/>
      <c r="L717" s="10" t="n"/>
      <c r="M717" s="33" t="n"/>
      <c r="N717" s="33" t="n"/>
      <c r="O717" s="33" t="n"/>
      <c r="P717" s="33" t="n"/>
      <c r="Q717" s="33" t="n"/>
      <c r="R717" s="33">
        <f>IF($AB717="","",IFERROR(INDEX(ITP!$G$3:$G$46,MATCH($AB717,ITP!$E$3:$E$46,0)),""))</f>
        <v/>
      </c>
      <c r="S717" s="33" t="n"/>
      <c r="T717" s="33" t="n"/>
      <c r="U717" s="33">
        <f>IF($AB717="","",IFERROR(INDEX(ITP!$I$3:$I$46,MATCH($AB717,ITP!$E$3:$E$46,0)),""))</f>
        <v/>
      </c>
      <c r="V717" s="33">
        <f>IF($AB717="","",IFERROR(INDEX(ITP!$J$3:$J$46,MATCH($AB717,ITP!$E$3:$E$46,0)),""))</f>
        <v/>
      </c>
      <c r="W717" s="33">
        <f>IF($AB717="","",IFERROR(INDEX(ITP!$K$3:$K$46,MATCH($AB717,ITP!$E$3:$E$46,0)),""))</f>
        <v/>
      </c>
      <c r="X717" s="33">
        <f>IF($AB717="","",IFERROR(INDEX(ITP!$L$3:$L$46,MATCH($AB717,ITP!$E$3:$E$46,0)),""))</f>
        <v/>
      </c>
      <c r="Y717" s="33">
        <f>IF($AB717="","",IFERROR(INDEX(ITP!$M$3:$M$46,MATCH($AB717,ITP!$E$3:$E$46,0)),""))</f>
        <v/>
      </c>
      <c r="Z717" s="33">
        <f>IF($AB717="","",IFERROR(INDEX(ITP!$N$3:$N$46,MATCH($AB717,ITP!$E$3:$E$46,0)),""))</f>
        <v/>
      </c>
      <c r="AA717" s="13">
        <f>IF(A717="","",A717&amp;"|"&amp;COUNTIF($A$2:A717,A717))</f>
        <v/>
      </c>
      <c r="AB717" s="13">
        <f>IF($A717="","",IFERROR(INDEX(ITP!$C$3:$C$21,MATCH(1,INDEX((ITP!$A$3:$A$21=$A717)*(((ITP!$B$3:$B$21="")+ISNUMBER(SEARCH(ITP!$B$3:$B$21,$G717&amp;" "&amp;$T717)))&gt;0),0),0)),""))</f>
        <v/>
      </c>
    </row>
    <row r="718">
      <c r="A718" s="33" t="n"/>
      <c r="B718" s="10" t="n"/>
      <c r="C718" s="33" t="n"/>
      <c r="D718" s="28" t="n"/>
      <c r="E718" s="10" t="n"/>
      <c r="F718" s="44" t="n"/>
      <c r="G718" s="33" t="n"/>
      <c r="H718" s="33" t="n"/>
      <c r="I718" s="33" t="n"/>
      <c r="J718" s="33" t="n"/>
      <c r="K718" s="44" t="n"/>
      <c r="L718" s="10" t="n"/>
      <c r="M718" s="33" t="n"/>
      <c r="N718" s="33" t="n"/>
      <c r="O718" s="33" t="n"/>
      <c r="P718" s="33" t="n"/>
      <c r="Q718" s="33" t="n"/>
      <c r="R718" s="33">
        <f>IF($AB718="","",IFERROR(INDEX(ITP!$G$3:$G$46,MATCH($AB718,ITP!$E$3:$E$46,0)),""))</f>
        <v/>
      </c>
      <c r="S718" s="33" t="n"/>
      <c r="T718" s="33" t="n"/>
      <c r="U718" s="33">
        <f>IF($AB718="","",IFERROR(INDEX(ITP!$I$3:$I$46,MATCH($AB718,ITP!$E$3:$E$46,0)),""))</f>
        <v/>
      </c>
      <c r="V718" s="33">
        <f>IF($AB718="","",IFERROR(INDEX(ITP!$J$3:$J$46,MATCH($AB718,ITP!$E$3:$E$46,0)),""))</f>
        <v/>
      </c>
      <c r="W718" s="33">
        <f>IF($AB718="","",IFERROR(INDEX(ITP!$K$3:$K$46,MATCH($AB718,ITP!$E$3:$E$46,0)),""))</f>
        <v/>
      </c>
      <c r="X718" s="33">
        <f>IF($AB718="","",IFERROR(INDEX(ITP!$L$3:$L$46,MATCH($AB718,ITP!$E$3:$E$46,0)),""))</f>
        <v/>
      </c>
      <c r="Y718" s="33">
        <f>IF($AB718="","",IFERROR(INDEX(ITP!$M$3:$M$46,MATCH($AB718,ITP!$E$3:$E$46,0)),""))</f>
        <v/>
      </c>
      <c r="Z718" s="33">
        <f>IF($AB718="","",IFERROR(INDEX(ITP!$N$3:$N$46,MATCH($AB718,ITP!$E$3:$E$46,0)),""))</f>
        <v/>
      </c>
      <c r="AA718" s="13">
        <f>IF(A718="","",A718&amp;"|"&amp;COUNTIF($A$2:A718,A718))</f>
        <v/>
      </c>
      <c r="AB718" s="13">
        <f>IF($A718="","",IFERROR(INDEX(ITP!$C$3:$C$21,MATCH(1,INDEX((ITP!$A$3:$A$21=$A718)*(((ITP!$B$3:$B$21="")+ISNUMBER(SEARCH(ITP!$B$3:$B$21,$G718&amp;" "&amp;$T718)))&gt;0),0),0)),""))</f>
        <v/>
      </c>
    </row>
    <row r="719">
      <c r="A719" s="33" t="n"/>
      <c r="B719" s="10" t="n"/>
      <c r="C719" s="33" t="n"/>
      <c r="D719" s="28" t="n"/>
      <c r="E719" s="10" t="n"/>
      <c r="F719" s="44" t="n"/>
      <c r="G719" s="33" t="n"/>
      <c r="H719" s="33" t="n"/>
      <c r="I719" s="33" t="n"/>
      <c r="J719" s="33" t="n"/>
      <c r="K719" s="44" t="n"/>
      <c r="L719" s="10" t="n"/>
      <c r="M719" s="33" t="n"/>
      <c r="N719" s="33" t="n"/>
      <c r="O719" s="33" t="n"/>
      <c r="P719" s="33" t="n"/>
      <c r="Q719" s="33" t="n"/>
      <c r="R719" s="33">
        <f>IF($AB719="","",IFERROR(INDEX(ITP!$G$3:$G$46,MATCH($AB719,ITP!$E$3:$E$46,0)),""))</f>
        <v/>
      </c>
      <c r="S719" s="33" t="n"/>
      <c r="T719" s="33" t="n"/>
      <c r="U719" s="33">
        <f>IF($AB719="","",IFERROR(INDEX(ITP!$I$3:$I$46,MATCH($AB719,ITP!$E$3:$E$46,0)),""))</f>
        <v/>
      </c>
      <c r="V719" s="33">
        <f>IF($AB719="","",IFERROR(INDEX(ITP!$J$3:$J$46,MATCH($AB719,ITP!$E$3:$E$46,0)),""))</f>
        <v/>
      </c>
      <c r="W719" s="33">
        <f>IF($AB719="","",IFERROR(INDEX(ITP!$K$3:$K$46,MATCH($AB719,ITP!$E$3:$E$46,0)),""))</f>
        <v/>
      </c>
      <c r="X719" s="33">
        <f>IF($AB719="","",IFERROR(INDEX(ITP!$L$3:$L$46,MATCH($AB719,ITP!$E$3:$E$46,0)),""))</f>
        <v/>
      </c>
      <c r="Y719" s="33">
        <f>IF($AB719="","",IFERROR(INDEX(ITP!$M$3:$M$46,MATCH($AB719,ITP!$E$3:$E$46,0)),""))</f>
        <v/>
      </c>
      <c r="Z719" s="33">
        <f>IF($AB719="","",IFERROR(INDEX(ITP!$N$3:$N$46,MATCH($AB719,ITP!$E$3:$E$46,0)),""))</f>
        <v/>
      </c>
      <c r="AA719" s="13">
        <f>IF(A719="","",A719&amp;"|"&amp;COUNTIF($A$2:A719,A719))</f>
        <v/>
      </c>
      <c r="AB719" s="13">
        <f>IF($A719="","",IFERROR(INDEX(ITP!$C$3:$C$21,MATCH(1,INDEX((ITP!$A$3:$A$21=$A719)*(((ITP!$B$3:$B$21="")+ISNUMBER(SEARCH(ITP!$B$3:$B$21,$G719&amp;" "&amp;$T719)))&gt;0),0),0)),""))</f>
        <v/>
      </c>
    </row>
    <row r="720">
      <c r="A720" s="33" t="n"/>
      <c r="B720" s="10" t="n"/>
      <c r="C720" s="33" t="n"/>
      <c r="D720" s="28" t="n"/>
      <c r="E720" s="10" t="n"/>
      <c r="F720" s="44" t="n"/>
      <c r="G720" s="33" t="n"/>
      <c r="H720" s="33" t="n"/>
      <c r="I720" s="33" t="n"/>
      <c r="J720" s="33" t="n"/>
      <c r="K720" s="44" t="n"/>
      <c r="L720" s="10" t="n"/>
      <c r="M720" s="33" t="n"/>
      <c r="N720" s="33" t="n"/>
      <c r="O720" s="33" t="n"/>
      <c r="P720" s="33" t="n"/>
      <c r="Q720" s="33" t="n"/>
      <c r="R720" s="33">
        <f>IF($AB720="","",IFERROR(INDEX(ITP!$G$3:$G$46,MATCH($AB720,ITP!$E$3:$E$46,0)),""))</f>
        <v/>
      </c>
      <c r="S720" s="33" t="n"/>
      <c r="T720" s="33" t="n"/>
      <c r="U720" s="33">
        <f>IF($AB720="","",IFERROR(INDEX(ITP!$I$3:$I$46,MATCH($AB720,ITP!$E$3:$E$46,0)),""))</f>
        <v/>
      </c>
      <c r="V720" s="33">
        <f>IF($AB720="","",IFERROR(INDEX(ITP!$J$3:$J$46,MATCH($AB720,ITP!$E$3:$E$46,0)),""))</f>
        <v/>
      </c>
      <c r="W720" s="33">
        <f>IF($AB720="","",IFERROR(INDEX(ITP!$K$3:$K$46,MATCH($AB720,ITP!$E$3:$E$46,0)),""))</f>
        <v/>
      </c>
      <c r="X720" s="33">
        <f>IF($AB720="","",IFERROR(INDEX(ITP!$L$3:$L$46,MATCH($AB720,ITP!$E$3:$E$46,0)),""))</f>
        <v/>
      </c>
      <c r="Y720" s="33">
        <f>IF($AB720="","",IFERROR(INDEX(ITP!$M$3:$M$46,MATCH($AB720,ITP!$E$3:$E$46,0)),""))</f>
        <v/>
      </c>
      <c r="Z720" s="33">
        <f>IF($AB720="","",IFERROR(INDEX(ITP!$N$3:$N$46,MATCH($AB720,ITP!$E$3:$E$46,0)),""))</f>
        <v/>
      </c>
      <c r="AA720" s="13">
        <f>IF(A720="","",A720&amp;"|"&amp;COUNTIF($A$2:A720,A720))</f>
        <v/>
      </c>
      <c r="AB720" s="13">
        <f>IF($A720="","",IFERROR(INDEX(ITP!$C$3:$C$21,MATCH(1,INDEX((ITP!$A$3:$A$21=$A720)*(((ITP!$B$3:$B$21="")+ISNUMBER(SEARCH(ITP!$B$3:$B$21,$G720&amp;" "&amp;$T720)))&gt;0),0),0)),""))</f>
        <v/>
      </c>
    </row>
    <row r="721">
      <c r="A721" s="33" t="n"/>
      <c r="B721" s="10" t="n"/>
      <c r="C721" s="33" t="n"/>
      <c r="D721" s="28" t="n"/>
      <c r="E721" s="10" t="n"/>
      <c r="F721" s="44" t="n"/>
      <c r="G721" s="33" t="n"/>
      <c r="H721" s="33" t="n"/>
      <c r="I721" s="33" t="n"/>
      <c r="J721" s="33" t="n"/>
      <c r="K721" s="44" t="n"/>
      <c r="L721" s="10" t="n"/>
      <c r="M721" s="33" t="n"/>
      <c r="N721" s="33" t="n"/>
      <c r="O721" s="33" t="n"/>
      <c r="P721" s="33" t="n"/>
      <c r="Q721" s="33" t="n"/>
      <c r="R721" s="33">
        <f>IF($AB721="","",IFERROR(INDEX(ITP!$G$3:$G$46,MATCH($AB721,ITP!$E$3:$E$46,0)),""))</f>
        <v/>
      </c>
      <c r="S721" s="33" t="n"/>
      <c r="T721" s="33" t="n"/>
      <c r="U721" s="33">
        <f>IF($AB721="","",IFERROR(INDEX(ITP!$I$3:$I$46,MATCH($AB721,ITP!$E$3:$E$46,0)),""))</f>
        <v/>
      </c>
      <c r="V721" s="33">
        <f>IF($AB721="","",IFERROR(INDEX(ITP!$J$3:$J$46,MATCH($AB721,ITP!$E$3:$E$46,0)),""))</f>
        <v/>
      </c>
      <c r="W721" s="33">
        <f>IF($AB721="","",IFERROR(INDEX(ITP!$K$3:$K$46,MATCH($AB721,ITP!$E$3:$E$46,0)),""))</f>
        <v/>
      </c>
      <c r="X721" s="33">
        <f>IF($AB721="","",IFERROR(INDEX(ITP!$L$3:$L$46,MATCH($AB721,ITP!$E$3:$E$46,0)),""))</f>
        <v/>
      </c>
      <c r="Y721" s="33">
        <f>IF($AB721="","",IFERROR(INDEX(ITP!$M$3:$M$46,MATCH($AB721,ITP!$E$3:$E$46,0)),""))</f>
        <v/>
      </c>
      <c r="Z721" s="33">
        <f>IF($AB721="","",IFERROR(INDEX(ITP!$N$3:$N$46,MATCH($AB721,ITP!$E$3:$E$46,0)),""))</f>
        <v/>
      </c>
      <c r="AA721" s="13">
        <f>IF(A721="","",A721&amp;"|"&amp;COUNTIF($A$2:A721,A721))</f>
        <v/>
      </c>
      <c r="AB721" s="13">
        <f>IF($A721="","",IFERROR(INDEX(ITP!$C$3:$C$21,MATCH(1,INDEX((ITP!$A$3:$A$21=$A721)*(((ITP!$B$3:$B$21="")+ISNUMBER(SEARCH(ITP!$B$3:$B$21,$G721&amp;" "&amp;$T721)))&gt;0),0),0)),""))</f>
        <v/>
      </c>
    </row>
    <row r="722">
      <c r="A722" s="33" t="n"/>
      <c r="B722" s="10" t="n"/>
      <c r="C722" s="33" t="n"/>
      <c r="D722" s="28" t="n"/>
      <c r="E722" s="10" t="n"/>
      <c r="F722" s="44" t="n"/>
      <c r="G722" s="33" t="n"/>
      <c r="H722" s="33" t="n"/>
      <c r="I722" s="33" t="n"/>
      <c r="J722" s="33" t="n"/>
      <c r="K722" s="44" t="n"/>
      <c r="L722" s="10" t="n"/>
      <c r="M722" s="33" t="n"/>
      <c r="N722" s="33" t="n"/>
      <c r="O722" s="33" t="n"/>
      <c r="P722" s="33" t="n"/>
      <c r="Q722" s="33" t="n"/>
      <c r="R722" s="33">
        <f>IF($AB722="","",IFERROR(INDEX(ITP!$G$3:$G$46,MATCH($AB722,ITP!$E$3:$E$46,0)),""))</f>
        <v/>
      </c>
      <c r="S722" s="33" t="n"/>
      <c r="T722" s="33" t="n"/>
      <c r="U722" s="33">
        <f>IF($AB722="","",IFERROR(INDEX(ITP!$I$3:$I$46,MATCH($AB722,ITP!$E$3:$E$46,0)),""))</f>
        <v/>
      </c>
      <c r="V722" s="33">
        <f>IF($AB722="","",IFERROR(INDEX(ITP!$J$3:$J$46,MATCH($AB722,ITP!$E$3:$E$46,0)),""))</f>
        <v/>
      </c>
      <c r="W722" s="33">
        <f>IF($AB722="","",IFERROR(INDEX(ITP!$K$3:$K$46,MATCH($AB722,ITP!$E$3:$E$46,0)),""))</f>
        <v/>
      </c>
      <c r="X722" s="33">
        <f>IF($AB722="","",IFERROR(INDEX(ITP!$L$3:$L$46,MATCH($AB722,ITP!$E$3:$E$46,0)),""))</f>
        <v/>
      </c>
      <c r="Y722" s="33">
        <f>IF($AB722="","",IFERROR(INDEX(ITP!$M$3:$M$46,MATCH($AB722,ITP!$E$3:$E$46,0)),""))</f>
        <v/>
      </c>
      <c r="Z722" s="33">
        <f>IF($AB722="","",IFERROR(INDEX(ITP!$N$3:$N$46,MATCH($AB722,ITP!$E$3:$E$46,0)),""))</f>
        <v/>
      </c>
      <c r="AA722" s="13">
        <f>IF(A722="","",A722&amp;"|"&amp;COUNTIF($A$2:A722,A722))</f>
        <v/>
      </c>
      <c r="AB722" s="13">
        <f>IF($A722="","",IFERROR(INDEX(ITP!$C$3:$C$21,MATCH(1,INDEX((ITP!$A$3:$A$21=$A722)*(((ITP!$B$3:$B$21="")+ISNUMBER(SEARCH(ITP!$B$3:$B$21,$G722&amp;" "&amp;$T722)))&gt;0),0),0)),""))</f>
        <v/>
      </c>
    </row>
    <row r="723">
      <c r="A723" s="33" t="n"/>
      <c r="B723" s="10" t="n"/>
      <c r="C723" s="33" t="n"/>
      <c r="D723" s="28" t="n"/>
      <c r="E723" s="10" t="n"/>
      <c r="F723" s="44" t="n"/>
      <c r="G723" s="33" t="n"/>
      <c r="H723" s="33" t="n"/>
      <c r="I723" s="33" t="n"/>
      <c r="J723" s="33" t="n"/>
      <c r="K723" s="44" t="n"/>
      <c r="L723" s="10" t="n"/>
      <c r="M723" s="33" t="n"/>
      <c r="N723" s="33" t="n"/>
      <c r="O723" s="33" t="n"/>
      <c r="P723" s="33" t="n"/>
      <c r="Q723" s="33" t="n"/>
      <c r="R723" s="33">
        <f>IF($AB723="","",IFERROR(INDEX(ITP!$G$3:$G$46,MATCH($AB723,ITP!$E$3:$E$46,0)),""))</f>
        <v/>
      </c>
      <c r="S723" s="33" t="n"/>
      <c r="T723" s="33" t="n"/>
      <c r="U723" s="33">
        <f>IF($AB723="","",IFERROR(INDEX(ITP!$I$3:$I$46,MATCH($AB723,ITP!$E$3:$E$46,0)),""))</f>
        <v/>
      </c>
      <c r="V723" s="33">
        <f>IF($AB723="","",IFERROR(INDEX(ITP!$J$3:$J$46,MATCH($AB723,ITP!$E$3:$E$46,0)),""))</f>
        <v/>
      </c>
      <c r="W723" s="33">
        <f>IF($AB723="","",IFERROR(INDEX(ITP!$K$3:$K$46,MATCH($AB723,ITP!$E$3:$E$46,0)),""))</f>
        <v/>
      </c>
      <c r="X723" s="33">
        <f>IF($AB723="","",IFERROR(INDEX(ITP!$L$3:$L$46,MATCH($AB723,ITP!$E$3:$E$46,0)),""))</f>
        <v/>
      </c>
      <c r="Y723" s="33">
        <f>IF($AB723="","",IFERROR(INDEX(ITP!$M$3:$M$46,MATCH($AB723,ITP!$E$3:$E$46,0)),""))</f>
        <v/>
      </c>
      <c r="Z723" s="33">
        <f>IF($AB723="","",IFERROR(INDEX(ITP!$N$3:$N$46,MATCH($AB723,ITP!$E$3:$E$46,0)),""))</f>
        <v/>
      </c>
      <c r="AA723" s="13">
        <f>IF(A723="","",A723&amp;"|"&amp;COUNTIF($A$2:A723,A723))</f>
        <v/>
      </c>
      <c r="AB723" s="13">
        <f>IF($A723="","",IFERROR(INDEX(ITP!$C$3:$C$21,MATCH(1,INDEX((ITP!$A$3:$A$21=$A723)*(((ITP!$B$3:$B$21="")+ISNUMBER(SEARCH(ITP!$B$3:$B$21,$G723&amp;" "&amp;$T723)))&gt;0),0),0)),""))</f>
        <v/>
      </c>
    </row>
    <row r="724">
      <c r="A724" s="33" t="n"/>
      <c r="B724" s="10" t="n"/>
      <c r="C724" s="33" t="n"/>
      <c r="D724" s="28" t="n"/>
      <c r="E724" s="10" t="n"/>
      <c r="F724" s="44" t="n"/>
      <c r="G724" s="33" t="n"/>
      <c r="H724" s="33" t="n"/>
      <c r="I724" s="33" t="n"/>
      <c r="J724" s="33" t="n"/>
      <c r="K724" s="44" t="n"/>
      <c r="L724" s="10" t="n"/>
      <c r="M724" s="33" t="n"/>
      <c r="N724" s="33" t="n"/>
      <c r="O724" s="33" t="n"/>
      <c r="P724" s="33" t="n"/>
      <c r="Q724" s="33" t="n"/>
      <c r="R724" s="33">
        <f>IF($AB724="","",IFERROR(INDEX(ITP!$G$3:$G$46,MATCH($AB724,ITP!$E$3:$E$46,0)),""))</f>
        <v/>
      </c>
      <c r="S724" s="33" t="n"/>
      <c r="T724" s="33" t="n"/>
      <c r="U724" s="33">
        <f>IF($AB724="","",IFERROR(INDEX(ITP!$I$3:$I$46,MATCH($AB724,ITP!$E$3:$E$46,0)),""))</f>
        <v/>
      </c>
      <c r="V724" s="33">
        <f>IF($AB724="","",IFERROR(INDEX(ITP!$J$3:$J$46,MATCH($AB724,ITP!$E$3:$E$46,0)),""))</f>
        <v/>
      </c>
      <c r="W724" s="33">
        <f>IF($AB724="","",IFERROR(INDEX(ITP!$K$3:$K$46,MATCH($AB724,ITP!$E$3:$E$46,0)),""))</f>
        <v/>
      </c>
      <c r="X724" s="33">
        <f>IF($AB724="","",IFERROR(INDEX(ITP!$L$3:$L$46,MATCH($AB724,ITP!$E$3:$E$46,0)),""))</f>
        <v/>
      </c>
      <c r="Y724" s="33">
        <f>IF($AB724="","",IFERROR(INDEX(ITP!$M$3:$M$46,MATCH($AB724,ITP!$E$3:$E$46,0)),""))</f>
        <v/>
      </c>
      <c r="Z724" s="33">
        <f>IF($AB724="","",IFERROR(INDEX(ITP!$N$3:$N$46,MATCH($AB724,ITP!$E$3:$E$46,0)),""))</f>
        <v/>
      </c>
      <c r="AA724" s="13">
        <f>IF(A724="","",A724&amp;"|"&amp;COUNTIF($A$2:A724,A724))</f>
        <v/>
      </c>
      <c r="AB724" s="13">
        <f>IF($A724="","",IFERROR(INDEX(ITP!$C$3:$C$21,MATCH(1,INDEX((ITP!$A$3:$A$21=$A724)*(((ITP!$B$3:$B$21="")+ISNUMBER(SEARCH(ITP!$B$3:$B$21,$G724&amp;" "&amp;$T724)))&gt;0),0),0)),""))</f>
        <v/>
      </c>
    </row>
    <row r="725">
      <c r="A725" s="33" t="n"/>
      <c r="B725" s="10" t="n"/>
      <c r="C725" s="33" t="n"/>
      <c r="D725" s="28" t="n"/>
      <c r="E725" s="10" t="n"/>
      <c r="F725" s="44" t="n"/>
      <c r="G725" s="33" t="n"/>
      <c r="H725" s="33" t="n"/>
      <c r="I725" s="33" t="n"/>
      <c r="J725" s="33" t="n"/>
      <c r="K725" s="44" t="n"/>
      <c r="L725" s="10" t="n"/>
      <c r="M725" s="33" t="n"/>
      <c r="N725" s="33" t="n"/>
      <c r="O725" s="33" t="n"/>
      <c r="P725" s="33" t="n"/>
      <c r="Q725" s="33" t="n"/>
      <c r="R725" s="33">
        <f>IF($AB725="","",IFERROR(INDEX(ITP!$G$3:$G$46,MATCH($AB725,ITP!$E$3:$E$46,0)),""))</f>
        <v/>
      </c>
      <c r="S725" s="33" t="n"/>
      <c r="T725" s="33" t="n"/>
      <c r="U725" s="33">
        <f>IF($AB725="","",IFERROR(INDEX(ITP!$I$3:$I$46,MATCH($AB725,ITP!$E$3:$E$46,0)),""))</f>
        <v/>
      </c>
      <c r="V725" s="33">
        <f>IF($AB725="","",IFERROR(INDEX(ITP!$J$3:$J$46,MATCH($AB725,ITP!$E$3:$E$46,0)),""))</f>
        <v/>
      </c>
      <c r="W725" s="33">
        <f>IF($AB725="","",IFERROR(INDEX(ITP!$K$3:$K$46,MATCH($AB725,ITP!$E$3:$E$46,0)),""))</f>
        <v/>
      </c>
      <c r="X725" s="33">
        <f>IF($AB725="","",IFERROR(INDEX(ITP!$L$3:$L$46,MATCH($AB725,ITP!$E$3:$E$46,0)),""))</f>
        <v/>
      </c>
      <c r="Y725" s="33">
        <f>IF($AB725="","",IFERROR(INDEX(ITP!$M$3:$M$46,MATCH($AB725,ITP!$E$3:$E$46,0)),""))</f>
        <v/>
      </c>
      <c r="Z725" s="33">
        <f>IF($AB725="","",IFERROR(INDEX(ITP!$N$3:$N$46,MATCH($AB725,ITP!$E$3:$E$46,0)),""))</f>
        <v/>
      </c>
      <c r="AA725" s="13">
        <f>IF(A725="","",A725&amp;"|"&amp;COUNTIF($A$2:A725,A725))</f>
        <v/>
      </c>
      <c r="AB725" s="13">
        <f>IF($A725="","",IFERROR(INDEX(ITP!$C$3:$C$21,MATCH(1,INDEX((ITP!$A$3:$A$21=$A725)*(((ITP!$B$3:$B$21="")+ISNUMBER(SEARCH(ITP!$B$3:$B$21,$G725&amp;" "&amp;$T725)))&gt;0),0),0)),""))</f>
        <v/>
      </c>
    </row>
    <row r="726">
      <c r="A726" s="33" t="n"/>
      <c r="B726" s="10" t="n"/>
      <c r="C726" s="33" t="n"/>
      <c r="D726" s="28" t="n"/>
      <c r="E726" s="10" t="n"/>
      <c r="F726" s="44" t="n"/>
      <c r="G726" s="33" t="n"/>
      <c r="H726" s="33" t="n"/>
      <c r="I726" s="33" t="n"/>
      <c r="J726" s="33" t="n"/>
      <c r="K726" s="44" t="n"/>
      <c r="L726" s="10" t="n"/>
      <c r="M726" s="33" t="n"/>
      <c r="N726" s="33" t="n"/>
      <c r="O726" s="33" t="n"/>
      <c r="P726" s="33" t="n"/>
      <c r="Q726" s="33" t="n"/>
      <c r="R726" s="33">
        <f>IF($AB726="","",IFERROR(INDEX(ITP!$G$3:$G$46,MATCH($AB726,ITP!$E$3:$E$46,0)),""))</f>
        <v/>
      </c>
      <c r="S726" s="33" t="n"/>
      <c r="T726" s="33" t="n"/>
      <c r="U726" s="33">
        <f>IF($AB726="","",IFERROR(INDEX(ITP!$I$3:$I$46,MATCH($AB726,ITP!$E$3:$E$46,0)),""))</f>
        <v/>
      </c>
      <c r="V726" s="33">
        <f>IF($AB726="","",IFERROR(INDEX(ITP!$J$3:$J$46,MATCH($AB726,ITP!$E$3:$E$46,0)),""))</f>
        <v/>
      </c>
      <c r="W726" s="33">
        <f>IF($AB726="","",IFERROR(INDEX(ITP!$K$3:$K$46,MATCH($AB726,ITP!$E$3:$E$46,0)),""))</f>
        <v/>
      </c>
      <c r="X726" s="33">
        <f>IF($AB726="","",IFERROR(INDEX(ITP!$L$3:$L$46,MATCH($AB726,ITP!$E$3:$E$46,0)),""))</f>
        <v/>
      </c>
      <c r="Y726" s="33">
        <f>IF($AB726="","",IFERROR(INDEX(ITP!$M$3:$M$46,MATCH($AB726,ITP!$E$3:$E$46,0)),""))</f>
        <v/>
      </c>
      <c r="Z726" s="33">
        <f>IF($AB726="","",IFERROR(INDEX(ITP!$N$3:$N$46,MATCH($AB726,ITP!$E$3:$E$46,0)),""))</f>
        <v/>
      </c>
      <c r="AA726" s="13">
        <f>IF(A726="","",A726&amp;"|"&amp;COUNTIF($A$2:A726,A726))</f>
        <v/>
      </c>
      <c r="AB726" s="13">
        <f>IF($A726="","",IFERROR(INDEX(ITP!$C$3:$C$21,MATCH(1,INDEX((ITP!$A$3:$A$21=$A726)*(((ITP!$B$3:$B$21="")+ISNUMBER(SEARCH(ITP!$B$3:$B$21,$G726&amp;" "&amp;$T726)))&gt;0),0),0)),""))</f>
        <v/>
      </c>
    </row>
    <row r="727">
      <c r="A727" s="33" t="n"/>
      <c r="B727" s="10" t="n"/>
      <c r="C727" s="33" t="n"/>
      <c r="D727" s="28" t="n"/>
      <c r="E727" s="10" t="n"/>
      <c r="F727" s="44" t="n"/>
      <c r="G727" s="33" t="n"/>
      <c r="H727" s="33" t="n"/>
      <c r="I727" s="33" t="n"/>
      <c r="J727" s="33" t="n"/>
      <c r="K727" s="44" t="n"/>
      <c r="L727" s="10" t="n"/>
      <c r="M727" s="33" t="n"/>
      <c r="N727" s="33" t="n"/>
      <c r="O727" s="33" t="n"/>
      <c r="P727" s="33" t="n"/>
      <c r="Q727" s="33" t="n"/>
      <c r="R727" s="33">
        <f>IF($AB727="","",IFERROR(INDEX(ITP!$G$3:$G$46,MATCH($AB727,ITP!$E$3:$E$46,0)),""))</f>
        <v/>
      </c>
      <c r="S727" s="33" t="n"/>
      <c r="T727" s="33" t="n"/>
      <c r="U727" s="33">
        <f>IF($AB727="","",IFERROR(INDEX(ITP!$I$3:$I$46,MATCH($AB727,ITP!$E$3:$E$46,0)),""))</f>
        <v/>
      </c>
      <c r="V727" s="33">
        <f>IF($AB727="","",IFERROR(INDEX(ITP!$J$3:$J$46,MATCH($AB727,ITP!$E$3:$E$46,0)),""))</f>
        <v/>
      </c>
      <c r="W727" s="33">
        <f>IF($AB727="","",IFERROR(INDEX(ITP!$K$3:$K$46,MATCH($AB727,ITP!$E$3:$E$46,0)),""))</f>
        <v/>
      </c>
      <c r="X727" s="33">
        <f>IF($AB727="","",IFERROR(INDEX(ITP!$L$3:$L$46,MATCH($AB727,ITP!$E$3:$E$46,0)),""))</f>
        <v/>
      </c>
      <c r="Y727" s="33">
        <f>IF($AB727="","",IFERROR(INDEX(ITP!$M$3:$M$46,MATCH($AB727,ITP!$E$3:$E$46,0)),""))</f>
        <v/>
      </c>
      <c r="Z727" s="33">
        <f>IF($AB727="","",IFERROR(INDEX(ITP!$N$3:$N$46,MATCH($AB727,ITP!$E$3:$E$46,0)),""))</f>
        <v/>
      </c>
      <c r="AA727" s="13">
        <f>IF(A727="","",A727&amp;"|"&amp;COUNTIF($A$2:A727,A727))</f>
        <v/>
      </c>
      <c r="AB727" s="13">
        <f>IF($A727="","",IFERROR(INDEX(ITP!$C$3:$C$21,MATCH(1,INDEX((ITP!$A$3:$A$21=$A727)*(((ITP!$B$3:$B$21="")+ISNUMBER(SEARCH(ITP!$B$3:$B$21,$G727&amp;" "&amp;$T727)))&gt;0),0),0)),""))</f>
        <v/>
      </c>
    </row>
    <row r="728">
      <c r="A728" s="33" t="n"/>
      <c r="B728" s="10" t="n"/>
      <c r="C728" s="33" t="n"/>
      <c r="D728" s="28" t="n"/>
      <c r="E728" s="10" t="n"/>
      <c r="F728" s="44" t="n"/>
      <c r="G728" s="33" t="n"/>
      <c r="H728" s="33" t="n"/>
      <c r="I728" s="33" t="n"/>
      <c r="J728" s="33" t="n"/>
      <c r="K728" s="44" t="n"/>
      <c r="L728" s="10" t="n"/>
      <c r="M728" s="33" t="n"/>
      <c r="N728" s="33" t="n"/>
      <c r="O728" s="33" t="n"/>
      <c r="P728" s="33" t="n"/>
      <c r="Q728" s="33" t="n"/>
      <c r="R728" s="33">
        <f>IF($AB728="","",IFERROR(INDEX(ITP!$G$3:$G$46,MATCH($AB728,ITP!$E$3:$E$46,0)),""))</f>
        <v/>
      </c>
      <c r="S728" s="33" t="n"/>
      <c r="T728" s="33" t="n"/>
      <c r="U728" s="33">
        <f>IF($AB728="","",IFERROR(INDEX(ITP!$I$3:$I$46,MATCH($AB728,ITP!$E$3:$E$46,0)),""))</f>
        <v/>
      </c>
      <c r="V728" s="33">
        <f>IF($AB728="","",IFERROR(INDEX(ITP!$J$3:$J$46,MATCH($AB728,ITP!$E$3:$E$46,0)),""))</f>
        <v/>
      </c>
      <c r="W728" s="33">
        <f>IF($AB728="","",IFERROR(INDEX(ITP!$K$3:$K$46,MATCH($AB728,ITP!$E$3:$E$46,0)),""))</f>
        <v/>
      </c>
      <c r="X728" s="33">
        <f>IF($AB728="","",IFERROR(INDEX(ITP!$L$3:$L$46,MATCH($AB728,ITP!$E$3:$E$46,0)),""))</f>
        <v/>
      </c>
      <c r="Y728" s="33">
        <f>IF($AB728="","",IFERROR(INDEX(ITP!$M$3:$M$46,MATCH($AB728,ITP!$E$3:$E$46,0)),""))</f>
        <v/>
      </c>
      <c r="Z728" s="33">
        <f>IF($AB728="","",IFERROR(INDEX(ITP!$N$3:$N$46,MATCH($AB728,ITP!$E$3:$E$46,0)),""))</f>
        <v/>
      </c>
      <c r="AA728" s="13">
        <f>IF(A728="","",A728&amp;"|"&amp;COUNTIF($A$2:A728,A728))</f>
        <v/>
      </c>
      <c r="AB728" s="13">
        <f>IF($A728="","",IFERROR(INDEX(ITP!$C$3:$C$21,MATCH(1,INDEX((ITP!$A$3:$A$21=$A728)*(((ITP!$B$3:$B$21="")+ISNUMBER(SEARCH(ITP!$B$3:$B$21,$G728&amp;" "&amp;$T728)))&gt;0),0),0)),""))</f>
        <v/>
      </c>
    </row>
    <row r="729">
      <c r="A729" s="33" t="n"/>
      <c r="B729" s="10" t="n"/>
      <c r="C729" s="33" t="n"/>
      <c r="D729" s="28" t="n"/>
      <c r="E729" s="10" t="n"/>
      <c r="F729" s="44" t="n"/>
      <c r="G729" s="33" t="n"/>
      <c r="H729" s="33" t="n"/>
      <c r="I729" s="33" t="n"/>
      <c r="J729" s="33" t="n"/>
      <c r="K729" s="44" t="n"/>
      <c r="L729" s="10" t="n"/>
      <c r="M729" s="33" t="n"/>
      <c r="N729" s="33" t="n"/>
      <c r="O729" s="33" t="n"/>
      <c r="P729" s="33" t="n"/>
      <c r="Q729" s="33" t="n"/>
      <c r="R729" s="33">
        <f>IF($AB729="","",IFERROR(INDEX(ITP!$G$3:$G$46,MATCH($AB729,ITP!$E$3:$E$46,0)),""))</f>
        <v/>
      </c>
      <c r="S729" s="33" t="n"/>
      <c r="T729" s="33" t="n"/>
      <c r="U729" s="33">
        <f>IF($AB729="","",IFERROR(INDEX(ITP!$I$3:$I$46,MATCH($AB729,ITP!$E$3:$E$46,0)),""))</f>
        <v/>
      </c>
      <c r="V729" s="33">
        <f>IF($AB729="","",IFERROR(INDEX(ITP!$J$3:$J$46,MATCH($AB729,ITP!$E$3:$E$46,0)),""))</f>
        <v/>
      </c>
      <c r="W729" s="33">
        <f>IF($AB729="","",IFERROR(INDEX(ITP!$K$3:$K$46,MATCH($AB729,ITP!$E$3:$E$46,0)),""))</f>
        <v/>
      </c>
      <c r="X729" s="33">
        <f>IF($AB729="","",IFERROR(INDEX(ITP!$L$3:$L$46,MATCH($AB729,ITP!$E$3:$E$46,0)),""))</f>
        <v/>
      </c>
      <c r="Y729" s="33">
        <f>IF($AB729="","",IFERROR(INDEX(ITP!$M$3:$M$46,MATCH($AB729,ITP!$E$3:$E$46,0)),""))</f>
        <v/>
      </c>
      <c r="Z729" s="33">
        <f>IF($AB729="","",IFERROR(INDEX(ITP!$N$3:$N$46,MATCH($AB729,ITP!$E$3:$E$46,0)),""))</f>
        <v/>
      </c>
      <c r="AA729" s="13">
        <f>IF(A729="","",A729&amp;"|"&amp;COUNTIF($A$2:A729,A729))</f>
        <v/>
      </c>
      <c r="AB729" s="13">
        <f>IF($A729="","",IFERROR(INDEX(ITP!$C$3:$C$21,MATCH(1,INDEX((ITP!$A$3:$A$21=$A729)*(((ITP!$B$3:$B$21="")+ISNUMBER(SEARCH(ITP!$B$3:$B$21,$G729&amp;" "&amp;$T729)))&gt;0),0),0)),""))</f>
        <v/>
      </c>
    </row>
    <row r="730">
      <c r="A730" s="33" t="n"/>
      <c r="B730" s="10" t="n"/>
      <c r="C730" s="33" t="n"/>
      <c r="D730" s="28" t="n"/>
      <c r="E730" s="10" t="n"/>
      <c r="F730" s="44" t="n"/>
      <c r="G730" s="33" t="n"/>
      <c r="H730" s="33" t="n"/>
      <c r="I730" s="33" t="n"/>
      <c r="J730" s="33" t="n"/>
      <c r="K730" s="44" t="n"/>
      <c r="L730" s="10" t="n"/>
      <c r="M730" s="33" t="n"/>
      <c r="N730" s="33" t="n"/>
      <c r="O730" s="33" t="n"/>
      <c r="P730" s="33" t="n"/>
      <c r="Q730" s="33" t="n"/>
      <c r="R730" s="33">
        <f>IF($AB730="","",IFERROR(INDEX(ITP!$G$3:$G$46,MATCH($AB730,ITP!$E$3:$E$46,0)),""))</f>
        <v/>
      </c>
      <c r="S730" s="33" t="n"/>
      <c r="T730" s="33" t="n"/>
      <c r="U730" s="33">
        <f>IF($AB730="","",IFERROR(INDEX(ITP!$I$3:$I$46,MATCH($AB730,ITP!$E$3:$E$46,0)),""))</f>
        <v/>
      </c>
      <c r="V730" s="33">
        <f>IF($AB730="","",IFERROR(INDEX(ITP!$J$3:$J$46,MATCH($AB730,ITP!$E$3:$E$46,0)),""))</f>
        <v/>
      </c>
      <c r="W730" s="33">
        <f>IF($AB730="","",IFERROR(INDEX(ITP!$K$3:$K$46,MATCH($AB730,ITP!$E$3:$E$46,0)),""))</f>
        <v/>
      </c>
      <c r="X730" s="33">
        <f>IF($AB730="","",IFERROR(INDEX(ITP!$L$3:$L$46,MATCH($AB730,ITP!$E$3:$E$46,0)),""))</f>
        <v/>
      </c>
      <c r="Y730" s="33">
        <f>IF($AB730="","",IFERROR(INDEX(ITP!$M$3:$M$46,MATCH($AB730,ITP!$E$3:$E$46,0)),""))</f>
        <v/>
      </c>
      <c r="Z730" s="33">
        <f>IF($AB730="","",IFERROR(INDEX(ITP!$N$3:$N$46,MATCH($AB730,ITP!$E$3:$E$46,0)),""))</f>
        <v/>
      </c>
      <c r="AA730" s="13">
        <f>IF(A730="","",A730&amp;"|"&amp;COUNTIF($A$2:A730,A730))</f>
        <v/>
      </c>
      <c r="AB730" s="13">
        <f>IF($A730="","",IFERROR(INDEX(ITP!$C$3:$C$21,MATCH(1,INDEX((ITP!$A$3:$A$21=$A730)*(((ITP!$B$3:$B$21="")+ISNUMBER(SEARCH(ITP!$B$3:$B$21,$G730&amp;" "&amp;$T730)))&gt;0),0),0)),""))</f>
        <v/>
      </c>
    </row>
    <row r="731">
      <c r="A731" s="33" t="n"/>
      <c r="B731" s="10" t="n"/>
      <c r="C731" s="33" t="n"/>
      <c r="D731" s="28" t="n"/>
      <c r="E731" s="10" t="n"/>
      <c r="F731" s="44" t="n"/>
      <c r="G731" s="33" t="n"/>
      <c r="H731" s="33" t="n"/>
      <c r="I731" s="33" t="n"/>
      <c r="J731" s="33" t="n"/>
      <c r="K731" s="44" t="n"/>
      <c r="L731" s="10" t="n"/>
      <c r="M731" s="33" t="n"/>
      <c r="N731" s="33" t="n"/>
      <c r="O731" s="33" t="n"/>
      <c r="P731" s="33" t="n"/>
      <c r="Q731" s="33" t="n"/>
      <c r="R731" s="33">
        <f>IF($AB731="","",IFERROR(INDEX(ITP!$G$3:$G$46,MATCH($AB731,ITP!$E$3:$E$46,0)),""))</f>
        <v/>
      </c>
      <c r="S731" s="33" t="n"/>
      <c r="T731" s="33" t="n"/>
      <c r="U731" s="33">
        <f>IF($AB731="","",IFERROR(INDEX(ITP!$I$3:$I$46,MATCH($AB731,ITP!$E$3:$E$46,0)),""))</f>
        <v/>
      </c>
      <c r="V731" s="33">
        <f>IF($AB731="","",IFERROR(INDEX(ITP!$J$3:$J$46,MATCH($AB731,ITP!$E$3:$E$46,0)),""))</f>
        <v/>
      </c>
      <c r="W731" s="33">
        <f>IF($AB731="","",IFERROR(INDEX(ITP!$K$3:$K$46,MATCH($AB731,ITP!$E$3:$E$46,0)),""))</f>
        <v/>
      </c>
      <c r="X731" s="33">
        <f>IF($AB731="","",IFERROR(INDEX(ITP!$L$3:$L$46,MATCH($AB731,ITP!$E$3:$E$46,0)),""))</f>
        <v/>
      </c>
      <c r="Y731" s="33">
        <f>IF($AB731="","",IFERROR(INDEX(ITP!$M$3:$M$46,MATCH($AB731,ITP!$E$3:$E$46,0)),""))</f>
        <v/>
      </c>
      <c r="Z731" s="33">
        <f>IF($AB731="","",IFERROR(INDEX(ITP!$N$3:$N$46,MATCH($AB731,ITP!$E$3:$E$46,0)),""))</f>
        <v/>
      </c>
      <c r="AA731" s="13">
        <f>IF(A731="","",A731&amp;"|"&amp;COUNTIF($A$2:A731,A731))</f>
        <v/>
      </c>
      <c r="AB731" s="13">
        <f>IF($A731="","",IFERROR(INDEX(ITP!$C$3:$C$21,MATCH(1,INDEX((ITP!$A$3:$A$21=$A731)*(((ITP!$B$3:$B$21="")+ISNUMBER(SEARCH(ITP!$B$3:$B$21,$G731&amp;" "&amp;$T731)))&gt;0),0),0)),""))</f>
        <v/>
      </c>
    </row>
    <row r="732">
      <c r="A732" s="33" t="n"/>
      <c r="B732" s="10" t="n"/>
      <c r="C732" s="33" t="n"/>
      <c r="D732" s="28" t="n"/>
      <c r="E732" s="10" t="n"/>
      <c r="F732" s="44" t="n"/>
      <c r="G732" s="33" t="n"/>
      <c r="H732" s="33" t="n"/>
      <c r="I732" s="33" t="n"/>
      <c r="J732" s="33" t="n"/>
      <c r="K732" s="44" t="n"/>
      <c r="L732" s="10" t="n"/>
      <c r="M732" s="33" t="n"/>
      <c r="N732" s="33" t="n"/>
      <c r="O732" s="33" t="n"/>
      <c r="P732" s="33" t="n"/>
      <c r="Q732" s="33" t="n"/>
      <c r="R732" s="33">
        <f>IF($AB732="","",IFERROR(INDEX(ITP!$G$3:$G$46,MATCH($AB732,ITP!$E$3:$E$46,0)),""))</f>
        <v/>
      </c>
      <c r="S732" s="33" t="n"/>
      <c r="T732" s="33" t="n"/>
      <c r="U732" s="33">
        <f>IF($AB732="","",IFERROR(INDEX(ITP!$I$3:$I$46,MATCH($AB732,ITP!$E$3:$E$46,0)),""))</f>
        <v/>
      </c>
      <c r="V732" s="33">
        <f>IF($AB732="","",IFERROR(INDEX(ITP!$J$3:$J$46,MATCH($AB732,ITP!$E$3:$E$46,0)),""))</f>
        <v/>
      </c>
      <c r="W732" s="33">
        <f>IF($AB732="","",IFERROR(INDEX(ITP!$K$3:$K$46,MATCH($AB732,ITP!$E$3:$E$46,0)),""))</f>
        <v/>
      </c>
      <c r="X732" s="33">
        <f>IF($AB732="","",IFERROR(INDEX(ITP!$L$3:$L$46,MATCH($AB732,ITP!$E$3:$E$46,0)),""))</f>
        <v/>
      </c>
      <c r="Y732" s="33">
        <f>IF($AB732="","",IFERROR(INDEX(ITP!$M$3:$M$46,MATCH($AB732,ITP!$E$3:$E$46,0)),""))</f>
        <v/>
      </c>
      <c r="Z732" s="33">
        <f>IF($AB732="","",IFERROR(INDEX(ITP!$N$3:$N$46,MATCH($AB732,ITP!$E$3:$E$46,0)),""))</f>
        <v/>
      </c>
      <c r="AA732" s="13">
        <f>IF(A732="","",A732&amp;"|"&amp;COUNTIF($A$2:A732,A732))</f>
        <v/>
      </c>
      <c r="AB732" s="13">
        <f>IF($A732="","",IFERROR(INDEX(ITP!$C$3:$C$21,MATCH(1,INDEX((ITP!$A$3:$A$21=$A732)*(((ITP!$B$3:$B$21="")+ISNUMBER(SEARCH(ITP!$B$3:$B$21,$G732&amp;" "&amp;$T732)))&gt;0),0),0)),""))</f>
        <v/>
      </c>
    </row>
    <row r="733">
      <c r="A733" s="33" t="n"/>
      <c r="B733" s="10" t="n"/>
      <c r="C733" s="33" t="n"/>
      <c r="D733" s="28" t="n"/>
      <c r="E733" s="10" t="n"/>
      <c r="F733" s="44" t="n"/>
      <c r="G733" s="33" t="n"/>
      <c r="H733" s="33" t="n"/>
      <c r="I733" s="33" t="n"/>
      <c r="J733" s="33" t="n"/>
      <c r="K733" s="44" t="n"/>
      <c r="L733" s="10" t="n"/>
      <c r="M733" s="33" t="n"/>
      <c r="N733" s="33" t="n"/>
      <c r="O733" s="33" t="n"/>
      <c r="P733" s="33" t="n"/>
      <c r="Q733" s="33" t="n"/>
      <c r="R733" s="33">
        <f>IF($AB733="","",IFERROR(INDEX(ITP!$G$3:$G$46,MATCH($AB733,ITP!$E$3:$E$46,0)),""))</f>
        <v/>
      </c>
      <c r="S733" s="33" t="n"/>
      <c r="T733" s="33" t="n"/>
      <c r="U733" s="33">
        <f>IF($AB733="","",IFERROR(INDEX(ITP!$I$3:$I$46,MATCH($AB733,ITP!$E$3:$E$46,0)),""))</f>
        <v/>
      </c>
      <c r="V733" s="33">
        <f>IF($AB733="","",IFERROR(INDEX(ITP!$J$3:$J$46,MATCH($AB733,ITP!$E$3:$E$46,0)),""))</f>
        <v/>
      </c>
      <c r="W733" s="33">
        <f>IF($AB733="","",IFERROR(INDEX(ITP!$K$3:$K$46,MATCH($AB733,ITP!$E$3:$E$46,0)),""))</f>
        <v/>
      </c>
      <c r="X733" s="33">
        <f>IF($AB733="","",IFERROR(INDEX(ITP!$L$3:$L$46,MATCH($AB733,ITP!$E$3:$E$46,0)),""))</f>
        <v/>
      </c>
      <c r="Y733" s="33">
        <f>IF($AB733="","",IFERROR(INDEX(ITP!$M$3:$M$46,MATCH($AB733,ITP!$E$3:$E$46,0)),""))</f>
        <v/>
      </c>
      <c r="Z733" s="33">
        <f>IF($AB733="","",IFERROR(INDEX(ITP!$N$3:$N$46,MATCH($AB733,ITP!$E$3:$E$46,0)),""))</f>
        <v/>
      </c>
      <c r="AA733" s="13">
        <f>IF(A733="","",A733&amp;"|"&amp;COUNTIF($A$2:A733,A733))</f>
        <v/>
      </c>
      <c r="AB733" s="13">
        <f>IF($A733="","",IFERROR(INDEX(ITP!$C$3:$C$21,MATCH(1,INDEX((ITP!$A$3:$A$21=$A733)*(((ITP!$B$3:$B$21="")+ISNUMBER(SEARCH(ITP!$B$3:$B$21,$G733&amp;" "&amp;$T733)))&gt;0),0),0)),""))</f>
        <v/>
      </c>
    </row>
    <row r="734">
      <c r="A734" s="33" t="n"/>
      <c r="B734" s="10" t="n"/>
      <c r="C734" s="33" t="n"/>
      <c r="D734" s="28" t="n"/>
      <c r="E734" s="10" t="n"/>
      <c r="F734" s="44" t="n"/>
      <c r="G734" s="33" t="n"/>
      <c r="H734" s="33" t="n"/>
      <c r="I734" s="33" t="n"/>
      <c r="J734" s="33" t="n"/>
      <c r="K734" s="44" t="n"/>
      <c r="L734" s="10" t="n"/>
      <c r="M734" s="33" t="n"/>
      <c r="N734" s="33" t="n"/>
      <c r="O734" s="33" t="n"/>
      <c r="P734" s="33" t="n"/>
      <c r="Q734" s="33" t="n"/>
      <c r="R734" s="33">
        <f>IF($AB734="","",IFERROR(INDEX(ITP!$G$3:$G$46,MATCH($AB734,ITP!$E$3:$E$46,0)),""))</f>
        <v/>
      </c>
      <c r="S734" s="33" t="n"/>
      <c r="T734" s="33" t="n"/>
      <c r="U734" s="33">
        <f>IF($AB734="","",IFERROR(INDEX(ITP!$I$3:$I$46,MATCH($AB734,ITP!$E$3:$E$46,0)),""))</f>
        <v/>
      </c>
      <c r="V734" s="33">
        <f>IF($AB734="","",IFERROR(INDEX(ITP!$J$3:$J$46,MATCH($AB734,ITP!$E$3:$E$46,0)),""))</f>
        <v/>
      </c>
      <c r="W734" s="33">
        <f>IF($AB734="","",IFERROR(INDEX(ITP!$K$3:$K$46,MATCH($AB734,ITP!$E$3:$E$46,0)),""))</f>
        <v/>
      </c>
      <c r="X734" s="33">
        <f>IF($AB734="","",IFERROR(INDEX(ITP!$L$3:$L$46,MATCH($AB734,ITP!$E$3:$E$46,0)),""))</f>
        <v/>
      </c>
      <c r="Y734" s="33">
        <f>IF($AB734="","",IFERROR(INDEX(ITP!$M$3:$M$46,MATCH($AB734,ITP!$E$3:$E$46,0)),""))</f>
        <v/>
      </c>
      <c r="Z734" s="33">
        <f>IF($AB734="","",IFERROR(INDEX(ITP!$N$3:$N$46,MATCH($AB734,ITP!$E$3:$E$46,0)),""))</f>
        <v/>
      </c>
      <c r="AA734" s="13">
        <f>IF(A734="","",A734&amp;"|"&amp;COUNTIF($A$2:A734,A734))</f>
        <v/>
      </c>
      <c r="AB734" s="13">
        <f>IF($A734="","",IFERROR(INDEX(ITP!$C$3:$C$21,MATCH(1,INDEX((ITP!$A$3:$A$21=$A734)*(((ITP!$B$3:$B$21="")+ISNUMBER(SEARCH(ITP!$B$3:$B$21,$G734&amp;" "&amp;$T734)))&gt;0),0),0)),""))</f>
        <v/>
      </c>
    </row>
    <row r="735">
      <c r="A735" s="33" t="n"/>
      <c r="B735" s="10" t="n"/>
      <c r="C735" s="33" t="n"/>
      <c r="D735" s="28" t="n"/>
      <c r="E735" s="10" t="n"/>
      <c r="F735" s="44" t="n"/>
      <c r="G735" s="33" t="n"/>
      <c r="H735" s="33" t="n"/>
      <c r="I735" s="33" t="n"/>
      <c r="J735" s="33" t="n"/>
      <c r="K735" s="44" t="n"/>
      <c r="L735" s="10" t="n"/>
      <c r="M735" s="33" t="n"/>
      <c r="N735" s="33" t="n"/>
      <c r="O735" s="33" t="n"/>
      <c r="P735" s="33" t="n"/>
      <c r="Q735" s="33" t="n"/>
      <c r="R735" s="33">
        <f>IF($AB735="","",IFERROR(INDEX(ITP!$G$3:$G$46,MATCH($AB735,ITP!$E$3:$E$46,0)),""))</f>
        <v/>
      </c>
      <c r="S735" s="33" t="n"/>
      <c r="T735" s="33" t="n"/>
      <c r="U735" s="33">
        <f>IF($AB735="","",IFERROR(INDEX(ITP!$I$3:$I$46,MATCH($AB735,ITP!$E$3:$E$46,0)),""))</f>
        <v/>
      </c>
      <c r="V735" s="33">
        <f>IF($AB735="","",IFERROR(INDEX(ITP!$J$3:$J$46,MATCH($AB735,ITP!$E$3:$E$46,0)),""))</f>
        <v/>
      </c>
      <c r="W735" s="33">
        <f>IF($AB735="","",IFERROR(INDEX(ITP!$K$3:$K$46,MATCH($AB735,ITP!$E$3:$E$46,0)),""))</f>
        <v/>
      </c>
      <c r="X735" s="33">
        <f>IF($AB735="","",IFERROR(INDEX(ITP!$L$3:$L$46,MATCH($AB735,ITP!$E$3:$E$46,0)),""))</f>
        <v/>
      </c>
      <c r="Y735" s="33">
        <f>IF($AB735="","",IFERROR(INDEX(ITP!$M$3:$M$46,MATCH($AB735,ITP!$E$3:$E$46,0)),""))</f>
        <v/>
      </c>
      <c r="Z735" s="33">
        <f>IF($AB735="","",IFERROR(INDEX(ITP!$N$3:$N$46,MATCH($AB735,ITP!$E$3:$E$46,0)),""))</f>
        <v/>
      </c>
      <c r="AA735" s="13">
        <f>IF(A735="","",A735&amp;"|"&amp;COUNTIF($A$2:A735,A735))</f>
        <v/>
      </c>
      <c r="AB735" s="13">
        <f>IF($A735="","",IFERROR(INDEX(ITP!$C$3:$C$21,MATCH(1,INDEX((ITP!$A$3:$A$21=$A735)*(((ITP!$B$3:$B$21="")+ISNUMBER(SEARCH(ITP!$B$3:$B$21,$G735&amp;" "&amp;$T735)))&gt;0),0),0)),""))</f>
        <v/>
      </c>
    </row>
    <row r="736">
      <c r="A736" s="33" t="n"/>
      <c r="B736" s="10" t="n"/>
      <c r="C736" s="33" t="n"/>
      <c r="D736" s="28" t="n"/>
      <c r="E736" s="10" t="n"/>
      <c r="F736" s="44" t="n"/>
      <c r="G736" s="33" t="n"/>
      <c r="H736" s="33" t="n"/>
      <c r="I736" s="33" t="n"/>
      <c r="J736" s="33" t="n"/>
      <c r="K736" s="44" t="n"/>
      <c r="L736" s="10" t="n"/>
      <c r="M736" s="33" t="n"/>
      <c r="N736" s="33" t="n"/>
      <c r="O736" s="33" t="n"/>
      <c r="P736" s="33" t="n"/>
      <c r="Q736" s="33" t="n"/>
      <c r="R736" s="33">
        <f>IF($AB736="","",IFERROR(INDEX(ITP!$G$3:$G$46,MATCH($AB736,ITP!$E$3:$E$46,0)),""))</f>
        <v/>
      </c>
      <c r="S736" s="33" t="n"/>
      <c r="T736" s="33" t="n"/>
      <c r="U736" s="33">
        <f>IF($AB736="","",IFERROR(INDEX(ITP!$I$3:$I$46,MATCH($AB736,ITP!$E$3:$E$46,0)),""))</f>
        <v/>
      </c>
      <c r="V736" s="33">
        <f>IF($AB736="","",IFERROR(INDEX(ITP!$J$3:$J$46,MATCH($AB736,ITP!$E$3:$E$46,0)),""))</f>
        <v/>
      </c>
      <c r="W736" s="33">
        <f>IF($AB736="","",IFERROR(INDEX(ITP!$K$3:$K$46,MATCH($AB736,ITP!$E$3:$E$46,0)),""))</f>
        <v/>
      </c>
      <c r="X736" s="33">
        <f>IF($AB736="","",IFERROR(INDEX(ITP!$L$3:$L$46,MATCH($AB736,ITP!$E$3:$E$46,0)),""))</f>
        <v/>
      </c>
      <c r="Y736" s="33">
        <f>IF($AB736="","",IFERROR(INDEX(ITP!$M$3:$M$46,MATCH($AB736,ITP!$E$3:$E$46,0)),""))</f>
        <v/>
      </c>
      <c r="Z736" s="33">
        <f>IF($AB736="","",IFERROR(INDEX(ITP!$N$3:$N$46,MATCH($AB736,ITP!$E$3:$E$46,0)),""))</f>
        <v/>
      </c>
      <c r="AA736" s="13">
        <f>IF(A736="","",A736&amp;"|"&amp;COUNTIF($A$2:A736,A736))</f>
        <v/>
      </c>
      <c r="AB736" s="13">
        <f>IF($A736="","",IFERROR(INDEX(ITP!$C$3:$C$21,MATCH(1,INDEX((ITP!$A$3:$A$21=$A736)*(((ITP!$B$3:$B$21="")+ISNUMBER(SEARCH(ITP!$B$3:$B$21,$G736&amp;" "&amp;$T736)))&gt;0),0),0)),""))</f>
        <v/>
      </c>
    </row>
    <row r="737">
      <c r="A737" s="33" t="n"/>
      <c r="B737" s="10" t="n"/>
      <c r="C737" s="33" t="n"/>
      <c r="D737" s="28" t="n"/>
      <c r="E737" s="10" t="n"/>
      <c r="F737" s="44" t="n"/>
      <c r="G737" s="33" t="n"/>
      <c r="H737" s="33" t="n"/>
      <c r="I737" s="33" t="n"/>
      <c r="J737" s="33" t="n"/>
      <c r="K737" s="44" t="n"/>
      <c r="L737" s="10" t="n"/>
      <c r="M737" s="33" t="n"/>
      <c r="N737" s="33" t="n"/>
      <c r="O737" s="33" t="n"/>
      <c r="P737" s="33" t="n"/>
      <c r="Q737" s="33" t="n"/>
      <c r="R737" s="33">
        <f>IF($AB737="","",IFERROR(INDEX(ITP!$G$3:$G$46,MATCH($AB737,ITP!$E$3:$E$46,0)),""))</f>
        <v/>
      </c>
      <c r="S737" s="33" t="n"/>
      <c r="T737" s="33" t="n"/>
      <c r="U737" s="33">
        <f>IF($AB737="","",IFERROR(INDEX(ITP!$I$3:$I$46,MATCH($AB737,ITP!$E$3:$E$46,0)),""))</f>
        <v/>
      </c>
      <c r="V737" s="33">
        <f>IF($AB737="","",IFERROR(INDEX(ITP!$J$3:$J$46,MATCH($AB737,ITP!$E$3:$E$46,0)),""))</f>
        <v/>
      </c>
      <c r="W737" s="33">
        <f>IF($AB737="","",IFERROR(INDEX(ITP!$K$3:$K$46,MATCH($AB737,ITP!$E$3:$E$46,0)),""))</f>
        <v/>
      </c>
      <c r="X737" s="33">
        <f>IF($AB737="","",IFERROR(INDEX(ITP!$L$3:$L$46,MATCH($AB737,ITP!$E$3:$E$46,0)),""))</f>
        <v/>
      </c>
      <c r="Y737" s="33">
        <f>IF($AB737="","",IFERROR(INDEX(ITP!$M$3:$M$46,MATCH($AB737,ITP!$E$3:$E$46,0)),""))</f>
        <v/>
      </c>
      <c r="Z737" s="33">
        <f>IF($AB737="","",IFERROR(INDEX(ITP!$N$3:$N$46,MATCH($AB737,ITP!$E$3:$E$46,0)),""))</f>
        <v/>
      </c>
      <c r="AA737" s="13">
        <f>IF(A737="","",A737&amp;"|"&amp;COUNTIF($A$2:A737,A737))</f>
        <v/>
      </c>
      <c r="AB737" s="13">
        <f>IF($A737="","",IFERROR(INDEX(ITP!$C$3:$C$21,MATCH(1,INDEX((ITP!$A$3:$A$21=$A737)*(((ITP!$B$3:$B$21="")+ISNUMBER(SEARCH(ITP!$B$3:$B$21,$G737&amp;" "&amp;$T737)))&gt;0),0),0)),""))</f>
        <v/>
      </c>
    </row>
    <row r="738">
      <c r="A738" s="33" t="n"/>
      <c r="B738" s="10" t="n"/>
      <c r="C738" s="33" t="n"/>
      <c r="D738" s="28" t="n"/>
      <c r="E738" s="10" t="n"/>
      <c r="F738" s="44" t="n"/>
      <c r="G738" s="33" t="n"/>
      <c r="H738" s="33" t="n"/>
      <c r="I738" s="33" t="n"/>
      <c r="J738" s="33" t="n"/>
      <c r="K738" s="44" t="n"/>
      <c r="L738" s="10" t="n"/>
      <c r="M738" s="33" t="n"/>
      <c r="N738" s="33" t="n"/>
      <c r="O738" s="33" t="n"/>
      <c r="P738" s="33" t="n"/>
      <c r="Q738" s="33" t="n"/>
      <c r="R738" s="33">
        <f>IF($AB738="","",IFERROR(INDEX(ITP!$G$3:$G$46,MATCH($AB738,ITP!$E$3:$E$46,0)),""))</f>
        <v/>
      </c>
      <c r="S738" s="33" t="n"/>
      <c r="T738" s="33" t="n"/>
      <c r="U738" s="33">
        <f>IF($AB738="","",IFERROR(INDEX(ITP!$I$3:$I$46,MATCH($AB738,ITP!$E$3:$E$46,0)),""))</f>
        <v/>
      </c>
      <c r="V738" s="33">
        <f>IF($AB738="","",IFERROR(INDEX(ITP!$J$3:$J$46,MATCH($AB738,ITP!$E$3:$E$46,0)),""))</f>
        <v/>
      </c>
      <c r="W738" s="33">
        <f>IF($AB738="","",IFERROR(INDEX(ITP!$K$3:$K$46,MATCH($AB738,ITP!$E$3:$E$46,0)),""))</f>
        <v/>
      </c>
      <c r="X738" s="33">
        <f>IF($AB738="","",IFERROR(INDEX(ITP!$L$3:$L$46,MATCH($AB738,ITP!$E$3:$E$46,0)),""))</f>
        <v/>
      </c>
      <c r="Y738" s="33">
        <f>IF($AB738="","",IFERROR(INDEX(ITP!$M$3:$M$46,MATCH($AB738,ITP!$E$3:$E$46,0)),""))</f>
        <v/>
      </c>
      <c r="Z738" s="33">
        <f>IF($AB738="","",IFERROR(INDEX(ITP!$N$3:$N$46,MATCH($AB738,ITP!$E$3:$E$46,0)),""))</f>
        <v/>
      </c>
      <c r="AA738" s="13">
        <f>IF(A738="","",A738&amp;"|"&amp;COUNTIF($A$2:A738,A738))</f>
        <v/>
      </c>
      <c r="AB738" s="13">
        <f>IF($A738="","",IFERROR(INDEX(ITP!$C$3:$C$21,MATCH(1,INDEX((ITP!$A$3:$A$21=$A738)*(((ITP!$B$3:$B$21="")+ISNUMBER(SEARCH(ITP!$B$3:$B$21,$G738&amp;" "&amp;$T738)))&gt;0),0),0)),""))</f>
        <v/>
      </c>
    </row>
    <row r="739">
      <c r="A739" s="33" t="n"/>
      <c r="B739" s="10" t="n"/>
      <c r="C739" s="33" t="n"/>
      <c r="D739" s="28" t="n"/>
      <c r="E739" s="10" t="n"/>
      <c r="F739" s="44" t="n"/>
      <c r="G739" s="33" t="n"/>
      <c r="H739" s="33" t="n"/>
      <c r="I739" s="33" t="n"/>
      <c r="J739" s="33" t="n"/>
      <c r="K739" s="44" t="n"/>
      <c r="L739" s="10" t="n"/>
      <c r="M739" s="33" t="n"/>
      <c r="N739" s="33" t="n"/>
      <c r="O739" s="33" t="n"/>
      <c r="P739" s="33" t="n"/>
      <c r="Q739" s="33" t="n"/>
      <c r="R739" s="33">
        <f>IF($AB739="","",IFERROR(INDEX(ITP!$G$3:$G$46,MATCH($AB739,ITP!$E$3:$E$46,0)),""))</f>
        <v/>
      </c>
      <c r="S739" s="33" t="n"/>
      <c r="T739" s="33" t="n"/>
      <c r="U739" s="33">
        <f>IF($AB739="","",IFERROR(INDEX(ITP!$I$3:$I$46,MATCH($AB739,ITP!$E$3:$E$46,0)),""))</f>
        <v/>
      </c>
      <c r="V739" s="33">
        <f>IF($AB739="","",IFERROR(INDEX(ITP!$J$3:$J$46,MATCH($AB739,ITP!$E$3:$E$46,0)),""))</f>
        <v/>
      </c>
      <c r="W739" s="33">
        <f>IF($AB739="","",IFERROR(INDEX(ITP!$K$3:$K$46,MATCH($AB739,ITP!$E$3:$E$46,0)),""))</f>
        <v/>
      </c>
      <c r="X739" s="33">
        <f>IF($AB739="","",IFERROR(INDEX(ITP!$L$3:$L$46,MATCH($AB739,ITP!$E$3:$E$46,0)),""))</f>
        <v/>
      </c>
      <c r="Y739" s="33">
        <f>IF($AB739="","",IFERROR(INDEX(ITP!$M$3:$M$46,MATCH($AB739,ITP!$E$3:$E$46,0)),""))</f>
        <v/>
      </c>
      <c r="Z739" s="33">
        <f>IF($AB739="","",IFERROR(INDEX(ITP!$N$3:$N$46,MATCH($AB739,ITP!$E$3:$E$46,0)),""))</f>
        <v/>
      </c>
      <c r="AA739" s="13">
        <f>IF(A739="","",A739&amp;"|"&amp;COUNTIF($A$2:A739,A739))</f>
        <v/>
      </c>
      <c r="AB739" s="13">
        <f>IF($A739="","",IFERROR(INDEX(ITP!$C$3:$C$21,MATCH(1,INDEX((ITP!$A$3:$A$21=$A739)*(((ITP!$B$3:$B$21="")+ISNUMBER(SEARCH(ITP!$B$3:$B$21,$G739&amp;" "&amp;$T739)))&gt;0),0),0)),""))</f>
        <v/>
      </c>
    </row>
    <row r="740">
      <c r="A740" s="33" t="n"/>
      <c r="B740" s="10" t="n"/>
      <c r="C740" s="33" t="n"/>
      <c r="D740" s="28" t="n"/>
      <c r="E740" s="10" t="n"/>
      <c r="F740" s="44" t="n"/>
      <c r="G740" s="33" t="n"/>
      <c r="H740" s="33" t="n"/>
      <c r="I740" s="33" t="n"/>
      <c r="J740" s="33" t="n"/>
      <c r="K740" s="44" t="n"/>
      <c r="L740" s="10" t="n"/>
      <c r="M740" s="33" t="n"/>
      <c r="N740" s="33" t="n"/>
      <c r="O740" s="33" t="n"/>
      <c r="P740" s="33" t="n"/>
      <c r="Q740" s="33" t="n"/>
      <c r="R740" s="33">
        <f>IF($AB740="","",IFERROR(INDEX(ITP!$G$3:$G$46,MATCH($AB740,ITP!$E$3:$E$46,0)),""))</f>
        <v/>
      </c>
      <c r="S740" s="33" t="n"/>
      <c r="T740" s="33" t="n"/>
      <c r="U740" s="33">
        <f>IF($AB740="","",IFERROR(INDEX(ITP!$I$3:$I$46,MATCH($AB740,ITP!$E$3:$E$46,0)),""))</f>
        <v/>
      </c>
      <c r="V740" s="33">
        <f>IF($AB740="","",IFERROR(INDEX(ITP!$J$3:$J$46,MATCH($AB740,ITP!$E$3:$E$46,0)),""))</f>
        <v/>
      </c>
      <c r="W740" s="33">
        <f>IF($AB740="","",IFERROR(INDEX(ITP!$K$3:$K$46,MATCH($AB740,ITP!$E$3:$E$46,0)),""))</f>
        <v/>
      </c>
      <c r="X740" s="33">
        <f>IF($AB740="","",IFERROR(INDEX(ITP!$L$3:$L$46,MATCH($AB740,ITP!$E$3:$E$46,0)),""))</f>
        <v/>
      </c>
      <c r="Y740" s="33">
        <f>IF($AB740="","",IFERROR(INDEX(ITP!$M$3:$M$46,MATCH($AB740,ITP!$E$3:$E$46,0)),""))</f>
        <v/>
      </c>
      <c r="Z740" s="33">
        <f>IF($AB740="","",IFERROR(INDEX(ITP!$N$3:$N$46,MATCH($AB740,ITP!$E$3:$E$46,0)),""))</f>
        <v/>
      </c>
      <c r="AA740" s="13">
        <f>IF(A740="","",A740&amp;"|"&amp;COUNTIF($A$2:A740,A740))</f>
        <v/>
      </c>
      <c r="AB740" s="13">
        <f>IF($A740="","",IFERROR(INDEX(ITP!$C$3:$C$21,MATCH(1,INDEX((ITP!$A$3:$A$21=$A740)*(((ITP!$B$3:$B$21="")+ISNUMBER(SEARCH(ITP!$B$3:$B$21,$G740&amp;" "&amp;$T740)))&gt;0),0),0)),""))</f>
        <v/>
      </c>
    </row>
    <row r="741">
      <c r="A741" s="33" t="n"/>
      <c r="B741" s="10" t="n"/>
      <c r="C741" s="33" t="n"/>
      <c r="D741" s="28" t="n"/>
      <c r="E741" s="10" t="n"/>
      <c r="F741" s="44" t="n"/>
      <c r="G741" s="33" t="n"/>
      <c r="H741" s="33" t="n"/>
      <c r="I741" s="33" t="n"/>
      <c r="J741" s="33" t="n"/>
      <c r="K741" s="44" t="n"/>
      <c r="L741" s="10" t="n"/>
      <c r="M741" s="33" t="n"/>
      <c r="N741" s="33" t="n"/>
      <c r="O741" s="33" t="n"/>
      <c r="P741" s="33" t="n"/>
      <c r="Q741" s="33" t="n"/>
      <c r="R741" s="33">
        <f>IF($AB741="","",IFERROR(INDEX(ITP!$G$3:$G$46,MATCH($AB741,ITP!$E$3:$E$46,0)),""))</f>
        <v/>
      </c>
      <c r="S741" s="33" t="n"/>
      <c r="T741" s="33" t="n"/>
      <c r="U741" s="33">
        <f>IF($AB741="","",IFERROR(INDEX(ITP!$I$3:$I$46,MATCH($AB741,ITP!$E$3:$E$46,0)),""))</f>
        <v/>
      </c>
      <c r="V741" s="33">
        <f>IF($AB741="","",IFERROR(INDEX(ITP!$J$3:$J$46,MATCH($AB741,ITP!$E$3:$E$46,0)),""))</f>
        <v/>
      </c>
      <c r="W741" s="33">
        <f>IF($AB741="","",IFERROR(INDEX(ITP!$K$3:$K$46,MATCH($AB741,ITP!$E$3:$E$46,0)),""))</f>
        <v/>
      </c>
      <c r="X741" s="33">
        <f>IF($AB741="","",IFERROR(INDEX(ITP!$L$3:$L$46,MATCH($AB741,ITP!$E$3:$E$46,0)),""))</f>
        <v/>
      </c>
      <c r="Y741" s="33">
        <f>IF($AB741="","",IFERROR(INDEX(ITP!$M$3:$M$46,MATCH($AB741,ITP!$E$3:$E$46,0)),""))</f>
        <v/>
      </c>
      <c r="Z741" s="33">
        <f>IF($AB741="","",IFERROR(INDEX(ITP!$N$3:$N$46,MATCH($AB741,ITP!$E$3:$E$46,0)),""))</f>
        <v/>
      </c>
      <c r="AA741" s="13">
        <f>IF(A741="","",A741&amp;"|"&amp;COUNTIF($A$2:A741,A741))</f>
        <v/>
      </c>
      <c r="AB741" s="13">
        <f>IF($A741="","",IFERROR(INDEX(ITP!$C$3:$C$21,MATCH(1,INDEX((ITP!$A$3:$A$21=$A741)*(((ITP!$B$3:$B$21="")+ISNUMBER(SEARCH(ITP!$B$3:$B$21,$G741&amp;" "&amp;$T741)))&gt;0),0),0)),""))</f>
        <v/>
      </c>
    </row>
    <row r="742">
      <c r="A742" s="33" t="n"/>
      <c r="B742" s="10" t="n"/>
      <c r="C742" s="33" t="n"/>
      <c r="D742" s="28" t="n"/>
      <c r="E742" s="10" t="n"/>
      <c r="F742" s="44" t="n"/>
      <c r="G742" s="33" t="n"/>
      <c r="H742" s="33" t="n"/>
      <c r="I742" s="33" t="n"/>
      <c r="J742" s="33" t="n"/>
      <c r="K742" s="44" t="n"/>
      <c r="L742" s="10" t="n"/>
      <c r="M742" s="33" t="n"/>
      <c r="N742" s="33" t="n"/>
      <c r="O742" s="33" t="n"/>
      <c r="P742" s="33" t="n"/>
      <c r="Q742" s="33" t="n"/>
      <c r="R742" s="33">
        <f>IF($AB742="","",IFERROR(INDEX(ITP!$G$3:$G$46,MATCH($AB742,ITP!$E$3:$E$46,0)),""))</f>
        <v/>
      </c>
      <c r="S742" s="33" t="n"/>
      <c r="T742" s="33" t="n"/>
      <c r="U742" s="33">
        <f>IF($AB742="","",IFERROR(INDEX(ITP!$I$3:$I$46,MATCH($AB742,ITP!$E$3:$E$46,0)),""))</f>
        <v/>
      </c>
      <c r="V742" s="33">
        <f>IF($AB742="","",IFERROR(INDEX(ITP!$J$3:$J$46,MATCH($AB742,ITP!$E$3:$E$46,0)),""))</f>
        <v/>
      </c>
      <c r="W742" s="33">
        <f>IF($AB742="","",IFERROR(INDEX(ITP!$K$3:$K$46,MATCH($AB742,ITP!$E$3:$E$46,0)),""))</f>
        <v/>
      </c>
      <c r="X742" s="33">
        <f>IF($AB742="","",IFERROR(INDEX(ITP!$L$3:$L$46,MATCH($AB742,ITP!$E$3:$E$46,0)),""))</f>
        <v/>
      </c>
      <c r="Y742" s="33">
        <f>IF($AB742="","",IFERROR(INDEX(ITP!$M$3:$M$46,MATCH($AB742,ITP!$E$3:$E$46,0)),""))</f>
        <v/>
      </c>
      <c r="Z742" s="33">
        <f>IF($AB742="","",IFERROR(INDEX(ITP!$N$3:$N$46,MATCH($AB742,ITP!$E$3:$E$46,0)),""))</f>
        <v/>
      </c>
      <c r="AA742" s="13">
        <f>IF(A742="","",A742&amp;"|"&amp;COUNTIF($A$2:A742,A742))</f>
        <v/>
      </c>
      <c r="AB742" s="13">
        <f>IF($A742="","",IFERROR(INDEX(ITP!$C$3:$C$21,MATCH(1,INDEX((ITP!$A$3:$A$21=$A742)*(((ITP!$B$3:$B$21="")+ISNUMBER(SEARCH(ITP!$B$3:$B$21,$G742&amp;" "&amp;$T742)))&gt;0),0),0)),""))</f>
        <v/>
      </c>
    </row>
    <row r="743">
      <c r="A743" s="33" t="n"/>
      <c r="B743" s="10" t="n"/>
      <c r="C743" s="33" t="n"/>
      <c r="D743" s="28" t="n"/>
      <c r="E743" s="10" t="n"/>
      <c r="F743" s="44" t="n"/>
      <c r="G743" s="33" t="n"/>
      <c r="H743" s="33" t="n"/>
      <c r="I743" s="33" t="n"/>
      <c r="J743" s="33" t="n"/>
      <c r="K743" s="44" t="n"/>
      <c r="L743" s="10" t="n"/>
      <c r="M743" s="33" t="n"/>
      <c r="N743" s="33" t="n"/>
      <c r="O743" s="33" t="n"/>
      <c r="P743" s="33" t="n"/>
      <c r="Q743" s="33" t="n"/>
      <c r="R743" s="33">
        <f>IF($AB743="","",IFERROR(INDEX(ITP!$G$3:$G$46,MATCH($AB743,ITP!$E$3:$E$46,0)),""))</f>
        <v/>
      </c>
      <c r="S743" s="33" t="n"/>
      <c r="T743" s="33" t="n"/>
      <c r="U743" s="33">
        <f>IF($AB743="","",IFERROR(INDEX(ITP!$I$3:$I$46,MATCH($AB743,ITP!$E$3:$E$46,0)),""))</f>
        <v/>
      </c>
      <c r="V743" s="33">
        <f>IF($AB743="","",IFERROR(INDEX(ITP!$J$3:$J$46,MATCH($AB743,ITP!$E$3:$E$46,0)),""))</f>
        <v/>
      </c>
      <c r="W743" s="33">
        <f>IF($AB743="","",IFERROR(INDEX(ITP!$K$3:$K$46,MATCH($AB743,ITP!$E$3:$E$46,0)),""))</f>
        <v/>
      </c>
      <c r="X743" s="33">
        <f>IF($AB743="","",IFERROR(INDEX(ITP!$L$3:$L$46,MATCH($AB743,ITP!$E$3:$E$46,0)),""))</f>
        <v/>
      </c>
      <c r="Y743" s="33">
        <f>IF($AB743="","",IFERROR(INDEX(ITP!$M$3:$M$46,MATCH($AB743,ITP!$E$3:$E$46,0)),""))</f>
        <v/>
      </c>
      <c r="Z743" s="33">
        <f>IF($AB743="","",IFERROR(INDEX(ITP!$N$3:$N$46,MATCH($AB743,ITP!$E$3:$E$46,0)),""))</f>
        <v/>
      </c>
      <c r="AA743" s="13">
        <f>IF(A743="","",A743&amp;"|"&amp;COUNTIF($A$2:A743,A743))</f>
        <v/>
      </c>
      <c r="AB743" s="13">
        <f>IF($A743="","",IFERROR(INDEX(ITP!$C$3:$C$21,MATCH(1,INDEX((ITP!$A$3:$A$21=$A743)*(((ITP!$B$3:$B$21="")+ISNUMBER(SEARCH(ITP!$B$3:$B$21,$G743&amp;" "&amp;$T743)))&gt;0),0),0)),""))</f>
        <v/>
      </c>
    </row>
    <row r="744">
      <c r="A744" s="33" t="n"/>
      <c r="B744" s="10" t="n"/>
      <c r="C744" s="33" t="n"/>
      <c r="D744" s="28" t="n"/>
      <c r="E744" s="10" t="n"/>
      <c r="F744" s="44" t="n"/>
      <c r="G744" s="33" t="n"/>
      <c r="H744" s="33" t="n"/>
      <c r="I744" s="33" t="n"/>
      <c r="J744" s="33" t="n"/>
      <c r="K744" s="44" t="n"/>
      <c r="L744" s="10" t="n"/>
      <c r="M744" s="33" t="n"/>
      <c r="N744" s="33" t="n"/>
      <c r="O744" s="33" t="n"/>
      <c r="P744" s="33" t="n"/>
      <c r="Q744" s="33" t="n"/>
      <c r="R744" s="33">
        <f>IF($AB744="","",IFERROR(INDEX(ITP!$G$3:$G$46,MATCH($AB744,ITP!$E$3:$E$46,0)),""))</f>
        <v/>
      </c>
      <c r="S744" s="33" t="n"/>
      <c r="T744" s="33" t="n"/>
      <c r="U744" s="33">
        <f>IF($AB744="","",IFERROR(INDEX(ITP!$I$3:$I$46,MATCH($AB744,ITP!$E$3:$E$46,0)),""))</f>
        <v/>
      </c>
      <c r="V744" s="33">
        <f>IF($AB744="","",IFERROR(INDEX(ITP!$J$3:$J$46,MATCH($AB744,ITP!$E$3:$E$46,0)),""))</f>
        <v/>
      </c>
      <c r="W744" s="33">
        <f>IF($AB744="","",IFERROR(INDEX(ITP!$K$3:$K$46,MATCH($AB744,ITP!$E$3:$E$46,0)),""))</f>
        <v/>
      </c>
      <c r="X744" s="33">
        <f>IF($AB744="","",IFERROR(INDEX(ITP!$L$3:$L$46,MATCH($AB744,ITP!$E$3:$E$46,0)),""))</f>
        <v/>
      </c>
      <c r="Y744" s="33">
        <f>IF($AB744="","",IFERROR(INDEX(ITP!$M$3:$M$46,MATCH($AB744,ITP!$E$3:$E$46,0)),""))</f>
        <v/>
      </c>
      <c r="Z744" s="33">
        <f>IF($AB744="","",IFERROR(INDEX(ITP!$N$3:$N$46,MATCH($AB744,ITP!$E$3:$E$46,0)),""))</f>
        <v/>
      </c>
      <c r="AA744" s="13">
        <f>IF(A744="","",A744&amp;"|"&amp;COUNTIF($A$2:A744,A744))</f>
        <v/>
      </c>
      <c r="AB744" s="13">
        <f>IF($A744="","",IFERROR(INDEX(ITP!$C$3:$C$21,MATCH(1,INDEX((ITP!$A$3:$A$21=$A744)*(((ITP!$B$3:$B$21="")+ISNUMBER(SEARCH(ITP!$B$3:$B$21,$G744&amp;" "&amp;$T744)))&gt;0),0),0)),""))</f>
        <v/>
      </c>
    </row>
    <row r="745">
      <c r="A745" s="33" t="n"/>
      <c r="B745" s="10" t="n"/>
      <c r="C745" s="33" t="n"/>
      <c r="D745" s="28" t="n"/>
      <c r="E745" s="10" t="n"/>
      <c r="F745" s="44" t="n"/>
      <c r="G745" s="33" t="n"/>
      <c r="H745" s="33" t="n"/>
      <c r="I745" s="33" t="n"/>
      <c r="J745" s="33" t="n"/>
      <c r="K745" s="44" t="n"/>
      <c r="L745" s="10" t="n"/>
      <c r="M745" s="33" t="n"/>
      <c r="N745" s="33" t="n"/>
      <c r="O745" s="33" t="n"/>
      <c r="P745" s="33" t="n"/>
      <c r="Q745" s="33" t="n"/>
      <c r="R745" s="33">
        <f>IF($AB745="","",IFERROR(INDEX(ITP!$G$3:$G$46,MATCH($AB745,ITP!$E$3:$E$46,0)),""))</f>
        <v/>
      </c>
      <c r="S745" s="33" t="n"/>
      <c r="T745" s="33" t="n"/>
      <c r="U745" s="33">
        <f>IF($AB745="","",IFERROR(INDEX(ITP!$I$3:$I$46,MATCH($AB745,ITP!$E$3:$E$46,0)),""))</f>
        <v/>
      </c>
      <c r="V745" s="33">
        <f>IF($AB745="","",IFERROR(INDEX(ITP!$J$3:$J$46,MATCH($AB745,ITP!$E$3:$E$46,0)),""))</f>
        <v/>
      </c>
      <c r="W745" s="33">
        <f>IF($AB745="","",IFERROR(INDEX(ITP!$K$3:$K$46,MATCH($AB745,ITP!$E$3:$E$46,0)),""))</f>
        <v/>
      </c>
      <c r="X745" s="33">
        <f>IF($AB745="","",IFERROR(INDEX(ITP!$L$3:$L$46,MATCH($AB745,ITP!$E$3:$E$46,0)),""))</f>
        <v/>
      </c>
      <c r="Y745" s="33">
        <f>IF($AB745="","",IFERROR(INDEX(ITP!$M$3:$M$46,MATCH($AB745,ITP!$E$3:$E$46,0)),""))</f>
        <v/>
      </c>
      <c r="Z745" s="33">
        <f>IF($AB745="","",IFERROR(INDEX(ITP!$N$3:$N$46,MATCH($AB745,ITP!$E$3:$E$46,0)),""))</f>
        <v/>
      </c>
      <c r="AA745" s="13">
        <f>IF(A745="","",A745&amp;"|"&amp;COUNTIF($A$2:A745,A745))</f>
        <v/>
      </c>
      <c r="AB745" s="13">
        <f>IF($A745="","",IFERROR(INDEX(ITP!$C$3:$C$21,MATCH(1,INDEX((ITP!$A$3:$A$21=$A745)*(((ITP!$B$3:$B$21="")+ISNUMBER(SEARCH(ITP!$B$3:$B$21,$G745&amp;" "&amp;$T745)))&gt;0),0),0)),""))</f>
        <v/>
      </c>
    </row>
    <row r="746">
      <c r="A746" s="33" t="n"/>
      <c r="B746" s="10" t="n"/>
      <c r="C746" s="33" t="n"/>
      <c r="D746" s="28" t="n"/>
      <c r="E746" s="10" t="n"/>
      <c r="F746" s="44" t="n"/>
      <c r="G746" s="33" t="n"/>
      <c r="H746" s="33" t="n"/>
      <c r="I746" s="33" t="n"/>
      <c r="J746" s="33" t="n"/>
      <c r="K746" s="44" t="n"/>
      <c r="L746" s="10" t="n"/>
      <c r="M746" s="33" t="n"/>
      <c r="N746" s="33" t="n"/>
      <c r="O746" s="33" t="n"/>
      <c r="P746" s="33" t="n"/>
      <c r="Q746" s="33" t="n"/>
      <c r="R746" s="33">
        <f>IF($AB746="","",IFERROR(INDEX(ITP!$G$3:$G$46,MATCH($AB746,ITP!$E$3:$E$46,0)),""))</f>
        <v/>
      </c>
      <c r="S746" s="33" t="n"/>
      <c r="T746" s="33" t="n"/>
      <c r="U746" s="33">
        <f>IF($AB746="","",IFERROR(INDEX(ITP!$I$3:$I$46,MATCH($AB746,ITP!$E$3:$E$46,0)),""))</f>
        <v/>
      </c>
      <c r="V746" s="33">
        <f>IF($AB746="","",IFERROR(INDEX(ITP!$J$3:$J$46,MATCH($AB746,ITP!$E$3:$E$46,0)),""))</f>
        <v/>
      </c>
      <c r="W746" s="33">
        <f>IF($AB746="","",IFERROR(INDEX(ITP!$K$3:$K$46,MATCH($AB746,ITP!$E$3:$E$46,0)),""))</f>
        <v/>
      </c>
      <c r="X746" s="33">
        <f>IF($AB746="","",IFERROR(INDEX(ITP!$L$3:$L$46,MATCH($AB746,ITP!$E$3:$E$46,0)),""))</f>
        <v/>
      </c>
      <c r="Y746" s="33">
        <f>IF($AB746="","",IFERROR(INDEX(ITP!$M$3:$M$46,MATCH($AB746,ITP!$E$3:$E$46,0)),""))</f>
        <v/>
      </c>
      <c r="Z746" s="33">
        <f>IF($AB746="","",IFERROR(INDEX(ITP!$N$3:$N$46,MATCH($AB746,ITP!$E$3:$E$46,0)),""))</f>
        <v/>
      </c>
      <c r="AA746" s="13">
        <f>IF(A746="","",A746&amp;"|"&amp;COUNTIF($A$2:A746,A746))</f>
        <v/>
      </c>
      <c r="AB746" s="13">
        <f>IF($A746="","",IFERROR(INDEX(ITP!$C$3:$C$21,MATCH(1,INDEX((ITP!$A$3:$A$21=$A746)*(((ITP!$B$3:$B$21="")+ISNUMBER(SEARCH(ITP!$B$3:$B$21,$G746&amp;" "&amp;$T746)))&gt;0),0),0)),""))</f>
        <v/>
      </c>
    </row>
    <row r="747">
      <c r="A747" s="33" t="n"/>
      <c r="B747" s="10" t="n"/>
      <c r="C747" s="33" t="n"/>
      <c r="D747" s="28" t="n"/>
      <c r="E747" s="10" t="n"/>
      <c r="F747" s="44" t="n"/>
      <c r="G747" s="33" t="n"/>
      <c r="H747" s="33" t="n"/>
      <c r="I747" s="33" t="n"/>
      <c r="J747" s="33" t="n"/>
      <c r="K747" s="44" t="n"/>
      <c r="L747" s="10" t="n"/>
      <c r="M747" s="33" t="n"/>
      <c r="N747" s="33" t="n"/>
      <c r="O747" s="33" t="n"/>
      <c r="P747" s="33" t="n"/>
      <c r="Q747" s="33" t="n"/>
      <c r="R747" s="33">
        <f>IF($AB747="","",IFERROR(INDEX(ITP!$G$3:$G$46,MATCH($AB747,ITP!$E$3:$E$46,0)),""))</f>
        <v/>
      </c>
      <c r="S747" s="33" t="n"/>
      <c r="T747" s="33" t="n"/>
      <c r="U747" s="33">
        <f>IF($AB747="","",IFERROR(INDEX(ITP!$I$3:$I$46,MATCH($AB747,ITP!$E$3:$E$46,0)),""))</f>
        <v/>
      </c>
      <c r="V747" s="33">
        <f>IF($AB747="","",IFERROR(INDEX(ITP!$J$3:$J$46,MATCH($AB747,ITP!$E$3:$E$46,0)),""))</f>
        <v/>
      </c>
      <c r="W747" s="33">
        <f>IF($AB747="","",IFERROR(INDEX(ITP!$K$3:$K$46,MATCH($AB747,ITP!$E$3:$E$46,0)),""))</f>
        <v/>
      </c>
      <c r="X747" s="33">
        <f>IF($AB747="","",IFERROR(INDEX(ITP!$L$3:$L$46,MATCH($AB747,ITP!$E$3:$E$46,0)),""))</f>
        <v/>
      </c>
      <c r="Y747" s="33">
        <f>IF($AB747="","",IFERROR(INDEX(ITP!$M$3:$M$46,MATCH($AB747,ITP!$E$3:$E$46,0)),""))</f>
        <v/>
      </c>
      <c r="Z747" s="33">
        <f>IF($AB747="","",IFERROR(INDEX(ITP!$N$3:$N$46,MATCH($AB747,ITP!$E$3:$E$46,0)),""))</f>
        <v/>
      </c>
      <c r="AA747" s="13">
        <f>IF(A747="","",A747&amp;"|"&amp;COUNTIF($A$2:A747,A747))</f>
        <v/>
      </c>
      <c r="AB747" s="13">
        <f>IF($A747="","",IFERROR(INDEX(ITP!$C$3:$C$21,MATCH(1,INDEX((ITP!$A$3:$A$21=$A747)*(((ITP!$B$3:$B$21="")+ISNUMBER(SEARCH(ITP!$B$3:$B$21,$G747&amp;" "&amp;$T747)))&gt;0),0),0)),""))</f>
        <v/>
      </c>
    </row>
    <row r="748">
      <c r="A748" s="33" t="n"/>
      <c r="B748" s="10" t="n"/>
      <c r="C748" s="33" t="n"/>
      <c r="D748" s="28" t="n"/>
      <c r="E748" s="10" t="n"/>
      <c r="F748" s="44" t="n"/>
      <c r="G748" s="33" t="n"/>
      <c r="H748" s="33" t="n"/>
      <c r="I748" s="33" t="n"/>
      <c r="J748" s="33" t="n"/>
      <c r="K748" s="44" t="n"/>
      <c r="L748" s="10" t="n"/>
      <c r="M748" s="33" t="n"/>
      <c r="N748" s="33" t="n"/>
      <c r="O748" s="33" t="n"/>
      <c r="P748" s="33" t="n"/>
      <c r="Q748" s="33" t="n"/>
      <c r="R748" s="33">
        <f>IF($AB748="","",IFERROR(INDEX(ITP!$G$3:$G$46,MATCH($AB748,ITP!$E$3:$E$46,0)),""))</f>
        <v/>
      </c>
      <c r="S748" s="33" t="n"/>
      <c r="T748" s="33" t="n"/>
      <c r="U748" s="33">
        <f>IF($AB748="","",IFERROR(INDEX(ITP!$I$3:$I$46,MATCH($AB748,ITP!$E$3:$E$46,0)),""))</f>
        <v/>
      </c>
      <c r="V748" s="33">
        <f>IF($AB748="","",IFERROR(INDEX(ITP!$J$3:$J$46,MATCH($AB748,ITP!$E$3:$E$46,0)),""))</f>
        <v/>
      </c>
      <c r="W748" s="33">
        <f>IF($AB748="","",IFERROR(INDEX(ITP!$K$3:$K$46,MATCH($AB748,ITP!$E$3:$E$46,0)),""))</f>
        <v/>
      </c>
      <c r="X748" s="33">
        <f>IF($AB748="","",IFERROR(INDEX(ITP!$L$3:$L$46,MATCH($AB748,ITP!$E$3:$E$46,0)),""))</f>
        <v/>
      </c>
      <c r="Y748" s="33">
        <f>IF($AB748="","",IFERROR(INDEX(ITP!$M$3:$M$46,MATCH($AB748,ITP!$E$3:$E$46,0)),""))</f>
        <v/>
      </c>
      <c r="Z748" s="33">
        <f>IF($AB748="","",IFERROR(INDEX(ITP!$N$3:$N$46,MATCH($AB748,ITP!$E$3:$E$46,0)),""))</f>
        <v/>
      </c>
      <c r="AA748" s="13">
        <f>IF(A748="","",A748&amp;"|"&amp;COUNTIF($A$2:A748,A748))</f>
        <v/>
      </c>
      <c r="AB748" s="13">
        <f>IF($A748="","",IFERROR(INDEX(ITP!$C$3:$C$21,MATCH(1,INDEX((ITP!$A$3:$A$21=$A748)*(((ITP!$B$3:$B$21="")+ISNUMBER(SEARCH(ITP!$B$3:$B$21,$G748&amp;" "&amp;$T748)))&gt;0),0),0)),""))</f>
        <v/>
      </c>
    </row>
    <row r="749">
      <c r="A749" s="33" t="n"/>
      <c r="B749" s="10" t="n"/>
      <c r="C749" s="33" t="n"/>
      <c r="D749" s="28" t="n"/>
      <c r="E749" s="10" t="n"/>
      <c r="F749" s="44" t="n"/>
      <c r="G749" s="33" t="n"/>
      <c r="H749" s="33" t="n"/>
      <c r="I749" s="33" t="n"/>
      <c r="J749" s="33" t="n"/>
      <c r="K749" s="44" t="n"/>
      <c r="L749" s="10" t="n"/>
      <c r="M749" s="33" t="n"/>
      <c r="N749" s="33" t="n"/>
      <c r="O749" s="33" t="n"/>
      <c r="P749" s="33" t="n"/>
      <c r="Q749" s="33" t="n"/>
      <c r="R749" s="33">
        <f>IF($AB749="","",IFERROR(INDEX(ITP!$G$3:$G$46,MATCH($AB749,ITP!$E$3:$E$46,0)),""))</f>
        <v/>
      </c>
      <c r="S749" s="33" t="n"/>
      <c r="T749" s="33" t="n"/>
      <c r="U749" s="33">
        <f>IF($AB749="","",IFERROR(INDEX(ITP!$I$3:$I$46,MATCH($AB749,ITP!$E$3:$E$46,0)),""))</f>
        <v/>
      </c>
      <c r="V749" s="33">
        <f>IF($AB749="","",IFERROR(INDEX(ITP!$J$3:$J$46,MATCH($AB749,ITP!$E$3:$E$46,0)),""))</f>
        <v/>
      </c>
      <c r="W749" s="33">
        <f>IF($AB749="","",IFERROR(INDEX(ITP!$K$3:$K$46,MATCH($AB749,ITP!$E$3:$E$46,0)),""))</f>
        <v/>
      </c>
      <c r="X749" s="33">
        <f>IF($AB749="","",IFERROR(INDEX(ITP!$L$3:$L$46,MATCH($AB749,ITP!$E$3:$E$46,0)),""))</f>
        <v/>
      </c>
      <c r="Y749" s="33">
        <f>IF($AB749="","",IFERROR(INDEX(ITP!$M$3:$M$46,MATCH($AB749,ITP!$E$3:$E$46,0)),""))</f>
        <v/>
      </c>
      <c r="Z749" s="33">
        <f>IF($AB749="","",IFERROR(INDEX(ITP!$N$3:$N$46,MATCH($AB749,ITP!$E$3:$E$46,0)),""))</f>
        <v/>
      </c>
      <c r="AA749" s="13">
        <f>IF(A749="","",A749&amp;"|"&amp;COUNTIF($A$2:A749,A749))</f>
        <v/>
      </c>
      <c r="AB749" s="13">
        <f>IF($A749="","",IFERROR(INDEX(ITP!$C$3:$C$21,MATCH(1,INDEX((ITP!$A$3:$A$21=$A749)*(((ITP!$B$3:$B$21="")+ISNUMBER(SEARCH(ITP!$B$3:$B$21,$G749&amp;" "&amp;$T749)))&gt;0),0),0)),""))</f>
        <v/>
      </c>
    </row>
    <row r="750">
      <c r="A750" s="33" t="n"/>
      <c r="B750" s="10" t="n"/>
      <c r="C750" s="33" t="n"/>
      <c r="D750" s="28" t="n"/>
      <c r="E750" s="10" t="n"/>
      <c r="F750" s="44" t="n"/>
      <c r="G750" s="33" t="n"/>
      <c r="H750" s="33" t="n"/>
      <c r="I750" s="33" t="n"/>
      <c r="J750" s="33" t="n"/>
      <c r="K750" s="44" t="n"/>
      <c r="L750" s="10" t="n"/>
      <c r="M750" s="33" t="n"/>
      <c r="N750" s="33" t="n"/>
      <c r="O750" s="33" t="n"/>
      <c r="P750" s="33" t="n"/>
      <c r="Q750" s="33" t="n"/>
      <c r="R750" s="33">
        <f>IF($AB750="","",IFERROR(INDEX(ITP!$G$3:$G$46,MATCH($AB750,ITP!$E$3:$E$46,0)),""))</f>
        <v/>
      </c>
      <c r="S750" s="33" t="n"/>
      <c r="T750" s="33" t="n"/>
      <c r="U750" s="33">
        <f>IF($AB750="","",IFERROR(INDEX(ITP!$I$3:$I$46,MATCH($AB750,ITP!$E$3:$E$46,0)),""))</f>
        <v/>
      </c>
      <c r="V750" s="33">
        <f>IF($AB750="","",IFERROR(INDEX(ITP!$J$3:$J$46,MATCH($AB750,ITP!$E$3:$E$46,0)),""))</f>
        <v/>
      </c>
      <c r="W750" s="33">
        <f>IF($AB750="","",IFERROR(INDEX(ITP!$K$3:$K$46,MATCH($AB750,ITP!$E$3:$E$46,0)),""))</f>
        <v/>
      </c>
      <c r="X750" s="33">
        <f>IF($AB750="","",IFERROR(INDEX(ITP!$L$3:$L$46,MATCH($AB750,ITP!$E$3:$E$46,0)),""))</f>
        <v/>
      </c>
      <c r="Y750" s="33">
        <f>IF($AB750="","",IFERROR(INDEX(ITP!$M$3:$M$46,MATCH($AB750,ITP!$E$3:$E$46,0)),""))</f>
        <v/>
      </c>
      <c r="Z750" s="33">
        <f>IF($AB750="","",IFERROR(INDEX(ITP!$N$3:$N$46,MATCH($AB750,ITP!$E$3:$E$46,0)),""))</f>
        <v/>
      </c>
      <c r="AA750" s="13">
        <f>IF(A750="","",A750&amp;"|"&amp;COUNTIF($A$2:A750,A750))</f>
        <v/>
      </c>
      <c r="AB750" s="13">
        <f>IF($A750="","",IFERROR(INDEX(ITP!$C$3:$C$21,MATCH(1,INDEX((ITP!$A$3:$A$21=$A750)*(((ITP!$B$3:$B$21="")+ISNUMBER(SEARCH(ITP!$B$3:$B$21,$G750&amp;" "&amp;$T750)))&gt;0),0),0)),""))</f>
        <v/>
      </c>
    </row>
    <row r="751">
      <c r="A751" s="33" t="n"/>
      <c r="B751" s="10" t="n"/>
      <c r="C751" s="33" t="n"/>
      <c r="D751" s="28" t="n"/>
      <c r="E751" s="10" t="n"/>
      <c r="F751" s="44" t="n"/>
      <c r="G751" s="33" t="n"/>
      <c r="H751" s="33" t="n"/>
      <c r="I751" s="33" t="n"/>
      <c r="J751" s="33" t="n"/>
      <c r="K751" s="44" t="n"/>
      <c r="L751" s="10" t="n"/>
      <c r="M751" s="33" t="n"/>
      <c r="N751" s="33" t="n"/>
      <c r="O751" s="33" t="n"/>
      <c r="P751" s="33" t="n"/>
      <c r="Q751" s="33" t="n"/>
      <c r="R751" s="33">
        <f>IF($AB751="","",IFERROR(INDEX(ITP!$G$3:$G$46,MATCH($AB751,ITP!$E$3:$E$46,0)),""))</f>
        <v/>
      </c>
      <c r="S751" s="33" t="n"/>
      <c r="T751" s="33" t="n"/>
      <c r="U751" s="33">
        <f>IF($AB751="","",IFERROR(INDEX(ITP!$I$3:$I$46,MATCH($AB751,ITP!$E$3:$E$46,0)),""))</f>
        <v/>
      </c>
      <c r="V751" s="33">
        <f>IF($AB751="","",IFERROR(INDEX(ITP!$J$3:$J$46,MATCH($AB751,ITP!$E$3:$E$46,0)),""))</f>
        <v/>
      </c>
      <c r="W751" s="33">
        <f>IF($AB751="","",IFERROR(INDEX(ITP!$K$3:$K$46,MATCH($AB751,ITP!$E$3:$E$46,0)),""))</f>
        <v/>
      </c>
      <c r="X751" s="33">
        <f>IF($AB751="","",IFERROR(INDEX(ITP!$L$3:$L$46,MATCH($AB751,ITP!$E$3:$E$46,0)),""))</f>
        <v/>
      </c>
      <c r="Y751" s="33">
        <f>IF($AB751="","",IFERROR(INDEX(ITP!$M$3:$M$46,MATCH($AB751,ITP!$E$3:$E$46,0)),""))</f>
        <v/>
      </c>
      <c r="Z751" s="33">
        <f>IF($AB751="","",IFERROR(INDEX(ITP!$N$3:$N$46,MATCH($AB751,ITP!$E$3:$E$46,0)),""))</f>
        <v/>
      </c>
      <c r="AA751" s="13">
        <f>IF(A751="","",A751&amp;"|"&amp;COUNTIF($A$2:A751,A751))</f>
        <v/>
      </c>
      <c r="AB751" s="13">
        <f>IF($A751="","",IFERROR(INDEX(ITP!$C$3:$C$21,MATCH(1,INDEX((ITP!$A$3:$A$21=$A751)*(((ITP!$B$3:$B$21="")+ISNUMBER(SEARCH(ITP!$B$3:$B$21,$G751&amp;" "&amp;$T751)))&gt;0),0),0)),""))</f>
        <v/>
      </c>
    </row>
    <row r="752">
      <c r="A752" s="33" t="n"/>
      <c r="B752" s="10" t="n"/>
      <c r="C752" s="33" t="n"/>
      <c r="D752" s="28" t="n"/>
      <c r="E752" s="10" t="n"/>
      <c r="F752" s="44" t="n"/>
      <c r="G752" s="33" t="n"/>
      <c r="H752" s="33" t="n"/>
      <c r="I752" s="33" t="n"/>
      <c r="J752" s="33" t="n"/>
      <c r="K752" s="44" t="n"/>
      <c r="L752" s="10" t="n"/>
      <c r="M752" s="33" t="n"/>
      <c r="N752" s="33" t="n"/>
      <c r="O752" s="33" t="n"/>
      <c r="P752" s="33" t="n"/>
      <c r="Q752" s="33" t="n"/>
      <c r="R752" s="33">
        <f>IF($AB752="","",IFERROR(INDEX(ITP!$G$3:$G$46,MATCH($AB752,ITP!$E$3:$E$46,0)),""))</f>
        <v/>
      </c>
      <c r="S752" s="33" t="n"/>
      <c r="T752" s="33" t="n"/>
      <c r="U752" s="33">
        <f>IF($AB752="","",IFERROR(INDEX(ITP!$I$3:$I$46,MATCH($AB752,ITP!$E$3:$E$46,0)),""))</f>
        <v/>
      </c>
      <c r="V752" s="33">
        <f>IF($AB752="","",IFERROR(INDEX(ITP!$J$3:$J$46,MATCH($AB752,ITP!$E$3:$E$46,0)),""))</f>
        <v/>
      </c>
      <c r="W752" s="33">
        <f>IF($AB752="","",IFERROR(INDEX(ITP!$K$3:$K$46,MATCH($AB752,ITP!$E$3:$E$46,0)),""))</f>
        <v/>
      </c>
      <c r="X752" s="33">
        <f>IF($AB752="","",IFERROR(INDEX(ITP!$L$3:$L$46,MATCH($AB752,ITP!$E$3:$E$46,0)),""))</f>
        <v/>
      </c>
      <c r="Y752" s="33">
        <f>IF($AB752="","",IFERROR(INDEX(ITP!$M$3:$M$46,MATCH($AB752,ITP!$E$3:$E$46,0)),""))</f>
        <v/>
      </c>
      <c r="Z752" s="33">
        <f>IF($AB752="","",IFERROR(INDEX(ITP!$N$3:$N$46,MATCH($AB752,ITP!$E$3:$E$46,0)),""))</f>
        <v/>
      </c>
      <c r="AA752" s="13">
        <f>IF(A752="","",A752&amp;"|"&amp;COUNTIF($A$2:A752,A752))</f>
        <v/>
      </c>
      <c r="AB752" s="13">
        <f>IF($A752="","",IFERROR(INDEX(ITP!$C$3:$C$21,MATCH(1,INDEX((ITP!$A$3:$A$21=$A752)*(((ITP!$B$3:$B$21="")+ISNUMBER(SEARCH(ITP!$B$3:$B$21,$G752&amp;" "&amp;$T752)))&gt;0),0),0)),""))</f>
        <v/>
      </c>
    </row>
    <row r="753">
      <c r="A753" s="33" t="n"/>
      <c r="B753" s="10" t="n"/>
      <c r="C753" s="33" t="n"/>
      <c r="D753" s="28" t="n"/>
      <c r="E753" s="10" t="n"/>
      <c r="F753" s="44" t="n"/>
      <c r="G753" s="33" t="n"/>
      <c r="H753" s="33" t="n"/>
      <c r="I753" s="33" t="n"/>
      <c r="J753" s="33" t="n"/>
      <c r="K753" s="44" t="n"/>
      <c r="L753" s="10" t="n"/>
      <c r="M753" s="33" t="n"/>
      <c r="N753" s="33" t="n"/>
      <c r="O753" s="33" t="n"/>
      <c r="P753" s="33" t="n"/>
      <c r="Q753" s="33" t="n"/>
      <c r="R753" s="33">
        <f>IF($AB753="","",IFERROR(INDEX(ITP!$G$3:$G$46,MATCH($AB753,ITP!$E$3:$E$46,0)),""))</f>
        <v/>
      </c>
      <c r="S753" s="33" t="n"/>
      <c r="T753" s="33" t="n"/>
      <c r="U753" s="33">
        <f>IF($AB753="","",IFERROR(INDEX(ITP!$I$3:$I$46,MATCH($AB753,ITP!$E$3:$E$46,0)),""))</f>
        <v/>
      </c>
      <c r="V753" s="33">
        <f>IF($AB753="","",IFERROR(INDEX(ITP!$J$3:$J$46,MATCH($AB753,ITP!$E$3:$E$46,0)),""))</f>
        <v/>
      </c>
      <c r="W753" s="33">
        <f>IF($AB753="","",IFERROR(INDEX(ITP!$K$3:$K$46,MATCH($AB753,ITP!$E$3:$E$46,0)),""))</f>
        <v/>
      </c>
      <c r="X753" s="33">
        <f>IF($AB753="","",IFERROR(INDEX(ITP!$L$3:$L$46,MATCH($AB753,ITP!$E$3:$E$46,0)),""))</f>
        <v/>
      </c>
      <c r="Y753" s="33">
        <f>IF($AB753="","",IFERROR(INDEX(ITP!$M$3:$M$46,MATCH($AB753,ITP!$E$3:$E$46,0)),""))</f>
        <v/>
      </c>
      <c r="Z753" s="33">
        <f>IF($AB753="","",IFERROR(INDEX(ITP!$N$3:$N$46,MATCH($AB753,ITP!$E$3:$E$46,0)),""))</f>
        <v/>
      </c>
      <c r="AA753" s="13">
        <f>IF(A753="","",A753&amp;"|"&amp;COUNTIF($A$2:A753,A753))</f>
        <v/>
      </c>
      <c r="AB753" s="13">
        <f>IF($A753="","",IFERROR(INDEX(ITP!$C$3:$C$21,MATCH(1,INDEX((ITP!$A$3:$A$21=$A753)*(((ITP!$B$3:$B$21="")+ISNUMBER(SEARCH(ITP!$B$3:$B$21,$G753&amp;" "&amp;$T753)))&gt;0),0),0)),""))</f>
        <v/>
      </c>
    </row>
    <row r="754">
      <c r="A754" s="33" t="n"/>
      <c r="B754" s="10" t="n"/>
      <c r="C754" s="33" t="n"/>
      <c r="D754" s="28" t="n"/>
      <c r="E754" s="10" t="n"/>
      <c r="F754" s="44" t="n"/>
      <c r="G754" s="33" t="n"/>
      <c r="H754" s="33" t="n"/>
      <c r="I754" s="33" t="n"/>
      <c r="J754" s="33" t="n"/>
      <c r="K754" s="44" t="n"/>
      <c r="L754" s="10" t="n"/>
      <c r="M754" s="33" t="n"/>
      <c r="N754" s="33" t="n"/>
      <c r="O754" s="33" t="n"/>
      <c r="P754" s="33" t="n"/>
      <c r="Q754" s="33" t="n"/>
      <c r="R754" s="33">
        <f>IF($AB754="","",IFERROR(INDEX(ITP!$G$3:$G$46,MATCH($AB754,ITP!$E$3:$E$46,0)),""))</f>
        <v/>
      </c>
      <c r="S754" s="33" t="n"/>
      <c r="T754" s="33" t="n"/>
      <c r="U754" s="33">
        <f>IF($AB754="","",IFERROR(INDEX(ITP!$I$3:$I$46,MATCH($AB754,ITP!$E$3:$E$46,0)),""))</f>
        <v/>
      </c>
      <c r="V754" s="33">
        <f>IF($AB754="","",IFERROR(INDEX(ITP!$J$3:$J$46,MATCH($AB754,ITP!$E$3:$E$46,0)),""))</f>
        <v/>
      </c>
      <c r="W754" s="33">
        <f>IF($AB754="","",IFERROR(INDEX(ITP!$K$3:$K$46,MATCH($AB754,ITP!$E$3:$E$46,0)),""))</f>
        <v/>
      </c>
      <c r="X754" s="33">
        <f>IF($AB754="","",IFERROR(INDEX(ITP!$L$3:$L$46,MATCH($AB754,ITP!$E$3:$E$46,0)),""))</f>
        <v/>
      </c>
      <c r="Y754" s="33">
        <f>IF($AB754="","",IFERROR(INDEX(ITP!$M$3:$M$46,MATCH($AB754,ITP!$E$3:$E$46,0)),""))</f>
        <v/>
      </c>
      <c r="Z754" s="33">
        <f>IF($AB754="","",IFERROR(INDEX(ITP!$N$3:$N$46,MATCH($AB754,ITP!$E$3:$E$46,0)),""))</f>
        <v/>
      </c>
      <c r="AA754" s="13">
        <f>IF(A754="","",A754&amp;"|"&amp;COUNTIF($A$2:A754,A754))</f>
        <v/>
      </c>
      <c r="AB754" s="13">
        <f>IF($A754="","",IFERROR(INDEX(ITP!$C$3:$C$21,MATCH(1,INDEX((ITP!$A$3:$A$21=$A754)*(((ITP!$B$3:$B$21="")+ISNUMBER(SEARCH(ITP!$B$3:$B$21,$G754&amp;" "&amp;$T754)))&gt;0),0),0)),""))</f>
        <v/>
      </c>
    </row>
    <row r="755">
      <c r="A755" s="33" t="n"/>
      <c r="B755" s="10" t="n"/>
      <c r="C755" s="33" t="n"/>
      <c r="D755" s="28" t="n"/>
      <c r="E755" s="10" t="n"/>
      <c r="F755" s="44" t="n"/>
      <c r="G755" s="33" t="n"/>
      <c r="H755" s="33" t="n"/>
      <c r="I755" s="33" t="n"/>
      <c r="J755" s="33" t="n"/>
      <c r="K755" s="44" t="n"/>
      <c r="L755" s="10" t="n"/>
      <c r="M755" s="33" t="n"/>
      <c r="N755" s="33" t="n"/>
      <c r="O755" s="33" t="n"/>
      <c r="P755" s="33" t="n"/>
      <c r="Q755" s="33" t="n"/>
      <c r="R755" s="33">
        <f>IF($AB755="","",IFERROR(INDEX(ITP!$G$3:$G$46,MATCH($AB755,ITP!$E$3:$E$46,0)),""))</f>
        <v/>
      </c>
      <c r="S755" s="33" t="n"/>
      <c r="T755" s="33" t="n"/>
      <c r="U755" s="33">
        <f>IF($AB755="","",IFERROR(INDEX(ITP!$I$3:$I$46,MATCH($AB755,ITP!$E$3:$E$46,0)),""))</f>
        <v/>
      </c>
      <c r="V755" s="33">
        <f>IF($AB755="","",IFERROR(INDEX(ITP!$J$3:$J$46,MATCH($AB755,ITP!$E$3:$E$46,0)),""))</f>
        <v/>
      </c>
      <c r="W755" s="33">
        <f>IF($AB755="","",IFERROR(INDEX(ITP!$K$3:$K$46,MATCH($AB755,ITP!$E$3:$E$46,0)),""))</f>
        <v/>
      </c>
      <c r="X755" s="33">
        <f>IF($AB755="","",IFERROR(INDEX(ITP!$L$3:$L$46,MATCH($AB755,ITP!$E$3:$E$46,0)),""))</f>
        <v/>
      </c>
      <c r="Y755" s="33">
        <f>IF($AB755="","",IFERROR(INDEX(ITP!$M$3:$M$46,MATCH($AB755,ITP!$E$3:$E$46,0)),""))</f>
        <v/>
      </c>
      <c r="Z755" s="33">
        <f>IF($AB755="","",IFERROR(INDEX(ITP!$N$3:$N$46,MATCH($AB755,ITP!$E$3:$E$46,0)),""))</f>
        <v/>
      </c>
      <c r="AA755" s="13">
        <f>IF(A755="","",A755&amp;"|"&amp;COUNTIF($A$2:A755,A755))</f>
        <v/>
      </c>
      <c r="AB755" s="13">
        <f>IF($A755="","",IFERROR(INDEX(ITP!$C$3:$C$21,MATCH(1,INDEX((ITP!$A$3:$A$21=$A755)*(((ITP!$B$3:$B$21="")+ISNUMBER(SEARCH(ITP!$B$3:$B$21,$G755&amp;" "&amp;$T755)))&gt;0),0),0)),""))</f>
        <v/>
      </c>
    </row>
    <row r="756">
      <c r="A756" s="33" t="n"/>
      <c r="B756" s="10" t="n"/>
      <c r="C756" s="33" t="n"/>
      <c r="D756" s="28" t="n"/>
      <c r="E756" s="10" t="n"/>
      <c r="F756" s="44" t="n"/>
      <c r="G756" s="33" t="n"/>
      <c r="H756" s="33" t="n"/>
      <c r="I756" s="33" t="n"/>
      <c r="J756" s="33" t="n"/>
      <c r="K756" s="44" t="n"/>
      <c r="L756" s="10" t="n"/>
      <c r="M756" s="33" t="n"/>
      <c r="N756" s="33" t="n"/>
      <c r="O756" s="33" t="n"/>
      <c r="P756" s="33" t="n"/>
      <c r="Q756" s="33" t="n"/>
      <c r="R756" s="33">
        <f>IF($AB756="","",IFERROR(INDEX(ITP!$G$3:$G$46,MATCH($AB756,ITP!$E$3:$E$46,0)),""))</f>
        <v/>
      </c>
      <c r="S756" s="33" t="n"/>
      <c r="T756" s="33" t="n"/>
      <c r="U756" s="33">
        <f>IF($AB756="","",IFERROR(INDEX(ITP!$I$3:$I$46,MATCH($AB756,ITP!$E$3:$E$46,0)),""))</f>
        <v/>
      </c>
      <c r="V756" s="33">
        <f>IF($AB756="","",IFERROR(INDEX(ITP!$J$3:$J$46,MATCH($AB756,ITP!$E$3:$E$46,0)),""))</f>
        <v/>
      </c>
      <c r="W756" s="33">
        <f>IF($AB756="","",IFERROR(INDEX(ITP!$K$3:$K$46,MATCH($AB756,ITP!$E$3:$E$46,0)),""))</f>
        <v/>
      </c>
      <c r="X756" s="33">
        <f>IF($AB756="","",IFERROR(INDEX(ITP!$L$3:$L$46,MATCH($AB756,ITP!$E$3:$E$46,0)),""))</f>
        <v/>
      </c>
      <c r="Y756" s="33">
        <f>IF($AB756="","",IFERROR(INDEX(ITP!$M$3:$M$46,MATCH($AB756,ITP!$E$3:$E$46,0)),""))</f>
        <v/>
      </c>
      <c r="Z756" s="33">
        <f>IF($AB756="","",IFERROR(INDEX(ITP!$N$3:$N$46,MATCH($AB756,ITP!$E$3:$E$46,0)),""))</f>
        <v/>
      </c>
      <c r="AA756" s="13">
        <f>IF(A756="","",A756&amp;"|"&amp;COUNTIF($A$2:A756,A756))</f>
        <v/>
      </c>
      <c r="AB756" s="13">
        <f>IF($A756="","",IFERROR(INDEX(ITP!$C$3:$C$21,MATCH(1,INDEX((ITP!$A$3:$A$21=$A756)*(((ITP!$B$3:$B$21="")+ISNUMBER(SEARCH(ITP!$B$3:$B$21,$G756&amp;" "&amp;$T756)))&gt;0),0),0)),""))</f>
        <v/>
      </c>
    </row>
    <row r="757">
      <c r="A757" s="33" t="n"/>
      <c r="B757" s="10" t="n"/>
      <c r="C757" s="33" t="n"/>
      <c r="D757" s="28" t="n"/>
      <c r="E757" s="10" t="n"/>
      <c r="F757" s="44" t="n"/>
      <c r="G757" s="33" t="n"/>
      <c r="H757" s="33" t="n"/>
      <c r="I757" s="33" t="n"/>
      <c r="J757" s="33" t="n"/>
      <c r="K757" s="44" t="n"/>
      <c r="L757" s="10" t="n"/>
      <c r="M757" s="33" t="n"/>
      <c r="N757" s="33" t="n"/>
      <c r="O757" s="33" t="n"/>
      <c r="P757" s="33" t="n"/>
      <c r="Q757" s="33" t="n"/>
      <c r="R757" s="33">
        <f>IF($AB757="","",IFERROR(INDEX(ITP!$G$3:$G$46,MATCH($AB757,ITP!$E$3:$E$46,0)),""))</f>
        <v/>
      </c>
      <c r="S757" s="33" t="n"/>
      <c r="T757" s="33" t="n"/>
      <c r="U757" s="33">
        <f>IF($AB757="","",IFERROR(INDEX(ITP!$I$3:$I$46,MATCH($AB757,ITP!$E$3:$E$46,0)),""))</f>
        <v/>
      </c>
      <c r="V757" s="33">
        <f>IF($AB757="","",IFERROR(INDEX(ITP!$J$3:$J$46,MATCH($AB757,ITP!$E$3:$E$46,0)),""))</f>
        <v/>
      </c>
      <c r="W757" s="33">
        <f>IF($AB757="","",IFERROR(INDEX(ITP!$K$3:$K$46,MATCH($AB757,ITP!$E$3:$E$46,0)),""))</f>
        <v/>
      </c>
      <c r="X757" s="33">
        <f>IF($AB757="","",IFERROR(INDEX(ITP!$L$3:$L$46,MATCH($AB757,ITP!$E$3:$E$46,0)),""))</f>
        <v/>
      </c>
      <c r="Y757" s="33">
        <f>IF($AB757="","",IFERROR(INDEX(ITP!$M$3:$M$46,MATCH($AB757,ITP!$E$3:$E$46,0)),""))</f>
        <v/>
      </c>
      <c r="Z757" s="33">
        <f>IF($AB757="","",IFERROR(INDEX(ITP!$N$3:$N$46,MATCH($AB757,ITP!$E$3:$E$46,0)),""))</f>
        <v/>
      </c>
      <c r="AA757" s="13">
        <f>IF(A757="","",A757&amp;"|"&amp;COUNTIF($A$2:A757,A757))</f>
        <v/>
      </c>
      <c r="AB757" s="13">
        <f>IF($A757="","",IFERROR(INDEX(ITP!$C$3:$C$21,MATCH(1,INDEX((ITP!$A$3:$A$21=$A757)*(((ITP!$B$3:$B$21="")+ISNUMBER(SEARCH(ITP!$B$3:$B$21,$G757&amp;" "&amp;$T757)))&gt;0),0),0)),""))</f>
        <v/>
      </c>
    </row>
    <row r="758">
      <c r="A758" s="33" t="n"/>
      <c r="B758" s="10" t="n"/>
      <c r="C758" s="33" t="n"/>
      <c r="D758" s="28" t="n"/>
      <c r="E758" s="10" t="n"/>
      <c r="F758" s="44" t="n"/>
      <c r="G758" s="33" t="n"/>
      <c r="H758" s="33" t="n"/>
      <c r="I758" s="33" t="n"/>
      <c r="J758" s="33" t="n"/>
      <c r="K758" s="44" t="n"/>
      <c r="L758" s="10" t="n"/>
      <c r="M758" s="33" t="n"/>
      <c r="N758" s="33" t="n"/>
      <c r="O758" s="33" t="n"/>
      <c r="P758" s="33" t="n"/>
      <c r="Q758" s="33" t="n"/>
      <c r="R758" s="33">
        <f>IF($AB758="","",IFERROR(INDEX(ITP!$G$3:$G$46,MATCH($AB758,ITP!$E$3:$E$46,0)),""))</f>
        <v/>
      </c>
      <c r="S758" s="33" t="n"/>
      <c r="T758" s="33" t="n"/>
      <c r="U758" s="33">
        <f>IF($AB758="","",IFERROR(INDEX(ITP!$I$3:$I$46,MATCH($AB758,ITP!$E$3:$E$46,0)),""))</f>
        <v/>
      </c>
      <c r="V758" s="33">
        <f>IF($AB758="","",IFERROR(INDEX(ITP!$J$3:$J$46,MATCH($AB758,ITP!$E$3:$E$46,0)),""))</f>
        <v/>
      </c>
      <c r="W758" s="33">
        <f>IF($AB758="","",IFERROR(INDEX(ITP!$K$3:$K$46,MATCH($AB758,ITP!$E$3:$E$46,0)),""))</f>
        <v/>
      </c>
      <c r="X758" s="33">
        <f>IF($AB758="","",IFERROR(INDEX(ITP!$L$3:$L$46,MATCH($AB758,ITP!$E$3:$E$46,0)),""))</f>
        <v/>
      </c>
      <c r="Y758" s="33">
        <f>IF($AB758="","",IFERROR(INDEX(ITP!$M$3:$M$46,MATCH($AB758,ITP!$E$3:$E$46,0)),""))</f>
        <v/>
      </c>
      <c r="Z758" s="33">
        <f>IF($AB758="","",IFERROR(INDEX(ITP!$N$3:$N$46,MATCH($AB758,ITP!$E$3:$E$46,0)),""))</f>
        <v/>
      </c>
      <c r="AA758" s="13">
        <f>IF(A758="","",A758&amp;"|"&amp;COUNTIF($A$2:A758,A758))</f>
        <v/>
      </c>
      <c r="AB758" s="13">
        <f>IF($A758="","",IFERROR(INDEX(ITP!$C$3:$C$21,MATCH(1,INDEX((ITP!$A$3:$A$21=$A758)*(((ITP!$B$3:$B$21="")+ISNUMBER(SEARCH(ITP!$B$3:$B$21,$G758&amp;" "&amp;$T758)))&gt;0),0),0)),""))</f>
        <v/>
      </c>
    </row>
    <row r="759">
      <c r="A759" s="33" t="n"/>
      <c r="B759" s="10" t="n"/>
      <c r="C759" s="33" t="n"/>
      <c r="D759" s="28" t="n"/>
      <c r="E759" s="10" t="n"/>
      <c r="F759" s="44" t="n"/>
      <c r="G759" s="33" t="n"/>
      <c r="H759" s="33" t="n"/>
      <c r="I759" s="33" t="n"/>
      <c r="J759" s="33" t="n"/>
      <c r="K759" s="44" t="n"/>
      <c r="L759" s="10" t="n"/>
      <c r="M759" s="33" t="n"/>
      <c r="N759" s="33" t="n"/>
      <c r="O759" s="33" t="n"/>
      <c r="P759" s="33" t="n"/>
      <c r="Q759" s="33" t="n"/>
      <c r="R759" s="33">
        <f>IF($AB759="","",IFERROR(INDEX(ITP!$G$3:$G$46,MATCH($AB759,ITP!$E$3:$E$46,0)),""))</f>
        <v/>
      </c>
      <c r="S759" s="33" t="n"/>
      <c r="T759" s="33" t="n"/>
      <c r="U759" s="33">
        <f>IF($AB759="","",IFERROR(INDEX(ITP!$I$3:$I$46,MATCH($AB759,ITP!$E$3:$E$46,0)),""))</f>
        <v/>
      </c>
      <c r="V759" s="33">
        <f>IF($AB759="","",IFERROR(INDEX(ITP!$J$3:$J$46,MATCH($AB759,ITP!$E$3:$E$46,0)),""))</f>
        <v/>
      </c>
      <c r="W759" s="33">
        <f>IF($AB759="","",IFERROR(INDEX(ITP!$K$3:$K$46,MATCH($AB759,ITP!$E$3:$E$46,0)),""))</f>
        <v/>
      </c>
      <c r="X759" s="33">
        <f>IF($AB759="","",IFERROR(INDEX(ITP!$L$3:$L$46,MATCH($AB759,ITP!$E$3:$E$46,0)),""))</f>
        <v/>
      </c>
      <c r="Y759" s="33">
        <f>IF($AB759="","",IFERROR(INDEX(ITP!$M$3:$M$46,MATCH($AB759,ITP!$E$3:$E$46,0)),""))</f>
        <v/>
      </c>
      <c r="Z759" s="33">
        <f>IF($AB759="","",IFERROR(INDEX(ITP!$N$3:$N$46,MATCH($AB759,ITP!$E$3:$E$46,0)),""))</f>
        <v/>
      </c>
      <c r="AA759" s="13">
        <f>IF(A759="","",A759&amp;"|"&amp;COUNTIF($A$2:A759,A759))</f>
        <v/>
      </c>
      <c r="AB759" s="13">
        <f>IF($A759="","",IFERROR(INDEX(ITP!$C$3:$C$21,MATCH(1,INDEX((ITP!$A$3:$A$21=$A759)*(((ITP!$B$3:$B$21="")+ISNUMBER(SEARCH(ITP!$B$3:$B$21,$G759&amp;" "&amp;$T759)))&gt;0),0),0)),""))</f>
        <v/>
      </c>
    </row>
    <row r="760">
      <c r="A760" s="33" t="n"/>
      <c r="B760" s="10" t="n"/>
      <c r="C760" s="33" t="n"/>
      <c r="D760" s="28" t="n"/>
      <c r="E760" s="10" t="n"/>
      <c r="F760" s="44" t="n"/>
      <c r="G760" s="33" t="n"/>
      <c r="H760" s="33" t="n"/>
      <c r="I760" s="33" t="n"/>
      <c r="J760" s="33" t="n"/>
      <c r="K760" s="44" t="n"/>
      <c r="L760" s="10" t="n"/>
      <c r="M760" s="33" t="n"/>
      <c r="N760" s="33" t="n"/>
      <c r="O760" s="33" t="n"/>
      <c r="P760" s="33" t="n"/>
      <c r="Q760" s="33" t="n"/>
      <c r="R760" s="33">
        <f>IF($AB760="","",IFERROR(INDEX(ITP!$G$3:$G$46,MATCH($AB760,ITP!$E$3:$E$46,0)),""))</f>
        <v/>
      </c>
      <c r="S760" s="33" t="n"/>
      <c r="T760" s="33" t="n"/>
      <c r="U760" s="33">
        <f>IF($AB760="","",IFERROR(INDEX(ITP!$I$3:$I$46,MATCH($AB760,ITP!$E$3:$E$46,0)),""))</f>
        <v/>
      </c>
      <c r="V760" s="33">
        <f>IF($AB760="","",IFERROR(INDEX(ITP!$J$3:$J$46,MATCH($AB760,ITP!$E$3:$E$46,0)),""))</f>
        <v/>
      </c>
      <c r="W760" s="33">
        <f>IF($AB760="","",IFERROR(INDEX(ITP!$K$3:$K$46,MATCH($AB760,ITP!$E$3:$E$46,0)),""))</f>
        <v/>
      </c>
      <c r="X760" s="33">
        <f>IF($AB760="","",IFERROR(INDEX(ITP!$L$3:$L$46,MATCH($AB760,ITP!$E$3:$E$46,0)),""))</f>
        <v/>
      </c>
      <c r="Y760" s="33">
        <f>IF($AB760="","",IFERROR(INDEX(ITP!$M$3:$M$46,MATCH($AB760,ITP!$E$3:$E$46,0)),""))</f>
        <v/>
      </c>
      <c r="Z760" s="33">
        <f>IF($AB760="","",IFERROR(INDEX(ITP!$N$3:$N$46,MATCH($AB760,ITP!$E$3:$E$46,0)),""))</f>
        <v/>
      </c>
      <c r="AA760" s="13">
        <f>IF(A760="","",A760&amp;"|"&amp;COUNTIF($A$2:A760,A760))</f>
        <v/>
      </c>
      <c r="AB760" s="13">
        <f>IF($A760="","",IFERROR(INDEX(ITP!$C$3:$C$21,MATCH(1,INDEX((ITP!$A$3:$A$21=$A760)*(((ITP!$B$3:$B$21="")+ISNUMBER(SEARCH(ITP!$B$3:$B$21,$G760&amp;" "&amp;$T760)))&gt;0),0),0)),""))</f>
        <v/>
      </c>
    </row>
    <row r="761">
      <c r="A761" s="33" t="n"/>
      <c r="B761" s="10" t="n"/>
      <c r="C761" s="33" t="n"/>
      <c r="D761" s="28" t="n"/>
      <c r="E761" s="10" t="n"/>
      <c r="F761" s="44" t="n"/>
      <c r="G761" s="33" t="n"/>
      <c r="H761" s="33" t="n"/>
      <c r="I761" s="33" t="n"/>
      <c r="J761" s="33" t="n"/>
      <c r="K761" s="44" t="n"/>
      <c r="L761" s="10" t="n"/>
      <c r="M761" s="33" t="n"/>
      <c r="N761" s="33" t="n"/>
      <c r="O761" s="33" t="n"/>
      <c r="P761" s="33" t="n"/>
      <c r="Q761" s="33" t="n"/>
      <c r="R761" s="33">
        <f>IF($AB761="","",IFERROR(INDEX(ITP!$G$3:$G$46,MATCH($AB761,ITP!$E$3:$E$46,0)),""))</f>
        <v/>
      </c>
      <c r="S761" s="33" t="n"/>
      <c r="T761" s="33" t="n"/>
      <c r="U761" s="33">
        <f>IF($AB761="","",IFERROR(INDEX(ITP!$I$3:$I$46,MATCH($AB761,ITP!$E$3:$E$46,0)),""))</f>
        <v/>
      </c>
      <c r="V761" s="33">
        <f>IF($AB761="","",IFERROR(INDEX(ITP!$J$3:$J$46,MATCH($AB761,ITP!$E$3:$E$46,0)),""))</f>
        <v/>
      </c>
      <c r="W761" s="33">
        <f>IF($AB761="","",IFERROR(INDEX(ITP!$K$3:$K$46,MATCH($AB761,ITP!$E$3:$E$46,0)),""))</f>
        <v/>
      </c>
      <c r="X761" s="33">
        <f>IF($AB761="","",IFERROR(INDEX(ITP!$L$3:$L$46,MATCH($AB761,ITP!$E$3:$E$46,0)),""))</f>
        <v/>
      </c>
      <c r="Y761" s="33">
        <f>IF($AB761="","",IFERROR(INDEX(ITP!$M$3:$M$46,MATCH($AB761,ITP!$E$3:$E$46,0)),""))</f>
        <v/>
      </c>
      <c r="Z761" s="33">
        <f>IF($AB761="","",IFERROR(INDEX(ITP!$N$3:$N$46,MATCH($AB761,ITP!$E$3:$E$46,0)),""))</f>
        <v/>
      </c>
      <c r="AA761" s="13">
        <f>IF(A761="","",A761&amp;"|"&amp;COUNTIF($A$2:A761,A761))</f>
        <v/>
      </c>
      <c r="AB761" s="13">
        <f>IF($A761="","",IFERROR(INDEX(ITP!$C$3:$C$21,MATCH(1,INDEX((ITP!$A$3:$A$21=$A761)*(((ITP!$B$3:$B$21="")+ISNUMBER(SEARCH(ITP!$B$3:$B$21,$G761&amp;" "&amp;$T761)))&gt;0),0),0)),""))</f>
        <v/>
      </c>
    </row>
    <row r="762">
      <c r="A762" s="33" t="n"/>
      <c r="B762" s="10" t="n"/>
      <c r="C762" s="33" t="n"/>
      <c r="D762" s="28" t="n"/>
      <c r="E762" s="10" t="n"/>
      <c r="F762" s="44" t="n"/>
      <c r="G762" s="33" t="n"/>
      <c r="H762" s="33" t="n"/>
      <c r="I762" s="33" t="n"/>
      <c r="J762" s="33" t="n"/>
      <c r="K762" s="44" t="n"/>
      <c r="L762" s="10" t="n"/>
      <c r="M762" s="33" t="n"/>
      <c r="N762" s="33" t="n"/>
      <c r="O762" s="33" t="n"/>
      <c r="P762" s="33" t="n"/>
      <c r="Q762" s="33" t="n"/>
      <c r="R762" s="33">
        <f>IF($AB762="","",IFERROR(INDEX(ITP!$G$3:$G$46,MATCH($AB762,ITP!$E$3:$E$46,0)),""))</f>
        <v/>
      </c>
      <c r="S762" s="33" t="n"/>
      <c r="T762" s="33" t="n"/>
      <c r="U762" s="33">
        <f>IF($AB762="","",IFERROR(INDEX(ITP!$I$3:$I$46,MATCH($AB762,ITP!$E$3:$E$46,0)),""))</f>
        <v/>
      </c>
      <c r="V762" s="33">
        <f>IF($AB762="","",IFERROR(INDEX(ITP!$J$3:$J$46,MATCH($AB762,ITP!$E$3:$E$46,0)),""))</f>
        <v/>
      </c>
      <c r="W762" s="33">
        <f>IF($AB762="","",IFERROR(INDEX(ITP!$K$3:$K$46,MATCH($AB762,ITP!$E$3:$E$46,0)),""))</f>
        <v/>
      </c>
      <c r="X762" s="33">
        <f>IF($AB762="","",IFERROR(INDEX(ITP!$L$3:$L$46,MATCH($AB762,ITP!$E$3:$E$46,0)),""))</f>
        <v/>
      </c>
      <c r="Y762" s="33">
        <f>IF($AB762="","",IFERROR(INDEX(ITP!$M$3:$M$46,MATCH($AB762,ITP!$E$3:$E$46,0)),""))</f>
        <v/>
      </c>
      <c r="Z762" s="33">
        <f>IF($AB762="","",IFERROR(INDEX(ITP!$N$3:$N$46,MATCH($AB762,ITP!$E$3:$E$46,0)),""))</f>
        <v/>
      </c>
      <c r="AA762" s="13">
        <f>IF(A762="","",A762&amp;"|"&amp;COUNTIF($A$2:A762,A762))</f>
        <v/>
      </c>
      <c r="AB762" s="13">
        <f>IF($A762="","",IFERROR(INDEX(ITP!$C$3:$C$21,MATCH(1,INDEX((ITP!$A$3:$A$21=$A762)*(((ITP!$B$3:$B$21="")+ISNUMBER(SEARCH(ITP!$B$3:$B$21,$G762&amp;" "&amp;$T762)))&gt;0),0),0)),""))</f>
        <v/>
      </c>
    </row>
    <row r="763">
      <c r="A763" s="33" t="n"/>
      <c r="B763" s="10" t="n"/>
      <c r="C763" s="33" t="n"/>
      <c r="D763" s="28" t="n"/>
      <c r="E763" s="10" t="n"/>
      <c r="F763" s="44" t="n"/>
      <c r="G763" s="33" t="n"/>
      <c r="H763" s="33" t="n"/>
      <c r="I763" s="33" t="n"/>
      <c r="J763" s="33" t="n"/>
      <c r="K763" s="44" t="n"/>
      <c r="L763" s="10" t="n"/>
      <c r="M763" s="33" t="n"/>
      <c r="N763" s="33" t="n"/>
      <c r="O763" s="33" t="n"/>
      <c r="P763" s="33" t="n"/>
      <c r="Q763" s="33" t="n"/>
      <c r="R763" s="33">
        <f>IF($AB763="","",IFERROR(INDEX(ITP!$G$3:$G$46,MATCH($AB763,ITP!$E$3:$E$46,0)),""))</f>
        <v/>
      </c>
      <c r="S763" s="33" t="n"/>
      <c r="T763" s="33" t="n"/>
      <c r="U763" s="33">
        <f>IF($AB763="","",IFERROR(INDEX(ITP!$I$3:$I$46,MATCH($AB763,ITP!$E$3:$E$46,0)),""))</f>
        <v/>
      </c>
      <c r="V763" s="33">
        <f>IF($AB763="","",IFERROR(INDEX(ITP!$J$3:$J$46,MATCH($AB763,ITP!$E$3:$E$46,0)),""))</f>
        <v/>
      </c>
      <c r="W763" s="33">
        <f>IF($AB763="","",IFERROR(INDEX(ITP!$K$3:$K$46,MATCH($AB763,ITP!$E$3:$E$46,0)),""))</f>
        <v/>
      </c>
      <c r="X763" s="33">
        <f>IF($AB763="","",IFERROR(INDEX(ITP!$L$3:$L$46,MATCH($AB763,ITP!$E$3:$E$46,0)),""))</f>
        <v/>
      </c>
      <c r="Y763" s="33">
        <f>IF($AB763="","",IFERROR(INDEX(ITP!$M$3:$M$46,MATCH($AB763,ITP!$E$3:$E$46,0)),""))</f>
        <v/>
      </c>
      <c r="Z763" s="33">
        <f>IF($AB763="","",IFERROR(INDEX(ITP!$N$3:$N$46,MATCH($AB763,ITP!$E$3:$E$46,0)),""))</f>
        <v/>
      </c>
      <c r="AA763" s="13">
        <f>IF(A763="","",A763&amp;"|"&amp;COUNTIF($A$2:A763,A763))</f>
        <v/>
      </c>
      <c r="AB763" s="13">
        <f>IF($A763="","",IFERROR(INDEX(ITP!$C$3:$C$21,MATCH(1,INDEX((ITP!$A$3:$A$21=$A763)*(((ITP!$B$3:$B$21="")+ISNUMBER(SEARCH(ITP!$B$3:$B$21,$G763&amp;" "&amp;$T763)))&gt;0),0),0)),""))</f>
        <v/>
      </c>
    </row>
    <row r="764">
      <c r="A764" s="33" t="n"/>
      <c r="B764" s="10" t="n"/>
      <c r="C764" s="33" t="n"/>
      <c r="D764" s="28" t="n"/>
      <c r="E764" s="10" t="n"/>
      <c r="F764" s="44" t="n"/>
      <c r="G764" s="33" t="n"/>
      <c r="H764" s="33" t="n"/>
      <c r="I764" s="33" t="n"/>
      <c r="J764" s="33" t="n"/>
      <c r="K764" s="44" t="n"/>
      <c r="L764" s="10" t="n"/>
      <c r="M764" s="33" t="n"/>
      <c r="N764" s="33" t="n"/>
      <c r="O764" s="33" t="n"/>
      <c r="P764" s="33" t="n"/>
      <c r="Q764" s="33" t="n"/>
      <c r="R764" s="33">
        <f>IF($AB764="","",IFERROR(INDEX(ITP!$G$3:$G$46,MATCH($AB764,ITP!$E$3:$E$46,0)),""))</f>
        <v/>
      </c>
      <c r="S764" s="33" t="n"/>
      <c r="T764" s="33" t="n"/>
      <c r="U764" s="33">
        <f>IF($AB764="","",IFERROR(INDEX(ITP!$I$3:$I$46,MATCH($AB764,ITP!$E$3:$E$46,0)),""))</f>
        <v/>
      </c>
      <c r="V764" s="33">
        <f>IF($AB764="","",IFERROR(INDEX(ITP!$J$3:$J$46,MATCH($AB764,ITP!$E$3:$E$46,0)),""))</f>
        <v/>
      </c>
      <c r="W764" s="33">
        <f>IF($AB764="","",IFERROR(INDEX(ITP!$K$3:$K$46,MATCH($AB764,ITP!$E$3:$E$46,0)),""))</f>
        <v/>
      </c>
      <c r="X764" s="33">
        <f>IF($AB764="","",IFERROR(INDEX(ITP!$L$3:$L$46,MATCH($AB764,ITP!$E$3:$E$46,0)),""))</f>
        <v/>
      </c>
      <c r="Y764" s="33">
        <f>IF($AB764="","",IFERROR(INDEX(ITP!$M$3:$M$46,MATCH($AB764,ITP!$E$3:$E$46,0)),""))</f>
        <v/>
      </c>
      <c r="Z764" s="33">
        <f>IF($AB764="","",IFERROR(INDEX(ITP!$N$3:$N$46,MATCH($AB764,ITP!$E$3:$E$46,0)),""))</f>
        <v/>
      </c>
      <c r="AA764" s="13">
        <f>IF(A764="","",A764&amp;"|"&amp;COUNTIF($A$2:A764,A764))</f>
        <v/>
      </c>
      <c r="AB764" s="13">
        <f>IF($A764="","",IFERROR(INDEX(ITP!$C$3:$C$21,MATCH(1,INDEX((ITP!$A$3:$A$21=$A764)*(((ITP!$B$3:$B$21="")+ISNUMBER(SEARCH(ITP!$B$3:$B$21,$G764&amp;" "&amp;$T764)))&gt;0),0),0)),""))</f>
        <v/>
      </c>
    </row>
    <row r="765">
      <c r="A765" s="33" t="n"/>
      <c r="B765" s="10" t="n"/>
      <c r="C765" s="33" t="n"/>
      <c r="D765" s="28" t="n"/>
      <c r="E765" s="10" t="n"/>
      <c r="F765" s="44" t="n"/>
      <c r="G765" s="33" t="n"/>
      <c r="H765" s="33" t="n"/>
      <c r="I765" s="33" t="n"/>
      <c r="J765" s="33" t="n"/>
      <c r="K765" s="44" t="n"/>
      <c r="L765" s="10" t="n"/>
      <c r="M765" s="33" t="n"/>
      <c r="N765" s="33" t="n"/>
      <c r="O765" s="33" t="n"/>
      <c r="P765" s="33" t="n"/>
      <c r="Q765" s="33" t="n"/>
      <c r="R765" s="33">
        <f>IF($AB765="","",IFERROR(INDEX(ITP!$G$3:$G$46,MATCH($AB765,ITP!$E$3:$E$46,0)),""))</f>
        <v/>
      </c>
      <c r="S765" s="33" t="n"/>
      <c r="T765" s="33" t="n"/>
      <c r="U765" s="33">
        <f>IF($AB765="","",IFERROR(INDEX(ITP!$I$3:$I$46,MATCH($AB765,ITP!$E$3:$E$46,0)),""))</f>
        <v/>
      </c>
      <c r="V765" s="33">
        <f>IF($AB765="","",IFERROR(INDEX(ITP!$J$3:$J$46,MATCH($AB765,ITP!$E$3:$E$46,0)),""))</f>
        <v/>
      </c>
      <c r="W765" s="33">
        <f>IF($AB765="","",IFERROR(INDEX(ITP!$K$3:$K$46,MATCH($AB765,ITP!$E$3:$E$46,0)),""))</f>
        <v/>
      </c>
      <c r="X765" s="33">
        <f>IF($AB765="","",IFERROR(INDEX(ITP!$L$3:$L$46,MATCH($AB765,ITP!$E$3:$E$46,0)),""))</f>
        <v/>
      </c>
      <c r="Y765" s="33">
        <f>IF($AB765="","",IFERROR(INDEX(ITP!$M$3:$M$46,MATCH($AB765,ITP!$E$3:$E$46,0)),""))</f>
        <v/>
      </c>
      <c r="Z765" s="33">
        <f>IF($AB765="","",IFERROR(INDEX(ITP!$N$3:$N$46,MATCH($AB765,ITP!$E$3:$E$46,0)),""))</f>
        <v/>
      </c>
      <c r="AA765" s="13">
        <f>IF(A765="","",A765&amp;"|"&amp;COUNTIF($A$2:A765,A765))</f>
        <v/>
      </c>
      <c r="AB765" s="13">
        <f>IF($A765="","",IFERROR(INDEX(ITP!$C$3:$C$21,MATCH(1,INDEX((ITP!$A$3:$A$21=$A765)*(((ITP!$B$3:$B$21="")+ISNUMBER(SEARCH(ITP!$B$3:$B$21,$G765&amp;" "&amp;$T765)))&gt;0),0),0)),""))</f>
        <v/>
      </c>
    </row>
    <row r="766">
      <c r="A766" s="33" t="n"/>
      <c r="B766" s="10" t="n"/>
      <c r="C766" s="33" t="n"/>
      <c r="D766" s="28" t="n"/>
      <c r="E766" s="10" t="n"/>
      <c r="F766" s="44" t="n"/>
      <c r="G766" s="33" t="n"/>
      <c r="H766" s="33" t="n"/>
      <c r="I766" s="33" t="n"/>
      <c r="J766" s="33" t="n"/>
      <c r="K766" s="44" t="n"/>
      <c r="L766" s="10" t="n"/>
      <c r="M766" s="33" t="n"/>
      <c r="N766" s="33" t="n"/>
      <c r="O766" s="33" t="n"/>
      <c r="P766" s="33" t="n"/>
      <c r="Q766" s="33" t="n"/>
      <c r="R766" s="33">
        <f>IF($AB766="","",IFERROR(INDEX(ITP!$G$3:$G$46,MATCH($AB766,ITP!$E$3:$E$46,0)),""))</f>
        <v/>
      </c>
      <c r="S766" s="33" t="n"/>
      <c r="T766" s="33" t="n"/>
      <c r="U766" s="33">
        <f>IF($AB766="","",IFERROR(INDEX(ITP!$I$3:$I$46,MATCH($AB766,ITP!$E$3:$E$46,0)),""))</f>
        <v/>
      </c>
      <c r="V766" s="33">
        <f>IF($AB766="","",IFERROR(INDEX(ITP!$J$3:$J$46,MATCH($AB766,ITP!$E$3:$E$46,0)),""))</f>
        <v/>
      </c>
      <c r="W766" s="33">
        <f>IF($AB766="","",IFERROR(INDEX(ITP!$K$3:$K$46,MATCH($AB766,ITP!$E$3:$E$46,0)),""))</f>
        <v/>
      </c>
      <c r="X766" s="33">
        <f>IF($AB766="","",IFERROR(INDEX(ITP!$L$3:$L$46,MATCH($AB766,ITP!$E$3:$E$46,0)),""))</f>
        <v/>
      </c>
      <c r="Y766" s="33">
        <f>IF($AB766="","",IFERROR(INDEX(ITP!$M$3:$M$46,MATCH($AB766,ITP!$E$3:$E$46,0)),""))</f>
        <v/>
      </c>
      <c r="Z766" s="33">
        <f>IF($AB766="","",IFERROR(INDEX(ITP!$N$3:$N$46,MATCH($AB766,ITP!$E$3:$E$46,0)),""))</f>
        <v/>
      </c>
      <c r="AA766" s="13">
        <f>IF(A766="","",A766&amp;"|"&amp;COUNTIF($A$2:A766,A766))</f>
        <v/>
      </c>
      <c r="AB766" s="13">
        <f>IF($A766="","",IFERROR(INDEX(ITP!$C$3:$C$21,MATCH(1,INDEX((ITP!$A$3:$A$21=$A766)*(((ITP!$B$3:$B$21="")+ISNUMBER(SEARCH(ITP!$B$3:$B$21,$G766&amp;" "&amp;$T766)))&gt;0),0),0)),""))</f>
        <v/>
      </c>
    </row>
    <row r="767">
      <c r="A767" s="33" t="n"/>
      <c r="B767" s="10" t="n"/>
      <c r="C767" s="33" t="n"/>
      <c r="D767" s="28" t="n"/>
      <c r="E767" s="10" t="n"/>
      <c r="F767" s="44" t="n"/>
      <c r="G767" s="33" t="n"/>
      <c r="H767" s="33" t="n"/>
      <c r="I767" s="33" t="n"/>
      <c r="J767" s="33" t="n"/>
      <c r="K767" s="44" t="n"/>
      <c r="L767" s="10" t="n"/>
      <c r="M767" s="33" t="n"/>
      <c r="N767" s="33" t="n"/>
      <c r="O767" s="33" t="n"/>
      <c r="P767" s="33" t="n"/>
      <c r="Q767" s="33" t="n"/>
      <c r="R767" s="33">
        <f>IF($AB767="","",IFERROR(INDEX(ITP!$G$3:$G$46,MATCH($AB767,ITP!$E$3:$E$46,0)),""))</f>
        <v/>
      </c>
      <c r="S767" s="33" t="n"/>
      <c r="T767" s="33" t="n"/>
      <c r="U767" s="33">
        <f>IF($AB767="","",IFERROR(INDEX(ITP!$I$3:$I$46,MATCH($AB767,ITP!$E$3:$E$46,0)),""))</f>
        <v/>
      </c>
      <c r="V767" s="33">
        <f>IF($AB767="","",IFERROR(INDEX(ITP!$J$3:$J$46,MATCH($AB767,ITP!$E$3:$E$46,0)),""))</f>
        <v/>
      </c>
      <c r="W767" s="33">
        <f>IF($AB767="","",IFERROR(INDEX(ITP!$K$3:$K$46,MATCH($AB767,ITP!$E$3:$E$46,0)),""))</f>
        <v/>
      </c>
      <c r="X767" s="33">
        <f>IF($AB767="","",IFERROR(INDEX(ITP!$L$3:$L$46,MATCH($AB767,ITP!$E$3:$E$46,0)),""))</f>
        <v/>
      </c>
      <c r="Y767" s="33">
        <f>IF($AB767="","",IFERROR(INDEX(ITP!$M$3:$M$46,MATCH($AB767,ITP!$E$3:$E$46,0)),""))</f>
        <v/>
      </c>
      <c r="Z767" s="33">
        <f>IF($AB767="","",IFERROR(INDEX(ITP!$N$3:$N$46,MATCH($AB767,ITP!$E$3:$E$46,0)),""))</f>
        <v/>
      </c>
      <c r="AA767" s="13">
        <f>IF(A767="","",A767&amp;"|"&amp;COUNTIF($A$2:A767,A767))</f>
        <v/>
      </c>
      <c r="AB767" s="13">
        <f>IF($A767="","",IFERROR(INDEX(ITP!$C$3:$C$21,MATCH(1,INDEX((ITP!$A$3:$A$21=$A767)*(((ITP!$B$3:$B$21="")+ISNUMBER(SEARCH(ITP!$B$3:$B$21,$G767&amp;" "&amp;$T767)))&gt;0),0),0)),""))</f>
        <v/>
      </c>
    </row>
    <row r="768">
      <c r="A768" s="33" t="n"/>
      <c r="B768" s="10" t="n"/>
      <c r="C768" s="33" t="n"/>
      <c r="D768" s="28" t="n"/>
      <c r="E768" s="10" t="n"/>
      <c r="F768" s="44" t="n"/>
      <c r="G768" s="33" t="n"/>
      <c r="H768" s="33" t="n"/>
      <c r="I768" s="33" t="n"/>
      <c r="J768" s="33" t="n"/>
      <c r="K768" s="44" t="n"/>
      <c r="L768" s="10" t="n"/>
      <c r="M768" s="33" t="n"/>
      <c r="N768" s="33" t="n"/>
      <c r="O768" s="33" t="n"/>
      <c r="P768" s="33" t="n"/>
      <c r="Q768" s="33" t="n"/>
      <c r="R768" s="33">
        <f>IF($AB768="","",IFERROR(INDEX(ITP!$G$3:$G$46,MATCH($AB768,ITP!$E$3:$E$46,0)),""))</f>
        <v/>
      </c>
      <c r="S768" s="33" t="n"/>
      <c r="T768" s="33" t="n"/>
      <c r="U768" s="33">
        <f>IF($AB768="","",IFERROR(INDEX(ITP!$I$3:$I$46,MATCH($AB768,ITP!$E$3:$E$46,0)),""))</f>
        <v/>
      </c>
      <c r="V768" s="33">
        <f>IF($AB768="","",IFERROR(INDEX(ITP!$J$3:$J$46,MATCH($AB768,ITP!$E$3:$E$46,0)),""))</f>
        <v/>
      </c>
      <c r="W768" s="33">
        <f>IF($AB768="","",IFERROR(INDEX(ITP!$K$3:$K$46,MATCH($AB768,ITP!$E$3:$E$46,0)),""))</f>
        <v/>
      </c>
      <c r="X768" s="33">
        <f>IF($AB768="","",IFERROR(INDEX(ITP!$L$3:$L$46,MATCH($AB768,ITP!$E$3:$E$46,0)),""))</f>
        <v/>
      </c>
      <c r="Y768" s="33">
        <f>IF($AB768="","",IFERROR(INDEX(ITP!$M$3:$M$46,MATCH($AB768,ITP!$E$3:$E$46,0)),""))</f>
        <v/>
      </c>
      <c r="Z768" s="33">
        <f>IF($AB768="","",IFERROR(INDEX(ITP!$N$3:$N$46,MATCH($AB768,ITP!$E$3:$E$46,0)),""))</f>
        <v/>
      </c>
      <c r="AA768" s="13">
        <f>IF(A768="","",A768&amp;"|"&amp;COUNTIF($A$2:A768,A768))</f>
        <v/>
      </c>
      <c r="AB768" s="13">
        <f>IF($A768="","",IFERROR(INDEX(ITP!$C$3:$C$21,MATCH(1,INDEX((ITP!$A$3:$A$21=$A768)*(((ITP!$B$3:$B$21="")+ISNUMBER(SEARCH(ITP!$B$3:$B$21,$G768&amp;" "&amp;$T768)))&gt;0),0),0)),""))</f>
        <v/>
      </c>
    </row>
    <row r="769">
      <c r="A769" s="33" t="n"/>
      <c r="B769" s="10" t="n"/>
      <c r="C769" s="33" t="n"/>
      <c r="D769" s="28" t="n"/>
      <c r="E769" s="10" t="n"/>
      <c r="F769" s="44" t="n"/>
      <c r="G769" s="33" t="n"/>
      <c r="H769" s="33" t="n"/>
      <c r="I769" s="33" t="n"/>
      <c r="J769" s="33" t="n"/>
      <c r="K769" s="44" t="n"/>
      <c r="L769" s="10" t="n"/>
      <c r="M769" s="33" t="n"/>
      <c r="N769" s="33" t="n"/>
      <c r="O769" s="33" t="n"/>
      <c r="P769" s="33" t="n"/>
      <c r="Q769" s="33" t="n"/>
      <c r="R769" s="33">
        <f>IF($AB769="","",IFERROR(INDEX(ITP!$G$3:$G$46,MATCH($AB769,ITP!$E$3:$E$46,0)),""))</f>
        <v/>
      </c>
      <c r="S769" s="33" t="n"/>
      <c r="T769" s="33" t="n"/>
      <c r="U769" s="33">
        <f>IF($AB769="","",IFERROR(INDEX(ITP!$I$3:$I$46,MATCH($AB769,ITP!$E$3:$E$46,0)),""))</f>
        <v/>
      </c>
      <c r="V769" s="33">
        <f>IF($AB769="","",IFERROR(INDEX(ITP!$J$3:$J$46,MATCH($AB769,ITP!$E$3:$E$46,0)),""))</f>
        <v/>
      </c>
      <c r="W769" s="33">
        <f>IF($AB769="","",IFERROR(INDEX(ITP!$K$3:$K$46,MATCH($AB769,ITP!$E$3:$E$46,0)),""))</f>
        <v/>
      </c>
      <c r="X769" s="33">
        <f>IF($AB769="","",IFERROR(INDEX(ITP!$L$3:$L$46,MATCH($AB769,ITP!$E$3:$E$46,0)),""))</f>
        <v/>
      </c>
      <c r="Y769" s="33">
        <f>IF($AB769="","",IFERROR(INDEX(ITP!$M$3:$M$46,MATCH($AB769,ITP!$E$3:$E$46,0)),""))</f>
        <v/>
      </c>
      <c r="Z769" s="33">
        <f>IF($AB769="","",IFERROR(INDEX(ITP!$N$3:$N$46,MATCH($AB769,ITP!$E$3:$E$46,0)),""))</f>
        <v/>
      </c>
      <c r="AA769" s="13">
        <f>IF(A769="","",A769&amp;"|"&amp;COUNTIF($A$2:A769,A769))</f>
        <v/>
      </c>
      <c r="AB769" s="13">
        <f>IF($A769="","",IFERROR(INDEX(ITP!$C$3:$C$21,MATCH(1,INDEX((ITP!$A$3:$A$21=$A769)*(((ITP!$B$3:$B$21="")+ISNUMBER(SEARCH(ITP!$B$3:$B$21,$G769&amp;" "&amp;$T769)))&gt;0),0),0)),""))</f>
        <v/>
      </c>
    </row>
    <row r="770">
      <c r="A770" s="33" t="n"/>
      <c r="B770" s="10" t="n"/>
      <c r="C770" s="33" t="n"/>
      <c r="D770" s="28" t="n"/>
      <c r="E770" s="10" t="n"/>
      <c r="F770" s="44" t="n"/>
      <c r="G770" s="33" t="n"/>
      <c r="H770" s="33" t="n"/>
      <c r="I770" s="33" t="n"/>
      <c r="J770" s="33" t="n"/>
      <c r="K770" s="44" t="n"/>
      <c r="L770" s="10" t="n"/>
      <c r="M770" s="33" t="n"/>
      <c r="N770" s="33" t="n"/>
      <c r="O770" s="33" t="n"/>
      <c r="P770" s="33" t="n"/>
      <c r="Q770" s="33" t="n"/>
      <c r="R770" s="33">
        <f>IF($AB770="","",IFERROR(INDEX(ITP!$G$3:$G$46,MATCH($AB770,ITP!$E$3:$E$46,0)),""))</f>
        <v/>
      </c>
      <c r="S770" s="33" t="n"/>
      <c r="T770" s="33" t="n"/>
      <c r="U770" s="33">
        <f>IF($AB770="","",IFERROR(INDEX(ITP!$I$3:$I$46,MATCH($AB770,ITP!$E$3:$E$46,0)),""))</f>
        <v/>
      </c>
      <c r="V770" s="33">
        <f>IF($AB770="","",IFERROR(INDEX(ITP!$J$3:$J$46,MATCH($AB770,ITP!$E$3:$E$46,0)),""))</f>
        <v/>
      </c>
      <c r="W770" s="33">
        <f>IF($AB770="","",IFERROR(INDEX(ITP!$K$3:$K$46,MATCH($AB770,ITP!$E$3:$E$46,0)),""))</f>
        <v/>
      </c>
      <c r="X770" s="33">
        <f>IF($AB770="","",IFERROR(INDEX(ITP!$L$3:$L$46,MATCH($AB770,ITP!$E$3:$E$46,0)),""))</f>
        <v/>
      </c>
      <c r="Y770" s="33">
        <f>IF($AB770="","",IFERROR(INDEX(ITP!$M$3:$M$46,MATCH($AB770,ITP!$E$3:$E$46,0)),""))</f>
        <v/>
      </c>
      <c r="Z770" s="33">
        <f>IF($AB770="","",IFERROR(INDEX(ITP!$N$3:$N$46,MATCH($AB770,ITP!$E$3:$E$46,0)),""))</f>
        <v/>
      </c>
      <c r="AA770" s="13">
        <f>IF(A770="","",A770&amp;"|"&amp;COUNTIF($A$2:A770,A770))</f>
        <v/>
      </c>
      <c r="AB770" s="13">
        <f>IF($A770="","",IFERROR(INDEX(ITP!$C$3:$C$21,MATCH(1,INDEX((ITP!$A$3:$A$21=$A770)*(((ITP!$B$3:$B$21="")+ISNUMBER(SEARCH(ITP!$B$3:$B$21,$G770&amp;" "&amp;$T770)))&gt;0),0),0)),""))</f>
        <v/>
      </c>
    </row>
    <row r="771">
      <c r="A771" s="33" t="n"/>
      <c r="B771" s="10" t="n"/>
      <c r="C771" s="33" t="n"/>
      <c r="D771" s="28" t="n"/>
      <c r="E771" s="10" t="n"/>
      <c r="F771" s="44" t="n"/>
      <c r="G771" s="33" t="n"/>
      <c r="H771" s="33" t="n"/>
      <c r="I771" s="33" t="n"/>
      <c r="J771" s="33" t="n"/>
      <c r="K771" s="44" t="n"/>
      <c r="L771" s="10" t="n"/>
      <c r="M771" s="33" t="n"/>
      <c r="N771" s="33" t="n"/>
      <c r="O771" s="33" t="n"/>
      <c r="P771" s="33" t="n"/>
      <c r="Q771" s="33" t="n"/>
      <c r="R771" s="33">
        <f>IF($AB771="","",IFERROR(INDEX(ITP!$G$3:$G$46,MATCH($AB771,ITP!$E$3:$E$46,0)),""))</f>
        <v/>
      </c>
      <c r="S771" s="33" t="n"/>
      <c r="T771" s="33" t="n"/>
      <c r="U771" s="33">
        <f>IF($AB771="","",IFERROR(INDEX(ITP!$I$3:$I$46,MATCH($AB771,ITP!$E$3:$E$46,0)),""))</f>
        <v/>
      </c>
      <c r="V771" s="33">
        <f>IF($AB771="","",IFERROR(INDEX(ITP!$J$3:$J$46,MATCH($AB771,ITP!$E$3:$E$46,0)),""))</f>
        <v/>
      </c>
      <c r="W771" s="33">
        <f>IF($AB771="","",IFERROR(INDEX(ITP!$K$3:$K$46,MATCH($AB771,ITP!$E$3:$E$46,0)),""))</f>
        <v/>
      </c>
      <c r="X771" s="33">
        <f>IF($AB771="","",IFERROR(INDEX(ITP!$L$3:$L$46,MATCH($AB771,ITP!$E$3:$E$46,0)),""))</f>
        <v/>
      </c>
      <c r="Y771" s="33">
        <f>IF($AB771="","",IFERROR(INDEX(ITP!$M$3:$M$46,MATCH($AB771,ITP!$E$3:$E$46,0)),""))</f>
        <v/>
      </c>
      <c r="Z771" s="33">
        <f>IF($AB771="","",IFERROR(INDEX(ITP!$N$3:$N$46,MATCH($AB771,ITP!$E$3:$E$46,0)),""))</f>
        <v/>
      </c>
      <c r="AA771" s="13">
        <f>IF(A771="","",A771&amp;"|"&amp;COUNTIF($A$2:A771,A771))</f>
        <v/>
      </c>
      <c r="AB771" s="13">
        <f>IF($A771="","",IFERROR(INDEX(ITP!$C$3:$C$21,MATCH(1,INDEX((ITP!$A$3:$A$21=$A771)*(((ITP!$B$3:$B$21="")+ISNUMBER(SEARCH(ITP!$B$3:$B$21,$G771&amp;" "&amp;$T771)))&gt;0),0),0)),""))</f>
        <v/>
      </c>
    </row>
    <row r="772">
      <c r="A772" s="33" t="n"/>
      <c r="B772" s="10" t="n"/>
      <c r="C772" s="33" t="n"/>
      <c r="D772" s="28" t="n"/>
      <c r="E772" s="10" t="n"/>
      <c r="F772" s="44" t="n"/>
      <c r="G772" s="33" t="n"/>
      <c r="H772" s="33" t="n"/>
      <c r="I772" s="33" t="n"/>
      <c r="J772" s="33" t="n"/>
      <c r="K772" s="44" t="n"/>
      <c r="L772" s="10" t="n"/>
      <c r="M772" s="33" t="n"/>
      <c r="N772" s="33" t="n"/>
      <c r="O772" s="33" t="n"/>
      <c r="P772" s="33" t="n"/>
      <c r="Q772" s="33" t="n"/>
      <c r="R772" s="33">
        <f>IF($AB772="","",IFERROR(INDEX(ITP!$G$3:$G$46,MATCH($AB772,ITP!$E$3:$E$46,0)),""))</f>
        <v/>
      </c>
      <c r="S772" s="33" t="n"/>
      <c r="T772" s="33" t="n"/>
      <c r="U772" s="33">
        <f>IF($AB772="","",IFERROR(INDEX(ITP!$I$3:$I$46,MATCH($AB772,ITP!$E$3:$E$46,0)),""))</f>
        <v/>
      </c>
      <c r="V772" s="33">
        <f>IF($AB772="","",IFERROR(INDEX(ITP!$J$3:$J$46,MATCH($AB772,ITP!$E$3:$E$46,0)),""))</f>
        <v/>
      </c>
      <c r="W772" s="33">
        <f>IF($AB772="","",IFERROR(INDEX(ITP!$K$3:$K$46,MATCH($AB772,ITP!$E$3:$E$46,0)),""))</f>
        <v/>
      </c>
      <c r="X772" s="33">
        <f>IF($AB772="","",IFERROR(INDEX(ITP!$L$3:$L$46,MATCH($AB772,ITP!$E$3:$E$46,0)),""))</f>
        <v/>
      </c>
      <c r="Y772" s="33">
        <f>IF($AB772="","",IFERROR(INDEX(ITP!$M$3:$M$46,MATCH($AB772,ITP!$E$3:$E$46,0)),""))</f>
        <v/>
      </c>
      <c r="Z772" s="33">
        <f>IF($AB772="","",IFERROR(INDEX(ITP!$N$3:$N$46,MATCH($AB772,ITP!$E$3:$E$46,0)),""))</f>
        <v/>
      </c>
      <c r="AA772" s="13">
        <f>IF(A772="","",A772&amp;"|"&amp;COUNTIF($A$2:A772,A772))</f>
        <v/>
      </c>
      <c r="AB772" s="13">
        <f>IF($A772="","",IFERROR(INDEX(ITP!$C$3:$C$21,MATCH(1,INDEX((ITP!$A$3:$A$21=$A772)*(((ITP!$B$3:$B$21="")+ISNUMBER(SEARCH(ITP!$B$3:$B$21,$G772&amp;" "&amp;$T772)))&gt;0),0),0)),""))</f>
        <v/>
      </c>
    </row>
    <row r="773">
      <c r="A773" s="33" t="n"/>
      <c r="B773" s="10" t="n"/>
      <c r="C773" s="33" t="n"/>
      <c r="D773" s="28" t="n"/>
      <c r="E773" s="10" t="n"/>
      <c r="F773" s="44" t="n"/>
      <c r="G773" s="33" t="n"/>
      <c r="H773" s="33" t="n"/>
      <c r="I773" s="33" t="n"/>
      <c r="J773" s="33" t="n"/>
      <c r="K773" s="44" t="n"/>
      <c r="L773" s="10" t="n"/>
      <c r="M773" s="33" t="n"/>
      <c r="N773" s="33" t="n"/>
      <c r="O773" s="33" t="n"/>
      <c r="P773" s="33" t="n"/>
      <c r="Q773" s="33" t="n"/>
      <c r="R773" s="33">
        <f>IF($AB773="","",IFERROR(INDEX(ITP!$G$3:$G$46,MATCH($AB773,ITP!$E$3:$E$46,0)),""))</f>
        <v/>
      </c>
      <c r="S773" s="33" t="n"/>
      <c r="T773" s="33" t="n"/>
      <c r="U773" s="33">
        <f>IF($AB773="","",IFERROR(INDEX(ITP!$I$3:$I$46,MATCH($AB773,ITP!$E$3:$E$46,0)),""))</f>
        <v/>
      </c>
      <c r="V773" s="33">
        <f>IF($AB773="","",IFERROR(INDEX(ITP!$J$3:$J$46,MATCH($AB773,ITP!$E$3:$E$46,0)),""))</f>
        <v/>
      </c>
      <c r="W773" s="33">
        <f>IF($AB773="","",IFERROR(INDEX(ITP!$K$3:$K$46,MATCH($AB773,ITP!$E$3:$E$46,0)),""))</f>
        <v/>
      </c>
      <c r="X773" s="33">
        <f>IF($AB773="","",IFERROR(INDEX(ITP!$L$3:$L$46,MATCH($AB773,ITP!$E$3:$E$46,0)),""))</f>
        <v/>
      </c>
      <c r="Y773" s="33">
        <f>IF($AB773="","",IFERROR(INDEX(ITP!$M$3:$M$46,MATCH($AB773,ITP!$E$3:$E$46,0)),""))</f>
        <v/>
      </c>
      <c r="Z773" s="33">
        <f>IF($AB773="","",IFERROR(INDEX(ITP!$N$3:$N$46,MATCH($AB773,ITP!$E$3:$E$46,0)),""))</f>
        <v/>
      </c>
      <c r="AA773" s="13">
        <f>IF(A773="","",A773&amp;"|"&amp;COUNTIF($A$2:A773,A773))</f>
        <v/>
      </c>
      <c r="AB773" s="13">
        <f>IF($A773="","",IFERROR(INDEX(ITP!$C$3:$C$21,MATCH(1,INDEX((ITP!$A$3:$A$21=$A773)*(((ITP!$B$3:$B$21="")+ISNUMBER(SEARCH(ITP!$B$3:$B$21,$G773&amp;" "&amp;$T773)))&gt;0),0),0)),""))</f>
        <v/>
      </c>
    </row>
    <row r="774">
      <c r="A774" s="33" t="n"/>
      <c r="B774" s="10" t="n"/>
      <c r="C774" s="33" t="n"/>
      <c r="D774" s="28" t="n"/>
      <c r="E774" s="10" t="n"/>
      <c r="F774" s="44" t="n"/>
      <c r="G774" s="33" t="n"/>
      <c r="H774" s="33" t="n"/>
      <c r="I774" s="33" t="n"/>
      <c r="J774" s="33" t="n"/>
      <c r="K774" s="44" t="n"/>
      <c r="L774" s="10" t="n"/>
      <c r="M774" s="33" t="n"/>
      <c r="N774" s="33" t="n"/>
      <c r="O774" s="33" t="n"/>
      <c r="P774" s="33" t="n"/>
      <c r="Q774" s="33" t="n"/>
      <c r="R774" s="33">
        <f>IF($AB774="","",IFERROR(INDEX(ITP!$G$3:$G$46,MATCH($AB774,ITP!$E$3:$E$46,0)),""))</f>
        <v/>
      </c>
      <c r="S774" s="33" t="n"/>
      <c r="T774" s="33" t="n"/>
      <c r="U774" s="33">
        <f>IF($AB774="","",IFERROR(INDEX(ITP!$I$3:$I$46,MATCH($AB774,ITP!$E$3:$E$46,0)),""))</f>
        <v/>
      </c>
      <c r="V774" s="33">
        <f>IF($AB774="","",IFERROR(INDEX(ITP!$J$3:$J$46,MATCH($AB774,ITP!$E$3:$E$46,0)),""))</f>
        <v/>
      </c>
      <c r="W774" s="33">
        <f>IF($AB774="","",IFERROR(INDEX(ITP!$K$3:$K$46,MATCH($AB774,ITP!$E$3:$E$46,0)),""))</f>
        <v/>
      </c>
      <c r="X774" s="33">
        <f>IF($AB774="","",IFERROR(INDEX(ITP!$L$3:$L$46,MATCH($AB774,ITP!$E$3:$E$46,0)),""))</f>
        <v/>
      </c>
      <c r="Y774" s="33">
        <f>IF($AB774="","",IFERROR(INDEX(ITP!$M$3:$M$46,MATCH($AB774,ITP!$E$3:$E$46,0)),""))</f>
        <v/>
      </c>
      <c r="Z774" s="33">
        <f>IF($AB774="","",IFERROR(INDEX(ITP!$N$3:$N$46,MATCH($AB774,ITP!$E$3:$E$46,0)),""))</f>
        <v/>
      </c>
      <c r="AA774" s="13">
        <f>IF(A774="","",A774&amp;"|"&amp;COUNTIF($A$2:A774,A774))</f>
        <v/>
      </c>
      <c r="AB774" s="13">
        <f>IF($A774="","",IFERROR(INDEX(ITP!$C$3:$C$21,MATCH(1,INDEX((ITP!$A$3:$A$21=$A774)*(((ITP!$B$3:$B$21="")+ISNUMBER(SEARCH(ITP!$B$3:$B$21,$G774&amp;" "&amp;$T774)))&gt;0),0),0)),""))</f>
        <v/>
      </c>
    </row>
    <row r="775">
      <c r="A775" s="33" t="n"/>
      <c r="B775" s="10" t="n"/>
      <c r="C775" s="33" t="n"/>
      <c r="D775" s="28" t="n"/>
      <c r="E775" s="10" t="n"/>
      <c r="F775" s="44" t="n"/>
      <c r="G775" s="33" t="n"/>
      <c r="H775" s="33" t="n"/>
      <c r="I775" s="33" t="n"/>
      <c r="J775" s="33" t="n"/>
      <c r="K775" s="44" t="n"/>
      <c r="L775" s="10" t="n"/>
      <c r="M775" s="33" t="n"/>
      <c r="N775" s="33" t="n"/>
      <c r="O775" s="33" t="n"/>
      <c r="P775" s="33" t="n"/>
      <c r="Q775" s="33" t="n"/>
      <c r="R775" s="33">
        <f>IF($AB775="","",IFERROR(INDEX(ITP!$G$3:$G$46,MATCH($AB775,ITP!$E$3:$E$46,0)),""))</f>
        <v/>
      </c>
      <c r="S775" s="33" t="n"/>
      <c r="T775" s="33" t="n"/>
      <c r="U775" s="33">
        <f>IF($AB775="","",IFERROR(INDEX(ITP!$I$3:$I$46,MATCH($AB775,ITP!$E$3:$E$46,0)),""))</f>
        <v/>
      </c>
      <c r="V775" s="33">
        <f>IF($AB775="","",IFERROR(INDEX(ITP!$J$3:$J$46,MATCH($AB775,ITP!$E$3:$E$46,0)),""))</f>
        <v/>
      </c>
      <c r="W775" s="33">
        <f>IF($AB775="","",IFERROR(INDEX(ITP!$K$3:$K$46,MATCH($AB775,ITP!$E$3:$E$46,0)),""))</f>
        <v/>
      </c>
      <c r="X775" s="33">
        <f>IF($AB775="","",IFERROR(INDEX(ITP!$L$3:$L$46,MATCH($AB775,ITP!$E$3:$E$46,0)),""))</f>
        <v/>
      </c>
      <c r="Y775" s="33">
        <f>IF($AB775="","",IFERROR(INDEX(ITP!$M$3:$M$46,MATCH($AB775,ITP!$E$3:$E$46,0)),""))</f>
        <v/>
      </c>
      <c r="Z775" s="33">
        <f>IF($AB775="","",IFERROR(INDEX(ITP!$N$3:$N$46,MATCH($AB775,ITP!$E$3:$E$46,0)),""))</f>
        <v/>
      </c>
      <c r="AA775" s="13">
        <f>IF(A775="","",A775&amp;"|"&amp;COUNTIF($A$2:A775,A775))</f>
        <v/>
      </c>
      <c r="AB775" s="13">
        <f>IF($A775="","",IFERROR(INDEX(ITP!$C$3:$C$21,MATCH(1,INDEX((ITP!$A$3:$A$21=$A775)*(((ITP!$B$3:$B$21="")+ISNUMBER(SEARCH(ITP!$B$3:$B$21,$G775&amp;" "&amp;$T775)))&gt;0),0),0)),""))</f>
        <v/>
      </c>
    </row>
    <row r="776">
      <c r="A776" s="33" t="n"/>
      <c r="B776" s="10" t="n"/>
      <c r="C776" s="33" t="n"/>
      <c r="D776" s="28" t="n"/>
      <c r="E776" s="10" t="n"/>
      <c r="F776" s="44" t="n"/>
      <c r="G776" s="33" t="n"/>
      <c r="H776" s="33" t="n"/>
      <c r="I776" s="33" t="n"/>
      <c r="J776" s="33" t="n"/>
      <c r="K776" s="44" t="n"/>
      <c r="L776" s="10" t="n"/>
      <c r="M776" s="33" t="n"/>
      <c r="N776" s="33" t="n"/>
      <c r="O776" s="33" t="n"/>
      <c r="P776" s="33" t="n"/>
      <c r="Q776" s="33" t="n"/>
      <c r="R776" s="33">
        <f>IF($AB776="","",IFERROR(INDEX(ITP!$G$3:$G$46,MATCH($AB776,ITP!$E$3:$E$46,0)),""))</f>
        <v/>
      </c>
      <c r="S776" s="33" t="n"/>
      <c r="T776" s="33" t="n"/>
      <c r="U776" s="33">
        <f>IF($AB776="","",IFERROR(INDEX(ITP!$I$3:$I$46,MATCH($AB776,ITP!$E$3:$E$46,0)),""))</f>
        <v/>
      </c>
      <c r="V776" s="33">
        <f>IF($AB776="","",IFERROR(INDEX(ITP!$J$3:$J$46,MATCH($AB776,ITP!$E$3:$E$46,0)),""))</f>
        <v/>
      </c>
      <c r="W776" s="33">
        <f>IF($AB776="","",IFERROR(INDEX(ITP!$K$3:$K$46,MATCH($AB776,ITP!$E$3:$E$46,0)),""))</f>
        <v/>
      </c>
      <c r="X776" s="33">
        <f>IF($AB776="","",IFERROR(INDEX(ITP!$L$3:$L$46,MATCH($AB776,ITP!$E$3:$E$46,0)),""))</f>
        <v/>
      </c>
      <c r="Y776" s="33">
        <f>IF($AB776="","",IFERROR(INDEX(ITP!$M$3:$M$46,MATCH($AB776,ITP!$E$3:$E$46,0)),""))</f>
        <v/>
      </c>
      <c r="Z776" s="33">
        <f>IF($AB776="","",IFERROR(INDEX(ITP!$N$3:$N$46,MATCH($AB776,ITP!$E$3:$E$46,0)),""))</f>
        <v/>
      </c>
      <c r="AA776" s="13">
        <f>IF(A776="","",A776&amp;"|"&amp;COUNTIF($A$2:A776,A776))</f>
        <v/>
      </c>
      <c r="AB776" s="13">
        <f>IF($A776="","",IFERROR(INDEX(ITP!$C$3:$C$21,MATCH(1,INDEX((ITP!$A$3:$A$21=$A776)*(((ITP!$B$3:$B$21="")+ISNUMBER(SEARCH(ITP!$B$3:$B$21,$G776&amp;" "&amp;$T776)))&gt;0),0),0)),""))</f>
        <v/>
      </c>
    </row>
    <row r="777">
      <c r="A777" s="33" t="n"/>
      <c r="B777" s="10" t="n"/>
      <c r="C777" s="33" t="n"/>
      <c r="D777" s="28" t="n"/>
      <c r="E777" s="10" t="n"/>
      <c r="F777" s="44" t="n"/>
      <c r="G777" s="33" t="n"/>
      <c r="H777" s="33" t="n"/>
      <c r="I777" s="33" t="n"/>
      <c r="J777" s="33" t="n"/>
      <c r="K777" s="44" t="n"/>
      <c r="L777" s="10" t="n"/>
      <c r="M777" s="33" t="n"/>
      <c r="N777" s="33" t="n"/>
      <c r="O777" s="33" t="n"/>
      <c r="P777" s="33" t="n"/>
      <c r="Q777" s="33" t="n"/>
      <c r="R777" s="33">
        <f>IF($AB777="","",IFERROR(INDEX(ITP!$G$3:$G$46,MATCH($AB777,ITP!$E$3:$E$46,0)),""))</f>
        <v/>
      </c>
      <c r="S777" s="33" t="n"/>
      <c r="T777" s="33" t="n"/>
      <c r="U777" s="33">
        <f>IF($AB777="","",IFERROR(INDEX(ITP!$I$3:$I$46,MATCH($AB777,ITP!$E$3:$E$46,0)),""))</f>
        <v/>
      </c>
      <c r="V777" s="33">
        <f>IF($AB777="","",IFERROR(INDEX(ITP!$J$3:$J$46,MATCH($AB777,ITP!$E$3:$E$46,0)),""))</f>
        <v/>
      </c>
      <c r="W777" s="33">
        <f>IF($AB777="","",IFERROR(INDEX(ITP!$K$3:$K$46,MATCH($AB777,ITP!$E$3:$E$46,0)),""))</f>
        <v/>
      </c>
      <c r="X777" s="33">
        <f>IF($AB777="","",IFERROR(INDEX(ITP!$L$3:$L$46,MATCH($AB777,ITP!$E$3:$E$46,0)),""))</f>
        <v/>
      </c>
      <c r="Y777" s="33">
        <f>IF($AB777="","",IFERROR(INDEX(ITP!$M$3:$M$46,MATCH($AB777,ITP!$E$3:$E$46,0)),""))</f>
        <v/>
      </c>
      <c r="Z777" s="33">
        <f>IF($AB777="","",IFERROR(INDEX(ITP!$N$3:$N$46,MATCH($AB777,ITP!$E$3:$E$46,0)),""))</f>
        <v/>
      </c>
      <c r="AA777" s="13">
        <f>IF(A777="","",A777&amp;"|"&amp;COUNTIF($A$2:A777,A777))</f>
        <v/>
      </c>
      <c r="AB777" s="13">
        <f>IF($A777="","",IFERROR(INDEX(ITP!$C$3:$C$21,MATCH(1,INDEX((ITP!$A$3:$A$21=$A777)*(((ITP!$B$3:$B$21="")+ISNUMBER(SEARCH(ITP!$B$3:$B$21,$G777&amp;" "&amp;$T777)))&gt;0),0),0)),""))</f>
        <v/>
      </c>
    </row>
    <row r="778">
      <c r="A778" s="33" t="n"/>
      <c r="B778" s="10" t="n"/>
      <c r="C778" s="33" t="n"/>
      <c r="D778" s="28" t="n"/>
      <c r="E778" s="10" t="n"/>
      <c r="F778" s="44" t="n"/>
      <c r="G778" s="33" t="n"/>
      <c r="H778" s="33" t="n"/>
      <c r="I778" s="33" t="n"/>
      <c r="J778" s="33" t="n"/>
      <c r="K778" s="44" t="n"/>
      <c r="L778" s="10" t="n"/>
      <c r="M778" s="33" t="n"/>
      <c r="N778" s="33" t="n"/>
      <c r="O778" s="33" t="n"/>
      <c r="P778" s="33" t="n"/>
      <c r="Q778" s="33" t="n"/>
      <c r="R778" s="33">
        <f>IF($AB778="","",IFERROR(INDEX(ITP!$G$3:$G$46,MATCH($AB778,ITP!$E$3:$E$46,0)),""))</f>
        <v/>
      </c>
      <c r="S778" s="33" t="n"/>
      <c r="T778" s="33" t="n"/>
      <c r="U778" s="33">
        <f>IF($AB778="","",IFERROR(INDEX(ITP!$I$3:$I$46,MATCH($AB778,ITP!$E$3:$E$46,0)),""))</f>
        <v/>
      </c>
      <c r="V778" s="33">
        <f>IF($AB778="","",IFERROR(INDEX(ITP!$J$3:$J$46,MATCH($AB778,ITP!$E$3:$E$46,0)),""))</f>
        <v/>
      </c>
      <c r="W778" s="33">
        <f>IF($AB778="","",IFERROR(INDEX(ITP!$K$3:$K$46,MATCH($AB778,ITP!$E$3:$E$46,0)),""))</f>
        <v/>
      </c>
      <c r="X778" s="33">
        <f>IF($AB778="","",IFERROR(INDEX(ITP!$L$3:$L$46,MATCH($AB778,ITP!$E$3:$E$46,0)),""))</f>
        <v/>
      </c>
      <c r="Y778" s="33">
        <f>IF($AB778="","",IFERROR(INDEX(ITP!$M$3:$M$46,MATCH($AB778,ITP!$E$3:$E$46,0)),""))</f>
        <v/>
      </c>
      <c r="Z778" s="33">
        <f>IF($AB778="","",IFERROR(INDEX(ITP!$N$3:$N$46,MATCH($AB778,ITP!$E$3:$E$46,0)),""))</f>
        <v/>
      </c>
      <c r="AA778" s="13">
        <f>IF(A778="","",A778&amp;"|"&amp;COUNTIF($A$2:A778,A778))</f>
        <v/>
      </c>
      <c r="AB778" s="13">
        <f>IF($A778="","",IFERROR(INDEX(ITP!$C$3:$C$21,MATCH(1,INDEX((ITP!$A$3:$A$21=$A778)*(((ITP!$B$3:$B$21="")+ISNUMBER(SEARCH(ITP!$B$3:$B$21,$G778&amp;" "&amp;$T778)))&gt;0),0),0)),""))</f>
        <v/>
      </c>
    </row>
    <row r="779">
      <c r="A779" s="33" t="n"/>
      <c r="B779" s="10" t="n"/>
      <c r="C779" s="33" t="n"/>
      <c r="D779" s="28" t="n"/>
      <c r="E779" s="10" t="n"/>
      <c r="F779" s="44" t="n"/>
      <c r="G779" s="33" t="n"/>
      <c r="H779" s="33" t="n"/>
      <c r="I779" s="33" t="n"/>
      <c r="J779" s="33" t="n"/>
      <c r="K779" s="44" t="n"/>
      <c r="L779" s="10" t="n"/>
      <c r="M779" s="33" t="n"/>
      <c r="N779" s="33" t="n"/>
      <c r="O779" s="33" t="n"/>
      <c r="P779" s="33" t="n"/>
      <c r="Q779" s="33" t="n"/>
      <c r="R779" s="33">
        <f>IF($AB779="","",IFERROR(INDEX(ITP!$G$3:$G$46,MATCH($AB779,ITP!$E$3:$E$46,0)),""))</f>
        <v/>
      </c>
      <c r="S779" s="33" t="n"/>
      <c r="T779" s="33" t="n"/>
      <c r="U779" s="33">
        <f>IF($AB779="","",IFERROR(INDEX(ITP!$I$3:$I$46,MATCH($AB779,ITP!$E$3:$E$46,0)),""))</f>
        <v/>
      </c>
      <c r="V779" s="33">
        <f>IF($AB779="","",IFERROR(INDEX(ITP!$J$3:$J$46,MATCH($AB779,ITP!$E$3:$E$46,0)),""))</f>
        <v/>
      </c>
      <c r="W779" s="33">
        <f>IF($AB779="","",IFERROR(INDEX(ITP!$K$3:$K$46,MATCH($AB779,ITP!$E$3:$E$46,0)),""))</f>
        <v/>
      </c>
      <c r="X779" s="33">
        <f>IF($AB779="","",IFERROR(INDEX(ITP!$L$3:$L$46,MATCH($AB779,ITP!$E$3:$E$46,0)),""))</f>
        <v/>
      </c>
      <c r="Y779" s="33">
        <f>IF($AB779="","",IFERROR(INDEX(ITP!$M$3:$M$46,MATCH($AB779,ITP!$E$3:$E$46,0)),""))</f>
        <v/>
      </c>
      <c r="Z779" s="33">
        <f>IF($AB779="","",IFERROR(INDEX(ITP!$N$3:$N$46,MATCH($AB779,ITP!$E$3:$E$46,0)),""))</f>
        <v/>
      </c>
      <c r="AA779" s="13">
        <f>IF(A779="","",A779&amp;"|"&amp;COUNTIF($A$2:A779,A779))</f>
        <v/>
      </c>
      <c r="AB779" s="13">
        <f>IF($A779="","",IFERROR(INDEX(ITP!$C$3:$C$21,MATCH(1,INDEX((ITP!$A$3:$A$21=$A779)*(((ITP!$B$3:$B$21="")+ISNUMBER(SEARCH(ITP!$B$3:$B$21,$G779&amp;" "&amp;$T779)))&gt;0),0),0)),""))</f>
        <v/>
      </c>
    </row>
    <row r="780">
      <c r="A780" s="33" t="n"/>
      <c r="B780" s="10" t="n"/>
      <c r="C780" s="33" t="n"/>
      <c r="D780" s="28" t="n"/>
      <c r="E780" s="10" t="n"/>
      <c r="F780" s="44" t="n"/>
      <c r="G780" s="33" t="n"/>
      <c r="H780" s="33" t="n"/>
      <c r="I780" s="33" t="n"/>
      <c r="J780" s="33" t="n"/>
      <c r="K780" s="44" t="n"/>
      <c r="L780" s="10" t="n"/>
      <c r="M780" s="33" t="n"/>
      <c r="N780" s="33" t="n"/>
      <c r="O780" s="33" t="n"/>
      <c r="P780" s="33" t="n"/>
      <c r="Q780" s="33" t="n"/>
      <c r="R780" s="33">
        <f>IF($AB780="","",IFERROR(INDEX(ITP!$G$3:$G$46,MATCH($AB780,ITP!$E$3:$E$46,0)),""))</f>
        <v/>
      </c>
      <c r="S780" s="33" t="n"/>
      <c r="T780" s="33" t="n"/>
      <c r="U780" s="33">
        <f>IF($AB780="","",IFERROR(INDEX(ITP!$I$3:$I$46,MATCH($AB780,ITP!$E$3:$E$46,0)),""))</f>
        <v/>
      </c>
      <c r="V780" s="33">
        <f>IF($AB780="","",IFERROR(INDEX(ITP!$J$3:$J$46,MATCH($AB780,ITP!$E$3:$E$46,0)),""))</f>
        <v/>
      </c>
      <c r="W780" s="33">
        <f>IF($AB780="","",IFERROR(INDEX(ITP!$K$3:$K$46,MATCH($AB780,ITP!$E$3:$E$46,0)),""))</f>
        <v/>
      </c>
      <c r="X780" s="33">
        <f>IF($AB780="","",IFERROR(INDEX(ITP!$L$3:$L$46,MATCH($AB780,ITP!$E$3:$E$46,0)),""))</f>
        <v/>
      </c>
      <c r="Y780" s="33">
        <f>IF($AB780="","",IFERROR(INDEX(ITP!$M$3:$M$46,MATCH($AB780,ITP!$E$3:$E$46,0)),""))</f>
        <v/>
      </c>
      <c r="Z780" s="33">
        <f>IF($AB780="","",IFERROR(INDEX(ITP!$N$3:$N$46,MATCH($AB780,ITP!$E$3:$E$46,0)),""))</f>
        <v/>
      </c>
      <c r="AA780" s="13">
        <f>IF(A780="","",A780&amp;"|"&amp;COUNTIF($A$2:A780,A780))</f>
        <v/>
      </c>
      <c r="AB780" s="13">
        <f>IF($A780="","",IFERROR(INDEX(ITP!$C$3:$C$21,MATCH(1,INDEX((ITP!$A$3:$A$21=$A780)*(((ITP!$B$3:$B$21="")+ISNUMBER(SEARCH(ITP!$B$3:$B$21,$G780&amp;" "&amp;$T780)))&gt;0),0),0)),""))</f>
        <v/>
      </c>
    </row>
    <row r="781">
      <c r="A781" s="33" t="n"/>
      <c r="B781" s="10" t="n"/>
      <c r="C781" s="33" t="n"/>
      <c r="D781" s="28" t="n"/>
      <c r="E781" s="10" t="n"/>
      <c r="F781" s="44" t="n"/>
      <c r="G781" s="33" t="n"/>
      <c r="H781" s="33" t="n"/>
      <c r="I781" s="33" t="n"/>
      <c r="J781" s="33" t="n"/>
      <c r="K781" s="44" t="n"/>
      <c r="L781" s="10" t="n"/>
      <c r="M781" s="33" t="n"/>
      <c r="N781" s="33" t="n"/>
      <c r="O781" s="33" t="n"/>
      <c r="P781" s="33" t="n"/>
      <c r="Q781" s="33" t="n"/>
      <c r="R781" s="33">
        <f>IF($AB781="","",IFERROR(INDEX(ITP!$G$3:$G$46,MATCH($AB781,ITP!$E$3:$E$46,0)),""))</f>
        <v/>
      </c>
      <c r="S781" s="33" t="n"/>
      <c r="T781" s="33" t="n"/>
      <c r="U781" s="33">
        <f>IF($AB781="","",IFERROR(INDEX(ITP!$I$3:$I$46,MATCH($AB781,ITP!$E$3:$E$46,0)),""))</f>
        <v/>
      </c>
      <c r="V781" s="33">
        <f>IF($AB781="","",IFERROR(INDEX(ITP!$J$3:$J$46,MATCH($AB781,ITP!$E$3:$E$46,0)),""))</f>
        <v/>
      </c>
      <c r="W781" s="33">
        <f>IF($AB781="","",IFERROR(INDEX(ITP!$K$3:$K$46,MATCH($AB781,ITP!$E$3:$E$46,0)),""))</f>
        <v/>
      </c>
      <c r="X781" s="33">
        <f>IF($AB781="","",IFERROR(INDEX(ITP!$L$3:$L$46,MATCH($AB781,ITP!$E$3:$E$46,0)),""))</f>
        <v/>
      </c>
      <c r="Y781" s="33">
        <f>IF($AB781="","",IFERROR(INDEX(ITP!$M$3:$M$46,MATCH($AB781,ITP!$E$3:$E$46,0)),""))</f>
        <v/>
      </c>
      <c r="Z781" s="33">
        <f>IF($AB781="","",IFERROR(INDEX(ITP!$N$3:$N$46,MATCH($AB781,ITP!$E$3:$E$46,0)),""))</f>
        <v/>
      </c>
      <c r="AA781" s="13">
        <f>IF(A781="","",A781&amp;"|"&amp;COUNTIF($A$2:A781,A781))</f>
        <v/>
      </c>
      <c r="AB781" s="13">
        <f>IF($A781="","",IFERROR(INDEX(ITP!$C$3:$C$21,MATCH(1,INDEX((ITP!$A$3:$A$21=$A781)*(((ITP!$B$3:$B$21="")+ISNUMBER(SEARCH(ITP!$B$3:$B$21,$G781&amp;" "&amp;$T781)))&gt;0),0),0)),""))</f>
        <v/>
      </c>
    </row>
    <row r="782">
      <c r="A782" s="33" t="n"/>
      <c r="B782" s="10" t="n"/>
      <c r="C782" s="33" t="n"/>
      <c r="D782" s="28" t="n"/>
      <c r="E782" s="10" t="n"/>
      <c r="F782" s="44" t="n"/>
      <c r="G782" s="33" t="n"/>
      <c r="H782" s="33" t="n"/>
      <c r="I782" s="33" t="n"/>
      <c r="J782" s="33" t="n"/>
      <c r="K782" s="44" t="n"/>
      <c r="L782" s="10" t="n"/>
      <c r="M782" s="33" t="n"/>
      <c r="N782" s="33" t="n"/>
      <c r="O782" s="33" t="n"/>
      <c r="P782" s="33" t="n"/>
      <c r="Q782" s="33" t="n"/>
      <c r="R782" s="33">
        <f>IF($AB782="","",IFERROR(INDEX(ITP!$G$3:$G$46,MATCH($AB782,ITP!$E$3:$E$46,0)),""))</f>
        <v/>
      </c>
      <c r="S782" s="33" t="n"/>
      <c r="T782" s="33" t="n"/>
      <c r="U782" s="33">
        <f>IF($AB782="","",IFERROR(INDEX(ITP!$I$3:$I$46,MATCH($AB782,ITP!$E$3:$E$46,0)),""))</f>
        <v/>
      </c>
      <c r="V782" s="33">
        <f>IF($AB782="","",IFERROR(INDEX(ITP!$J$3:$J$46,MATCH($AB782,ITP!$E$3:$E$46,0)),""))</f>
        <v/>
      </c>
      <c r="W782" s="33">
        <f>IF($AB782="","",IFERROR(INDEX(ITP!$K$3:$K$46,MATCH($AB782,ITP!$E$3:$E$46,0)),""))</f>
        <v/>
      </c>
      <c r="X782" s="33">
        <f>IF($AB782="","",IFERROR(INDEX(ITP!$L$3:$L$46,MATCH($AB782,ITP!$E$3:$E$46,0)),""))</f>
        <v/>
      </c>
      <c r="Y782" s="33">
        <f>IF($AB782="","",IFERROR(INDEX(ITP!$M$3:$M$46,MATCH($AB782,ITP!$E$3:$E$46,0)),""))</f>
        <v/>
      </c>
      <c r="Z782" s="33">
        <f>IF($AB782="","",IFERROR(INDEX(ITP!$N$3:$N$46,MATCH($AB782,ITP!$E$3:$E$46,0)),""))</f>
        <v/>
      </c>
      <c r="AA782" s="13">
        <f>IF(A782="","",A782&amp;"|"&amp;COUNTIF($A$2:A782,A782))</f>
        <v/>
      </c>
      <c r="AB782" s="13">
        <f>IF($A782="","",IFERROR(INDEX(ITP!$C$3:$C$21,MATCH(1,INDEX((ITP!$A$3:$A$21=$A782)*(((ITP!$B$3:$B$21="")+ISNUMBER(SEARCH(ITP!$B$3:$B$21,$G782&amp;" "&amp;$T782)))&gt;0),0),0)),""))</f>
        <v/>
      </c>
    </row>
    <row r="783">
      <c r="A783" s="33" t="n"/>
      <c r="B783" s="10" t="n"/>
      <c r="C783" s="33" t="n"/>
      <c r="D783" s="28" t="n"/>
      <c r="E783" s="10" t="n"/>
      <c r="F783" s="44" t="n"/>
      <c r="G783" s="33" t="n"/>
      <c r="H783" s="33" t="n"/>
      <c r="I783" s="33" t="n"/>
      <c r="J783" s="33" t="n"/>
      <c r="K783" s="44" t="n"/>
      <c r="L783" s="10" t="n"/>
      <c r="M783" s="33" t="n"/>
      <c r="N783" s="33" t="n"/>
      <c r="O783" s="33" t="n"/>
      <c r="P783" s="33" t="n"/>
      <c r="Q783" s="33" t="n"/>
      <c r="R783" s="33">
        <f>IF($AB783="","",IFERROR(INDEX(ITP!$G$3:$G$46,MATCH($AB783,ITP!$E$3:$E$46,0)),""))</f>
        <v/>
      </c>
      <c r="S783" s="33" t="n"/>
      <c r="T783" s="33" t="n"/>
      <c r="U783" s="33">
        <f>IF($AB783="","",IFERROR(INDEX(ITP!$I$3:$I$46,MATCH($AB783,ITP!$E$3:$E$46,0)),""))</f>
        <v/>
      </c>
      <c r="V783" s="33">
        <f>IF($AB783="","",IFERROR(INDEX(ITP!$J$3:$J$46,MATCH($AB783,ITP!$E$3:$E$46,0)),""))</f>
        <v/>
      </c>
      <c r="W783" s="33">
        <f>IF($AB783="","",IFERROR(INDEX(ITP!$K$3:$K$46,MATCH($AB783,ITP!$E$3:$E$46,0)),""))</f>
        <v/>
      </c>
      <c r="X783" s="33">
        <f>IF($AB783="","",IFERROR(INDEX(ITP!$L$3:$L$46,MATCH($AB783,ITP!$E$3:$E$46,0)),""))</f>
        <v/>
      </c>
      <c r="Y783" s="33">
        <f>IF($AB783="","",IFERROR(INDEX(ITP!$M$3:$M$46,MATCH($AB783,ITP!$E$3:$E$46,0)),""))</f>
        <v/>
      </c>
      <c r="Z783" s="33">
        <f>IF($AB783="","",IFERROR(INDEX(ITP!$N$3:$N$46,MATCH($AB783,ITP!$E$3:$E$46,0)),""))</f>
        <v/>
      </c>
      <c r="AA783" s="13">
        <f>IF(A783="","",A783&amp;"|"&amp;COUNTIF($A$2:A783,A783))</f>
        <v/>
      </c>
      <c r="AB783" s="13">
        <f>IF($A783="","",IFERROR(INDEX(ITP!$C$3:$C$21,MATCH(1,INDEX((ITP!$A$3:$A$21=$A783)*(((ITP!$B$3:$B$21="")+ISNUMBER(SEARCH(ITP!$B$3:$B$21,$G783&amp;" "&amp;$T783)))&gt;0),0),0)),""))</f>
        <v/>
      </c>
    </row>
    <row r="784">
      <c r="A784" s="33" t="n"/>
      <c r="B784" s="10" t="n"/>
      <c r="C784" s="33" t="n"/>
      <c r="D784" s="28" t="n"/>
      <c r="E784" s="10" t="n"/>
      <c r="F784" s="44" t="n"/>
      <c r="G784" s="33" t="n"/>
      <c r="H784" s="33" t="n"/>
      <c r="I784" s="33" t="n"/>
      <c r="J784" s="33" t="n"/>
      <c r="K784" s="44" t="n"/>
      <c r="L784" s="10" t="n"/>
      <c r="M784" s="33" t="n"/>
      <c r="N784" s="33" t="n"/>
      <c r="O784" s="33" t="n"/>
      <c r="P784" s="33" t="n"/>
      <c r="Q784" s="33" t="n"/>
      <c r="R784" s="33">
        <f>IF($AB784="","",IFERROR(INDEX(ITP!$G$3:$G$46,MATCH($AB784,ITP!$E$3:$E$46,0)),""))</f>
        <v/>
      </c>
      <c r="S784" s="33" t="n"/>
      <c r="T784" s="33" t="n"/>
      <c r="U784" s="33">
        <f>IF($AB784="","",IFERROR(INDEX(ITP!$I$3:$I$46,MATCH($AB784,ITP!$E$3:$E$46,0)),""))</f>
        <v/>
      </c>
      <c r="V784" s="33">
        <f>IF($AB784="","",IFERROR(INDEX(ITP!$J$3:$J$46,MATCH($AB784,ITP!$E$3:$E$46,0)),""))</f>
        <v/>
      </c>
      <c r="W784" s="33">
        <f>IF($AB784="","",IFERROR(INDEX(ITP!$K$3:$K$46,MATCH($AB784,ITP!$E$3:$E$46,0)),""))</f>
        <v/>
      </c>
      <c r="X784" s="33">
        <f>IF($AB784="","",IFERROR(INDEX(ITP!$L$3:$L$46,MATCH($AB784,ITP!$E$3:$E$46,0)),""))</f>
        <v/>
      </c>
      <c r="Y784" s="33">
        <f>IF($AB784="","",IFERROR(INDEX(ITP!$M$3:$M$46,MATCH($AB784,ITP!$E$3:$E$46,0)),""))</f>
        <v/>
      </c>
      <c r="Z784" s="33">
        <f>IF($AB784="","",IFERROR(INDEX(ITP!$N$3:$N$46,MATCH($AB784,ITP!$E$3:$E$46,0)),""))</f>
        <v/>
      </c>
      <c r="AA784" s="13">
        <f>IF(A784="","",A784&amp;"|"&amp;COUNTIF($A$2:A784,A784))</f>
        <v/>
      </c>
      <c r="AB784" s="13">
        <f>IF($A784="","",IFERROR(INDEX(ITP!$C$3:$C$21,MATCH(1,INDEX((ITP!$A$3:$A$21=$A784)*(((ITP!$B$3:$B$21="")+ISNUMBER(SEARCH(ITP!$B$3:$B$21,$G784&amp;" "&amp;$T784)))&gt;0),0),0)),""))</f>
        <v/>
      </c>
    </row>
    <row r="785">
      <c r="A785" s="33" t="n"/>
      <c r="B785" s="10" t="n"/>
      <c r="C785" s="33" t="n"/>
      <c r="D785" s="28" t="n"/>
      <c r="E785" s="10" t="n"/>
      <c r="F785" s="44" t="n"/>
      <c r="G785" s="33" t="n"/>
      <c r="H785" s="33" t="n"/>
      <c r="I785" s="33" t="n"/>
      <c r="J785" s="33" t="n"/>
      <c r="K785" s="44" t="n"/>
      <c r="L785" s="10" t="n"/>
      <c r="M785" s="33" t="n"/>
      <c r="N785" s="33" t="n"/>
      <c r="O785" s="33" t="n"/>
      <c r="P785" s="33" t="n"/>
      <c r="Q785" s="33" t="n"/>
      <c r="R785" s="33">
        <f>IF($AB785="","",IFERROR(INDEX(ITP!$G$3:$G$46,MATCH($AB785,ITP!$E$3:$E$46,0)),""))</f>
        <v/>
      </c>
      <c r="S785" s="33" t="n"/>
      <c r="T785" s="33" t="n"/>
      <c r="U785" s="33">
        <f>IF($AB785="","",IFERROR(INDEX(ITP!$I$3:$I$46,MATCH($AB785,ITP!$E$3:$E$46,0)),""))</f>
        <v/>
      </c>
      <c r="V785" s="33">
        <f>IF($AB785="","",IFERROR(INDEX(ITP!$J$3:$J$46,MATCH($AB785,ITP!$E$3:$E$46,0)),""))</f>
        <v/>
      </c>
      <c r="W785" s="33">
        <f>IF($AB785="","",IFERROR(INDEX(ITP!$K$3:$K$46,MATCH($AB785,ITP!$E$3:$E$46,0)),""))</f>
        <v/>
      </c>
      <c r="X785" s="33">
        <f>IF($AB785="","",IFERROR(INDEX(ITP!$L$3:$L$46,MATCH($AB785,ITP!$E$3:$E$46,0)),""))</f>
        <v/>
      </c>
      <c r="Y785" s="33">
        <f>IF($AB785="","",IFERROR(INDEX(ITP!$M$3:$M$46,MATCH($AB785,ITP!$E$3:$E$46,0)),""))</f>
        <v/>
      </c>
      <c r="Z785" s="33">
        <f>IF($AB785="","",IFERROR(INDEX(ITP!$N$3:$N$46,MATCH($AB785,ITP!$E$3:$E$46,0)),""))</f>
        <v/>
      </c>
      <c r="AA785" s="13">
        <f>IF(A785="","",A785&amp;"|"&amp;COUNTIF($A$2:A785,A785))</f>
        <v/>
      </c>
      <c r="AB785" s="13">
        <f>IF($A785="","",IFERROR(INDEX(ITP!$C$3:$C$21,MATCH(1,INDEX((ITP!$A$3:$A$21=$A785)*(((ITP!$B$3:$B$21="")+ISNUMBER(SEARCH(ITP!$B$3:$B$21,$G785&amp;" "&amp;$T785)))&gt;0),0),0)),""))</f>
        <v/>
      </c>
    </row>
    <row r="786">
      <c r="A786" s="33" t="n"/>
      <c r="B786" s="10" t="n"/>
      <c r="C786" s="33" t="n"/>
      <c r="D786" s="28" t="n"/>
      <c r="E786" s="10" t="n"/>
      <c r="F786" s="44" t="n"/>
      <c r="G786" s="33" t="n"/>
      <c r="H786" s="33" t="n"/>
      <c r="I786" s="33" t="n"/>
      <c r="J786" s="33" t="n"/>
      <c r="K786" s="44" t="n"/>
      <c r="L786" s="10" t="n"/>
      <c r="M786" s="33" t="n"/>
      <c r="N786" s="33" t="n"/>
      <c r="O786" s="33" t="n"/>
      <c r="P786" s="33" t="n"/>
      <c r="Q786" s="33" t="n"/>
      <c r="R786" s="33">
        <f>IF($AB786="","",IFERROR(INDEX(ITP!$G$3:$G$46,MATCH($AB786,ITP!$E$3:$E$46,0)),""))</f>
        <v/>
      </c>
      <c r="S786" s="33" t="n"/>
      <c r="T786" s="33" t="n"/>
      <c r="U786" s="33">
        <f>IF($AB786="","",IFERROR(INDEX(ITP!$I$3:$I$46,MATCH($AB786,ITP!$E$3:$E$46,0)),""))</f>
        <v/>
      </c>
      <c r="V786" s="33">
        <f>IF($AB786="","",IFERROR(INDEX(ITP!$J$3:$J$46,MATCH($AB786,ITP!$E$3:$E$46,0)),""))</f>
        <v/>
      </c>
      <c r="W786" s="33">
        <f>IF($AB786="","",IFERROR(INDEX(ITP!$K$3:$K$46,MATCH($AB786,ITP!$E$3:$E$46,0)),""))</f>
        <v/>
      </c>
      <c r="X786" s="33">
        <f>IF($AB786="","",IFERROR(INDEX(ITP!$L$3:$L$46,MATCH($AB786,ITP!$E$3:$E$46,0)),""))</f>
        <v/>
      </c>
      <c r="Y786" s="33">
        <f>IF($AB786="","",IFERROR(INDEX(ITP!$M$3:$M$46,MATCH($AB786,ITP!$E$3:$E$46,0)),""))</f>
        <v/>
      </c>
      <c r="Z786" s="33">
        <f>IF($AB786="","",IFERROR(INDEX(ITP!$N$3:$N$46,MATCH($AB786,ITP!$E$3:$E$46,0)),""))</f>
        <v/>
      </c>
      <c r="AA786" s="13">
        <f>IF(A786="","",A786&amp;"|"&amp;COUNTIF($A$2:A786,A786))</f>
        <v/>
      </c>
      <c r="AB786" s="13">
        <f>IF($A786="","",IFERROR(INDEX(ITP!$C$3:$C$21,MATCH(1,INDEX((ITP!$A$3:$A$21=$A786)*(((ITP!$B$3:$B$21="")+ISNUMBER(SEARCH(ITP!$B$3:$B$21,$G786&amp;" "&amp;$T786)))&gt;0),0),0)),""))</f>
        <v/>
      </c>
    </row>
    <row r="787">
      <c r="A787" s="33" t="n"/>
      <c r="B787" s="10" t="n"/>
      <c r="C787" s="33" t="n"/>
      <c r="D787" s="28" t="n"/>
      <c r="E787" s="10" t="n"/>
      <c r="F787" s="44" t="n"/>
      <c r="G787" s="33" t="n"/>
      <c r="H787" s="33" t="n"/>
      <c r="I787" s="33" t="n"/>
      <c r="J787" s="33" t="n"/>
      <c r="K787" s="44" t="n"/>
      <c r="L787" s="10" t="n"/>
      <c r="M787" s="33" t="n"/>
      <c r="N787" s="33" t="n"/>
      <c r="O787" s="33" t="n"/>
      <c r="P787" s="33" t="n"/>
      <c r="Q787" s="33" t="n"/>
      <c r="R787" s="33">
        <f>IF($AB787="","",IFERROR(INDEX(ITP!$G$3:$G$46,MATCH($AB787,ITP!$E$3:$E$46,0)),""))</f>
        <v/>
      </c>
      <c r="S787" s="33" t="n"/>
      <c r="T787" s="33" t="n"/>
      <c r="U787" s="33">
        <f>IF($AB787="","",IFERROR(INDEX(ITP!$I$3:$I$46,MATCH($AB787,ITP!$E$3:$E$46,0)),""))</f>
        <v/>
      </c>
      <c r="V787" s="33">
        <f>IF($AB787="","",IFERROR(INDEX(ITP!$J$3:$J$46,MATCH($AB787,ITP!$E$3:$E$46,0)),""))</f>
        <v/>
      </c>
      <c r="W787" s="33">
        <f>IF($AB787="","",IFERROR(INDEX(ITP!$K$3:$K$46,MATCH($AB787,ITP!$E$3:$E$46,0)),""))</f>
        <v/>
      </c>
      <c r="X787" s="33">
        <f>IF($AB787="","",IFERROR(INDEX(ITP!$L$3:$L$46,MATCH($AB787,ITP!$E$3:$E$46,0)),""))</f>
        <v/>
      </c>
      <c r="Y787" s="33">
        <f>IF($AB787="","",IFERROR(INDEX(ITP!$M$3:$M$46,MATCH($AB787,ITP!$E$3:$E$46,0)),""))</f>
        <v/>
      </c>
      <c r="Z787" s="33">
        <f>IF($AB787="","",IFERROR(INDEX(ITP!$N$3:$N$46,MATCH($AB787,ITP!$E$3:$E$46,0)),""))</f>
        <v/>
      </c>
      <c r="AA787" s="13">
        <f>IF(A787="","",A787&amp;"|"&amp;COUNTIF($A$2:A787,A787))</f>
        <v/>
      </c>
      <c r="AB787" s="13">
        <f>IF($A787="","",IFERROR(INDEX(ITP!$C$3:$C$21,MATCH(1,INDEX((ITP!$A$3:$A$21=$A787)*(((ITP!$B$3:$B$21="")+ISNUMBER(SEARCH(ITP!$B$3:$B$21,$G787&amp;" "&amp;$T787)))&gt;0),0),0)),""))</f>
        <v/>
      </c>
    </row>
    <row r="788">
      <c r="A788" s="33" t="n"/>
      <c r="B788" s="10" t="n"/>
      <c r="C788" s="33" t="n"/>
      <c r="D788" s="28" t="n"/>
      <c r="E788" s="10" t="n"/>
      <c r="F788" s="44" t="n"/>
      <c r="G788" s="33" t="n"/>
      <c r="H788" s="33" t="n"/>
      <c r="I788" s="33" t="n"/>
      <c r="J788" s="33" t="n"/>
      <c r="K788" s="44" t="n"/>
      <c r="L788" s="10" t="n"/>
      <c r="M788" s="33" t="n"/>
      <c r="N788" s="33" t="n"/>
      <c r="O788" s="33" t="n"/>
      <c r="P788" s="33" t="n"/>
      <c r="Q788" s="33" t="n"/>
      <c r="R788" s="33">
        <f>IF($AB788="","",IFERROR(INDEX(ITP!$G$3:$G$46,MATCH($AB788,ITP!$E$3:$E$46,0)),""))</f>
        <v/>
      </c>
      <c r="S788" s="33" t="n"/>
      <c r="T788" s="33" t="n"/>
      <c r="U788" s="33">
        <f>IF($AB788="","",IFERROR(INDEX(ITP!$I$3:$I$46,MATCH($AB788,ITP!$E$3:$E$46,0)),""))</f>
        <v/>
      </c>
      <c r="V788" s="33">
        <f>IF($AB788="","",IFERROR(INDEX(ITP!$J$3:$J$46,MATCH($AB788,ITP!$E$3:$E$46,0)),""))</f>
        <v/>
      </c>
      <c r="W788" s="33">
        <f>IF($AB788="","",IFERROR(INDEX(ITP!$K$3:$K$46,MATCH($AB788,ITP!$E$3:$E$46,0)),""))</f>
        <v/>
      </c>
      <c r="X788" s="33">
        <f>IF($AB788="","",IFERROR(INDEX(ITP!$L$3:$L$46,MATCH($AB788,ITP!$E$3:$E$46,0)),""))</f>
        <v/>
      </c>
      <c r="Y788" s="33">
        <f>IF($AB788="","",IFERROR(INDEX(ITP!$M$3:$M$46,MATCH($AB788,ITP!$E$3:$E$46,0)),""))</f>
        <v/>
      </c>
      <c r="Z788" s="33">
        <f>IF($AB788="","",IFERROR(INDEX(ITP!$N$3:$N$46,MATCH($AB788,ITP!$E$3:$E$46,0)),""))</f>
        <v/>
      </c>
      <c r="AA788" s="13">
        <f>IF(A788="","",A788&amp;"|"&amp;COUNTIF($A$2:A788,A788))</f>
        <v/>
      </c>
      <c r="AB788" s="13">
        <f>IF($A788="","",IFERROR(INDEX(ITP!$C$3:$C$21,MATCH(1,INDEX((ITP!$A$3:$A$21=$A788)*(((ITP!$B$3:$B$21="")+ISNUMBER(SEARCH(ITP!$B$3:$B$21,$G788&amp;" "&amp;$T788)))&gt;0),0),0)),""))</f>
        <v/>
      </c>
    </row>
    <row r="789">
      <c r="A789" s="33" t="n"/>
      <c r="B789" s="10" t="n"/>
      <c r="C789" s="33" t="n"/>
      <c r="D789" s="28" t="n"/>
      <c r="E789" s="10" t="n"/>
      <c r="F789" s="44" t="n"/>
      <c r="G789" s="33" t="n"/>
      <c r="H789" s="33" t="n"/>
      <c r="I789" s="33" t="n"/>
      <c r="J789" s="33" t="n"/>
      <c r="K789" s="44" t="n"/>
      <c r="L789" s="10" t="n"/>
      <c r="M789" s="33" t="n"/>
      <c r="N789" s="33" t="n"/>
      <c r="O789" s="33" t="n"/>
      <c r="P789" s="33" t="n"/>
      <c r="Q789" s="33" t="n"/>
      <c r="R789" s="33">
        <f>IF($AB789="","",IFERROR(INDEX(ITP!$G$3:$G$46,MATCH($AB789,ITP!$E$3:$E$46,0)),""))</f>
        <v/>
      </c>
      <c r="S789" s="33" t="n"/>
      <c r="T789" s="33" t="n"/>
      <c r="U789" s="33">
        <f>IF($AB789="","",IFERROR(INDEX(ITP!$I$3:$I$46,MATCH($AB789,ITP!$E$3:$E$46,0)),""))</f>
        <v/>
      </c>
      <c r="V789" s="33">
        <f>IF($AB789="","",IFERROR(INDEX(ITP!$J$3:$J$46,MATCH($AB789,ITP!$E$3:$E$46,0)),""))</f>
        <v/>
      </c>
      <c r="W789" s="33">
        <f>IF($AB789="","",IFERROR(INDEX(ITP!$K$3:$K$46,MATCH($AB789,ITP!$E$3:$E$46,0)),""))</f>
        <v/>
      </c>
      <c r="X789" s="33">
        <f>IF($AB789="","",IFERROR(INDEX(ITP!$L$3:$L$46,MATCH($AB789,ITP!$E$3:$E$46,0)),""))</f>
        <v/>
      </c>
      <c r="Y789" s="33">
        <f>IF($AB789="","",IFERROR(INDEX(ITP!$M$3:$M$46,MATCH($AB789,ITP!$E$3:$E$46,0)),""))</f>
        <v/>
      </c>
      <c r="Z789" s="33">
        <f>IF($AB789="","",IFERROR(INDEX(ITP!$N$3:$N$46,MATCH($AB789,ITP!$E$3:$E$46,0)),""))</f>
        <v/>
      </c>
      <c r="AA789" s="13">
        <f>IF(A789="","",A789&amp;"|"&amp;COUNTIF($A$2:A789,A789))</f>
        <v/>
      </c>
      <c r="AB789" s="13">
        <f>IF($A789="","",IFERROR(INDEX(ITP!$C$3:$C$21,MATCH(1,INDEX((ITP!$A$3:$A$21=$A789)*(((ITP!$B$3:$B$21="")+ISNUMBER(SEARCH(ITP!$B$3:$B$21,$G789&amp;" "&amp;$T789)))&gt;0),0),0)),""))</f>
        <v/>
      </c>
    </row>
    <row r="790">
      <c r="A790" s="33" t="n"/>
      <c r="B790" s="10" t="n"/>
      <c r="C790" s="33" t="n"/>
      <c r="D790" s="28" t="n"/>
      <c r="E790" s="10" t="n"/>
      <c r="F790" s="44" t="n"/>
      <c r="G790" s="33" t="n"/>
      <c r="H790" s="33" t="n"/>
      <c r="I790" s="33" t="n"/>
      <c r="J790" s="33" t="n"/>
      <c r="K790" s="44" t="n"/>
      <c r="L790" s="10" t="n"/>
      <c r="M790" s="33" t="n"/>
      <c r="N790" s="33" t="n"/>
      <c r="O790" s="33" t="n"/>
      <c r="P790" s="33" t="n"/>
      <c r="Q790" s="33" t="n"/>
      <c r="R790" s="33">
        <f>IF($AB790="","",IFERROR(INDEX(ITP!$G$3:$G$46,MATCH($AB790,ITP!$E$3:$E$46,0)),""))</f>
        <v/>
      </c>
      <c r="S790" s="33" t="n"/>
      <c r="T790" s="33" t="n"/>
      <c r="U790" s="33">
        <f>IF($AB790="","",IFERROR(INDEX(ITP!$I$3:$I$46,MATCH($AB790,ITP!$E$3:$E$46,0)),""))</f>
        <v/>
      </c>
      <c r="V790" s="33">
        <f>IF($AB790="","",IFERROR(INDEX(ITP!$J$3:$J$46,MATCH($AB790,ITP!$E$3:$E$46,0)),""))</f>
        <v/>
      </c>
      <c r="W790" s="33">
        <f>IF($AB790="","",IFERROR(INDEX(ITP!$K$3:$K$46,MATCH($AB790,ITP!$E$3:$E$46,0)),""))</f>
        <v/>
      </c>
      <c r="X790" s="33">
        <f>IF($AB790="","",IFERROR(INDEX(ITP!$L$3:$L$46,MATCH($AB790,ITP!$E$3:$E$46,0)),""))</f>
        <v/>
      </c>
      <c r="Y790" s="33">
        <f>IF($AB790="","",IFERROR(INDEX(ITP!$M$3:$M$46,MATCH($AB790,ITP!$E$3:$E$46,0)),""))</f>
        <v/>
      </c>
      <c r="Z790" s="33">
        <f>IF($AB790="","",IFERROR(INDEX(ITP!$N$3:$N$46,MATCH($AB790,ITP!$E$3:$E$46,0)),""))</f>
        <v/>
      </c>
      <c r="AA790" s="13">
        <f>IF(A790="","",A790&amp;"|"&amp;COUNTIF($A$2:A790,A790))</f>
        <v/>
      </c>
      <c r="AB790" s="13">
        <f>IF($A790="","",IFERROR(INDEX(ITP!$C$3:$C$21,MATCH(1,INDEX((ITP!$A$3:$A$21=$A790)*(((ITP!$B$3:$B$21="")+ISNUMBER(SEARCH(ITP!$B$3:$B$21,$G790&amp;" "&amp;$T790)))&gt;0),0),0)),""))</f>
        <v/>
      </c>
    </row>
    <row r="791">
      <c r="A791" s="33" t="n"/>
      <c r="B791" s="10" t="n"/>
      <c r="C791" s="33" t="n"/>
      <c r="D791" s="28" t="n"/>
      <c r="E791" s="10" t="n"/>
      <c r="F791" s="44" t="n"/>
      <c r="G791" s="33" t="n"/>
      <c r="H791" s="33" t="n"/>
      <c r="I791" s="33" t="n"/>
      <c r="J791" s="33" t="n"/>
      <c r="K791" s="44" t="n"/>
      <c r="L791" s="10" t="n"/>
      <c r="M791" s="33" t="n"/>
      <c r="N791" s="33" t="n"/>
      <c r="O791" s="33" t="n"/>
      <c r="P791" s="33" t="n"/>
      <c r="Q791" s="33" t="n"/>
      <c r="R791" s="33">
        <f>IF($AB791="","",IFERROR(INDEX(ITP!$G$3:$G$46,MATCH($AB791,ITP!$E$3:$E$46,0)),""))</f>
        <v/>
      </c>
      <c r="S791" s="33" t="n"/>
      <c r="T791" s="33" t="n"/>
      <c r="U791" s="33">
        <f>IF($AB791="","",IFERROR(INDEX(ITP!$I$3:$I$46,MATCH($AB791,ITP!$E$3:$E$46,0)),""))</f>
        <v/>
      </c>
      <c r="V791" s="33">
        <f>IF($AB791="","",IFERROR(INDEX(ITP!$J$3:$J$46,MATCH($AB791,ITP!$E$3:$E$46,0)),""))</f>
        <v/>
      </c>
      <c r="W791" s="33">
        <f>IF($AB791="","",IFERROR(INDEX(ITP!$K$3:$K$46,MATCH($AB791,ITP!$E$3:$E$46,0)),""))</f>
        <v/>
      </c>
      <c r="X791" s="33">
        <f>IF($AB791="","",IFERROR(INDEX(ITP!$L$3:$L$46,MATCH($AB791,ITP!$E$3:$E$46,0)),""))</f>
        <v/>
      </c>
      <c r="Y791" s="33">
        <f>IF($AB791="","",IFERROR(INDEX(ITP!$M$3:$M$46,MATCH($AB791,ITP!$E$3:$E$46,0)),""))</f>
        <v/>
      </c>
      <c r="Z791" s="33">
        <f>IF($AB791="","",IFERROR(INDEX(ITP!$N$3:$N$46,MATCH($AB791,ITP!$E$3:$E$46,0)),""))</f>
        <v/>
      </c>
      <c r="AA791" s="13">
        <f>IF(A791="","",A791&amp;"|"&amp;COUNTIF($A$2:A791,A791))</f>
        <v/>
      </c>
      <c r="AB791" s="13">
        <f>IF($A791="","",IFERROR(INDEX(ITP!$C$3:$C$21,MATCH(1,INDEX((ITP!$A$3:$A$21=$A791)*(((ITP!$B$3:$B$21="")+ISNUMBER(SEARCH(ITP!$B$3:$B$21,$G791&amp;" "&amp;$T791)))&gt;0),0),0)),""))</f>
        <v/>
      </c>
    </row>
    <row r="792">
      <c r="A792" s="33" t="n"/>
      <c r="B792" s="10" t="n"/>
      <c r="C792" s="33" t="n"/>
      <c r="D792" s="28" t="n"/>
      <c r="E792" s="10" t="n"/>
      <c r="F792" s="44" t="n"/>
      <c r="G792" s="33" t="n"/>
      <c r="H792" s="33" t="n"/>
      <c r="I792" s="33" t="n"/>
      <c r="J792" s="33" t="n"/>
      <c r="K792" s="44" t="n"/>
      <c r="L792" s="10" t="n"/>
      <c r="M792" s="33" t="n"/>
      <c r="N792" s="33" t="n"/>
      <c r="O792" s="33" t="n"/>
      <c r="P792" s="33" t="n"/>
      <c r="Q792" s="33" t="n"/>
      <c r="R792" s="33">
        <f>IF($AB792="","",IFERROR(INDEX(ITP!$G$3:$G$46,MATCH($AB792,ITP!$E$3:$E$46,0)),""))</f>
        <v/>
      </c>
      <c r="S792" s="33" t="n"/>
      <c r="T792" s="33" t="n"/>
      <c r="U792" s="33">
        <f>IF($AB792="","",IFERROR(INDEX(ITP!$I$3:$I$46,MATCH($AB792,ITP!$E$3:$E$46,0)),""))</f>
        <v/>
      </c>
      <c r="V792" s="33">
        <f>IF($AB792="","",IFERROR(INDEX(ITP!$J$3:$J$46,MATCH($AB792,ITP!$E$3:$E$46,0)),""))</f>
        <v/>
      </c>
      <c r="W792" s="33">
        <f>IF($AB792="","",IFERROR(INDEX(ITP!$K$3:$K$46,MATCH($AB792,ITP!$E$3:$E$46,0)),""))</f>
        <v/>
      </c>
      <c r="X792" s="33">
        <f>IF($AB792="","",IFERROR(INDEX(ITP!$L$3:$L$46,MATCH($AB792,ITP!$E$3:$E$46,0)),""))</f>
        <v/>
      </c>
      <c r="Y792" s="33">
        <f>IF($AB792="","",IFERROR(INDEX(ITP!$M$3:$M$46,MATCH($AB792,ITP!$E$3:$E$46,0)),""))</f>
        <v/>
      </c>
      <c r="Z792" s="33">
        <f>IF($AB792="","",IFERROR(INDEX(ITP!$N$3:$N$46,MATCH($AB792,ITP!$E$3:$E$46,0)),""))</f>
        <v/>
      </c>
      <c r="AA792" s="13">
        <f>IF(A792="","",A792&amp;"|"&amp;COUNTIF($A$2:A792,A792))</f>
        <v/>
      </c>
      <c r="AB792" s="13">
        <f>IF($A792="","",IFERROR(INDEX(ITP!$C$3:$C$21,MATCH(1,INDEX((ITP!$A$3:$A$21=$A792)*(((ITP!$B$3:$B$21="")+ISNUMBER(SEARCH(ITP!$B$3:$B$21,$G792&amp;" "&amp;$T792)))&gt;0),0),0)),""))</f>
        <v/>
      </c>
    </row>
    <row r="793">
      <c r="A793" s="33" t="n"/>
      <c r="B793" s="10" t="n"/>
      <c r="C793" s="33" t="n"/>
      <c r="D793" s="28" t="n"/>
      <c r="E793" s="10" t="n"/>
      <c r="F793" s="44" t="n"/>
      <c r="G793" s="33" t="n"/>
      <c r="H793" s="33" t="n"/>
      <c r="I793" s="33" t="n"/>
      <c r="J793" s="33" t="n"/>
      <c r="K793" s="44" t="n"/>
      <c r="L793" s="10" t="n"/>
      <c r="M793" s="33" t="n"/>
      <c r="N793" s="33" t="n"/>
      <c r="O793" s="33" t="n"/>
      <c r="P793" s="33" t="n"/>
      <c r="Q793" s="33" t="n"/>
      <c r="R793" s="33">
        <f>IF($AB793="","",IFERROR(INDEX(ITP!$G$3:$G$46,MATCH($AB793,ITP!$E$3:$E$46,0)),""))</f>
        <v/>
      </c>
      <c r="S793" s="33" t="n"/>
      <c r="T793" s="33" t="n"/>
      <c r="U793" s="33">
        <f>IF($AB793="","",IFERROR(INDEX(ITP!$I$3:$I$46,MATCH($AB793,ITP!$E$3:$E$46,0)),""))</f>
        <v/>
      </c>
      <c r="V793" s="33">
        <f>IF($AB793="","",IFERROR(INDEX(ITP!$J$3:$J$46,MATCH($AB793,ITP!$E$3:$E$46,0)),""))</f>
        <v/>
      </c>
      <c r="W793" s="33">
        <f>IF($AB793="","",IFERROR(INDEX(ITP!$K$3:$K$46,MATCH($AB793,ITP!$E$3:$E$46,0)),""))</f>
        <v/>
      </c>
      <c r="X793" s="33">
        <f>IF($AB793="","",IFERROR(INDEX(ITP!$L$3:$L$46,MATCH($AB793,ITP!$E$3:$E$46,0)),""))</f>
        <v/>
      </c>
      <c r="Y793" s="33">
        <f>IF($AB793="","",IFERROR(INDEX(ITP!$M$3:$M$46,MATCH($AB793,ITP!$E$3:$E$46,0)),""))</f>
        <v/>
      </c>
      <c r="Z793" s="33">
        <f>IF($AB793="","",IFERROR(INDEX(ITP!$N$3:$N$46,MATCH($AB793,ITP!$E$3:$E$46,0)),""))</f>
        <v/>
      </c>
      <c r="AA793" s="13">
        <f>IF(A793="","",A793&amp;"|"&amp;COUNTIF($A$2:A793,A793))</f>
        <v/>
      </c>
      <c r="AB793" s="13">
        <f>IF($A793="","",IFERROR(INDEX(ITP!$C$3:$C$21,MATCH(1,INDEX((ITP!$A$3:$A$21=$A793)*(((ITP!$B$3:$B$21="")+ISNUMBER(SEARCH(ITP!$B$3:$B$21,$G793&amp;" "&amp;$T793)))&gt;0),0),0)),""))</f>
        <v/>
      </c>
    </row>
    <row r="794">
      <c r="A794" s="33" t="n"/>
      <c r="B794" s="10" t="n"/>
      <c r="C794" s="33" t="n"/>
      <c r="D794" s="28" t="n"/>
      <c r="E794" s="10" t="n"/>
      <c r="F794" s="44" t="n"/>
      <c r="G794" s="33" t="n"/>
      <c r="H794" s="33" t="n"/>
      <c r="I794" s="33" t="n"/>
      <c r="J794" s="33" t="n"/>
      <c r="K794" s="44" t="n"/>
      <c r="L794" s="10" t="n"/>
      <c r="M794" s="33" t="n"/>
      <c r="N794" s="33" t="n"/>
      <c r="O794" s="33" t="n"/>
      <c r="P794" s="33" t="n"/>
      <c r="Q794" s="33" t="n"/>
      <c r="R794" s="33">
        <f>IF($AB794="","",IFERROR(INDEX(ITP!$G$3:$G$46,MATCH($AB794,ITP!$E$3:$E$46,0)),""))</f>
        <v/>
      </c>
      <c r="S794" s="33" t="n"/>
      <c r="T794" s="33" t="n"/>
      <c r="U794" s="33">
        <f>IF($AB794="","",IFERROR(INDEX(ITP!$I$3:$I$46,MATCH($AB794,ITP!$E$3:$E$46,0)),""))</f>
        <v/>
      </c>
      <c r="V794" s="33">
        <f>IF($AB794="","",IFERROR(INDEX(ITP!$J$3:$J$46,MATCH($AB794,ITP!$E$3:$E$46,0)),""))</f>
        <v/>
      </c>
      <c r="W794" s="33">
        <f>IF($AB794="","",IFERROR(INDEX(ITP!$K$3:$K$46,MATCH($AB794,ITP!$E$3:$E$46,0)),""))</f>
        <v/>
      </c>
      <c r="X794" s="33">
        <f>IF($AB794="","",IFERROR(INDEX(ITP!$L$3:$L$46,MATCH($AB794,ITP!$E$3:$E$46,0)),""))</f>
        <v/>
      </c>
      <c r="Y794" s="33">
        <f>IF($AB794="","",IFERROR(INDEX(ITP!$M$3:$M$46,MATCH($AB794,ITP!$E$3:$E$46,0)),""))</f>
        <v/>
      </c>
      <c r="Z794" s="33">
        <f>IF($AB794="","",IFERROR(INDEX(ITP!$N$3:$N$46,MATCH($AB794,ITP!$E$3:$E$46,0)),""))</f>
        <v/>
      </c>
      <c r="AA794" s="13">
        <f>IF(A794="","",A794&amp;"|"&amp;COUNTIF($A$2:A794,A794))</f>
        <v/>
      </c>
      <c r="AB794" s="13">
        <f>IF($A794="","",IFERROR(INDEX(ITP!$C$3:$C$21,MATCH(1,INDEX((ITP!$A$3:$A$21=$A794)*(((ITP!$B$3:$B$21="")+ISNUMBER(SEARCH(ITP!$B$3:$B$21,$G794&amp;" "&amp;$T794)))&gt;0),0),0)),""))</f>
        <v/>
      </c>
    </row>
    <row r="795">
      <c r="A795" s="33" t="n"/>
      <c r="B795" s="10" t="n"/>
      <c r="C795" s="33" t="n"/>
      <c r="D795" s="28" t="n"/>
      <c r="E795" s="10" t="n"/>
      <c r="F795" s="44" t="n"/>
      <c r="G795" s="33" t="n"/>
      <c r="H795" s="33" t="n"/>
      <c r="I795" s="33" t="n"/>
      <c r="J795" s="33" t="n"/>
      <c r="K795" s="44" t="n"/>
      <c r="L795" s="10" t="n"/>
      <c r="M795" s="33" t="n"/>
      <c r="N795" s="33" t="n"/>
      <c r="O795" s="33" t="n"/>
      <c r="P795" s="33" t="n"/>
      <c r="Q795" s="33" t="n"/>
      <c r="R795" s="33">
        <f>IF($AB795="","",IFERROR(INDEX(ITP!$G$3:$G$46,MATCH($AB795,ITP!$E$3:$E$46,0)),""))</f>
        <v/>
      </c>
      <c r="S795" s="33" t="n"/>
      <c r="T795" s="33" t="n"/>
      <c r="U795" s="33">
        <f>IF($AB795="","",IFERROR(INDEX(ITP!$I$3:$I$46,MATCH($AB795,ITP!$E$3:$E$46,0)),""))</f>
        <v/>
      </c>
      <c r="V795" s="33">
        <f>IF($AB795="","",IFERROR(INDEX(ITP!$J$3:$J$46,MATCH($AB795,ITP!$E$3:$E$46,0)),""))</f>
        <v/>
      </c>
      <c r="W795" s="33">
        <f>IF($AB795="","",IFERROR(INDEX(ITP!$K$3:$K$46,MATCH($AB795,ITP!$E$3:$E$46,0)),""))</f>
        <v/>
      </c>
      <c r="X795" s="33">
        <f>IF($AB795="","",IFERROR(INDEX(ITP!$L$3:$L$46,MATCH($AB795,ITP!$E$3:$E$46,0)),""))</f>
        <v/>
      </c>
      <c r="Y795" s="33">
        <f>IF($AB795="","",IFERROR(INDEX(ITP!$M$3:$M$46,MATCH($AB795,ITP!$E$3:$E$46,0)),""))</f>
        <v/>
      </c>
      <c r="Z795" s="33">
        <f>IF($AB795="","",IFERROR(INDEX(ITP!$N$3:$N$46,MATCH($AB795,ITP!$E$3:$E$46,0)),""))</f>
        <v/>
      </c>
      <c r="AA795" s="13">
        <f>IF(A795="","",A795&amp;"|"&amp;COUNTIF($A$2:A795,A795))</f>
        <v/>
      </c>
      <c r="AB795" s="13">
        <f>IF($A795="","",IFERROR(INDEX(ITP!$C$3:$C$21,MATCH(1,INDEX((ITP!$A$3:$A$21=$A795)*(((ITP!$B$3:$B$21="")+ISNUMBER(SEARCH(ITP!$B$3:$B$21,$G795&amp;" "&amp;$T795)))&gt;0),0),0)),""))</f>
        <v/>
      </c>
    </row>
    <row r="796">
      <c r="A796" s="33" t="n"/>
      <c r="B796" s="10" t="n"/>
      <c r="C796" s="33" t="n"/>
      <c r="D796" s="28" t="n"/>
      <c r="E796" s="10" t="n"/>
      <c r="F796" s="44" t="n"/>
      <c r="G796" s="33" t="n"/>
      <c r="H796" s="33" t="n"/>
      <c r="I796" s="33" t="n"/>
      <c r="J796" s="33" t="n"/>
      <c r="K796" s="44" t="n"/>
      <c r="L796" s="10" t="n"/>
      <c r="M796" s="33" t="n"/>
      <c r="N796" s="33" t="n"/>
      <c r="O796" s="33" t="n"/>
      <c r="P796" s="33" t="n"/>
      <c r="Q796" s="33" t="n"/>
      <c r="R796" s="33">
        <f>IF($AB796="","",IFERROR(INDEX(ITP!$G$3:$G$46,MATCH($AB796,ITP!$E$3:$E$46,0)),""))</f>
        <v/>
      </c>
      <c r="S796" s="33" t="n"/>
      <c r="T796" s="33" t="n"/>
      <c r="U796" s="33">
        <f>IF($AB796="","",IFERROR(INDEX(ITP!$I$3:$I$46,MATCH($AB796,ITP!$E$3:$E$46,0)),""))</f>
        <v/>
      </c>
      <c r="V796" s="33">
        <f>IF($AB796="","",IFERROR(INDEX(ITP!$J$3:$J$46,MATCH($AB796,ITP!$E$3:$E$46,0)),""))</f>
        <v/>
      </c>
      <c r="W796" s="33">
        <f>IF($AB796="","",IFERROR(INDEX(ITP!$K$3:$K$46,MATCH($AB796,ITP!$E$3:$E$46,0)),""))</f>
        <v/>
      </c>
      <c r="X796" s="33">
        <f>IF($AB796="","",IFERROR(INDEX(ITP!$L$3:$L$46,MATCH($AB796,ITP!$E$3:$E$46,0)),""))</f>
        <v/>
      </c>
      <c r="Y796" s="33">
        <f>IF($AB796="","",IFERROR(INDEX(ITP!$M$3:$M$46,MATCH($AB796,ITP!$E$3:$E$46,0)),""))</f>
        <v/>
      </c>
      <c r="Z796" s="33">
        <f>IF($AB796="","",IFERROR(INDEX(ITP!$N$3:$N$46,MATCH($AB796,ITP!$E$3:$E$46,0)),""))</f>
        <v/>
      </c>
      <c r="AA796" s="13">
        <f>IF(A796="","",A796&amp;"|"&amp;COUNTIF($A$2:A796,A796))</f>
        <v/>
      </c>
      <c r="AB796" s="13">
        <f>IF($A796="","",IFERROR(INDEX(ITP!$C$3:$C$21,MATCH(1,INDEX((ITP!$A$3:$A$21=$A796)*(((ITP!$B$3:$B$21="")+ISNUMBER(SEARCH(ITP!$B$3:$B$21,$G796&amp;" "&amp;$T796)))&gt;0),0),0)),""))</f>
        <v/>
      </c>
    </row>
    <row r="797">
      <c r="A797" s="33" t="n"/>
      <c r="B797" s="10" t="n"/>
      <c r="C797" s="33" t="n"/>
      <c r="D797" s="28" t="n"/>
      <c r="E797" s="10" t="n"/>
      <c r="F797" s="44" t="n"/>
      <c r="G797" s="33" t="n"/>
      <c r="H797" s="33" t="n"/>
      <c r="I797" s="33" t="n"/>
      <c r="J797" s="33" t="n"/>
      <c r="K797" s="44" t="n"/>
      <c r="L797" s="10" t="n"/>
      <c r="M797" s="33" t="n"/>
      <c r="N797" s="33" t="n"/>
      <c r="O797" s="33" t="n"/>
      <c r="P797" s="33" t="n"/>
      <c r="Q797" s="33" t="n"/>
      <c r="R797" s="33">
        <f>IF($AB797="","",IFERROR(INDEX(ITP!$G$3:$G$46,MATCH($AB797,ITP!$E$3:$E$46,0)),""))</f>
        <v/>
      </c>
      <c r="S797" s="33" t="n"/>
      <c r="T797" s="33" t="n"/>
      <c r="U797" s="33">
        <f>IF($AB797="","",IFERROR(INDEX(ITP!$I$3:$I$46,MATCH($AB797,ITP!$E$3:$E$46,0)),""))</f>
        <v/>
      </c>
      <c r="V797" s="33">
        <f>IF($AB797="","",IFERROR(INDEX(ITP!$J$3:$J$46,MATCH($AB797,ITP!$E$3:$E$46,0)),""))</f>
        <v/>
      </c>
      <c r="W797" s="33">
        <f>IF($AB797="","",IFERROR(INDEX(ITP!$K$3:$K$46,MATCH($AB797,ITP!$E$3:$E$46,0)),""))</f>
        <v/>
      </c>
      <c r="X797" s="33">
        <f>IF($AB797="","",IFERROR(INDEX(ITP!$L$3:$L$46,MATCH($AB797,ITP!$E$3:$E$46,0)),""))</f>
        <v/>
      </c>
      <c r="Y797" s="33">
        <f>IF($AB797="","",IFERROR(INDEX(ITP!$M$3:$M$46,MATCH($AB797,ITP!$E$3:$E$46,0)),""))</f>
        <v/>
      </c>
      <c r="Z797" s="33">
        <f>IF($AB797="","",IFERROR(INDEX(ITP!$N$3:$N$46,MATCH($AB797,ITP!$E$3:$E$46,0)),""))</f>
        <v/>
      </c>
      <c r="AA797" s="13">
        <f>IF(A797="","",A797&amp;"|"&amp;COUNTIF($A$2:A797,A797))</f>
        <v/>
      </c>
      <c r="AB797" s="13">
        <f>IF($A797="","",IFERROR(INDEX(ITP!$C$3:$C$21,MATCH(1,INDEX((ITP!$A$3:$A$21=$A797)*(((ITP!$B$3:$B$21="")+ISNUMBER(SEARCH(ITP!$B$3:$B$21,$G797&amp;" "&amp;$T797)))&gt;0),0),0)),""))</f>
        <v/>
      </c>
    </row>
    <row r="798">
      <c r="A798" s="33" t="n"/>
      <c r="B798" s="10" t="n"/>
      <c r="C798" s="33" t="n"/>
      <c r="D798" s="28" t="n"/>
      <c r="E798" s="10" t="n"/>
      <c r="F798" s="44" t="n"/>
      <c r="G798" s="33" t="n"/>
      <c r="H798" s="33" t="n"/>
      <c r="I798" s="33" t="n"/>
      <c r="J798" s="33" t="n"/>
      <c r="K798" s="44" t="n"/>
      <c r="L798" s="10" t="n"/>
      <c r="M798" s="33" t="n"/>
      <c r="N798" s="33" t="n"/>
      <c r="O798" s="33" t="n"/>
      <c r="P798" s="33" t="n"/>
      <c r="Q798" s="33" t="n"/>
      <c r="R798" s="33">
        <f>IF($AB798="","",IFERROR(INDEX(ITP!$G$3:$G$46,MATCH($AB798,ITP!$E$3:$E$46,0)),""))</f>
        <v/>
      </c>
      <c r="S798" s="33" t="n"/>
      <c r="T798" s="33" t="n"/>
      <c r="U798" s="33">
        <f>IF($AB798="","",IFERROR(INDEX(ITP!$I$3:$I$46,MATCH($AB798,ITP!$E$3:$E$46,0)),""))</f>
        <v/>
      </c>
      <c r="V798" s="33">
        <f>IF($AB798="","",IFERROR(INDEX(ITP!$J$3:$J$46,MATCH($AB798,ITP!$E$3:$E$46,0)),""))</f>
        <v/>
      </c>
      <c r="W798" s="33">
        <f>IF($AB798="","",IFERROR(INDEX(ITP!$K$3:$K$46,MATCH($AB798,ITP!$E$3:$E$46,0)),""))</f>
        <v/>
      </c>
      <c r="X798" s="33">
        <f>IF($AB798="","",IFERROR(INDEX(ITP!$L$3:$L$46,MATCH($AB798,ITP!$E$3:$E$46,0)),""))</f>
        <v/>
      </c>
      <c r="Y798" s="33">
        <f>IF($AB798="","",IFERROR(INDEX(ITP!$M$3:$M$46,MATCH($AB798,ITP!$E$3:$E$46,0)),""))</f>
        <v/>
      </c>
      <c r="Z798" s="33">
        <f>IF($AB798="","",IFERROR(INDEX(ITP!$N$3:$N$46,MATCH($AB798,ITP!$E$3:$E$46,0)),""))</f>
        <v/>
      </c>
      <c r="AA798" s="13">
        <f>IF(A798="","",A798&amp;"|"&amp;COUNTIF($A$2:A798,A798))</f>
        <v/>
      </c>
      <c r="AB798" s="13">
        <f>IF($A798="","",IFERROR(INDEX(ITP!$C$3:$C$21,MATCH(1,INDEX((ITP!$A$3:$A$21=$A798)*(((ITP!$B$3:$B$21="")+ISNUMBER(SEARCH(ITP!$B$3:$B$21,$G798&amp;" "&amp;$T798)))&gt;0),0),0)),""))</f>
        <v/>
      </c>
    </row>
    <row r="799">
      <c r="A799" s="33" t="n"/>
      <c r="B799" s="10" t="n"/>
      <c r="C799" s="33" t="n"/>
      <c r="D799" s="28" t="n"/>
      <c r="E799" s="10" t="n"/>
      <c r="F799" s="44" t="n"/>
      <c r="G799" s="33" t="n"/>
      <c r="H799" s="33" t="n"/>
      <c r="I799" s="33" t="n"/>
      <c r="J799" s="33" t="n"/>
      <c r="K799" s="44" t="n"/>
      <c r="L799" s="10" t="n"/>
      <c r="M799" s="33" t="n"/>
      <c r="N799" s="33" t="n"/>
      <c r="O799" s="33" t="n"/>
      <c r="P799" s="33" t="n"/>
      <c r="Q799" s="33" t="n"/>
      <c r="R799" s="33">
        <f>IF($AB799="","",IFERROR(INDEX(ITP!$G$3:$G$46,MATCH($AB799,ITP!$E$3:$E$46,0)),""))</f>
        <v/>
      </c>
      <c r="S799" s="33" t="n"/>
      <c r="T799" s="33" t="n"/>
      <c r="U799" s="33">
        <f>IF($AB799="","",IFERROR(INDEX(ITP!$I$3:$I$46,MATCH($AB799,ITP!$E$3:$E$46,0)),""))</f>
        <v/>
      </c>
      <c r="V799" s="33">
        <f>IF($AB799="","",IFERROR(INDEX(ITP!$J$3:$J$46,MATCH($AB799,ITP!$E$3:$E$46,0)),""))</f>
        <v/>
      </c>
      <c r="W799" s="33">
        <f>IF($AB799="","",IFERROR(INDEX(ITP!$K$3:$K$46,MATCH($AB799,ITP!$E$3:$E$46,0)),""))</f>
        <v/>
      </c>
      <c r="X799" s="33">
        <f>IF($AB799="","",IFERROR(INDEX(ITP!$L$3:$L$46,MATCH($AB799,ITP!$E$3:$E$46,0)),""))</f>
        <v/>
      </c>
      <c r="Y799" s="33">
        <f>IF($AB799="","",IFERROR(INDEX(ITP!$M$3:$M$46,MATCH($AB799,ITP!$E$3:$E$46,0)),""))</f>
        <v/>
      </c>
      <c r="Z799" s="33">
        <f>IF($AB799="","",IFERROR(INDEX(ITP!$N$3:$N$46,MATCH($AB799,ITP!$E$3:$E$46,0)),""))</f>
        <v/>
      </c>
      <c r="AA799" s="13">
        <f>IF(A799="","",A799&amp;"|"&amp;COUNTIF($A$2:A799,A799))</f>
        <v/>
      </c>
      <c r="AB799" s="13">
        <f>IF($A799="","",IFERROR(INDEX(ITP!$C$3:$C$21,MATCH(1,INDEX((ITP!$A$3:$A$21=$A799)*(((ITP!$B$3:$B$21="")+ISNUMBER(SEARCH(ITP!$B$3:$B$21,$G799&amp;" "&amp;$T799)))&gt;0),0),0)),""))</f>
        <v/>
      </c>
    </row>
    <row r="800">
      <c r="A800" s="33" t="n"/>
      <c r="B800" s="10" t="n"/>
      <c r="C800" s="33" t="n"/>
      <c r="D800" s="28" t="n"/>
      <c r="E800" s="10" t="n"/>
      <c r="F800" s="44" t="n"/>
      <c r="G800" s="33" t="n"/>
      <c r="H800" s="33" t="n"/>
      <c r="I800" s="33" t="n"/>
      <c r="J800" s="33" t="n"/>
      <c r="K800" s="44" t="n"/>
      <c r="L800" s="10" t="n"/>
      <c r="M800" s="33" t="n"/>
      <c r="N800" s="33" t="n"/>
      <c r="O800" s="33" t="n"/>
      <c r="P800" s="33" t="n"/>
      <c r="Q800" s="33" t="n"/>
      <c r="R800" s="33">
        <f>IF($AB800="","",IFERROR(INDEX(ITP!$G$3:$G$46,MATCH($AB800,ITP!$E$3:$E$46,0)),""))</f>
        <v/>
      </c>
      <c r="S800" s="33" t="n"/>
      <c r="T800" s="33" t="n"/>
      <c r="U800" s="33">
        <f>IF($AB800="","",IFERROR(INDEX(ITP!$I$3:$I$46,MATCH($AB800,ITP!$E$3:$E$46,0)),""))</f>
        <v/>
      </c>
      <c r="V800" s="33">
        <f>IF($AB800="","",IFERROR(INDEX(ITP!$J$3:$J$46,MATCH($AB800,ITP!$E$3:$E$46,0)),""))</f>
        <v/>
      </c>
      <c r="W800" s="33">
        <f>IF($AB800="","",IFERROR(INDEX(ITP!$K$3:$K$46,MATCH($AB800,ITP!$E$3:$E$46,0)),""))</f>
        <v/>
      </c>
      <c r="X800" s="33">
        <f>IF($AB800="","",IFERROR(INDEX(ITP!$L$3:$L$46,MATCH($AB800,ITP!$E$3:$E$46,0)),""))</f>
        <v/>
      </c>
      <c r="Y800" s="33">
        <f>IF($AB800="","",IFERROR(INDEX(ITP!$M$3:$M$46,MATCH($AB800,ITP!$E$3:$E$46,0)),""))</f>
        <v/>
      </c>
      <c r="Z800" s="33">
        <f>IF($AB800="","",IFERROR(INDEX(ITP!$N$3:$N$46,MATCH($AB800,ITP!$E$3:$E$46,0)),""))</f>
        <v/>
      </c>
      <c r="AA800" s="13">
        <f>IF(A800="","",A800&amp;"|"&amp;COUNTIF($A$2:A800,A800))</f>
        <v/>
      </c>
      <c r="AB800" s="13">
        <f>IF($A800="","",IFERROR(INDEX(ITP!$C$3:$C$21,MATCH(1,INDEX((ITP!$A$3:$A$21=$A800)*(((ITP!$B$3:$B$21="")+ISNUMBER(SEARCH(ITP!$B$3:$B$21,$G800&amp;" "&amp;$T800)))&gt;0),0),0)),""))</f>
        <v/>
      </c>
    </row>
    <row r="801">
      <c r="A801" s="33" t="n"/>
      <c r="B801" s="10" t="n"/>
      <c r="C801" s="33" t="n"/>
      <c r="D801" s="28" t="n"/>
      <c r="E801" s="10" t="n"/>
      <c r="F801" s="44" t="n"/>
      <c r="G801" s="33" t="n"/>
      <c r="H801" s="33" t="n"/>
      <c r="I801" s="33" t="n"/>
      <c r="J801" s="33" t="n"/>
      <c r="K801" s="44" t="n"/>
      <c r="L801" s="10" t="n"/>
      <c r="M801" s="33" t="n"/>
      <c r="N801" s="33" t="n"/>
      <c r="O801" s="33" t="n"/>
      <c r="P801" s="33" t="n"/>
      <c r="Q801" s="33" t="n"/>
      <c r="R801" s="33">
        <f>IF($AB801="","",IFERROR(INDEX(ITP!$G$3:$G$46,MATCH($AB801,ITP!$E$3:$E$46,0)),""))</f>
        <v/>
      </c>
      <c r="S801" s="33" t="n"/>
      <c r="T801" s="33" t="n"/>
      <c r="U801" s="33">
        <f>IF($AB801="","",IFERROR(INDEX(ITP!$I$3:$I$46,MATCH($AB801,ITP!$E$3:$E$46,0)),""))</f>
        <v/>
      </c>
      <c r="V801" s="33">
        <f>IF($AB801="","",IFERROR(INDEX(ITP!$J$3:$J$46,MATCH($AB801,ITP!$E$3:$E$46,0)),""))</f>
        <v/>
      </c>
      <c r="W801" s="33">
        <f>IF($AB801="","",IFERROR(INDEX(ITP!$K$3:$K$46,MATCH($AB801,ITP!$E$3:$E$46,0)),""))</f>
        <v/>
      </c>
      <c r="X801" s="33">
        <f>IF($AB801="","",IFERROR(INDEX(ITP!$L$3:$L$46,MATCH($AB801,ITP!$E$3:$E$46,0)),""))</f>
        <v/>
      </c>
      <c r="Y801" s="33">
        <f>IF($AB801="","",IFERROR(INDEX(ITP!$M$3:$M$46,MATCH($AB801,ITP!$E$3:$E$46,0)),""))</f>
        <v/>
      </c>
      <c r="Z801" s="33">
        <f>IF($AB801="","",IFERROR(INDEX(ITP!$N$3:$N$46,MATCH($AB801,ITP!$E$3:$E$46,0)),""))</f>
        <v/>
      </c>
      <c r="AA801" s="13">
        <f>IF(A801="","",A801&amp;"|"&amp;COUNTIF($A$2:A801,A801))</f>
        <v/>
      </c>
      <c r="AB801" s="13">
        <f>IF($A801="","",IFERROR(INDEX(ITP!$C$3:$C$21,MATCH(1,INDEX((ITP!$A$3:$A$21=$A801)*(((ITP!$B$3:$B$21="")+ISNUMBER(SEARCH(ITP!$B$3:$B$21,$G801&amp;" "&amp;$T801)))&gt;0),0),0)),""))</f>
        <v/>
      </c>
    </row>
    <row r="802">
      <c r="A802" s="33" t="n"/>
      <c r="B802" s="10" t="n"/>
      <c r="C802" s="33" t="n"/>
      <c r="D802" s="28" t="n"/>
      <c r="E802" s="10" t="n"/>
      <c r="F802" s="44" t="n"/>
      <c r="G802" s="33" t="n"/>
      <c r="H802" s="33" t="n"/>
      <c r="I802" s="33" t="n"/>
      <c r="J802" s="33" t="n"/>
      <c r="K802" s="44" t="n"/>
      <c r="L802" s="10" t="n"/>
      <c r="M802" s="33" t="n"/>
      <c r="N802" s="33" t="n"/>
      <c r="O802" s="33" t="n"/>
      <c r="P802" s="33" t="n"/>
      <c r="Q802" s="33" t="n"/>
      <c r="R802" s="33">
        <f>IF($AB802="","",IFERROR(INDEX(ITP!$G$3:$G$46,MATCH($AB802,ITP!$E$3:$E$46,0)),""))</f>
        <v/>
      </c>
      <c r="S802" s="33" t="n"/>
      <c r="T802" s="33" t="n"/>
      <c r="U802" s="33">
        <f>IF($AB802="","",IFERROR(INDEX(ITP!$I$3:$I$46,MATCH($AB802,ITP!$E$3:$E$46,0)),""))</f>
        <v/>
      </c>
      <c r="V802" s="33">
        <f>IF($AB802="","",IFERROR(INDEX(ITP!$J$3:$J$46,MATCH($AB802,ITP!$E$3:$E$46,0)),""))</f>
        <v/>
      </c>
      <c r="W802" s="33">
        <f>IF($AB802="","",IFERROR(INDEX(ITP!$K$3:$K$46,MATCH($AB802,ITP!$E$3:$E$46,0)),""))</f>
        <v/>
      </c>
      <c r="X802" s="33">
        <f>IF($AB802="","",IFERROR(INDEX(ITP!$L$3:$L$46,MATCH($AB802,ITP!$E$3:$E$46,0)),""))</f>
        <v/>
      </c>
      <c r="Y802" s="33">
        <f>IF($AB802="","",IFERROR(INDEX(ITP!$M$3:$M$46,MATCH($AB802,ITP!$E$3:$E$46,0)),""))</f>
        <v/>
      </c>
      <c r="Z802" s="33">
        <f>IF($AB802="","",IFERROR(INDEX(ITP!$N$3:$N$46,MATCH($AB802,ITP!$E$3:$E$46,0)),""))</f>
        <v/>
      </c>
      <c r="AA802" s="13">
        <f>IF(A802="","",A802&amp;"|"&amp;COUNTIF($A$2:A802,A802))</f>
        <v/>
      </c>
      <c r="AB802" s="13">
        <f>IF($A802="","",IFERROR(INDEX(ITP!$C$3:$C$21,MATCH(1,INDEX((ITP!$A$3:$A$21=$A802)*(((ITP!$B$3:$B$21="")+ISNUMBER(SEARCH(ITP!$B$3:$B$21,$G802&amp;" "&amp;$T802)))&gt;0),0),0)),""))</f>
        <v/>
      </c>
    </row>
    <row r="803">
      <c r="A803" s="33" t="n"/>
      <c r="B803" s="10" t="n"/>
      <c r="C803" s="33" t="n"/>
      <c r="D803" s="28" t="n"/>
      <c r="E803" s="10" t="n"/>
      <c r="F803" s="44" t="n"/>
      <c r="G803" s="33" t="n"/>
      <c r="H803" s="33" t="n"/>
      <c r="I803" s="33" t="n"/>
      <c r="J803" s="33" t="n"/>
      <c r="K803" s="44" t="n"/>
      <c r="L803" s="10" t="n"/>
      <c r="M803" s="33" t="n"/>
      <c r="N803" s="33" t="n"/>
      <c r="O803" s="33" t="n"/>
      <c r="P803" s="33" t="n"/>
      <c r="Q803" s="33" t="n"/>
      <c r="R803" s="33">
        <f>IF($AB803="","",IFERROR(INDEX(ITP!$G$3:$G$46,MATCH($AB803,ITP!$E$3:$E$46,0)),""))</f>
        <v/>
      </c>
      <c r="S803" s="33" t="n"/>
      <c r="T803" s="33" t="n"/>
      <c r="U803" s="33">
        <f>IF($AB803="","",IFERROR(INDEX(ITP!$I$3:$I$46,MATCH($AB803,ITP!$E$3:$E$46,0)),""))</f>
        <v/>
      </c>
      <c r="V803" s="33">
        <f>IF($AB803="","",IFERROR(INDEX(ITP!$J$3:$J$46,MATCH($AB803,ITP!$E$3:$E$46,0)),""))</f>
        <v/>
      </c>
      <c r="W803" s="33">
        <f>IF($AB803="","",IFERROR(INDEX(ITP!$K$3:$K$46,MATCH($AB803,ITP!$E$3:$E$46,0)),""))</f>
        <v/>
      </c>
      <c r="X803" s="33">
        <f>IF($AB803="","",IFERROR(INDEX(ITP!$L$3:$L$46,MATCH($AB803,ITP!$E$3:$E$46,0)),""))</f>
        <v/>
      </c>
      <c r="Y803" s="33">
        <f>IF($AB803="","",IFERROR(INDEX(ITP!$M$3:$M$46,MATCH($AB803,ITP!$E$3:$E$46,0)),""))</f>
        <v/>
      </c>
      <c r="Z803" s="33">
        <f>IF($AB803="","",IFERROR(INDEX(ITP!$N$3:$N$46,MATCH($AB803,ITP!$E$3:$E$46,0)),""))</f>
        <v/>
      </c>
      <c r="AA803" s="13">
        <f>IF(A803="","",A803&amp;"|"&amp;COUNTIF($A$2:A803,A803))</f>
        <v/>
      </c>
      <c r="AB803" s="13">
        <f>IF($A803="","",IFERROR(INDEX(ITP!$C$3:$C$21,MATCH(1,INDEX((ITP!$A$3:$A$21=$A803)*(((ITP!$B$3:$B$21="")+ISNUMBER(SEARCH(ITP!$B$3:$B$21,$G803&amp;" "&amp;$T803)))&gt;0),0),0)),""))</f>
        <v/>
      </c>
    </row>
    <row r="804">
      <c r="A804" s="33" t="n"/>
      <c r="B804" s="10" t="n"/>
      <c r="C804" s="33" t="n"/>
      <c r="D804" s="28" t="n"/>
      <c r="E804" s="10" t="n"/>
      <c r="F804" s="44" t="n"/>
      <c r="G804" s="33" t="n"/>
      <c r="H804" s="33" t="n"/>
      <c r="I804" s="33" t="n"/>
      <c r="J804" s="33" t="n"/>
      <c r="K804" s="44" t="n"/>
      <c r="L804" s="10" t="n"/>
      <c r="M804" s="33" t="n"/>
      <c r="N804" s="33" t="n"/>
      <c r="O804" s="33" t="n"/>
      <c r="P804" s="33" t="n"/>
      <c r="Q804" s="33" t="n"/>
      <c r="R804" s="33">
        <f>IF($AB804="","",IFERROR(INDEX(ITP!$G$3:$G$46,MATCH($AB804,ITP!$E$3:$E$46,0)),""))</f>
        <v/>
      </c>
      <c r="S804" s="33" t="n"/>
      <c r="T804" s="33" t="n"/>
      <c r="U804" s="33">
        <f>IF($AB804="","",IFERROR(INDEX(ITP!$I$3:$I$46,MATCH($AB804,ITP!$E$3:$E$46,0)),""))</f>
        <v/>
      </c>
      <c r="V804" s="33">
        <f>IF($AB804="","",IFERROR(INDEX(ITP!$J$3:$J$46,MATCH($AB804,ITP!$E$3:$E$46,0)),""))</f>
        <v/>
      </c>
      <c r="W804" s="33">
        <f>IF($AB804="","",IFERROR(INDEX(ITP!$K$3:$K$46,MATCH($AB804,ITP!$E$3:$E$46,0)),""))</f>
        <v/>
      </c>
      <c r="X804" s="33">
        <f>IF($AB804="","",IFERROR(INDEX(ITP!$L$3:$L$46,MATCH($AB804,ITP!$E$3:$E$46,0)),""))</f>
        <v/>
      </c>
      <c r="Y804" s="33">
        <f>IF($AB804="","",IFERROR(INDEX(ITP!$M$3:$M$46,MATCH($AB804,ITP!$E$3:$E$46,0)),""))</f>
        <v/>
      </c>
      <c r="Z804" s="33">
        <f>IF($AB804="","",IFERROR(INDEX(ITP!$N$3:$N$46,MATCH($AB804,ITP!$E$3:$E$46,0)),""))</f>
        <v/>
      </c>
      <c r="AA804" s="13">
        <f>IF(A804="","",A804&amp;"|"&amp;COUNTIF($A$2:A804,A804))</f>
        <v/>
      </c>
      <c r="AB804" s="13">
        <f>IF($A804="","",IFERROR(INDEX(ITP!$C$3:$C$21,MATCH(1,INDEX((ITP!$A$3:$A$21=$A804)*(((ITP!$B$3:$B$21="")+ISNUMBER(SEARCH(ITP!$B$3:$B$21,$G804&amp;" "&amp;$T804)))&gt;0),0),0)),""))</f>
        <v/>
      </c>
    </row>
    <row r="805">
      <c r="A805" s="33" t="n"/>
      <c r="B805" s="10" t="n"/>
      <c r="C805" s="33" t="n"/>
      <c r="D805" s="28" t="n"/>
      <c r="E805" s="10" t="n"/>
      <c r="F805" s="44" t="n"/>
      <c r="G805" s="33" t="n"/>
      <c r="H805" s="33" t="n"/>
      <c r="I805" s="33" t="n"/>
      <c r="J805" s="33" t="n"/>
      <c r="K805" s="44" t="n"/>
      <c r="L805" s="10" t="n"/>
      <c r="M805" s="33" t="n"/>
      <c r="N805" s="33" t="n"/>
      <c r="O805" s="33" t="n"/>
      <c r="P805" s="33" t="n"/>
      <c r="Q805" s="33" t="n"/>
      <c r="R805" s="33">
        <f>IF($AB805="","",IFERROR(INDEX(ITP!$G$3:$G$46,MATCH($AB805,ITP!$E$3:$E$46,0)),""))</f>
        <v/>
      </c>
      <c r="S805" s="33" t="n"/>
      <c r="T805" s="33" t="n"/>
      <c r="U805" s="33">
        <f>IF($AB805="","",IFERROR(INDEX(ITP!$I$3:$I$46,MATCH($AB805,ITP!$E$3:$E$46,0)),""))</f>
        <v/>
      </c>
      <c r="V805" s="33">
        <f>IF($AB805="","",IFERROR(INDEX(ITP!$J$3:$J$46,MATCH($AB805,ITP!$E$3:$E$46,0)),""))</f>
        <v/>
      </c>
      <c r="W805" s="33">
        <f>IF($AB805="","",IFERROR(INDEX(ITP!$K$3:$K$46,MATCH($AB805,ITP!$E$3:$E$46,0)),""))</f>
        <v/>
      </c>
      <c r="X805" s="33">
        <f>IF($AB805="","",IFERROR(INDEX(ITP!$L$3:$L$46,MATCH($AB805,ITP!$E$3:$E$46,0)),""))</f>
        <v/>
      </c>
      <c r="Y805" s="33">
        <f>IF($AB805="","",IFERROR(INDEX(ITP!$M$3:$M$46,MATCH($AB805,ITP!$E$3:$E$46,0)),""))</f>
        <v/>
      </c>
      <c r="Z805" s="33">
        <f>IF($AB805="","",IFERROR(INDEX(ITP!$N$3:$N$46,MATCH($AB805,ITP!$E$3:$E$46,0)),""))</f>
        <v/>
      </c>
      <c r="AA805" s="13">
        <f>IF(A805="","",A805&amp;"|"&amp;COUNTIF($A$2:A805,A805))</f>
        <v/>
      </c>
      <c r="AB805" s="13">
        <f>IF($A805="","",IFERROR(INDEX(ITP!$C$3:$C$21,MATCH(1,INDEX((ITP!$A$3:$A$21=$A805)*(((ITP!$B$3:$B$21="")+ISNUMBER(SEARCH(ITP!$B$3:$B$21,$G805&amp;" "&amp;$T805)))&gt;0),0),0)),""))</f>
        <v/>
      </c>
    </row>
    <row r="806">
      <c r="A806" s="33" t="n"/>
      <c r="B806" s="10" t="n"/>
      <c r="C806" s="33" t="n"/>
      <c r="D806" s="28" t="n"/>
      <c r="E806" s="10" t="n"/>
      <c r="F806" s="44" t="n"/>
      <c r="G806" s="33" t="n"/>
      <c r="H806" s="33" t="n"/>
      <c r="I806" s="33" t="n"/>
      <c r="J806" s="33" t="n"/>
      <c r="K806" s="44" t="n"/>
      <c r="L806" s="10" t="n"/>
      <c r="M806" s="33" t="n"/>
      <c r="N806" s="33" t="n"/>
      <c r="O806" s="33" t="n"/>
      <c r="P806" s="33" t="n"/>
      <c r="Q806" s="33" t="n"/>
      <c r="R806" s="33">
        <f>IF($AB806="","",IFERROR(INDEX(ITP!$G$3:$G$46,MATCH($AB806,ITP!$E$3:$E$46,0)),""))</f>
        <v/>
      </c>
      <c r="S806" s="33" t="n"/>
      <c r="T806" s="33" t="n"/>
      <c r="U806" s="33">
        <f>IF($AB806="","",IFERROR(INDEX(ITP!$I$3:$I$46,MATCH($AB806,ITP!$E$3:$E$46,0)),""))</f>
        <v/>
      </c>
      <c r="V806" s="33">
        <f>IF($AB806="","",IFERROR(INDEX(ITP!$J$3:$J$46,MATCH($AB806,ITP!$E$3:$E$46,0)),""))</f>
        <v/>
      </c>
      <c r="W806" s="33">
        <f>IF($AB806="","",IFERROR(INDEX(ITP!$K$3:$K$46,MATCH($AB806,ITP!$E$3:$E$46,0)),""))</f>
        <v/>
      </c>
      <c r="X806" s="33">
        <f>IF($AB806="","",IFERROR(INDEX(ITP!$L$3:$L$46,MATCH($AB806,ITP!$E$3:$E$46,0)),""))</f>
        <v/>
      </c>
      <c r="Y806" s="33">
        <f>IF($AB806="","",IFERROR(INDEX(ITP!$M$3:$M$46,MATCH($AB806,ITP!$E$3:$E$46,0)),""))</f>
        <v/>
      </c>
      <c r="Z806" s="33">
        <f>IF($AB806="","",IFERROR(INDEX(ITP!$N$3:$N$46,MATCH($AB806,ITP!$E$3:$E$46,0)),""))</f>
        <v/>
      </c>
      <c r="AA806" s="13">
        <f>IF(A806="","",A806&amp;"|"&amp;COUNTIF($A$2:A806,A806))</f>
        <v/>
      </c>
      <c r="AB806" s="13">
        <f>IF($A806="","",IFERROR(INDEX(ITP!$C$3:$C$21,MATCH(1,INDEX((ITP!$A$3:$A$21=$A806)*(((ITP!$B$3:$B$21="")+ISNUMBER(SEARCH(ITP!$B$3:$B$21,$G806&amp;" "&amp;$T806)))&gt;0),0),0)),""))</f>
        <v/>
      </c>
    </row>
    <row r="807">
      <c r="A807" s="33" t="n"/>
      <c r="B807" s="10" t="n"/>
      <c r="C807" s="33" t="n"/>
      <c r="D807" s="28" t="n"/>
      <c r="E807" s="10" t="n"/>
      <c r="F807" s="44" t="n"/>
      <c r="G807" s="33" t="n"/>
      <c r="H807" s="33" t="n"/>
      <c r="I807" s="33" t="n"/>
      <c r="J807" s="33" t="n"/>
      <c r="K807" s="44" t="n"/>
      <c r="L807" s="10" t="n"/>
      <c r="M807" s="33" t="n"/>
      <c r="N807" s="33" t="n"/>
      <c r="O807" s="33" t="n"/>
      <c r="P807" s="33" t="n"/>
      <c r="Q807" s="33" t="n"/>
      <c r="R807" s="33">
        <f>IF($AB807="","",IFERROR(INDEX(ITP!$G$3:$G$46,MATCH($AB807,ITP!$E$3:$E$46,0)),""))</f>
        <v/>
      </c>
      <c r="S807" s="33" t="n"/>
      <c r="T807" s="33" t="n"/>
      <c r="U807" s="33">
        <f>IF($AB807="","",IFERROR(INDEX(ITP!$I$3:$I$46,MATCH($AB807,ITP!$E$3:$E$46,0)),""))</f>
        <v/>
      </c>
      <c r="V807" s="33">
        <f>IF($AB807="","",IFERROR(INDEX(ITP!$J$3:$J$46,MATCH($AB807,ITP!$E$3:$E$46,0)),""))</f>
        <v/>
      </c>
      <c r="W807" s="33">
        <f>IF($AB807="","",IFERROR(INDEX(ITP!$K$3:$K$46,MATCH($AB807,ITP!$E$3:$E$46,0)),""))</f>
        <v/>
      </c>
      <c r="X807" s="33">
        <f>IF($AB807="","",IFERROR(INDEX(ITP!$L$3:$L$46,MATCH($AB807,ITP!$E$3:$E$46,0)),""))</f>
        <v/>
      </c>
      <c r="Y807" s="33">
        <f>IF($AB807="","",IFERROR(INDEX(ITP!$M$3:$M$46,MATCH($AB807,ITP!$E$3:$E$46,0)),""))</f>
        <v/>
      </c>
      <c r="Z807" s="33">
        <f>IF($AB807="","",IFERROR(INDEX(ITP!$N$3:$N$46,MATCH($AB807,ITP!$E$3:$E$46,0)),""))</f>
        <v/>
      </c>
      <c r="AA807" s="13">
        <f>IF(A807="","",A807&amp;"|"&amp;COUNTIF($A$2:A807,A807))</f>
        <v/>
      </c>
      <c r="AB807" s="13">
        <f>IF($A807="","",IFERROR(INDEX(ITP!$C$3:$C$21,MATCH(1,INDEX((ITP!$A$3:$A$21=$A807)*(((ITP!$B$3:$B$21="")+ISNUMBER(SEARCH(ITP!$B$3:$B$21,$G807&amp;" "&amp;$T807)))&gt;0),0),0)),""))</f>
        <v/>
      </c>
    </row>
    <row r="808">
      <c r="A808" s="33" t="n"/>
      <c r="B808" s="10" t="n"/>
      <c r="C808" s="33" t="n"/>
      <c r="D808" s="28" t="n"/>
      <c r="E808" s="10" t="n"/>
      <c r="F808" s="44" t="n"/>
      <c r="G808" s="33" t="n"/>
      <c r="H808" s="33" t="n"/>
      <c r="I808" s="33" t="n"/>
      <c r="J808" s="33" t="n"/>
      <c r="K808" s="44" t="n"/>
      <c r="L808" s="10" t="n"/>
      <c r="M808" s="33" t="n"/>
      <c r="N808" s="33" t="n"/>
      <c r="O808" s="33" t="n"/>
      <c r="P808" s="33" t="n"/>
      <c r="Q808" s="33" t="n"/>
      <c r="R808" s="33">
        <f>IF($AB808="","",IFERROR(INDEX(ITP!$G$3:$G$46,MATCH($AB808,ITP!$E$3:$E$46,0)),""))</f>
        <v/>
      </c>
      <c r="S808" s="33" t="n"/>
      <c r="T808" s="33" t="n"/>
      <c r="U808" s="33">
        <f>IF($AB808="","",IFERROR(INDEX(ITP!$I$3:$I$46,MATCH($AB808,ITP!$E$3:$E$46,0)),""))</f>
        <v/>
      </c>
      <c r="V808" s="33">
        <f>IF($AB808="","",IFERROR(INDEX(ITP!$J$3:$J$46,MATCH($AB808,ITP!$E$3:$E$46,0)),""))</f>
        <v/>
      </c>
      <c r="W808" s="33">
        <f>IF($AB808="","",IFERROR(INDEX(ITP!$K$3:$K$46,MATCH($AB808,ITP!$E$3:$E$46,0)),""))</f>
        <v/>
      </c>
      <c r="X808" s="33">
        <f>IF($AB808="","",IFERROR(INDEX(ITP!$L$3:$L$46,MATCH($AB808,ITP!$E$3:$E$46,0)),""))</f>
        <v/>
      </c>
      <c r="Y808" s="33">
        <f>IF($AB808="","",IFERROR(INDEX(ITP!$M$3:$M$46,MATCH($AB808,ITP!$E$3:$E$46,0)),""))</f>
        <v/>
      </c>
      <c r="Z808" s="33">
        <f>IF($AB808="","",IFERROR(INDEX(ITP!$N$3:$N$46,MATCH($AB808,ITP!$E$3:$E$46,0)),""))</f>
        <v/>
      </c>
      <c r="AA808" s="13">
        <f>IF(A808="","",A808&amp;"|"&amp;COUNTIF($A$2:A808,A808))</f>
        <v/>
      </c>
      <c r="AB808" s="13">
        <f>IF($A808="","",IFERROR(INDEX(ITP!$C$3:$C$21,MATCH(1,INDEX((ITP!$A$3:$A$21=$A808)*(((ITP!$B$3:$B$21="")+ISNUMBER(SEARCH(ITP!$B$3:$B$21,$G808&amp;" "&amp;$T808)))&gt;0),0),0)),""))</f>
        <v/>
      </c>
    </row>
    <row r="809">
      <c r="A809" s="33" t="n"/>
      <c r="B809" s="10" t="n"/>
      <c r="C809" s="33" t="n"/>
      <c r="D809" s="28" t="n"/>
      <c r="E809" s="10" t="n"/>
      <c r="F809" s="44" t="n"/>
      <c r="G809" s="33" t="n"/>
      <c r="H809" s="33" t="n"/>
      <c r="I809" s="33" t="n"/>
      <c r="J809" s="33" t="n"/>
      <c r="K809" s="44" t="n"/>
      <c r="L809" s="10" t="n"/>
      <c r="M809" s="33" t="n"/>
      <c r="N809" s="33" t="n"/>
      <c r="O809" s="33" t="n"/>
      <c r="P809" s="33" t="n"/>
      <c r="Q809" s="33" t="n"/>
      <c r="R809" s="33">
        <f>IF($AB809="","",IFERROR(INDEX(ITP!$G$3:$G$46,MATCH($AB809,ITP!$E$3:$E$46,0)),""))</f>
        <v/>
      </c>
      <c r="S809" s="33" t="n"/>
      <c r="T809" s="33" t="n"/>
      <c r="U809" s="33">
        <f>IF($AB809="","",IFERROR(INDEX(ITP!$I$3:$I$46,MATCH($AB809,ITP!$E$3:$E$46,0)),""))</f>
        <v/>
      </c>
      <c r="V809" s="33">
        <f>IF($AB809="","",IFERROR(INDEX(ITP!$J$3:$J$46,MATCH($AB809,ITP!$E$3:$E$46,0)),""))</f>
        <v/>
      </c>
      <c r="W809" s="33">
        <f>IF($AB809="","",IFERROR(INDEX(ITP!$K$3:$K$46,MATCH($AB809,ITP!$E$3:$E$46,0)),""))</f>
        <v/>
      </c>
      <c r="X809" s="33">
        <f>IF($AB809="","",IFERROR(INDEX(ITP!$L$3:$L$46,MATCH($AB809,ITP!$E$3:$E$46,0)),""))</f>
        <v/>
      </c>
      <c r="Y809" s="33">
        <f>IF($AB809="","",IFERROR(INDEX(ITP!$M$3:$M$46,MATCH($AB809,ITP!$E$3:$E$46,0)),""))</f>
        <v/>
      </c>
      <c r="Z809" s="33">
        <f>IF($AB809="","",IFERROR(INDEX(ITP!$N$3:$N$46,MATCH($AB809,ITP!$E$3:$E$46,0)),""))</f>
        <v/>
      </c>
      <c r="AA809" s="13">
        <f>IF(A809="","",A809&amp;"|"&amp;COUNTIF($A$2:A809,A809))</f>
        <v/>
      </c>
      <c r="AB809" s="13">
        <f>IF($A809="","",IFERROR(INDEX(ITP!$C$3:$C$21,MATCH(1,INDEX((ITP!$A$3:$A$21=$A809)*(((ITP!$B$3:$B$21="")+ISNUMBER(SEARCH(ITP!$B$3:$B$21,$G809&amp;" "&amp;$T809)))&gt;0),0),0)),""))</f>
        <v/>
      </c>
    </row>
    <row r="810">
      <c r="A810" s="33" t="n"/>
      <c r="B810" s="10" t="n"/>
      <c r="C810" s="33" t="n"/>
      <c r="D810" s="28" t="n"/>
      <c r="E810" s="10" t="n"/>
      <c r="F810" s="44" t="n"/>
      <c r="G810" s="33" t="n"/>
      <c r="H810" s="33" t="n"/>
      <c r="I810" s="33" t="n"/>
      <c r="J810" s="33" t="n"/>
      <c r="K810" s="44" t="n"/>
      <c r="L810" s="10" t="n"/>
      <c r="M810" s="33" t="n"/>
      <c r="N810" s="33" t="n"/>
      <c r="O810" s="33" t="n"/>
      <c r="P810" s="33" t="n"/>
      <c r="Q810" s="33" t="n"/>
      <c r="R810" s="33">
        <f>IF($AB810="","",IFERROR(INDEX(ITP!$G$3:$G$46,MATCH($AB810,ITP!$E$3:$E$46,0)),""))</f>
        <v/>
      </c>
      <c r="S810" s="33" t="n"/>
      <c r="T810" s="33" t="n"/>
      <c r="U810" s="33">
        <f>IF($AB810="","",IFERROR(INDEX(ITP!$I$3:$I$46,MATCH($AB810,ITP!$E$3:$E$46,0)),""))</f>
        <v/>
      </c>
      <c r="V810" s="33">
        <f>IF($AB810="","",IFERROR(INDEX(ITP!$J$3:$J$46,MATCH($AB810,ITP!$E$3:$E$46,0)),""))</f>
        <v/>
      </c>
      <c r="W810" s="33">
        <f>IF($AB810="","",IFERROR(INDEX(ITP!$K$3:$K$46,MATCH($AB810,ITP!$E$3:$E$46,0)),""))</f>
        <v/>
      </c>
      <c r="X810" s="33">
        <f>IF($AB810="","",IFERROR(INDEX(ITP!$L$3:$L$46,MATCH($AB810,ITP!$E$3:$E$46,0)),""))</f>
        <v/>
      </c>
      <c r="Y810" s="33">
        <f>IF($AB810="","",IFERROR(INDEX(ITP!$M$3:$M$46,MATCH($AB810,ITP!$E$3:$E$46,0)),""))</f>
        <v/>
      </c>
      <c r="Z810" s="33">
        <f>IF($AB810="","",IFERROR(INDEX(ITP!$N$3:$N$46,MATCH($AB810,ITP!$E$3:$E$46,0)),""))</f>
        <v/>
      </c>
      <c r="AA810" s="13">
        <f>IF(A810="","",A810&amp;"|"&amp;COUNTIF($A$2:A810,A810))</f>
        <v/>
      </c>
      <c r="AB810" s="13">
        <f>IF($A810="","",IFERROR(INDEX(ITP!$C$3:$C$21,MATCH(1,INDEX((ITP!$A$3:$A$21=$A810)*(((ITP!$B$3:$B$21="")+ISNUMBER(SEARCH(ITP!$B$3:$B$21,$G810&amp;" "&amp;$T810)))&gt;0),0),0)),""))</f>
        <v/>
      </c>
    </row>
    <row r="811">
      <c r="A811" s="33" t="n"/>
      <c r="B811" s="10" t="n"/>
      <c r="C811" s="33" t="n"/>
      <c r="D811" s="28" t="n"/>
      <c r="E811" s="10" t="n"/>
      <c r="F811" s="44" t="n"/>
      <c r="G811" s="33" t="n"/>
      <c r="H811" s="33" t="n"/>
      <c r="I811" s="33" t="n"/>
      <c r="J811" s="33" t="n"/>
      <c r="K811" s="44" t="n"/>
      <c r="L811" s="10" t="n"/>
      <c r="M811" s="33" t="n"/>
      <c r="N811" s="33" t="n"/>
      <c r="O811" s="33" t="n"/>
      <c r="P811" s="33" t="n"/>
      <c r="Q811" s="33" t="n"/>
      <c r="R811" s="33">
        <f>IF($AB811="","",IFERROR(INDEX(ITP!$G$3:$G$46,MATCH($AB811,ITP!$E$3:$E$46,0)),""))</f>
        <v/>
      </c>
      <c r="S811" s="33" t="n"/>
      <c r="T811" s="33" t="n"/>
      <c r="U811" s="33">
        <f>IF($AB811="","",IFERROR(INDEX(ITP!$I$3:$I$46,MATCH($AB811,ITP!$E$3:$E$46,0)),""))</f>
        <v/>
      </c>
      <c r="V811" s="33">
        <f>IF($AB811="","",IFERROR(INDEX(ITP!$J$3:$J$46,MATCH($AB811,ITP!$E$3:$E$46,0)),""))</f>
        <v/>
      </c>
      <c r="W811" s="33">
        <f>IF($AB811="","",IFERROR(INDEX(ITP!$K$3:$K$46,MATCH($AB811,ITP!$E$3:$E$46,0)),""))</f>
        <v/>
      </c>
      <c r="X811" s="33">
        <f>IF($AB811="","",IFERROR(INDEX(ITP!$L$3:$L$46,MATCH($AB811,ITP!$E$3:$E$46,0)),""))</f>
        <v/>
      </c>
      <c r="Y811" s="33">
        <f>IF($AB811="","",IFERROR(INDEX(ITP!$M$3:$M$46,MATCH($AB811,ITP!$E$3:$E$46,0)),""))</f>
        <v/>
      </c>
      <c r="Z811" s="33">
        <f>IF($AB811="","",IFERROR(INDEX(ITP!$N$3:$N$46,MATCH($AB811,ITP!$E$3:$E$46,0)),""))</f>
        <v/>
      </c>
      <c r="AA811" s="13">
        <f>IF(A811="","",A811&amp;"|"&amp;COUNTIF($A$2:A811,A811))</f>
        <v/>
      </c>
      <c r="AB811" s="13">
        <f>IF($A811="","",IFERROR(INDEX(ITP!$C$3:$C$21,MATCH(1,INDEX((ITP!$A$3:$A$21=$A811)*(((ITP!$B$3:$B$21="")+ISNUMBER(SEARCH(ITP!$B$3:$B$21,$G811&amp;" "&amp;$T811)))&gt;0),0),0)),""))</f>
        <v/>
      </c>
    </row>
    <row r="812">
      <c r="A812" s="33" t="n"/>
      <c r="B812" s="10" t="n"/>
      <c r="C812" s="33" t="n"/>
      <c r="D812" s="28" t="n"/>
      <c r="E812" s="10" t="n"/>
      <c r="F812" s="44" t="n"/>
      <c r="G812" s="33" t="n"/>
      <c r="H812" s="33" t="n"/>
      <c r="I812" s="33" t="n"/>
      <c r="J812" s="33" t="n"/>
      <c r="K812" s="44" t="n"/>
      <c r="L812" s="10" t="n"/>
      <c r="M812" s="33" t="n"/>
      <c r="N812" s="33" t="n"/>
      <c r="O812" s="33" t="n"/>
      <c r="P812" s="33" t="n"/>
      <c r="Q812" s="33" t="n"/>
      <c r="R812" s="33">
        <f>IF($AB812="","",IFERROR(INDEX(ITP!$G$3:$G$46,MATCH($AB812,ITP!$E$3:$E$46,0)),""))</f>
        <v/>
      </c>
      <c r="S812" s="33" t="n"/>
      <c r="T812" s="33" t="n"/>
      <c r="U812" s="33">
        <f>IF($AB812="","",IFERROR(INDEX(ITP!$I$3:$I$46,MATCH($AB812,ITP!$E$3:$E$46,0)),""))</f>
        <v/>
      </c>
      <c r="V812" s="33">
        <f>IF($AB812="","",IFERROR(INDEX(ITP!$J$3:$J$46,MATCH($AB812,ITP!$E$3:$E$46,0)),""))</f>
        <v/>
      </c>
      <c r="W812" s="33">
        <f>IF($AB812="","",IFERROR(INDEX(ITP!$K$3:$K$46,MATCH($AB812,ITP!$E$3:$E$46,0)),""))</f>
        <v/>
      </c>
      <c r="X812" s="33">
        <f>IF($AB812="","",IFERROR(INDEX(ITP!$L$3:$L$46,MATCH($AB812,ITP!$E$3:$E$46,0)),""))</f>
        <v/>
      </c>
      <c r="Y812" s="33">
        <f>IF($AB812="","",IFERROR(INDEX(ITP!$M$3:$M$46,MATCH($AB812,ITP!$E$3:$E$46,0)),""))</f>
        <v/>
      </c>
      <c r="Z812" s="33">
        <f>IF($AB812="","",IFERROR(INDEX(ITP!$N$3:$N$46,MATCH($AB812,ITP!$E$3:$E$46,0)),""))</f>
        <v/>
      </c>
      <c r="AA812" s="13">
        <f>IF(A812="","",A812&amp;"|"&amp;COUNTIF($A$2:A812,A812))</f>
        <v/>
      </c>
      <c r="AB812" s="13">
        <f>IF($A812="","",IFERROR(INDEX(ITP!$C$3:$C$21,MATCH(1,INDEX((ITP!$A$3:$A$21=$A812)*(((ITP!$B$3:$B$21="")+ISNUMBER(SEARCH(ITP!$B$3:$B$21,$G812&amp;" "&amp;$T812)))&gt;0),0),0)),""))</f>
        <v/>
      </c>
    </row>
    <row r="813">
      <c r="A813" s="33" t="n"/>
      <c r="B813" s="10" t="n"/>
      <c r="C813" s="33" t="n"/>
      <c r="D813" s="28" t="n"/>
      <c r="E813" s="10" t="n"/>
      <c r="F813" s="44" t="n"/>
      <c r="G813" s="33" t="n"/>
      <c r="H813" s="33" t="n"/>
      <c r="I813" s="33" t="n"/>
      <c r="J813" s="33" t="n"/>
      <c r="K813" s="44" t="n"/>
      <c r="L813" s="10" t="n"/>
      <c r="M813" s="33" t="n"/>
      <c r="N813" s="33" t="n"/>
      <c r="O813" s="33" t="n"/>
      <c r="P813" s="33" t="n"/>
      <c r="Q813" s="33" t="n"/>
      <c r="R813" s="33">
        <f>IF($AB813="","",IFERROR(INDEX(ITP!$G$3:$G$46,MATCH($AB813,ITP!$E$3:$E$46,0)),""))</f>
        <v/>
      </c>
      <c r="S813" s="33" t="n"/>
      <c r="T813" s="33" t="n"/>
      <c r="U813" s="33">
        <f>IF($AB813="","",IFERROR(INDEX(ITP!$I$3:$I$46,MATCH($AB813,ITP!$E$3:$E$46,0)),""))</f>
        <v/>
      </c>
      <c r="V813" s="33">
        <f>IF($AB813="","",IFERROR(INDEX(ITP!$J$3:$J$46,MATCH($AB813,ITP!$E$3:$E$46,0)),""))</f>
        <v/>
      </c>
      <c r="W813" s="33">
        <f>IF($AB813="","",IFERROR(INDEX(ITP!$K$3:$K$46,MATCH($AB813,ITP!$E$3:$E$46,0)),""))</f>
        <v/>
      </c>
      <c r="X813" s="33">
        <f>IF($AB813="","",IFERROR(INDEX(ITP!$L$3:$L$46,MATCH($AB813,ITP!$E$3:$E$46,0)),""))</f>
        <v/>
      </c>
      <c r="Y813" s="33">
        <f>IF($AB813="","",IFERROR(INDEX(ITP!$M$3:$M$46,MATCH($AB813,ITP!$E$3:$E$46,0)),""))</f>
        <v/>
      </c>
      <c r="Z813" s="33">
        <f>IF($AB813="","",IFERROR(INDEX(ITP!$N$3:$N$46,MATCH($AB813,ITP!$E$3:$E$46,0)),""))</f>
        <v/>
      </c>
      <c r="AA813" s="13">
        <f>IF(A813="","",A813&amp;"|"&amp;COUNTIF($A$2:A813,A813))</f>
        <v/>
      </c>
      <c r="AB813" s="13">
        <f>IF($A813="","",IFERROR(INDEX(ITP!$C$3:$C$21,MATCH(1,INDEX((ITP!$A$3:$A$21=$A813)*(((ITP!$B$3:$B$21="")+ISNUMBER(SEARCH(ITP!$B$3:$B$21,$G813&amp;" "&amp;$T813)))&gt;0),0),0)),""))</f>
        <v/>
      </c>
    </row>
    <row r="814">
      <c r="A814" s="33" t="n"/>
      <c r="B814" s="10" t="n"/>
      <c r="C814" s="33" t="n"/>
      <c r="D814" s="28" t="n"/>
      <c r="E814" s="10" t="n"/>
      <c r="F814" s="44" t="n"/>
      <c r="G814" s="33" t="n"/>
      <c r="H814" s="33" t="n"/>
      <c r="I814" s="33" t="n"/>
      <c r="J814" s="33" t="n"/>
      <c r="K814" s="44" t="n"/>
      <c r="L814" s="10" t="n"/>
      <c r="M814" s="33" t="n"/>
      <c r="N814" s="33" t="n"/>
      <c r="O814" s="33" t="n"/>
      <c r="P814" s="33" t="n"/>
      <c r="Q814" s="33" t="n"/>
      <c r="R814" s="33">
        <f>IF($AB814="","",IFERROR(INDEX(ITP!$G$3:$G$46,MATCH($AB814,ITP!$E$3:$E$46,0)),""))</f>
        <v/>
      </c>
      <c r="S814" s="33" t="n"/>
      <c r="T814" s="33" t="n"/>
      <c r="U814" s="33">
        <f>IF($AB814="","",IFERROR(INDEX(ITP!$I$3:$I$46,MATCH($AB814,ITP!$E$3:$E$46,0)),""))</f>
        <v/>
      </c>
      <c r="V814" s="33">
        <f>IF($AB814="","",IFERROR(INDEX(ITP!$J$3:$J$46,MATCH($AB814,ITP!$E$3:$E$46,0)),""))</f>
        <v/>
      </c>
      <c r="W814" s="33">
        <f>IF($AB814="","",IFERROR(INDEX(ITP!$K$3:$K$46,MATCH($AB814,ITP!$E$3:$E$46,0)),""))</f>
        <v/>
      </c>
      <c r="X814" s="33">
        <f>IF($AB814="","",IFERROR(INDEX(ITP!$L$3:$L$46,MATCH($AB814,ITP!$E$3:$E$46,0)),""))</f>
        <v/>
      </c>
      <c r="Y814" s="33">
        <f>IF($AB814="","",IFERROR(INDEX(ITP!$M$3:$M$46,MATCH($AB814,ITP!$E$3:$E$46,0)),""))</f>
        <v/>
      </c>
      <c r="Z814" s="33">
        <f>IF($AB814="","",IFERROR(INDEX(ITP!$N$3:$N$46,MATCH($AB814,ITP!$E$3:$E$46,0)),""))</f>
        <v/>
      </c>
      <c r="AA814" s="13">
        <f>IF(A814="","",A814&amp;"|"&amp;COUNTIF($A$2:A814,A814))</f>
        <v/>
      </c>
      <c r="AB814" s="13">
        <f>IF($A814="","",IFERROR(INDEX(ITP!$C$3:$C$21,MATCH(1,INDEX((ITP!$A$3:$A$21=$A814)*(((ITP!$B$3:$B$21="")+ISNUMBER(SEARCH(ITP!$B$3:$B$21,$G814&amp;" "&amp;$T814)))&gt;0),0),0)),""))</f>
        <v/>
      </c>
    </row>
    <row r="815">
      <c r="A815" s="33" t="n"/>
      <c r="B815" s="10" t="n"/>
      <c r="C815" s="33" t="n"/>
      <c r="D815" s="28" t="n"/>
      <c r="E815" s="10" t="n"/>
      <c r="F815" s="44" t="n"/>
      <c r="G815" s="33" t="n"/>
      <c r="H815" s="33" t="n"/>
      <c r="I815" s="33" t="n"/>
      <c r="J815" s="33" t="n"/>
      <c r="K815" s="44" t="n"/>
      <c r="L815" s="10" t="n"/>
      <c r="M815" s="33" t="n"/>
      <c r="N815" s="33" t="n"/>
      <c r="O815" s="33" t="n"/>
      <c r="P815" s="33" t="n"/>
      <c r="Q815" s="33" t="n"/>
      <c r="R815" s="33">
        <f>IF($AB815="","",IFERROR(INDEX(ITP!$G$3:$G$46,MATCH($AB815,ITP!$E$3:$E$46,0)),""))</f>
        <v/>
      </c>
      <c r="S815" s="33" t="n"/>
      <c r="T815" s="33" t="n"/>
      <c r="U815" s="33">
        <f>IF($AB815="","",IFERROR(INDEX(ITP!$I$3:$I$46,MATCH($AB815,ITP!$E$3:$E$46,0)),""))</f>
        <v/>
      </c>
      <c r="V815" s="33">
        <f>IF($AB815="","",IFERROR(INDEX(ITP!$J$3:$J$46,MATCH($AB815,ITP!$E$3:$E$46,0)),""))</f>
        <v/>
      </c>
      <c r="W815" s="33">
        <f>IF($AB815="","",IFERROR(INDEX(ITP!$K$3:$K$46,MATCH($AB815,ITP!$E$3:$E$46,0)),""))</f>
        <v/>
      </c>
      <c r="X815" s="33">
        <f>IF($AB815="","",IFERROR(INDEX(ITP!$L$3:$L$46,MATCH($AB815,ITP!$E$3:$E$46,0)),""))</f>
        <v/>
      </c>
      <c r="Y815" s="33">
        <f>IF($AB815="","",IFERROR(INDEX(ITP!$M$3:$M$46,MATCH($AB815,ITP!$E$3:$E$46,0)),""))</f>
        <v/>
      </c>
      <c r="Z815" s="33">
        <f>IF($AB815="","",IFERROR(INDEX(ITP!$N$3:$N$46,MATCH($AB815,ITP!$E$3:$E$46,0)),""))</f>
        <v/>
      </c>
      <c r="AA815" s="13">
        <f>IF(A815="","",A815&amp;"|"&amp;COUNTIF($A$2:A815,A815))</f>
        <v/>
      </c>
      <c r="AB815" s="13">
        <f>IF($A815="","",IFERROR(INDEX(ITP!$C$3:$C$21,MATCH(1,INDEX((ITP!$A$3:$A$21=$A815)*(((ITP!$B$3:$B$21="")+ISNUMBER(SEARCH(ITP!$B$3:$B$21,$G815&amp;" "&amp;$T815)))&gt;0),0),0)),""))</f>
        <v/>
      </c>
    </row>
    <row r="816">
      <c r="A816" s="33" t="n"/>
      <c r="B816" s="10" t="n"/>
      <c r="C816" s="33" t="n"/>
      <c r="D816" s="28" t="n"/>
      <c r="E816" s="10" t="n"/>
      <c r="F816" s="44" t="n"/>
      <c r="G816" s="33" t="n"/>
      <c r="H816" s="33" t="n"/>
      <c r="I816" s="33" t="n"/>
      <c r="J816" s="33" t="n"/>
      <c r="K816" s="44" t="n"/>
      <c r="L816" s="10" t="n"/>
      <c r="M816" s="33" t="n"/>
      <c r="N816" s="33" t="n"/>
      <c r="O816" s="33" t="n"/>
      <c r="P816" s="33" t="n"/>
      <c r="Q816" s="33" t="n"/>
      <c r="R816" s="33">
        <f>IF($AB816="","",IFERROR(INDEX(ITP!$G$3:$G$46,MATCH($AB816,ITP!$E$3:$E$46,0)),""))</f>
        <v/>
      </c>
      <c r="S816" s="33" t="n"/>
      <c r="T816" s="33" t="n"/>
      <c r="U816" s="33">
        <f>IF($AB816="","",IFERROR(INDEX(ITP!$I$3:$I$46,MATCH($AB816,ITP!$E$3:$E$46,0)),""))</f>
        <v/>
      </c>
      <c r="V816" s="33">
        <f>IF($AB816="","",IFERROR(INDEX(ITP!$J$3:$J$46,MATCH($AB816,ITP!$E$3:$E$46,0)),""))</f>
        <v/>
      </c>
      <c r="W816" s="33">
        <f>IF($AB816="","",IFERROR(INDEX(ITP!$K$3:$K$46,MATCH($AB816,ITP!$E$3:$E$46,0)),""))</f>
        <v/>
      </c>
      <c r="X816" s="33">
        <f>IF($AB816="","",IFERROR(INDEX(ITP!$L$3:$L$46,MATCH($AB816,ITP!$E$3:$E$46,0)),""))</f>
        <v/>
      </c>
      <c r="Y816" s="33">
        <f>IF($AB816="","",IFERROR(INDEX(ITP!$M$3:$M$46,MATCH($AB816,ITP!$E$3:$E$46,0)),""))</f>
        <v/>
      </c>
      <c r="Z816" s="33">
        <f>IF($AB816="","",IFERROR(INDEX(ITP!$N$3:$N$46,MATCH($AB816,ITP!$E$3:$E$46,0)),""))</f>
        <v/>
      </c>
      <c r="AA816" s="13">
        <f>IF(A816="","",A816&amp;"|"&amp;COUNTIF($A$2:A816,A816))</f>
        <v/>
      </c>
      <c r="AB816" s="13">
        <f>IF($A816="","",IFERROR(INDEX(ITP!$C$3:$C$21,MATCH(1,INDEX((ITP!$A$3:$A$21=$A816)*(((ITP!$B$3:$B$21="")+ISNUMBER(SEARCH(ITP!$B$3:$B$21,$G816&amp;" "&amp;$T816)))&gt;0),0),0)),""))</f>
        <v/>
      </c>
    </row>
    <row r="817">
      <c r="A817" s="33" t="n"/>
      <c r="B817" s="10" t="n"/>
      <c r="C817" s="33" t="n"/>
      <c r="D817" s="28" t="n"/>
      <c r="E817" s="10" t="n"/>
      <c r="F817" s="44" t="n"/>
      <c r="G817" s="33" t="n"/>
      <c r="H817" s="33" t="n"/>
      <c r="I817" s="33" t="n"/>
      <c r="J817" s="33" t="n"/>
      <c r="K817" s="44" t="n"/>
      <c r="L817" s="10" t="n"/>
      <c r="M817" s="33" t="n"/>
      <c r="N817" s="33" t="n"/>
      <c r="O817" s="33" t="n"/>
      <c r="P817" s="33" t="n"/>
      <c r="Q817" s="33" t="n"/>
      <c r="R817" s="33">
        <f>IF($AB817="","",IFERROR(INDEX(ITP!$G$3:$G$46,MATCH($AB817,ITP!$E$3:$E$46,0)),""))</f>
        <v/>
      </c>
      <c r="S817" s="33" t="n"/>
      <c r="T817" s="33" t="n"/>
      <c r="U817" s="33">
        <f>IF($AB817="","",IFERROR(INDEX(ITP!$I$3:$I$46,MATCH($AB817,ITP!$E$3:$E$46,0)),""))</f>
        <v/>
      </c>
      <c r="V817" s="33">
        <f>IF($AB817="","",IFERROR(INDEX(ITP!$J$3:$J$46,MATCH($AB817,ITP!$E$3:$E$46,0)),""))</f>
        <v/>
      </c>
      <c r="W817" s="33">
        <f>IF($AB817="","",IFERROR(INDEX(ITP!$K$3:$K$46,MATCH($AB817,ITP!$E$3:$E$46,0)),""))</f>
        <v/>
      </c>
      <c r="X817" s="33">
        <f>IF($AB817="","",IFERROR(INDEX(ITP!$L$3:$L$46,MATCH($AB817,ITP!$E$3:$E$46,0)),""))</f>
        <v/>
      </c>
      <c r="Y817" s="33">
        <f>IF($AB817="","",IFERROR(INDEX(ITP!$M$3:$M$46,MATCH($AB817,ITP!$E$3:$E$46,0)),""))</f>
        <v/>
      </c>
      <c r="Z817" s="33">
        <f>IF($AB817="","",IFERROR(INDEX(ITP!$N$3:$N$46,MATCH($AB817,ITP!$E$3:$E$46,0)),""))</f>
        <v/>
      </c>
      <c r="AA817" s="13">
        <f>IF(A817="","",A817&amp;"|"&amp;COUNTIF($A$2:A817,A817))</f>
        <v/>
      </c>
      <c r="AB817" s="13">
        <f>IF($A817="","",IFERROR(INDEX(ITP!$C$3:$C$21,MATCH(1,INDEX((ITP!$A$3:$A$21=$A817)*(((ITP!$B$3:$B$21="")+ISNUMBER(SEARCH(ITP!$B$3:$B$21,$G817&amp;" "&amp;$T817)))&gt;0),0),0)),""))</f>
        <v/>
      </c>
    </row>
    <row r="818">
      <c r="A818" s="33" t="n"/>
      <c r="B818" s="10" t="n"/>
      <c r="C818" s="33" t="n"/>
      <c r="D818" s="28" t="n"/>
      <c r="E818" s="10" t="n"/>
      <c r="F818" s="44" t="n"/>
      <c r="G818" s="33" t="n"/>
      <c r="H818" s="33" t="n"/>
      <c r="I818" s="33" t="n"/>
      <c r="J818" s="33" t="n"/>
      <c r="K818" s="44" t="n"/>
      <c r="L818" s="10" t="n"/>
      <c r="M818" s="33" t="n"/>
      <c r="N818" s="33" t="n"/>
      <c r="O818" s="33" t="n"/>
      <c r="P818" s="33" t="n"/>
      <c r="Q818" s="33" t="n"/>
      <c r="R818" s="33">
        <f>IF($AB818="","",IFERROR(INDEX(ITP!$G$3:$G$46,MATCH($AB818,ITP!$E$3:$E$46,0)),""))</f>
        <v/>
      </c>
      <c r="S818" s="33" t="n"/>
      <c r="T818" s="33" t="n"/>
      <c r="U818" s="33">
        <f>IF($AB818="","",IFERROR(INDEX(ITP!$I$3:$I$46,MATCH($AB818,ITP!$E$3:$E$46,0)),""))</f>
        <v/>
      </c>
      <c r="V818" s="33">
        <f>IF($AB818="","",IFERROR(INDEX(ITP!$J$3:$J$46,MATCH($AB818,ITP!$E$3:$E$46,0)),""))</f>
        <v/>
      </c>
      <c r="W818" s="33">
        <f>IF($AB818="","",IFERROR(INDEX(ITP!$K$3:$K$46,MATCH($AB818,ITP!$E$3:$E$46,0)),""))</f>
        <v/>
      </c>
      <c r="X818" s="33">
        <f>IF($AB818="","",IFERROR(INDEX(ITP!$L$3:$L$46,MATCH($AB818,ITP!$E$3:$E$46,0)),""))</f>
        <v/>
      </c>
      <c r="Y818" s="33">
        <f>IF($AB818="","",IFERROR(INDEX(ITP!$M$3:$M$46,MATCH($AB818,ITP!$E$3:$E$46,0)),""))</f>
        <v/>
      </c>
      <c r="Z818" s="33">
        <f>IF($AB818="","",IFERROR(INDEX(ITP!$N$3:$N$46,MATCH($AB818,ITP!$E$3:$E$46,0)),""))</f>
        <v/>
      </c>
      <c r="AA818" s="13">
        <f>IF(A818="","",A818&amp;"|"&amp;COUNTIF($A$2:A818,A818))</f>
        <v/>
      </c>
      <c r="AB818" s="13">
        <f>IF($A818="","",IFERROR(INDEX(ITP!$C$3:$C$21,MATCH(1,INDEX((ITP!$A$3:$A$21=$A818)*(((ITP!$B$3:$B$21="")+ISNUMBER(SEARCH(ITP!$B$3:$B$21,$G818&amp;" "&amp;$T818)))&gt;0),0),0)),""))</f>
        <v/>
      </c>
    </row>
    <row r="819">
      <c r="A819" s="33" t="n"/>
      <c r="B819" s="10" t="n"/>
      <c r="C819" s="33" t="n"/>
      <c r="D819" s="28" t="n"/>
      <c r="E819" s="10" t="n"/>
      <c r="F819" s="44" t="n"/>
      <c r="G819" s="33" t="n"/>
      <c r="H819" s="33" t="n"/>
      <c r="I819" s="33" t="n"/>
      <c r="J819" s="33" t="n"/>
      <c r="K819" s="44" t="n"/>
      <c r="L819" s="10" t="n"/>
      <c r="M819" s="33" t="n"/>
      <c r="N819" s="33" t="n"/>
      <c r="O819" s="33" t="n"/>
      <c r="P819" s="33" t="n"/>
      <c r="Q819" s="33" t="n"/>
      <c r="R819" s="33">
        <f>IF($AB819="","",IFERROR(INDEX(ITP!$G$3:$G$46,MATCH($AB819,ITP!$E$3:$E$46,0)),""))</f>
        <v/>
      </c>
      <c r="S819" s="33" t="n"/>
      <c r="T819" s="33" t="n"/>
      <c r="U819" s="33">
        <f>IF($AB819="","",IFERROR(INDEX(ITP!$I$3:$I$46,MATCH($AB819,ITP!$E$3:$E$46,0)),""))</f>
        <v/>
      </c>
      <c r="V819" s="33">
        <f>IF($AB819="","",IFERROR(INDEX(ITP!$J$3:$J$46,MATCH($AB819,ITP!$E$3:$E$46,0)),""))</f>
        <v/>
      </c>
      <c r="W819" s="33">
        <f>IF($AB819="","",IFERROR(INDEX(ITP!$K$3:$K$46,MATCH($AB819,ITP!$E$3:$E$46,0)),""))</f>
        <v/>
      </c>
      <c r="X819" s="33">
        <f>IF($AB819="","",IFERROR(INDEX(ITP!$L$3:$L$46,MATCH($AB819,ITP!$E$3:$E$46,0)),""))</f>
        <v/>
      </c>
      <c r="Y819" s="33">
        <f>IF($AB819="","",IFERROR(INDEX(ITP!$M$3:$M$46,MATCH($AB819,ITP!$E$3:$E$46,0)),""))</f>
        <v/>
      </c>
      <c r="Z819" s="33">
        <f>IF($AB819="","",IFERROR(INDEX(ITP!$N$3:$N$46,MATCH($AB819,ITP!$E$3:$E$46,0)),""))</f>
        <v/>
      </c>
      <c r="AA819" s="13">
        <f>IF(A819="","",A819&amp;"|"&amp;COUNTIF($A$2:A819,A819))</f>
        <v/>
      </c>
      <c r="AB819" s="13">
        <f>IF($A819="","",IFERROR(INDEX(ITP!$C$3:$C$21,MATCH(1,INDEX((ITP!$A$3:$A$21=$A819)*(((ITP!$B$3:$B$21="")+ISNUMBER(SEARCH(ITP!$B$3:$B$21,$G819&amp;" "&amp;$T819)))&gt;0),0),0)),""))</f>
        <v/>
      </c>
    </row>
    <row r="820">
      <c r="A820" s="33" t="n"/>
      <c r="B820" s="10" t="n"/>
      <c r="C820" s="33" t="n"/>
      <c r="D820" s="28" t="n"/>
      <c r="E820" s="10" t="n"/>
      <c r="F820" s="44" t="n"/>
      <c r="G820" s="33" t="n"/>
      <c r="H820" s="33" t="n"/>
      <c r="I820" s="33" t="n"/>
      <c r="J820" s="33" t="n"/>
      <c r="K820" s="44" t="n"/>
      <c r="L820" s="10" t="n"/>
      <c r="M820" s="33" t="n"/>
      <c r="N820" s="33" t="n"/>
      <c r="O820" s="33" t="n"/>
      <c r="P820" s="33" t="n"/>
      <c r="Q820" s="33" t="n"/>
      <c r="R820" s="33">
        <f>IF($AB820="","",IFERROR(INDEX(ITP!$G$3:$G$46,MATCH($AB820,ITP!$E$3:$E$46,0)),""))</f>
        <v/>
      </c>
      <c r="S820" s="33" t="n"/>
      <c r="T820" s="33" t="n"/>
      <c r="U820" s="33">
        <f>IF($AB820="","",IFERROR(INDEX(ITP!$I$3:$I$46,MATCH($AB820,ITP!$E$3:$E$46,0)),""))</f>
        <v/>
      </c>
      <c r="V820" s="33">
        <f>IF($AB820="","",IFERROR(INDEX(ITP!$J$3:$J$46,MATCH($AB820,ITP!$E$3:$E$46,0)),""))</f>
        <v/>
      </c>
      <c r="W820" s="33">
        <f>IF($AB820="","",IFERROR(INDEX(ITP!$K$3:$K$46,MATCH($AB820,ITP!$E$3:$E$46,0)),""))</f>
        <v/>
      </c>
      <c r="X820" s="33">
        <f>IF($AB820="","",IFERROR(INDEX(ITP!$L$3:$L$46,MATCH($AB820,ITP!$E$3:$E$46,0)),""))</f>
        <v/>
      </c>
      <c r="Y820" s="33">
        <f>IF($AB820="","",IFERROR(INDEX(ITP!$M$3:$M$46,MATCH($AB820,ITP!$E$3:$E$46,0)),""))</f>
        <v/>
      </c>
      <c r="Z820" s="33">
        <f>IF($AB820="","",IFERROR(INDEX(ITP!$N$3:$N$46,MATCH($AB820,ITP!$E$3:$E$46,0)),""))</f>
        <v/>
      </c>
      <c r="AA820" s="13">
        <f>IF(A820="","",A820&amp;"|"&amp;COUNTIF($A$2:A820,A820))</f>
        <v/>
      </c>
      <c r="AB820" s="13">
        <f>IF($A820="","",IFERROR(INDEX(ITP!$C$3:$C$21,MATCH(1,INDEX((ITP!$A$3:$A$21=$A820)*(((ITP!$B$3:$B$21="")+ISNUMBER(SEARCH(ITP!$B$3:$B$21,$G820&amp;" "&amp;$T820)))&gt;0),0),0)),""))</f>
        <v/>
      </c>
    </row>
    <row r="821">
      <c r="A821" s="33" t="n"/>
      <c r="B821" s="10" t="n"/>
      <c r="C821" s="33" t="n"/>
      <c r="D821" s="28" t="n"/>
      <c r="E821" s="10" t="n"/>
      <c r="F821" s="44" t="n"/>
      <c r="G821" s="33" t="n"/>
      <c r="H821" s="33" t="n"/>
      <c r="I821" s="33" t="n"/>
      <c r="J821" s="33" t="n"/>
      <c r="K821" s="44" t="n"/>
      <c r="L821" s="10" t="n"/>
      <c r="M821" s="33" t="n"/>
      <c r="N821" s="33" t="n"/>
      <c r="O821" s="33" t="n"/>
      <c r="P821" s="33" t="n"/>
      <c r="Q821" s="33" t="n"/>
      <c r="R821" s="33">
        <f>IF($AB821="","",IFERROR(INDEX(ITP!$G$3:$G$46,MATCH($AB821,ITP!$E$3:$E$46,0)),""))</f>
        <v/>
      </c>
      <c r="S821" s="33" t="n"/>
      <c r="T821" s="33" t="n"/>
      <c r="U821" s="33">
        <f>IF($AB821="","",IFERROR(INDEX(ITP!$I$3:$I$46,MATCH($AB821,ITP!$E$3:$E$46,0)),""))</f>
        <v/>
      </c>
      <c r="V821" s="33">
        <f>IF($AB821="","",IFERROR(INDEX(ITP!$J$3:$J$46,MATCH($AB821,ITP!$E$3:$E$46,0)),""))</f>
        <v/>
      </c>
      <c r="W821" s="33">
        <f>IF($AB821="","",IFERROR(INDEX(ITP!$K$3:$K$46,MATCH($AB821,ITP!$E$3:$E$46,0)),""))</f>
        <v/>
      </c>
      <c r="X821" s="33">
        <f>IF($AB821="","",IFERROR(INDEX(ITP!$L$3:$L$46,MATCH($AB821,ITP!$E$3:$E$46,0)),""))</f>
        <v/>
      </c>
      <c r="Y821" s="33">
        <f>IF($AB821="","",IFERROR(INDEX(ITP!$M$3:$M$46,MATCH($AB821,ITP!$E$3:$E$46,0)),""))</f>
        <v/>
      </c>
      <c r="Z821" s="33">
        <f>IF($AB821="","",IFERROR(INDEX(ITP!$N$3:$N$46,MATCH($AB821,ITP!$E$3:$E$46,0)),""))</f>
        <v/>
      </c>
      <c r="AA821" s="13">
        <f>IF(A821="","",A821&amp;"|"&amp;COUNTIF($A$2:A821,A821))</f>
        <v/>
      </c>
      <c r="AB821" s="13">
        <f>IF($A821="","",IFERROR(INDEX(ITP!$C$3:$C$21,MATCH(1,INDEX((ITP!$A$3:$A$21=$A821)*(((ITP!$B$3:$B$21="")+ISNUMBER(SEARCH(ITP!$B$3:$B$21,$G821&amp;" "&amp;$T821)))&gt;0),0),0)),""))</f>
        <v/>
      </c>
    </row>
    <row r="822">
      <c r="A822" s="33" t="n"/>
      <c r="B822" s="10" t="n"/>
      <c r="C822" s="33" t="n"/>
      <c r="D822" s="28" t="n"/>
      <c r="E822" s="10" t="n"/>
      <c r="F822" s="44" t="n"/>
      <c r="G822" s="33" t="n"/>
      <c r="H822" s="33" t="n"/>
      <c r="I822" s="33" t="n"/>
      <c r="J822" s="33" t="n"/>
      <c r="K822" s="44" t="n"/>
      <c r="L822" s="10" t="n"/>
      <c r="M822" s="33" t="n"/>
      <c r="N822" s="33" t="n"/>
      <c r="O822" s="33" t="n"/>
      <c r="P822" s="33" t="n"/>
      <c r="Q822" s="33" t="n"/>
      <c r="R822" s="33">
        <f>IF($AB822="","",IFERROR(INDEX(ITP!$G$3:$G$46,MATCH($AB822,ITP!$E$3:$E$46,0)),""))</f>
        <v/>
      </c>
      <c r="S822" s="33" t="n"/>
      <c r="T822" s="33" t="n"/>
      <c r="U822" s="33">
        <f>IF($AB822="","",IFERROR(INDEX(ITP!$I$3:$I$46,MATCH($AB822,ITP!$E$3:$E$46,0)),""))</f>
        <v/>
      </c>
      <c r="V822" s="33">
        <f>IF($AB822="","",IFERROR(INDEX(ITP!$J$3:$J$46,MATCH($AB822,ITP!$E$3:$E$46,0)),""))</f>
        <v/>
      </c>
      <c r="W822" s="33">
        <f>IF($AB822="","",IFERROR(INDEX(ITP!$K$3:$K$46,MATCH($AB822,ITP!$E$3:$E$46,0)),""))</f>
        <v/>
      </c>
      <c r="X822" s="33">
        <f>IF($AB822="","",IFERROR(INDEX(ITP!$L$3:$L$46,MATCH($AB822,ITP!$E$3:$E$46,0)),""))</f>
        <v/>
      </c>
      <c r="Y822" s="33">
        <f>IF($AB822="","",IFERROR(INDEX(ITP!$M$3:$M$46,MATCH($AB822,ITP!$E$3:$E$46,0)),""))</f>
        <v/>
      </c>
      <c r="Z822" s="33">
        <f>IF($AB822="","",IFERROR(INDEX(ITP!$N$3:$N$46,MATCH($AB822,ITP!$E$3:$E$46,0)),""))</f>
        <v/>
      </c>
      <c r="AA822" s="13">
        <f>IF(A822="","",A822&amp;"|"&amp;COUNTIF($A$2:A822,A822))</f>
        <v/>
      </c>
      <c r="AB822" s="13">
        <f>IF($A822="","",IFERROR(INDEX(ITP!$C$3:$C$21,MATCH(1,INDEX((ITP!$A$3:$A$21=$A822)*(((ITP!$B$3:$B$21="")+ISNUMBER(SEARCH(ITP!$B$3:$B$21,$G822&amp;" "&amp;$T822)))&gt;0),0),0)),""))</f>
        <v/>
      </c>
    </row>
    <row r="823">
      <c r="A823" s="33" t="n"/>
      <c r="B823" s="10" t="n"/>
      <c r="C823" s="33" t="n"/>
      <c r="D823" s="28" t="n"/>
      <c r="E823" s="10" t="n"/>
      <c r="F823" s="44" t="n"/>
      <c r="G823" s="33" t="n"/>
      <c r="H823" s="33" t="n"/>
      <c r="I823" s="33" t="n"/>
      <c r="J823" s="33" t="n"/>
      <c r="K823" s="44" t="n"/>
      <c r="L823" s="10" t="n"/>
      <c r="M823" s="33" t="n"/>
      <c r="N823" s="33" t="n"/>
      <c r="O823" s="33" t="n"/>
      <c r="P823" s="33" t="n"/>
      <c r="Q823" s="33" t="n"/>
      <c r="R823" s="33">
        <f>IF($AB823="","",IFERROR(INDEX(ITP!$G$3:$G$46,MATCH($AB823,ITP!$E$3:$E$46,0)),""))</f>
        <v/>
      </c>
      <c r="S823" s="33" t="n"/>
      <c r="T823" s="33" t="n"/>
      <c r="U823" s="33">
        <f>IF($AB823="","",IFERROR(INDEX(ITP!$I$3:$I$46,MATCH($AB823,ITP!$E$3:$E$46,0)),""))</f>
        <v/>
      </c>
      <c r="V823" s="33">
        <f>IF($AB823="","",IFERROR(INDEX(ITP!$J$3:$J$46,MATCH($AB823,ITP!$E$3:$E$46,0)),""))</f>
        <v/>
      </c>
      <c r="W823" s="33">
        <f>IF($AB823="","",IFERROR(INDEX(ITP!$K$3:$K$46,MATCH($AB823,ITP!$E$3:$E$46,0)),""))</f>
        <v/>
      </c>
      <c r="X823" s="33">
        <f>IF($AB823="","",IFERROR(INDEX(ITP!$L$3:$L$46,MATCH($AB823,ITP!$E$3:$E$46,0)),""))</f>
        <v/>
      </c>
      <c r="Y823" s="33">
        <f>IF($AB823="","",IFERROR(INDEX(ITP!$M$3:$M$46,MATCH($AB823,ITP!$E$3:$E$46,0)),""))</f>
        <v/>
      </c>
      <c r="Z823" s="33">
        <f>IF($AB823="","",IFERROR(INDEX(ITP!$N$3:$N$46,MATCH($AB823,ITP!$E$3:$E$46,0)),""))</f>
        <v/>
      </c>
      <c r="AA823" s="13">
        <f>IF(A823="","",A823&amp;"|"&amp;COUNTIF($A$2:A823,A823))</f>
        <v/>
      </c>
      <c r="AB823" s="13">
        <f>IF($A823="","",IFERROR(INDEX(ITP!$C$3:$C$21,MATCH(1,INDEX((ITP!$A$3:$A$21=$A823)*(((ITP!$B$3:$B$21="")+ISNUMBER(SEARCH(ITP!$B$3:$B$21,$G823&amp;" "&amp;$T823)))&gt;0),0),0)),""))</f>
        <v/>
      </c>
    </row>
    <row r="824">
      <c r="A824" s="33" t="n"/>
      <c r="B824" s="10" t="n"/>
      <c r="C824" s="33" t="n"/>
      <c r="D824" s="28" t="n"/>
      <c r="E824" s="10" t="n"/>
      <c r="F824" s="44" t="n"/>
      <c r="G824" s="33" t="n"/>
      <c r="H824" s="33" t="n"/>
      <c r="I824" s="33" t="n"/>
      <c r="J824" s="33" t="n"/>
      <c r="K824" s="44" t="n"/>
      <c r="L824" s="10" t="n"/>
      <c r="M824" s="33" t="n"/>
      <c r="N824" s="33" t="n"/>
      <c r="O824" s="33" t="n"/>
      <c r="P824" s="33" t="n"/>
      <c r="Q824" s="33" t="n"/>
      <c r="R824" s="33">
        <f>IF($AB824="","",IFERROR(INDEX(ITP!$G$3:$G$46,MATCH($AB824,ITP!$E$3:$E$46,0)),""))</f>
        <v/>
      </c>
      <c r="S824" s="33" t="n"/>
      <c r="T824" s="33" t="n"/>
      <c r="U824" s="33">
        <f>IF($AB824="","",IFERROR(INDEX(ITP!$I$3:$I$46,MATCH($AB824,ITP!$E$3:$E$46,0)),""))</f>
        <v/>
      </c>
      <c r="V824" s="33">
        <f>IF($AB824="","",IFERROR(INDEX(ITP!$J$3:$J$46,MATCH($AB824,ITP!$E$3:$E$46,0)),""))</f>
        <v/>
      </c>
      <c r="W824" s="33">
        <f>IF($AB824="","",IFERROR(INDEX(ITP!$K$3:$K$46,MATCH($AB824,ITP!$E$3:$E$46,0)),""))</f>
        <v/>
      </c>
      <c r="X824" s="33">
        <f>IF($AB824="","",IFERROR(INDEX(ITP!$L$3:$L$46,MATCH($AB824,ITP!$E$3:$E$46,0)),""))</f>
        <v/>
      </c>
      <c r="Y824" s="33">
        <f>IF($AB824="","",IFERROR(INDEX(ITP!$M$3:$M$46,MATCH($AB824,ITP!$E$3:$E$46,0)),""))</f>
        <v/>
      </c>
      <c r="Z824" s="33">
        <f>IF($AB824="","",IFERROR(INDEX(ITP!$N$3:$N$46,MATCH($AB824,ITP!$E$3:$E$46,0)),""))</f>
        <v/>
      </c>
      <c r="AA824" s="13">
        <f>IF(A824="","",A824&amp;"|"&amp;COUNTIF($A$2:A824,A824))</f>
        <v/>
      </c>
      <c r="AB824" s="13">
        <f>IF($A824="","",IFERROR(INDEX(ITP!$C$3:$C$21,MATCH(1,INDEX((ITP!$A$3:$A$21=$A824)*(((ITP!$B$3:$B$21="")+ISNUMBER(SEARCH(ITP!$B$3:$B$21,$G824&amp;" "&amp;$T824)))&gt;0),0),0)),""))</f>
        <v/>
      </c>
    </row>
    <row r="825">
      <c r="A825" s="33" t="n"/>
      <c r="B825" s="10" t="n"/>
      <c r="C825" s="33" t="n"/>
      <c r="D825" s="28" t="n"/>
      <c r="E825" s="10" t="n"/>
      <c r="F825" s="44" t="n"/>
      <c r="G825" s="33" t="n"/>
      <c r="H825" s="33" t="n"/>
      <c r="I825" s="33" t="n"/>
      <c r="J825" s="33" t="n"/>
      <c r="K825" s="44" t="n"/>
      <c r="L825" s="10" t="n"/>
      <c r="M825" s="33" t="n"/>
      <c r="N825" s="33" t="n"/>
      <c r="O825" s="33" t="n"/>
      <c r="P825" s="33" t="n"/>
      <c r="Q825" s="33" t="n"/>
      <c r="R825" s="33">
        <f>IF($AB825="","",IFERROR(INDEX(ITP!$G$3:$G$46,MATCH($AB825,ITP!$E$3:$E$46,0)),""))</f>
        <v/>
      </c>
      <c r="S825" s="33" t="n"/>
      <c r="T825" s="33" t="n"/>
      <c r="U825" s="33">
        <f>IF($AB825="","",IFERROR(INDEX(ITP!$I$3:$I$46,MATCH($AB825,ITP!$E$3:$E$46,0)),""))</f>
        <v/>
      </c>
      <c r="V825" s="33">
        <f>IF($AB825="","",IFERROR(INDEX(ITP!$J$3:$J$46,MATCH($AB825,ITP!$E$3:$E$46,0)),""))</f>
        <v/>
      </c>
      <c r="W825" s="33">
        <f>IF($AB825="","",IFERROR(INDEX(ITP!$K$3:$K$46,MATCH($AB825,ITP!$E$3:$E$46,0)),""))</f>
        <v/>
      </c>
      <c r="X825" s="33">
        <f>IF($AB825="","",IFERROR(INDEX(ITP!$L$3:$L$46,MATCH($AB825,ITP!$E$3:$E$46,0)),""))</f>
        <v/>
      </c>
      <c r="Y825" s="33">
        <f>IF($AB825="","",IFERROR(INDEX(ITP!$M$3:$M$46,MATCH($AB825,ITP!$E$3:$E$46,0)),""))</f>
        <v/>
      </c>
      <c r="Z825" s="33">
        <f>IF($AB825="","",IFERROR(INDEX(ITP!$N$3:$N$46,MATCH($AB825,ITP!$E$3:$E$46,0)),""))</f>
        <v/>
      </c>
      <c r="AA825" s="13">
        <f>IF(A825="","",A825&amp;"|"&amp;COUNTIF($A$2:A825,A825))</f>
        <v/>
      </c>
      <c r="AB825" s="13">
        <f>IF($A825="","",IFERROR(INDEX(ITP!$C$3:$C$21,MATCH(1,INDEX((ITP!$A$3:$A$21=$A825)*(((ITP!$B$3:$B$21="")+ISNUMBER(SEARCH(ITP!$B$3:$B$21,$G825&amp;" "&amp;$T825)))&gt;0),0),0)),""))</f>
        <v/>
      </c>
    </row>
    <row r="826">
      <c r="A826" s="33" t="n"/>
      <c r="B826" s="10" t="n"/>
      <c r="C826" s="33" t="n"/>
      <c r="D826" s="28" t="n"/>
      <c r="E826" s="10" t="n"/>
      <c r="F826" s="44" t="n"/>
      <c r="G826" s="33" t="n"/>
      <c r="H826" s="33" t="n"/>
      <c r="I826" s="33" t="n"/>
      <c r="J826" s="33" t="n"/>
      <c r="K826" s="44" t="n"/>
      <c r="L826" s="10" t="n"/>
      <c r="M826" s="33" t="n"/>
      <c r="N826" s="33" t="n"/>
      <c r="O826" s="33" t="n"/>
      <c r="P826" s="33" t="n"/>
      <c r="Q826" s="33" t="n"/>
      <c r="R826" s="33">
        <f>IF($AB826="","",IFERROR(INDEX(ITP!$G$3:$G$46,MATCH($AB826,ITP!$E$3:$E$46,0)),""))</f>
        <v/>
      </c>
      <c r="S826" s="33" t="n"/>
      <c r="T826" s="33" t="n"/>
      <c r="U826" s="33">
        <f>IF($AB826="","",IFERROR(INDEX(ITP!$I$3:$I$46,MATCH($AB826,ITP!$E$3:$E$46,0)),""))</f>
        <v/>
      </c>
      <c r="V826" s="33">
        <f>IF($AB826="","",IFERROR(INDEX(ITP!$J$3:$J$46,MATCH($AB826,ITP!$E$3:$E$46,0)),""))</f>
        <v/>
      </c>
      <c r="W826" s="33">
        <f>IF($AB826="","",IFERROR(INDEX(ITP!$K$3:$K$46,MATCH($AB826,ITP!$E$3:$E$46,0)),""))</f>
        <v/>
      </c>
      <c r="X826" s="33">
        <f>IF($AB826="","",IFERROR(INDEX(ITP!$L$3:$L$46,MATCH($AB826,ITP!$E$3:$E$46,0)),""))</f>
        <v/>
      </c>
      <c r="Y826" s="33">
        <f>IF($AB826="","",IFERROR(INDEX(ITP!$M$3:$M$46,MATCH($AB826,ITP!$E$3:$E$46,0)),""))</f>
        <v/>
      </c>
      <c r="Z826" s="33">
        <f>IF($AB826="","",IFERROR(INDEX(ITP!$N$3:$N$46,MATCH($AB826,ITP!$E$3:$E$46,0)),""))</f>
        <v/>
      </c>
      <c r="AA826" s="13">
        <f>IF(A826="","",A826&amp;"|"&amp;COUNTIF($A$2:A826,A826))</f>
        <v/>
      </c>
      <c r="AB826" s="13">
        <f>IF($A826="","",IFERROR(INDEX(ITP!$C$3:$C$21,MATCH(1,INDEX((ITP!$A$3:$A$21=$A826)*(((ITP!$B$3:$B$21="")+ISNUMBER(SEARCH(ITP!$B$3:$B$21,$G826&amp;" "&amp;$T826)))&gt;0),0),0)),""))</f>
        <v/>
      </c>
    </row>
    <row r="827">
      <c r="A827" s="33" t="n"/>
      <c r="B827" s="10" t="n"/>
      <c r="C827" s="33" t="n"/>
      <c r="D827" s="28" t="n"/>
      <c r="E827" s="10" t="n"/>
      <c r="F827" s="44" t="n"/>
      <c r="G827" s="33" t="n"/>
      <c r="H827" s="33" t="n"/>
      <c r="I827" s="33" t="n"/>
      <c r="J827" s="33" t="n"/>
      <c r="K827" s="44" t="n"/>
      <c r="L827" s="10" t="n"/>
      <c r="M827" s="33" t="n"/>
      <c r="N827" s="33" t="n"/>
      <c r="O827" s="33" t="n"/>
      <c r="P827" s="33" t="n"/>
      <c r="Q827" s="33" t="n"/>
      <c r="R827" s="33">
        <f>IF($AB827="","",IFERROR(INDEX(ITP!$G$3:$G$46,MATCH($AB827,ITP!$E$3:$E$46,0)),""))</f>
        <v/>
      </c>
      <c r="S827" s="33" t="n"/>
      <c r="T827" s="33" t="n"/>
      <c r="U827" s="33">
        <f>IF($AB827="","",IFERROR(INDEX(ITP!$I$3:$I$46,MATCH($AB827,ITP!$E$3:$E$46,0)),""))</f>
        <v/>
      </c>
      <c r="V827" s="33">
        <f>IF($AB827="","",IFERROR(INDEX(ITP!$J$3:$J$46,MATCH($AB827,ITP!$E$3:$E$46,0)),""))</f>
        <v/>
      </c>
      <c r="W827" s="33">
        <f>IF($AB827="","",IFERROR(INDEX(ITP!$K$3:$K$46,MATCH($AB827,ITP!$E$3:$E$46,0)),""))</f>
        <v/>
      </c>
      <c r="X827" s="33">
        <f>IF($AB827="","",IFERROR(INDEX(ITP!$L$3:$L$46,MATCH($AB827,ITP!$E$3:$E$46,0)),""))</f>
        <v/>
      </c>
      <c r="Y827" s="33">
        <f>IF($AB827="","",IFERROR(INDEX(ITP!$M$3:$M$46,MATCH($AB827,ITP!$E$3:$E$46,0)),""))</f>
        <v/>
      </c>
      <c r="Z827" s="33">
        <f>IF($AB827="","",IFERROR(INDEX(ITP!$N$3:$N$46,MATCH($AB827,ITP!$E$3:$E$46,0)),""))</f>
        <v/>
      </c>
      <c r="AA827" s="13">
        <f>IF(A827="","",A827&amp;"|"&amp;COUNTIF($A$2:A827,A827))</f>
        <v/>
      </c>
      <c r="AB827" s="13">
        <f>IF($A827="","",IFERROR(INDEX(ITP!$C$3:$C$21,MATCH(1,INDEX((ITP!$A$3:$A$21=$A827)*(((ITP!$B$3:$B$21="")+ISNUMBER(SEARCH(ITP!$B$3:$B$21,$G827&amp;" "&amp;$T827)))&gt;0),0),0)),""))</f>
        <v/>
      </c>
    </row>
    <row r="828">
      <c r="A828" s="33" t="n"/>
      <c r="B828" s="10" t="n"/>
      <c r="C828" s="33" t="n"/>
      <c r="D828" s="28" t="n"/>
      <c r="E828" s="10" t="n"/>
      <c r="F828" s="44" t="n"/>
      <c r="G828" s="33" t="n"/>
      <c r="H828" s="33" t="n"/>
      <c r="I828" s="33" t="n"/>
      <c r="J828" s="33" t="n"/>
      <c r="K828" s="44" t="n"/>
      <c r="L828" s="10" t="n"/>
      <c r="M828" s="33" t="n"/>
      <c r="N828" s="33" t="n"/>
      <c r="O828" s="33" t="n"/>
      <c r="P828" s="33" t="n"/>
      <c r="Q828" s="33" t="n"/>
      <c r="R828" s="33">
        <f>IF($AB828="","",IFERROR(INDEX(ITP!$G$3:$G$46,MATCH($AB828,ITP!$E$3:$E$46,0)),""))</f>
        <v/>
      </c>
      <c r="S828" s="33" t="n"/>
      <c r="T828" s="33" t="n"/>
      <c r="U828" s="33">
        <f>IF($AB828="","",IFERROR(INDEX(ITP!$I$3:$I$46,MATCH($AB828,ITP!$E$3:$E$46,0)),""))</f>
        <v/>
      </c>
      <c r="V828" s="33">
        <f>IF($AB828="","",IFERROR(INDEX(ITP!$J$3:$J$46,MATCH($AB828,ITP!$E$3:$E$46,0)),""))</f>
        <v/>
      </c>
      <c r="W828" s="33">
        <f>IF($AB828="","",IFERROR(INDEX(ITP!$K$3:$K$46,MATCH($AB828,ITP!$E$3:$E$46,0)),""))</f>
        <v/>
      </c>
      <c r="X828" s="33">
        <f>IF($AB828="","",IFERROR(INDEX(ITP!$L$3:$L$46,MATCH($AB828,ITP!$E$3:$E$46,0)),""))</f>
        <v/>
      </c>
      <c r="Y828" s="33">
        <f>IF($AB828="","",IFERROR(INDEX(ITP!$M$3:$M$46,MATCH($AB828,ITP!$E$3:$E$46,0)),""))</f>
        <v/>
      </c>
      <c r="Z828" s="33">
        <f>IF($AB828="","",IFERROR(INDEX(ITP!$N$3:$N$46,MATCH($AB828,ITP!$E$3:$E$46,0)),""))</f>
        <v/>
      </c>
      <c r="AA828" s="13">
        <f>IF(A828="","",A828&amp;"|"&amp;COUNTIF($A$2:A828,A828))</f>
        <v/>
      </c>
      <c r="AB828" s="13">
        <f>IF($A828="","",IFERROR(INDEX(ITP!$C$3:$C$21,MATCH(1,INDEX((ITP!$A$3:$A$21=$A828)*(((ITP!$B$3:$B$21="")+ISNUMBER(SEARCH(ITP!$B$3:$B$21,$G828&amp;" "&amp;$T828)))&gt;0),0),0)),""))</f>
        <v/>
      </c>
    </row>
    <row r="829">
      <c r="A829" s="33" t="n"/>
      <c r="B829" s="10" t="n"/>
      <c r="C829" s="33" t="n"/>
      <c r="D829" s="28" t="n"/>
      <c r="E829" s="10" t="n"/>
      <c r="F829" s="44" t="n"/>
      <c r="G829" s="33" t="n"/>
      <c r="H829" s="33" t="n"/>
      <c r="I829" s="33" t="n"/>
      <c r="J829" s="33" t="n"/>
      <c r="K829" s="44" t="n"/>
      <c r="L829" s="10" t="n"/>
      <c r="M829" s="33" t="n"/>
      <c r="N829" s="33" t="n"/>
      <c r="O829" s="33" t="n"/>
      <c r="P829" s="33" t="n"/>
      <c r="Q829" s="33" t="n"/>
      <c r="R829" s="33">
        <f>IF($AB829="","",IFERROR(INDEX(ITP!$G$3:$G$46,MATCH($AB829,ITP!$E$3:$E$46,0)),""))</f>
        <v/>
      </c>
      <c r="S829" s="33" t="n"/>
      <c r="T829" s="33" t="n"/>
      <c r="U829" s="33">
        <f>IF($AB829="","",IFERROR(INDEX(ITP!$I$3:$I$46,MATCH($AB829,ITP!$E$3:$E$46,0)),""))</f>
        <v/>
      </c>
      <c r="V829" s="33">
        <f>IF($AB829="","",IFERROR(INDEX(ITP!$J$3:$J$46,MATCH($AB829,ITP!$E$3:$E$46,0)),""))</f>
        <v/>
      </c>
      <c r="W829" s="33">
        <f>IF($AB829="","",IFERROR(INDEX(ITP!$K$3:$K$46,MATCH($AB829,ITP!$E$3:$E$46,0)),""))</f>
        <v/>
      </c>
      <c r="X829" s="33">
        <f>IF($AB829="","",IFERROR(INDEX(ITP!$L$3:$L$46,MATCH($AB829,ITP!$E$3:$E$46,0)),""))</f>
        <v/>
      </c>
      <c r="Y829" s="33">
        <f>IF($AB829="","",IFERROR(INDEX(ITP!$M$3:$M$46,MATCH($AB829,ITP!$E$3:$E$46,0)),""))</f>
        <v/>
      </c>
      <c r="Z829" s="33">
        <f>IF($AB829="","",IFERROR(INDEX(ITP!$N$3:$N$46,MATCH($AB829,ITP!$E$3:$E$46,0)),""))</f>
        <v/>
      </c>
      <c r="AA829" s="13">
        <f>IF(A829="","",A829&amp;"|"&amp;COUNTIF($A$2:A829,A829))</f>
        <v/>
      </c>
      <c r="AB829" s="13">
        <f>IF($A829="","",IFERROR(INDEX(ITP!$C$3:$C$21,MATCH(1,INDEX((ITP!$A$3:$A$21=$A829)*(((ITP!$B$3:$B$21="")+ISNUMBER(SEARCH(ITP!$B$3:$B$21,$G829&amp;" "&amp;$T829)))&gt;0),0),0)),""))</f>
        <v/>
      </c>
    </row>
    <row r="830">
      <c r="A830" s="33" t="n"/>
      <c r="B830" s="10" t="n"/>
      <c r="C830" s="33" t="n"/>
      <c r="D830" s="28" t="n"/>
      <c r="E830" s="10" t="n"/>
      <c r="F830" s="44" t="n"/>
      <c r="G830" s="33" t="n"/>
      <c r="H830" s="33" t="n"/>
      <c r="I830" s="33" t="n"/>
      <c r="J830" s="33" t="n"/>
      <c r="K830" s="44" t="n"/>
      <c r="L830" s="10" t="n"/>
      <c r="M830" s="33" t="n"/>
      <c r="N830" s="33" t="n"/>
      <c r="O830" s="33" t="n"/>
      <c r="P830" s="33" t="n"/>
      <c r="Q830" s="33" t="n"/>
      <c r="R830" s="33">
        <f>IF($AB830="","",IFERROR(INDEX(ITP!$G$3:$G$46,MATCH($AB830,ITP!$E$3:$E$46,0)),""))</f>
        <v/>
      </c>
      <c r="S830" s="33" t="n"/>
      <c r="T830" s="33" t="n"/>
      <c r="U830" s="33">
        <f>IF($AB830="","",IFERROR(INDEX(ITP!$I$3:$I$46,MATCH($AB830,ITP!$E$3:$E$46,0)),""))</f>
        <v/>
      </c>
      <c r="V830" s="33">
        <f>IF($AB830="","",IFERROR(INDEX(ITP!$J$3:$J$46,MATCH($AB830,ITP!$E$3:$E$46,0)),""))</f>
        <v/>
      </c>
      <c r="W830" s="33">
        <f>IF($AB830="","",IFERROR(INDEX(ITP!$K$3:$K$46,MATCH($AB830,ITP!$E$3:$E$46,0)),""))</f>
        <v/>
      </c>
      <c r="X830" s="33">
        <f>IF($AB830="","",IFERROR(INDEX(ITP!$L$3:$L$46,MATCH($AB830,ITP!$E$3:$E$46,0)),""))</f>
        <v/>
      </c>
      <c r="Y830" s="33">
        <f>IF($AB830="","",IFERROR(INDEX(ITP!$M$3:$M$46,MATCH($AB830,ITP!$E$3:$E$46,0)),""))</f>
        <v/>
      </c>
      <c r="Z830" s="33">
        <f>IF($AB830="","",IFERROR(INDEX(ITP!$N$3:$N$46,MATCH($AB830,ITP!$E$3:$E$46,0)),""))</f>
        <v/>
      </c>
      <c r="AA830" s="13">
        <f>IF(A830="","",A830&amp;"|"&amp;COUNTIF($A$2:A830,A830))</f>
        <v/>
      </c>
      <c r="AB830" s="13">
        <f>IF($A830="","",IFERROR(INDEX(ITP!$C$3:$C$21,MATCH(1,INDEX((ITP!$A$3:$A$21=$A830)*(((ITP!$B$3:$B$21="")+ISNUMBER(SEARCH(ITP!$B$3:$B$21,$G830&amp;" "&amp;$T830)))&gt;0),0),0)),""))</f>
        <v/>
      </c>
    </row>
    <row r="831">
      <c r="A831" s="33" t="n"/>
      <c r="B831" s="10" t="n"/>
      <c r="C831" s="33" t="n"/>
      <c r="D831" s="28" t="n"/>
      <c r="E831" s="10" t="n"/>
      <c r="F831" s="44" t="n"/>
      <c r="G831" s="33" t="n"/>
      <c r="H831" s="33" t="n"/>
      <c r="I831" s="33" t="n"/>
      <c r="J831" s="33" t="n"/>
      <c r="K831" s="44" t="n"/>
      <c r="L831" s="10" t="n"/>
      <c r="M831" s="33" t="n"/>
      <c r="N831" s="33" t="n"/>
      <c r="O831" s="33" t="n"/>
      <c r="P831" s="33" t="n"/>
      <c r="Q831" s="33" t="n"/>
      <c r="R831" s="33">
        <f>IF($AB831="","",IFERROR(INDEX(ITP!$G$3:$G$46,MATCH($AB831,ITP!$E$3:$E$46,0)),""))</f>
        <v/>
      </c>
      <c r="S831" s="33" t="n"/>
      <c r="T831" s="33" t="n"/>
      <c r="U831" s="33">
        <f>IF($AB831="","",IFERROR(INDEX(ITP!$I$3:$I$46,MATCH($AB831,ITP!$E$3:$E$46,0)),""))</f>
        <v/>
      </c>
      <c r="V831" s="33">
        <f>IF($AB831="","",IFERROR(INDEX(ITP!$J$3:$J$46,MATCH($AB831,ITP!$E$3:$E$46,0)),""))</f>
        <v/>
      </c>
      <c r="W831" s="33">
        <f>IF($AB831="","",IFERROR(INDEX(ITP!$K$3:$K$46,MATCH($AB831,ITP!$E$3:$E$46,0)),""))</f>
        <v/>
      </c>
      <c r="X831" s="33">
        <f>IF($AB831="","",IFERROR(INDEX(ITP!$L$3:$L$46,MATCH($AB831,ITP!$E$3:$E$46,0)),""))</f>
        <v/>
      </c>
      <c r="Y831" s="33">
        <f>IF($AB831="","",IFERROR(INDEX(ITP!$M$3:$M$46,MATCH($AB831,ITP!$E$3:$E$46,0)),""))</f>
        <v/>
      </c>
      <c r="Z831" s="33">
        <f>IF($AB831="","",IFERROR(INDEX(ITP!$N$3:$N$46,MATCH($AB831,ITP!$E$3:$E$46,0)),""))</f>
        <v/>
      </c>
      <c r="AA831" s="13">
        <f>IF(A831="","",A831&amp;"|"&amp;COUNTIF($A$2:A831,A831))</f>
        <v/>
      </c>
      <c r="AB831" s="13">
        <f>IF($A831="","",IFERROR(INDEX(ITP!$C$3:$C$21,MATCH(1,INDEX((ITP!$A$3:$A$21=$A831)*(((ITP!$B$3:$B$21="")+ISNUMBER(SEARCH(ITP!$B$3:$B$21,$G831&amp;" "&amp;$T831)))&gt;0),0),0)),""))</f>
        <v/>
      </c>
    </row>
    <row r="832">
      <c r="A832" s="33" t="n"/>
      <c r="B832" s="10" t="n"/>
      <c r="C832" s="33" t="n"/>
      <c r="D832" s="28" t="n"/>
      <c r="E832" s="10" t="n"/>
      <c r="F832" s="44" t="n"/>
      <c r="G832" s="33" t="n"/>
      <c r="H832" s="33" t="n"/>
      <c r="I832" s="33" t="n"/>
      <c r="J832" s="33" t="n"/>
      <c r="K832" s="44" t="n"/>
      <c r="L832" s="10" t="n"/>
      <c r="M832" s="33" t="n"/>
      <c r="N832" s="33" t="n"/>
      <c r="O832" s="33" t="n"/>
      <c r="P832" s="33" t="n"/>
      <c r="Q832" s="33" t="n"/>
      <c r="R832" s="33">
        <f>IF($AB832="","",IFERROR(INDEX(ITP!$G$3:$G$46,MATCH($AB832,ITP!$E$3:$E$46,0)),""))</f>
        <v/>
      </c>
      <c r="S832" s="33" t="n"/>
      <c r="T832" s="33" t="n"/>
      <c r="U832" s="33">
        <f>IF($AB832="","",IFERROR(INDEX(ITP!$I$3:$I$46,MATCH($AB832,ITP!$E$3:$E$46,0)),""))</f>
        <v/>
      </c>
      <c r="V832" s="33">
        <f>IF($AB832="","",IFERROR(INDEX(ITP!$J$3:$J$46,MATCH($AB832,ITP!$E$3:$E$46,0)),""))</f>
        <v/>
      </c>
      <c r="W832" s="33">
        <f>IF($AB832="","",IFERROR(INDEX(ITP!$K$3:$K$46,MATCH($AB832,ITP!$E$3:$E$46,0)),""))</f>
        <v/>
      </c>
      <c r="X832" s="33">
        <f>IF($AB832="","",IFERROR(INDEX(ITP!$L$3:$L$46,MATCH($AB832,ITP!$E$3:$E$46,0)),""))</f>
        <v/>
      </c>
      <c r="Y832" s="33">
        <f>IF($AB832="","",IFERROR(INDEX(ITP!$M$3:$M$46,MATCH($AB832,ITP!$E$3:$E$46,0)),""))</f>
        <v/>
      </c>
      <c r="Z832" s="33">
        <f>IF($AB832="","",IFERROR(INDEX(ITP!$N$3:$N$46,MATCH($AB832,ITP!$E$3:$E$46,0)),""))</f>
        <v/>
      </c>
      <c r="AA832" s="13">
        <f>IF(A832="","",A832&amp;"|"&amp;COUNTIF($A$2:A832,A832))</f>
        <v/>
      </c>
      <c r="AB832" s="13">
        <f>IF($A832="","",IFERROR(INDEX(ITP!$C$3:$C$21,MATCH(1,INDEX((ITP!$A$3:$A$21=$A832)*(((ITP!$B$3:$B$21="")+ISNUMBER(SEARCH(ITP!$B$3:$B$21,$G832&amp;" "&amp;$T832)))&gt;0),0),0)),""))</f>
        <v/>
      </c>
    </row>
    <row r="833">
      <c r="A833" s="33" t="n"/>
      <c r="B833" s="10" t="n"/>
      <c r="C833" s="33" t="n"/>
      <c r="D833" s="28" t="n"/>
      <c r="E833" s="10" t="n"/>
      <c r="F833" s="44" t="n"/>
      <c r="G833" s="33" t="n"/>
      <c r="H833" s="33" t="n"/>
      <c r="I833" s="33" t="n"/>
      <c r="J833" s="33" t="n"/>
      <c r="K833" s="44" t="n"/>
      <c r="L833" s="10" t="n"/>
      <c r="M833" s="33" t="n"/>
      <c r="N833" s="33" t="n"/>
      <c r="O833" s="33" t="n"/>
      <c r="P833" s="33" t="n"/>
      <c r="Q833" s="33" t="n"/>
      <c r="R833" s="33">
        <f>IF($AB833="","",IFERROR(INDEX(ITP!$G$3:$G$46,MATCH($AB833,ITP!$E$3:$E$46,0)),""))</f>
        <v/>
      </c>
      <c r="S833" s="33" t="n"/>
      <c r="T833" s="33" t="n"/>
      <c r="U833" s="33">
        <f>IF($AB833="","",IFERROR(INDEX(ITP!$I$3:$I$46,MATCH($AB833,ITP!$E$3:$E$46,0)),""))</f>
        <v/>
      </c>
      <c r="V833" s="33">
        <f>IF($AB833="","",IFERROR(INDEX(ITP!$J$3:$J$46,MATCH($AB833,ITP!$E$3:$E$46,0)),""))</f>
        <v/>
      </c>
      <c r="W833" s="33">
        <f>IF($AB833="","",IFERROR(INDEX(ITP!$K$3:$K$46,MATCH($AB833,ITP!$E$3:$E$46,0)),""))</f>
        <v/>
      </c>
      <c r="X833" s="33">
        <f>IF($AB833="","",IFERROR(INDEX(ITP!$L$3:$L$46,MATCH($AB833,ITP!$E$3:$E$46,0)),""))</f>
        <v/>
      </c>
      <c r="Y833" s="33">
        <f>IF($AB833="","",IFERROR(INDEX(ITP!$M$3:$M$46,MATCH($AB833,ITP!$E$3:$E$46,0)),""))</f>
        <v/>
      </c>
      <c r="Z833" s="33">
        <f>IF($AB833="","",IFERROR(INDEX(ITP!$N$3:$N$46,MATCH($AB833,ITP!$E$3:$E$46,0)),""))</f>
        <v/>
      </c>
      <c r="AA833" s="13">
        <f>IF(A833="","",A833&amp;"|"&amp;COUNTIF($A$2:A833,A833))</f>
        <v/>
      </c>
      <c r="AB833" s="13">
        <f>IF($A833="","",IFERROR(INDEX(ITP!$C$3:$C$21,MATCH(1,INDEX((ITP!$A$3:$A$21=$A833)*(((ITP!$B$3:$B$21="")+ISNUMBER(SEARCH(ITP!$B$3:$B$21,$G833&amp;" "&amp;$T833)))&gt;0),0),0)),""))</f>
        <v/>
      </c>
    </row>
    <row r="834">
      <c r="A834" s="33" t="n"/>
      <c r="B834" s="10" t="n"/>
      <c r="C834" s="33" t="n"/>
      <c r="D834" s="28" t="n"/>
      <c r="E834" s="10" t="n"/>
      <c r="F834" s="44" t="n"/>
      <c r="G834" s="33" t="n"/>
      <c r="H834" s="33" t="n"/>
      <c r="I834" s="33" t="n"/>
      <c r="J834" s="33" t="n"/>
      <c r="K834" s="44" t="n"/>
      <c r="L834" s="10" t="n"/>
      <c r="M834" s="33" t="n"/>
      <c r="N834" s="33" t="n"/>
      <c r="O834" s="33" t="n"/>
      <c r="P834" s="33" t="n"/>
      <c r="Q834" s="33" t="n"/>
      <c r="R834" s="33">
        <f>IF($AB834="","",IFERROR(INDEX(ITP!$G$3:$G$46,MATCH($AB834,ITP!$E$3:$E$46,0)),""))</f>
        <v/>
      </c>
      <c r="S834" s="33" t="n"/>
      <c r="T834" s="33" t="n"/>
      <c r="U834" s="33">
        <f>IF($AB834="","",IFERROR(INDEX(ITP!$I$3:$I$46,MATCH($AB834,ITP!$E$3:$E$46,0)),""))</f>
        <v/>
      </c>
      <c r="V834" s="33">
        <f>IF($AB834="","",IFERROR(INDEX(ITP!$J$3:$J$46,MATCH($AB834,ITP!$E$3:$E$46,0)),""))</f>
        <v/>
      </c>
      <c r="W834" s="33">
        <f>IF($AB834="","",IFERROR(INDEX(ITP!$K$3:$K$46,MATCH($AB834,ITP!$E$3:$E$46,0)),""))</f>
        <v/>
      </c>
      <c r="X834" s="33">
        <f>IF($AB834="","",IFERROR(INDEX(ITP!$L$3:$L$46,MATCH($AB834,ITP!$E$3:$E$46,0)),""))</f>
        <v/>
      </c>
      <c r="Y834" s="33">
        <f>IF($AB834="","",IFERROR(INDEX(ITP!$M$3:$M$46,MATCH($AB834,ITP!$E$3:$E$46,0)),""))</f>
        <v/>
      </c>
      <c r="Z834" s="33">
        <f>IF($AB834="","",IFERROR(INDEX(ITP!$N$3:$N$46,MATCH($AB834,ITP!$E$3:$E$46,0)),""))</f>
        <v/>
      </c>
      <c r="AA834" s="13">
        <f>IF(A834="","",A834&amp;"|"&amp;COUNTIF($A$2:A834,A834))</f>
        <v/>
      </c>
      <c r="AB834" s="13">
        <f>IF($A834="","",IFERROR(INDEX(ITP!$C$3:$C$21,MATCH(1,INDEX((ITP!$A$3:$A$21=$A834)*(((ITP!$B$3:$B$21="")+ISNUMBER(SEARCH(ITP!$B$3:$B$21,$G834&amp;" "&amp;$T834)))&gt;0),0),0)),""))</f>
        <v/>
      </c>
    </row>
    <row r="835">
      <c r="A835" s="33" t="n"/>
      <c r="B835" s="10" t="n"/>
      <c r="C835" s="33" t="n"/>
      <c r="D835" s="28" t="n"/>
      <c r="E835" s="10" t="n"/>
      <c r="F835" s="44" t="n"/>
      <c r="G835" s="33" t="n"/>
      <c r="H835" s="33" t="n"/>
      <c r="I835" s="33" t="n"/>
      <c r="J835" s="33" t="n"/>
      <c r="K835" s="44" t="n"/>
      <c r="L835" s="10" t="n"/>
      <c r="M835" s="33" t="n"/>
      <c r="N835" s="33" t="n"/>
      <c r="O835" s="33" t="n"/>
      <c r="P835" s="33" t="n"/>
      <c r="Q835" s="33" t="n"/>
      <c r="R835" s="33">
        <f>IF($AB835="","",IFERROR(INDEX(ITP!$G$3:$G$46,MATCH($AB835,ITP!$E$3:$E$46,0)),""))</f>
        <v/>
      </c>
      <c r="S835" s="33" t="n"/>
      <c r="T835" s="33" t="n"/>
      <c r="U835" s="33">
        <f>IF($AB835="","",IFERROR(INDEX(ITP!$I$3:$I$46,MATCH($AB835,ITP!$E$3:$E$46,0)),""))</f>
        <v/>
      </c>
      <c r="V835" s="33">
        <f>IF($AB835="","",IFERROR(INDEX(ITP!$J$3:$J$46,MATCH($AB835,ITP!$E$3:$E$46,0)),""))</f>
        <v/>
      </c>
      <c r="W835" s="33">
        <f>IF($AB835="","",IFERROR(INDEX(ITP!$K$3:$K$46,MATCH($AB835,ITP!$E$3:$E$46,0)),""))</f>
        <v/>
      </c>
      <c r="X835" s="33">
        <f>IF($AB835="","",IFERROR(INDEX(ITP!$L$3:$L$46,MATCH($AB835,ITP!$E$3:$E$46,0)),""))</f>
        <v/>
      </c>
      <c r="Y835" s="33">
        <f>IF($AB835="","",IFERROR(INDEX(ITP!$M$3:$M$46,MATCH($AB835,ITP!$E$3:$E$46,0)),""))</f>
        <v/>
      </c>
      <c r="Z835" s="33">
        <f>IF($AB835="","",IFERROR(INDEX(ITP!$N$3:$N$46,MATCH($AB835,ITP!$E$3:$E$46,0)),""))</f>
        <v/>
      </c>
      <c r="AA835" s="13">
        <f>IF(A835="","",A835&amp;"|"&amp;COUNTIF($A$2:A835,A835))</f>
        <v/>
      </c>
      <c r="AB835" s="13">
        <f>IF($A835="","",IFERROR(INDEX(ITP!$C$3:$C$21,MATCH(1,INDEX((ITP!$A$3:$A$21=$A835)*(((ITP!$B$3:$B$21="")+ISNUMBER(SEARCH(ITP!$B$3:$B$21,$G835&amp;" "&amp;$T835)))&gt;0),0),0)),""))</f>
        <v/>
      </c>
    </row>
    <row r="836">
      <c r="A836" s="33" t="n"/>
      <c r="B836" s="10" t="n"/>
      <c r="C836" s="33" t="n"/>
      <c r="D836" s="28" t="n"/>
      <c r="E836" s="10" t="n"/>
      <c r="F836" s="44" t="n"/>
      <c r="G836" s="33" t="n"/>
      <c r="H836" s="33" t="n"/>
      <c r="I836" s="33" t="n"/>
      <c r="J836" s="33" t="n"/>
      <c r="K836" s="44" t="n"/>
      <c r="L836" s="10" t="n"/>
      <c r="M836" s="33" t="n"/>
      <c r="N836" s="33" t="n"/>
      <c r="O836" s="33" t="n"/>
      <c r="P836" s="33" t="n"/>
      <c r="Q836" s="33" t="n"/>
      <c r="R836" s="33">
        <f>IF($AB836="","",IFERROR(INDEX(ITP!$G$3:$G$46,MATCH($AB836,ITP!$E$3:$E$46,0)),""))</f>
        <v/>
      </c>
      <c r="S836" s="33" t="n"/>
      <c r="T836" s="33" t="n"/>
      <c r="U836" s="33">
        <f>IF($AB836="","",IFERROR(INDEX(ITP!$I$3:$I$46,MATCH($AB836,ITP!$E$3:$E$46,0)),""))</f>
        <v/>
      </c>
      <c r="V836" s="33">
        <f>IF($AB836="","",IFERROR(INDEX(ITP!$J$3:$J$46,MATCH($AB836,ITP!$E$3:$E$46,0)),""))</f>
        <v/>
      </c>
      <c r="W836" s="33">
        <f>IF($AB836="","",IFERROR(INDEX(ITP!$K$3:$K$46,MATCH($AB836,ITP!$E$3:$E$46,0)),""))</f>
        <v/>
      </c>
      <c r="X836" s="33">
        <f>IF($AB836="","",IFERROR(INDEX(ITP!$L$3:$L$46,MATCH($AB836,ITP!$E$3:$E$46,0)),""))</f>
        <v/>
      </c>
      <c r="Y836" s="33">
        <f>IF($AB836="","",IFERROR(INDEX(ITP!$M$3:$M$46,MATCH($AB836,ITP!$E$3:$E$46,0)),""))</f>
        <v/>
      </c>
      <c r="Z836" s="33">
        <f>IF($AB836="","",IFERROR(INDEX(ITP!$N$3:$N$46,MATCH($AB836,ITP!$E$3:$E$46,0)),""))</f>
        <v/>
      </c>
      <c r="AA836" s="13">
        <f>IF(A836="","",A836&amp;"|"&amp;COUNTIF($A$2:A836,A836))</f>
        <v/>
      </c>
      <c r="AB836" s="13">
        <f>IF($A836="","",IFERROR(INDEX(ITP!$C$3:$C$21,MATCH(1,INDEX((ITP!$A$3:$A$21=$A836)*(((ITP!$B$3:$B$21="")+ISNUMBER(SEARCH(ITP!$B$3:$B$21,$G836&amp;" "&amp;$T836)))&gt;0),0),0)),""))</f>
        <v/>
      </c>
    </row>
    <row r="837">
      <c r="A837" s="33" t="n"/>
      <c r="B837" s="10" t="n"/>
      <c r="C837" s="33" t="n"/>
      <c r="D837" s="28" t="n"/>
      <c r="E837" s="10" t="n"/>
      <c r="F837" s="44" t="n"/>
      <c r="G837" s="33" t="n"/>
      <c r="H837" s="33" t="n"/>
      <c r="I837" s="33" t="n"/>
      <c r="J837" s="33" t="n"/>
      <c r="K837" s="44" t="n"/>
      <c r="L837" s="10" t="n"/>
      <c r="M837" s="33" t="n"/>
      <c r="N837" s="33" t="n"/>
      <c r="O837" s="33" t="n"/>
      <c r="P837" s="33" t="n"/>
      <c r="Q837" s="33" t="n"/>
      <c r="R837" s="33">
        <f>IF($AB837="","",IFERROR(INDEX(ITP!$G$3:$G$46,MATCH($AB837,ITP!$E$3:$E$46,0)),""))</f>
        <v/>
      </c>
      <c r="S837" s="33" t="n"/>
      <c r="T837" s="33" t="n"/>
      <c r="U837" s="33">
        <f>IF($AB837="","",IFERROR(INDEX(ITP!$I$3:$I$46,MATCH($AB837,ITP!$E$3:$E$46,0)),""))</f>
        <v/>
      </c>
      <c r="V837" s="33">
        <f>IF($AB837="","",IFERROR(INDEX(ITP!$J$3:$J$46,MATCH($AB837,ITP!$E$3:$E$46,0)),""))</f>
        <v/>
      </c>
      <c r="W837" s="33">
        <f>IF($AB837="","",IFERROR(INDEX(ITP!$K$3:$K$46,MATCH($AB837,ITP!$E$3:$E$46,0)),""))</f>
        <v/>
      </c>
      <c r="X837" s="33">
        <f>IF($AB837="","",IFERROR(INDEX(ITP!$L$3:$L$46,MATCH($AB837,ITP!$E$3:$E$46,0)),""))</f>
        <v/>
      </c>
      <c r="Y837" s="33">
        <f>IF($AB837="","",IFERROR(INDEX(ITP!$M$3:$M$46,MATCH($AB837,ITP!$E$3:$E$46,0)),""))</f>
        <v/>
      </c>
      <c r="Z837" s="33">
        <f>IF($AB837="","",IFERROR(INDEX(ITP!$N$3:$N$46,MATCH($AB837,ITP!$E$3:$E$46,0)),""))</f>
        <v/>
      </c>
      <c r="AA837" s="13">
        <f>IF(A837="","",A837&amp;"|"&amp;COUNTIF($A$2:A837,A837))</f>
        <v/>
      </c>
      <c r="AB837" s="13">
        <f>IF($A837="","",IFERROR(INDEX(ITP!$C$3:$C$21,MATCH(1,INDEX((ITP!$A$3:$A$21=$A837)*(((ITP!$B$3:$B$21="")+ISNUMBER(SEARCH(ITP!$B$3:$B$21,$G837&amp;" "&amp;$T837)))&gt;0),0),0)),""))</f>
        <v/>
      </c>
    </row>
    <row r="838">
      <c r="A838" s="33" t="n"/>
      <c r="B838" s="10" t="n"/>
      <c r="C838" s="33" t="n"/>
      <c r="D838" s="28" t="n"/>
      <c r="E838" s="10" t="n"/>
      <c r="F838" s="44" t="n"/>
      <c r="G838" s="33" t="n"/>
      <c r="H838" s="33" t="n"/>
      <c r="I838" s="33" t="n"/>
      <c r="J838" s="33" t="n"/>
      <c r="K838" s="44" t="n"/>
      <c r="L838" s="10" t="n"/>
      <c r="M838" s="33" t="n"/>
      <c r="N838" s="33" t="n"/>
      <c r="O838" s="33" t="n"/>
      <c r="P838" s="33" t="n"/>
      <c r="Q838" s="33" t="n"/>
      <c r="R838" s="33">
        <f>IF($AB838="","",IFERROR(INDEX(ITP!$G$3:$G$46,MATCH($AB838,ITP!$E$3:$E$46,0)),""))</f>
        <v/>
      </c>
      <c r="S838" s="33" t="n"/>
      <c r="T838" s="33" t="n"/>
      <c r="U838" s="33">
        <f>IF($AB838="","",IFERROR(INDEX(ITP!$I$3:$I$46,MATCH($AB838,ITP!$E$3:$E$46,0)),""))</f>
        <v/>
      </c>
      <c r="V838" s="33">
        <f>IF($AB838="","",IFERROR(INDEX(ITP!$J$3:$J$46,MATCH($AB838,ITP!$E$3:$E$46,0)),""))</f>
        <v/>
      </c>
      <c r="W838" s="33">
        <f>IF($AB838="","",IFERROR(INDEX(ITP!$K$3:$K$46,MATCH($AB838,ITP!$E$3:$E$46,0)),""))</f>
        <v/>
      </c>
      <c r="X838" s="33">
        <f>IF($AB838="","",IFERROR(INDEX(ITP!$L$3:$L$46,MATCH($AB838,ITP!$E$3:$E$46,0)),""))</f>
        <v/>
      </c>
      <c r="Y838" s="33">
        <f>IF($AB838="","",IFERROR(INDEX(ITP!$M$3:$M$46,MATCH($AB838,ITP!$E$3:$E$46,0)),""))</f>
        <v/>
      </c>
      <c r="Z838" s="33">
        <f>IF($AB838="","",IFERROR(INDEX(ITP!$N$3:$N$46,MATCH($AB838,ITP!$E$3:$E$46,0)),""))</f>
        <v/>
      </c>
      <c r="AA838" s="13">
        <f>IF(A838="","",A838&amp;"|"&amp;COUNTIF($A$2:A838,A838))</f>
        <v/>
      </c>
      <c r="AB838" s="13">
        <f>IF($A838="","",IFERROR(INDEX(ITP!$C$3:$C$21,MATCH(1,INDEX((ITP!$A$3:$A$21=$A838)*(((ITP!$B$3:$B$21="")+ISNUMBER(SEARCH(ITP!$B$3:$B$21,$G838&amp;" "&amp;$T838)))&gt;0),0),0)),""))</f>
        <v/>
      </c>
    </row>
    <row r="839">
      <c r="A839" s="33" t="n"/>
      <c r="B839" s="10" t="n"/>
      <c r="C839" s="33" t="n"/>
      <c r="D839" s="28" t="n"/>
      <c r="E839" s="10" t="n"/>
      <c r="F839" s="44" t="n"/>
      <c r="G839" s="33" t="n"/>
      <c r="H839" s="33" t="n"/>
      <c r="I839" s="33" t="n"/>
      <c r="J839" s="33" t="n"/>
      <c r="K839" s="44" t="n"/>
      <c r="L839" s="10" t="n"/>
      <c r="M839" s="33" t="n"/>
      <c r="N839" s="33" t="n"/>
      <c r="O839" s="33" t="n"/>
      <c r="P839" s="33" t="n"/>
      <c r="Q839" s="33" t="n"/>
      <c r="R839" s="33">
        <f>IF($AB839="","",IFERROR(INDEX(ITP!$G$3:$G$46,MATCH($AB839,ITP!$E$3:$E$46,0)),""))</f>
        <v/>
      </c>
      <c r="S839" s="33" t="n"/>
      <c r="T839" s="33" t="n"/>
      <c r="U839" s="33">
        <f>IF($AB839="","",IFERROR(INDEX(ITP!$I$3:$I$46,MATCH($AB839,ITP!$E$3:$E$46,0)),""))</f>
        <v/>
      </c>
      <c r="V839" s="33">
        <f>IF($AB839="","",IFERROR(INDEX(ITP!$J$3:$J$46,MATCH($AB839,ITP!$E$3:$E$46,0)),""))</f>
        <v/>
      </c>
      <c r="W839" s="33">
        <f>IF($AB839="","",IFERROR(INDEX(ITP!$K$3:$K$46,MATCH($AB839,ITP!$E$3:$E$46,0)),""))</f>
        <v/>
      </c>
      <c r="X839" s="33">
        <f>IF($AB839="","",IFERROR(INDEX(ITP!$L$3:$L$46,MATCH($AB839,ITP!$E$3:$E$46,0)),""))</f>
        <v/>
      </c>
      <c r="Y839" s="33">
        <f>IF($AB839="","",IFERROR(INDEX(ITP!$M$3:$M$46,MATCH($AB839,ITP!$E$3:$E$46,0)),""))</f>
        <v/>
      </c>
      <c r="Z839" s="33">
        <f>IF($AB839="","",IFERROR(INDEX(ITP!$N$3:$N$46,MATCH($AB839,ITP!$E$3:$E$46,0)),""))</f>
        <v/>
      </c>
      <c r="AA839" s="13">
        <f>IF(A839="","",A839&amp;"|"&amp;COUNTIF($A$2:A839,A839))</f>
        <v/>
      </c>
      <c r="AB839" s="13">
        <f>IF($A839="","",IFERROR(INDEX(ITP!$C$3:$C$21,MATCH(1,INDEX((ITP!$A$3:$A$21=$A839)*(((ITP!$B$3:$B$21="")+ISNUMBER(SEARCH(ITP!$B$3:$B$21,$G839&amp;" "&amp;$T839)))&gt;0),0),0)),""))</f>
        <v/>
      </c>
    </row>
    <row r="840">
      <c r="A840" s="33" t="n"/>
      <c r="B840" s="10" t="n"/>
      <c r="C840" s="33" t="n"/>
      <c r="D840" s="28" t="n"/>
      <c r="E840" s="10" t="n"/>
      <c r="F840" s="44" t="n"/>
      <c r="G840" s="33" t="n"/>
      <c r="H840" s="33" t="n"/>
      <c r="I840" s="33" t="n"/>
      <c r="J840" s="33" t="n"/>
      <c r="K840" s="44" t="n"/>
      <c r="L840" s="10" t="n"/>
      <c r="M840" s="33" t="n"/>
      <c r="N840" s="33" t="n"/>
      <c r="O840" s="33" t="n"/>
      <c r="P840" s="33" t="n"/>
      <c r="Q840" s="33" t="n"/>
      <c r="R840" s="33">
        <f>IF($AB840="","",IFERROR(INDEX(ITP!$G$3:$G$46,MATCH($AB840,ITP!$E$3:$E$46,0)),""))</f>
        <v/>
      </c>
      <c r="S840" s="33" t="n"/>
      <c r="T840" s="33" t="n"/>
      <c r="U840" s="33">
        <f>IF($AB840="","",IFERROR(INDEX(ITP!$I$3:$I$46,MATCH($AB840,ITP!$E$3:$E$46,0)),""))</f>
        <v/>
      </c>
      <c r="V840" s="33">
        <f>IF($AB840="","",IFERROR(INDEX(ITP!$J$3:$J$46,MATCH($AB840,ITP!$E$3:$E$46,0)),""))</f>
        <v/>
      </c>
      <c r="W840" s="33">
        <f>IF($AB840="","",IFERROR(INDEX(ITP!$K$3:$K$46,MATCH($AB840,ITP!$E$3:$E$46,0)),""))</f>
        <v/>
      </c>
      <c r="X840" s="33">
        <f>IF($AB840="","",IFERROR(INDEX(ITP!$L$3:$L$46,MATCH($AB840,ITP!$E$3:$E$46,0)),""))</f>
        <v/>
      </c>
      <c r="Y840" s="33">
        <f>IF($AB840="","",IFERROR(INDEX(ITP!$M$3:$M$46,MATCH($AB840,ITP!$E$3:$E$46,0)),""))</f>
        <v/>
      </c>
      <c r="Z840" s="33">
        <f>IF($AB840="","",IFERROR(INDEX(ITP!$N$3:$N$46,MATCH($AB840,ITP!$E$3:$E$46,0)),""))</f>
        <v/>
      </c>
      <c r="AA840" s="13">
        <f>IF(A840="","",A840&amp;"|"&amp;COUNTIF($A$2:A840,A840))</f>
        <v/>
      </c>
      <c r="AB840" s="13">
        <f>IF($A840="","",IFERROR(INDEX(ITP!$C$3:$C$21,MATCH(1,INDEX((ITP!$A$3:$A$21=$A840)*(((ITP!$B$3:$B$21="")+ISNUMBER(SEARCH(ITP!$B$3:$B$21,$G840&amp;" "&amp;$T840)))&gt;0),0),0)),""))</f>
        <v/>
      </c>
    </row>
    <row r="841">
      <c r="A841" s="33" t="n"/>
      <c r="B841" s="10" t="n"/>
      <c r="C841" s="33" t="n"/>
      <c r="D841" s="28" t="n"/>
      <c r="E841" s="10" t="n"/>
      <c r="F841" s="44" t="n"/>
      <c r="G841" s="33" t="n"/>
      <c r="H841" s="33" t="n"/>
      <c r="I841" s="33" t="n"/>
      <c r="J841" s="33" t="n"/>
      <c r="K841" s="44" t="n"/>
      <c r="L841" s="10" t="n"/>
      <c r="M841" s="33" t="n"/>
      <c r="N841" s="33" t="n"/>
      <c r="O841" s="33" t="n"/>
      <c r="P841" s="33" t="n"/>
      <c r="Q841" s="33" t="n"/>
      <c r="R841" s="33">
        <f>IF($AB841="","",IFERROR(INDEX(ITP!$G$3:$G$46,MATCH($AB841,ITP!$E$3:$E$46,0)),""))</f>
        <v/>
      </c>
      <c r="S841" s="33" t="n"/>
      <c r="T841" s="33" t="n"/>
      <c r="U841" s="33">
        <f>IF($AB841="","",IFERROR(INDEX(ITP!$I$3:$I$46,MATCH($AB841,ITP!$E$3:$E$46,0)),""))</f>
        <v/>
      </c>
      <c r="V841" s="33">
        <f>IF($AB841="","",IFERROR(INDEX(ITP!$J$3:$J$46,MATCH($AB841,ITP!$E$3:$E$46,0)),""))</f>
        <v/>
      </c>
      <c r="W841" s="33">
        <f>IF($AB841="","",IFERROR(INDEX(ITP!$K$3:$K$46,MATCH($AB841,ITP!$E$3:$E$46,0)),""))</f>
        <v/>
      </c>
      <c r="X841" s="33">
        <f>IF($AB841="","",IFERROR(INDEX(ITP!$L$3:$L$46,MATCH($AB841,ITP!$E$3:$E$46,0)),""))</f>
        <v/>
      </c>
      <c r="Y841" s="33">
        <f>IF($AB841="","",IFERROR(INDEX(ITP!$M$3:$M$46,MATCH($AB841,ITP!$E$3:$E$46,0)),""))</f>
        <v/>
      </c>
      <c r="Z841" s="33">
        <f>IF($AB841="","",IFERROR(INDEX(ITP!$N$3:$N$46,MATCH($AB841,ITP!$E$3:$E$46,0)),""))</f>
        <v/>
      </c>
      <c r="AA841" s="13">
        <f>IF(A841="","",A841&amp;"|"&amp;COUNTIF($A$2:A841,A841))</f>
        <v/>
      </c>
      <c r="AB841" s="13">
        <f>IF($A841="","",IFERROR(INDEX(ITP!$C$3:$C$21,MATCH(1,INDEX((ITP!$A$3:$A$21=$A841)*(((ITP!$B$3:$B$21="")+ISNUMBER(SEARCH(ITP!$B$3:$B$21,$G841&amp;" "&amp;$T841)))&gt;0),0),0)),""))</f>
        <v/>
      </c>
    </row>
    <row r="842">
      <c r="A842" s="33" t="n"/>
      <c r="B842" s="10" t="n"/>
      <c r="C842" s="33" t="n"/>
      <c r="D842" s="28" t="n"/>
      <c r="E842" s="10" t="n"/>
      <c r="F842" s="44" t="n"/>
      <c r="G842" s="33" t="n"/>
      <c r="H842" s="33" t="n"/>
      <c r="I842" s="33" t="n"/>
      <c r="J842" s="33" t="n"/>
      <c r="K842" s="44" t="n"/>
      <c r="L842" s="10" t="n"/>
      <c r="M842" s="33" t="n"/>
      <c r="N842" s="33" t="n"/>
      <c r="O842" s="33" t="n"/>
      <c r="P842" s="33" t="n"/>
      <c r="Q842" s="33" t="n"/>
      <c r="R842" s="33">
        <f>IF($AB842="","",IFERROR(INDEX(ITP!$G$3:$G$46,MATCH($AB842,ITP!$E$3:$E$46,0)),""))</f>
        <v/>
      </c>
      <c r="S842" s="33" t="n"/>
      <c r="T842" s="33" t="n"/>
      <c r="U842" s="33">
        <f>IF($AB842="","",IFERROR(INDEX(ITP!$I$3:$I$46,MATCH($AB842,ITP!$E$3:$E$46,0)),""))</f>
        <v/>
      </c>
      <c r="V842" s="33">
        <f>IF($AB842="","",IFERROR(INDEX(ITP!$J$3:$J$46,MATCH($AB842,ITP!$E$3:$E$46,0)),""))</f>
        <v/>
      </c>
      <c r="W842" s="33">
        <f>IF($AB842="","",IFERROR(INDEX(ITP!$K$3:$K$46,MATCH($AB842,ITP!$E$3:$E$46,0)),""))</f>
        <v/>
      </c>
      <c r="X842" s="33">
        <f>IF($AB842="","",IFERROR(INDEX(ITP!$L$3:$L$46,MATCH($AB842,ITP!$E$3:$E$46,0)),""))</f>
        <v/>
      </c>
      <c r="Y842" s="33">
        <f>IF($AB842="","",IFERROR(INDEX(ITP!$M$3:$M$46,MATCH($AB842,ITP!$E$3:$E$46,0)),""))</f>
        <v/>
      </c>
      <c r="Z842" s="33">
        <f>IF($AB842="","",IFERROR(INDEX(ITP!$N$3:$N$46,MATCH($AB842,ITP!$E$3:$E$46,0)),""))</f>
        <v/>
      </c>
      <c r="AA842" s="13">
        <f>IF(A842="","",A842&amp;"|"&amp;COUNTIF($A$2:A842,A842))</f>
        <v/>
      </c>
      <c r="AB842" s="13">
        <f>IF($A842="","",IFERROR(INDEX(ITP!$C$3:$C$21,MATCH(1,INDEX((ITP!$A$3:$A$21=$A842)*(((ITP!$B$3:$B$21="")+ISNUMBER(SEARCH(ITP!$B$3:$B$21,$G842&amp;" "&amp;$T842)))&gt;0),0),0)),""))</f>
        <v/>
      </c>
    </row>
    <row r="843">
      <c r="A843" s="33" t="n"/>
      <c r="B843" s="10" t="n"/>
      <c r="C843" s="33" t="n"/>
      <c r="D843" s="28" t="n"/>
      <c r="E843" s="10" t="n"/>
      <c r="F843" s="44" t="n"/>
      <c r="G843" s="33" t="n"/>
      <c r="H843" s="33" t="n"/>
      <c r="I843" s="33" t="n"/>
      <c r="J843" s="33" t="n"/>
      <c r="K843" s="44" t="n"/>
      <c r="L843" s="10" t="n"/>
      <c r="M843" s="33" t="n"/>
      <c r="N843" s="33" t="n"/>
      <c r="O843" s="33" t="n"/>
      <c r="P843" s="33" t="n"/>
      <c r="Q843" s="33" t="n"/>
      <c r="R843" s="33">
        <f>IF($AB843="","",IFERROR(INDEX(ITP!$G$3:$G$46,MATCH($AB843,ITP!$E$3:$E$46,0)),""))</f>
        <v/>
      </c>
      <c r="S843" s="33" t="n"/>
      <c r="T843" s="33" t="n"/>
      <c r="U843" s="33">
        <f>IF($AB843="","",IFERROR(INDEX(ITP!$I$3:$I$46,MATCH($AB843,ITP!$E$3:$E$46,0)),""))</f>
        <v/>
      </c>
      <c r="V843" s="33">
        <f>IF($AB843="","",IFERROR(INDEX(ITP!$J$3:$J$46,MATCH($AB843,ITP!$E$3:$E$46,0)),""))</f>
        <v/>
      </c>
      <c r="W843" s="33">
        <f>IF($AB843="","",IFERROR(INDEX(ITP!$K$3:$K$46,MATCH($AB843,ITP!$E$3:$E$46,0)),""))</f>
        <v/>
      </c>
      <c r="X843" s="33">
        <f>IF($AB843="","",IFERROR(INDEX(ITP!$L$3:$L$46,MATCH($AB843,ITP!$E$3:$E$46,0)),""))</f>
        <v/>
      </c>
      <c r="Y843" s="33">
        <f>IF($AB843="","",IFERROR(INDEX(ITP!$M$3:$M$46,MATCH($AB843,ITP!$E$3:$E$46,0)),""))</f>
        <v/>
      </c>
      <c r="Z843" s="33">
        <f>IF($AB843="","",IFERROR(INDEX(ITP!$N$3:$N$46,MATCH($AB843,ITP!$E$3:$E$46,0)),""))</f>
        <v/>
      </c>
      <c r="AA843" s="13">
        <f>IF(A843="","",A843&amp;"|"&amp;COUNTIF($A$2:A843,A843))</f>
        <v/>
      </c>
      <c r="AB843" s="13">
        <f>IF($A843="","",IFERROR(INDEX(ITP!$C$3:$C$21,MATCH(1,INDEX((ITP!$A$3:$A$21=$A843)*(((ITP!$B$3:$B$21="")+ISNUMBER(SEARCH(ITP!$B$3:$B$21,$G843&amp;" "&amp;$T843)))&gt;0),0),0)),""))</f>
        <v/>
      </c>
    </row>
    <row r="844">
      <c r="A844" s="33" t="n"/>
      <c r="B844" s="10" t="n"/>
      <c r="C844" s="33" t="n"/>
      <c r="D844" s="28" t="n"/>
      <c r="E844" s="10" t="n"/>
      <c r="F844" s="44" t="n"/>
      <c r="G844" s="33" t="n"/>
      <c r="H844" s="33" t="n"/>
      <c r="I844" s="33" t="n"/>
      <c r="J844" s="33" t="n"/>
      <c r="K844" s="44" t="n"/>
      <c r="L844" s="10" t="n"/>
      <c r="M844" s="33" t="n"/>
      <c r="N844" s="33" t="n"/>
      <c r="O844" s="33" t="n"/>
      <c r="P844" s="33" t="n"/>
      <c r="Q844" s="33" t="n"/>
      <c r="R844" s="33">
        <f>IF($AB844="","",IFERROR(INDEX(ITP!$G$3:$G$46,MATCH($AB844,ITP!$E$3:$E$46,0)),""))</f>
        <v/>
      </c>
      <c r="S844" s="33" t="n"/>
      <c r="T844" s="33" t="n"/>
      <c r="U844" s="33">
        <f>IF($AB844="","",IFERROR(INDEX(ITP!$I$3:$I$46,MATCH($AB844,ITP!$E$3:$E$46,0)),""))</f>
        <v/>
      </c>
      <c r="V844" s="33">
        <f>IF($AB844="","",IFERROR(INDEX(ITP!$J$3:$J$46,MATCH($AB844,ITP!$E$3:$E$46,0)),""))</f>
        <v/>
      </c>
      <c r="W844" s="33">
        <f>IF($AB844="","",IFERROR(INDEX(ITP!$K$3:$K$46,MATCH($AB844,ITP!$E$3:$E$46,0)),""))</f>
        <v/>
      </c>
      <c r="X844" s="33">
        <f>IF($AB844="","",IFERROR(INDEX(ITP!$L$3:$L$46,MATCH($AB844,ITP!$E$3:$E$46,0)),""))</f>
        <v/>
      </c>
      <c r="Y844" s="33">
        <f>IF($AB844="","",IFERROR(INDEX(ITP!$M$3:$M$46,MATCH($AB844,ITP!$E$3:$E$46,0)),""))</f>
        <v/>
      </c>
      <c r="Z844" s="33">
        <f>IF($AB844="","",IFERROR(INDEX(ITP!$N$3:$N$46,MATCH($AB844,ITP!$E$3:$E$46,0)),""))</f>
        <v/>
      </c>
      <c r="AA844" s="13">
        <f>IF(A844="","",A844&amp;"|"&amp;COUNTIF($A$2:A844,A844))</f>
        <v/>
      </c>
      <c r="AB844" s="13">
        <f>IF($A844="","",IFERROR(INDEX(ITP!$C$3:$C$21,MATCH(1,INDEX((ITP!$A$3:$A$21=$A844)*(((ITP!$B$3:$B$21="")+ISNUMBER(SEARCH(ITP!$B$3:$B$21,$G844&amp;" "&amp;$T844)))&gt;0),0),0)),""))</f>
        <v/>
      </c>
    </row>
    <row r="845">
      <c r="A845" s="33" t="n"/>
      <c r="B845" s="10" t="n"/>
      <c r="C845" s="33" t="n"/>
      <c r="D845" s="28" t="n"/>
      <c r="E845" s="10" t="n"/>
      <c r="F845" s="44" t="n"/>
      <c r="G845" s="33" t="n"/>
      <c r="H845" s="33" t="n"/>
      <c r="I845" s="33" t="n"/>
      <c r="J845" s="33" t="n"/>
      <c r="K845" s="44" t="n"/>
      <c r="L845" s="10" t="n"/>
      <c r="M845" s="33" t="n"/>
      <c r="N845" s="33" t="n"/>
      <c r="O845" s="33" t="n"/>
      <c r="P845" s="33" t="n"/>
      <c r="Q845" s="33" t="n"/>
      <c r="R845" s="33">
        <f>IF($AB845="","",IFERROR(INDEX(ITP!$G$3:$G$46,MATCH($AB845,ITP!$E$3:$E$46,0)),""))</f>
        <v/>
      </c>
      <c r="S845" s="33" t="n"/>
      <c r="T845" s="33" t="n"/>
      <c r="U845" s="33">
        <f>IF($AB845="","",IFERROR(INDEX(ITP!$I$3:$I$46,MATCH($AB845,ITP!$E$3:$E$46,0)),""))</f>
        <v/>
      </c>
      <c r="V845" s="33">
        <f>IF($AB845="","",IFERROR(INDEX(ITP!$J$3:$J$46,MATCH($AB845,ITP!$E$3:$E$46,0)),""))</f>
        <v/>
      </c>
      <c r="W845" s="33">
        <f>IF($AB845="","",IFERROR(INDEX(ITP!$K$3:$K$46,MATCH($AB845,ITP!$E$3:$E$46,0)),""))</f>
        <v/>
      </c>
      <c r="X845" s="33">
        <f>IF($AB845="","",IFERROR(INDEX(ITP!$L$3:$L$46,MATCH($AB845,ITP!$E$3:$E$46,0)),""))</f>
        <v/>
      </c>
      <c r="Y845" s="33">
        <f>IF($AB845="","",IFERROR(INDEX(ITP!$M$3:$M$46,MATCH($AB845,ITP!$E$3:$E$46,0)),""))</f>
        <v/>
      </c>
      <c r="Z845" s="33">
        <f>IF($AB845="","",IFERROR(INDEX(ITP!$N$3:$N$46,MATCH($AB845,ITP!$E$3:$E$46,0)),""))</f>
        <v/>
      </c>
      <c r="AA845" s="13">
        <f>IF(A845="","",A845&amp;"|"&amp;COUNTIF($A$2:A845,A845))</f>
        <v/>
      </c>
      <c r="AB845" s="13">
        <f>IF($A845="","",IFERROR(INDEX(ITP!$C$3:$C$21,MATCH(1,INDEX((ITP!$A$3:$A$21=$A845)*(((ITP!$B$3:$B$21="")+ISNUMBER(SEARCH(ITP!$B$3:$B$21,$G845&amp;" "&amp;$T845)))&gt;0),0),0)),""))</f>
        <v/>
      </c>
    </row>
    <row r="846">
      <c r="A846" s="33" t="n"/>
      <c r="B846" s="10" t="n"/>
      <c r="C846" s="33" t="n"/>
      <c r="D846" s="28" t="n"/>
      <c r="E846" s="10" t="n"/>
      <c r="F846" s="44" t="n"/>
      <c r="G846" s="33" t="n"/>
      <c r="H846" s="33" t="n"/>
      <c r="I846" s="33" t="n"/>
      <c r="J846" s="33" t="n"/>
      <c r="K846" s="44" t="n"/>
      <c r="L846" s="10" t="n"/>
      <c r="M846" s="33" t="n"/>
      <c r="N846" s="33" t="n"/>
      <c r="O846" s="33" t="n"/>
      <c r="P846" s="33" t="n"/>
      <c r="Q846" s="33" t="n"/>
      <c r="R846" s="33">
        <f>IF($AB846="","",IFERROR(INDEX(ITP!$G$3:$G$46,MATCH($AB846,ITP!$E$3:$E$46,0)),""))</f>
        <v/>
      </c>
      <c r="S846" s="33" t="n"/>
      <c r="T846" s="33" t="n"/>
      <c r="U846" s="33">
        <f>IF($AB846="","",IFERROR(INDEX(ITP!$I$3:$I$46,MATCH($AB846,ITP!$E$3:$E$46,0)),""))</f>
        <v/>
      </c>
      <c r="V846" s="33">
        <f>IF($AB846="","",IFERROR(INDEX(ITP!$J$3:$J$46,MATCH($AB846,ITP!$E$3:$E$46,0)),""))</f>
        <v/>
      </c>
      <c r="W846" s="33">
        <f>IF($AB846="","",IFERROR(INDEX(ITP!$K$3:$K$46,MATCH($AB846,ITP!$E$3:$E$46,0)),""))</f>
        <v/>
      </c>
      <c r="X846" s="33">
        <f>IF($AB846="","",IFERROR(INDEX(ITP!$L$3:$L$46,MATCH($AB846,ITP!$E$3:$E$46,0)),""))</f>
        <v/>
      </c>
      <c r="Y846" s="33">
        <f>IF($AB846="","",IFERROR(INDEX(ITP!$M$3:$M$46,MATCH($AB846,ITP!$E$3:$E$46,0)),""))</f>
        <v/>
      </c>
      <c r="Z846" s="33">
        <f>IF($AB846="","",IFERROR(INDEX(ITP!$N$3:$N$46,MATCH($AB846,ITP!$E$3:$E$46,0)),""))</f>
        <v/>
      </c>
      <c r="AA846" s="13">
        <f>IF(A846="","",A846&amp;"|"&amp;COUNTIF($A$2:A846,A846))</f>
        <v/>
      </c>
      <c r="AB846" s="13">
        <f>IF($A846="","",IFERROR(INDEX(ITP!$C$3:$C$21,MATCH(1,INDEX((ITP!$A$3:$A$21=$A846)*(((ITP!$B$3:$B$21="")+ISNUMBER(SEARCH(ITP!$B$3:$B$21,$G846&amp;" "&amp;$T846)))&gt;0),0),0)),""))</f>
        <v/>
      </c>
    </row>
    <row r="847">
      <c r="A847" s="33" t="n"/>
      <c r="B847" s="10" t="n"/>
      <c r="C847" s="33" t="n"/>
      <c r="D847" s="28" t="n"/>
      <c r="E847" s="10" t="n"/>
      <c r="F847" s="44" t="n"/>
      <c r="G847" s="33" t="n"/>
      <c r="H847" s="33" t="n"/>
      <c r="I847" s="33" t="n"/>
      <c r="J847" s="33" t="n"/>
      <c r="K847" s="44" t="n"/>
      <c r="L847" s="10" t="n"/>
      <c r="M847" s="33" t="n"/>
      <c r="N847" s="33" t="n"/>
      <c r="O847" s="33" t="n"/>
      <c r="P847" s="33" t="n"/>
      <c r="Q847" s="33" t="n"/>
      <c r="R847" s="33">
        <f>IF($AB847="","",IFERROR(INDEX(ITP!$G$3:$G$46,MATCH($AB847,ITP!$E$3:$E$46,0)),""))</f>
        <v/>
      </c>
      <c r="S847" s="33" t="n"/>
      <c r="T847" s="33" t="n"/>
      <c r="U847" s="33">
        <f>IF($AB847="","",IFERROR(INDEX(ITP!$I$3:$I$46,MATCH($AB847,ITP!$E$3:$E$46,0)),""))</f>
        <v/>
      </c>
      <c r="V847" s="33">
        <f>IF($AB847="","",IFERROR(INDEX(ITP!$J$3:$J$46,MATCH($AB847,ITP!$E$3:$E$46,0)),""))</f>
        <v/>
      </c>
      <c r="W847" s="33">
        <f>IF($AB847="","",IFERROR(INDEX(ITP!$K$3:$K$46,MATCH($AB847,ITP!$E$3:$E$46,0)),""))</f>
        <v/>
      </c>
      <c r="X847" s="33">
        <f>IF($AB847="","",IFERROR(INDEX(ITP!$L$3:$L$46,MATCH($AB847,ITP!$E$3:$E$46,0)),""))</f>
        <v/>
      </c>
      <c r="Y847" s="33">
        <f>IF($AB847="","",IFERROR(INDEX(ITP!$M$3:$M$46,MATCH($AB847,ITP!$E$3:$E$46,0)),""))</f>
        <v/>
      </c>
      <c r="Z847" s="33">
        <f>IF($AB847="","",IFERROR(INDEX(ITP!$N$3:$N$46,MATCH($AB847,ITP!$E$3:$E$46,0)),""))</f>
        <v/>
      </c>
      <c r="AA847" s="13">
        <f>IF(A847="","",A847&amp;"|"&amp;COUNTIF($A$2:A847,A847))</f>
        <v/>
      </c>
      <c r="AB847" s="13">
        <f>IF($A847="","",IFERROR(INDEX(ITP!$C$3:$C$21,MATCH(1,INDEX((ITP!$A$3:$A$21=$A847)*(((ITP!$B$3:$B$21="")+ISNUMBER(SEARCH(ITP!$B$3:$B$21,$G847&amp;" "&amp;$T847)))&gt;0),0),0)),""))</f>
        <v/>
      </c>
    </row>
    <row r="848">
      <c r="A848" s="33" t="n"/>
      <c r="B848" s="10" t="n"/>
      <c r="C848" s="33" t="n"/>
      <c r="D848" s="28" t="n"/>
      <c r="E848" s="10" t="n"/>
      <c r="F848" s="44" t="n"/>
      <c r="G848" s="33" t="n"/>
      <c r="H848" s="33" t="n"/>
      <c r="I848" s="33" t="n"/>
      <c r="J848" s="33" t="n"/>
      <c r="K848" s="44" t="n"/>
      <c r="L848" s="10" t="n"/>
      <c r="M848" s="33" t="n"/>
      <c r="N848" s="33" t="n"/>
      <c r="O848" s="33" t="n"/>
      <c r="P848" s="33" t="n"/>
      <c r="Q848" s="33" t="n"/>
      <c r="R848" s="33">
        <f>IF($AB848="","",IFERROR(INDEX(ITP!$G$3:$G$46,MATCH($AB848,ITP!$E$3:$E$46,0)),""))</f>
        <v/>
      </c>
      <c r="S848" s="33" t="n"/>
      <c r="T848" s="33" t="n"/>
      <c r="U848" s="33">
        <f>IF($AB848="","",IFERROR(INDEX(ITP!$I$3:$I$46,MATCH($AB848,ITP!$E$3:$E$46,0)),""))</f>
        <v/>
      </c>
      <c r="V848" s="33">
        <f>IF($AB848="","",IFERROR(INDEX(ITP!$J$3:$J$46,MATCH($AB848,ITP!$E$3:$E$46,0)),""))</f>
        <v/>
      </c>
      <c r="W848" s="33">
        <f>IF($AB848="","",IFERROR(INDEX(ITP!$K$3:$K$46,MATCH($AB848,ITP!$E$3:$E$46,0)),""))</f>
        <v/>
      </c>
      <c r="X848" s="33">
        <f>IF($AB848="","",IFERROR(INDEX(ITP!$L$3:$L$46,MATCH($AB848,ITP!$E$3:$E$46,0)),""))</f>
        <v/>
      </c>
      <c r="Y848" s="33">
        <f>IF($AB848="","",IFERROR(INDEX(ITP!$M$3:$M$46,MATCH($AB848,ITP!$E$3:$E$46,0)),""))</f>
        <v/>
      </c>
      <c r="Z848" s="33">
        <f>IF($AB848="","",IFERROR(INDEX(ITP!$N$3:$N$46,MATCH($AB848,ITP!$E$3:$E$46,0)),""))</f>
        <v/>
      </c>
      <c r="AA848" s="13">
        <f>IF(A848="","",A848&amp;"|"&amp;COUNTIF($A$2:A848,A848))</f>
        <v/>
      </c>
      <c r="AB848" s="13">
        <f>IF($A848="","",IFERROR(INDEX(ITP!$C$3:$C$21,MATCH(1,INDEX((ITP!$A$3:$A$21=$A848)*(((ITP!$B$3:$B$21="")+ISNUMBER(SEARCH(ITP!$B$3:$B$21,$G848&amp;" "&amp;$T848)))&gt;0),0),0)),""))</f>
        <v/>
      </c>
    </row>
    <row r="849">
      <c r="A849" s="33" t="n"/>
      <c r="B849" s="10" t="n"/>
      <c r="C849" s="33" t="n"/>
      <c r="D849" s="28" t="n"/>
      <c r="E849" s="10" t="n"/>
      <c r="F849" s="44" t="n"/>
      <c r="G849" s="33" t="n"/>
      <c r="H849" s="33" t="n"/>
      <c r="I849" s="33" t="n"/>
      <c r="J849" s="33" t="n"/>
      <c r="K849" s="44" t="n"/>
      <c r="L849" s="10" t="n"/>
      <c r="M849" s="33" t="n"/>
      <c r="N849" s="33" t="n"/>
      <c r="O849" s="33" t="n"/>
      <c r="P849" s="33" t="n"/>
      <c r="Q849" s="33" t="n"/>
      <c r="R849" s="33">
        <f>IF($AB849="","",IFERROR(INDEX(ITP!$G$3:$G$46,MATCH($AB849,ITP!$E$3:$E$46,0)),""))</f>
        <v/>
      </c>
      <c r="S849" s="33" t="n"/>
      <c r="T849" s="33" t="n"/>
      <c r="U849" s="33">
        <f>IF($AB849="","",IFERROR(INDEX(ITP!$I$3:$I$46,MATCH($AB849,ITP!$E$3:$E$46,0)),""))</f>
        <v/>
      </c>
      <c r="V849" s="33">
        <f>IF($AB849="","",IFERROR(INDEX(ITP!$J$3:$J$46,MATCH($AB849,ITP!$E$3:$E$46,0)),""))</f>
        <v/>
      </c>
      <c r="W849" s="33">
        <f>IF($AB849="","",IFERROR(INDEX(ITP!$K$3:$K$46,MATCH($AB849,ITP!$E$3:$E$46,0)),""))</f>
        <v/>
      </c>
      <c r="X849" s="33">
        <f>IF($AB849="","",IFERROR(INDEX(ITP!$L$3:$L$46,MATCH($AB849,ITP!$E$3:$E$46,0)),""))</f>
        <v/>
      </c>
      <c r="Y849" s="33">
        <f>IF($AB849="","",IFERROR(INDEX(ITP!$M$3:$M$46,MATCH($AB849,ITP!$E$3:$E$46,0)),""))</f>
        <v/>
      </c>
      <c r="Z849" s="33">
        <f>IF($AB849="","",IFERROR(INDEX(ITP!$N$3:$N$46,MATCH($AB849,ITP!$E$3:$E$46,0)),""))</f>
        <v/>
      </c>
      <c r="AA849" s="13">
        <f>IF(A849="","",A849&amp;"|"&amp;COUNTIF($A$2:A849,A849))</f>
        <v/>
      </c>
      <c r="AB849" s="13">
        <f>IF($A849="","",IFERROR(INDEX(ITP!$C$3:$C$21,MATCH(1,INDEX((ITP!$A$3:$A$21=$A849)*(((ITP!$B$3:$B$21="")+ISNUMBER(SEARCH(ITP!$B$3:$B$21,$G849&amp;" "&amp;$T849)))&gt;0),0),0)),""))</f>
        <v/>
      </c>
    </row>
    <row r="850">
      <c r="A850" s="33" t="n"/>
      <c r="B850" s="10" t="n"/>
      <c r="C850" s="33" t="n"/>
      <c r="D850" s="28" t="n"/>
      <c r="E850" s="10" t="n"/>
      <c r="F850" s="44" t="n"/>
      <c r="G850" s="33" t="n"/>
      <c r="H850" s="33" t="n"/>
      <c r="I850" s="33" t="n"/>
      <c r="J850" s="33" t="n"/>
      <c r="K850" s="44" t="n"/>
      <c r="L850" s="10" t="n"/>
      <c r="M850" s="33" t="n"/>
      <c r="N850" s="33" t="n"/>
      <c r="O850" s="33" t="n"/>
      <c r="P850" s="33" t="n"/>
      <c r="Q850" s="33" t="n"/>
      <c r="R850" s="33">
        <f>IF($AB850="","",IFERROR(INDEX(ITP!$G$3:$G$46,MATCH($AB850,ITP!$E$3:$E$46,0)),""))</f>
        <v/>
      </c>
      <c r="S850" s="33" t="n"/>
      <c r="T850" s="33" t="n"/>
      <c r="U850" s="33">
        <f>IF($AB850="","",IFERROR(INDEX(ITP!$I$3:$I$46,MATCH($AB850,ITP!$E$3:$E$46,0)),""))</f>
        <v/>
      </c>
      <c r="V850" s="33">
        <f>IF($AB850="","",IFERROR(INDEX(ITP!$J$3:$J$46,MATCH($AB850,ITP!$E$3:$E$46,0)),""))</f>
        <v/>
      </c>
      <c r="W850" s="33">
        <f>IF($AB850="","",IFERROR(INDEX(ITP!$K$3:$K$46,MATCH($AB850,ITP!$E$3:$E$46,0)),""))</f>
        <v/>
      </c>
      <c r="X850" s="33">
        <f>IF($AB850="","",IFERROR(INDEX(ITP!$L$3:$L$46,MATCH($AB850,ITP!$E$3:$E$46,0)),""))</f>
        <v/>
      </c>
      <c r="Y850" s="33">
        <f>IF($AB850="","",IFERROR(INDEX(ITP!$M$3:$M$46,MATCH($AB850,ITP!$E$3:$E$46,0)),""))</f>
        <v/>
      </c>
      <c r="Z850" s="33">
        <f>IF($AB850="","",IFERROR(INDEX(ITP!$N$3:$N$46,MATCH($AB850,ITP!$E$3:$E$46,0)),""))</f>
        <v/>
      </c>
      <c r="AA850" s="13">
        <f>IF(A850="","",A850&amp;"|"&amp;COUNTIF($A$2:A850,A850))</f>
        <v/>
      </c>
      <c r="AB850" s="13">
        <f>IF($A850="","",IFERROR(INDEX(ITP!$C$3:$C$21,MATCH(1,INDEX((ITP!$A$3:$A$21=$A850)*(((ITP!$B$3:$B$21="")+ISNUMBER(SEARCH(ITP!$B$3:$B$21,$G850&amp;" "&amp;$T850)))&gt;0),0),0)),""))</f>
        <v/>
      </c>
    </row>
    <row r="851">
      <c r="A851" s="33" t="n"/>
      <c r="B851" s="10" t="n"/>
      <c r="C851" s="33" t="n"/>
      <c r="D851" s="28" t="n"/>
      <c r="E851" s="10" t="n"/>
      <c r="F851" s="44" t="n"/>
      <c r="G851" s="33" t="n"/>
      <c r="H851" s="33" t="n"/>
      <c r="I851" s="33" t="n"/>
      <c r="J851" s="33" t="n"/>
      <c r="K851" s="44" t="n"/>
      <c r="L851" s="10" t="n"/>
      <c r="M851" s="33" t="n"/>
      <c r="N851" s="33" t="n"/>
      <c r="O851" s="33" t="n"/>
      <c r="P851" s="33" t="n"/>
      <c r="Q851" s="33" t="n"/>
      <c r="R851" s="33">
        <f>IF($AB851="","",IFERROR(INDEX(ITP!$G$3:$G$46,MATCH($AB851,ITP!$E$3:$E$46,0)),""))</f>
        <v/>
      </c>
      <c r="S851" s="33" t="n"/>
      <c r="T851" s="33" t="n"/>
      <c r="U851" s="33">
        <f>IF($AB851="","",IFERROR(INDEX(ITP!$I$3:$I$46,MATCH($AB851,ITP!$E$3:$E$46,0)),""))</f>
        <v/>
      </c>
      <c r="V851" s="33">
        <f>IF($AB851="","",IFERROR(INDEX(ITP!$J$3:$J$46,MATCH($AB851,ITP!$E$3:$E$46,0)),""))</f>
        <v/>
      </c>
      <c r="W851" s="33">
        <f>IF($AB851="","",IFERROR(INDEX(ITP!$K$3:$K$46,MATCH($AB851,ITP!$E$3:$E$46,0)),""))</f>
        <v/>
      </c>
      <c r="X851" s="33">
        <f>IF($AB851="","",IFERROR(INDEX(ITP!$L$3:$L$46,MATCH($AB851,ITP!$E$3:$E$46,0)),""))</f>
        <v/>
      </c>
      <c r="Y851" s="33">
        <f>IF($AB851="","",IFERROR(INDEX(ITP!$M$3:$M$46,MATCH($AB851,ITP!$E$3:$E$46,0)),""))</f>
        <v/>
      </c>
      <c r="Z851" s="33">
        <f>IF($AB851="","",IFERROR(INDEX(ITP!$N$3:$N$46,MATCH($AB851,ITP!$E$3:$E$46,0)),""))</f>
        <v/>
      </c>
      <c r="AA851" s="13">
        <f>IF(A851="","",A851&amp;"|"&amp;COUNTIF($A$2:A851,A851))</f>
        <v/>
      </c>
      <c r="AB851" s="13">
        <f>IF($A851="","",IFERROR(INDEX(ITP!$C$3:$C$21,MATCH(1,INDEX((ITP!$A$3:$A$21=$A851)*(((ITP!$B$3:$B$21="")+ISNUMBER(SEARCH(ITP!$B$3:$B$21,$G851&amp;" "&amp;$T851)))&gt;0),0),0)),""))</f>
        <v/>
      </c>
    </row>
    <row r="852">
      <c r="A852" s="33" t="n"/>
      <c r="B852" s="10" t="n"/>
      <c r="C852" s="33" t="n"/>
      <c r="D852" s="28" t="n"/>
      <c r="E852" s="10" t="n"/>
      <c r="F852" s="44" t="n"/>
      <c r="G852" s="33" t="n"/>
      <c r="H852" s="33" t="n"/>
      <c r="I852" s="33" t="n"/>
      <c r="J852" s="33" t="n"/>
      <c r="K852" s="44" t="n"/>
      <c r="L852" s="10" t="n"/>
      <c r="M852" s="33" t="n"/>
      <c r="N852" s="33" t="n"/>
      <c r="O852" s="33" t="n"/>
      <c r="P852" s="33" t="n"/>
      <c r="Q852" s="33" t="n"/>
      <c r="R852" s="33">
        <f>IF($AB852="","",IFERROR(INDEX(ITP!$G$3:$G$46,MATCH($AB852,ITP!$E$3:$E$46,0)),""))</f>
        <v/>
      </c>
      <c r="S852" s="33" t="n"/>
      <c r="T852" s="33" t="n"/>
      <c r="U852" s="33">
        <f>IF($AB852="","",IFERROR(INDEX(ITP!$I$3:$I$46,MATCH($AB852,ITP!$E$3:$E$46,0)),""))</f>
        <v/>
      </c>
      <c r="V852" s="33">
        <f>IF($AB852="","",IFERROR(INDEX(ITP!$J$3:$J$46,MATCH($AB852,ITP!$E$3:$E$46,0)),""))</f>
        <v/>
      </c>
      <c r="W852" s="33">
        <f>IF($AB852="","",IFERROR(INDEX(ITP!$K$3:$K$46,MATCH($AB852,ITP!$E$3:$E$46,0)),""))</f>
        <v/>
      </c>
      <c r="X852" s="33">
        <f>IF($AB852="","",IFERROR(INDEX(ITP!$L$3:$L$46,MATCH($AB852,ITP!$E$3:$E$46,0)),""))</f>
        <v/>
      </c>
      <c r="Y852" s="33">
        <f>IF($AB852="","",IFERROR(INDEX(ITP!$M$3:$M$46,MATCH($AB852,ITP!$E$3:$E$46,0)),""))</f>
        <v/>
      </c>
      <c r="Z852" s="33">
        <f>IF($AB852="","",IFERROR(INDEX(ITP!$N$3:$N$46,MATCH($AB852,ITP!$E$3:$E$46,0)),""))</f>
        <v/>
      </c>
      <c r="AA852" s="13">
        <f>IF(A852="","",A852&amp;"|"&amp;COUNTIF($A$2:A852,A852))</f>
        <v/>
      </c>
      <c r="AB852" s="13">
        <f>IF($A852="","",IFERROR(INDEX(ITP!$C$3:$C$21,MATCH(1,INDEX((ITP!$A$3:$A$21=$A852)*(((ITP!$B$3:$B$21="")+ISNUMBER(SEARCH(ITP!$B$3:$B$21,$G852&amp;" "&amp;$T852)))&gt;0),0),0)),""))</f>
        <v/>
      </c>
    </row>
    <row r="853">
      <c r="A853" s="33" t="n"/>
      <c r="B853" s="10" t="n"/>
      <c r="C853" s="33" t="n"/>
      <c r="D853" s="28" t="n"/>
      <c r="E853" s="10" t="n"/>
      <c r="F853" s="44" t="n"/>
      <c r="G853" s="33" t="n"/>
      <c r="H853" s="33" t="n"/>
      <c r="I853" s="33" t="n"/>
      <c r="J853" s="33" t="n"/>
      <c r="K853" s="44" t="n"/>
      <c r="L853" s="10" t="n"/>
      <c r="M853" s="33" t="n"/>
      <c r="N853" s="33" t="n"/>
      <c r="O853" s="33" t="n"/>
      <c r="P853" s="33" t="n"/>
      <c r="Q853" s="33" t="n"/>
      <c r="R853" s="33">
        <f>IF($AB853="","",IFERROR(INDEX(ITP!$G$3:$G$46,MATCH($AB853,ITP!$E$3:$E$46,0)),""))</f>
        <v/>
      </c>
      <c r="S853" s="33" t="n"/>
      <c r="T853" s="33" t="n"/>
      <c r="U853" s="33">
        <f>IF($AB853="","",IFERROR(INDEX(ITP!$I$3:$I$46,MATCH($AB853,ITP!$E$3:$E$46,0)),""))</f>
        <v/>
      </c>
      <c r="V853" s="33">
        <f>IF($AB853="","",IFERROR(INDEX(ITP!$J$3:$J$46,MATCH($AB853,ITP!$E$3:$E$46,0)),""))</f>
        <v/>
      </c>
      <c r="W853" s="33">
        <f>IF($AB853="","",IFERROR(INDEX(ITP!$K$3:$K$46,MATCH($AB853,ITP!$E$3:$E$46,0)),""))</f>
        <v/>
      </c>
      <c r="X853" s="33">
        <f>IF($AB853="","",IFERROR(INDEX(ITP!$L$3:$L$46,MATCH($AB853,ITP!$E$3:$E$46,0)),""))</f>
        <v/>
      </c>
      <c r="Y853" s="33">
        <f>IF($AB853="","",IFERROR(INDEX(ITP!$M$3:$M$46,MATCH($AB853,ITP!$E$3:$E$46,0)),""))</f>
        <v/>
      </c>
      <c r="Z853" s="33">
        <f>IF($AB853="","",IFERROR(INDEX(ITP!$N$3:$N$46,MATCH($AB853,ITP!$E$3:$E$46,0)),""))</f>
        <v/>
      </c>
      <c r="AA853" s="13">
        <f>IF(A853="","",A853&amp;"|"&amp;COUNTIF($A$2:A853,A853))</f>
        <v/>
      </c>
      <c r="AB853" s="13">
        <f>IF($A853="","",IFERROR(INDEX(ITP!$C$3:$C$21,MATCH(1,INDEX((ITP!$A$3:$A$21=$A853)*(((ITP!$B$3:$B$21="")+ISNUMBER(SEARCH(ITP!$B$3:$B$21,$G853&amp;" "&amp;$T853)))&gt;0),0),0)),""))</f>
        <v/>
      </c>
    </row>
    <row r="854">
      <c r="A854" s="33" t="n"/>
      <c r="B854" s="10" t="n"/>
      <c r="C854" s="33" t="n"/>
      <c r="D854" s="28" t="n"/>
      <c r="E854" s="10" t="n"/>
      <c r="F854" s="44" t="n"/>
      <c r="G854" s="33" t="n"/>
      <c r="H854" s="33" t="n"/>
      <c r="I854" s="33" t="n"/>
      <c r="J854" s="33" t="n"/>
      <c r="K854" s="44" t="n"/>
      <c r="L854" s="10" t="n"/>
      <c r="M854" s="33" t="n"/>
      <c r="N854" s="33" t="n"/>
      <c r="O854" s="33" t="n"/>
      <c r="P854" s="33" t="n"/>
      <c r="Q854" s="33" t="n"/>
      <c r="R854" s="33">
        <f>IF($AB854="","",IFERROR(INDEX(ITP!$G$3:$G$46,MATCH($AB854,ITP!$E$3:$E$46,0)),""))</f>
        <v/>
      </c>
      <c r="S854" s="33" t="n"/>
      <c r="T854" s="33" t="n"/>
      <c r="U854" s="33">
        <f>IF($AB854="","",IFERROR(INDEX(ITP!$I$3:$I$46,MATCH($AB854,ITP!$E$3:$E$46,0)),""))</f>
        <v/>
      </c>
      <c r="V854" s="33">
        <f>IF($AB854="","",IFERROR(INDEX(ITP!$J$3:$J$46,MATCH($AB854,ITP!$E$3:$E$46,0)),""))</f>
        <v/>
      </c>
      <c r="W854" s="33">
        <f>IF($AB854="","",IFERROR(INDEX(ITP!$K$3:$K$46,MATCH($AB854,ITP!$E$3:$E$46,0)),""))</f>
        <v/>
      </c>
      <c r="X854" s="33">
        <f>IF($AB854="","",IFERROR(INDEX(ITP!$L$3:$L$46,MATCH($AB854,ITP!$E$3:$E$46,0)),""))</f>
        <v/>
      </c>
      <c r="Y854" s="33">
        <f>IF($AB854="","",IFERROR(INDEX(ITP!$M$3:$M$46,MATCH($AB854,ITP!$E$3:$E$46,0)),""))</f>
        <v/>
      </c>
      <c r="Z854" s="33">
        <f>IF($AB854="","",IFERROR(INDEX(ITP!$N$3:$N$46,MATCH($AB854,ITP!$E$3:$E$46,0)),""))</f>
        <v/>
      </c>
      <c r="AA854" s="13">
        <f>IF(A854="","",A854&amp;"|"&amp;COUNTIF($A$2:A854,A854))</f>
        <v/>
      </c>
      <c r="AB854" s="13">
        <f>IF($A854="","",IFERROR(INDEX(ITP!$C$3:$C$21,MATCH(1,INDEX((ITP!$A$3:$A$21=$A854)*(((ITP!$B$3:$B$21="")+ISNUMBER(SEARCH(ITP!$B$3:$B$21,$G854&amp;" "&amp;$T854)))&gt;0),0),0)),""))</f>
        <v/>
      </c>
    </row>
    <row r="855">
      <c r="A855" s="33" t="n"/>
      <c r="B855" s="10" t="n"/>
      <c r="C855" s="33" t="n"/>
      <c r="D855" s="28" t="n"/>
      <c r="E855" s="10" t="n"/>
      <c r="F855" s="44" t="n"/>
      <c r="G855" s="33" t="n"/>
      <c r="H855" s="33" t="n"/>
      <c r="I855" s="33" t="n"/>
      <c r="J855" s="33" t="n"/>
      <c r="K855" s="44" t="n"/>
      <c r="L855" s="10" t="n"/>
      <c r="M855" s="33" t="n"/>
      <c r="N855" s="33" t="n"/>
      <c r="O855" s="33" t="n"/>
      <c r="P855" s="33" t="n"/>
      <c r="Q855" s="33" t="n"/>
      <c r="R855" s="33">
        <f>IF($AB855="","",IFERROR(INDEX(ITP!$G$3:$G$46,MATCH($AB855,ITP!$E$3:$E$46,0)),""))</f>
        <v/>
      </c>
      <c r="S855" s="33" t="n"/>
      <c r="T855" s="33" t="n"/>
      <c r="U855" s="33">
        <f>IF($AB855="","",IFERROR(INDEX(ITP!$I$3:$I$46,MATCH($AB855,ITP!$E$3:$E$46,0)),""))</f>
        <v/>
      </c>
      <c r="V855" s="33">
        <f>IF($AB855="","",IFERROR(INDEX(ITP!$J$3:$J$46,MATCH($AB855,ITP!$E$3:$E$46,0)),""))</f>
        <v/>
      </c>
      <c r="W855" s="33">
        <f>IF($AB855="","",IFERROR(INDEX(ITP!$K$3:$K$46,MATCH($AB855,ITP!$E$3:$E$46,0)),""))</f>
        <v/>
      </c>
      <c r="X855" s="33">
        <f>IF($AB855="","",IFERROR(INDEX(ITP!$L$3:$L$46,MATCH($AB855,ITP!$E$3:$E$46,0)),""))</f>
        <v/>
      </c>
      <c r="Y855" s="33">
        <f>IF($AB855="","",IFERROR(INDEX(ITP!$M$3:$M$46,MATCH($AB855,ITP!$E$3:$E$46,0)),""))</f>
        <v/>
      </c>
      <c r="Z855" s="33">
        <f>IF($AB855="","",IFERROR(INDEX(ITP!$N$3:$N$46,MATCH($AB855,ITP!$E$3:$E$46,0)),""))</f>
        <v/>
      </c>
      <c r="AA855" s="13">
        <f>IF(A855="","",A855&amp;"|"&amp;COUNTIF($A$2:A855,A855))</f>
        <v/>
      </c>
      <c r="AB855" s="13">
        <f>IF($A855="","",IFERROR(INDEX(ITP!$C$3:$C$21,MATCH(1,INDEX((ITP!$A$3:$A$21=$A855)*(((ITP!$B$3:$B$21="")+ISNUMBER(SEARCH(ITP!$B$3:$B$21,$G855&amp;" "&amp;$T855)))&gt;0),0),0)),""))</f>
        <v/>
      </c>
    </row>
    <row r="856">
      <c r="A856" s="33" t="n"/>
      <c r="B856" s="10" t="n"/>
      <c r="C856" s="33" t="n"/>
      <c r="D856" s="28" t="n"/>
      <c r="E856" s="10" t="n"/>
      <c r="F856" s="44" t="n"/>
      <c r="G856" s="33" t="n"/>
      <c r="H856" s="33" t="n"/>
      <c r="I856" s="33" t="n"/>
      <c r="J856" s="33" t="n"/>
      <c r="K856" s="44" t="n"/>
      <c r="L856" s="10" t="n"/>
      <c r="M856" s="33" t="n"/>
      <c r="N856" s="33" t="n"/>
      <c r="O856" s="33" t="n"/>
      <c r="P856" s="33" t="n"/>
      <c r="Q856" s="33" t="n"/>
      <c r="R856" s="33">
        <f>IF($AB856="","",IFERROR(INDEX(ITP!$G$3:$G$46,MATCH($AB856,ITP!$E$3:$E$46,0)),""))</f>
        <v/>
      </c>
      <c r="S856" s="33" t="n"/>
      <c r="T856" s="33" t="n"/>
      <c r="U856" s="33">
        <f>IF($AB856="","",IFERROR(INDEX(ITP!$I$3:$I$46,MATCH($AB856,ITP!$E$3:$E$46,0)),""))</f>
        <v/>
      </c>
      <c r="V856" s="33">
        <f>IF($AB856="","",IFERROR(INDEX(ITP!$J$3:$J$46,MATCH($AB856,ITP!$E$3:$E$46,0)),""))</f>
        <v/>
      </c>
      <c r="W856" s="33">
        <f>IF($AB856="","",IFERROR(INDEX(ITP!$K$3:$K$46,MATCH($AB856,ITP!$E$3:$E$46,0)),""))</f>
        <v/>
      </c>
      <c r="X856" s="33">
        <f>IF($AB856="","",IFERROR(INDEX(ITP!$L$3:$L$46,MATCH($AB856,ITP!$E$3:$E$46,0)),""))</f>
        <v/>
      </c>
      <c r="Y856" s="33">
        <f>IF($AB856="","",IFERROR(INDEX(ITP!$M$3:$M$46,MATCH($AB856,ITP!$E$3:$E$46,0)),""))</f>
        <v/>
      </c>
      <c r="Z856" s="33">
        <f>IF($AB856="","",IFERROR(INDEX(ITP!$N$3:$N$46,MATCH($AB856,ITP!$E$3:$E$46,0)),""))</f>
        <v/>
      </c>
      <c r="AA856" s="13">
        <f>IF(A856="","",A856&amp;"|"&amp;COUNTIF($A$2:A856,A856))</f>
        <v/>
      </c>
      <c r="AB856" s="13">
        <f>IF($A856="","",IFERROR(INDEX(ITP!$C$3:$C$21,MATCH(1,INDEX((ITP!$A$3:$A$21=$A856)*(((ITP!$B$3:$B$21="")+ISNUMBER(SEARCH(ITP!$B$3:$B$21,$G856&amp;" "&amp;$T856)))&gt;0),0),0)),""))</f>
        <v/>
      </c>
    </row>
    <row r="857">
      <c r="A857" s="33" t="n"/>
      <c r="B857" s="10" t="n"/>
      <c r="C857" s="33" t="n"/>
      <c r="D857" s="28" t="n"/>
      <c r="E857" s="10" t="n"/>
      <c r="F857" s="44" t="n"/>
      <c r="G857" s="33" t="n"/>
      <c r="H857" s="33" t="n"/>
      <c r="I857" s="33" t="n"/>
      <c r="J857" s="33" t="n"/>
      <c r="K857" s="44" t="n"/>
      <c r="L857" s="10" t="n"/>
      <c r="M857" s="33" t="n"/>
      <c r="N857" s="33" t="n"/>
      <c r="O857" s="33" t="n"/>
      <c r="P857" s="33" t="n"/>
      <c r="Q857" s="33" t="n"/>
      <c r="R857" s="33">
        <f>IF($AB857="","",IFERROR(INDEX(ITP!$G$3:$G$46,MATCH($AB857,ITP!$E$3:$E$46,0)),""))</f>
        <v/>
      </c>
      <c r="S857" s="33" t="n"/>
      <c r="T857" s="33" t="n"/>
      <c r="U857" s="33">
        <f>IF($AB857="","",IFERROR(INDEX(ITP!$I$3:$I$46,MATCH($AB857,ITP!$E$3:$E$46,0)),""))</f>
        <v/>
      </c>
      <c r="V857" s="33">
        <f>IF($AB857="","",IFERROR(INDEX(ITP!$J$3:$J$46,MATCH($AB857,ITP!$E$3:$E$46,0)),""))</f>
        <v/>
      </c>
      <c r="W857" s="33">
        <f>IF($AB857="","",IFERROR(INDEX(ITP!$K$3:$K$46,MATCH($AB857,ITP!$E$3:$E$46,0)),""))</f>
        <v/>
      </c>
      <c r="X857" s="33">
        <f>IF($AB857="","",IFERROR(INDEX(ITP!$L$3:$L$46,MATCH($AB857,ITP!$E$3:$E$46,0)),""))</f>
        <v/>
      </c>
      <c r="Y857" s="33">
        <f>IF($AB857="","",IFERROR(INDEX(ITP!$M$3:$M$46,MATCH($AB857,ITP!$E$3:$E$46,0)),""))</f>
        <v/>
      </c>
      <c r="Z857" s="33">
        <f>IF($AB857="","",IFERROR(INDEX(ITP!$N$3:$N$46,MATCH($AB857,ITP!$E$3:$E$46,0)),""))</f>
        <v/>
      </c>
      <c r="AA857" s="13">
        <f>IF(A857="","",A857&amp;"|"&amp;COUNTIF($A$2:A857,A857))</f>
        <v/>
      </c>
      <c r="AB857" s="13">
        <f>IF($A857="","",IFERROR(INDEX(ITP!$C$3:$C$21,MATCH(1,INDEX((ITP!$A$3:$A$21=$A857)*(((ITP!$B$3:$B$21="")+ISNUMBER(SEARCH(ITP!$B$3:$B$21,$G857&amp;" "&amp;$T857)))&gt;0),0),0)),""))</f>
        <v/>
      </c>
    </row>
    <row r="858">
      <c r="A858" s="33" t="n"/>
      <c r="B858" s="10" t="n"/>
      <c r="C858" s="33" t="n"/>
      <c r="D858" s="28" t="n"/>
      <c r="E858" s="10" t="n"/>
      <c r="F858" s="44" t="n"/>
      <c r="G858" s="33" t="n"/>
      <c r="H858" s="33" t="n"/>
      <c r="I858" s="33" t="n"/>
      <c r="J858" s="33" t="n"/>
      <c r="K858" s="44" t="n"/>
      <c r="L858" s="10" t="n"/>
      <c r="M858" s="33" t="n"/>
      <c r="N858" s="33" t="n"/>
      <c r="O858" s="33" t="n"/>
      <c r="P858" s="33" t="n"/>
      <c r="Q858" s="33" t="n"/>
      <c r="R858" s="33">
        <f>IF($AB858="","",IFERROR(INDEX(ITP!$G$3:$G$46,MATCH($AB858,ITP!$E$3:$E$46,0)),""))</f>
        <v/>
      </c>
      <c r="S858" s="33" t="n"/>
      <c r="T858" s="33" t="n"/>
      <c r="U858" s="33">
        <f>IF($AB858="","",IFERROR(INDEX(ITP!$I$3:$I$46,MATCH($AB858,ITP!$E$3:$E$46,0)),""))</f>
        <v/>
      </c>
      <c r="V858" s="33">
        <f>IF($AB858="","",IFERROR(INDEX(ITP!$J$3:$J$46,MATCH($AB858,ITP!$E$3:$E$46,0)),""))</f>
        <v/>
      </c>
      <c r="W858" s="33">
        <f>IF($AB858="","",IFERROR(INDEX(ITP!$K$3:$K$46,MATCH($AB858,ITP!$E$3:$E$46,0)),""))</f>
        <v/>
      </c>
      <c r="X858" s="33">
        <f>IF($AB858="","",IFERROR(INDEX(ITP!$L$3:$L$46,MATCH($AB858,ITP!$E$3:$E$46,0)),""))</f>
        <v/>
      </c>
      <c r="Y858" s="33">
        <f>IF($AB858="","",IFERROR(INDEX(ITP!$M$3:$M$46,MATCH($AB858,ITP!$E$3:$E$46,0)),""))</f>
        <v/>
      </c>
      <c r="Z858" s="33">
        <f>IF($AB858="","",IFERROR(INDEX(ITP!$N$3:$N$46,MATCH($AB858,ITP!$E$3:$E$46,0)),""))</f>
        <v/>
      </c>
      <c r="AA858" s="13">
        <f>IF(A858="","",A858&amp;"|"&amp;COUNTIF($A$2:A858,A858))</f>
        <v/>
      </c>
      <c r="AB858" s="13">
        <f>IF($A858="","",IFERROR(INDEX(ITP!$C$3:$C$21,MATCH(1,INDEX((ITP!$A$3:$A$21=$A858)*(((ITP!$B$3:$B$21="")+ISNUMBER(SEARCH(ITP!$B$3:$B$21,$G858&amp;" "&amp;$T858)))&gt;0),0),0)),""))</f>
        <v/>
      </c>
    </row>
    <row r="859">
      <c r="A859" s="33" t="n"/>
      <c r="B859" s="10" t="n"/>
      <c r="C859" s="33" t="n"/>
      <c r="D859" s="28" t="n"/>
      <c r="E859" s="10" t="n"/>
      <c r="F859" s="44" t="n"/>
      <c r="G859" s="33" t="n"/>
      <c r="H859" s="33" t="n"/>
      <c r="I859" s="33" t="n"/>
      <c r="J859" s="33" t="n"/>
      <c r="K859" s="44" t="n"/>
      <c r="L859" s="10" t="n"/>
      <c r="M859" s="33" t="n"/>
      <c r="N859" s="33" t="n"/>
      <c r="O859" s="33" t="n"/>
      <c r="P859" s="33" t="n"/>
      <c r="Q859" s="33" t="n"/>
      <c r="R859" s="33">
        <f>IF($AB859="","",IFERROR(INDEX(ITP!$G$3:$G$46,MATCH($AB859,ITP!$E$3:$E$46,0)),""))</f>
        <v/>
      </c>
      <c r="S859" s="33" t="n"/>
      <c r="T859" s="33" t="n"/>
      <c r="U859" s="33">
        <f>IF($AB859="","",IFERROR(INDEX(ITP!$I$3:$I$46,MATCH($AB859,ITP!$E$3:$E$46,0)),""))</f>
        <v/>
      </c>
      <c r="V859" s="33">
        <f>IF($AB859="","",IFERROR(INDEX(ITP!$J$3:$J$46,MATCH($AB859,ITP!$E$3:$E$46,0)),""))</f>
        <v/>
      </c>
      <c r="W859" s="33">
        <f>IF($AB859="","",IFERROR(INDEX(ITP!$K$3:$K$46,MATCH($AB859,ITP!$E$3:$E$46,0)),""))</f>
        <v/>
      </c>
      <c r="X859" s="33">
        <f>IF($AB859="","",IFERROR(INDEX(ITP!$L$3:$L$46,MATCH($AB859,ITP!$E$3:$E$46,0)),""))</f>
        <v/>
      </c>
      <c r="Y859" s="33">
        <f>IF($AB859="","",IFERROR(INDEX(ITP!$M$3:$M$46,MATCH($AB859,ITP!$E$3:$E$46,0)),""))</f>
        <v/>
      </c>
      <c r="Z859" s="33">
        <f>IF($AB859="","",IFERROR(INDEX(ITP!$N$3:$N$46,MATCH($AB859,ITP!$E$3:$E$46,0)),""))</f>
        <v/>
      </c>
      <c r="AA859" s="13">
        <f>IF(A859="","",A859&amp;"|"&amp;COUNTIF($A$2:A859,A859))</f>
        <v/>
      </c>
      <c r="AB859" s="13">
        <f>IF($A859="","",IFERROR(INDEX(ITP!$C$3:$C$21,MATCH(1,INDEX((ITP!$A$3:$A$21=$A859)*(((ITP!$B$3:$B$21="")+ISNUMBER(SEARCH(ITP!$B$3:$B$21,$G859&amp;" "&amp;$T859)))&gt;0),0),0)),""))</f>
        <v/>
      </c>
    </row>
    <row r="860">
      <c r="A860" s="33" t="n"/>
      <c r="B860" s="10" t="n"/>
      <c r="C860" s="33" t="n"/>
      <c r="D860" s="28" t="n"/>
      <c r="E860" s="10" t="n"/>
      <c r="F860" s="44" t="n"/>
      <c r="G860" s="33" t="n"/>
      <c r="H860" s="33" t="n"/>
      <c r="I860" s="33" t="n"/>
      <c r="J860" s="33" t="n"/>
      <c r="K860" s="44" t="n"/>
      <c r="L860" s="10" t="n"/>
      <c r="M860" s="33" t="n"/>
      <c r="N860" s="33" t="n"/>
      <c r="O860" s="33" t="n"/>
      <c r="P860" s="33" t="n"/>
      <c r="Q860" s="33" t="n"/>
      <c r="R860" s="33">
        <f>IF($AB860="","",IFERROR(INDEX(ITP!$G$3:$G$46,MATCH($AB860,ITP!$E$3:$E$46,0)),""))</f>
        <v/>
      </c>
      <c r="S860" s="33" t="n"/>
      <c r="T860" s="33" t="n"/>
      <c r="U860" s="33">
        <f>IF($AB860="","",IFERROR(INDEX(ITP!$I$3:$I$46,MATCH($AB860,ITP!$E$3:$E$46,0)),""))</f>
        <v/>
      </c>
      <c r="V860" s="33">
        <f>IF($AB860="","",IFERROR(INDEX(ITP!$J$3:$J$46,MATCH($AB860,ITP!$E$3:$E$46,0)),""))</f>
        <v/>
      </c>
      <c r="W860" s="33">
        <f>IF($AB860="","",IFERROR(INDEX(ITP!$K$3:$K$46,MATCH($AB860,ITP!$E$3:$E$46,0)),""))</f>
        <v/>
      </c>
      <c r="X860" s="33">
        <f>IF($AB860="","",IFERROR(INDEX(ITP!$L$3:$L$46,MATCH($AB860,ITP!$E$3:$E$46,0)),""))</f>
        <v/>
      </c>
      <c r="Y860" s="33">
        <f>IF($AB860="","",IFERROR(INDEX(ITP!$M$3:$M$46,MATCH($AB860,ITP!$E$3:$E$46,0)),""))</f>
        <v/>
      </c>
      <c r="Z860" s="33">
        <f>IF($AB860="","",IFERROR(INDEX(ITP!$N$3:$N$46,MATCH($AB860,ITP!$E$3:$E$46,0)),""))</f>
        <v/>
      </c>
      <c r="AA860" s="13">
        <f>IF(A860="","",A860&amp;"|"&amp;COUNTIF($A$2:A860,A860))</f>
        <v/>
      </c>
      <c r="AB860" s="13">
        <f>IF($A860="","",IFERROR(INDEX(ITP!$C$3:$C$21,MATCH(1,INDEX((ITP!$A$3:$A$21=$A860)*(((ITP!$B$3:$B$21="")+ISNUMBER(SEARCH(ITP!$B$3:$B$21,$G860&amp;" "&amp;$T860)))&gt;0),0),0)),""))</f>
        <v/>
      </c>
    </row>
    <row r="861">
      <c r="A861" s="33" t="n"/>
      <c r="B861" s="10" t="n"/>
      <c r="C861" s="33" t="n"/>
      <c r="D861" s="28" t="n"/>
      <c r="E861" s="10" t="n"/>
      <c r="F861" s="44" t="n"/>
      <c r="G861" s="33" t="n"/>
      <c r="H861" s="33" t="n"/>
      <c r="I861" s="33" t="n"/>
      <c r="J861" s="33" t="n"/>
      <c r="K861" s="44" t="n"/>
      <c r="L861" s="10" t="n"/>
      <c r="M861" s="33" t="n"/>
      <c r="N861" s="33" t="n"/>
      <c r="O861" s="33" t="n"/>
      <c r="P861" s="33" t="n"/>
      <c r="Q861" s="33" t="n"/>
      <c r="R861" s="33">
        <f>IF($AB861="","",IFERROR(INDEX(ITP!$G$3:$G$46,MATCH($AB861,ITP!$E$3:$E$46,0)),""))</f>
        <v/>
      </c>
      <c r="S861" s="33" t="n"/>
      <c r="T861" s="33" t="n"/>
      <c r="U861" s="33">
        <f>IF($AB861="","",IFERROR(INDEX(ITP!$I$3:$I$46,MATCH($AB861,ITP!$E$3:$E$46,0)),""))</f>
        <v/>
      </c>
      <c r="V861" s="33">
        <f>IF($AB861="","",IFERROR(INDEX(ITP!$J$3:$J$46,MATCH($AB861,ITP!$E$3:$E$46,0)),""))</f>
        <v/>
      </c>
      <c r="W861" s="33">
        <f>IF($AB861="","",IFERROR(INDEX(ITP!$K$3:$K$46,MATCH($AB861,ITP!$E$3:$E$46,0)),""))</f>
        <v/>
      </c>
      <c r="X861" s="33">
        <f>IF($AB861="","",IFERROR(INDEX(ITP!$L$3:$L$46,MATCH($AB861,ITP!$E$3:$E$46,0)),""))</f>
        <v/>
      </c>
      <c r="Y861" s="33">
        <f>IF($AB861="","",IFERROR(INDEX(ITP!$M$3:$M$46,MATCH($AB861,ITP!$E$3:$E$46,0)),""))</f>
        <v/>
      </c>
      <c r="Z861" s="33">
        <f>IF($AB861="","",IFERROR(INDEX(ITP!$N$3:$N$46,MATCH($AB861,ITP!$E$3:$E$46,0)),""))</f>
        <v/>
      </c>
      <c r="AA861" s="13">
        <f>IF(A861="","",A861&amp;"|"&amp;COUNTIF($A$2:A861,A861))</f>
        <v/>
      </c>
      <c r="AB861" s="13">
        <f>IF($A861="","",IFERROR(INDEX(ITP!$C$3:$C$21,MATCH(1,INDEX((ITP!$A$3:$A$21=$A861)*(((ITP!$B$3:$B$21="")+ISNUMBER(SEARCH(ITP!$B$3:$B$21,$G861&amp;" "&amp;$T861)))&gt;0),0),0)),""))</f>
        <v/>
      </c>
    </row>
    <row r="862">
      <c r="A862" s="33" t="n"/>
      <c r="B862" s="10" t="n"/>
      <c r="C862" s="33" t="n"/>
      <c r="D862" s="28" t="n"/>
      <c r="E862" s="10" t="n"/>
      <c r="F862" s="44" t="n"/>
      <c r="G862" s="33" t="n"/>
      <c r="H862" s="33" t="n"/>
      <c r="I862" s="33" t="n"/>
      <c r="J862" s="33" t="n"/>
      <c r="K862" s="44" t="n"/>
      <c r="L862" s="10" t="n"/>
      <c r="M862" s="33" t="n"/>
      <c r="N862" s="33" t="n"/>
      <c r="O862" s="33" t="n"/>
      <c r="P862" s="33" t="n"/>
      <c r="Q862" s="33" t="n"/>
      <c r="R862" s="33">
        <f>IF($AB862="","",IFERROR(INDEX(ITP!$G$3:$G$46,MATCH($AB862,ITP!$E$3:$E$46,0)),""))</f>
        <v/>
      </c>
      <c r="S862" s="33" t="n"/>
      <c r="T862" s="33" t="n"/>
      <c r="U862" s="33">
        <f>IF($AB862="","",IFERROR(INDEX(ITP!$I$3:$I$46,MATCH($AB862,ITP!$E$3:$E$46,0)),""))</f>
        <v/>
      </c>
      <c r="V862" s="33">
        <f>IF($AB862="","",IFERROR(INDEX(ITP!$J$3:$J$46,MATCH($AB862,ITP!$E$3:$E$46,0)),""))</f>
        <v/>
      </c>
      <c r="W862" s="33">
        <f>IF($AB862="","",IFERROR(INDEX(ITP!$K$3:$K$46,MATCH($AB862,ITP!$E$3:$E$46,0)),""))</f>
        <v/>
      </c>
      <c r="X862" s="33">
        <f>IF($AB862="","",IFERROR(INDEX(ITP!$L$3:$L$46,MATCH($AB862,ITP!$E$3:$E$46,0)),""))</f>
        <v/>
      </c>
      <c r="Y862" s="33">
        <f>IF($AB862="","",IFERROR(INDEX(ITP!$M$3:$M$46,MATCH($AB862,ITP!$E$3:$E$46,0)),""))</f>
        <v/>
      </c>
      <c r="Z862" s="33">
        <f>IF($AB862="","",IFERROR(INDEX(ITP!$N$3:$N$46,MATCH($AB862,ITP!$E$3:$E$46,0)),""))</f>
        <v/>
      </c>
      <c r="AA862" s="13">
        <f>IF(A862="","",A862&amp;"|"&amp;COUNTIF($A$2:A862,A862))</f>
        <v/>
      </c>
      <c r="AB862" s="13">
        <f>IF($A862="","",IFERROR(INDEX(ITP!$C$3:$C$21,MATCH(1,INDEX((ITP!$A$3:$A$21=$A862)*(((ITP!$B$3:$B$21="")+ISNUMBER(SEARCH(ITP!$B$3:$B$21,$G862&amp;" "&amp;$T862)))&gt;0),0),0)),""))</f>
        <v/>
      </c>
    </row>
    <row r="863">
      <c r="A863" s="33" t="n"/>
      <c r="B863" s="10" t="n"/>
      <c r="C863" s="33" t="n"/>
      <c r="D863" s="28" t="n"/>
      <c r="E863" s="10" t="n"/>
      <c r="F863" s="44" t="n"/>
      <c r="G863" s="33" t="n"/>
      <c r="H863" s="33" t="n"/>
      <c r="I863" s="33" t="n"/>
      <c r="J863" s="33" t="n"/>
      <c r="K863" s="44" t="n"/>
      <c r="L863" s="10" t="n"/>
      <c r="M863" s="33" t="n"/>
      <c r="N863" s="33" t="n"/>
      <c r="O863" s="33" t="n"/>
      <c r="P863" s="33" t="n"/>
      <c r="Q863" s="33" t="n"/>
      <c r="R863" s="33">
        <f>IF($AB863="","",IFERROR(INDEX(ITP!$G$3:$G$46,MATCH($AB863,ITP!$E$3:$E$46,0)),""))</f>
        <v/>
      </c>
      <c r="S863" s="33" t="n"/>
      <c r="T863" s="33" t="n"/>
      <c r="U863" s="33">
        <f>IF($AB863="","",IFERROR(INDEX(ITP!$I$3:$I$46,MATCH($AB863,ITP!$E$3:$E$46,0)),""))</f>
        <v/>
      </c>
      <c r="V863" s="33">
        <f>IF($AB863="","",IFERROR(INDEX(ITP!$J$3:$J$46,MATCH($AB863,ITP!$E$3:$E$46,0)),""))</f>
        <v/>
      </c>
      <c r="W863" s="33">
        <f>IF($AB863="","",IFERROR(INDEX(ITP!$K$3:$K$46,MATCH($AB863,ITP!$E$3:$E$46,0)),""))</f>
        <v/>
      </c>
      <c r="X863" s="33">
        <f>IF($AB863="","",IFERROR(INDEX(ITP!$L$3:$L$46,MATCH($AB863,ITP!$E$3:$E$46,0)),""))</f>
        <v/>
      </c>
      <c r="Y863" s="33">
        <f>IF($AB863="","",IFERROR(INDEX(ITP!$M$3:$M$46,MATCH($AB863,ITP!$E$3:$E$46,0)),""))</f>
        <v/>
      </c>
      <c r="Z863" s="33">
        <f>IF($AB863="","",IFERROR(INDEX(ITP!$N$3:$N$46,MATCH($AB863,ITP!$E$3:$E$46,0)),""))</f>
        <v/>
      </c>
      <c r="AA863" s="13">
        <f>IF(A863="","",A863&amp;"|"&amp;COUNTIF($A$2:A863,A863))</f>
        <v/>
      </c>
      <c r="AB863" s="13">
        <f>IF($A863="","",IFERROR(INDEX(ITP!$C$3:$C$21,MATCH(1,INDEX((ITP!$A$3:$A$21=$A863)*(((ITP!$B$3:$B$21="")+ISNUMBER(SEARCH(ITP!$B$3:$B$21,$G863&amp;" "&amp;$T863)))&gt;0),0),0)),""))</f>
        <v/>
      </c>
    </row>
    <row r="864">
      <c r="A864" s="33" t="n"/>
      <c r="B864" s="10" t="n"/>
      <c r="C864" s="33" t="n"/>
      <c r="D864" s="28" t="n"/>
      <c r="E864" s="10" t="n"/>
      <c r="F864" s="44" t="n"/>
      <c r="G864" s="33" t="n"/>
      <c r="H864" s="33" t="n"/>
      <c r="I864" s="33" t="n"/>
      <c r="J864" s="33" t="n"/>
      <c r="K864" s="44" t="n"/>
      <c r="L864" s="10" t="n"/>
      <c r="M864" s="33" t="n"/>
      <c r="N864" s="33" t="n"/>
      <c r="O864" s="33" t="n"/>
      <c r="P864" s="33" t="n"/>
      <c r="Q864" s="33" t="n"/>
      <c r="R864" s="33">
        <f>IF($AB864="","",IFERROR(INDEX(ITP!$G$3:$G$46,MATCH($AB864,ITP!$E$3:$E$46,0)),""))</f>
        <v/>
      </c>
      <c r="S864" s="33" t="n"/>
      <c r="T864" s="33" t="n"/>
      <c r="U864" s="33">
        <f>IF($AB864="","",IFERROR(INDEX(ITP!$I$3:$I$46,MATCH($AB864,ITP!$E$3:$E$46,0)),""))</f>
        <v/>
      </c>
      <c r="V864" s="33">
        <f>IF($AB864="","",IFERROR(INDEX(ITP!$J$3:$J$46,MATCH($AB864,ITP!$E$3:$E$46,0)),""))</f>
        <v/>
      </c>
      <c r="W864" s="33">
        <f>IF($AB864="","",IFERROR(INDEX(ITP!$K$3:$K$46,MATCH($AB864,ITP!$E$3:$E$46,0)),""))</f>
        <v/>
      </c>
      <c r="X864" s="33">
        <f>IF($AB864="","",IFERROR(INDEX(ITP!$L$3:$L$46,MATCH($AB864,ITP!$E$3:$E$46,0)),""))</f>
        <v/>
      </c>
      <c r="Y864" s="33">
        <f>IF($AB864="","",IFERROR(INDEX(ITP!$M$3:$M$46,MATCH($AB864,ITP!$E$3:$E$46,0)),""))</f>
        <v/>
      </c>
      <c r="Z864" s="33">
        <f>IF($AB864="","",IFERROR(INDEX(ITP!$N$3:$N$46,MATCH($AB864,ITP!$E$3:$E$46,0)),""))</f>
        <v/>
      </c>
      <c r="AA864" s="13">
        <f>IF(A864="","",A864&amp;"|"&amp;COUNTIF($A$2:A864,A864))</f>
        <v/>
      </c>
      <c r="AB864" s="13">
        <f>IF($A864="","",IFERROR(INDEX(ITP!$C$3:$C$21,MATCH(1,INDEX((ITP!$A$3:$A$21=$A864)*(((ITP!$B$3:$B$21="")+ISNUMBER(SEARCH(ITP!$B$3:$B$21,$G864&amp;" "&amp;$T864)))&gt;0),0),0)),""))</f>
        <v/>
      </c>
    </row>
    <row r="865">
      <c r="A865" s="33" t="n"/>
      <c r="B865" s="10" t="n"/>
      <c r="C865" s="33" t="n"/>
      <c r="D865" s="28" t="n"/>
      <c r="E865" s="10" t="n"/>
      <c r="F865" s="44" t="n"/>
      <c r="G865" s="33" t="n"/>
      <c r="H865" s="33" t="n"/>
      <c r="I865" s="33" t="n"/>
      <c r="J865" s="33" t="n"/>
      <c r="K865" s="44" t="n"/>
      <c r="L865" s="10" t="n"/>
      <c r="M865" s="33" t="n"/>
      <c r="N865" s="33" t="n"/>
      <c r="O865" s="33" t="n"/>
      <c r="P865" s="33" t="n"/>
      <c r="Q865" s="33" t="n"/>
      <c r="R865" s="33">
        <f>IF($AB865="","",IFERROR(INDEX(ITP!$G$3:$G$46,MATCH($AB865,ITP!$E$3:$E$46,0)),""))</f>
        <v/>
      </c>
      <c r="S865" s="33" t="n"/>
      <c r="T865" s="33" t="n"/>
      <c r="U865" s="33">
        <f>IF($AB865="","",IFERROR(INDEX(ITP!$I$3:$I$46,MATCH($AB865,ITP!$E$3:$E$46,0)),""))</f>
        <v/>
      </c>
      <c r="V865" s="33">
        <f>IF($AB865="","",IFERROR(INDEX(ITP!$J$3:$J$46,MATCH($AB865,ITP!$E$3:$E$46,0)),""))</f>
        <v/>
      </c>
      <c r="W865" s="33">
        <f>IF($AB865="","",IFERROR(INDEX(ITP!$K$3:$K$46,MATCH($AB865,ITP!$E$3:$E$46,0)),""))</f>
        <v/>
      </c>
      <c r="X865" s="33">
        <f>IF($AB865="","",IFERROR(INDEX(ITP!$L$3:$L$46,MATCH($AB865,ITP!$E$3:$E$46,0)),""))</f>
        <v/>
      </c>
      <c r="Y865" s="33">
        <f>IF($AB865="","",IFERROR(INDEX(ITP!$M$3:$M$46,MATCH($AB865,ITP!$E$3:$E$46,0)),""))</f>
        <v/>
      </c>
      <c r="Z865" s="33">
        <f>IF($AB865="","",IFERROR(INDEX(ITP!$N$3:$N$46,MATCH($AB865,ITP!$E$3:$E$46,0)),""))</f>
        <v/>
      </c>
      <c r="AA865" s="13">
        <f>IF(A865="","",A865&amp;"|"&amp;COUNTIF($A$2:A865,A865))</f>
        <v/>
      </c>
      <c r="AB865" s="13">
        <f>IF($A865="","",IFERROR(INDEX(ITP!$C$3:$C$21,MATCH(1,INDEX((ITP!$A$3:$A$21=$A865)*(((ITP!$B$3:$B$21="")+ISNUMBER(SEARCH(ITP!$B$3:$B$21,$G865&amp;" "&amp;$T865)))&gt;0),0),0)),""))</f>
        <v/>
      </c>
    </row>
    <row r="866">
      <c r="A866" s="33" t="n"/>
      <c r="B866" s="10" t="n"/>
      <c r="C866" s="33" t="n"/>
      <c r="D866" s="28" t="n"/>
      <c r="E866" s="10" t="n"/>
      <c r="F866" s="44" t="n"/>
      <c r="G866" s="33" t="n"/>
      <c r="H866" s="33" t="n"/>
      <c r="I866" s="33" t="n"/>
      <c r="J866" s="33" t="n"/>
      <c r="K866" s="44" t="n"/>
      <c r="L866" s="10" t="n"/>
      <c r="M866" s="33" t="n"/>
      <c r="N866" s="33" t="n"/>
      <c r="O866" s="33" t="n"/>
      <c r="P866" s="33" t="n"/>
      <c r="Q866" s="33" t="n"/>
      <c r="R866" s="33">
        <f>IF($AB866="","",IFERROR(INDEX(ITP!$G$3:$G$46,MATCH($AB866,ITP!$E$3:$E$46,0)),""))</f>
        <v/>
      </c>
      <c r="S866" s="33" t="n"/>
      <c r="T866" s="33" t="n"/>
      <c r="U866" s="33">
        <f>IF($AB866="","",IFERROR(INDEX(ITP!$I$3:$I$46,MATCH($AB866,ITP!$E$3:$E$46,0)),""))</f>
        <v/>
      </c>
      <c r="V866" s="33">
        <f>IF($AB866="","",IFERROR(INDEX(ITP!$J$3:$J$46,MATCH($AB866,ITP!$E$3:$E$46,0)),""))</f>
        <v/>
      </c>
      <c r="W866" s="33">
        <f>IF($AB866="","",IFERROR(INDEX(ITP!$K$3:$K$46,MATCH($AB866,ITP!$E$3:$E$46,0)),""))</f>
        <v/>
      </c>
      <c r="X866" s="33">
        <f>IF($AB866="","",IFERROR(INDEX(ITP!$L$3:$L$46,MATCH($AB866,ITP!$E$3:$E$46,0)),""))</f>
        <v/>
      </c>
      <c r="Y866" s="33">
        <f>IF($AB866="","",IFERROR(INDEX(ITP!$M$3:$M$46,MATCH($AB866,ITP!$E$3:$E$46,0)),""))</f>
        <v/>
      </c>
      <c r="Z866" s="33">
        <f>IF($AB866="","",IFERROR(INDEX(ITP!$N$3:$N$46,MATCH($AB866,ITP!$E$3:$E$46,0)),""))</f>
        <v/>
      </c>
      <c r="AA866" s="13">
        <f>IF(A866="","",A866&amp;"|"&amp;COUNTIF($A$2:A866,A866))</f>
        <v/>
      </c>
      <c r="AB866" s="13">
        <f>IF($A866="","",IFERROR(INDEX(ITP!$C$3:$C$21,MATCH(1,INDEX((ITP!$A$3:$A$21=$A866)*(((ITP!$B$3:$B$21="")+ISNUMBER(SEARCH(ITP!$B$3:$B$21,$G866&amp;" "&amp;$T866)))&gt;0),0),0)),""))</f>
        <v/>
      </c>
    </row>
    <row r="867">
      <c r="A867" s="33" t="n"/>
      <c r="B867" s="10" t="n"/>
      <c r="C867" s="33" t="n"/>
      <c r="D867" s="28" t="n"/>
      <c r="E867" s="10" t="n"/>
      <c r="F867" s="44" t="n"/>
      <c r="G867" s="33" t="n"/>
      <c r="H867" s="33" t="n"/>
      <c r="I867" s="33" t="n"/>
      <c r="J867" s="33" t="n"/>
      <c r="K867" s="44" t="n"/>
      <c r="L867" s="10" t="n"/>
      <c r="M867" s="33" t="n"/>
      <c r="N867" s="33" t="n"/>
      <c r="O867" s="33" t="n"/>
      <c r="P867" s="33" t="n"/>
      <c r="Q867" s="33" t="n"/>
      <c r="R867" s="33">
        <f>IF($AB867="","",IFERROR(INDEX(ITP!$G$3:$G$46,MATCH($AB867,ITP!$E$3:$E$46,0)),""))</f>
        <v/>
      </c>
      <c r="S867" s="33" t="n"/>
      <c r="T867" s="33" t="n"/>
      <c r="U867" s="33">
        <f>IF($AB867="","",IFERROR(INDEX(ITP!$I$3:$I$46,MATCH($AB867,ITP!$E$3:$E$46,0)),""))</f>
        <v/>
      </c>
      <c r="V867" s="33">
        <f>IF($AB867="","",IFERROR(INDEX(ITP!$J$3:$J$46,MATCH($AB867,ITP!$E$3:$E$46,0)),""))</f>
        <v/>
      </c>
      <c r="W867" s="33">
        <f>IF($AB867="","",IFERROR(INDEX(ITP!$K$3:$K$46,MATCH($AB867,ITP!$E$3:$E$46,0)),""))</f>
        <v/>
      </c>
      <c r="X867" s="33">
        <f>IF($AB867="","",IFERROR(INDEX(ITP!$L$3:$L$46,MATCH($AB867,ITP!$E$3:$E$46,0)),""))</f>
        <v/>
      </c>
      <c r="Y867" s="33">
        <f>IF($AB867="","",IFERROR(INDEX(ITP!$M$3:$M$46,MATCH($AB867,ITP!$E$3:$E$46,0)),""))</f>
        <v/>
      </c>
      <c r="Z867" s="33">
        <f>IF($AB867="","",IFERROR(INDEX(ITP!$N$3:$N$46,MATCH($AB867,ITP!$E$3:$E$46,0)),""))</f>
        <v/>
      </c>
      <c r="AA867" s="13">
        <f>IF(A867="","",A867&amp;"|"&amp;COUNTIF($A$2:A867,A867))</f>
        <v/>
      </c>
      <c r="AB867" s="13">
        <f>IF($A867="","",IFERROR(INDEX(ITP!$C$3:$C$21,MATCH(1,INDEX((ITP!$A$3:$A$21=$A867)*(((ITP!$B$3:$B$21="")+ISNUMBER(SEARCH(ITP!$B$3:$B$21,$G867&amp;" "&amp;$T867)))&gt;0),0),0)),""))</f>
        <v/>
      </c>
    </row>
    <row r="868">
      <c r="A868" s="33" t="n"/>
      <c r="B868" s="10" t="n"/>
      <c r="C868" s="33" t="n"/>
      <c r="D868" s="28" t="n"/>
      <c r="E868" s="10" t="n"/>
      <c r="F868" s="44" t="n"/>
      <c r="G868" s="33" t="n"/>
      <c r="H868" s="33" t="n"/>
      <c r="I868" s="33" t="n"/>
      <c r="J868" s="33" t="n"/>
      <c r="K868" s="44" t="n"/>
      <c r="L868" s="10" t="n"/>
      <c r="M868" s="33" t="n"/>
      <c r="N868" s="33" t="n"/>
      <c r="O868" s="33" t="n"/>
      <c r="P868" s="33" t="n"/>
      <c r="Q868" s="33" t="n"/>
      <c r="R868" s="33">
        <f>IF($AB868="","",IFERROR(INDEX(ITP!$G$3:$G$46,MATCH($AB868,ITP!$E$3:$E$46,0)),""))</f>
        <v/>
      </c>
      <c r="S868" s="33" t="n"/>
      <c r="T868" s="33" t="n"/>
      <c r="U868" s="33">
        <f>IF($AB868="","",IFERROR(INDEX(ITP!$I$3:$I$46,MATCH($AB868,ITP!$E$3:$E$46,0)),""))</f>
        <v/>
      </c>
      <c r="V868" s="33">
        <f>IF($AB868="","",IFERROR(INDEX(ITP!$J$3:$J$46,MATCH($AB868,ITP!$E$3:$E$46,0)),""))</f>
        <v/>
      </c>
      <c r="W868" s="33">
        <f>IF($AB868="","",IFERROR(INDEX(ITP!$K$3:$K$46,MATCH($AB868,ITP!$E$3:$E$46,0)),""))</f>
        <v/>
      </c>
      <c r="X868" s="33">
        <f>IF($AB868="","",IFERROR(INDEX(ITP!$L$3:$L$46,MATCH($AB868,ITP!$E$3:$E$46,0)),""))</f>
        <v/>
      </c>
      <c r="Y868" s="33">
        <f>IF($AB868="","",IFERROR(INDEX(ITP!$M$3:$M$46,MATCH($AB868,ITP!$E$3:$E$46,0)),""))</f>
        <v/>
      </c>
      <c r="Z868" s="33">
        <f>IF($AB868="","",IFERROR(INDEX(ITP!$N$3:$N$46,MATCH($AB868,ITP!$E$3:$E$46,0)),""))</f>
        <v/>
      </c>
      <c r="AA868" s="13">
        <f>IF(A868="","",A868&amp;"|"&amp;COUNTIF($A$2:A868,A868))</f>
        <v/>
      </c>
      <c r="AB868" s="13">
        <f>IF($A868="","",IFERROR(INDEX(ITP!$C$3:$C$21,MATCH(1,INDEX((ITP!$A$3:$A$21=$A868)*(((ITP!$B$3:$B$21="")+ISNUMBER(SEARCH(ITP!$B$3:$B$21,$G868&amp;" "&amp;$T868)))&gt;0),0),0)),""))</f>
        <v/>
      </c>
    </row>
    <row r="869">
      <c r="A869" s="33" t="n"/>
      <c r="B869" s="10" t="n"/>
      <c r="C869" s="33" t="n"/>
      <c r="D869" s="28" t="n"/>
      <c r="E869" s="10" t="n"/>
      <c r="F869" s="44" t="n"/>
      <c r="G869" s="33" t="n"/>
      <c r="H869" s="33" t="n"/>
      <c r="I869" s="33" t="n"/>
      <c r="J869" s="33" t="n"/>
      <c r="K869" s="44" t="n"/>
      <c r="L869" s="10" t="n"/>
      <c r="M869" s="33" t="n"/>
      <c r="N869" s="33" t="n"/>
      <c r="O869" s="33" t="n"/>
      <c r="P869" s="33" t="n"/>
      <c r="Q869" s="33" t="n"/>
      <c r="R869" s="33">
        <f>IF($AB869="","",IFERROR(INDEX(ITP!$G$3:$G$46,MATCH($AB869,ITP!$E$3:$E$46,0)),""))</f>
        <v/>
      </c>
      <c r="S869" s="33" t="n"/>
      <c r="T869" s="33" t="n"/>
      <c r="U869" s="33">
        <f>IF($AB869="","",IFERROR(INDEX(ITP!$I$3:$I$46,MATCH($AB869,ITP!$E$3:$E$46,0)),""))</f>
        <v/>
      </c>
      <c r="V869" s="33">
        <f>IF($AB869="","",IFERROR(INDEX(ITP!$J$3:$J$46,MATCH($AB869,ITP!$E$3:$E$46,0)),""))</f>
        <v/>
      </c>
      <c r="W869" s="33">
        <f>IF($AB869="","",IFERROR(INDEX(ITP!$K$3:$K$46,MATCH($AB869,ITP!$E$3:$E$46,0)),""))</f>
        <v/>
      </c>
      <c r="X869" s="33">
        <f>IF($AB869="","",IFERROR(INDEX(ITP!$L$3:$L$46,MATCH($AB869,ITP!$E$3:$E$46,0)),""))</f>
        <v/>
      </c>
      <c r="Y869" s="33">
        <f>IF($AB869="","",IFERROR(INDEX(ITP!$M$3:$M$46,MATCH($AB869,ITP!$E$3:$E$46,0)),""))</f>
        <v/>
      </c>
      <c r="Z869" s="33">
        <f>IF($AB869="","",IFERROR(INDEX(ITP!$N$3:$N$46,MATCH($AB869,ITP!$E$3:$E$46,0)),""))</f>
        <v/>
      </c>
      <c r="AA869" s="13">
        <f>IF(A869="","",A869&amp;"|"&amp;COUNTIF($A$2:A869,A869))</f>
        <v/>
      </c>
      <c r="AB869" s="13">
        <f>IF($A869="","",IFERROR(INDEX(ITP!$C$3:$C$21,MATCH(1,INDEX((ITP!$A$3:$A$21=$A869)*(((ITP!$B$3:$B$21="")+ISNUMBER(SEARCH(ITP!$B$3:$B$21,$G869&amp;" "&amp;$T869)))&gt;0),0),0)),""))</f>
        <v/>
      </c>
    </row>
    <row r="870">
      <c r="A870" s="33" t="n"/>
      <c r="B870" s="10" t="n"/>
      <c r="C870" s="33" t="n"/>
      <c r="D870" s="28" t="n"/>
      <c r="E870" s="10" t="n"/>
      <c r="F870" s="44" t="n"/>
      <c r="G870" s="33" t="n"/>
      <c r="H870" s="33" t="n"/>
      <c r="I870" s="33" t="n"/>
      <c r="J870" s="33" t="n"/>
      <c r="K870" s="44" t="n"/>
      <c r="L870" s="10" t="n"/>
      <c r="M870" s="33" t="n"/>
      <c r="N870" s="33" t="n"/>
      <c r="O870" s="33" t="n"/>
      <c r="P870" s="33" t="n"/>
      <c r="Q870" s="33" t="n"/>
      <c r="R870" s="33">
        <f>IF($AB870="","",IFERROR(INDEX(ITP!$G$3:$G$46,MATCH($AB870,ITP!$E$3:$E$46,0)),""))</f>
        <v/>
      </c>
      <c r="S870" s="33" t="n"/>
      <c r="T870" s="33" t="n"/>
      <c r="U870" s="33">
        <f>IF($AB870="","",IFERROR(INDEX(ITP!$I$3:$I$46,MATCH($AB870,ITP!$E$3:$E$46,0)),""))</f>
        <v/>
      </c>
      <c r="V870" s="33">
        <f>IF($AB870="","",IFERROR(INDEX(ITP!$J$3:$J$46,MATCH($AB870,ITP!$E$3:$E$46,0)),""))</f>
        <v/>
      </c>
      <c r="W870" s="33">
        <f>IF($AB870="","",IFERROR(INDEX(ITP!$K$3:$K$46,MATCH($AB870,ITP!$E$3:$E$46,0)),""))</f>
        <v/>
      </c>
      <c r="X870" s="33">
        <f>IF($AB870="","",IFERROR(INDEX(ITP!$L$3:$L$46,MATCH($AB870,ITP!$E$3:$E$46,0)),""))</f>
        <v/>
      </c>
      <c r="Y870" s="33">
        <f>IF($AB870="","",IFERROR(INDEX(ITP!$M$3:$M$46,MATCH($AB870,ITP!$E$3:$E$46,0)),""))</f>
        <v/>
      </c>
      <c r="Z870" s="33">
        <f>IF($AB870="","",IFERROR(INDEX(ITP!$N$3:$N$46,MATCH($AB870,ITP!$E$3:$E$46,0)),""))</f>
        <v/>
      </c>
      <c r="AA870" s="13">
        <f>IF(A870="","",A870&amp;"|"&amp;COUNTIF($A$2:A870,A870))</f>
        <v/>
      </c>
      <c r="AB870" s="13">
        <f>IF($A870="","",IFERROR(INDEX(ITP!$C$3:$C$21,MATCH(1,INDEX((ITP!$A$3:$A$21=$A870)*(((ITP!$B$3:$B$21="")+ISNUMBER(SEARCH(ITP!$B$3:$B$21,$G870&amp;" "&amp;$T870)))&gt;0),0),0)),""))</f>
        <v/>
      </c>
    </row>
    <row r="871">
      <c r="A871" s="33" t="n"/>
      <c r="B871" s="10" t="n"/>
      <c r="C871" s="33" t="n"/>
      <c r="D871" s="28" t="n"/>
      <c r="E871" s="10" t="n"/>
      <c r="F871" s="44" t="n"/>
      <c r="G871" s="33" t="n"/>
      <c r="H871" s="33" t="n"/>
      <c r="I871" s="33" t="n"/>
      <c r="J871" s="33" t="n"/>
      <c r="K871" s="44" t="n"/>
      <c r="L871" s="10" t="n"/>
      <c r="M871" s="33" t="n"/>
      <c r="N871" s="33" t="n"/>
      <c r="O871" s="33" t="n"/>
      <c r="P871" s="33" t="n"/>
      <c r="Q871" s="33" t="n"/>
      <c r="R871" s="33">
        <f>IF($AB871="","",IFERROR(INDEX(ITP!$G$3:$G$46,MATCH($AB871,ITP!$E$3:$E$46,0)),""))</f>
        <v/>
      </c>
      <c r="S871" s="33" t="n"/>
      <c r="T871" s="33" t="n"/>
      <c r="U871" s="33">
        <f>IF($AB871="","",IFERROR(INDEX(ITP!$I$3:$I$46,MATCH($AB871,ITP!$E$3:$E$46,0)),""))</f>
        <v/>
      </c>
      <c r="V871" s="33">
        <f>IF($AB871="","",IFERROR(INDEX(ITP!$J$3:$J$46,MATCH($AB871,ITP!$E$3:$E$46,0)),""))</f>
        <v/>
      </c>
      <c r="W871" s="33">
        <f>IF($AB871="","",IFERROR(INDEX(ITP!$K$3:$K$46,MATCH($AB871,ITP!$E$3:$E$46,0)),""))</f>
        <v/>
      </c>
      <c r="X871" s="33">
        <f>IF($AB871="","",IFERROR(INDEX(ITP!$L$3:$L$46,MATCH($AB871,ITP!$E$3:$E$46,0)),""))</f>
        <v/>
      </c>
      <c r="Y871" s="33">
        <f>IF($AB871="","",IFERROR(INDEX(ITP!$M$3:$M$46,MATCH($AB871,ITP!$E$3:$E$46,0)),""))</f>
        <v/>
      </c>
      <c r="Z871" s="33">
        <f>IF($AB871="","",IFERROR(INDEX(ITP!$N$3:$N$46,MATCH($AB871,ITP!$E$3:$E$46,0)),""))</f>
        <v/>
      </c>
      <c r="AA871" s="13">
        <f>IF(A871="","",A871&amp;"|"&amp;COUNTIF($A$2:A871,A871))</f>
        <v/>
      </c>
      <c r="AB871" s="13">
        <f>IF($A871="","",IFERROR(INDEX(ITP!$C$3:$C$21,MATCH(1,INDEX((ITP!$A$3:$A$21=$A871)*(((ITP!$B$3:$B$21="")+ISNUMBER(SEARCH(ITP!$B$3:$B$21,$G871&amp;" "&amp;$T871)))&gt;0),0),0)),""))</f>
        <v/>
      </c>
    </row>
    <row r="872">
      <c r="A872" s="33" t="n"/>
      <c r="B872" s="10" t="n"/>
      <c r="C872" s="33" t="n"/>
      <c r="D872" s="28" t="n"/>
      <c r="E872" s="10" t="n"/>
      <c r="F872" s="44" t="n"/>
      <c r="G872" s="33" t="n"/>
      <c r="H872" s="33" t="n"/>
      <c r="I872" s="33" t="n"/>
      <c r="J872" s="33" t="n"/>
      <c r="K872" s="44" t="n"/>
      <c r="L872" s="10" t="n"/>
      <c r="M872" s="33" t="n"/>
      <c r="N872" s="33" t="n"/>
      <c r="O872" s="33" t="n"/>
      <c r="P872" s="33" t="n"/>
      <c r="Q872" s="33" t="n"/>
      <c r="R872" s="33">
        <f>IF($AB872="","",IFERROR(INDEX(ITP!$G$3:$G$46,MATCH($AB872,ITP!$E$3:$E$46,0)),""))</f>
        <v/>
      </c>
      <c r="S872" s="33" t="n"/>
      <c r="T872" s="33" t="n"/>
      <c r="U872" s="33">
        <f>IF($AB872="","",IFERROR(INDEX(ITP!$I$3:$I$46,MATCH($AB872,ITP!$E$3:$E$46,0)),""))</f>
        <v/>
      </c>
      <c r="V872" s="33">
        <f>IF($AB872="","",IFERROR(INDEX(ITP!$J$3:$J$46,MATCH($AB872,ITP!$E$3:$E$46,0)),""))</f>
        <v/>
      </c>
      <c r="W872" s="33">
        <f>IF($AB872="","",IFERROR(INDEX(ITP!$K$3:$K$46,MATCH($AB872,ITP!$E$3:$E$46,0)),""))</f>
        <v/>
      </c>
      <c r="X872" s="33">
        <f>IF($AB872="","",IFERROR(INDEX(ITP!$L$3:$L$46,MATCH($AB872,ITP!$E$3:$E$46,0)),""))</f>
        <v/>
      </c>
      <c r="Y872" s="33">
        <f>IF($AB872="","",IFERROR(INDEX(ITP!$M$3:$M$46,MATCH($AB872,ITP!$E$3:$E$46,0)),""))</f>
        <v/>
      </c>
      <c r="Z872" s="33">
        <f>IF($AB872="","",IFERROR(INDEX(ITP!$N$3:$N$46,MATCH($AB872,ITP!$E$3:$E$46,0)),""))</f>
        <v/>
      </c>
      <c r="AA872" s="13">
        <f>IF(A872="","",A872&amp;"|"&amp;COUNTIF($A$2:A872,A872))</f>
        <v/>
      </c>
      <c r="AB872" s="13">
        <f>IF($A872="","",IFERROR(INDEX(ITP!$C$3:$C$21,MATCH(1,INDEX((ITP!$A$3:$A$21=$A872)*(((ITP!$B$3:$B$21="")+ISNUMBER(SEARCH(ITP!$B$3:$B$21,$G872&amp;" "&amp;$T872)))&gt;0),0),0)),""))</f>
        <v/>
      </c>
    </row>
    <row r="873">
      <c r="A873" s="33" t="n"/>
      <c r="B873" s="10" t="n"/>
      <c r="C873" s="33" t="n"/>
      <c r="D873" s="28" t="n"/>
      <c r="E873" s="10" t="n"/>
      <c r="F873" s="44" t="n"/>
      <c r="G873" s="33" t="n"/>
      <c r="H873" s="33" t="n"/>
      <c r="I873" s="33" t="n"/>
      <c r="J873" s="33" t="n"/>
      <c r="K873" s="44" t="n"/>
      <c r="L873" s="10" t="n"/>
      <c r="M873" s="33" t="n"/>
      <c r="N873" s="33" t="n"/>
      <c r="O873" s="33" t="n"/>
      <c r="P873" s="33" t="n"/>
      <c r="Q873" s="33" t="n"/>
      <c r="R873" s="33">
        <f>IF($AB873="","",IFERROR(INDEX(ITP!$G$3:$G$46,MATCH($AB873,ITP!$E$3:$E$46,0)),""))</f>
        <v/>
      </c>
      <c r="S873" s="33" t="n"/>
      <c r="T873" s="33" t="n"/>
      <c r="U873" s="33">
        <f>IF($AB873="","",IFERROR(INDEX(ITP!$I$3:$I$46,MATCH($AB873,ITP!$E$3:$E$46,0)),""))</f>
        <v/>
      </c>
      <c r="V873" s="33">
        <f>IF($AB873="","",IFERROR(INDEX(ITP!$J$3:$J$46,MATCH($AB873,ITP!$E$3:$E$46,0)),""))</f>
        <v/>
      </c>
      <c r="W873" s="33">
        <f>IF($AB873="","",IFERROR(INDEX(ITP!$K$3:$K$46,MATCH($AB873,ITP!$E$3:$E$46,0)),""))</f>
        <v/>
      </c>
      <c r="X873" s="33">
        <f>IF($AB873="","",IFERROR(INDEX(ITP!$L$3:$L$46,MATCH($AB873,ITP!$E$3:$E$46,0)),""))</f>
        <v/>
      </c>
      <c r="Y873" s="33">
        <f>IF($AB873="","",IFERROR(INDEX(ITP!$M$3:$M$46,MATCH($AB873,ITP!$E$3:$E$46,0)),""))</f>
        <v/>
      </c>
      <c r="Z873" s="33">
        <f>IF($AB873="","",IFERROR(INDEX(ITP!$N$3:$N$46,MATCH($AB873,ITP!$E$3:$E$46,0)),""))</f>
        <v/>
      </c>
      <c r="AA873" s="13">
        <f>IF(A873="","",A873&amp;"|"&amp;COUNTIF($A$2:A873,A873))</f>
        <v/>
      </c>
      <c r="AB873" s="13">
        <f>IF($A873="","",IFERROR(INDEX(ITP!$C$3:$C$21,MATCH(1,INDEX((ITP!$A$3:$A$21=$A873)*(((ITP!$B$3:$B$21="")+ISNUMBER(SEARCH(ITP!$B$3:$B$21,$G873&amp;" "&amp;$T873)))&gt;0),0),0)),""))</f>
        <v/>
      </c>
    </row>
    <row r="874">
      <c r="A874" s="33" t="n"/>
      <c r="B874" s="10" t="n"/>
      <c r="C874" s="33" t="n"/>
      <c r="D874" s="28" t="n"/>
      <c r="E874" s="10" t="n"/>
      <c r="F874" s="44" t="n"/>
      <c r="G874" s="33" t="n"/>
      <c r="H874" s="33" t="n"/>
      <c r="I874" s="33" t="n"/>
      <c r="J874" s="33" t="n"/>
      <c r="K874" s="44" t="n"/>
      <c r="L874" s="10" t="n"/>
      <c r="M874" s="33" t="n"/>
      <c r="N874" s="33" t="n"/>
      <c r="O874" s="33" t="n"/>
      <c r="P874" s="33" t="n"/>
      <c r="Q874" s="33" t="n"/>
      <c r="R874" s="33">
        <f>IF($AB874="","",IFERROR(INDEX(ITP!$G$3:$G$46,MATCH($AB874,ITP!$E$3:$E$46,0)),""))</f>
        <v/>
      </c>
      <c r="S874" s="33" t="n"/>
      <c r="T874" s="33" t="n"/>
      <c r="U874" s="33">
        <f>IF($AB874="","",IFERROR(INDEX(ITP!$I$3:$I$46,MATCH($AB874,ITP!$E$3:$E$46,0)),""))</f>
        <v/>
      </c>
      <c r="V874" s="33">
        <f>IF($AB874="","",IFERROR(INDEX(ITP!$J$3:$J$46,MATCH($AB874,ITP!$E$3:$E$46,0)),""))</f>
        <v/>
      </c>
      <c r="W874" s="33">
        <f>IF($AB874="","",IFERROR(INDEX(ITP!$K$3:$K$46,MATCH($AB874,ITP!$E$3:$E$46,0)),""))</f>
        <v/>
      </c>
      <c r="X874" s="33">
        <f>IF($AB874="","",IFERROR(INDEX(ITP!$L$3:$L$46,MATCH($AB874,ITP!$E$3:$E$46,0)),""))</f>
        <v/>
      </c>
      <c r="Y874" s="33">
        <f>IF($AB874="","",IFERROR(INDEX(ITP!$M$3:$M$46,MATCH($AB874,ITP!$E$3:$E$46,0)),""))</f>
        <v/>
      </c>
      <c r="Z874" s="33">
        <f>IF($AB874="","",IFERROR(INDEX(ITP!$N$3:$N$46,MATCH($AB874,ITP!$E$3:$E$46,0)),""))</f>
        <v/>
      </c>
      <c r="AA874" s="13">
        <f>IF(A874="","",A874&amp;"|"&amp;COUNTIF($A$2:A874,A874))</f>
        <v/>
      </c>
      <c r="AB874" s="13">
        <f>IF($A874="","",IFERROR(INDEX(ITP!$C$3:$C$21,MATCH(1,INDEX((ITP!$A$3:$A$21=$A874)*(((ITP!$B$3:$B$21="")+ISNUMBER(SEARCH(ITP!$B$3:$B$21,$G874&amp;" "&amp;$T874)))&gt;0),0),0)),""))</f>
        <v/>
      </c>
    </row>
    <row r="875">
      <c r="A875" s="33" t="n"/>
      <c r="B875" s="10" t="n"/>
      <c r="C875" s="33" t="n"/>
      <c r="D875" s="28" t="n"/>
      <c r="E875" s="10" t="n"/>
      <c r="F875" s="44" t="n"/>
      <c r="G875" s="33" t="n"/>
      <c r="H875" s="33" t="n"/>
      <c r="I875" s="33" t="n"/>
      <c r="J875" s="33" t="n"/>
      <c r="K875" s="44" t="n"/>
      <c r="L875" s="10" t="n"/>
      <c r="M875" s="33" t="n"/>
      <c r="N875" s="33" t="n"/>
      <c r="O875" s="33" t="n"/>
      <c r="P875" s="33" t="n"/>
      <c r="Q875" s="33" t="n"/>
      <c r="R875" s="33">
        <f>IF($AB875="","",IFERROR(INDEX(ITP!$G$3:$G$46,MATCH($AB875,ITP!$E$3:$E$46,0)),""))</f>
        <v/>
      </c>
      <c r="S875" s="33" t="n"/>
      <c r="T875" s="33" t="n"/>
      <c r="U875" s="33">
        <f>IF($AB875="","",IFERROR(INDEX(ITP!$I$3:$I$46,MATCH($AB875,ITP!$E$3:$E$46,0)),""))</f>
        <v/>
      </c>
      <c r="V875" s="33">
        <f>IF($AB875="","",IFERROR(INDEX(ITP!$J$3:$J$46,MATCH($AB875,ITP!$E$3:$E$46,0)),""))</f>
        <v/>
      </c>
      <c r="W875" s="33">
        <f>IF($AB875="","",IFERROR(INDEX(ITP!$K$3:$K$46,MATCH($AB875,ITP!$E$3:$E$46,0)),""))</f>
        <v/>
      </c>
      <c r="X875" s="33">
        <f>IF($AB875="","",IFERROR(INDEX(ITP!$L$3:$L$46,MATCH($AB875,ITP!$E$3:$E$46,0)),""))</f>
        <v/>
      </c>
      <c r="Y875" s="33">
        <f>IF($AB875="","",IFERROR(INDEX(ITP!$M$3:$M$46,MATCH($AB875,ITP!$E$3:$E$46,0)),""))</f>
        <v/>
      </c>
      <c r="Z875" s="33">
        <f>IF($AB875="","",IFERROR(INDEX(ITP!$N$3:$N$46,MATCH($AB875,ITP!$E$3:$E$46,0)),""))</f>
        <v/>
      </c>
      <c r="AA875" s="13">
        <f>IF(A875="","",A875&amp;"|"&amp;COUNTIF($A$2:A875,A875))</f>
        <v/>
      </c>
      <c r="AB875" s="13">
        <f>IF($A875="","",IFERROR(INDEX(ITP!$C$3:$C$21,MATCH(1,INDEX((ITP!$A$3:$A$21=$A875)*(((ITP!$B$3:$B$21="")+ISNUMBER(SEARCH(ITP!$B$3:$B$21,$G875&amp;" "&amp;$T875)))&gt;0),0),0)),""))</f>
        <v/>
      </c>
    </row>
    <row r="876">
      <c r="A876" s="33" t="n"/>
      <c r="B876" s="10" t="n"/>
      <c r="C876" s="33" t="n"/>
      <c r="D876" s="28" t="n"/>
      <c r="E876" s="10" t="n"/>
      <c r="F876" s="44" t="n"/>
      <c r="G876" s="33" t="n"/>
      <c r="H876" s="33" t="n"/>
      <c r="I876" s="33" t="n"/>
      <c r="J876" s="33" t="n"/>
      <c r="K876" s="44" t="n"/>
      <c r="L876" s="10" t="n"/>
      <c r="M876" s="33" t="n"/>
      <c r="N876" s="33" t="n"/>
      <c r="O876" s="33" t="n"/>
      <c r="P876" s="33" t="n"/>
      <c r="Q876" s="33" t="n"/>
      <c r="R876" s="33">
        <f>IF($AB876="","",IFERROR(INDEX(ITP!$G$3:$G$46,MATCH($AB876,ITP!$E$3:$E$46,0)),""))</f>
        <v/>
      </c>
      <c r="S876" s="33" t="n"/>
      <c r="T876" s="33" t="n"/>
      <c r="U876" s="33">
        <f>IF($AB876="","",IFERROR(INDEX(ITP!$I$3:$I$46,MATCH($AB876,ITP!$E$3:$E$46,0)),""))</f>
        <v/>
      </c>
      <c r="V876" s="33">
        <f>IF($AB876="","",IFERROR(INDEX(ITP!$J$3:$J$46,MATCH($AB876,ITP!$E$3:$E$46,0)),""))</f>
        <v/>
      </c>
      <c r="W876" s="33">
        <f>IF($AB876="","",IFERROR(INDEX(ITP!$K$3:$K$46,MATCH($AB876,ITP!$E$3:$E$46,0)),""))</f>
        <v/>
      </c>
      <c r="X876" s="33">
        <f>IF($AB876="","",IFERROR(INDEX(ITP!$L$3:$L$46,MATCH($AB876,ITP!$E$3:$E$46,0)),""))</f>
        <v/>
      </c>
      <c r="Y876" s="33">
        <f>IF($AB876="","",IFERROR(INDEX(ITP!$M$3:$M$46,MATCH($AB876,ITP!$E$3:$E$46,0)),""))</f>
        <v/>
      </c>
      <c r="Z876" s="33">
        <f>IF($AB876="","",IFERROR(INDEX(ITP!$N$3:$N$46,MATCH($AB876,ITP!$E$3:$E$46,0)),""))</f>
        <v/>
      </c>
      <c r="AA876" s="13">
        <f>IF(A876="","",A876&amp;"|"&amp;COUNTIF($A$2:A876,A876))</f>
        <v/>
      </c>
      <c r="AB876" s="13">
        <f>IF($A876="","",IFERROR(INDEX(ITP!$C$3:$C$21,MATCH(1,INDEX((ITP!$A$3:$A$21=$A876)*(((ITP!$B$3:$B$21="")+ISNUMBER(SEARCH(ITP!$B$3:$B$21,$G876&amp;" "&amp;$T876)))&gt;0),0),0)),""))</f>
        <v/>
      </c>
    </row>
    <row r="877">
      <c r="A877" s="33" t="n"/>
      <c r="B877" s="10" t="n"/>
      <c r="C877" s="33" t="n"/>
      <c r="D877" s="28" t="n"/>
      <c r="E877" s="10" t="n"/>
      <c r="F877" s="44" t="n"/>
      <c r="G877" s="33" t="n"/>
      <c r="H877" s="33" t="n"/>
      <c r="I877" s="33" t="n"/>
      <c r="J877" s="33" t="n"/>
      <c r="K877" s="44" t="n"/>
      <c r="L877" s="10" t="n"/>
      <c r="M877" s="33" t="n"/>
      <c r="N877" s="33" t="n"/>
      <c r="O877" s="33" t="n"/>
      <c r="P877" s="33" t="n"/>
      <c r="Q877" s="33" t="n"/>
      <c r="R877" s="33">
        <f>IF($AB877="","",IFERROR(INDEX(ITP!$G$3:$G$46,MATCH($AB877,ITP!$E$3:$E$46,0)),""))</f>
        <v/>
      </c>
      <c r="S877" s="33" t="n"/>
      <c r="T877" s="33" t="n"/>
      <c r="U877" s="33">
        <f>IF($AB877="","",IFERROR(INDEX(ITP!$I$3:$I$46,MATCH($AB877,ITP!$E$3:$E$46,0)),""))</f>
        <v/>
      </c>
      <c r="V877" s="33">
        <f>IF($AB877="","",IFERROR(INDEX(ITP!$J$3:$J$46,MATCH($AB877,ITP!$E$3:$E$46,0)),""))</f>
        <v/>
      </c>
      <c r="W877" s="33">
        <f>IF($AB877="","",IFERROR(INDEX(ITP!$K$3:$K$46,MATCH($AB877,ITP!$E$3:$E$46,0)),""))</f>
        <v/>
      </c>
      <c r="X877" s="33">
        <f>IF($AB877="","",IFERROR(INDEX(ITP!$L$3:$L$46,MATCH($AB877,ITP!$E$3:$E$46,0)),""))</f>
        <v/>
      </c>
      <c r="Y877" s="33">
        <f>IF($AB877="","",IFERROR(INDEX(ITP!$M$3:$M$46,MATCH($AB877,ITP!$E$3:$E$46,0)),""))</f>
        <v/>
      </c>
      <c r="Z877" s="33">
        <f>IF($AB877="","",IFERROR(INDEX(ITP!$N$3:$N$46,MATCH($AB877,ITP!$E$3:$E$46,0)),""))</f>
        <v/>
      </c>
      <c r="AA877" s="13">
        <f>IF(A877="","",A877&amp;"|"&amp;COUNTIF($A$2:A877,A877))</f>
        <v/>
      </c>
      <c r="AB877" s="13">
        <f>IF($A877="","",IFERROR(INDEX(ITP!$C$3:$C$21,MATCH(1,INDEX((ITP!$A$3:$A$21=$A877)*(((ITP!$B$3:$B$21="")+ISNUMBER(SEARCH(ITP!$B$3:$B$21,$G877&amp;" "&amp;$T877)))&gt;0),0),0)),""))</f>
        <v/>
      </c>
    </row>
    <row r="878">
      <c r="A878" s="33" t="n"/>
      <c r="B878" s="10" t="n"/>
      <c r="C878" s="33" t="n"/>
      <c r="D878" s="28" t="n"/>
      <c r="E878" s="10" t="n"/>
      <c r="F878" s="44" t="n"/>
      <c r="G878" s="33" t="n"/>
      <c r="H878" s="33" t="n"/>
      <c r="I878" s="33" t="n"/>
      <c r="J878" s="33" t="n"/>
      <c r="K878" s="44" t="n"/>
      <c r="L878" s="10" t="n"/>
      <c r="M878" s="33" t="n"/>
      <c r="N878" s="33" t="n"/>
      <c r="O878" s="33" t="n"/>
      <c r="P878" s="33" t="n"/>
      <c r="Q878" s="33" t="n"/>
      <c r="R878" s="33">
        <f>IF($AB878="","",IFERROR(INDEX(ITP!$G$3:$G$46,MATCH($AB878,ITP!$E$3:$E$46,0)),""))</f>
        <v/>
      </c>
      <c r="S878" s="33" t="n"/>
      <c r="T878" s="33" t="n"/>
      <c r="U878" s="33">
        <f>IF($AB878="","",IFERROR(INDEX(ITP!$I$3:$I$46,MATCH($AB878,ITP!$E$3:$E$46,0)),""))</f>
        <v/>
      </c>
      <c r="V878" s="33">
        <f>IF($AB878="","",IFERROR(INDEX(ITP!$J$3:$J$46,MATCH($AB878,ITP!$E$3:$E$46,0)),""))</f>
        <v/>
      </c>
      <c r="W878" s="33">
        <f>IF($AB878="","",IFERROR(INDEX(ITP!$K$3:$K$46,MATCH($AB878,ITP!$E$3:$E$46,0)),""))</f>
        <v/>
      </c>
      <c r="X878" s="33">
        <f>IF($AB878="","",IFERROR(INDEX(ITP!$L$3:$L$46,MATCH($AB878,ITP!$E$3:$E$46,0)),""))</f>
        <v/>
      </c>
      <c r="Y878" s="33">
        <f>IF($AB878="","",IFERROR(INDEX(ITP!$M$3:$M$46,MATCH($AB878,ITP!$E$3:$E$46,0)),""))</f>
        <v/>
      </c>
      <c r="Z878" s="33">
        <f>IF($AB878="","",IFERROR(INDEX(ITP!$N$3:$N$46,MATCH($AB878,ITP!$E$3:$E$46,0)),""))</f>
        <v/>
      </c>
      <c r="AA878" s="13">
        <f>IF(A878="","",A878&amp;"|"&amp;COUNTIF($A$2:A878,A878))</f>
        <v/>
      </c>
      <c r="AB878" s="13">
        <f>IF($A878="","",IFERROR(INDEX(ITP!$C$3:$C$21,MATCH(1,INDEX((ITP!$A$3:$A$21=$A878)*(((ITP!$B$3:$B$21="")+ISNUMBER(SEARCH(ITP!$B$3:$B$21,$G878&amp;" "&amp;$T878)))&gt;0),0),0)),""))</f>
        <v/>
      </c>
    </row>
    <row r="879">
      <c r="A879" s="33" t="n"/>
      <c r="B879" s="10" t="n"/>
      <c r="C879" s="33" t="n"/>
      <c r="D879" s="28" t="n"/>
      <c r="E879" s="10" t="n"/>
      <c r="F879" s="44" t="n"/>
      <c r="G879" s="33" t="n"/>
      <c r="H879" s="33" t="n"/>
      <c r="I879" s="33" t="n"/>
      <c r="J879" s="33" t="n"/>
      <c r="K879" s="44" t="n"/>
      <c r="L879" s="10" t="n"/>
      <c r="M879" s="33" t="n"/>
      <c r="N879" s="33" t="n"/>
      <c r="O879" s="33" t="n"/>
      <c r="P879" s="33" t="n"/>
      <c r="Q879" s="33" t="n"/>
      <c r="R879" s="33">
        <f>IF($AB879="","",IFERROR(INDEX(ITP!$G$3:$G$46,MATCH($AB879,ITP!$E$3:$E$46,0)),""))</f>
        <v/>
      </c>
      <c r="S879" s="33" t="n"/>
      <c r="T879" s="33" t="n"/>
      <c r="U879" s="33">
        <f>IF($AB879="","",IFERROR(INDEX(ITP!$I$3:$I$46,MATCH($AB879,ITP!$E$3:$E$46,0)),""))</f>
        <v/>
      </c>
      <c r="V879" s="33">
        <f>IF($AB879="","",IFERROR(INDEX(ITP!$J$3:$J$46,MATCH($AB879,ITP!$E$3:$E$46,0)),""))</f>
        <v/>
      </c>
      <c r="W879" s="33">
        <f>IF($AB879="","",IFERROR(INDEX(ITP!$K$3:$K$46,MATCH($AB879,ITP!$E$3:$E$46,0)),""))</f>
        <v/>
      </c>
      <c r="X879" s="33">
        <f>IF($AB879="","",IFERROR(INDEX(ITP!$L$3:$L$46,MATCH($AB879,ITP!$E$3:$E$46,0)),""))</f>
        <v/>
      </c>
      <c r="Y879" s="33">
        <f>IF($AB879="","",IFERROR(INDEX(ITP!$M$3:$M$46,MATCH($AB879,ITP!$E$3:$E$46,0)),""))</f>
        <v/>
      </c>
      <c r="Z879" s="33">
        <f>IF($AB879="","",IFERROR(INDEX(ITP!$N$3:$N$46,MATCH($AB879,ITP!$E$3:$E$46,0)),""))</f>
        <v/>
      </c>
      <c r="AA879" s="13">
        <f>IF(A879="","",A879&amp;"|"&amp;COUNTIF($A$2:A879,A879))</f>
        <v/>
      </c>
      <c r="AB879" s="13">
        <f>IF($A879="","",IFERROR(INDEX(ITP!$C$3:$C$21,MATCH(1,INDEX((ITP!$A$3:$A$21=$A879)*(((ITP!$B$3:$B$21="")+ISNUMBER(SEARCH(ITP!$B$3:$B$21,$G879&amp;" "&amp;$T879)))&gt;0),0),0)),""))</f>
        <v/>
      </c>
    </row>
    <row r="880">
      <c r="A880" s="33" t="n"/>
      <c r="B880" s="10" t="n"/>
      <c r="C880" s="33" t="n"/>
      <c r="D880" s="28" t="n"/>
      <c r="E880" s="10" t="n"/>
      <c r="F880" s="44" t="n"/>
      <c r="G880" s="33" t="n"/>
      <c r="H880" s="33" t="n"/>
      <c r="I880" s="33" t="n"/>
      <c r="J880" s="33" t="n"/>
      <c r="K880" s="44" t="n"/>
      <c r="L880" s="10" t="n"/>
      <c r="M880" s="33" t="n"/>
      <c r="N880" s="33" t="n"/>
      <c r="O880" s="33" t="n"/>
      <c r="P880" s="33" t="n"/>
      <c r="Q880" s="33" t="n"/>
      <c r="R880" s="33">
        <f>IF($AB880="","",IFERROR(INDEX(ITP!$G$3:$G$46,MATCH($AB880,ITP!$E$3:$E$46,0)),""))</f>
        <v/>
      </c>
      <c r="S880" s="33" t="n"/>
      <c r="T880" s="33" t="n"/>
      <c r="U880" s="33">
        <f>IF($AB880="","",IFERROR(INDEX(ITP!$I$3:$I$46,MATCH($AB880,ITP!$E$3:$E$46,0)),""))</f>
        <v/>
      </c>
      <c r="V880" s="33">
        <f>IF($AB880="","",IFERROR(INDEX(ITP!$J$3:$J$46,MATCH($AB880,ITP!$E$3:$E$46,0)),""))</f>
        <v/>
      </c>
      <c r="W880" s="33">
        <f>IF($AB880="","",IFERROR(INDEX(ITP!$K$3:$K$46,MATCH($AB880,ITP!$E$3:$E$46,0)),""))</f>
        <v/>
      </c>
      <c r="X880" s="33">
        <f>IF($AB880="","",IFERROR(INDEX(ITP!$L$3:$L$46,MATCH($AB880,ITP!$E$3:$E$46,0)),""))</f>
        <v/>
      </c>
      <c r="Y880" s="33">
        <f>IF($AB880="","",IFERROR(INDEX(ITP!$M$3:$M$46,MATCH($AB880,ITP!$E$3:$E$46,0)),""))</f>
        <v/>
      </c>
      <c r="Z880" s="33">
        <f>IF($AB880="","",IFERROR(INDEX(ITP!$N$3:$N$46,MATCH($AB880,ITP!$E$3:$E$46,0)),""))</f>
        <v/>
      </c>
      <c r="AA880" s="13">
        <f>IF(A880="","",A880&amp;"|"&amp;COUNTIF($A$2:A880,A880))</f>
        <v/>
      </c>
      <c r="AB880" s="13">
        <f>IF($A880="","",IFERROR(INDEX(ITP!$C$3:$C$21,MATCH(1,INDEX((ITP!$A$3:$A$21=$A880)*(((ITP!$B$3:$B$21="")+ISNUMBER(SEARCH(ITP!$B$3:$B$21,$G880&amp;" "&amp;$T880)))&gt;0),0),0)),""))</f>
        <v/>
      </c>
    </row>
    <row r="881">
      <c r="A881" s="33" t="n"/>
      <c r="B881" s="10" t="n"/>
      <c r="C881" s="33" t="n"/>
      <c r="D881" s="28" t="n"/>
      <c r="E881" s="10" t="n"/>
      <c r="F881" s="44" t="n"/>
      <c r="G881" s="33" t="n"/>
      <c r="H881" s="33" t="n"/>
      <c r="I881" s="33" t="n"/>
      <c r="J881" s="33" t="n"/>
      <c r="K881" s="44" t="n"/>
      <c r="L881" s="10" t="n"/>
      <c r="M881" s="33" t="n"/>
      <c r="N881" s="33" t="n"/>
      <c r="O881" s="33" t="n"/>
      <c r="P881" s="33" t="n"/>
      <c r="Q881" s="33" t="n"/>
      <c r="R881" s="33">
        <f>IF($AB881="","",IFERROR(INDEX(ITP!$G$3:$G$46,MATCH($AB881,ITP!$E$3:$E$46,0)),""))</f>
        <v/>
      </c>
      <c r="S881" s="33" t="n"/>
      <c r="T881" s="33" t="n"/>
      <c r="U881" s="33">
        <f>IF($AB881="","",IFERROR(INDEX(ITP!$I$3:$I$46,MATCH($AB881,ITP!$E$3:$E$46,0)),""))</f>
        <v/>
      </c>
      <c r="V881" s="33">
        <f>IF($AB881="","",IFERROR(INDEX(ITP!$J$3:$J$46,MATCH($AB881,ITP!$E$3:$E$46,0)),""))</f>
        <v/>
      </c>
      <c r="W881" s="33">
        <f>IF($AB881="","",IFERROR(INDEX(ITP!$K$3:$K$46,MATCH($AB881,ITP!$E$3:$E$46,0)),""))</f>
        <v/>
      </c>
      <c r="X881" s="33">
        <f>IF($AB881="","",IFERROR(INDEX(ITP!$L$3:$L$46,MATCH($AB881,ITP!$E$3:$E$46,0)),""))</f>
        <v/>
      </c>
      <c r="Y881" s="33">
        <f>IF($AB881="","",IFERROR(INDEX(ITP!$M$3:$M$46,MATCH($AB881,ITP!$E$3:$E$46,0)),""))</f>
        <v/>
      </c>
      <c r="Z881" s="33">
        <f>IF($AB881="","",IFERROR(INDEX(ITP!$N$3:$N$46,MATCH($AB881,ITP!$E$3:$E$46,0)),""))</f>
        <v/>
      </c>
      <c r="AA881" s="13">
        <f>IF(A881="","",A881&amp;"|"&amp;COUNTIF($A$2:A881,A881))</f>
        <v/>
      </c>
      <c r="AB881" s="13">
        <f>IF($A881="","",IFERROR(INDEX(ITP!$C$3:$C$21,MATCH(1,INDEX((ITP!$A$3:$A$21=$A881)*(((ITP!$B$3:$B$21="")+ISNUMBER(SEARCH(ITP!$B$3:$B$21,$G881&amp;" "&amp;$T881)))&gt;0),0),0)),""))</f>
        <v/>
      </c>
    </row>
    <row r="882">
      <c r="A882" s="33" t="n"/>
      <c r="B882" s="10" t="n"/>
      <c r="C882" s="33" t="n"/>
      <c r="D882" s="28" t="n"/>
      <c r="E882" s="10" t="n"/>
      <c r="F882" s="44" t="n"/>
      <c r="G882" s="33" t="n"/>
      <c r="H882" s="33" t="n"/>
      <c r="I882" s="33" t="n"/>
      <c r="J882" s="33" t="n"/>
      <c r="K882" s="44" t="n"/>
      <c r="L882" s="10" t="n"/>
      <c r="M882" s="33" t="n"/>
      <c r="N882" s="33" t="n"/>
      <c r="O882" s="33" t="n"/>
      <c r="P882" s="33" t="n"/>
      <c r="Q882" s="33" t="n"/>
      <c r="R882" s="33">
        <f>IF($AB882="","",IFERROR(INDEX(ITP!$G$3:$G$46,MATCH($AB882,ITP!$E$3:$E$46,0)),""))</f>
        <v/>
      </c>
      <c r="S882" s="33" t="n"/>
      <c r="T882" s="33" t="n"/>
      <c r="U882" s="33">
        <f>IF($AB882="","",IFERROR(INDEX(ITP!$I$3:$I$46,MATCH($AB882,ITP!$E$3:$E$46,0)),""))</f>
        <v/>
      </c>
      <c r="V882" s="33">
        <f>IF($AB882="","",IFERROR(INDEX(ITP!$J$3:$J$46,MATCH($AB882,ITP!$E$3:$E$46,0)),""))</f>
        <v/>
      </c>
      <c r="W882" s="33">
        <f>IF($AB882="","",IFERROR(INDEX(ITP!$K$3:$K$46,MATCH($AB882,ITP!$E$3:$E$46,0)),""))</f>
        <v/>
      </c>
      <c r="X882" s="33">
        <f>IF($AB882="","",IFERROR(INDEX(ITP!$L$3:$L$46,MATCH($AB882,ITP!$E$3:$E$46,0)),""))</f>
        <v/>
      </c>
      <c r="Y882" s="33">
        <f>IF($AB882="","",IFERROR(INDEX(ITP!$M$3:$M$46,MATCH($AB882,ITP!$E$3:$E$46,0)),""))</f>
        <v/>
      </c>
      <c r="Z882" s="33">
        <f>IF($AB882="","",IFERROR(INDEX(ITP!$N$3:$N$46,MATCH($AB882,ITP!$E$3:$E$46,0)),""))</f>
        <v/>
      </c>
      <c r="AA882" s="13">
        <f>IF(A882="","",A882&amp;"|"&amp;COUNTIF($A$2:A882,A882))</f>
        <v/>
      </c>
      <c r="AB882" s="13">
        <f>IF($A882="","",IFERROR(INDEX(ITP!$C$3:$C$21,MATCH(1,INDEX((ITP!$A$3:$A$21=$A882)*(((ITP!$B$3:$B$21="")+ISNUMBER(SEARCH(ITP!$B$3:$B$21,$G882&amp;" "&amp;$T882)))&gt;0),0),0)),""))</f>
        <v/>
      </c>
    </row>
    <row r="883">
      <c r="A883" s="33" t="n"/>
      <c r="B883" s="10" t="n"/>
      <c r="C883" s="33" t="n"/>
      <c r="D883" s="28" t="n"/>
      <c r="E883" s="10" t="n"/>
      <c r="F883" s="44" t="n"/>
      <c r="G883" s="33" t="n"/>
      <c r="H883" s="33" t="n"/>
      <c r="I883" s="33" t="n"/>
      <c r="J883" s="33" t="n"/>
      <c r="K883" s="44" t="n"/>
      <c r="L883" s="10" t="n"/>
      <c r="M883" s="33" t="n"/>
      <c r="N883" s="33" t="n"/>
      <c r="O883" s="33" t="n"/>
      <c r="P883" s="33" t="n"/>
      <c r="Q883" s="33" t="n"/>
      <c r="R883" s="33">
        <f>IF($AB883="","",IFERROR(INDEX(ITP!$G$3:$G$46,MATCH($AB883,ITP!$E$3:$E$46,0)),""))</f>
        <v/>
      </c>
      <c r="S883" s="33" t="n"/>
      <c r="T883" s="33" t="n"/>
      <c r="U883" s="33">
        <f>IF($AB883="","",IFERROR(INDEX(ITP!$I$3:$I$46,MATCH($AB883,ITP!$E$3:$E$46,0)),""))</f>
        <v/>
      </c>
      <c r="V883" s="33">
        <f>IF($AB883="","",IFERROR(INDEX(ITP!$J$3:$J$46,MATCH($AB883,ITP!$E$3:$E$46,0)),""))</f>
        <v/>
      </c>
      <c r="W883" s="33">
        <f>IF($AB883="","",IFERROR(INDEX(ITP!$K$3:$K$46,MATCH($AB883,ITP!$E$3:$E$46,0)),""))</f>
        <v/>
      </c>
      <c r="X883" s="33">
        <f>IF($AB883="","",IFERROR(INDEX(ITP!$L$3:$L$46,MATCH($AB883,ITP!$E$3:$E$46,0)),""))</f>
        <v/>
      </c>
      <c r="Y883" s="33">
        <f>IF($AB883="","",IFERROR(INDEX(ITP!$M$3:$M$46,MATCH($AB883,ITP!$E$3:$E$46,0)),""))</f>
        <v/>
      </c>
      <c r="Z883" s="33">
        <f>IF($AB883="","",IFERROR(INDEX(ITP!$N$3:$N$46,MATCH($AB883,ITP!$E$3:$E$46,0)),""))</f>
        <v/>
      </c>
      <c r="AA883" s="13">
        <f>IF(A883="","",A883&amp;"|"&amp;COUNTIF($A$2:A883,A883))</f>
        <v/>
      </c>
      <c r="AB883" s="13">
        <f>IF($A883="","",IFERROR(INDEX(ITP!$C$3:$C$21,MATCH(1,INDEX((ITP!$A$3:$A$21=$A883)*(((ITP!$B$3:$B$21="")+ISNUMBER(SEARCH(ITP!$B$3:$B$21,$G883&amp;" "&amp;$T883)))&gt;0),0),0)),""))</f>
        <v/>
      </c>
    </row>
    <row r="884">
      <c r="A884" s="33" t="n"/>
      <c r="B884" s="10" t="n"/>
      <c r="C884" s="33" t="n"/>
      <c r="D884" s="28" t="n"/>
      <c r="E884" s="10" t="n"/>
      <c r="F884" s="44" t="n"/>
      <c r="G884" s="33" t="n"/>
      <c r="H884" s="33" t="n"/>
      <c r="I884" s="33" t="n"/>
      <c r="J884" s="33" t="n"/>
      <c r="K884" s="44" t="n"/>
      <c r="L884" s="10" t="n"/>
      <c r="M884" s="33" t="n"/>
      <c r="N884" s="33" t="n"/>
      <c r="O884" s="33" t="n"/>
      <c r="P884" s="33" t="n"/>
      <c r="Q884" s="33" t="n"/>
      <c r="R884" s="33">
        <f>IF($AB884="","",IFERROR(INDEX(ITP!$G$3:$G$46,MATCH($AB884,ITP!$E$3:$E$46,0)),""))</f>
        <v/>
      </c>
      <c r="S884" s="33" t="n"/>
      <c r="T884" s="33" t="n"/>
      <c r="U884" s="33">
        <f>IF($AB884="","",IFERROR(INDEX(ITP!$I$3:$I$46,MATCH($AB884,ITP!$E$3:$E$46,0)),""))</f>
        <v/>
      </c>
      <c r="V884" s="33">
        <f>IF($AB884="","",IFERROR(INDEX(ITP!$J$3:$J$46,MATCH($AB884,ITP!$E$3:$E$46,0)),""))</f>
        <v/>
      </c>
      <c r="W884" s="33">
        <f>IF($AB884="","",IFERROR(INDEX(ITP!$K$3:$K$46,MATCH($AB884,ITP!$E$3:$E$46,0)),""))</f>
        <v/>
      </c>
      <c r="X884" s="33">
        <f>IF($AB884="","",IFERROR(INDEX(ITP!$L$3:$L$46,MATCH($AB884,ITP!$E$3:$E$46,0)),""))</f>
        <v/>
      </c>
      <c r="Y884" s="33">
        <f>IF($AB884="","",IFERROR(INDEX(ITP!$M$3:$M$46,MATCH($AB884,ITP!$E$3:$E$46,0)),""))</f>
        <v/>
      </c>
      <c r="Z884" s="33">
        <f>IF($AB884="","",IFERROR(INDEX(ITP!$N$3:$N$46,MATCH($AB884,ITP!$E$3:$E$46,0)),""))</f>
        <v/>
      </c>
      <c r="AA884" s="13">
        <f>IF(A884="","",A884&amp;"|"&amp;COUNTIF($A$2:A884,A884))</f>
        <v/>
      </c>
      <c r="AB884" s="13">
        <f>IF($A884="","",IFERROR(INDEX(ITP!$C$3:$C$21,MATCH(1,INDEX((ITP!$A$3:$A$21=$A884)*(((ITP!$B$3:$B$21="")+ISNUMBER(SEARCH(ITP!$B$3:$B$21,$G884&amp;" "&amp;$T884)))&gt;0),0),0)),""))</f>
        <v/>
      </c>
    </row>
    <row r="885">
      <c r="A885" s="33" t="n"/>
      <c r="B885" s="10" t="n"/>
      <c r="C885" s="33" t="n"/>
      <c r="D885" s="28" t="n"/>
      <c r="E885" s="10" t="n"/>
      <c r="F885" s="44" t="n"/>
      <c r="G885" s="33" t="n"/>
      <c r="H885" s="33" t="n"/>
      <c r="I885" s="33" t="n"/>
      <c r="J885" s="33" t="n"/>
      <c r="K885" s="44" t="n"/>
      <c r="L885" s="10" t="n"/>
      <c r="M885" s="33" t="n"/>
      <c r="N885" s="33" t="n"/>
      <c r="O885" s="33" t="n"/>
      <c r="P885" s="33" t="n"/>
      <c r="Q885" s="33" t="n"/>
      <c r="R885" s="33">
        <f>IF($AB885="","",IFERROR(INDEX(ITP!$G$3:$G$46,MATCH($AB885,ITP!$E$3:$E$46,0)),""))</f>
        <v/>
      </c>
      <c r="S885" s="33" t="n"/>
      <c r="T885" s="33" t="n"/>
      <c r="U885" s="33">
        <f>IF($AB885="","",IFERROR(INDEX(ITP!$I$3:$I$46,MATCH($AB885,ITP!$E$3:$E$46,0)),""))</f>
        <v/>
      </c>
      <c r="V885" s="33">
        <f>IF($AB885="","",IFERROR(INDEX(ITP!$J$3:$J$46,MATCH($AB885,ITP!$E$3:$E$46,0)),""))</f>
        <v/>
      </c>
      <c r="W885" s="33">
        <f>IF($AB885="","",IFERROR(INDEX(ITP!$K$3:$K$46,MATCH($AB885,ITP!$E$3:$E$46,0)),""))</f>
        <v/>
      </c>
      <c r="X885" s="33">
        <f>IF($AB885="","",IFERROR(INDEX(ITP!$L$3:$L$46,MATCH($AB885,ITP!$E$3:$E$46,0)),""))</f>
        <v/>
      </c>
      <c r="Y885" s="33">
        <f>IF($AB885="","",IFERROR(INDEX(ITP!$M$3:$M$46,MATCH($AB885,ITP!$E$3:$E$46,0)),""))</f>
        <v/>
      </c>
      <c r="Z885" s="33">
        <f>IF($AB885="","",IFERROR(INDEX(ITP!$N$3:$N$46,MATCH($AB885,ITP!$E$3:$E$46,0)),""))</f>
        <v/>
      </c>
      <c r="AA885" s="13">
        <f>IF(A885="","",A885&amp;"|"&amp;COUNTIF($A$2:A885,A885))</f>
        <v/>
      </c>
      <c r="AB885" s="13">
        <f>IF($A885="","",IFERROR(INDEX(ITP!$C$3:$C$21,MATCH(1,INDEX((ITP!$A$3:$A$21=$A885)*(((ITP!$B$3:$B$21="")+ISNUMBER(SEARCH(ITP!$B$3:$B$21,$G885&amp;" "&amp;$T885)))&gt;0),0),0)),""))</f>
        <v/>
      </c>
    </row>
    <row r="886">
      <c r="A886" s="33" t="n"/>
      <c r="B886" s="10" t="n"/>
      <c r="C886" s="33" t="n"/>
      <c r="D886" s="28" t="n"/>
      <c r="E886" s="10" t="n"/>
      <c r="F886" s="44" t="n"/>
      <c r="G886" s="33" t="n"/>
      <c r="H886" s="33" t="n"/>
      <c r="I886" s="33" t="n"/>
      <c r="J886" s="33" t="n"/>
      <c r="K886" s="44" t="n"/>
      <c r="L886" s="10" t="n"/>
      <c r="M886" s="33" t="n"/>
      <c r="N886" s="33" t="n"/>
      <c r="O886" s="33" t="n"/>
      <c r="P886" s="33" t="n"/>
      <c r="Q886" s="33" t="n"/>
      <c r="R886" s="33">
        <f>IF($AB886="","",IFERROR(INDEX(ITP!$G$3:$G$46,MATCH($AB886,ITP!$E$3:$E$46,0)),""))</f>
        <v/>
      </c>
      <c r="S886" s="33" t="n"/>
      <c r="T886" s="33" t="n"/>
      <c r="U886" s="33">
        <f>IF($AB886="","",IFERROR(INDEX(ITP!$I$3:$I$46,MATCH($AB886,ITP!$E$3:$E$46,0)),""))</f>
        <v/>
      </c>
      <c r="V886" s="33">
        <f>IF($AB886="","",IFERROR(INDEX(ITP!$J$3:$J$46,MATCH($AB886,ITP!$E$3:$E$46,0)),""))</f>
        <v/>
      </c>
      <c r="W886" s="33">
        <f>IF($AB886="","",IFERROR(INDEX(ITP!$K$3:$K$46,MATCH($AB886,ITP!$E$3:$E$46,0)),""))</f>
        <v/>
      </c>
      <c r="X886" s="33">
        <f>IF($AB886="","",IFERROR(INDEX(ITP!$L$3:$L$46,MATCH($AB886,ITP!$E$3:$E$46,0)),""))</f>
        <v/>
      </c>
      <c r="Y886" s="33">
        <f>IF($AB886="","",IFERROR(INDEX(ITP!$M$3:$M$46,MATCH($AB886,ITP!$E$3:$E$46,0)),""))</f>
        <v/>
      </c>
      <c r="Z886" s="33">
        <f>IF($AB886="","",IFERROR(INDEX(ITP!$N$3:$N$46,MATCH($AB886,ITP!$E$3:$E$46,0)),""))</f>
        <v/>
      </c>
      <c r="AA886" s="13">
        <f>IF(A886="","",A886&amp;"|"&amp;COUNTIF($A$2:A886,A886))</f>
        <v/>
      </c>
      <c r="AB886" s="13">
        <f>IF($A886="","",IFERROR(INDEX(ITP!$C$3:$C$21,MATCH(1,INDEX((ITP!$A$3:$A$21=$A886)*(((ITP!$B$3:$B$21="")+ISNUMBER(SEARCH(ITP!$B$3:$B$21,$G886&amp;" "&amp;$T886)))&gt;0),0),0)),""))</f>
        <v/>
      </c>
    </row>
    <row r="887">
      <c r="A887" s="33" t="n"/>
      <c r="B887" s="10" t="n"/>
      <c r="C887" s="33" t="n"/>
      <c r="D887" s="28" t="n"/>
      <c r="E887" s="10" t="n"/>
      <c r="F887" s="44" t="n"/>
      <c r="G887" s="33" t="n"/>
      <c r="H887" s="33" t="n"/>
      <c r="I887" s="33" t="n"/>
      <c r="J887" s="33" t="n"/>
      <c r="K887" s="44" t="n"/>
      <c r="L887" s="10" t="n"/>
      <c r="M887" s="33" t="n"/>
      <c r="N887" s="33" t="n"/>
      <c r="O887" s="33" t="n"/>
      <c r="P887" s="33" t="n"/>
      <c r="Q887" s="33" t="n"/>
      <c r="R887" s="33">
        <f>IF($AB887="","",IFERROR(INDEX(ITP!$G$3:$G$46,MATCH($AB887,ITP!$E$3:$E$46,0)),""))</f>
        <v/>
      </c>
      <c r="S887" s="33" t="n"/>
      <c r="T887" s="33" t="n"/>
      <c r="U887" s="33">
        <f>IF($AB887="","",IFERROR(INDEX(ITP!$I$3:$I$46,MATCH($AB887,ITP!$E$3:$E$46,0)),""))</f>
        <v/>
      </c>
      <c r="V887" s="33">
        <f>IF($AB887="","",IFERROR(INDEX(ITP!$J$3:$J$46,MATCH($AB887,ITP!$E$3:$E$46,0)),""))</f>
        <v/>
      </c>
      <c r="W887" s="33">
        <f>IF($AB887="","",IFERROR(INDEX(ITP!$K$3:$K$46,MATCH($AB887,ITP!$E$3:$E$46,0)),""))</f>
        <v/>
      </c>
      <c r="X887" s="33">
        <f>IF($AB887="","",IFERROR(INDEX(ITP!$L$3:$L$46,MATCH($AB887,ITP!$E$3:$E$46,0)),""))</f>
        <v/>
      </c>
      <c r="Y887" s="33">
        <f>IF($AB887="","",IFERROR(INDEX(ITP!$M$3:$M$46,MATCH($AB887,ITP!$E$3:$E$46,0)),""))</f>
        <v/>
      </c>
      <c r="Z887" s="33">
        <f>IF($AB887="","",IFERROR(INDEX(ITP!$N$3:$N$46,MATCH($AB887,ITP!$E$3:$E$46,0)),""))</f>
        <v/>
      </c>
      <c r="AA887" s="13">
        <f>IF(A887="","",A887&amp;"|"&amp;COUNTIF($A$2:A887,A887))</f>
        <v/>
      </c>
      <c r="AB887" s="13">
        <f>IF($A887="","",IFERROR(INDEX(ITP!$C$3:$C$21,MATCH(1,INDEX((ITP!$A$3:$A$21=$A887)*(((ITP!$B$3:$B$21="")+ISNUMBER(SEARCH(ITP!$B$3:$B$21,$G887&amp;" "&amp;$T887)))&gt;0),0),0)),""))</f>
        <v/>
      </c>
    </row>
    <row r="888">
      <c r="A888" s="33" t="n"/>
      <c r="B888" s="10" t="n"/>
      <c r="C888" s="33" t="n"/>
      <c r="D888" s="28" t="n"/>
      <c r="E888" s="10" t="n"/>
      <c r="F888" s="44" t="n"/>
      <c r="G888" s="33" t="n"/>
      <c r="H888" s="33" t="n"/>
      <c r="I888" s="33" t="n"/>
      <c r="J888" s="33" t="n"/>
      <c r="K888" s="44" t="n"/>
      <c r="L888" s="10" t="n"/>
      <c r="M888" s="33" t="n"/>
      <c r="N888" s="33" t="n"/>
      <c r="O888" s="33" t="n"/>
      <c r="P888" s="33" t="n"/>
      <c r="Q888" s="33" t="n"/>
      <c r="R888" s="33">
        <f>IF($AB888="","",IFERROR(INDEX(ITP!$G$3:$G$46,MATCH($AB888,ITP!$E$3:$E$46,0)),""))</f>
        <v/>
      </c>
      <c r="S888" s="33" t="n"/>
      <c r="T888" s="33" t="n"/>
      <c r="U888" s="33">
        <f>IF($AB888="","",IFERROR(INDEX(ITP!$I$3:$I$46,MATCH($AB888,ITP!$E$3:$E$46,0)),""))</f>
        <v/>
      </c>
      <c r="V888" s="33">
        <f>IF($AB888="","",IFERROR(INDEX(ITP!$J$3:$J$46,MATCH($AB888,ITP!$E$3:$E$46,0)),""))</f>
        <v/>
      </c>
      <c r="W888" s="33">
        <f>IF($AB888="","",IFERROR(INDEX(ITP!$K$3:$K$46,MATCH($AB888,ITP!$E$3:$E$46,0)),""))</f>
        <v/>
      </c>
      <c r="X888" s="33">
        <f>IF($AB888="","",IFERROR(INDEX(ITP!$L$3:$L$46,MATCH($AB888,ITP!$E$3:$E$46,0)),""))</f>
        <v/>
      </c>
      <c r="Y888" s="33">
        <f>IF($AB888="","",IFERROR(INDEX(ITP!$M$3:$M$46,MATCH($AB888,ITP!$E$3:$E$46,0)),""))</f>
        <v/>
      </c>
      <c r="Z888" s="33">
        <f>IF($AB888="","",IFERROR(INDEX(ITP!$N$3:$N$46,MATCH($AB888,ITP!$E$3:$E$46,0)),""))</f>
        <v/>
      </c>
      <c r="AA888" s="13">
        <f>IF(A888="","",A888&amp;"|"&amp;COUNTIF($A$2:A888,A888))</f>
        <v/>
      </c>
      <c r="AB888" s="13">
        <f>IF($A888="","",IFERROR(INDEX(ITP!$C$3:$C$21,MATCH(1,INDEX((ITP!$A$3:$A$21=$A888)*(((ITP!$B$3:$B$21="")+ISNUMBER(SEARCH(ITP!$B$3:$B$21,$G888&amp;" "&amp;$T888)))&gt;0),0),0)),""))</f>
        <v/>
      </c>
    </row>
    <row r="889">
      <c r="A889" s="33" t="n"/>
      <c r="B889" s="10" t="n"/>
      <c r="C889" s="33" t="n"/>
      <c r="D889" s="28" t="n"/>
      <c r="E889" s="10" t="n"/>
      <c r="F889" s="44" t="n"/>
      <c r="G889" s="33" t="n"/>
      <c r="H889" s="33" t="n"/>
      <c r="I889" s="33" t="n"/>
      <c r="J889" s="33" t="n"/>
      <c r="K889" s="44" t="n"/>
      <c r="L889" s="10" t="n"/>
      <c r="M889" s="33" t="n"/>
      <c r="N889" s="33" t="n"/>
      <c r="O889" s="33" t="n"/>
      <c r="P889" s="33" t="n"/>
      <c r="Q889" s="33" t="n"/>
      <c r="R889" s="33">
        <f>IF($AB889="","",IFERROR(INDEX(ITP!$G$3:$G$46,MATCH($AB889,ITP!$E$3:$E$46,0)),""))</f>
        <v/>
      </c>
      <c r="S889" s="33" t="n"/>
      <c r="T889" s="33" t="n"/>
      <c r="U889" s="33">
        <f>IF($AB889="","",IFERROR(INDEX(ITP!$I$3:$I$46,MATCH($AB889,ITP!$E$3:$E$46,0)),""))</f>
        <v/>
      </c>
      <c r="V889" s="33">
        <f>IF($AB889="","",IFERROR(INDEX(ITP!$J$3:$J$46,MATCH($AB889,ITP!$E$3:$E$46,0)),""))</f>
        <v/>
      </c>
      <c r="W889" s="33">
        <f>IF($AB889="","",IFERROR(INDEX(ITP!$K$3:$K$46,MATCH($AB889,ITP!$E$3:$E$46,0)),""))</f>
        <v/>
      </c>
      <c r="X889" s="33">
        <f>IF($AB889="","",IFERROR(INDEX(ITP!$L$3:$L$46,MATCH($AB889,ITP!$E$3:$E$46,0)),""))</f>
        <v/>
      </c>
      <c r="Y889" s="33">
        <f>IF($AB889="","",IFERROR(INDEX(ITP!$M$3:$M$46,MATCH($AB889,ITP!$E$3:$E$46,0)),""))</f>
        <v/>
      </c>
      <c r="Z889" s="33">
        <f>IF($AB889="","",IFERROR(INDEX(ITP!$N$3:$N$46,MATCH($AB889,ITP!$E$3:$E$46,0)),""))</f>
        <v/>
      </c>
      <c r="AA889" s="13">
        <f>IF(A889="","",A889&amp;"|"&amp;COUNTIF($A$2:A889,A889))</f>
        <v/>
      </c>
      <c r="AB889" s="13">
        <f>IF($A889="","",IFERROR(INDEX(ITP!$C$3:$C$21,MATCH(1,INDEX((ITP!$A$3:$A$21=$A889)*(((ITP!$B$3:$B$21="")+ISNUMBER(SEARCH(ITP!$B$3:$B$21,$G889&amp;" "&amp;$T889)))&gt;0),0),0)),""))</f>
        <v/>
      </c>
    </row>
    <row r="890">
      <c r="A890" s="33" t="n"/>
      <c r="B890" s="10" t="n"/>
      <c r="C890" s="33" t="n"/>
      <c r="D890" s="28" t="n"/>
      <c r="E890" s="10" t="n"/>
      <c r="F890" s="44" t="n"/>
      <c r="G890" s="33" t="n"/>
      <c r="H890" s="33" t="n"/>
      <c r="I890" s="33" t="n"/>
      <c r="J890" s="33" t="n"/>
      <c r="K890" s="44" t="n"/>
      <c r="L890" s="10" t="n"/>
      <c r="M890" s="33" t="n"/>
      <c r="N890" s="33" t="n"/>
      <c r="O890" s="33" t="n"/>
      <c r="P890" s="33" t="n"/>
      <c r="Q890" s="33" t="n"/>
      <c r="R890" s="33">
        <f>IF($AB890="","",IFERROR(INDEX(ITP!$G$3:$G$46,MATCH($AB890,ITP!$E$3:$E$46,0)),""))</f>
        <v/>
      </c>
      <c r="S890" s="33" t="n"/>
      <c r="T890" s="33" t="n"/>
      <c r="U890" s="33">
        <f>IF($AB890="","",IFERROR(INDEX(ITP!$I$3:$I$46,MATCH($AB890,ITP!$E$3:$E$46,0)),""))</f>
        <v/>
      </c>
      <c r="V890" s="33">
        <f>IF($AB890="","",IFERROR(INDEX(ITP!$J$3:$J$46,MATCH($AB890,ITP!$E$3:$E$46,0)),""))</f>
        <v/>
      </c>
      <c r="W890" s="33">
        <f>IF($AB890="","",IFERROR(INDEX(ITP!$K$3:$K$46,MATCH($AB890,ITP!$E$3:$E$46,0)),""))</f>
        <v/>
      </c>
      <c r="X890" s="33">
        <f>IF($AB890="","",IFERROR(INDEX(ITP!$L$3:$L$46,MATCH($AB890,ITP!$E$3:$E$46,0)),""))</f>
        <v/>
      </c>
      <c r="Y890" s="33">
        <f>IF($AB890="","",IFERROR(INDEX(ITP!$M$3:$M$46,MATCH($AB890,ITP!$E$3:$E$46,0)),""))</f>
        <v/>
      </c>
      <c r="Z890" s="33">
        <f>IF($AB890="","",IFERROR(INDEX(ITP!$N$3:$N$46,MATCH($AB890,ITP!$E$3:$E$46,0)),""))</f>
        <v/>
      </c>
      <c r="AA890" s="13">
        <f>IF(A890="","",A890&amp;"|"&amp;COUNTIF($A$2:A890,A890))</f>
        <v/>
      </c>
      <c r="AB890" s="13">
        <f>IF($A890="","",IFERROR(INDEX(ITP!$C$3:$C$21,MATCH(1,INDEX((ITP!$A$3:$A$21=$A890)*(((ITP!$B$3:$B$21="")+ISNUMBER(SEARCH(ITP!$B$3:$B$21,$G890&amp;" "&amp;$T890)))&gt;0),0),0)),""))</f>
        <v/>
      </c>
    </row>
    <row r="891">
      <c r="A891" s="33" t="n"/>
      <c r="B891" s="10" t="n"/>
      <c r="C891" s="33" t="n"/>
      <c r="D891" s="28" t="n"/>
      <c r="E891" s="10" t="n"/>
      <c r="F891" s="44" t="n"/>
      <c r="G891" s="33" t="n"/>
      <c r="H891" s="33" t="n"/>
      <c r="I891" s="33" t="n"/>
      <c r="J891" s="33" t="n"/>
      <c r="K891" s="44" t="n"/>
      <c r="L891" s="10" t="n"/>
      <c r="M891" s="33" t="n"/>
      <c r="N891" s="33" t="n"/>
      <c r="O891" s="33" t="n"/>
      <c r="P891" s="33" t="n"/>
      <c r="Q891" s="33" t="n"/>
      <c r="R891" s="33">
        <f>IF($AB891="","",IFERROR(INDEX(ITP!$G$3:$G$46,MATCH($AB891,ITP!$E$3:$E$46,0)),""))</f>
        <v/>
      </c>
      <c r="S891" s="33" t="n"/>
      <c r="T891" s="33" t="n"/>
      <c r="U891" s="33">
        <f>IF($AB891="","",IFERROR(INDEX(ITP!$I$3:$I$46,MATCH($AB891,ITP!$E$3:$E$46,0)),""))</f>
        <v/>
      </c>
      <c r="V891" s="33">
        <f>IF($AB891="","",IFERROR(INDEX(ITP!$J$3:$J$46,MATCH($AB891,ITP!$E$3:$E$46,0)),""))</f>
        <v/>
      </c>
      <c r="W891" s="33">
        <f>IF($AB891="","",IFERROR(INDEX(ITP!$K$3:$K$46,MATCH($AB891,ITP!$E$3:$E$46,0)),""))</f>
        <v/>
      </c>
      <c r="X891" s="33">
        <f>IF($AB891="","",IFERROR(INDEX(ITP!$L$3:$L$46,MATCH($AB891,ITP!$E$3:$E$46,0)),""))</f>
        <v/>
      </c>
      <c r="Y891" s="33">
        <f>IF($AB891="","",IFERROR(INDEX(ITP!$M$3:$M$46,MATCH($AB891,ITP!$E$3:$E$46,0)),""))</f>
        <v/>
      </c>
      <c r="Z891" s="33">
        <f>IF($AB891="","",IFERROR(INDEX(ITP!$N$3:$N$46,MATCH($AB891,ITP!$E$3:$E$46,0)),""))</f>
        <v/>
      </c>
      <c r="AA891" s="13">
        <f>IF(A891="","",A891&amp;"|"&amp;COUNTIF($A$2:A891,A891))</f>
        <v/>
      </c>
      <c r="AB891" s="13">
        <f>IF($A891="","",IFERROR(INDEX(ITP!$C$3:$C$21,MATCH(1,INDEX((ITP!$A$3:$A$21=$A891)*(((ITP!$B$3:$B$21="")+ISNUMBER(SEARCH(ITP!$B$3:$B$21,$G891&amp;" "&amp;$T891)))&gt;0),0),0)),""))</f>
        <v/>
      </c>
    </row>
    <row r="892">
      <c r="A892" s="33" t="n"/>
      <c r="B892" s="10" t="n"/>
      <c r="C892" s="33" t="n"/>
      <c r="D892" s="28" t="n"/>
      <c r="E892" s="10" t="n"/>
      <c r="F892" s="44" t="n"/>
      <c r="G892" s="33" t="n"/>
      <c r="H892" s="33" t="n"/>
      <c r="I892" s="33" t="n"/>
      <c r="J892" s="33" t="n"/>
      <c r="K892" s="44" t="n"/>
      <c r="L892" s="10" t="n"/>
      <c r="M892" s="33" t="n"/>
      <c r="N892" s="33" t="n"/>
      <c r="O892" s="33" t="n"/>
      <c r="P892" s="33" t="n"/>
      <c r="Q892" s="33" t="n"/>
      <c r="R892" s="33">
        <f>IF($AB892="","",IFERROR(INDEX(ITP!$G$3:$G$46,MATCH($AB892,ITP!$E$3:$E$46,0)),""))</f>
        <v/>
      </c>
      <c r="S892" s="33" t="n"/>
      <c r="T892" s="33" t="n"/>
      <c r="U892" s="33">
        <f>IF($AB892="","",IFERROR(INDEX(ITP!$I$3:$I$46,MATCH($AB892,ITP!$E$3:$E$46,0)),""))</f>
        <v/>
      </c>
      <c r="V892" s="33">
        <f>IF($AB892="","",IFERROR(INDEX(ITP!$J$3:$J$46,MATCH($AB892,ITP!$E$3:$E$46,0)),""))</f>
        <v/>
      </c>
      <c r="W892" s="33">
        <f>IF($AB892="","",IFERROR(INDEX(ITP!$K$3:$K$46,MATCH($AB892,ITP!$E$3:$E$46,0)),""))</f>
        <v/>
      </c>
      <c r="X892" s="33">
        <f>IF($AB892="","",IFERROR(INDEX(ITP!$L$3:$L$46,MATCH($AB892,ITP!$E$3:$E$46,0)),""))</f>
        <v/>
      </c>
      <c r="Y892" s="33">
        <f>IF($AB892="","",IFERROR(INDEX(ITP!$M$3:$M$46,MATCH($AB892,ITP!$E$3:$E$46,0)),""))</f>
        <v/>
      </c>
      <c r="Z892" s="33">
        <f>IF($AB892="","",IFERROR(INDEX(ITP!$N$3:$N$46,MATCH($AB892,ITP!$E$3:$E$46,0)),""))</f>
        <v/>
      </c>
      <c r="AA892" s="13">
        <f>IF(A892="","",A892&amp;"|"&amp;COUNTIF($A$2:A892,A892))</f>
        <v/>
      </c>
      <c r="AB892" s="13">
        <f>IF($A892="","",IFERROR(INDEX(ITP!$C$3:$C$21,MATCH(1,INDEX((ITP!$A$3:$A$21=$A892)*(((ITP!$B$3:$B$21="")+ISNUMBER(SEARCH(ITP!$B$3:$B$21,$G892&amp;" "&amp;$T892)))&gt;0),0),0)),""))</f>
        <v/>
      </c>
    </row>
    <row r="893">
      <c r="A893" s="33" t="n"/>
      <c r="B893" s="10" t="n"/>
      <c r="C893" s="33" t="n"/>
      <c r="D893" s="28" t="n"/>
      <c r="E893" s="10" t="n"/>
      <c r="F893" s="44" t="n"/>
      <c r="G893" s="33" t="n"/>
      <c r="H893" s="33" t="n"/>
      <c r="I893" s="33" t="n"/>
      <c r="J893" s="33" t="n"/>
      <c r="K893" s="44" t="n"/>
      <c r="L893" s="10" t="n"/>
      <c r="M893" s="33" t="n"/>
      <c r="N893" s="33" t="n"/>
      <c r="O893" s="33" t="n"/>
      <c r="P893" s="33" t="n"/>
      <c r="Q893" s="33" t="n"/>
      <c r="R893" s="33">
        <f>IF($AB893="","",IFERROR(INDEX(ITP!$G$3:$G$46,MATCH($AB893,ITP!$E$3:$E$46,0)),""))</f>
        <v/>
      </c>
      <c r="S893" s="33" t="n"/>
      <c r="T893" s="33" t="n"/>
      <c r="U893" s="33">
        <f>IF($AB893="","",IFERROR(INDEX(ITP!$I$3:$I$46,MATCH($AB893,ITP!$E$3:$E$46,0)),""))</f>
        <v/>
      </c>
      <c r="V893" s="33">
        <f>IF($AB893="","",IFERROR(INDEX(ITP!$J$3:$J$46,MATCH($AB893,ITP!$E$3:$E$46,0)),""))</f>
        <v/>
      </c>
      <c r="W893" s="33">
        <f>IF($AB893="","",IFERROR(INDEX(ITP!$K$3:$K$46,MATCH($AB893,ITP!$E$3:$E$46,0)),""))</f>
        <v/>
      </c>
      <c r="X893" s="33">
        <f>IF($AB893="","",IFERROR(INDEX(ITP!$L$3:$L$46,MATCH($AB893,ITP!$E$3:$E$46,0)),""))</f>
        <v/>
      </c>
      <c r="Y893" s="33">
        <f>IF($AB893="","",IFERROR(INDEX(ITP!$M$3:$M$46,MATCH($AB893,ITP!$E$3:$E$46,0)),""))</f>
        <v/>
      </c>
      <c r="Z893" s="33">
        <f>IF($AB893="","",IFERROR(INDEX(ITP!$N$3:$N$46,MATCH($AB893,ITP!$E$3:$E$46,0)),""))</f>
        <v/>
      </c>
      <c r="AA893" s="13">
        <f>IF(A893="","",A893&amp;"|"&amp;COUNTIF($A$2:A893,A893))</f>
        <v/>
      </c>
      <c r="AB893" s="13">
        <f>IF($A893="","",IFERROR(INDEX(ITP!$C$3:$C$21,MATCH(1,INDEX((ITP!$A$3:$A$21=$A893)*(((ITP!$B$3:$B$21="")+ISNUMBER(SEARCH(ITP!$B$3:$B$21,$G893&amp;" "&amp;$T893)))&gt;0),0),0)),""))</f>
        <v/>
      </c>
    </row>
    <row r="894">
      <c r="A894" s="33" t="n"/>
      <c r="B894" s="10" t="n"/>
      <c r="C894" s="33" t="n"/>
      <c r="D894" s="28" t="n"/>
      <c r="E894" s="10" t="n"/>
      <c r="F894" s="44" t="n"/>
      <c r="G894" s="33" t="n"/>
      <c r="H894" s="33" t="n"/>
      <c r="I894" s="33" t="n"/>
      <c r="J894" s="33" t="n"/>
      <c r="K894" s="44" t="n"/>
      <c r="L894" s="10" t="n"/>
      <c r="M894" s="33" t="n"/>
      <c r="N894" s="33" t="n"/>
      <c r="O894" s="33" t="n"/>
      <c r="P894" s="33" t="n"/>
      <c r="Q894" s="33" t="n"/>
      <c r="R894" s="33">
        <f>IF($AB894="","",IFERROR(INDEX(ITP!$G$3:$G$46,MATCH($AB894,ITP!$E$3:$E$46,0)),""))</f>
        <v/>
      </c>
      <c r="S894" s="33" t="n"/>
      <c r="T894" s="33" t="n"/>
      <c r="U894" s="33">
        <f>IF($AB894="","",IFERROR(INDEX(ITP!$I$3:$I$46,MATCH($AB894,ITP!$E$3:$E$46,0)),""))</f>
        <v/>
      </c>
      <c r="V894" s="33">
        <f>IF($AB894="","",IFERROR(INDEX(ITP!$J$3:$J$46,MATCH($AB894,ITP!$E$3:$E$46,0)),""))</f>
        <v/>
      </c>
      <c r="W894" s="33">
        <f>IF($AB894="","",IFERROR(INDEX(ITP!$K$3:$K$46,MATCH($AB894,ITP!$E$3:$E$46,0)),""))</f>
        <v/>
      </c>
      <c r="X894" s="33">
        <f>IF($AB894="","",IFERROR(INDEX(ITP!$L$3:$L$46,MATCH($AB894,ITP!$E$3:$E$46,0)),""))</f>
        <v/>
      </c>
      <c r="Y894" s="33">
        <f>IF($AB894="","",IFERROR(INDEX(ITP!$M$3:$M$46,MATCH($AB894,ITP!$E$3:$E$46,0)),""))</f>
        <v/>
      </c>
      <c r="Z894" s="33">
        <f>IF($AB894="","",IFERROR(INDEX(ITP!$N$3:$N$46,MATCH($AB894,ITP!$E$3:$E$46,0)),""))</f>
        <v/>
      </c>
      <c r="AA894" s="13">
        <f>IF(A894="","",A894&amp;"|"&amp;COUNTIF($A$2:A894,A894))</f>
        <v/>
      </c>
      <c r="AB894" s="13">
        <f>IF($A894="","",IFERROR(INDEX(ITP!$C$3:$C$21,MATCH(1,INDEX((ITP!$A$3:$A$21=$A894)*(((ITP!$B$3:$B$21="")+ISNUMBER(SEARCH(ITP!$B$3:$B$21,$G894&amp;" "&amp;$T894)))&gt;0),0),0)),""))</f>
        <v/>
      </c>
    </row>
    <row r="895">
      <c r="A895" s="33" t="n"/>
      <c r="B895" s="10" t="n"/>
      <c r="C895" s="33" t="n"/>
      <c r="D895" s="28" t="n"/>
      <c r="E895" s="10" t="n"/>
      <c r="F895" s="44" t="n"/>
      <c r="G895" s="33" t="n"/>
      <c r="H895" s="33" t="n"/>
      <c r="I895" s="33" t="n"/>
      <c r="J895" s="33" t="n"/>
      <c r="K895" s="44" t="n"/>
      <c r="L895" s="10" t="n"/>
      <c r="M895" s="33" t="n"/>
      <c r="N895" s="33" t="n"/>
      <c r="O895" s="33" t="n"/>
      <c r="P895" s="33" t="n"/>
      <c r="Q895" s="33" t="n"/>
      <c r="R895" s="33">
        <f>IF($AB895="","",IFERROR(INDEX(ITP!$G$3:$G$46,MATCH($AB895,ITP!$E$3:$E$46,0)),""))</f>
        <v/>
      </c>
      <c r="S895" s="33" t="n"/>
      <c r="T895" s="33" t="n"/>
      <c r="U895" s="33">
        <f>IF($AB895="","",IFERROR(INDEX(ITP!$I$3:$I$46,MATCH($AB895,ITP!$E$3:$E$46,0)),""))</f>
        <v/>
      </c>
      <c r="V895" s="33">
        <f>IF($AB895="","",IFERROR(INDEX(ITP!$J$3:$J$46,MATCH($AB895,ITP!$E$3:$E$46,0)),""))</f>
        <v/>
      </c>
      <c r="W895" s="33">
        <f>IF($AB895="","",IFERROR(INDEX(ITP!$K$3:$K$46,MATCH($AB895,ITP!$E$3:$E$46,0)),""))</f>
        <v/>
      </c>
      <c r="X895" s="33">
        <f>IF($AB895="","",IFERROR(INDEX(ITP!$L$3:$L$46,MATCH($AB895,ITP!$E$3:$E$46,0)),""))</f>
        <v/>
      </c>
      <c r="Y895" s="33">
        <f>IF($AB895="","",IFERROR(INDEX(ITP!$M$3:$M$46,MATCH($AB895,ITP!$E$3:$E$46,0)),""))</f>
        <v/>
      </c>
      <c r="Z895" s="33">
        <f>IF($AB895="","",IFERROR(INDEX(ITP!$N$3:$N$46,MATCH($AB895,ITP!$E$3:$E$46,0)),""))</f>
        <v/>
      </c>
      <c r="AA895" s="13">
        <f>IF(A895="","",A895&amp;"|"&amp;COUNTIF($A$2:A895,A895))</f>
        <v/>
      </c>
      <c r="AB895" s="13">
        <f>IF($A895="","",IFERROR(INDEX(ITP!$C$3:$C$21,MATCH(1,INDEX((ITP!$A$3:$A$21=$A895)*(((ITP!$B$3:$B$21="")+ISNUMBER(SEARCH(ITP!$B$3:$B$21,$G895&amp;" "&amp;$T895)))&gt;0),0),0)),""))</f>
        <v/>
      </c>
    </row>
    <row r="896">
      <c r="A896" s="33" t="n"/>
      <c r="B896" s="10" t="n"/>
      <c r="C896" s="33" t="n"/>
      <c r="D896" s="28" t="n"/>
      <c r="E896" s="10" t="n"/>
      <c r="F896" s="44" t="n"/>
      <c r="G896" s="33" t="n"/>
      <c r="H896" s="33" t="n"/>
      <c r="I896" s="33" t="n"/>
      <c r="J896" s="33" t="n"/>
      <c r="K896" s="44" t="n"/>
      <c r="L896" s="10" t="n"/>
      <c r="M896" s="33" t="n"/>
      <c r="N896" s="33" t="n"/>
      <c r="O896" s="33" t="n"/>
      <c r="P896" s="33" t="n"/>
      <c r="Q896" s="33" t="n"/>
      <c r="R896" s="33">
        <f>IF($AB896="","",IFERROR(INDEX(ITP!$G$3:$G$46,MATCH($AB896,ITP!$E$3:$E$46,0)),""))</f>
        <v/>
      </c>
      <c r="S896" s="33" t="n"/>
      <c r="T896" s="33" t="n"/>
      <c r="U896" s="33">
        <f>IF($AB896="","",IFERROR(INDEX(ITP!$I$3:$I$46,MATCH($AB896,ITP!$E$3:$E$46,0)),""))</f>
        <v/>
      </c>
      <c r="V896" s="33">
        <f>IF($AB896="","",IFERROR(INDEX(ITP!$J$3:$J$46,MATCH($AB896,ITP!$E$3:$E$46,0)),""))</f>
        <v/>
      </c>
      <c r="W896" s="33">
        <f>IF($AB896="","",IFERROR(INDEX(ITP!$K$3:$K$46,MATCH($AB896,ITP!$E$3:$E$46,0)),""))</f>
        <v/>
      </c>
      <c r="X896" s="33">
        <f>IF($AB896="","",IFERROR(INDEX(ITP!$L$3:$L$46,MATCH($AB896,ITP!$E$3:$E$46,0)),""))</f>
        <v/>
      </c>
      <c r="Y896" s="33">
        <f>IF($AB896="","",IFERROR(INDEX(ITP!$M$3:$M$46,MATCH($AB896,ITP!$E$3:$E$46,0)),""))</f>
        <v/>
      </c>
      <c r="Z896" s="33">
        <f>IF($AB896="","",IFERROR(INDEX(ITP!$N$3:$N$46,MATCH($AB896,ITP!$E$3:$E$46,0)),""))</f>
        <v/>
      </c>
      <c r="AA896" s="13">
        <f>IF(A896="","",A896&amp;"|"&amp;COUNTIF($A$2:A896,A896))</f>
        <v/>
      </c>
      <c r="AB896" s="13">
        <f>IF($A896="","",IFERROR(INDEX(ITP!$C$3:$C$21,MATCH(1,INDEX((ITP!$A$3:$A$21=$A896)*(((ITP!$B$3:$B$21="")+ISNUMBER(SEARCH(ITP!$B$3:$B$21,$G896&amp;" "&amp;$T896)))&gt;0),0),0)),""))</f>
        <v/>
      </c>
    </row>
    <row r="897">
      <c r="A897" s="33" t="n"/>
      <c r="B897" s="10" t="n"/>
      <c r="C897" s="33" t="n"/>
      <c r="D897" s="28" t="n"/>
      <c r="E897" s="10" t="n"/>
      <c r="F897" s="44" t="n"/>
      <c r="G897" s="33" t="n"/>
      <c r="H897" s="33" t="n"/>
      <c r="I897" s="33" t="n"/>
      <c r="J897" s="33" t="n"/>
      <c r="K897" s="44" t="n"/>
      <c r="L897" s="10" t="n"/>
      <c r="M897" s="33" t="n"/>
      <c r="N897" s="33" t="n"/>
      <c r="O897" s="33" t="n"/>
      <c r="P897" s="33" t="n"/>
      <c r="Q897" s="33" t="n"/>
      <c r="R897" s="33">
        <f>IF($AB897="","",IFERROR(INDEX(ITP!$G$3:$G$46,MATCH($AB897,ITP!$E$3:$E$46,0)),""))</f>
        <v/>
      </c>
      <c r="S897" s="33" t="n"/>
      <c r="T897" s="33" t="n"/>
      <c r="U897" s="33">
        <f>IF($AB897="","",IFERROR(INDEX(ITP!$I$3:$I$46,MATCH($AB897,ITP!$E$3:$E$46,0)),""))</f>
        <v/>
      </c>
      <c r="V897" s="33">
        <f>IF($AB897="","",IFERROR(INDEX(ITP!$J$3:$J$46,MATCH($AB897,ITP!$E$3:$E$46,0)),""))</f>
        <v/>
      </c>
      <c r="W897" s="33">
        <f>IF($AB897="","",IFERROR(INDEX(ITP!$K$3:$K$46,MATCH($AB897,ITP!$E$3:$E$46,0)),""))</f>
        <v/>
      </c>
      <c r="X897" s="33">
        <f>IF($AB897="","",IFERROR(INDEX(ITP!$L$3:$L$46,MATCH($AB897,ITP!$E$3:$E$46,0)),""))</f>
        <v/>
      </c>
      <c r="Y897" s="33">
        <f>IF($AB897="","",IFERROR(INDEX(ITP!$M$3:$M$46,MATCH($AB897,ITP!$E$3:$E$46,0)),""))</f>
        <v/>
      </c>
      <c r="Z897" s="33">
        <f>IF($AB897="","",IFERROR(INDEX(ITP!$N$3:$N$46,MATCH($AB897,ITP!$E$3:$E$46,0)),""))</f>
        <v/>
      </c>
      <c r="AA897" s="13">
        <f>IF(A897="","",A897&amp;"|"&amp;COUNTIF($A$2:A897,A897))</f>
        <v/>
      </c>
      <c r="AB897" s="13">
        <f>IF($A897="","",IFERROR(INDEX(ITP!$C$3:$C$21,MATCH(1,INDEX((ITP!$A$3:$A$21=$A897)*(((ITP!$B$3:$B$21="")+ISNUMBER(SEARCH(ITP!$B$3:$B$21,$G897&amp;" "&amp;$T897)))&gt;0),0),0)),""))</f>
        <v/>
      </c>
    </row>
    <row r="898">
      <c r="A898" s="33" t="n"/>
      <c r="B898" s="10" t="n"/>
      <c r="C898" s="33" t="n"/>
      <c r="D898" s="28" t="n"/>
      <c r="E898" s="10" t="n"/>
      <c r="F898" s="44" t="n"/>
      <c r="G898" s="33" t="n"/>
      <c r="H898" s="33" t="n"/>
      <c r="I898" s="33" t="n"/>
      <c r="J898" s="33" t="n"/>
      <c r="K898" s="44" t="n"/>
      <c r="L898" s="10" t="n"/>
      <c r="M898" s="33" t="n"/>
      <c r="N898" s="33" t="n"/>
      <c r="O898" s="33" t="n"/>
      <c r="P898" s="33" t="n"/>
      <c r="Q898" s="33" t="n"/>
      <c r="R898" s="33">
        <f>IF($AB898="","",IFERROR(INDEX(ITP!$G$3:$G$46,MATCH($AB898,ITP!$E$3:$E$46,0)),""))</f>
        <v/>
      </c>
      <c r="S898" s="33" t="n"/>
      <c r="T898" s="33" t="n"/>
      <c r="U898" s="33">
        <f>IF($AB898="","",IFERROR(INDEX(ITP!$I$3:$I$46,MATCH($AB898,ITP!$E$3:$E$46,0)),""))</f>
        <v/>
      </c>
      <c r="V898" s="33">
        <f>IF($AB898="","",IFERROR(INDEX(ITP!$J$3:$J$46,MATCH($AB898,ITP!$E$3:$E$46,0)),""))</f>
        <v/>
      </c>
      <c r="W898" s="33">
        <f>IF($AB898="","",IFERROR(INDEX(ITP!$K$3:$K$46,MATCH($AB898,ITP!$E$3:$E$46,0)),""))</f>
        <v/>
      </c>
      <c r="X898" s="33">
        <f>IF($AB898="","",IFERROR(INDEX(ITP!$L$3:$L$46,MATCH($AB898,ITP!$E$3:$E$46,0)),""))</f>
        <v/>
      </c>
      <c r="Y898" s="33">
        <f>IF($AB898="","",IFERROR(INDEX(ITP!$M$3:$M$46,MATCH($AB898,ITP!$E$3:$E$46,0)),""))</f>
        <v/>
      </c>
      <c r="Z898" s="33">
        <f>IF($AB898="","",IFERROR(INDEX(ITP!$N$3:$N$46,MATCH($AB898,ITP!$E$3:$E$46,0)),""))</f>
        <v/>
      </c>
      <c r="AA898" s="13">
        <f>IF(A898="","",A898&amp;"|"&amp;COUNTIF($A$2:A898,A898))</f>
        <v/>
      </c>
      <c r="AB898" s="13">
        <f>IF($A898="","",IFERROR(INDEX(ITP!$C$3:$C$21,MATCH(1,INDEX((ITP!$A$3:$A$21=$A898)*(((ITP!$B$3:$B$21="")+ISNUMBER(SEARCH(ITP!$B$3:$B$21,$G898&amp;" "&amp;$T898)))&gt;0),0),0)),""))</f>
        <v/>
      </c>
    </row>
    <row r="899">
      <c r="A899" s="33" t="n"/>
      <c r="B899" s="10" t="n"/>
      <c r="C899" s="33" t="n"/>
      <c r="D899" s="28" t="n"/>
      <c r="E899" s="10" t="n"/>
      <c r="F899" s="44" t="n"/>
      <c r="G899" s="33" t="n"/>
      <c r="H899" s="33" t="n"/>
      <c r="I899" s="33" t="n"/>
      <c r="J899" s="33" t="n"/>
      <c r="K899" s="44" t="n"/>
      <c r="L899" s="10" t="n"/>
      <c r="M899" s="33" t="n"/>
      <c r="N899" s="33" t="n"/>
      <c r="O899" s="33" t="n"/>
      <c r="P899" s="33" t="n"/>
      <c r="Q899" s="33" t="n"/>
      <c r="R899" s="33">
        <f>IF($AB899="","",IFERROR(INDEX(ITP!$G$3:$G$46,MATCH($AB899,ITP!$E$3:$E$46,0)),""))</f>
        <v/>
      </c>
      <c r="S899" s="33" t="n"/>
      <c r="T899" s="33" t="n"/>
      <c r="U899" s="33">
        <f>IF($AB899="","",IFERROR(INDEX(ITP!$I$3:$I$46,MATCH($AB899,ITP!$E$3:$E$46,0)),""))</f>
        <v/>
      </c>
      <c r="V899" s="33">
        <f>IF($AB899="","",IFERROR(INDEX(ITP!$J$3:$J$46,MATCH($AB899,ITP!$E$3:$E$46,0)),""))</f>
        <v/>
      </c>
      <c r="W899" s="33">
        <f>IF($AB899="","",IFERROR(INDEX(ITP!$K$3:$K$46,MATCH($AB899,ITP!$E$3:$E$46,0)),""))</f>
        <v/>
      </c>
      <c r="X899" s="33">
        <f>IF($AB899="","",IFERROR(INDEX(ITP!$L$3:$L$46,MATCH($AB899,ITP!$E$3:$E$46,0)),""))</f>
        <v/>
      </c>
      <c r="Y899" s="33">
        <f>IF($AB899="","",IFERROR(INDEX(ITP!$M$3:$M$46,MATCH($AB899,ITP!$E$3:$E$46,0)),""))</f>
        <v/>
      </c>
      <c r="Z899" s="33">
        <f>IF($AB899="","",IFERROR(INDEX(ITP!$N$3:$N$46,MATCH($AB899,ITP!$E$3:$E$46,0)),""))</f>
        <v/>
      </c>
      <c r="AA899" s="13">
        <f>IF(A899="","",A899&amp;"|"&amp;COUNTIF($A$2:A899,A899))</f>
        <v/>
      </c>
      <c r="AB899" s="13">
        <f>IF($A899="","",IFERROR(INDEX(ITP!$C$3:$C$21,MATCH(1,INDEX((ITP!$A$3:$A$21=$A899)*(((ITP!$B$3:$B$21="")+ISNUMBER(SEARCH(ITP!$B$3:$B$21,$G899&amp;" "&amp;$T899)))&gt;0),0),0)),""))</f>
        <v/>
      </c>
    </row>
    <row r="900">
      <c r="A900" s="33" t="n"/>
      <c r="B900" s="10" t="n"/>
      <c r="C900" s="33" t="n"/>
      <c r="D900" s="28" t="n"/>
      <c r="E900" s="10" t="n"/>
      <c r="F900" s="44" t="n"/>
      <c r="G900" s="33" t="n"/>
      <c r="H900" s="33" t="n"/>
      <c r="I900" s="33" t="n"/>
      <c r="J900" s="33" t="n"/>
      <c r="K900" s="44" t="n"/>
      <c r="L900" s="10" t="n"/>
      <c r="M900" s="33" t="n"/>
      <c r="N900" s="33" t="n"/>
      <c r="O900" s="33" t="n"/>
      <c r="P900" s="33" t="n"/>
      <c r="Q900" s="33" t="n"/>
      <c r="R900" s="33">
        <f>IF($AB900="","",IFERROR(INDEX(ITP!$G$3:$G$46,MATCH($AB900,ITP!$E$3:$E$46,0)),""))</f>
        <v/>
      </c>
      <c r="S900" s="33" t="n"/>
      <c r="T900" s="33" t="n"/>
      <c r="U900" s="33">
        <f>IF($AB900="","",IFERROR(INDEX(ITP!$I$3:$I$46,MATCH($AB900,ITP!$E$3:$E$46,0)),""))</f>
        <v/>
      </c>
      <c r="V900" s="33">
        <f>IF($AB900="","",IFERROR(INDEX(ITP!$J$3:$J$46,MATCH($AB900,ITP!$E$3:$E$46,0)),""))</f>
        <v/>
      </c>
      <c r="W900" s="33">
        <f>IF($AB900="","",IFERROR(INDEX(ITP!$K$3:$K$46,MATCH($AB900,ITP!$E$3:$E$46,0)),""))</f>
        <v/>
      </c>
      <c r="X900" s="33">
        <f>IF($AB900="","",IFERROR(INDEX(ITP!$L$3:$L$46,MATCH($AB900,ITP!$E$3:$E$46,0)),""))</f>
        <v/>
      </c>
      <c r="Y900" s="33">
        <f>IF($AB900="","",IFERROR(INDEX(ITP!$M$3:$M$46,MATCH($AB900,ITP!$E$3:$E$46,0)),""))</f>
        <v/>
      </c>
      <c r="Z900" s="33">
        <f>IF($AB900="","",IFERROR(INDEX(ITP!$N$3:$N$46,MATCH($AB900,ITP!$E$3:$E$46,0)),""))</f>
        <v/>
      </c>
      <c r="AA900" s="13">
        <f>IF(A900="","",A900&amp;"|"&amp;COUNTIF($A$2:A900,A900))</f>
        <v/>
      </c>
      <c r="AB900" s="13">
        <f>IF($A900="","",IFERROR(INDEX(ITP!$C$3:$C$21,MATCH(1,INDEX((ITP!$A$3:$A$21=$A900)*(((ITP!$B$3:$B$21="")+ISNUMBER(SEARCH(ITP!$B$3:$B$21,$G900&amp;" "&amp;$T900)))&gt;0),0),0)),""))</f>
        <v/>
      </c>
    </row>
    <row r="901">
      <c r="A901" s="33" t="n"/>
      <c r="B901" s="10" t="n"/>
      <c r="C901" s="33" t="n"/>
      <c r="D901" s="28" t="n"/>
      <c r="E901" s="10" t="n"/>
      <c r="F901" s="44" t="n"/>
      <c r="G901" s="33" t="n"/>
      <c r="H901" s="33" t="n"/>
      <c r="I901" s="33" t="n"/>
      <c r="J901" s="33" t="n"/>
      <c r="K901" s="44" t="n"/>
      <c r="L901" s="10" t="n"/>
      <c r="M901" s="33" t="n"/>
      <c r="N901" s="33" t="n"/>
      <c r="O901" s="33" t="n"/>
      <c r="P901" s="33" t="n"/>
      <c r="Q901" s="33" t="n"/>
      <c r="R901" s="33">
        <f>IF($AB901="","",IFERROR(INDEX(ITP!$G$3:$G$46,MATCH($AB901,ITP!$E$3:$E$46,0)),""))</f>
        <v/>
      </c>
      <c r="S901" s="33" t="n"/>
      <c r="T901" s="33" t="n"/>
      <c r="U901" s="33">
        <f>IF($AB901="","",IFERROR(INDEX(ITP!$I$3:$I$46,MATCH($AB901,ITP!$E$3:$E$46,0)),""))</f>
        <v/>
      </c>
      <c r="V901" s="33">
        <f>IF($AB901="","",IFERROR(INDEX(ITP!$J$3:$J$46,MATCH($AB901,ITP!$E$3:$E$46,0)),""))</f>
        <v/>
      </c>
      <c r="W901" s="33">
        <f>IF($AB901="","",IFERROR(INDEX(ITP!$K$3:$K$46,MATCH($AB901,ITP!$E$3:$E$46,0)),""))</f>
        <v/>
      </c>
      <c r="X901" s="33">
        <f>IF($AB901="","",IFERROR(INDEX(ITP!$L$3:$L$46,MATCH($AB901,ITP!$E$3:$E$46,0)),""))</f>
        <v/>
      </c>
      <c r="Y901" s="33">
        <f>IF($AB901="","",IFERROR(INDEX(ITP!$M$3:$M$46,MATCH($AB901,ITP!$E$3:$E$46,0)),""))</f>
        <v/>
      </c>
      <c r="Z901" s="33">
        <f>IF($AB901="","",IFERROR(INDEX(ITP!$N$3:$N$46,MATCH($AB901,ITP!$E$3:$E$46,0)),""))</f>
        <v/>
      </c>
      <c r="AA901" s="13">
        <f>IF(A901="","",A901&amp;"|"&amp;COUNTIF($A$2:A901,A901))</f>
        <v/>
      </c>
      <c r="AB901" s="13">
        <f>IF($A901="","",IFERROR(INDEX(ITP!$C$3:$C$21,MATCH(1,INDEX((ITP!$A$3:$A$21=$A901)*(((ITP!$B$3:$B$21="")+ISNUMBER(SEARCH(ITP!$B$3:$B$21,$G901&amp;" "&amp;$T901)))&gt;0),0),0)),""))</f>
        <v/>
      </c>
    </row>
    <row r="902">
      <c r="A902" s="33" t="n"/>
      <c r="B902" s="10" t="n"/>
      <c r="C902" s="33" t="n"/>
      <c r="D902" s="28" t="n"/>
      <c r="E902" s="10" t="n"/>
      <c r="F902" s="44" t="n"/>
      <c r="G902" s="33" t="n"/>
      <c r="H902" s="33" t="n"/>
      <c r="I902" s="33" t="n"/>
      <c r="J902" s="33" t="n"/>
      <c r="K902" s="44" t="n"/>
      <c r="L902" s="10" t="n"/>
      <c r="M902" s="33" t="n"/>
      <c r="N902" s="33" t="n"/>
      <c r="O902" s="33" t="n"/>
      <c r="P902" s="33" t="n"/>
      <c r="Q902" s="33" t="n"/>
      <c r="R902" s="33">
        <f>IF($AB902="","",IFERROR(INDEX(ITP!$G$3:$G$46,MATCH($AB902,ITP!$E$3:$E$46,0)),""))</f>
        <v/>
      </c>
      <c r="S902" s="33" t="n"/>
      <c r="T902" s="33" t="n"/>
      <c r="U902" s="33">
        <f>IF($AB902="","",IFERROR(INDEX(ITP!$I$3:$I$46,MATCH($AB902,ITP!$E$3:$E$46,0)),""))</f>
        <v/>
      </c>
      <c r="V902" s="33">
        <f>IF($AB902="","",IFERROR(INDEX(ITP!$J$3:$J$46,MATCH($AB902,ITP!$E$3:$E$46,0)),""))</f>
        <v/>
      </c>
      <c r="W902" s="33">
        <f>IF($AB902="","",IFERROR(INDEX(ITP!$K$3:$K$46,MATCH($AB902,ITP!$E$3:$E$46,0)),""))</f>
        <v/>
      </c>
      <c r="X902" s="33">
        <f>IF($AB902="","",IFERROR(INDEX(ITP!$L$3:$L$46,MATCH($AB902,ITP!$E$3:$E$46,0)),""))</f>
        <v/>
      </c>
      <c r="Y902" s="33">
        <f>IF($AB902="","",IFERROR(INDEX(ITP!$M$3:$M$46,MATCH($AB902,ITP!$E$3:$E$46,0)),""))</f>
        <v/>
      </c>
      <c r="Z902" s="33">
        <f>IF($AB902="","",IFERROR(INDEX(ITP!$N$3:$N$46,MATCH($AB902,ITP!$E$3:$E$46,0)),""))</f>
        <v/>
      </c>
      <c r="AA902" s="13">
        <f>IF(A902="","",A902&amp;"|"&amp;COUNTIF($A$2:A902,A902))</f>
        <v/>
      </c>
      <c r="AB902" s="13">
        <f>IF($A902="","",IFERROR(INDEX(ITP!$C$3:$C$21,MATCH(1,INDEX((ITP!$A$3:$A$21=$A902)*(((ITP!$B$3:$B$21="")+ISNUMBER(SEARCH(ITP!$B$3:$B$21,$G902&amp;" "&amp;$T902)))&gt;0),0),0)),""))</f>
        <v/>
      </c>
    </row>
    <row r="903">
      <c r="A903" s="33" t="n"/>
      <c r="B903" s="10" t="n"/>
      <c r="C903" s="33" t="n"/>
      <c r="D903" s="28" t="n"/>
      <c r="E903" s="10" t="n"/>
      <c r="F903" s="44" t="n"/>
      <c r="G903" s="33" t="n"/>
      <c r="H903" s="33" t="n"/>
      <c r="I903" s="33" t="n"/>
      <c r="J903" s="33" t="n"/>
      <c r="K903" s="44" t="n"/>
      <c r="L903" s="10" t="n"/>
      <c r="M903" s="33" t="n"/>
      <c r="N903" s="33" t="n"/>
      <c r="O903" s="33" t="n"/>
      <c r="P903" s="33" t="n"/>
      <c r="Q903" s="33" t="n"/>
      <c r="R903" s="33">
        <f>IF($AB903="","",IFERROR(INDEX(ITP!$G$3:$G$46,MATCH($AB903,ITP!$E$3:$E$46,0)),""))</f>
        <v/>
      </c>
      <c r="S903" s="33" t="n"/>
      <c r="T903" s="33" t="n"/>
      <c r="U903" s="33">
        <f>IF($AB903="","",IFERROR(INDEX(ITP!$I$3:$I$46,MATCH($AB903,ITP!$E$3:$E$46,0)),""))</f>
        <v/>
      </c>
      <c r="V903" s="33">
        <f>IF($AB903="","",IFERROR(INDEX(ITP!$J$3:$J$46,MATCH($AB903,ITP!$E$3:$E$46,0)),""))</f>
        <v/>
      </c>
      <c r="W903" s="33">
        <f>IF($AB903="","",IFERROR(INDEX(ITP!$K$3:$K$46,MATCH($AB903,ITP!$E$3:$E$46,0)),""))</f>
        <v/>
      </c>
      <c r="X903" s="33">
        <f>IF($AB903="","",IFERROR(INDEX(ITP!$L$3:$L$46,MATCH($AB903,ITP!$E$3:$E$46,0)),""))</f>
        <v/>
      </c>
      <c r="Y903" s="33">
        <f>IF($AB903="","",IFERROR(INDEX(ITP!$M$3:$M$46,MATCH($AB903,ITP!$E$3:$E$46,0)),""))</f>
        <v/>
      </c>
      <c r="Z903" s="33">
        <f>IF($AB903="","",IFERROR(INDEX(ITP!$N$3:$N$46,MATCH($AB903,ITP!$E$3:$E$46,0)),""))</f>
        <v/>
      </c>
      <c r="AA903" s="13">
        <f>IF(A903="","",A903&amp;"|"&amp;COUNTIF($A$2:A903,A903))</f>
        <v/>
      </c>
      <c r="AB903" s="13">
        <f>IF($A903="","",IFERROR(INDEX(ITP!$C$3:$C$21,MATCH(1,INDEX((ITP!$A$3:$A$21=$A903)*(((ITP!$B$3:$B$21="")+ISNUMBER(SEARCH(ITP!$B$3:$B$21,$G903&amp;" "&amp;$T903)))&gt;0),0),0)),""))</f>
        <v/>
      </c>
    </row>
    <row r="904">
      <c r="A904" s="33" t="n"/>
      <c r="B904" s="10" t="n"/>
      <c r="C904" s="33" t="n"/>
      <c r="D904" s="28" t="n"/>
      <c r="E904" s="10" t="n"/>
      <c r="F904" s="44" t="n"/>
      <c r="G904" s="33" t="n"/>
      <c r="H904" s="33" t="n"/>
      <c r="I904" s="33" t="n"/>
      <c r="J904" s="33" t="n"/>
      <c r="K904" s="44" t="n"/>
      <c r="L904" s="10" t="n"/>
      <c r="M904" s="33" t="n"/>
      <c r="N904" s="33" t="n"/>
      <c r="O904" s="33" t="n"/>
      <c r="P904" s="33" t="n"/>
      <c r="Q904" s="33" t="n"/>
      <c r="R904" s="33">
        <f>IF($AB904="","",IFERROR(INDEX(ITP!$G$3:$G$46,MATCH($AB904,ITP!$E$3:$E$46,0)),""))</f>
        <v/>
      </c>
      <c r="S904" s="33" t="n"/>
      <c r="T904" s="33" t="n"/>
      <c r="U904" s="33">
        <f>IF($AB904="","",IFERROR(INDEX(ITP!$I$3:$I$46,MATCH($AB904,ITP!$E$3:$E$46,0)),""))</f>
        <v/>
      </c>
      <c r="V904" s="33">
        <f>IF($AB904="","",IFERROR(INDEX(ITP!$J$3:$J$46,MATCH($AB904,ITP!$E$3:$E$46,0)),""))</f>
        <v/>
      </c>
      <c r="W904" s="33">
        <f>IF($AB904="","",IFERROR(INDEX(ITP!$K$3:$K$46,MATCH($AB904,ITP!$E$3:$E$46,0)),""))</f>
        <v/>
      </c>
      <c r="X904" s="33">
        <f>IF($AB904="","",IFERROR(INDEX(ITP!$L$3:$L$46,MATCH($AB904,ITP!$E$3:$E$46,0)),""))</f>
        <v/>
      </c>
      <c r="Y904" s="33">
        <f>IF($AB904="","",IFERROR(INDEX(ITP!$M$3:$M$46,MATCH($AB904,ITP!$E$3:$E$46,0)),""))</f>
        <v/>
      </c>
      <c r="Z904" s="33">
        <f>IF($AB904="","",IFERROR(INDEX(ITP!$N$3:$N$46,MATCH($AB904,ITP!$E$3:$E$46,0)),""))</f>
        <v/>
      </c>
      <c r="AA904" s="13">
        <f>IF(A904="","",A904&amp;"|"&amp;COUNTIF($A$2:A904,A904))</f>
        <v/>
      </c>
      <c r="AB904" s="13">
        <f>IF($A904="","",IFERROR(INDEX(ITP!$C$3:$C$21,MATCH(1,INDEX((ITP!$A$3:$A$21=$A904)*(((ITP!$B$3:$B$21="")+ISNUMBER(SEARCH(ITP!$B$3:$B$21,$G904&amp;" "&amp;$T904)))&gt;0),0),0)),""))</f>
        <v/>
      </c>
    </row>
    <row r="905">
      <c r="A905" s="33" t="n"/>
      <c r="B905" s="10" t="n"/>
      <c r="C905" s="33" t="n"/>
      <c r="D905" s="28" t="n"/>
      <c r="E905" s="10" t="n"/>
      <c r="F905" s="44" t="n"/>
      <c r="G905" s="33" t="n"/>
      <c r="H905" s="33" t="n"/>
      <c r="I905" s="33" t="n"/>
      <c r="J905" s="33" t="n"/>
      <c r="K905" s="44" t="n"/>
      <c r="L905" s="10" t="n"/>
      <c r="M905" s="33" t="n"/>
      <c r="N905" s="33" t="n"/>
      <c r="O905" s="33" t="n"/>
      <c r="P905" s="33" t="n"/>
      <c r="Q905" s="33" t="n"/>
      <c r="R905" s="33">
        <f>IF($AB905="","",IFERROR(INDEX(ITP!$G$3:$G$46,MATCH($AB905,ITP!$E$3:$E$46,0)),""))</f>
        <v/>
      </c>
      <c r="S905" s="33" t="n"/>
      <c r="T905" s="33" t="n"/>
      <c r="U905" s="33">
        <f>IF($AB905="","",IFERROR(INDEX(ITP!$I$3:$I$46,MATCH($AB905,ITP!$E$3:$E$46,0)),""))</f>
        <v/>
      </c>
      <c r="V905" s="33">
        <f>IF($AB905="","",IFERROR(INDEX(ITP!$J$3:$J$46,MATCH($AB905,ITP!$E$3:$E$46,0)),""))</f>
        <v/>
      </c>
      <c r="W905" s="33">
        <f>IF($AB905="","",IFERROR(INDEX(ITP!$K$3:$K$46,MATCH($AB905,ITP!$E$3:$E$46,0)),""))</f>
        <v/>
      </c>
      <c r="X905" s="33">
        <f>IF($AB905="","",IFERROR(INDEX(ITP!$L$3:$L$46,MATCH($AB905,ITP!$E$3:$E$46,0)),""))</f>
        <v/>
      </c>
      <c r="Y905" s="33">
        <f>IF($AB905="","",IFERROR(INDEX(ITP!$M$3:$M$46,MATCH($AB905,ITP!$E$3:$E$46,0)),""))</f>
        <v/>
      </c>
      <c r="Z905" s="33">
        <f>IF($AB905="","",IFERROR(INDEX(ITP!$N$3:$N$46,MATCH($AB905,ITP!$E$3:$E$46,0)),""))</f>
        <v/>
      </c>
      <c r="AA905" s="13">
        <f>IF(A905="","",A905&amp;"|"&amp;COUNTIF($A$2:A905,A905))</f>
        <v/>
      </c>
      <c r="AB905" s="13">
        <f>IF($A905="","",IFERROR(INDEX(ITP!$C$3:$C$21,MATCH(1,INDEX((ITP!$A$3:$A$21=$A905)*(((ITP!$B$3:$B$21="")+ISNUMBER(SEARCH(ITP!$B$3:$B$21,$G905&amp;" "&amp;$T905)))&gt;0),0),0)),""))</f>
        <v/>
      </c>
    </row>
    <row r="906">
      <c r="A906" s="33" t="n"/>
      <c r="B906" s="10" t="n"/>
      <c r="C906" s="33" t="n"/>
      <c r="D906" s="28" t="n"/>
      <c r="E906" s="10" t="n"/>
      <c r="F906" s="44" t="n"/>
      <c r="G906" s="33" t="n"/>
      <c r="H906" s="33" t="n"/>
      <c r="I906" s="33" t="n"/>
      <c r="J906" s="33" t="n"/>
      <c r="K906" s="44" t="n"/>
      <c r="L906" s="10" t="n"/>
      <c r="M906" s="33" t="n"/>
      <c r="N906" s="33" t="n"/>
      <c r="O906" s="33" t="n"/>
      <c r="P906" s="33" t="n"/>
      <c r="Q906" s="33" t="n"/>
      <c r="R906" s="33">
        <f>IF($AB906="","",IFERROR(INDEX(ITP!$G$3:$G$46,MATCH($AB906,ITP!$E$3:$E$46,0)),""))</f>
        <v/>
      </c>
      <c r="S906" s="33" t="n"/>
      <c r="T906" s="33" t="n"/>
      <c r="U906" s="33">
        <f>IF($AB906="","",IFERROR(INDEX(ITP!$I$3:$I$46,MATCH($AB906,ITP!$E$3:$E$46,0)),""))</f>
        <v/>
      </c>
      <c r="V906" s="33">
        <f>IF($AB906="","",IFERROR(INDEX(ITP!$J$3:$J$46,MATCH($AB906,ITP!$E$3:$E$46,0)),""))</f>
        <v/>
      </c>
      <c r="W906" s="33">
        <f>IF($AB906="","",IFERROR(INDEX(ITP!$K$3:$K$46,MATCH($AB906,ITP!$E$3:$E$46,0)),""))</f>
        <v/>
      </c>
      <c r="X906" s="33">
        <f>IF($AB906="","",IFERROR(INDEX(ITP!$L$3:$L$46,MATCH($AB906,ITP!$E$3:$E$46,0)),""))</f>
        <v/>
      </c>
      <c r="Y906" s="33">
        <f>IF($AB906="","",IFERROR(INDEX(ITP!$M$3:$M$46,MATCH($AB906,ITP!$E$3:$E$46,0)),""))</f>
        <v/>
      </c>
      <c r="Z906" s="33">
        <f>IF($AB906="","",IFERROR(INDEX(ITP!$N$3:$N$46,MATCH($AB906,ITP!$E$3:$E$46,0)),""))</f>
        <v/>
      </c>
      <c r="AA906" s="13">
        <f>IF(A906="","",A906&amp;"|"&amp;COUNTIF($A$2:A906,A906))</f>
        <v/>
      </c>
      <c r="AB906" s="13">
        <f>IF($A906="","",IFERROR(INDEX(ITP!$C$3:$C$21,MATCH(1,INDEX((ITP!$A$3:$A$21=$A906)*(((ITP!$B$3:$B$21="")+ISNUMBER(SEARCH(ITP!$B$3:$B$21,$G906&amp;" "&amp;$T906)))&gt;0),0),0)),""))</f>
        <v/>
      </c>
    </row>
    <row r="907">
      <c r="A907" s="33" t="n"/>
      <c r="B907" s="10" t="n"/>
      <c r="C907" s="33" t="n"/>
      <c r="D907" s="28" t="n"/>
      <c r="E907" s="10" t="n"/>
      <c r="F907" s="44" t="n"/>
      <c r="G907" s="33" t="n"/>
      <c r="H907" s="33" t="n"/>
      <c r="I907" s="33" t="n"/>
      <c r="J907" s="33" t="n"/>
      <c r="K907" s="44" t="n"/>
      <c r="L907" s="10" t="n"/>
      <c r="M907" s="33" t="n"/>
      <c r="N907" s="33" t="n"/>
      <c r="O907" s="33" t="n"/>
      <c r="P907" s="33" t="n"/>
      <c r="Q907" s="33" t="n"/>
      <c r="R907" s="33">
        <f>IF($AB907="","",IFERROR(INDEX(ITP!$G$3:$G$46,MATCH($AB907,ITP!$E$3:$E$46,0)),""))</f>
        <v/>
      </c>
      <c r="S907" s="33" t="n"/>
      <c r="T907" s="33" t="n"/>
      <c r="U907" s="33">
        <f>IF($AB907="","",IFERROR(INDEX(ITP!$I$3:$I$46,MATCH($AB907,ITP!$E$3:$E$46,0)),""))</f>
        <v/>
      </c>
      <c r="V907" s="33">
        <f>IF($AB907="","",IFERROR(INDEX(ITP!$J$3:$J$46,MATCH($AB907,ITP!$E$3:$E$46,0)),""))</f>
        <v/>
      </c>
      <c r="W907" s="33">
        <f>IF($AB907="","",IFERROR(INDEX(ITP!$K$3:$K$46,MATCH($AB907,ITP!$E$3:$E$46,0)),""))</f>
        <v/>
      </c>
      <c r="X907" s="33">
        <f>IF($AB907="","",IFERROR(INDEX(ITP!$L$3:$L$46,MATCH($AB907,ITP!$E$3:$E$46,0)),""))</f>
        <v/>
      </c>
      <c r="Y907" s="33">
        <f>IF($AB907="","",IFERROR(INDEX(ITP!$M$3:$M$46,MATCH($AB907,ITP!$E$3:$E$46,0)),""))</f>
        <v/>
      </c>
      <c r="Z907" s="33">
        <f>IF($AB907="","",IFERROR(INDEX(ITP!$N$3:$N$46,MATCH($AB907,ITP!$E$3:$E$46,0)),""))</f>
        <v/>
      </c>
      <c r="AA907" s="13">
        <f>IF(A907="","",A907&amp;"|"&amp;COUNTIF($A$2:A907,A907))</f>
        <v/>
      </c>
      <c r="AB907" s="13">
        <f>IF($A907="","",IFERROR(INDEX(ITP!$C$3:$C$21,MATCH(1,INDEX((ITP!$A$3:$A$21=$A907)*(((ITP!$B$3:$B$21="")+ISNUMBER(SEARCH(ITP!$B$3:$B$21,$G907&amp;" "&amp;$T907)))&gt;0),0),0)),""))</f>
        <v/>
      </c>
    </row>
    <row r="908">
      <c r="A908" s="33" t="n"/>
      <c r="B908" s="10" t="n"/>
      <c r="C908" s="33" t="n"/>
      <c r="D908" s="28" t="n"/>
      <c r="E908" s="10" t="n"/>
      <c r="F908" s="44" t="n"/>
      <c r="G908" s="33" t="n"/>
      <c r="H908" s="33" t="n"/>
      <c r="I908" s="33" t="n"/>
      <c r="J908" s="33" t="n"/>
      <c r="K908" s="44" t="n"/>
      <c r="L908" s="10" t="n"/>
      <c r="M908" s="33" t="n"/>
      <c r="N908" s="33" t="n"/>
      <c r="O908" s="33" t="n"/>
      <c r="P908" s="33" t="n"/>
      <c r="Q908" s="33" t="n"/>
      <c r="R908" s="33">
        <f>IF($AB908="","",IFERROR(INDEX(ITP!$G$3:$G$46,MATCH($AB908,ITP!$E$3:$E$46,0)),""))</f>
        <v/>
      </c>
      <c r="S908" s="33" t="n"/>
      <c r="T908" s="33" t="n"/>
      <c r="U908" s="33">
        <f>IF($AB908="","",IFERROR(INDEX(ITP!$I$3:$I$46,MATCH($AB908,ITP!$E$3:$E$46,0)),""))</f>
        <v/>
      </c>
      <c r="V908" s="33">
        <f>IF($AB908="","",IFERROR(INDEX(ITP!$J$3:$J$46,MATCH($AB908,ITP!$E$3:$E$46,0)),""))</f>
        <v/>
      </c>
      <c r="W908" s="33">
        <f>IF($AB908="","",IFERROR(INDEX(ITP!$K$3:$K$46,MATCH($AB908,ITP!$E$3:$E$46,0)),""))</f>
        <v/>
      </c>
      <c r="X908" s="33">
        <f>IF($AB908="","",IFERROR(INDEX(ITP!$L$3:$L$46,MATCH($AB908,ITP!$E$3:$E$46,0)),""))</f>
        <v/>
      </c>
      <c r="Y908" s="33">
        <f>IF($AB908="","",IFERROR(INDEX(ITP!$M$3:$M$46,MATCH($AB908,ITP!$E$3:$E$46,0)),""))</f>
        <v/>
      </c>
      <c r="Z908" s="33">
        <f>IF($AB908="","",IFERROR(INDEX(ITP!$N$3:$N$46,MATCH($AB908,ITP!$E$3:$E$46,0)),""))</f>
        <v/>
      </c>
      <c r="AA908" s="13">
        <f>IF(A908="","",A908&amp;"|"&amp;COUNTIF($A$2:A908,A908))</f>
        <v/>
      </c>
      <c r="AB908" s="13">
        <f>IF($A908="","",IFERROR(INDEX(ITP!$C$3:$C$21,MATCH(1,INDEX((ITP!$A$3:$A$21=$A908)*(((ITP!$B$3:$B$21="")+ISNUMBER(SEARCH(ITP!$B$3:$B$21,$G908&amp;" "&amp;$T908)))&gt;0),0),0)),""))</f>
        <v/>
      </c>
    </row>
    <row r="909">
      <c r="A909" s="33" t="n"/>
      <c r="B909" s="10" t="n"/>
      <c r="C909" s="33" t="n"/>
      <c r="D909" s="28" t="n"/>
      <c r="E909" s="10" t="n"/>
      <c r="F909" s="44" t="n"/>
      <c r="G909" s="33" t="n"/>
      <c r="H909" s="33" t="n"/>
      <c r="I909" s="33" t="n"/>
      <c r="J909" s="33" t="n"/>
      <c r="K909" s="44" t="n"/>
      <c r="L909" s="10" t="n"/>
      <c r="M909" s="33" t="n"/>
      <c r="N909" s="33" t="n"/>
      <c r="O909" s="33" t="n"/>
      <c r="P909" s="33" t="n"/>
      <c r="Q909" s="33" t="n"/>
      <c r="R909" s="33">
        <f>IF($AB909="","",IFERROR(INDEX(ITP!$G$3:$G$46,MATCH($AB909,ITP!$E$3:$E$46,0)),""))</f>
        <v/>
      </c>
      <c r="S909" s="33" t="n"/>
      <c r="T909" s="33" t="n"/>
      <c r="U909" s="33">
        <f>IF($AB909="","",IFERROR(INDEX(ITP!$I$3:$I$46,MATCH($AB909,ITP!$E$3:$E$46,0)),""))</f>
        <v/>
      </c>
      <c r="V909" s="33">
        <f>IF($AB909="","",IFERROR(INDEX(ITP!$J$3:$J$46,MATCH($AB909,ITP!$E$3:$E$46,0)),""))</f>
        <v/>
      </c>
      <c r="W909" s="33">
        <f>IF($AB909="","",IFERROR(INDEX(ITP!$K$3:$K$46,MATCH($AB909,ITP!$E$3:$E$46,0)),""))</f>
        <v/>
      </c>
      <c r="X909" s="33">
        <f>IF($AB909="","",IFERROR(INDEX(ITP!$L$3:$L$46,MATCH($AB909,ITP!$E$3:$E$46,0)),""))</f>
        <v/>
      </c>
      <c r="Y909" s="33">
        <f>IF($AB909="","",IFERROR(INDEX(ITP!$M$3:$M$46,MATCH($AB909,ITP!$E$3:$E$46,0)),""))</f>
        <v/>
      </c>
      <c r="Z909" s="33">
        <f>IF($AB909="","",IFERROR(INDEX(ITP!$N$3:$N$46,MATCH($AB909,ITP!$E$3:$E$46,0)),""))</f>
        <v/>
      </c>
      <c r="AA909" s="13">
        <f>IF(A909="","",A909&amp;"|"&amp;COUNTIF($A$2:A909,A909))</f>
        <v/>
      </c>
      <c r="AB909" s="13">
        <f>IF($A909="","",IFERROR(INDEX(ITP!$C$3:$C$21,MATCH(1,INDEX((ITP!$A$3:$A$21=$A909)*(((ITP!$B$3:$B$21="")+ISNUMBER(SEARCH(ITP!$B$3:$B$21,$G909&amp;" "&amp;$T909)))&gt;0),0),0)),""))</f>
        <v/>
      </c>
    </row>
    <row r="910">
      <c r="A910" s="33" t="n"/>
      <c r="B910" s="10" t="n"/>
      <c r="C910" s="33" t="n"/>
      <c r="D910" s="28" t="n"/>
      <c r="E910" s="10" t="n"/>
      <c r="F910" s="44" t="n"/>
      <c r="G910" s="33" t="n"/>
      <c r="H910" s="33" t="n"/>
      <c r="I910" s="33" t="n"/>
      <c r="J910" s="33" t="n"/>
      <c r="K910" s="44" t="n"/>
      <c r="L910" s="10" t="n"/>
      <c r="M910" s="33" t="n"/>
      <c r="N910" s="33" t="n"/>
      <c r="O910" s="33" t="n"/>
      <c r="P910" s="33" t="n"/>
      <c r="Q910" s="33" t="n"/>
      <c r="R910" s="33">
        <f>IF($AB910="","",IFERROR(INDEX(ITP!$G$3:$G$46,MATCH($AB910,ITP!$E$3:$E$46,0)),""))</f>
        <v/>
      </c>
      <c r="S910" s="33" t="n"/>
      <c r="T910" s="33" t="n"/>
      <c r="U910" s="33">
        <f>IF($AB910="","",IFERROR(INDEX(ITP!$I$3:$I$46,MATCH($AB910,ITP!$E$3:$E$46,0)),""))</f>
        <v/>
      </c>
      <c r="V910" s="33">
        <f>IF($AB910="","",IFERROR(INDEX(ITP!$J$3:$J$46,MATCH($AB910,ITP!$E$3:$E$46,0)),""))</f>
        <v/>
      </c>
      <c r="W910" s="33">
        <f>IF($AB910="","",IFERROR(INDEX(ITP!$K$3:$K$46,MATCH($AB910,ITP!$E$3:$E$46,0)),""))</f>
        <v/>
      </c>
      <c r="X910" s="33">
        <f>IF($AB910="","",IFERROR(INDEX(ITP!$L$3:$L$46,MATCH($AB910,ITP!$E$3:$E$46,0)),""))</f>
        <v/>
      </c>
      <c r="Y910" s="33">
        <f>IF($AB910="","",IFERROR(INDEX(ITP!$M$3:$M$46,MATCH($AB910,ITP!$E$3:$E$46,0)),""))</f>
        <v/>
      </c>
      <c r="Z910" s="33">
        <f>IF($AB910="","",IFERROR(INDEX(ITP!$N$3:$N$46,MATCH($AB910,ITP!$E$3:$E$46,0)),""))</f>
        <v/>
      </c>
      <c r="AA910" s="13">
        <f>IF(A910="","",A910&amp;"|"&amp;COUNTIF($A$2:A910,A910))</f>
        <v/>
      </c>
      <c r="AB910" s="13">
        <f>IF($A910="","",IFERROR(INDEX(ITP!$C$3:$C$21,MATCH(1,INDEX((ITP!$A$3:$A$21=$A910)*(((ITP!$B$3:$B$21="")+ISNUMBER(SEARCH(ITP!$B$3:$B$21,$G910&amp;" "&amp;$T910)))&gt;0),0),0)),""))</f>
        <v/>
      </c>
    </row>
    <row r="911">
      <c r="A911" s="33" t="n"/>
      <c r="B911" s="10" t="n"/>
      <c r="C911" s="33" t="n"/>
      <c r="D911" s="28" t="n"/>
      <c r="E911" s="10" t="n"/>
      <c r="F911" s="44" t="n"/>
      <c r="G911" s="33" t="n"/>
      <c r="H911" s="33" t="n"/>
      <c r="I911" s="33" t="n"/>
      <c r="J911" s="33" t="n"/>
      <c r="K911" s="44" t="n"/>
      <c r="L911" s="10" t="n"/>
      <c r="M911" s="33" t="n"/>
      <c r="N911" s="33" t="n"/>
      <c r="O911" s="33" t="n"/>
      <c r="P911" s="33" t="n"/>
      <c r="Q911" s="33" t="n"/>
      <c r="R911" s="33">
        <f>IF($AB911="","",IFERROR(INDEX(ITP!$G$3:$G$46,MATCH($AB911,ITP!$E$3:$E$46,0)),""))</f>
        <v/>
      </c>
      <c r="S911" s="33" t="n"/>
      <c r="T911" s="33" t="n"/>
      <c r="U911" s="33">
        <f>IF($AB911="","",IFERROR(INDEX(ITP!$I$3:$I$46,MATCH($AB911,ITP!$E$3:$E$46,0)),""))</f>
        <v/>
      </c>
      <c r="V911" s="33">
        <f>IF($AB911="","",IFERROR(INDEX(ITP!$J$3:$J$46,MATCH($AB911,ITP!$E$3:$E$46,0)),""))</f>
        <v/>
      </c>
      <c r="W911" s="33">
        <f>IF($AB911="","",IFERROR(INDEX(ITP!$K$3:$K$46,MATCH($AB911,ITP!$E$3:$E$46,0)),""))</f>
        <v/>
      </c>
      <c r="X911" s="33">
        <f>IF($AB911="","",IFERROR(INDEX(ITP!$L$3:$L$46,MATCH($AB911,ITP!$E$3:$E$46,0)),""))</f>
        <v/>
      </c>
      <c r="Y911" s="33">
        <f>IF($AB911="","",IFERROR(INDEX(ITP!$M$3:$M$46,MATCH($AB911,ITP!$E$3:$E$46,0)),""))</f>
        <v/>
      </c>
      <c r="Z911" s="33">
        <f>IF($AB911="","",IFERROR(INDEX(ITP!$N$3:$N$46,MATCH($AB911,ITP!$E$3:$E$46,0)),""))</f>
        <v/>
      </c>
      <c r="AA911" s="13">
        <f>IF(A911="","",A911&amp;"|"&amp;COUNTIF($A$2:A911,A911))</f>
        <v/>
      </c>
      <c r="AB911" s="13">
        <f>IF($A911="","",IFERROR(INDEX(ITP!$C$3:$C$21,MATCH(1,INDEX((ITP!$A$3:$A$21=$A911)*(((ITP!$B$3:$B$21="")+ISNUMBER(SEARCH(ITP!$B$3:$B$21,$G911&amp;" "&amp;$T911)))&gt;0),0),0)),""))</f>
        <v/>
      </c>
    </row>
    <row r="912">
      <c r="A912" s="33" t="n"/>
      <c r="B912" s="10" t="n"/>
      <c r="C912" s="33" t="n"/>
      <c r="D912" s="28" t="n"/>
      <c r="E912" s="10" t="n"/>
      <c r="F912" s="44" t="n"/>
      <c r="G912" s="33" t="n"/>
      <c r="H912" s="33" t="n"/>
      <c r="I912" s="33" t="n"/>
      <c r="J912" s="33" t="n"/>
      <c r="K912" s="44" t="n"/>
      <c r="L912" s="10" t="n"/>
      <c r="M912" s="33" t="n"/>
      <c r="N912" s="33" t="n"/>
      <c r="O912" s="33" t="n"/>
      <c r="P912" s="33" t="n"/>
      <c r="Q912" s="33" t="n"/>
      <c r="R912" s="33">
        <f>IF($AB912="","",IFERROR(INDEX(ITP!$G$3:$G$46,MATCH($AB912,ITP!$E$3:$E$46,0)),""))</f>
        <v/>
      </c>
      <c r="S912" s="33" t="n"/>
      <c r="T912" s="33" t="n"/>
      <c r="U912" s="33">
        <f>IF($AB912="","",IFERROR(INDEX(ITP!$I$3:$I$46,MATCH($AB912,ITP!$E$3:$E$46,0)),""))</f>
        <v/>
      </c>
      <c r="V912" s="33">
        <f>IF($AB912="","",IFERROR(INDEX(ITP!$J$3:$J$46,MATCH($AB912,ITP!$E$3:$E$46,0)),""))</f>
        <v/>
      </c>
      <c r="W912" s="33">
        <f>IF($AB912="","",IFERROR(INDEX(ITP!$K$3:$K$46,MATCH($AB912,ITP!$E$3:$E$46,0)),""))</f>
        <v/>
      </c>
      <c r="X912" s="33">
        <f>IF($AB912="","",IFERROR(INDEX(ITP!$L$3:$L$46,MATCH($AB912,ITP!$E$3:$E$46,0)),""))</f>
        <v/>
      </c>
      <c r="Y912" s="33">
        <f>IF($AB912="","",IFERROR(INDEX(ITP!$M$3:$M$46,MATCH($AB912,ITP!$E$3:$E$46,0)),""))</f>
        <v/>
      </c>
      <c r="Z912" s="33">
        <f>IF($AB912="","",IFERROR(INDEX(ITP!$N$3:$N$46,MATCH($AB912,ITP!$E$3:$E$46,0)),""))</f>
        <v/>
      </c>
      <c r="AA912" s="13">
        <f>IF(A912="","",A912&amp;"|"&amp;COUNTIF($A$2:A912,A912))</f>
        <v/>
      </c>
      <c r="AB912" s="13">
        <f>IF($A912="","",IFERROR(INDEX(ITP!$C$3:$C$21,MATCH(1,INDEX((ITP!$A$3:$A$21=$A912)*(((ITP!$B$3:$B$21="")+ISNUMBER(SEARCH(ITP!$B$3:$B$21,$G912&amp;" "&amp;$T912)))&gt;0),0),0)),""))</f>
        <v/>
      </c>
    </row>
    <row r="913">
      <c r="A913" s="33" t="n"/>
      <c r="B913" s="10" t="n"/>
      <c r="C913" s="33" t="n"/>
      <c r="D913" s="28" t="n"/>
      <c r="E913" s="10" t="n"/>
      <c r="F913" s="44" t="n"/>
      <c r="G913" s="33" t="n"/>
      <c r="H913" s="33" t="n"/>
      <c r="I913" s="33" t="n"/>
      <c r="J913" s="33" t="n"/>
      <c r="K913" s="44" t="n"/>
      <c r="L913" s="10" t="n"/>
      <c r="M913" s="33" t="n"/>
      <c r="N913" s="33" t="n"/>
      <c r="O913" s="33" t="n"/>
      <c r="P913" s="33" t="n"/>
      <c r="Q913" s="33" t="n"/>
      <c r="R913" s="33">
        <f>IF($AB913="","",IFERROR(INDEX(ITP!$G$3:$G$46,MATCH($AB913,ITP!$E$3:$E$46,0)),""))</f>
        <v/>
      </c>
      <c r="S913" s="33" t="n"/>
      <c r="T913" s="33" t="n"/>
      <c r="U913" s="33">
        <f>IF($AB913="","",IFERROR(INDEX(ITP!$I$3:$I$46,MATCH($AB913,ITP!$E$3:$E$46,0)),""))</f>
        <v/>
      </c>
      <c r="V913" s="33">
        <f>IF($AB913="","",IFERROR(INDEX(ITP!$J$3:$J$46,MATCH($AB913,ITP!$E$3:$E$46,0)),""))</f>
        <v/>
      </c>
      <c r="W913" s="33">
        <f>IF($AB913="","",IFERROR(INDEX(ITP!$K$3:$K$46,MATCH($AB913,ITP!$E$3:$E$46,0)),""))</f>
        <v/>
      </c>
      <c r="X913" s="33">
        <f>IF($AB913="","",IFERROR(INDEX(ITP!$L$3:$L$46,MATCH($AB913,ITP!$E$3:$E$46,0)),""))</f>
        <v/>
      </c>
      <c r="Y913" s="33">
        <f>IF($AB913="","",IFERROR(INDEX(ITP!$M$3:$M$46,MATCH($AB913,ITP!$E$3:$E$46,0)),""))</f>
        <v/>
      </c>
      <c r="Z913" s="33">
        <f>IF($AB913="","",IFERROR(INDEX(ITP!$N$3:$N$46,MATCH($AB913,ITP!$E$3:$E$46,0)),""))</f>
        <v/>
      </c>
      <c r="AA913" s="13">
        <f>IF(A913="","",A913&amp;"|"&amp;COUNTIF($A$2:A913,A913))</f>
        <v/>
      </c>
      <c r="AB913" s="13">
        <f>IF($A913="","",IFERROR(INDEX(ITP!$C$3:$C$21,MATCH(1,INDEX((ITP!$A$3:$A$21=$A913)*(((ITP!$B$3:$B$21="")+ISNUMBER(SEARCH(ITP!$B$3:$B$21,$G913&amp;" "&amp;$T913)))&gt;0),0),0)),""))</f>
        <v/>
      </c>
    </row>
    <row r="914">
      <c r="A914" s="33" t="n"/>
      <c r="B914" s="10" t="n"/>
      <c r="C914" s="33" t="n"/>
      <c r="D914" s="28" t="n"/>
      <c r="E914" s="10" t="n"/>
      <c r="F914" s="44" t="n"/>
      <c r="G914" s="33" t="n"/>
      <c r="H914" s="33" t="n"/>
      <c r="I914" s="33" t="n"/>
      <c r="J914" s="33" t="n"/>
      <c r="K914" s="44" t="n"/>
      <c r="L914" s="10" t="n"/>
      <c r="M914" s="33" t="n"/>
      <c r="N914" s="33" t="n"/>
      <c r="O914" s="33" t="n"/>
      <c r="P914" s="33" t="n"/>
      <c r="Q914" s="33" t="n"/>
      <c r="R914" s="33">
        <f>IF($AB914="","",IFERROR(INDEX(ITP!$G$3:$G$46,MATCH($AB914,ITP!$E$3:$E$46,0)),""))</f>
        <v/>
      </c>
      <c r="S914" s="33" t="n"/>
      <c r="T914" s="33" t="n"/>
      <c r="U914" s="33">
        <f>IF($AB914="","",IFERROR(INDEX(ITP!$I$3:$I$46,MATCH($AB914,ITP!$E$3:$E$46,0)),""))</f>
        <v/>
      </c>
      <c r="V914" s="33">
        <f>IF($AB914="","",IFERROR(INDEX(ITP!$J$3:$J$46,MATCH($AB914,ITP!$E$3:$E$46,0)),""))</f>
        <v/>
      </c>
      <c r="W914" s="33">
        <f>IF($AB914="","",IFERROR(INDEX(ITP!$K$3:$K$46,MATCH($AB914,ITP!$E$3:$E$46,0)),""))</f>
        <v/>
      </c>
      <c r="X914" s="33">
        <f>IF($AB914="","",IFERROR(INDEX(ITP!$L$3:$L$46,MATCH($AB914,ITP!$E$3:$E$46,0)),""))</f>
        <v/>
      </c>
      <c r="Y914" s="33">
        <f>IF($AB914="","",IFERROR(INDEX(ITP!$M$3:$M$46,MATCH($AB914,ITP!$E$3:$E$46,0)),""))</f>
        <v/>
      </c>
      <c r="Z914" s="33">
        <f>IF($AB914="","",IFERROR(INDEX(ITP!$N$3:$N$46,MATCH($AB914,ITP!$E$3:$E$46,0)),""))</f>
        <v/>
      </c>
      <c r="AA914" s="13">
        <f>IF(A914="","",A914&amp;"|"&amp;COUNTIF($A$2:A914,A914))</f>
        <v/>
      </c>
      <c r="AB914" s="13">
        <f>IF($A914="","",IFERROR(INDEX(ITP!$C$3:$C$21,MATCH(1,INDEX((ITP!$A$3:$A$21=$A914)*(((ITP!$B$3:$B$21="")+ISNUMBER(SEARCH(ITP!$B$3:$B$21,$G914&amp;" "&amp;$T914)))&gt;0),0),0)),""))</f>
        <v/>
      </c>
    </row>
    <row r="915">
      <c r="A915" s="33" t="n"/>
      <c r="B915" s="10" t="n"/>
      <c r="C915" s="33" t="n"/>
      <c r="D915" s="28" t="n"/>
      <c r="E915" s="10" t="n"/>
      <c r="F915" s="44" t="n"/>
      <c r="G915" s="33" t="n"/>
      <c r="H915" s="33" t="n"/>
      <c r="I915" s="33" t="n"/>
      <c r="J915" s="33" t="n"/>
      <c r="K915" s="44" t="n"/>
      <c r="L915" s="10" t="n"/>
      <c r="M915" s="33" t="n"/>
      <c r="N915" s="33" t="n"/>
      <c r="O915" s="33" t="n"/>
      <c r="P915" s="33" t="n"/>
      <c r="Q915" s="33" t="n"/>
      <c r="R915" s="33">
        <f>IF($AB915="","",IFERROR(INDEX(ITP!$G$3:$G$46,MATCH($AB915,ITP!$E$3:$E$46,0)),""))</f>
        <v/>
      </c>
      <c r="S915" s="33" t="n"/>
      <c r="T915" s="33" t="n"/>
      <c r="U915" s="33">
        <f>IF($AB915="","",IFERROR(INDEX(ITP!$I$3:$I$46,MATCH($AB915,ITP!$E$3:$E$46,0)),""))</f>
        <v/>
      </c>
      <c r="V915" s="33">
        <f>IF($AB915="","",IFERROR(INDEX(ITP!$J$3:$J$46,MATCH($AB915,ITP!$E$3:$E$46,0)),""))</f>
        <v/>
      </c>
      <c r="W915" s="33">
        <f>IF($AB915="","",IFERROR(INDEX(ITP!$K$3:$K$46,MATCH($AB915,ITP!$E$3:$E$46,0)),""))</f>
        <v/>
      </c>
      <c r="X915" s="33">
        <f>IF($AB915="","",IFERROR(INDEX(ITP!$L$3:$L$46,MATCH($AB915,ITP!$E$3:$E$46,0)),""))</f>
        <v/>
      </c>
      <c r="Y915" s="33">
        <f>IF($AB915="","",IFERROR(INDEX(ITP!$M$3:$M$46,MATCH($AB915,ITP!$E$3:$E$46,0)),""))</f>
        <v/>
      </c>
      <c r="Z915" s="33">
        <f>IF($AB915="","",IFERROR(INDEX(ITP!$N$3:$N$46,MATCH($AB915,ITP!$E$3:$E$46,0)),""))</f>
        <v/>
      </c>
      <c r="AA915" s="13">
        <f>IF(A915="","",A915&amp;"|"&amp;COUNTIF($A$2:A915,A915))</f>
        <v/>
      </c>
      <c r="AB915" s="13">
        <f>IF($A915="","",IFERROR(INDEX(ITP!$C$3:$C$21,MATCH(1,INDEX((ITP!$A$3:$A$21=$A915)*(((ITP!$B$3:$B$21="")+ISNUMBER(SEARCH(ITP!$B$3:$B$21,$G915&amp;" "&amp;$T915)))&gt;0),0),0)),""))</f>
        <v/>
      </c>
    </row>
    <row r="916">
      <c r="A916" s="33" t="n"/>
      <c r="B916" s="10" t="n"/>
      <c r="C916" s="33" t="n"/>
      <c r="D916" s="28" t="n"/>
      <c r="E916" s="10" t="n"/>
      <c r="F916" s="44" t="n"/>
      <c r="G916" s="33" t="n"/>
      <c r="H916" s="33" t="n"/>
      <c r="I916" s="33" t="n"/>
      <c r="J916" s="33" t="n"/>
      <c r="K916" s="44" t="n"/>
      <c r="L916" s="10" t="n"/>
      <c r="M916" s="33" t="n"/>
      <c r="N916" s="33" t="n"/>
      <c r="O916" s="33" t="n"/>
      <c r="P916" s="33" t="n"/>
      <c r="Q916" s="33" t="n"/>
      <c r="R916" s="33">
        <f>IF($AB916="","",IFERROR(INDEX(ITP!$G$3:$G$46,MATCH($AB916,ITP!$E$3:$E$46,0)),""))</f>
        <v/>
      </c>
      <c r="S916" s="33" t="n"/>
      <c r="T916" s="33" t="n"/>
      <c r="U916" s="33">
        <f>IF($AB916="","",IFERROR(INDEX(ITP!$I$3:$I$46,MATCH($AB916,ITP!$E$3:$E$46,0)),""))</f>
        <v/>
      </c>
      <c r="V916" s="33">
        <f>IF($AB916="","",IFERROR(INDEX(ITP!$J$3:$J$46,MATCH($AB916,ITP!$E$3:$E$46,0)),""))</f>
        <v/>
      </c>
      <c r="W916" s="33">
        <f>IF($AB916="","",IFERROR(INDEX(ITP!$K$3:$K$46,MATCH($AB916,ITP!$E$3:$E$46,0)),""))</f>
        <v/>
      </c>
      <c r="X916" s="33">
        <f>IF($AB916="","",IFERROR(INDEX(ITP!$L$3:$L$46,MATCH($AB916,ITP!$E$3:$E$46,0)),""))</f>
        <v/>
      </c>
      <c r="Y916" s="33">
        <f>IF($AB916="","",IFERROR(INDEX(ITP!$M$3:$M$46,MATCH($AB916,ITP!$E$3:$E$46,0)),""))</f>
        <v/>
      </c>
      <c r="Z916" s="33">
        <f>IF($AB916="","",IFERROR(INDEX(ITP!$N$3:$N$46,MATCH($AB916,ITP!$E$3:$E$46,0)),""))</f>
        <v/>
      </c>
      <c r="AA916" s="13">
        <f>IF(A916="","",A916&amp;"|"&amp;COUNTIF($A$2:A916,A916))</f>
        <v/>
      </c>
      <c r="AB916" s="13">
        <f>IF($A916="","",IFERROR(INDEX(ITP!$C$3:$C$21,MATCH(1,INDEX((ITP!$A$3:$A$21=$A916)*(((ITP!$B$3:$B$21="")+ISNUMBER(SEARCH(ITP!$B$3:$B$21,$G916&amp;" "&amp;$T916)))&gt;0),0),0)),""))</f>
        <v/>
      </c>
    </row>
    <row r="917">
      <c r="A917" s="33" t="n"/>
      <c r="B917" s="10" t="n"/>
      <c r="C917" s="33" t="n"/>
      <c r="D917" s="28" t="n"/>
      <c r="E917" s="10" t="n"/>
      <c r="F917" s="44" t="n"/>
      <c r="G917" s="33" t="n"/>
      <c r="H917" s="33" t="n"/>
      <c r="I917" s="33" t="n"/>
      <c r="J917" s="33" t="n"/>
      <c r="K917" s="44" t="n"/>
      <c r="L917" s="10" t="n"/>
      <c r="M917" s="33" t="n"/>
      <c r="N917" s="33" t="n"/>
      <c r="O917" s="33" t="n"/>
      <c r="P917" s="33" t="n"/>
      <c r="Q917" s="33" t="n"/>
      <c r="R917" s="33">
        <f>IF($AB917="","",IFERROR(INDEX(ITP!$G$3:$G$46,MATCH($AB917,ITP!$E$3:$E$46,0)),""))</f>
        <v/>
      </c>
      <c r="S917" s="33" t="n"/>
      <c r="T917" s="33" t="n"/>
      <c r="U917" s="33">
        <f>IF($AB917="","",IFERROR(INDEX(ITP!$I$3:$I$46,MATCH($AB917,ITP!$E$3:$E$46,0)),""))</f>
        <v/>
      </c>
      <c r="V917" s="33">
        <f>IF($AB917="","",IFERROR(INDEX(ITP!$J$3:$J$46,MATCH($AB917,ITP!$E$3:$E$46,0)),""))</f>
        <v/>
      </c>
      <c r="W917" s="33">
        <f>IF($AB917="","",IFERROR(INDEX(ITP!$K$3:$K$46,MATCH($AB917,ITP!$E$3:$E$46,0)),""))</f>
        <v/>
      </c>
      <c r="X917" s="33">
        <f>IF($AB917="","",IFERROR(INDEX(ITP!$L$3:$L$46,MATCH($AB917,ITP!$E$3:$E$46,0)),""))</f>
        <v/>
      </c>
      <c r="Y917" s="33">
        <f>IF($AB917="","",IFERROR(INDEX(ITP!$M$3:$M$46,MATCH($AB917,ITP!$E$3:$E$46,0)),""))</f>
        <v/>
      </c>
      <c r="Z917" s="33">
        <f>IF($AB917="","",IFERROR(INDEX(ITP!$N$3:$N$46,MATCH($AB917,ITP!$E$3:$E$46,0)),""))</f>
        <v/>
      </c>
      <c r="AA917" s="13">
        <f>IF(A917="","",A917&amp;"|"&amp;COUNTIF($A$2:A917,A917))</f>
        <v/>
      </c>
      <c r="AB917" s="13">
        <f>IF($A917="","",IFERROR(INDEX(ITP!$C$3:$C$21,MATCH(1,INDEX((ITP!$A$3:$A$21=$A917)*(((ITP!$B$3:$B$21="")+ISNUMBER(SEARCH(ITP!$B$3:$B$21,$G917&amp;" "&amp;$T917)))&gt;0),0),0)),""))</f>
        <v/>
      </c>
    </row>
    <row r="918">
      <c r="A918" s="33" t="n"/>
      <c r="B918" s="10" t="n"/>
      <c r="C918" s="33" t="n"/>
      <c r="D918" s="28" t="n"/>
      <c r="E918" s="10" t="n"/>
      <c r="F918" s="44" t="n"/>
      <c r="G918" s="33" t="n"/>
      <c r="H918" s="33" t="n"/>
      <c r="I918" s="33" t="n"/>
      <c r="J918" s="33" t="n"/>
      <c r="K918" s="44" t="n"/>
      <c r="L918" s="10" t="n"/>
      <c r="M918" s="33" t="n"/>
      <c r="N918" s="33" t="n"/>
      <c r="O918" s="33" t="n"/>
      <c r="P918" s="33" t="n"/>
      <c r="Q918" s="33" t="n"/>
      <c r="R918" s="33">
        <f>IF($AB918="","",IFERROR(INDEX(ITP!$G$3:$G$46,MATCH($AB918,ITP!$E$3:$E$46,0)),""))</f>
        <v/>
      </c>
      <c r="S918" s="33" t="n"/>
      <c r="T918" s="33" t="n"/>
      <c r="U918" s="33">
        <f>IF($AB918="","",IFERROR(INDEX(ITP!$I$3:$I$46,MATCH($AB918,ITP!$E$3:$E$46,0)),""))</f>
        <v/>
      </c>
      <c r="V918" s="33">
        <f>IF($AB918="","",IFERROR(INDEX(ITP!$J$3:$J$46,MATCH($AB918,ITP!$E$3:$E$46,0)),""))</f>
        <v/>
      </c>
      <c r="W918" s="33">
        <f>IF($AB918="","",IFERROR(INDEX(ITP!$K$3:$K$46,MATCH($AB918,ITP!$E$3:$E$46,0)),""))</f>
        <v/>
      </c>
      <c r="X918" s="33">
        <f>IF($AB918="","",IFERROR(INDEX(ITP!$L$3:$L$46,MATCH($AB918,ITP!$E$3:$E$46,0)),""))</f>
        <v/>
      </c>
      <c r="Y918" s="33">
        <f>IF($AB918="","",IFERROR(INDEX(ITP!$M$3:$M$46,MATCH($AB918,ITP!$E$3:$E$46,0)),""))</f>
        <v/>
      </c>
      <c r="Z918" s="33">
        <f>IF($AB918="","",IFERROR(INDEX(ITP!$N$3:$N$46,MATCH($AB918,ITP!$E$3:$E$46,0)),""))</f>
        <v/>
      </c>
      <c r="AA918" s="13">
        <f>IF(A918="","",A918&amp;"|"&amp;COUNTIF($A$2:A918,A918))</f>
        <v/>
      </c>
      <c r="AB918" s="13">
        <f>IF($A918="","",IFERROR(INDEX(ITP!$C$3:$C$21,MATCH(1,INDEX((ITP!$A$3:$A$21=$A918)*(((ITP!$B$3:$B$21="")+ISNUMBER(SEARCH(ITP!$B$3:$B$21,$G918&amp;" "&amp;$T918)))&gt;0),0),0)),""))</f>
        <v/>
      </c>
    </row>
    <row r="919">
      <c r="A919" s="33" t="n"/>
      <c r="B919" s="10" t="n"/>
      <c r="C919" s="33" t="n"/>
      <c r="D919" s="28" t="n"/>
      <c r="E919" s="10" t="n"/>
      <c r="F919" s="44" t="n"/>
      <c r="G919" s="33" t="n"/>
      <c r="H919" s="33" t="n"/>
      <c r="I919" s="33" t="n"/>
      <c r="J919" s="33" t="n"/>
      <c r="K919" s="44" t="n"/>
      <c r="L919" s="10" t="n"/>
      <c r="M919" s="33" t="n"/>
      <c r="N919" s="33" t="n"/>
      <c r="O919" s="33" t="n"/>
      <c r="P919" s="33" t="n"/>
      <c r="Q919" s="33" t="n"/>
      <c r="R919" s="33">
        <f>IF($AB919="","",IFERROR(INDEX(ITP!$G$3:$G$46,MATCH($AB919,ITP!$E$3:$E$46,0)),""))</f>
        <v/>
      </c>
      <c r="S919" s="33" t="n"/>
      <c r="T919" s="33" t="n"/>
      <c r="U919" s="33">
        <f>IF($AB919="","",IFERROR(INDEX(ITP!$I$3:$I$46,MATCH($AB919,ITP!$E$3:$E$46,0)),""))</f>
        <v/>
      </c>
      <c r="V919" s="33">
        <f>IF($AB919="","",IFERROR(INDEX(ITP!$J$3:$J$46,MATCH($AB919,ITP!$E$3:$E$46,0)),""))</f>
        <v/>
      </c>
      <c r="W919" s="33">
        <f>IF($AB919="","",IFERROR(INDEX(ITP!$K$3:$K$46,MATCH($AB919,ITP!$E$3:$E$46,0)),""))</f>
        <v/>
      </c>
      <c r="X919" s="33">
        <f>IF($AB919="","",IFERROR(INDEX(ITP!$L$3:$L$46,MATCH($AB919,ITP!$E$3:$E$46,0)),""))</f>
        <v/>
      </c>
      <c r="Y919" s="33">
        <f>IF($AB919="","",IFERROR(INDEX(ITP!$M$3:$M$46,MATCH($AB919,ITP!$E$3:$E$46,0)),""))</f>
        <v/>
      </c>
      <c r="Z919" s="33">
        <f>IF($AB919="","",IFERROR(INDEX(ITP!$N$3:$N$46,MATCH($AB919,ITP!$E$3:$E$46,0)),""))</f>
        <v/>
      </c>
      <c r="AA919" s="13">
        <f>IF(A919="","",A919&amp;"|"&amp;COUNTIF($A$2:A919,A919))</f>
        <v/>
      </c>
      <c r="AB919" s="13">
        <f>IF($A919="","",IFERROR(INDEX(ITP!$C$3:$C$21,MATCH(1,INDEX((ITP!$A$3:$A$21=$A919)*(((ITP!$B$3:$B$21="")+ISNUMBER(SEARCH(ITP!$B$3:$B$21,$G919&amp;" "&amp;$T919)))&gt;0),0),0)),""))</f>
        <v/>
      </c>
    </row>
    <row r="920">
      <c r="A920" s="33" t="n"/>
      <c r="B920" s="10" t="n"/>
      <c r="C920" s="33" t="n"/>
      <c r="D920" s="28" t="n"/>
      <c r="E920" s="10" t="n"/>
      <c r="F920" s="44" t="n"/>
      <c r="G920" s="33" t="n"/>
      <c r="H920" s="33" t="n"/>
      <c r="I920" s="33" t="n"/>
      <c r="J920" s="33" t="n"/>
      <c r="K920" s="44" t="n"/>
      <c r="L920" s="10" t="n"/>
      <c r="M920" s="33" t="n"/>
      <c r="N920" s="33" t="n"/>
      <c r="O920" s="33" t="n"/>
      <c r="P920" s="33" t="n"/>
      <c r="Q920" s="33" t="n"/>
      <c r="R920" s="33">
        <f>IF($AB920="","",IFERROR(INDEX(ITP!$G$3:$G$46,MATCH($AB920,ITP!$E$3:$E$46,0)),""))</f>
        <v/>
      </c>
      <c r="S920" s="33" t="n"/>
      <c r="T920" s="33" t="n"/>
      <c r="U920" s="33">
        <f>IF($AB920="","",IFERROR(INDEX(ITP!$I$3:$I$46,MATCH($AB920,ITP!$E$3:$E$46,0)),""))</f>
        <v/>
      </c>
      <c r="V920" s="33">
        <f>IF($AB920="","",IFERROR(INDEX(ITP!$J$3:$J$46,MATCH($AB920,ITP!$E$3:$E$46,0)),""))</f>
        <v/>
      </c>
      <c r="W920" s="33">
        <f>IF($AB920="","",IFERROR(INDEX(ITP!$K$3:$K$46,MATCH($AB920,ITP!$E$3:$E$46,0)),""))</f>
        <v/>
      </c>
      <c r="X920" s="33">
        <f>IF($AB920="","",IFERROR(INDEX(ITP!$L$3:$L$46,MATCH($AB920,ITP!$E$3:$E$46,0)),""))</f>
        <v/>
      </c>
      <c r="Y920" s="33">
        <f>IF($AB920="","",IFERROR(INDEX(ITP!$M$3:$M$46,MATCH($AB920,ITP!$E$3:$E$46,0)),""))</f>
        <v/>
      </c>
      <c r="Z920" s="33">
        <f>IF($AB920="","",IFERROR(INDEX(ITP!$N$3:$N$46,MATCH($AB920,ITP!$E$3:$E$46,0)),""))</f>
        <v/>
      </c>
      <c r="AA920" s="13">
        <f>IF(A920="","",A920&amp;"|"&amp;COUNTIF($A$2:A920,A920))</f>
        <v/>
      </c>
      <c r="AB920" s="13">
        <f>IF($A920="","",IFERROR(INDEX(ITP!$C$3:$C$21,MATCH(1,INDEX((ITP!$A$3:$A$21=$A920)*(((ITP!$B$3:$B$21="")+ISNUMBER(SEARCH(ITP!$B$3:$B$21,$G920&amp;" "&amp;$T920)))&gt;0),0),0)),""))</f>
        <v/>
      </c>
    </row>
    <row r="921">
      <c r="A921" s="33" t="n"/>
      <c r="B921" s="10" t="n"/>
      <c r="C921" s="33" t="n"/>
      <c r="D921" s="28" t="n"/>
      <c r="E921" s="10" t="n"/>
      <c r="F921" s="44" t="n"/>
      <c r="G921" s="33" t="n"/>
      <c r="H921" s="33" t="n"/>
      <c r="I921" s="33" t="n"/>
      <c r="J921" s="33" t="n"/>
      <c r="K921" s="44" t="n"/>
      <c r="L921" s="10" t="n"/>
      <c r="M921" s="33" t="n"/>
      <c r="N921" s="33" t="n"/>
      <c r="O921" s="33" t="n"/>
      <c r="P921" s="33" t="n"/>
      <c r="Q921" s="33" t="n"/>
      <c r="R921" s="33">
        <f>IF($AB921="","",IFERROR(INDEX(ITP!$G$3:$G$46,MATCH($AB921,ITP!$E$3:$E$46,0)),""))</f>
        <v/>
      </c>
      <c r="S921" s="33" t="n"/>
      <c r="T921" s="33" t="n"/>
      <c r="U921" s="33">
        <f>IF($AB921="","",IFERROR(INDEX(ITP!$I$3:$I$46,MATCH($AB921,ITP!$E$3:$E$46,0)),""))</f>
        <v/>
      </c>
      <c r="V921" s="33">
        <f>IF($AB921="","",IFERROR(INDEX(ITP!$J$3:$J$46,MATCH($AB921,ITP!$E$3:$E$46,0)),""))</f>
        <v/>
      </c>
      <c r="W921" s="33">
        <f>IF($AB921="","",IFERROR(INDEX(ITP!$K$3:$K$46,MATCH($AB921,ITP!$E$3:$E$46,0)),""))</f>
        <v/>
      </c>
      <c r="X921" s="33">
        <f>IF($AB921="","",IFERROR(INDEX(ITP!$L$3:$L$46,MATCH($AB921,ITP!$E$3:$E$46,0)),""))</f>
        <v/>
      </c>
      <c r="Y921" s="33">
        <f>IF($AB921="","",IFERROR(INDEX(ITP!$M$3:$M$46,MATCH($AB921,ITP!$E$3:$E$46,0)),""))</f>
        <v/>
      </c>
      <c r="Z921" s="33">
        <f>IF($AB921="","",IFERROR(INDEX(ITP!$N$3:$N$46,MATCH($AB921,ITP!$E$3:$E$46,0)),""))</f>
        <v/>
      </c>
      <c r="AA921" s="13">
        <f>IF(A921="","",A921&amp;"|"&amp;COUNTIF($A$2:A921,A921))</f>
        <v/>
      </c>
      <c r="AB921" s="13">
        <f>IF($A921="","",IFERROR(INDEX(ITP!$C$3:$C$21,MATCH(1,INDEX((ITP!$A$3:$A$21=$A921)*(((ITP!$B$3:$B$21="")+ISNUMBER(SEARCH(ITP!$B$3:$B$21,$G921&amp;" "&amp;$T921)))&gt;0),0),0)),""))</f>
        <v/>
      </c>
    </row>
    <row r="922">
      <c r="A922" s="33" t="n"/>
      <c r="B922" s="10" t="n"/>
      <c r="C922" s="33" t="n"/>
      <c r="D922" s="28" t="n"/>
      <c r="E922" s="10" t="n"/>
      <c r="F922" s="44" t="n"/>
      <c r="G922" s="33" t="n"/>
      <c r="H922" s="33" t="n"/>
      <c r="I922" s="33" t="n"/>
      <c r="J922" s="33" t="n"/>
      <c r="K922" s="44" t="n"/>
      <c r="L922" s="10" t="n"/>
      <c r="M922" s="33" t="n"/>
      <c r="N922" s="33" t="n"/>
      <c r="O922" s="33" t="n"/>
      <c r="P922" s="33" t="n"/>
      <c r="Q922" s="33" t="n"/>
      <c r="R922" s="33">
        <f>IF($AB922="","",IFERROR(INDEX(ITP!$G$3:$G$46,MATCH($AB922,ITP!$E$3:$E$46,0)),""))</f>
        <v/>
      </c>
      <c r="S922" s="33" t="n"/>
      <c r="T922" s="33" t="n"/>
      <c r="U922" s="33">
        <f>IF($AB922="","",IFERROR(INDEX(ITP!$I$3:$I$46,MATCH($AB922,ITP!$E$3:$E$46,0)),""))</f>
        <v/>
      </c>
      <c r="V922" s="33">
        <f>IF($AB922="","",IFERROR(INDEX(ITP!$J$3:$J$46,MATCH($AB922,ITP!$E$3:$E$46,0)),""))</f>
        <v/>
      </c>
      <c r="W922" s="33">
        <f>IF($AB922="","",IFERROR(INDEX(ITP!$K$3:$K$46,MATCH($AB922,ITP!$E$3:$E$46,0)),""))</f>
        <v/>
      </c>
      <c r="X922" s="33">
        <f>IF($AB922="","",IFERROR(INDEX(ITP!$L$3:$L$46,MATCH($AB922,ITP!$E$3:$E$46,0)),""))</f>
        <v/>
      </c>
      <c r="Y922" s="33">
        <f>IF($AB922="","",IFERROR(INDEX(ITP!$M$3:$M$46,MATCH($AB922,ITP!$E$3:$E$46,0)),""))</f>
        <v/>
      </c>
      <c r="Z922" s="33">
        <f>IF($AB922="","",IFERROR(INDEX(ITP!$N$3:$N$46,MATCH($AB922,ITP!$E$3:$E$46,0)),""))</f>
        <v/>
      </c>
      <c r="AA922" s="13">
        <f>IF(A922="","",A922&amp;"|"&amp;COUNTIF($A$2:A922,A922))</f>
        <v/>
      </c>
      <c r="AB922" s="13">
        <f>IF($A922="","",IFERROR(INDEX(ITP!$C$3:$C$21,MATCH(1,INDEX((ITP!$A$3:$A$21=$A922)*(((ITP!$B$3:$B$21="")+ISNUMBER(SEARCH(ITP!$B$3:$B$21,$G922&amp;" "&amp;$T922)))&gt;0),0),0)),""))</f>
        <v/>
      </c>
    </row>
    <row r="923">
      <c r="A923" s="33" t="n"/>
      <c r="B923" s="10" t="n"/>
      <c r="C923" s="33" t="n"/>
      <c r="D923" s="28" t="n"/>
      <c r="E923" s="10" t="n"/>
      <c r="F923" s="44" t="n"/>
      <c r="G923" s="33" t="n"/>
      <c r="H923" s="33" t="n"/>
      <c r="I923" s="33" t="n"/>
      <c r="J923" s="33" t="n"/>
      <c r="K923" s="44" t="n"/>
      <c r="L923" s="10" t="n"/>
      <c r="M923" s="33" t="n"/>
      <c r="N923" s="33" t="n"/>
      <c r="O923" s="33" t="n"/>
      <c r="P923" s="33" t="n"/>
      <c r="Q923" s="33" t="n"/>
      <c r="R923" s="33">
        <f>IF($AB923="","",IFERROR(INDEX(ITP!$G$3:$G$46,MATCH($AB923,ITP!$E$3:$E$46,0)),""))</f>
        <v/>
      </c>
      <c r="S923" s="33" t="n"/>
      <c r="T923" s="33" t="n"/>
      <c r="U923" s="33">
        <f>IF($AB923="","",IFERROR(INDEX(ITP!$I$3:$I$46,MATCH($AB923,ITP!$E$3:$E$46,0)),""))</f>
        <v/>
      </c>
      <c r="V923" s="33">
        <f>IF($AB923="","",IFERROR(INDEX(ITP!$J$3:$J$46,MATCH($AB923,ITP!$E$3:$E$46,0)),""))</f>
        <v/>
      </c>
      <c r="W923" s="33">
        <f>IF($AB923="","",IFERROR(INDEX(ITP!$K$3:$K$46,MATCH($AB923,ITP!$E$3:$E$46,0)),""))</f>
        <v/>
      </c>
      <c r="X923" s="33">
        <f>IF($AB923="","",IFERROR(INDEX(ITP!$L$3:$L$46,MATCH($AB923,ITP!$E$3:$E$46,0)),""))</f>
        <v/>
      </c>
      <c r="Y923" s="33">
        <f>IF($AB923="","",IFERROR(INDEX(ITP!$M$3:$M$46,MATCH($AB923,ITP!$E$3:$E$46,0)),""))</f>
        <v/>
      </c>
      <c r="Z923" s="33">
        <f>IF($AB923="","",IFERROR(INDEX(ITP!$N$3:$N$46,MATCH($AB923,ITP!$E$3:$E$46,0)),""))</f>
        <v/>
      </c>
      <c r="AA923" s="13">
        <f>IF(A923="","",A923&amp;"|"&amp;COUNTIF($A$2:A923,A923))</f>
        <v/>
      </c>
      <c r="AB923" s="13">
        <f>IF($A923="","",IFERROR(INDEX(ITP!$C$3:$C$21,MATCH(1,INDEX((ITP!$A$3:$A$21=$A923)*(((ITP!$B$3:$B$21="")+ISNUMBER(SEARCH(ITP!$B$3:$B$21,$G923&amp;" "&amp;$T923)))&gt;0),0),0)),""))</f>
        <v/>
      </c>
    </row>
    <row r="924">
      <c r="A924" s="33" t="n"/>
      <c r="B924" s="10" t="n"/>
      <c r="C924" s="33" t="n"/>
      <c r="D924" s="28" t="n"/>
      <c r="E924" s="10" t="n"/>
      <c r="F924" s="44" t="n"/>
      <c r="G924" s="33" t="n"/>
      <c r="H924" s="33" t="n"/>
      <c r="I924" s="33" t="n"/>
      <c r="J924" s="33" t="n"/>
      <c r="K924" s="44" t="n"/>
      <c r="L924" s="10" t="n"/>
      <c r="M924" s="33" t="n"/>
      <c r="N924" s="33" t="n"/>
      <c r="O924" s="33" t="n"/>
      <c r="P924" s="33" t="n"/>
      <c r="Q924" s="33" t="n"/>
      <c r="R924" s="33">
        <f>IF($AB924="","",IFERROR(INDEX(ITP!$G$3:$G$46,MATCH($AB924,ITP!$E$3:$E$46,0)),""))</f>
        <v/>
      </c>
      <c r="S924" s="33" t="n"/>
      <c r="T924" s="33" t="n"/>
      <c r="U924" s="33">
        <f>IF($AB924="","",IFERROR(INDEX(ITP!$I$3:$I$46,MATCH($AB924,ITP!$E$3:$E$46,0)),""))</f>
        <v/>
      </c>
      <c r="V924" s="33">
        <f>IF($AB924="","",IFERROR(INDEX(ITP!$J$3:$J$46,MATCH($AB924,ITP!$E$3:$E$46,0)),""))</f>
        <v/>
      </c>
      <c r="W924" s="33">
        <f>IF($AB924="","",IFERROR(INDEX(ITP!$K$3:$K$46,MATCH($AB924,ITP!$E$3:$E$46,0)),""))</f>
        <v/>
      </c>
      <c r="X924" s="33">
        <f>IF($AB924="","",IFERROR(INDEX(ITP!$L$3:$L$46,MATCH($AB924,ITP!$E$3:$E$46,0)),""))</f>
        <v/>
      </c>
      <c r="Y924" s="33">
        <f>IF($AB924="","",IFERROR(INDEX(ITP!$M$3:$M$46,MATCH($AB924,ITP!$E$3:$E$46,0)),""))</f>
        <v/>
      </c>
      <c r="Z924" s="33">
        <f>IF($AB924="","",IFERROR(INDEX(ITP!$N$3:$N$46,MATCH($AB924,ITP!$E$3:$E$46,0)),""))</f>
        <v/>
      </c>
      <c r="AA924" s="13">
        <f>IF(A924="","",A924&amp;"|"&amp;COUNTIF($A$2:A924,A924))</f>
        <v/>
      </c>
      <c r="AB924" s="13">
        <f>IF($A924="","",IFERROR(INDEX(ITP!$C$3:$C$21,MATCH(1,INDEX((ITP!$A$3:$A$21=$A924)*(((ITP!$B$3:$B$21="")+ISNUMBER(SEARCH(ITP!$B$3:$B$21,$G924&amp;" "&amp;$T924)))&gt;0),0),0)),""))</f>
        <v/>
      </c>
    </row>
    <row r="925">
      <c r="A925" s="33" t="n"/>
      <c r="B925" s="10" t="n"/>
      <c r="C925" s="33" t="n"/>
      <c r="D925" s="28" t="n"/>
      <c r="E925" s="10" t="n"/>
      <c r="F925" s="44" t="n"/>
      <c r="G925" s="33" t="n"/>
      <c r="H925" s="33" t="n"/>
      <c r="I925" s="33" t="n"/>
      <c r="J925" s="33" t="n"/>
      <c r="K925" s="44" t="n"/>
      <c r="L925" s="10" t="n"/>
      <c r="M925" s="33" t="n"/>
      <c r="N925" s="33" t="n"/>
      <c r="O925" s="33" t="n"/>
      <c r="P925" s="33" t="n"/>
      <c r="Q925" s="33" t="n"/>
      <c r="R925" s="33">
        <f>IF($AB925="","",IFERROR(INDEX(ITP!$G$3:$G$46,MATCH($AB925,ITP!$E$3:$E$46,0)),""))</f>
        <v/>
      </c>
      <c r="S925" s="33" t="n"/>
      <c r="T925" s="33" t="n"/>
      <c r="U925" s="33">
        <f>IF($AB925="","",IFERROR(INDEX(ITP!$I$3:$I$46,MATCH($AB925,ITP!$E$3:$E$46,0)),""))</f>
        <v/>
      </c>
      <c r="V925" s="33">
        <f>IF($AB925="","",IFERROR(INDEX(ITP!$J$3:$J$46,MATCH($AB925,ITP!$E$3:$E$46,0)),""))</f>
        <v/>
      </c>
      <c r="W925" s="33">
        <f>IF($AB925="","",IFERROR(INDEX(ITP!$K$3:$K$46,MATCH($AB925,ITP!$E$3:$E$46,0)),""))</f>
        <v/>
      </c>
      <c r="X925" s="33">
        <f>IF($AB925="","",IFERROR(INDEX(ITP!$L$3:$L$46,MATCH($AB925,ITP!$E$3:$E$46,0)),""))</f>
        <v/>
      </c>
      <c r="Y925" s="33">
        <f>IF($AB925="","",IFERROR(INDEX(ITP!$M$3:$M$46,MATCH($AB925,ITP!$E$3:$E$46,0)),""))</f>
        <v/>
      </c>
      <c r="Z925" s="33">
        <f>IF($AB925="","",IFERROR(INDEX(ITP!$N$3:$N$46,MATCH($AB925,ITP!$E$3:$E$46,0)),""))</f>
        <v/>
      </c>
      <c r="AA925" s="13">
        <f>IF(A925="","",A925&amp;"|"&amp;COUNTIF($A$2:A925,A925))</f>
        <v/>
      </c>
      <c r="AB925" s="13">
        <f>IF($A925="","",IFERROR(INDEX(ITP!$C$3:$C$21,MATCH(1,INDEX((ITP!$A$3:$A$21=$A925)*(((ITP!$B$3:$B$21="")+ISNUMBER(SEARCH(ITP!$B$3:$B$21,$G925&amp;" "&amp;$T925)))&gt;0),0),0)),""))</f>
        <v/>
      </c>
    </row>
    <row r="926">
      <c r="A926" s="33" t="n"/>
      <c r="B926" s="10" t="n"/>
      <c r="C926" s="33" t="n"/>
      <c r="D926" s="28" t="n"/>
      <c r="E926" s="10" t="n"/>
      <c r="F926" s="44" t="n"/>
      <c r="G926" s="33" t="n"/>
      <c r="H926" s="33" t="n"/>
      <c r="I926" s="33" t="n"/>
      <c r="J926" s="33" t="n"/>
      <c r="K926" s="44" t="n"/>
      <c r="L926" s="10" t="n"/>
      <c r="M926" s="33" t="n"/>
      <c r="N926" s="33" t="n"/>
      <c r="O926" s="33" t="n"/>
      <c r="P926" s="33" t="n"/>
      <c r="Q926" s="33" t="n"/>
      <c r="R926" s="33">
        <f>IF($AB926="","",IFERROR(INDEX(ITP!$G$3:$G$46,MATCH($AB926,ITP!$E$3:$E$46,0)),""))</f>
        <v/>
      </c>
      <c r="S926" s="33" t="n"/>
      <c r="T926" s="33" t="n"/>
      <c r="U926" s="33">
        <f>IF($AB926="","",IFERROR(INDEX(ITP!$I$3:$I$46,MATCH($AB926,ITP!$E$3:$E$46,0)),""))</f>
        <v/>
      </c>
      <c r="V926" s="33">
        <f>IF($AB926="","",IFERROR(INDEX(ITP!$J$3:$J$46,MATCH($AB926,ITP!$E$3:$E$46,0)),""))</f>
        <v/>
      </c>
      <c r="W926" s="33">
        <f>IF($AB926="","",IFERROR(INDEX(ITP!$K$3:$K$46,MATCH($AB926,ITP!$E$3:$E$46,0)),""))</f>
        <v/>
      </c>
      <c r="X926" s="33">
        <f>IF($AB926="","",IFERROR(INDEX(ITP!$L$3:$L$46,MATCH($AB926,ITP!$E$3:$E$46,0)),""))</f>
        <v/>
      </c>
      <c r="Y926" s="33">
        <f>IF($AB926="","",IFERROR(INDEX(ITP!$M$3:$M$46,MATCH($AB926,ITP!$E$3:$E$46,0)),""))</f>
        <v/>
      </c>
      <c r="Z926" s="33">
        <f>IF($AB926="","",IFERROR(INDEX(ITP!$N$3:$N$46,MATCH($AB926,ITP!$E$3:$E$46,0)),""))</f>
        <v/>
      </c>
      <c r="AA926" s="13">
        <f>IF(A926="","",A926&amp;"|"&amp;COUNTIF($A$2:A926,A926))</f>
        <v/>
      </c>
      <c r="AB926" s="13">
        <f>IF($A926="","",IFERROR(INDEX(ITP!$C$3:$C$21,MATCH(1,INDEX((ITP!$A$3:$A$21=$A926)*(((ITP!$B$3:$B$21="")+ISNUMBER(SEARCH(ITP!$B$3:$B$21,$G926&amp;" "&amp;$T926)))&gt;0),0),0)),""))</f>
        <v/>
      </c>
    </row>
    <row r="927">
      <c r="A927" s="33" t="n"/>
      <c r="B927" s="10" t="n"/>
      <c r="C927" s="33" t="n"/>
      <c r="D927" s="28" t="n"/>
      <c r="E927" s="10" t="n"/>
      <c r="F927" s="44" t="n"/>
      <c r="G927" s="33" t="n"/>
      <c r="H927" s="33" t="n"/>
      <c r="I927" s="33" t="n"/>
      <c r="J927" s="33" t="n"/>
      <c r="K927" s="44" t="n"/>
      <c r="L927" s="10" t="n"/>
      <c r="M927" s="33" t="n"/>
      <c r="N927" s="33" t="n"/>
      <c r="O927" s="33" t="n"/>
      <c r="P927" s="33" t="n"/>
      <c r="Q927" s="33" t="n"/>
      <c r="R927" s="33">
        <f>IF($AB927="","",IFERROR(INDEX(ITP!$G$3:$G$46,MATCH($AB927,ITP!$E$3:$E$46,0)),""))</f>
        <v/>
      </c>
      <c r="S927" s="33" t="n"/>
      <c r="T927" s="33" t="n"/>
      <c r="U927" s="33">
        <f>IF($AB927="","",IFERROR(INDEX(ITP!$I$3:$I$46,MATCH($AB927,ITP!$E$3:$E$46,0)),""))</f>
        <v/>
      </c>
      <c r="V927" s="33">
        <f>IF($AB927="","",IFERROR(INDEX(ITP!$J$3:$J$46,MATCH($AB927,ITP!$E$3:$E$46,0)),""))</f>
        <v/>
      </c>
      <c r="W927" s="33">
        <f>IF($AB927="","",IFERROR(INDEX(ITP!$K$3:$K$46,MATCH($AB927,ITP!$E$3:$E$46,0)),""))</f>
        <v/>
      </c>
      <c r="X927" s="33">
        <f>IF($AB927="","",IFERROR(INDEX(ITP!$L$3:$L$46,MATCH($AB927,ITP!$E$3:$E$46,0)),""))</f>
        <v/>
      </c>
      <c r="Y927" s="33">
        <f>IF($AB927="","",IFERROR(INDEX(ITP!$M$3:$M$46,MATCH($AB927,ITP!$E$3:$E$46,0)),""))</f>
        <v/>
      </c>
      <c r="Z927" s="33">
        <f>IF($AB927="","",IFERROR(INDEX(ITP!$N$3:$N$46,MATCH($AB927,ITP!$E$3:$E$46,0)),""))</f>
        <v/>
      </c>
      <c r="AA927" s="13">
        <f>IF(A927="","",A927&amp;"|"&amp;COUNTIF($A$2:A927,A927))</f>
        <v/>
      </c>
      <c r="AB927" s="13">
        <f>IF($A927="","",IFERROR(INDEX(ITP!$C$3:$C$21,MATCH(1,INDEX((ITP!$A$3:$A$21=$A927)*(((ITP!$B$3:$B$21="")+ISNUMBER(SEARCH(ITP!$B$3:$B$21,$G927&amp;" "&amp;$T927)))&gt;0),0),0)),""))</f>
        <v/>
      </c>
    </row>
    <row r="928">
      <c r="A928" s="33" t="n"/>
      <c r="B928" s="10" t="n"/>
      <c r="C928" s="33" t="n"/>
      <c r="D928" s="28" t="n"/>
      <c r="E928" s="10" t="n"/>
      <c r="F928" s="44" t="n"/>
      <c r="G928" s="33" t="n"/>
      <c r="H928" s="33" t="n"/>
      <c r="I928" s="33" t="n"/>
      <c r="J928" s="33" t="n"/>
      <c r="K928" s="44" t="n"/>
      <c r="L928" s="10" t="n"/>
      <c r="M928" s="33" t="n"/>
      <c r="N928" s="33" t="n"/>
      <c r="O928" s="33" t="n"/>
      <c r="P928" s="33" t="n"/>
      <c r="Q928" s="33" t="n"/>
      <c r="R928" s="33">
        <f>IF($AB928="","",IFERROR(INDEX(ITP!$G$3:$G$46,MATCH($AB928,ITP!$E$3:$E$46,0)),""))</f>
        <v/>
      </c>
      <c r="S928" s="33" t="n"/>
      <c r="T928" s="33" t="n"/>
      <c r="U928" s="33">
        <f>IF($AB928="","",IFERROR(INDEX(ITP!$I$3:$I$46,MATCH($AB928,ITP!$E$3:$E$46,0)),""))</f>
        <v/>
      </c>
      <c r="V928" s="33">
        <f>IF($AB928="","",IFERROR(INDEX(ITP!$J$3:$J$46,MATCH($AB928,ITP!$E$3:$E$46,0)),""))</f>
        <v/>
      </c>
      <c r="W928" s="33">
        <f>IF($AB928="","",IFERROR(INDEX(ITP!$K$3:$K$46,MATCH($AB928,ITP!$E$3:$E$46,0)),""))</f>
        <v/>
      </c>
      <c r="X928" s="33">
        <f>IF($AB928="","",IFERROR(INDEX(ITP!$L$3:$L$46,MATCH($AB928,ITP!$E$3:$E$46,0)),""))</f>
        <v/>
      </c>
      <c r="Y928" s="33">
        <f>IF($AB928="","",IFERROR(INDEX(ITP!$M$3:$M$46,MATCH($AB928,ITP!$E$3:$E$46,0)),""))</f>
        <v/>
      </c>
      <c r="Z928" s="33">
        <f>IF($AB928="","",IFERROR(INDEX(ITP!$N$3:$N$46,MATCH($AB928,ITP!$E$3:$E$46,0)),""))</f>
        <v/>
      </c>
      <c r="AA928" s="13">
        <f>IF(A928="","",A928&amp;"|"&amp;COUNTIF($A$2:A928,A928))</f>
        <v/>
      </c>
      <c r="AB928" s="13">
        <f>IF($A928="","",IFERROR(INDEX(ITP!$C$3:$C$21,MATCH(1,INDEX((ITP!$A$3:$A$21=$A928)*(((ITP!$B$3:$B$21="")+ISNUMBER(SEARCH(ITP!$B$3:$B$21,$G928&amp;" "&amp;$T928)))&gt;0),0),0)),""))</f>
        <v/>
      </c>
    </row>
    <row r="929">
      <c r="A929" s="33" t="n"/>
      <c r="B929" s="10" t="n"/>
      <c r="C929" s="33" t="n"/>
      <c r="D929" s="28" t="n"/>
      <c r="E929" s="10" t="n"/>
      <c r="F929" s="44" t="n"/>
      <c r="G929" s="33" t="n"/>
      <c r="H929" s="33" t="n"/>
      <c r="I929" s="33" t="n"/>
      <c r="J929" s="33" t="n"/>
      <c r="K929" s="44" t="n"/>
      <c r="L929" s="10" t="n"/>
      <c r="M929" s="33" t="n"/>
      <c r="N929" s="33" t="n"/>
      <c r="O929" s="33" t="n"/>
      <c r="P929" s="33" t="n"/>
      <c r="Q929" s="33" t="n"/>
      <c r="R929" s="33">
        <f>IF($AB929="","",IFERROR(INDEX(ITP!$G$3:$G$46,MATCH($AB929,ITP!$E$3:$E$46,0)),""))</f>
        <v/>
      </c>
      <c r="S929" s="33" t="n"/>
      <c r="T929" s="33" t="n"/>
      <c r="U929" s="33">
        <f>IF($AB929="","",IFERROR(INDEX(ITP!$I$3:$I$46,MATCH($AB929,ITP!$E$3:$E$46,0)),""))</f>
        <v/>
      </c>
      <c r="V929" s="33">
        <f>IF($AB929="","",IFERROR(INDEX(ITP!$J$3:$J$46,MATCH($AB929,ITP!$E$3:$E$46,0)),""))</f>
        <v/>
      </c>
      <c r="W929" s="33">
        <f>IF($AB929="","",IFERROR(INDEX(ITP!$K$3:$K$46,MATCH($AB929,ITP!$E$3:$E$46,0)),""))</f>
        <v/>
      </c>
      <c r="X929" s="33">
        <f>IF($AB929="","",IFERROR(INDEX(ITP!$L$3:$L$46,MATCH($AB929,ITP!$E$3:$E$46,0)),""))</f>
        <v/>
      </c>
      <c r="Y929" s="33">
        <f>IF($AB929="","",IFERROR(INDEX(ITP!$M$3:$M$46,MATCH($AB929,ITP!$E$3:$E$46,0)),""))</f>
        <v/>
      </c>
      <c r="Z929" s="33">
        <f>IF($AB929="","",IFERROR(INDEX(ITP!$N$3:$N$46,MATCH($AB929,ITP!$E$3:$E$46,0)),""))</f>
        <v/>
      </c>
      <c r="AA929" s="13">
        <f>IF(A929="","",A929&amp;"|"&amp;COUNTIF($A$2:A929,A929))</f>
        <v/>
      </c>
      <c r="AB929" s="13">
        <f>IF($A929="","",IFERROR(INDEX(ITP!$C$3:$C$21,MATCH(1,INDEX((ITP!$A$3:$A$21=$A929)*(((ITP!$B$3:$B$21="")+ISNUMBER(SEARCH(ITP!$B$3:$B$21,$G929&amp;" "&amp;$T929)))&gt;0),0),0)),""))</f>
        <v/>
      </c>
    </row>
    <row r="930">
      <c r="A930" s="33" t="n"/>
      <c r="B930" s="10" t="n"/>
      <c r="C930" s="33" t="n"/>
      <c r="D930" s="28" t="n"/>
      <c r="E930" s="10" t="n"/>
      <c r="F930" s="44" t="n"/>
      <c r="G930" s="33" t="n"/>
      <c r="H930" s="33" t="n"/>
      <c r="I930" s="33" t="n"/>
      <c r="J930" s="33" t="n"/>
      <c r="K930" s="44" t="n"/>
      <c r="L930" s="10" t="n"/>
      <c r="M930" s="33" t="n"/>
      <c r="N930" s="33" t="n"/>
      <c r="O930" s="33" t="n"/>
      <c r="P930" s="33" t="n"/>
      <c r="Q930" s="33" t="n"/>
      <c r="R930" s="33">
        <f>IF($AB930="","",IFERROR(INDEX(ITP!$G$3:$G$46,MATCH($AB930,ITP!$E$3:$E$46,0)),""))</f>
        <v/>
      </c>
      <c r="S930" s="33" t="n"/>
      <c r="T930" s="33" t="n"/>
      <c r="U930" s="33">
        <f>IF($AB930="","",IFERROR(INDEX(ITP!$I$3:$I$46,MATCH($AB930,ITP!$E$3:$E$46,0)),""))</f>
        <v/>
      </c>
      <c r="V930" s="33">
        <f>IF($AB930="","",IFERROR(INDEX(ITP!$J$3:$J$46,MATCH($AB930,ITP!$E$3:$E$46,0)),""))</f>
        <v/>
      </c>
      <c r="W930" s="33">
        <f>IF($AB930="","",IFERROR(INDEX(ITP!$K$3:$K$46,MATCH($AB930,ITP!$E$3:$E$46,0)),""))</f>
        <v/>
      </c>
      <c r="X930" s="33">
        <f>IF($AB930="","",IFERROR(INDEX(ITP!$L$3:$L$46,MATCH($AB930,ITP!$E$3:$E$46,0)),""))</f>
        <v/>
      </c>
      <c r="Y930" s="33">
        <f>IF($AB930="","",IFERROR(INDEX(ITP!$M$3:$M$46,MATCH($AB930,ITP!$E$3:$E$46,0)),""))</f>
        <v/>
      </c>
      <c r="Z930" s="33">
        <f>IF($AB930="","",IFERROR(INDEX(ITP!$N$3:$N$46,MATCH($AB930,ITP!$E$3:$E$46,0)),""))</f>
        <v/>
      </c>
      <c r="AA930" s="13">
        <f>IF(A930="","",A930&amp;"|"&amp;COUNTIF($A$2:A930,A930))</f>
        <v/>
      </c>
      <c r="AB930" s="13">
        <f>IF($A930="","",IFERROR(INDEX(ITP!$C$3:$C$21,MATCH(1,INDEX((ITP!$A$3:$A$21=$A930)*(((ITP!$B$3:$B$21="")+ISNUMBER(SEARCH(ITP!$B$3:$B$21,$G930&amp;" "&amp;$T930)))&gt;0),0),0)),""))</f>
        <v/>
      </c>
    </row>
    <row r="931">
      <c r="A931" s="33" t="n"/>
      <c r="B931" s="10" t="n"/>
      <c r="C931" s="33" t="n"/>
      <c r="D931" s="28" t="n"/>
      <c r="E931" s="10" t="n"/>
      <c r="F931" s="44" t="n"/>
      <c r="G931" s="33" t="n"/>
      <c r="H931" s="33" t="n"/>
      <c r="I931" s="33" t="n"/>
      <c r="J931" s="33" t="n"/>
      <c r="K931" s="44" t="n"/>
      <c r="L931" s="10" t="n"/>
      <c r="M931" s="33" t="n"/>
      <c r="N931" s="33" t="n"/>
      <c r="O931" s="33" t="n"/>
      <c r="P931" s="33" t="n"/>
      <c r="Q931" s="33" t="n"/>
      <c r="R931" s="33">
        <f>IF($AB931="","",IFERROR(INDEX(ITP!$G$3:$G$46,MATCH($AB931,ITP!$E$3:$E$46,0)),""))</f>
        <v/>
      </c>
      <c r="S931" s="33" t="n"/>
      <c r="T931" s="33" t="n"/>
      <c r="U931" s="33">
        <f>IF($AB931="","",IFERROR(INDEX(ITP!$I$3:$I$46,MATCH($AB931,ITP!$E$3:$E$46,0)),""))</f>
        <v/>
      </c>
      <c r="V931" s="33">
        <f>IF($AB931="","",IFERROR(INDEX(ITP!$J$3:$J$46,MATCH($AB931,ITP!$E$3:$E$46,0)),""))</f>
        <v/>
      </c>
      <c r="W931" s="33">
        <f>IF($AB931="","",IFERROR(INDEX(ITP!$K$3:$K$46,MATCH($AB931,ITP!$E$3:$E$46,0)),""))</f>
        <v/>
      </c>
      <c r="X931" s="33">
        <f>IF($AB931="","",IFERROR(INDEX(ITP!$L$3:$L$46,MATCH($AB931,ITP!$E$3:$E$46,0)),""))</f>
        <v/>
      </c>
      <c r="Y931" s="33">
        <f>IF($AB931="","",IFERROR(INDEX(ITP!$M$3:$M$46,MATCH($AB931,ITP!$E$3:$E$46,0)),""))</f>
        <v/>
      </c>
      <c r="Z931" s="33">
        <f>IF($AB931="","",IFERROR(INDEX(ITP!$N$3:$N$46,MATCH($AB931,ITP!$E$3:$E$46,0)),""))</f>
        <v/>
      </c>
      <c r="AA931" s="13">
        <f>IF(A931="","",A931&amp;"|"&amp;COUNTIF($A$2:A931,A931))</f>
        <v/>
      </c>
      <c r="AB931" s="13">
        <f>IF($A931="","",IFERROR(INDEX(ITP!$C$3:$C$21,MATCH(1,INDEX((ITP!$A$3:$A$21=$A931)*(((ITP!$B$3:$B$21="")+ISNUMBER(SEARCH(ITP!$B$3:$B$21,$G931&amp;" "&amp;$T931)))&gt;0),0),0)),""))</f>
        <v/>
      </c>
    </row>
    <row r="932">
      <c r="A932" s="33" t="n"/>
      <c r="B932" s="10" t="n"/>
      <c r="C932" s="33" t="n"/>
      <c r="D932" s="28" t="n"/>
      <c r="E932" s="10" t="n"/>
      <c r="F932" s="44" t="n"/>
      <c r="G932" s="33" t="n"/>
      <c r="H932" s="33" t="n"/>
      <c r="I932" s="33" t="n"/>
      <c r="J932" s="33" t="n"/>
      <c r="K932" s="44" t="n"/>
      <c r="L932" s="10" t="n"/>
      <c r="M932" s="33" t="n"/>
      <c r="N932" s="33" t="n"/>
      <c r="O932" s="33" t="n"/>
      <c r="P932" s="33" t="n"/>
      <c r="Q932" s="33" t="n"/>
      <c r="R932" s="33">
        <f>IF($AB932="","",IFERROR(INDEX(ITP!$G$3:$G$46,MATCH($AB932,ITP!$E$3:$E$46,0)),""))</f>
        <v/>
      </c>
      <c r="S932" s="33" t="n"/>
      <c r="T932" s="33" t="n"/>
      <c r="U932" s="33">
        <f>IF($AB932="","",IFERROR(INDEX(ITP!$I$3:$I$46,MATCH($AB932,ITP!$E$3:$E$46,0)),""))</f>
        <v/>
      </c>
      <c r="V932" s="33">
        <f>IF($AB932="","",IFERROR(INDEX(ITP!$J$3:$J$46,MATCH($AB932,ITP!$E$3:$E$46,0)),""))</f>
        <v/>
      </c>
      <c r="W932" s="33">
        <f>IF($AB932="","",IFERROR(INDEX(ITP!$K$3:$K$46,MATCH($AB932,ITP!$E$3:$E$46,0)),""))</f>
        <v/>
      </c>
      <c r="X932" s="33">
        <f>IF($AB932="","",IFERROR(INDEX(ITP!$L$3:$L$46,MATCH($AB932,ITP!$E$3:$E$46,0)),""))</f>
        <v/>
      </c>
      <c r="Y932" s="33">
        <f>IF($AB932="","",IFERROR(INDEX(ITP!$M$3:$M$46,MATCH($AB932,ITP!$E$3:$E$46,0)),""))</f>
        <v/>
      </c>
      <c r="Z932" s="33">
        <f>IF($AB932="","",IFERROR(INDEX(ITP!$N$3:$N$46,MATCH($AB932,ITP!$E$3:$E$46,0)),""))</f>
        <v/>
      </c>
      <c r="AA932" s="13">
        <f>IF(A932="","",A932&amp;"|"&amp;COUNTIF($A$2:A932,A932))</f>
        <v/>
      </c>
      <c r="AB932" s="13">
        <f>IF($A932="","",IFERROR(INDEX(ITP!$C$3:$C$21,MATCH(1,INDEX((ITP!$A$3:$A$21=$A932)*(((ITP!$B$3:$B$21="")+ISNUMBER(SEARCH(ITP!$B$3:$B$21,$G932&amp;" "&amp;$T932)))&gt;0),0),0)),""))</f>
        <v/>
      </c>
    </row>
    <row r="933">
      <c r="A933" s="33" t="n"/>
      <c r="B933" s="10" t="n"/>
      <c r="C933" s="33" t="n"/>
      <c r="D933" s="28" t="n"/>
      <c r="E933" s="10" t="n"/>
      <c r="F933" s="44" t="n"/>
      <c r="G933" s="33" t="n"/>
      <c r="H933" s="33" t="n"/>
      <c r="I933" s="33" t="n"/>
      <c r="J933" s="33" t="n"/>
      <c r="K933" s="44" t="n"/>
      <c r="L933" s="10" t="n"/>
      <c r="M933" s="33" t="n"/>
      <c r="N933" s="33" t="n"/>
      <c r="O933" s="33" t="n"/>
      <c r="P933" s="33" t="n"/>
      <c r="Q933" s="33" t="n"/>
      <c r="R933" s="33">
        <f>IF($AB933="","",IFERROR(INDEX(ITP!$G$3:$G$46,MATCH($AB933,ITP!$E$3:$E$46,0)),""))</f>
        <v/>
      </c>
      <c r="S933" s="33" t="n"/>
      <c r="T933" s="33" t="n"/>
      <c r="U933" s="33">
        <f>IF($AB933="","",IFERROR(INDEX(ITP!$I$3:$I$46,MATCH($AB933,ITP!$E$3:$E$46,0)),""))</f>
        <v/>
      </c>
      <c r="V933" s="33">
        <f>IF($AB933="","",IFERROR(INDEX(ITP!$J$3:$J$46,MATCH($AB933,ITP!$E$3:$E$46,0)),""))</f>
        <v/>
      </c>
      <c r="W933" s="33">
        <f>IF($AB933="","",IFERROR(INDEX(ITP!$K$3:$K$46,MATCH($AB933,ITP!$E$3:$E$46,0)),""))</f>
        <v/>
      </c>
      <c r="X933" s="33">
        <f>IF($AB933="","",IFERROR(INDEX(ITP!$L$3:$L$46,MATCH($AB933,ITP!$E$3:$E$46,0)),""))</f>
        <v/>
      </c>
      <c r="Y933" s="33">
        <f>IF($AB933="","",IFERROR(INDEX(ITP!$M$3:$M$46,MATCH($AB933,ITP!$E$3:$E$46,0)),""))</f>
        <v/>
      </c>
      <c r="Z933" s="33">
        <f>IF($AB933="","",IFERROR(INDEX(ITP!$N$3:$N$46,MATCH($AB933,ITP!$E$3:$E$46,0)),""))</f>
        <v/>
      </c>
      <c r="AA933" s="13">
        <f>IF(A933="","",A933&amp;"|"&amp;COUNTIF($A$2:A933,A933))</f>
        <v/>
      </c>
      <c r="AB933" s="13">
        <f>IF($A933="","",IFERROR(INDEX(ITP!$C$3:$C$21,MATCH(1,INDEX((ITP!$A$3:$A$21=$A933)*(((ITP!$B$3:$B$21="")+ISNUMBER(SEARCH(ITP!$B$3:$B$21,$G933&amp;" "&amp;$T933)))&gt;0),0),0)),""))</f>
        <v/>
      </c>
    </row>
    <row r="934">
      <c r="A934" s="33" t="n"/>
      <c r="B934" s="10" t="n"/>
      <c r="C934" s="33" t="n"/>
      <c r="D934" s="28" t="n"/>
      <c r="E934" s="10" t="n"/>
      <c r="F934" s="44" t="n"/>
      <c r="G934" s="33" t="n"/>
      <c r="H934" s="33" t="n"/>
      <c r="I934" s="33" t="n"/>
      <c r="J934" s="33" t="n"/>
      <c r="K934" s="44" t="n"/>
      <c r="L934" s="10" t="n"/>
      <c r="M934" s="33" t="n"/>
      <c r="N934" s="33" t="n"/>
      <c r="O934" s="33" t="n"/>
      <c r="P934" s="33" t="n"/>
      <c r="Q934" s="33" t="n"/>
      <c r="R934" s="33">
        <f>IF($AB934="","",IFERROR(INDEX(ITP!$G$3:$G$46,MATCH($AB934,ITP!$E$3:$E$46,0)),""))</f>
        <v/>
      </c>
      <c r="S934" s="33" t="n"/>
      <c r="T934" s="33" t="n"/>
      <c r="U934" s="33">
        <f>IF($AB934="","",IFERROR(INDEX(ITP!$I$3:$I$46,MATCH($AB934,ITP!$E$3:$E$46,0)),""))</f>
        <v/>
      </c>
      <c r="V934" s="33">
        <f>IF($AB934="","",IFERROR(INDEX(ITP!$J$3:$J$46,MATCH($AB934,ITP!$E$3:$E$46,0)),""))</f>
        <v/>
      </c>
      <c r="W934" s="33">
        <f>IF($AB934="","",IFERROR(INDEX(ITP!$K$3:$K$46,MATCH($AB934,ITP!$E$3:$E$46,0)),""))</f>
        <v/>
      </c>
      <c r="X934" s="33">
        <f>IF($AB934="","",IFERROR(INDEX(ITP!$L$3:$L$46,MATCH($AB934,ITP!$E$3:$E$46,0)),""))</f>
        <v/>
      </c>
      <c r="Y934" s="33">
        <f>IF($AB934="","",IFERROR(INDEX(ITP!$M$3:$M$46,MATCH($AB934,ITP!$E$3:$E$46,0)),""))</f>
        <v/>
      </c>
      <c r="Z934" s="33">
        <f>IF($AB934="","",IFERROR(INDEX(ITP!$N$3:$N$46,MATCH($AB934,ITP!$E$3:$E$46,0)),""))</f>
        <v/>
      </c>
      <c r="AA934" s="13">
        <f>IF(A934="","",A934&amp;"|"&amp;COUNTIF($A$2:A934,A934))</f>
        <v/>
      </c>
      <c r="AB934" s="13">
        <f>IF($A934="","",IFERROR(INDEX(ITP!$C$3:$C$21,MATCH(1,INDEX((ITP!$A$3:$A$21=$A934)*(((ITP!$B$3:$B$21="")+ISNUMBER(SEARCH(ITP!$B$3:$B$21,$G934&amp;" "&amp;$T934)))&gt;0),0),0)),""))</f>
        <v/>
      </c>
    </row>
    <row r="935">
      <c r="A935" s="33" t="n"/>
      <c r="B935" s="10" t="n"/>
      <c r="C935" s="33" t="n"/>
      <c r="D935" s="28" t="n"/>
      <c r="E935" s="10" t="n"/>
      <c r="F935" s="44" t="n"/>
      <c r="G935" s="33" t="n"/>
      <c r="H935" s="33" t="n"/>
      <c r="I935" s="33" t="n"/>
      <c r="J935" s="33" t="n"/>
      <c r="K935" s="44" t="n"/>
      <c r="L935" s="10" t="n"/>
      <c r="M935" s="33" t="n"/>
      <c r="N935" s="33" t="n"/>
      <c r="O935" s="33" t="n"/>
      <c r="P935" s="33" t="n"/>
      <c r="Q935" s="33" t="n"/>
      <c r="R935" s="33">
        <f>IF($AB935="","",IFERROR(INDEX(ITP!$G$3:$G$46,MATCH($AB935,ITP!$E$3:$E$46,0)),""))</f>
        <v/>
      </c>
      <c r="S935" s="33" t="n"/>
      <c r="T935" s="33" t="n"/>
      <c r="U935" s="33">
        <f>IF($AB935="","",IFERROR(INDEX(ITP!$I$3:$I$46,MATCH($AB935,ITP!$E$3:$E$46,0)),""))</f>
        <v/>
      </c>
      <c r="V935" s="33">
        <f>IF($AB935="","",IFERROR(INDEX(ITP!$J$3:$J$46,MATCH($AB935,ITP!$E$3:$E$46,0)),""))</f>
        <v/>
      </c>
      <c r="W935" s="33">
        <f>IF($AB935="","",IFERROR(INDEX(ITP!$K$3:$K$46,MATCH($AB935,ITP!$E$3:$E$46,0)),""))</f>
        <v/>
      </c>
      <c r="X935" s="33">
        <f>IF($AB935="","",IFERROR(INDEX(ITP!$L$3:$L$46,MATCH($AB935,ITP!$E$3:$E$46,0)),""))</f>
        <v/>
      </c>
      <c r="Y935" s="33">
        <f>IF($AB935="","",IFERROR(INDEX(ITP!$M$3:$M$46,MATCH($AB935,ITP!$E$3:$E$46,0)),""))</f>
        <v/>
      </c>
      <c r="Z935" s="33">
        <f>IF($AB935="","",IFERROR(INDEX(ITP!$N$3:$N$46,MATCH($AB935,ITP!$E$3:$E$46,0)),""))</f>
        <v/>
      </c>
      <c r="AA935" s="13">
        <f>IF(A935="","",A935&amp;"|"&amp;COUNTIF($A$2:A935,A935))</f>
        <v/>
      </c>
      <c r="AB935" s="13">
        <f>IF($A935="","",IFERROR(INDEX(ITP!$C$3:$C$21,MATCH(1,INDEX((ITP!$A$3:$A$21=$A935)*(((ITP!$B$3:$B$21="")+ISNUMBER(SEARCH(ITP!$B$3:$B$21,$G935&amp;" "&amp;$T935)))&gt;0),0),0)),""))</f>
        <v/>
      </c>
    </row>
    <row r="936">
      <c r="A936" s="33" t="n"/>
      <c r="B936" s="10" t="n"/>
      <c r="C936" s="33" t="n"/>
      <c r="D936" s="28" t="n"/>
      <c r="E936" s="10" t="n"/>
      <c r="F936" s="44" t="n"/>
      <c r="G936" s="33" t="n"/>
      <c r="H936" s="33" t="n"/>
      <c r="I936" s="33" t="n"/>
      <c r="J936" s="33" t="n"/>
      <c r="K936" s="44" t="n"/>
      <c r="L936" s="10" t="n"/>
      <c r="M936" s="33" t="n"/>
      <c r="N936" s="33" t="n"/>
      <c r="O936" s="33" t="n"/>
      <c r="P936" s="33" t="n"/>
      <c r="Q936" s="33" t="n"/>
      <c r="R936" s="33">
        <f>IF($AB936="","",IFERROR(INDEX(ITP!$G$3:$G$46,MATCH($AB936,ITP!$E$3:$E$46,0)),""))</f>
        <v/>
      </c>
      <c r="S936" s="33" t="n"/>
      <c r="T936" s="33" t="n"/>
      <c r="U936" s="33">
        <f>IF($AB936="","",IFERROR(INDEX(ITP!$I$3:$I$46,MATCH($AB936,ITP!$E$3:$E$46,0)),""))</f>
        <v/>
      </c>
      <c r="V936" s="33">
        <f>IF($AB936="","",IFERROR(INDEX(ITP!$J$3:$J$46,MATCH($AB936,ITP!$E$3:$E$46,0)),""))</f>
        <v/>
      </c>
      <c r="W936" s="33">
        <f>IF($AB936="","",IFERROR(INDEX(ITP!$K$3:$K$46,MATCH($AB936,ITP!$E$3:$E$46,0)),""))</f>
        <v/>
      </c>
      <c r="X936" s="33">
        <f>IF($AB936="","",IFERROR(INDEX(ITP!$L$3:$L$46,MATCH($AB936,ITP!$E$3:$E$46,0)),""))</f>
        <v/>
      </c>
      <c r="Y936" s="33">
        <f>IF($AB936="","",IFERROR(INDEX(ITP!$M$3:$M$46,MATCH($AB936,ITP!$E$3:$E$46,0)),""))</f>
        <v/>
      </c>
      <c r="Z936" s="33">
        <f>IF($AB936="","",IFERROR(INDEX(ITP!$N$3:$N$46,MATCH($AB936,ITP!$E$3:$E$46,0)),""))</f>
        <v/>
      </c>
      <c r="AA936" s="13">
        <f>IF(A936="","",A936&amp;"|"&amp;COUNTIF($A$2:A936,A936))</f>
        <v/>
      </c>
      <c r="AB936" s="13">
        <f>IF($A936="","",IFERROR(INDEX(ITP!$C$3:$C$21,MATCH(1,INDEX((ITP!$A$3:$A$21=$A936)*(((ITP!$B$3:$B$21="")+ISNUMBER(SEARCH(ITP!$B$3:$B$21,$G936&amp;" "&amp;$T936)))&gt;0),0),0)),""))</f>
        <v/>
      </c>
    </row>
    <row r="937">
      <c r="A937" s="33" t="n"/>
      <c r="B937" s="10" t="n"/>
      <c r="C937" s="33" t="n"/>
      <c r="D937" s="28" t="n"/>
      <c r="E937" s="10" t="n"/>
      <c r="F937" s="44" t="n"/>
      <c r="G937" s="33" t="n"/>
      <c r="H937" s="33" t="n"/>
      <c r="I937" s="33" t="n"/>
      <c r="J937" s="33" t="n"/>
      <c r="K937" s="44" t="n"/>
      <c r="L937" s="10" t="n"/>
      <c r="M937" s="33" t="n"/>
      <c r="N937" s="33" t="n"/>
      <c r="O937" s="33" t="n"/>
      <c r="P937" s="33" t="n"/>
      <c r="Q937" s="33" t="n"/>
      <c r="R937" s="33">
        <f>IF($AB937="","",IFERROR(INDEX(ITP!$G$3:$G$46,MATCH($AB937,ITP!$E$3:$E$46,0)),""))</f>
        <v/>
      </c>
      <c r="S937" s="33" t="n"/>
      <c r="T937" s="33" t="n"/>
      <c r="U937" s="33">
        <f>IF($AB937="","",IFERROR(INDEX(ITP!$I$3:$I$46,MATCH($AB937,ITP!$E$3:$E$46,0)),""))</f>
        <v/>
      </c>
      <c r="V937" s="33">
        <f>IF($AB937="","",IFERROR(INDEX(ITP!$J$3:$J$46,MATCH($AB937,ITP!$E$3:$E$46,0)),""))</f>
        <v/>
      </c>
      <c r="W937" s="33">
        <f>IF($AB937="","",IFERROR(INDEX(ITP!$K$3:$K$46,MATCH($AB937,ITP!$E$3:$E$46,0)),""))</f>
        <v/>
      </c>
      <c r="X937" s="33">
        <f>IF($AB937="","",IFERROR(INDEX(ITP!$L$3:$L$46,MATCH($AB937,ITP!$E$3:$E$46,0)),""))</f>
        <v/>
      </c>
      <c r="Y937" s="33">
        <f>IF($AB937="","",IFERROR(INDEX(ITP!$M$3:$M$46,MATCH($AB937,ITP!$E$3:$E$46,0)),""))</f>
        <v/>
      </c>
      <c r="Z937" s="33">
        <f>IF($AB937="","",IFERROR(INDEX(ITP!$N$3:$N$46,MATCH($AB937,ITP!$E$3:$E$46,0)),""))</f>
        <v/>
      </c>
      <c r="AA937" s="13">
        <f>IF(A937="","",A937&amp;"|"&amp;COUNTIF($A$2:A937,A937))</f>
        <v/>
      </c>
      <c r="AB937" s="13">
        <f>IF($A937="","",IFERROR(INDEX(ITP!$C$3:$C$21,MATCH(1,INDEX((ITP!$A$3:$A$21=$A937)*(((ITP!$B$3:$B$21="")+ISNUMBER(SEARCH(ITP!$B$3:$B$21,$G937&amp;" "&amp;$T937)))&gt;0),0),0)),""))</f>
        <v/>
      </c>
    </row>
    <row r="938">
      <c r="A938" s="33" t="n"/>
      <c r="B938" s="10" t="n"/>
      <c r="C938" s="33" t="n"/>
      <c r="D938" s="28" t="n"/>
      <c r="E938" s="10" t="n"/>
      <c r="F938" s="44" t="n"/>
      <c r="G938" s="33" t="n"/>
      <c r="H938" s="33" t="n"/>
      <c r="I938" s="33" t="n"/>
      <c r="J938" s="33" t="n"/>
      <c r="K938" s="44" t="n"/>
      <c r="L938" s="10" t="n"/>
      <c r="M938" s="33" t="n"/>
      <c r="N938" s="33" t="n"/>
      <c r="O938" s="33" t="n"/>
      <c r="P938" s="33" t="n"/>
      <c r="Q938" s="33" t="n"/>
      <c r="R938" s="33">
        <f>IF($AB938="","",IFERROR(INDEX(ITP!$G$3:$G$46,MATCH($AB938,ITP!$E$3:$E$46,0)),""))</f>
        <v/>
      </c>
      <c r="S938" s="33" t="n"/>
      <c r="T938" s="33" t="n"/>
      <c r="U938" s="33">
        <f>IF($AB938="","",IFERROR(INDEX(ITP!$I$3:$I$46,MATCH($AB938,ITP!$E$3:$E$46,0)),""))</f>
        <v/>
      </c>
      <c r="V938" s="33">
        <f>IF($AB938="","",IFERROR(INDEX(ITP!$J$3:$J$46,MATCH($AB938,ITP!$E$3:$E$46,0)),""))</f>
        <v/>
      </c>
      <c r="W938" s="33">
        <f>IF($AB938="","",IFERROR(INDEX(ITP!$K$3:$K$46,MATCH($AB938,ITP!$E$3:$E$46,0)),""))</f>
        <v/>
      </c>
      <c r="X938" s="33">
        <f>IF($AB938="","",IFERROR(INDEX(ITP!$L$3:$L$46,MATCH($AB938,ITP!$E$3:$E$46,0)),""))</f>
        <v/>
      </c>
      <c r="Y938" s="33">
        <f>IF($AB938="","",IFERROR(INDEX(ITP!$M$3:$M$46,MATCH($AB938,ITP!$E$3:$E$46,0)),""))</f>
        <v/>
      </c>
      <c r="Z938" s="33">
        <f>IF($AB938="","",IFERROR(INDEX(ITP!$N$3:$N$46,MATCH($AB938,ITP!$E$3:$E$46,0)),""))</f>
        <v/>
      </c>
      <c r="AA938" s="13">
        <f>IF(A938="","",A938&amp;"|"&amp;COUNTIF($A$2:A938,A938))</f>
        <v/>
      </c>
      <c r="AB938" s="13">
        <f>IF($A938="","",IFERROR(INDEX(ITP!$C$3:$C$21,MATCH(1,INDEX((ITP!$A$3:$A$21=$A938)*(((ITP!$B$3:$B$21="")+ISNUMBER(SEARCH(ITP!$B$3:$B$21,$G938&amp;" "&amp;$T938)))&gt;0),0),0)),""))</f>
        <v/>
      </c>
    </row>
    <row r="939">
      <c r="A939" s="33" t="n"/>
      <c r="B939" s="10" t="n"/>
      <c r="C939" s="33" t="n"/>
      <c r="D939" s="28" t="n"/>
      <c r="E939" s="10" t="n"/>
      <c r="F939" s="44" t="n"/>
      <c r="G939" s="33" t="n"/>
      <c r="H939" s="33" t="n"/>
      <c r="I939" s="33" t="n"/>
      <c r="J939" s="33" t="n"/>
      <c r="K939" s="44" t="n"/>
      <c r="L939" s="10" t="n"/>
      <c r="M939" s="33" t="n"/>
      <c r="N939" s="33" t="n"/>
      <c r="O939" s="33" t="n"/>
      <c r="P939" s="33" t="n"/>
      <c r="Q939" s="33" t="n"/>
      <c r="R939" s="33">
        <f>IF($AB939="","",IFERROR(INDEX(ITP!$G$3:$G$46,MATCH($AB939,ITP!$E$3:$E$46,0)),""))</f>
        <v/>
      </c>
      <c r="S939" s="33" t="n"/>
      <c r="T939" s="33" t="n"/>
      <c r="U939" s="33">
        <f>IF($AB939="","",IFERROR(INDEX(ITP!$I$3:$I$46,MATCH($AB939,ITP!$E$3:$E$46,0)),""))</f>
        <v/>
      </c>
      <c r="V939" s="33">
        <f>IF($AB939="","",IFERROR(INDEX(ITP!$J$3:$J$46,MATCH($AB939,ITP!$E$3:$E$46,0)),""))</f>
        <v/>
      </c>
      <c r="W939" s="33">
        <f>IF($AB939="","",IFERROR(INDEX(ITP!$K$3:$K$46,MATCH($AB939,ITP!$E$3:$E$46,0)),""))</f>
        <v/>
      </c>
      <c r="X939" s="33">
        <f>IF($AB939="","",IFERROR(INDEX(ITP!$L$3:$L$46,MATCH($AB939,ITP!$E$3:$E$46,0)),""))</f>
        <v/>
      </c>
      <c r="Y939" s="33">
        <f>IF($AB939="","",IFERROR(INDEX(ITP!$M$3:$M$46,MATCH($AB939,ITP!$E$3:$E$46,0)),""))</f>
        <v/>
      </c>
      <c r="Z939" s="33">
        <f>IF($AB939="","",IFERROR(INDEX(ITP!$N$3:$N$46,MATCH($AB939,ITP!$E$3:$E$46,0)),""))</f>
        <v/>
      </c>
      <c r="AA939" s="13">
        <f>IF(A939="","",A939&amp;"|"&amp;COUNTIF($A$2:A939,A939))</f>
        <v/>
      </c>
      <c r="AB939" s="13">
        <f>IF($A939="","",IFERROR(INDEX(ITP!$C$3:$C$21,MATCH(1,INDEX((ITP!$A$3:$A$21=$A939)*(((ITP!$B$3:$B$21="")+ISNUMBER(SEARCH(ITP!$B$3:$B$21,$G939&amp;" "&amp;$T939)))&gt;0),0),0)),""))</f>
        <v/>
      </c>
    </row>
    <row r="940">
      <c r="A940" s="33" t="n"/>
      <c r="B940" s="10" t="n"/>
      <c r="C940" s="33" t="n"/>
      <c r="D940" s="28" t="n"/>
      <c r="E940" s="10" t="n"/>
      <c r="F940" s="44" t="n"/>
      <c r="G940" s="33" t="n"/>
      <c r="H940" s="33" t="n"/>
      <c r="I940" s="33" t="n"/>
      <c r="J940" s="33" t="n"/>
      <c r="K940" s="44" t="n"/>
      <c r="L940" s="10" t="n"/>
      <c r="M940" s="33" t="n"/>
      <c r="N940" s="33" t="n"/>
      <c r="O940" s="33" t="n"/>
      <c r="P940" s="33" t="n"/>
      <c r="Q940" s="33" t="n"/>
      <c r="R940" s="33">
        <f>IF($AB940="","",IFERROR(INDEX(ITP!$G$3:$G$46,MATCH($AB940,ITP!$E$3:$E$46,0)),""))</f>
        <v/>
      </c>
      <c r="S940" s="33" t="n"/>
      <c r="T940" s="33" t="n"/>
      <c r="U940" s="33">
        <f>IF($AB940="","",IFERROR(INDEX(ITP!$I$3:$I$46,MATCH($AB940,ITP!$E$3:$E$46,0)),""))</f>
        <v/>
      </c>
      <c r="V940" s="33">
        <f>IF($AB940="","",IFERROR(INDEX(ITP!$J$3:$J$46,MATCH($AB940,ITP!$E$3:$E$46,0)),""))</f>
        <v/>
      </c>
      <c r="W940" s="33">
        <f>IF($AB940="","",IFERROR(INDEX(ITP!$K$3:$K$46,MATCH($AB940,ITP!$E$3:$E$46,0)),""))</f>
        <v/>
      </c>
      <c r="X940" s="33">
        <f>IF($AB940="","",IFERROR(INDEX(ITP!$L$3:$L$46,MATCH($AB940,ITP!$E$3:$E$46,0)),""))</f>
        <v/>
      </c>
      <c r="Y940" s="33">
        <f>IF($AB940="","",IFERROR(INDEX(ITP!$M$3:$M$46,MATCH($AB940,ITP!$E$3:$E$46,0)),""))</f>
        <v/>
      </c>
      <c r="Z940" s="33">
        <f>IF($AB940="","",IFERROR(INDEX(ITP!$N$3:$N$46,MATCH($AB940,ITP!$E$3:$E$46,0)),""))</f>
        <v/>
      </c>
      <c r="AA940" s="13">
        <f>IF(A940="","",A940&amp;"|"&amp;COUNTIF($A$2:A940,A940))</f>
        <v/>
      </c>
      <c r="AB940" s="13">
        <f>IF($A940="","",IFERROR(INDEX(ITP!$C$3:$C$21,MATCH(1,INDEX((ITP!$A$3:$A$21=$A940)*(((ITP!$B$3:$B$21="")+ISNUMBER(SEARCH(ITP!$B$3:$B$21,$G940&amp;" "&amp;$T940)))&gt;0),0),0)),""))</f>
        <v/>
      </c>
    </row>
    <row r="941">
      <c r="A941" s="33" t="n"/>
      <c r="B941" s="10" t="n"/>
      <c r="C941" s="33" t="n"/>
      <c r="D941" s="28" t="n"/>
      <c r="E941" s="10" t="n"/>
      <c r="F941" s="44" t="n"/>
      <c r="G941" s="33" t="n"/>
      <c r="H941" s="33" t="n"/>
      <c r="I941" s="33" t="n"/>
      <c r="J941" s="33" t="n"/>
      <c r="K941" s="44" t="n"/>
      <c r="L941" s="10" t="n"/>
      <c r="M941" s="33" t="n"/>
      <c r="N941" s="33" t="n"/>
      <c r="O941" s="33" t="n"/>
      <c r="P941" s="33" t="n"/>
      <c r="Q941" s="33" t="n"/>
      <c r="R941" s="33">
        <f>IF($AB941="","",IFERROR(INDEX(ITP!$G$3:$G$46,MATCH($AB941,ITP!$E$3:$E$46,0)),""))</f>
        <v/>
      </c>
      <c r="S941" s="33" t="n"/>
      <c r="T941" s="33" t="n"/>
      <c r="U941" s="33">
        <f>IF($AB941="","",IFERROR(INDEX(ITP!$I$3:$I$46,MATCH($AB941,ITP!$E$3:$E$46,0)),""))</f>
        <v/>
      </c>
      <c r="V941" s="33">
        <f>IF($AB941="","",IFERROR(INDEX(ITP!$J$3:$J$46,MATCH($AB941,ITP!$E$3:$E$46,0)),""))</f>
        <v/>
      </c>
      <c r="W941" s="33">
        <f>IF($AB941="","",IFERROR(INDEX(ITP!$K$3:$K$46,MATCH($AB941,ITP!$E$3:$E$46,0)),""))</f>
        <v/>
      </c>
      <c r="X941" s="33">
        <f>IF($AB941="","",IFERROR(INDEX(ITP!$L$3:$L$46,MATCH($AB941,ITP!$E$3:$E$46,0)),""))</f>
        <v/>
      </c>
      <c r="Y941" s="33">
        <f>IF($AB941="","",IFERROR(INDEX(ITP!$M$3:$M$46,MATCH($AB941,ITP!$E$3:$E$46,0)),""))</f>
        <v/>
      </c>
      <c r="Z941" s="33">
        <f>IF($AB941="","",IFERROR(INDEX(ITP!$N$3:$N$46,MATCH($AB941,ITP!$E$3:$E$46,0)),""))</f>
        <v/>
      </c>
      <c r="AA941" s="13">
        <f>IF(A941="","",A941&amp;"|"&amp;COUNTIF($A$2:A941,A941))</f>
        <v/>
      </c>
      <c r="AB941" s="13">
        <f>IF($A941="","",IFERROR(INDEX(ITP!$C$3:$C$21,MATCH(1,INDEX((ITP!$A$3:$A$21=$A941)*(((ITP!$B$3:$B$21="")+ISNUMBER(SEARCH(ITP!$B$3:$B$21,$G941&amp;" "&amp;$T941)))&gt;0),0),0)),""))</f>
        <v/>
      </c>
    </row>
    <row r="942">
      <c r="A942" s="33" t="n"/>
      <c r="B942" s="10" t="n"/>
      <c r="C942" s="33" t="n"/>
      <c r="D942" s="28" t="n"/>
      <c r="E942" s="10" t="n"/>
      <c r="F942" s="44" t="n"/>
      <c r="G942" s="33" t="n"/>
      <c r="H942" s="33" t="n"/>
      <c r="I942" s="33" t="n"/>
      <c r="J942" s="33" t="n"/>
      <c r="K942" s="44" t="n"/>
      <c r="L942" s="10" t="n"/>
      <c r="M942" s="33" t="n"/>
      <c r="N942" s="33" t="n"/>
      <c r="O942" s="33" t="n"/>
      <c r="P942" s="33" t="n"/>
      <c r="Q942" s="33" t="n"/>
      <c r="R942" s="33">
        <f>IF($AB942="","",IFERROR(INDEX(ITP!$G$3:$G$46,MATCH($AB942,ITP!$E$3:$E$46,0)),""))</f>
        <v/>
      </c>
      <c r="S942" s="33" t="n"/>
      <c r="T942" s="33" t="n"/>
      <c r="U942" s="33">
        <f>IF($AB942="","",IFERROR(INDEX(ITP!$I$3:$I$46,MATCH($AB942,ITP!$E$3:$E$46,0)),""))</f>
        <v/>
      </c>
      <c r="V942" s="33">
        <f>IF($AB942="","",IFERROR(INDEX(ITP!$J$3:$J$46,MATCH($AB942,ITP!$E$3:$E$46,0)),""))</f>
        <v/>
      </c>
      <c r="W942" s="33">
        <f>IF($AB942="","",IFERROR(INDEX(ITP!$K$3:$K$46,MATCH($AB942,ITP!$E$3:$E$46,0)),""))</f>
        <v/>
      </c>
      <c r="X942" s="33">
        <f>IF($AB942="","",IFERROR(INDEX(ITP!$L$3:$L$46,MATCH($AB942,ITP!$E$3:$E$46,0)),""))</f>
        <v/>
      </c>
      <c r="Y942" s="33">
        <f>IF($AB942="","",IFERROR(INDEX(ITP!$M$3:$M$46,MATCH($AB942,ITP!$E$3:$E$46,0)),""))</f>
        <v/>
      </c>
      <c r="Z942" s="33">
        <f>IF($AB942="","",IFERROR(INDEX(ITP!$N$3:$N$46,MATCH($AB942,ITP!$E$3:$E$46,0)),""))</f>
        <v/>
      </c>
      <c r="AA942" s="13">
        <f>IF(A942="","",A942&amp;"|"&amp;COUNTIF($A$2:A942,A942))</f>
        <v/>
      </c>
      <c r="AB942" s="13">
        <f>IF($A942="","",IFERROR(INDEX(ITP!$C$3:$C$21,MATCH(1,INDEX((ITP!$A$3:$A$21=$A942)*(((ITP!$B$3:$B$21="")+ISNUMBER(SEARCH(ITP!$B$3:$B$21,$G942&amp;" "&amp;$T942)))&gt;0),0),0)),""))</f>
        <v/>
      </c>
    </row>
    <row r="943">
      <c r="A943" s="33" t="n"/>
      <c r="B943" s="10" t="n"/>
      <c r="C943" s="33" t="n"/>
      <c r="D943" s="28" t="n"/>
      <c r="E943" s="10" t="n"/>
      <c r="F943" s="44" t="n"/>
      <c r="G943" s="33" t="n"/>
      <c r="H943" s="33" t="n"/>
      <c r="I943" s="33" t="n"/>
      <c r="J943" s="33" t="n"/>
      <c r="K943" s="44" t="n"/>
      <c r="L943" s="10" t="n"/>
      <c r="M943" s="33" t="n"/>
      <c r="N943" s="33" t="n"/>
      <c r="O943" s="33" t="n"/>
      <c r="P943" s="33" t="n"/>
      <c r="Q943" s="33" t="n"/>
      <c r="R943" s="33">
        <f>IF($AB943="","",IFERROR(INDEX(ITP!$G$3:$G$46,MATCH($AB943,ITP!$E$3:$E$46,0)),""))</f>
        <v/>
      </c>
      <c r="S943" s="33" t="n"/>
      <c r="T943" s="33" t="n"/>
      <c r="U943" s="33">
        <f>IF($AB943="","",IFERROR(INDEX(ITP!$I$3:$I$46,MATCH($AB943,ITP!$E$3:$E$46,0)),""))</f>
        <v/>
      </c>
      <c r="V943" s="33">
        <f>IF($AB943="","",IFERROR(INDEX(ITP!$J$3:$J$46,MATCH($AB943,ITP!$E$3:$E$46,0)),""))</f>
        <v/>
      </c>
      <c r="W943" s="33">
        <f>IF($AB943="","",IFERROR(INDEX(ITP!$K$3:$K$46,MATCH($AB943,ITP!$E$3:$E$46,0)),""))</f>
        <v/>
      </c>
      <c r="X943" s="33">
        <f>IF($AB943="","",IFERROR(INDEX(ITP!$L$3:$L$46,MATCH($AB943,ITP!$E$3:$E$46,0)),""))</f>
        <v/>
      </c>
      <c r="Y943" s="33">
        <f>IF($AB943="","",IFERROR(INDEX(ITP!$M$3:$M$46,MATCH($AB943,ITP!$E$3:$E$46,0)),""))</f>
        <v/>
      </c>
      <c r="Z943" s="33">
        <f>IF($AB943="","",IFERROR(INDEX(ITP!$N$3:$N$46,MATCH($AB943,ITP!$E$3:$E$46,0)),""))</f>
        <v/>
      </c>
      <c r="AA943" s="13">
        <f>IF(A943="","",A943&amp;"|"&amp;COUNTIF($A$2:A943,A943))</f>
        <v/>
      </c>
      <c r="AB943" s="13">
        <f>IF($A943="","",IFERROR(INDEX(ITP!$C$3:$C$21,MATCH(1,INDEX((ITP!$A$3:$A$21=$A943)*(((ITP!$B$3:$B$21="")+ISNUMBER(SEARCH(ITP!$B$3:$B$21,$G943&amp;" "&amp;$T943)))&gt;0),0),0)),""))</f>
        <v/>
      </c>
    </row>
    <row r="944">
      <c r="A944" s="33" t="n"/>
      <c r="B944" s="10" t="n"/>
      <c r="C944" s="33" t="n"/>
      <c r="D944" s="28" t="n"/>
      <c r="E944" s="10" t="n"/>
      <c r="F944" s="44" t="n"/>
      <c r="G944" s="33" t="n"/>
      <c r="H944" s="33" t="n"/>
      <c r="I944" s="33" t="n"/>
      <c r="J944" s="33" t="n"/>
      <c r="K944" s="44" t="n"/>
      <c r="L944" s="10" t="n"/>
      <c r="M944" s="33" t="n"/>
      <c r="N944" s="33" t="n"/>
      <c r="O944" s="33" t="n"/>
      <c r="P944" s="33" t="n"/>
      <c r="Q944" s="33" t="n"/>
      <c r="R944" s="33">
        <f>IF($AB944="","",IFERROR(INDEX(ITP!$G$3:$G$46,MATCH($AB944,ITP!$E$3:$E$46,0)),""))</f>
        <v/>
      </c>
      <c r="S944" s="33" t="n"/>
      <c r="T944" s="33" t="n"/>
      <c r="U944" s="33">
        <f>IF($AB944="","",IFERROR(INDEX(ITP!$I$3:$I$46,MATCH($AB944,ITP!$E$3:$E$46,0)),""))</f>
        <v/>
      </c>
      <c r="V944" s="33">
        <f>IF($AB944="","",IFERROR(INDEX(ITP!$J$3:$J$46,MATCH($AB944,ITP!$E$3:$E$46,0)),""))</f>
        <v/>
      </c>
      <c r="W944" s="33">
        <f>IF($AB944="","",IFERROR(INDEX(ITP!$K$3:$K$46,MATCH($AB944,ITP!$E$3:$E$46,0)),""))</f>
        <v/>
      </c>
      <c r="X944" s="33">
        <f>IF($AB944="","",IFERROR(INDEX(ITP!$L$3:$L$46,MATCH($AB944,ITP!$E$3:$E$46,0)),""))</f>
        <v/>
      </c>
      <c r="Y944" s="33">
        <f>IF($AB944="","",IFERROR(INDEX(ITP!$M$3:$M$46,MATCH($AB944,ITP!$E$3:$E$46,0)),""))</f>
        <v/>
      </c>
      <c r="Z944" s="33">
        <f>IF($AB944="","",IFERROR(INDEX(ITP!$N$3:$N$46,MATCH($AB944,ITP!$E$3:$E$46,0)),""))</f>
        <v/>
      </c>
      <c r="AA944" s="13">
        <f>IF(A944="","",A944&amp;"|"&amp;COUNTIF($A$2:A944,A944))</f>
        <v/>
      </c>
      <c r="AB944" s="13">
        <f>IF($A944="","",IFERROR(INDEX(ITP!$C$3:$C$21,MATCH(1,INDEX((ITP!$A$3:$A$21=$A944)*(((ITP!$B$3:$B$21="")+ISNUMBER(SEARCH(ITP!$B$3:$B$21,$G944&amp;" "&amp;$T944)))&gt;0),0),0)),""))</f>
        <v/>
      </c>
    </row>
    <row r="945">
      <c r="A945" s="33" t="n"/>
      <c r="B945" s="10" t="n"/>
      <c r="C945" s="33" t="n"/>
      <c r="D945" s="28" t="n"/>
      <c r="E945" s="10" t="n"/>
      <c r="F945" s="44" t="n"/>
      <c r="G945" s="33" t="n"/>
      <c r="H945" s="33" t="n"/>
      <c r="I945" s="33" t="n"/>
      <c r="J945" s="33" t="n"/>
      <c r="K945" s="44" t="n"/>
      <c r="L945" s="10" t="n"/>
      <c r="M945" s="33" t="n"/>
      <c r="N945" s="33" t="n"/>
      <c r="O945" s="33" t="n"/>
      <c r="P945" s="33" t="n"/>
      <c r="Q945" s="33" t="n"/>
      <c r="R945" s="33">
        <f>IF($AB945="","",IFERROR(INDEX(ITP!$G$3:$G$46,MATCH($AB945,ITP!$E$3:$E$46,0)),""))</f>
        <v/>
      </c>
      <c r="S945" s="33" t="n"/>
      <c r="T945" s="33" t="n"/>
      <c r="U945" s="33">
        <f>IF($AB945="","",IFERROR(INDEX(ITP!$I$3:$I$46,MATCH($AB945,ITP!$E$3:$E$46,0)),""))</f>
        <v/>
      </c>
      <c r="V945" s="33">
        <f>IF($AB945="","",IFERROR(INDEX(ITP!$J$3:$J$46,MATCH($AB945,ITP!$E$3:$E$46,0)),""))</f>
        <v/>
      </c>
      <c r="W945" s="33">
        <f>IF($AB945="","",IFERROR(INDEX(ITP!$K$3:$K$46,MATCH($AB945,ITP!$E$3:$E$46,0)),""))</f>
        <v/>
      </c>
      <c r="X945" s="33">
        <f>IF($AB945="","",IFERROR(INDEX(ITP!$L$3:$L$46,MATCH($AB945,ITP!$E$3:$E$46,0)),""))</f>
        <v/>
      </c>
      <c r="Y945" s="33">
        <f>IF($AB945="","",IFERROR(INDEX(ITP!$M$3:$M$46,MATCH($AB945,ITP!$E$3:$E$46,0)),""))</f>
        <v/>
      </c>
      <c r="Z945" s="33">
        <f>IF($AB945="","",IFERROR(INDEX(ITP!$N$3:$N$46,MATCH($AB945,ITP!$E$3:$E$46,0)),""))</f>
        <v/>
      </c>
      <c r="AA945" s="13">
        <f>IF(A945="","",A945&amp;"|"&amp;COUNTIF($A$2:A945,A945))</f>
        <v/>
      </c>
      <c r="AB945" s="13">
        <f>IF($A945="","",IFERROR(INDEX(ITP!$C$3:$C$21,MATCH(1,INDEX((ITP!$A$3:$A$21=$A945)*(((ITP!$B$3:$B$21="")+ISNUMBER(SEARCH(ITP!$B$3:$B$21,$G945&amp;" "&amp;$T945)))&gt;0),0),0)),""))</f>
        <v/>
      </c>
    </row>
    <row r="946">
      <c r="A946" s="33" t="n"/>
      <c r="B946" s="10" t="n"/>
      <c r="C946" s="33" t="n"/>
      <c r="D946" s="28" t="n"/>
      <c r="E946" s="10" t="n"/>
      <c r="F946" s="44" t="n"/>
      <c r="G946" s="33" t="n"/>
      <c r="H946" s="33" t="n"/>
      <c r="I946" s="33" t="n"/>
      <c r="J946" s="33" t="n"/>
      <c r="K946" s="44" t="n"/>
      <c r="L946" s="10" t="n"/>
      <c r="M946" s="33" t="n"/>
      <c r="N946" s="33" t="n"/>
      <c r="O946" s="33" t="n"/>
      <c r="P946" s="33" t="n"/>
      <c r="Q946" s="33" t="n"/>
      <c r="R946" s="33">
        <f>IF($AB946="","",IFERROR(INDEX(ITP!$G$3:$G$46,MATCH($AB946,ITP!$E$3:$E$46,0)),""))</f>
        <v/>
      </c>
      <c r="S946" s="33" t="n"/>
      <c r="T946" s="33" t="n"/>
      <c r="U946" s="33">
        <f>IF($AB946="","",IFERROR(INDEX(ITP!$I$3:$I$46,MATCH($AB946,ITP!$E$3:$E$46,0)),""))</f>
        <v/>
      </c>
      <c r="V946" s="33">
        <f>IF($AB946="","",IFERROR(INDEX(ITP!$J$3:$J$46,MATCH($AB946,ITP!$E$3:$E$46,0)),""))</f>
        <v/>
      </c>
      <c r="W946" s="33">
        <f>IF($AB946="","",IFERROR(INDEX(ITP!$K$3:$K$46,MATCH($AB946,ITP!$E$3:$E$46,0)),""))</f>
        <v/>
      </c>
      <c r="X946" s="33">
        <f>IF($AB946="","",IFERROR(INDEX(ITP!$L$3:$L$46,MATCH($AB946,ITP!$E$3:$E$46,0)),""))</f>
        <v/>
      </c>
      <c r="Y946" s="33">
        <f>IF($AB946="","",IFERROR(INDEX(ITP!$M$3:$M$46,MATCH($AB946,ITP!$E$3:$E$46,0)),""))</f>
        <v/>
      </c>
      <c r="Z946" s="33">
        <f>IF($AB946="","",IFERROR(INDEX(ITP!$N$3:$N$46,MATCH($AB946,ITP!$E$3:$E$46,0)),""))</f>
        <v/>
      </c>
      <c r="AA946" s="13">
        <f>IF(A946="","",A946&amp;"|"&amp;COUNTIF($A$2:A946,A946))</f>
        <v/>
      </c>
      <c r="AB946" s="13">
        <f>IF($A946="","",IFERROR(INDEX(ITP!$C$3:$C$21,MATCH(1,INDEX((ITP!$A$3:$A$21=$A946)*(((ITP!$B$3:$B$21="")+ISNUMBER(SEARCH(ITP!$B$3:$B$21,$G946&amp;" "&amp;$T946)))&gt;0),0),0)),""))</f>
        <v/>
      </c>
    </row>
    <row r="947">
      <c r="A947" s="33" t="n"/>
      <c r="B947" s="10" t="n"/>
      <c r="C947" s="33" t="n"/>
      <c r="D947" s="28" t="n"/>
      <c r="E947" s="10" t="n"/>
      <c r="F947" s="44" t="n"/>
      <c r="G947" s="33" t="n"/>
      <c r="H947" s="33" t="n"/>
      <c r="I947" s="33" t="n"/>
      <c r="J947" s="33" t="n"/>
      <c r="K947" s="44" t="n"/>
      <c r="L947" s="10" t="n"/>
      <c r="M947" s="33" t="n"/>
      <c r="N947" s="33" t="n"/>
      <c r="O947" s="33" t="n"/>
      <c r="P947" s="33" t="n"/>
      <c r="Q947" s="33" t="n"/>
      <c r="R947" s="33">
        <f>IF($AB947="","",IFERROR(INDEX(ITP!$G$3:$G$46,MATCH($AB947,ITP!$E$3:$E$46,0)),""))</f>
        <v/>
      </c>
      <c r="S947" s="33" t="n"/>
      <c r="T947" s="33" t="n"/>
      <c r="U947" s="33">
        <f>IF($AB947="","",IFERROR(INDEX(ITP!$I$3:$I$46,MATCH($AB947,ITP!$E$3:$E$46,0)),""))</f>
        <v/>
      </c>
      <c r="V947" s="33">
        <f>IF($AB947="","",IFERROR(INDEX(ITP!$J$3:$J$46,MATCH($AB947,ITP!$E$3:$E$46,0)),""))</f>
        <v/>
      </c>
      <c r="W947" s="33">
        <f>IF($AB947="","",IFERROR(INDEX(ITP!$K$3:$K$46,MATCH($AB947,ITP!$E$3:$E$46,0)),""))</f>
        <v/>
      </c>
      <c r="X947" s="33">
        <f>IF($AB947="","",IFERROR(INDEX(ITP!$L$3:$L$46,MATCH($AB947,ITP!$E$3:$E$46,0)),""))</f>
        <v/>
      </c>
      <c r="Y947" s="33">
        <f>IF($AB947="","",IFERROR(INDEX(ITP!$M$3:$M$46,MATCH($AB947,ITP!$E$3:$E$46,0)),""))</f>
        <v/>
      </c>
      <c r="Z947" s="33">
        <f>IF($AB947="","",IFERROR(INDEX(ITP!$N$3:$N$46,MATCH($AB947,ITP!$E$3:$E$46,0)),""))</f>
        <v/>
      </c>
      <c r="AA947" s="13">
        <f>IF(A947="","",A947&amp;"|"&amp;COUNTIF($A$2:A947,A947))</f>
        <v/>
      </c>
      <c r="AB947" s="13">
        <f>IF($A947="","",IFERROR(INDEX(ITP!$C$3:$C$21,MATCH(1,INDEX((ITP!$A$3:$A$21=$A947)*(((ITP!$B$3:$B$21="")+ISNUMBER(SEARCH(ITP!$B$3:$B$21,$G947&amp;" "&amp;$T947)))&gt;0),0),0)),""))</f>
        <v/>
      </c>
    </row>
    <row r="948">
      <c r="A948" s="33" t="n"/>
      <c r="B948" s="10" t="n"/>
      <c r="C948" s="33" t="n"/>
      <c r="D948" s="28" t="n"/>
      <c r="E948" s="10" t="n"/>
      <c r="F948" s="44" t="n"/>
      <c r="G948" s="33" t="n"/>
      <c r="H948" s="33" t="n"/>
      <c r="I948" s="33" t="n"/>
      <c r="J948" s="33" t="n"/>
      <c r="K948" s="44" t="n"/>
      <c r="L948" s="10" t="n"/>
      <c r="M948" s="33" t="n"/>
      <c r="N948" s="33" t="n"/>
      <c r="O948" s="33" t="n"/>
      <c r="P948" s="33" t="n"/>
      <c r="Q948" s="33" t="n"/>
      <c r="R948" s="33">
        <f>IF($AB948="","",IFERROR(INDEX(ITP!$G$3:$G$46,MATCH($AB948,ITP!$E$3:$E$46,0)),""))</f>
        <v/>
      </c>
      <c r="S948" s="33" t="n"/>
      <c r="T948" s="33" t="n"/>
      <c r="U948" s="33">
        <f>IF($AB948="","",IFERROR(INDEX(ITP!$I$3:$I$46,MATCH($AB948,ITP!$E$3:$E$46,0)),""))</f>
        <v/>
      </c>
      <c r="V948" s="33">
        <f>IF($AB948="","",IFERROR(INDEX(ITP!$J$3:$J$46,MATCH($AB948,ITP!$E$3:$E$46,0)),""))</f>
        <v/>
      </c>
      <c r="W948" s="33">
        <f>IF($AB948="","",IFERROR(INDEX(ITP!$K$3:$K$46,MATCH($AB948,ITP!$E$3:$E$46,0)),""))</f>
        <v/>
      </c>
      <c r="X948" s="33">
        <f>IF($AB948="","",IFERROR(INDEX(ITP!$L$3:$L$46,MATCH($AB948,ITP!$E$3:$E$46,0)),""))</f>
        <v/>
      </c>
      <c r="Y948" s="33">
        <f>IF($AB948="","",IFERROR(INDEX(ITP!$M$3:$M$46,MATCH($AB948,ITP!$E$3:$E$46,0)),""))</f>
        <v/>
      </c>
      <c r="Z948" s="33">
        <f>IF($AB948="","",IFERROR(INDEX(ITP!$N$3:$N$46,MATCH($AB948,ITP!$E$3:$E$46,0)),""))</f>
        <v/>
      </c>
      <c r="AA948" s="13">
        <f>IF(A948="","",A948&amp;"|"&amp;COUNTIF($A$2:A948,A948))</f>
        <v/>
      </c>
      <c r="AB948" s="13">
        <f>IF($A948="","",IFERROR(INDEX(ITP!$C$3:$C$21,MATCH(1,INDEX((ITP!$A$3:$A$21=$A948)*(((ITP!$B$3:$B$21="")+ISNUMBER(SEARCH(ITP!$B$3:$B$21,$G948&amp;" "&amp;$T948)))&gt;0),0),0)),""))</f>
        <v/>
      </c>
    </row>
    <row r="949">
      <c r="A949" s="33" t="n"/>
      <c r="B949" s="10" t="n"/>
      <c r="C949" s="33" t="n"/>
      <c r="D949" s="28" t="n"/>
      <c r="E949" s="10" t="n"/>
      <c r="F949" s="44" t="n"/>
      <c r="G949" s="33" t="n"/>
      <c r="H949" s="33" t="n"/>
      <c r="I949" s="33" t="n"/>
      <c r="J949" s="33" t="n"/>
      <c r="K949" s="44" t="n"/>
      <c r="L949" s="10" t="n"/>
      <c r="M949" s="33" t="n"/>
      <c r="N949" s="33" t="n"/>
      <c r="O949" s="33" t="n"/>
      <c r="P949" s="33" t="n"/>
      <c r="Q949" s="33" t="n"/>
      <c r="R949" s="33">
        <f>IF($AB949="","",IFERROR(INDEX(ITP!$G$3:$G$46,MATCH($AB949,ITP!$E$3:$E$46,0)),""))</f>
        <v/>
      </c>
      <c r="S949" s="33" t="n"/>
      <c r="T949" s="33" t="n"/>
      <c r="U949" s="33">
        <f>IF($AB949="","",IFERROR(INDEX(ITP!$I$3:$I$46,MATCH($AB949,ITP!$E$3:$E$46,0)),""))</f>
        <v/>
      </c>
      <c r="V949" s="33">
        <f>IF($AB949="","",IFERROR(INDEX(ITP!$J$3:$J$46,MATCH($AB949,ITP!$E$3:$E$46,0)),""))</f>
        <v/>
      </c>
      <c r="W949" s="33">
        <f>IF($AB949="","",IFERROR(INDEX(ITP!$K$3:$K$46,MATCH($AB949,ITP!$E$3:$E$46,0)),""))</f>
        <v/>
      </c>
      <c r="X949" s="33">
        <f>IF($AB949="","",IFERROR(INDEX(ITP!$L$3:$L$46,MATCH($AB949,ITP!$E$3:$E$46,0)),""))</f>
        <v/>
      </c>
      <c r="Y949" s="33">
        <f>IF($AB949="","",IFERROR(INDEX(ITP!$M$3:$M$46,MATCH($AB949,ITP!$E$3:$E$46,0)),""))</f>
        <v/>
      </c>
      <c r="Z949" s="33">
        <f>IF($AB949="","",IFERROR(INDEX(ITP!$N$3:$N$46,MATCH($AB949,ITP!$E$3:$E$46,0)),""))</f>
        <v/>
      </c>
      <c r="AA949" s="13">
        <f>IF(A949="","",A949&amp;"|"&amp;COUNTIF($A$2:A949,A949))</f>
        <v/>
      </c>
      <c r="AB949" s="13">
        <f>IF($A949="","",IFERROR(INDEX(ITP!$C$3:$C$21,MATCH(1,INDEX((ITP!$A$3:$A$21=$A949)*(((ITP!$B$3:$B$21="")+ISNUMBER(SEARCH(ITP!$B$3:$B$21,$G949&amp;" "&amp;$T949)))&gt;0),0),0)),""))</f>
        <v/>
      </c>
    </row>
    <row r="950">
      <c r="A950" s="33" t="n"/>
      <c r="B950" s="10" t="n"/>
      <c r="C950" s="33" t="n"/>
      <c r="D950" s="28" t="n"/>
      <c r="E950" s="10" t="n"/>
      <c r="F950" s="44" t="n"/>
      <c r="G950" s="33" t="n"/>
      <c r="H950" s="33" t="n"/>
      <c r="I950" s="33" t="n"/>
      <c r="J950" s="33" t="n"/>
      <c r="K950" s="44" t="n"/>
      <c r="L950" s="10" t="n"/>
      <c r="M950" s="33" t="n"/>
      <c r="N950" s="33" t="n"/>
      <c r="O950" s="33" t="n"/>
      <c r="P950" s="33" t="n"/>
      <c r="Q950" s="33" t="n"/>
      <c r="R950" s="33">
        <f>IF($AB950="","",IFERROR(INDEX(ITP!$G$3:$G$46,MATCH($AB950,ITP!$E$3:$E$46,0)),""))</f>
        <v/>
      </c>
      <c r="S950" s="33" t="n"/>
      <c r="T950" s="33" t="n"/>
      <c r="U950" s="33">
        <f>IF($AB950="","",IFERROR(INDEX(ITP!$I$3:$I$46,MATCH($AB950,ITP!$E$3:$E$46,0)),""))</f>
        <v/>
      </c>
      <c r="V950" s="33">
        <f>IF($AB950="","",IFERROR(INDEX(ITP!$J$3:$J$46,MATCH($AB950,ITP!$E$3:$E$46,0)),""))</f>
        <v/>
      </c>
      <c r="W950" s="33">
        <f>IF($AB950="","",IFERROR(INDEX(ITP!$K$3:$K$46,MATCH($AB950,ITP!$E$3:$E$46,0)),""))</f>
        <v/>
      </c>
      <c r="X950" s="33">
        <f>IF($AB950="","",IFERROR(INDEX(ITP!$L$3:$L$46,MATCH($AB950,ITP!$E$3:$E$46,0)),""))</f>
        <v/>
      </c>
      <c r="Y950" s="33">
        <f>IF($AB950="","",IFERROR(INDEX(ITP!$M$3:$M$46,MATCH($AB950,ITP!$E$3:$E$46,0)),""))</f>
        <v/>
      </c>
      <c r="Z950" s="33">
        <f>IF($AB950="","",IFERROR(INDEX(ITP!$N$3:$N$46,MATCH($AB950,ITP!$E$3:$E$46,0)),""))</f>
        <v/>
      </c>
      <c r="AA950" s="13">
        <f>IF(A950="","",A950&amp;"|"&amp;COUNTIF($A$2:A950,A950))</f>
        <v/>
      </c>
      <c r="AB950" s="13">
        <f>IF($A950="","",IFERROR(INDEX(ITP!$C$3:$C$21,MATCH(1,INDEX((ITP!$A$3:$A$21=$A950)*(((ITP!$B$3:$B$21="")+ISNUMBER(SEARCH(ITP!$B$3:$B$21,$G950&amp;" "&amp;$T950)))&gt;0),0),0)),""))</f>
        <v/>
      </c>
    </row>
    <row r="951">
      <c r="A951" s="33" t="n"/>
      <c r="B951" s="10" t="n"/>
      <c r="C951" s="33" t="n"/>
      <c r="D951" s="28" t="n"/>
      <c r="E951" s="10" t="n"/>
      <c r="F951" s="44" t="n"/>
      <c r="G951" s="33" t="n"/>
      <c r="H951" s="33" t="n"/>
      <c r="I951" s="33" t="n"/>
      <c r="J951" s="33" t="n"/>
      <c r="K951" s="44" t="n"/>
      <c r="L951" s="10" t="n"/>
      <c r="M951" s="33" t="n"/>
      <c r="N951" s="33" t="n"/>
      <c r="O951" s="33" t="n"/>
      <c r="P951" s="33" t="n"/>
      <c r="Q951" s="33" t="n"/>
      <c r="R951" s="33">
        <f>IF($AB951="","",IFERROR(INDEX(ITP!$G$3:$G$46,MATCH($AB951,ITP!$E$3:$E$46,0)),""))</f>
        <v/>
      </c>
      <c r="S951" s="33" t="n"/>
      <c r="T951" s="33" t="n"/>
      <c r="U951" s="33">
        <f>IF($AB951="","",IFERROR(INDEX(ITP!$I$3:$I$46,MATCH($AB951,ITP!$E$3:$E$46,0)),""))</f>
        <v/>
      </c>
      <c r="V951" s="33">
        <f>IF($AB951="","",IFERROR(INDEX(ITP!$J$3:$J$46,MATCH($AB951,ITP!$E$3:$E$46,0)),""))</f>
        <v/>
      </c>
      <c r="W951" s="33">
        <f>IF($AB951="","",IFERROR(INDEX(ITP!$K$3:$K$46,MATCH($AB951,ITP!$E$3:$E$46,0)),""))</f>
        <v/>
      </c>
      <c r="X951" s="33">
        <f>IF($AB951="","",IFERROR(INDEX(ITP!$L$3:$L$46,MATCH($AB951,ITP!$E$3:$E$46,0)),""))</f>
        <v/>
      </c>
      <c r="Y951" s="33">
        <f>IF($AB951="","",IFERROR(INDEX(ITP!$M$3:$M$46,MATCH($AB951,ITP!$E$3:$E$46,0)),""))</f>
        <v/>
      </c>
      <c r="Z951" s="33">
        <f>IF($AB951="","",IFERROR(INDEX(ITP!$N$3:$N$46,MATCH($AB951,ITP!$E$3:$E$46,0)),""))</f>
        <v/>
      </c>
      <c r="AA951" s="13">
        <f>IF(A951="","",A951&amp;"|"&amp;COUNTIF($A$2:A951,A951))</f>
        <v/>
      </c>
      <c r="AB951" s="13">
        <f>IF($A951="","",IFERROR(INDEX(ITP!$C$3:$C$21,MATCH(1,INDEX((ITP!$A$3:$A$21=$A951)*(((ITP!$B$3:$B$21="")+ISNUMBER(SEARCH(ITP!$B$3:$B$21,$G951&amp;" "&amp;$T951)))&gt;0),0),0)),""))</f>
        <v/>
      </c>
    </row>
    <row r="952">
      <c r="A952" s="33" t="n"/>
      <c r="B952" s="10" t="n"/>
      <c r="C952" s="33" t="n"/>
      <c r="D952" s="28" t="n"/>
      <c r="E952" s="10" t="n"/>
      <c r="F952" s="44" t="n"/>
      <c r="G952" s="33" t="n"/>
      <c r="H952" s="33" t="n"/>
      <c r="I952" s="33" t="n"/>
      <c r="J952" s="33" t="n"/>
      <c r="K952" s="44" t="n"/>
      <c r="L952" s="10" t="n"/>
      <c r="M952" s="33" t="n"/>
      <c r="N952" s="33" t="n"/>
      <c r="O952" s="33" t="n"/>
      <c r="P952" s="33" t="n"/>
      <c r="Q952" s="33" t="n"/>
      <c r="R952" s="33">
        <f>IF($AB952="","",IFERROR(INDEX(ITP!$G$3:$G$46,MATCH($AB952,ITP!$E$3:$E$46,0)),""))</f>
        <v/>
      </c>
      <c r="S952" s="33" t="n"/>
      <c r="T952" s="33" t="n"/>
      <c r="U952" s="33">
        <f>IF($AB952="","",IFERROR(INDEX(ITP!$I$3:$I$46,MATCH($AB952,ITP!$E$3:$E$46,0)),""))</f>
        <v/>
      </c>
      <c r="V952" s="33">
        <f>IF($AB952="","",IFERROR(INDEX(ITP!$J$3:$J$46,MATCH($AB952,ITP!$E$3:$E$46,0)),""))</f>
        <v/>
      </c>
      <c r="W952" s="33">
        <f>IF($AB952="","",IFERROR(INDEX(ITP!$K$3:$K$46,MATCH($AB952,ITP!$E$3:$E$46,0)),""))</f>
        <v/>
      </c>
      <c r="X952" s="33">
        <f>IF($AB952="","",IFERROR(INDEX(ITP!$L$3:$L$46,MATCH($AB952,ITP!$E$3:$E$46,0)),""))</f>
        <v/>
      </c>
      <c r="Y952" s="33">
        <f>IF($AB952="","",IFERROR(INDEX(ITP!$M$3:$M$46,MATCH($AB952,ITP!$E$3:$E$46,0)),""))</f>
        <v/>
      </c>
      <c r="Z952" s="33">
        <f>IF($AB952="","",IFERROR(INDEX(ITP!$N$3:$N$46,MATCH($AB952,ITP!$E$3:$E$46,0)),""))</f>
        <v/>
      </c>
      <c r="AA952" s="13">
        <f>IF(A952="","",A952&amp;"|"&amp;COUNTIF($A$2:A952,A952))</f>
        <v/>
      </c>
      <c r="AB952" s="13">
        <f>IF($A952="","",IFERROR(INDEX(ITP!$C$3:$C$21,MATCH(1,INDEX((ITP!$A$3:$A$21=$A952)*(((ITP!$B$3:$B$21="")+ISNUMBER(SEARCH(ITP!$B$3:$B$21,$G952&amp;" "&amp;$T952)))&gt;0),0),0)),""))</f>
        <v/>
      </c>
    </row>
    <row r="953">
      <c r="A953" s="33" t="n"/>
      <c r="B953" s="10" t="n"/>
      <c r="C953" s="33" t="n"/>
      <c r="D953" s="28" t="n"/>
      <c r="E953" s="10" t="n"/>
      <c r="F953" s="44" t="n"/>
      <c r="G953" s="33" t="n"/>
      <c r="H953" s="33" t="n"/>
      <c r="I953" s="33" t="n"/>
      <c r="J953" s="33" t="n"/>
      <c r="K953" s="44" t="n"/>
      <c r="L953" s="10" t="n"/>
      <c r="M953" s="33" t="n"/>
      <c r="N953" s="33" t="n"/>
      <c r="O953" s="33" t="n"/>
      <c r="P953" s="33" t="n"/>
      <c r="Q953" s="33" t="n"/>
      <c r="R953" s="33">
        <f>IF($AB953="","",IFERROR(INDEX(ITP!$G$3:$G$46,MATCH($AB953,ITP!$E$3:$E$46,0)),""))</f>
        <v/>
      </c>
      <c r="S953" s="33" t="n"/>
      <c r="T953" s="33" t="n"/>
      <c r="U953" s="33">
        <f>IF($AB953="","",IFERROR(INDEX(ITP!$I$3:$I$46,MATCH($AB953,ITP!$E$3:$E$46,0)),""))</f>
        <v/>
      </c>
      <c r="V953" s="33">
        <f>IF($AB953="","",IFERROR(INDEX(ITP!$J$3:$J$46,MATCH($AB953,ITP!$E$3:$E$46,0)),""))</f>
        <v/>
      </c>
      <c r="W953" s="33">
        <f>IF($AB953="","",IFERROR(INDEX(ITP!$K$3:$K$46,MATCH($AB953,ITP!$E$3:$E$46,0)),""))</f>
        <v/>
      </c>
      <c r="X953" s="33">
        <f>IF($AB953="","",IFERROR(INDEX(ITP!$L$3:$L$46,MATCH($AB953,ITP!$E$3:$E$46,0)),""))</f>
        <v/>
      </c>
      <c r="Y953" s="33">
        <f>IF($AB953="","",IFERROR(INDEX(ITP!$M$3:$M$46,MATCH($AB953,ITP!$E$3:$E$46,0)),""))</f>
        <v/>
      </c>
      <c r="Z953" s="33">
        <f>IF($AB953="","",IFERROR(INDEX(ITP!$N$3:$N$46,MATCH($AB953,ITP!$E$3:$E$46,0)),""))</f>
        <v/>
      </c>
      <c r="AA953" s="13">
        <f>IF(A953="","",A953&amp;"|"&amp;COUNTIF($A$2:A953,A953))</f>
        <v/>
      </c>
      <c r="AB953" s="13">
        <f>IF($A953="","",IFERROR(INDEX(ITP!$C$3:$C$21,MATCH(1,INDEX((ITP!$A$3:$A$21=$A953)*(((ITP!$B$3:$B$21="")+ISNUMBER(SEARCH(ITP!$B$3:$B$21,$G953&amp;" "&amp;$T953)))&gt;0),0),0)),""))</f>
        <v/>
      </c>
    </row>
    <row r="954">
      <c r="A954" s="33" t="n"/>
      <c r="B954" s="10" t="n"/>
      <c r="C954" s="33" t="n"/>
      <c r="D954" s="28" t="n"/>
      <c r="E954" s="10" t="n"/>
      <c r="F954" s="44" t="n"/>
      <c r="G954" s="33" t="n"/>
      <c r="H954" s="33" t="n"/>
      <c r="I954" s="33" t="n"/>
      <c r="J954" s="33" t="n"/>
      <c r="K954" s="44" t="n"/>
      <c r="L954" s="10" t="n"/>
      <c r="M954" s="33" t="n"/>
      <c r="N954" s="33" t="n"/>
      <c r="O954" s="33" t="n"/>
      <c r="P954" s="33" t="n"/>
      <c r="Q954" s="33" t="n"/>
      <c r="R954" s="33">
        <f>IF($AB954="","",IFERROR(INDEX(ITP!$G$3:$G$46,MATCH($AB954,ITP!$E$3:$E$46,0)),""))</f>
        <v/>
      </c>
      <c r="S954" s="33" t="n"/>
      <c r="T954" s="33" t="n"/>
      <c r="U954" s="33">
        <f>IF($AB954="","",IFERROR(INDEX(ITP!$I$3:$I$46,MATCH($AB954,ITP!$E$3:$E$46,0)),""))</f>
        <v/>
      </c>
      <c r="V954" s="33">
        <f>IF($AB954="","",IFERROR(INDEX(ITP!$J$3:$J$46,MATCH($AB954,ITP!$E$3:$E$46,0)),""))</f>
        <v/>
      </c>
      <c r="W954" s="33">
        <f>IF($AB954="","",IFERROR(INDEX(ITP!$K$3:$K$46,MATCH($AB954,ITP!$E$3:$E$46,0)),""))</f>
        <v/>
      </c>
      <c r="X954" s="33">
        <f>IF($AB954="","",IFERROR(INDEX(ITP!$L$3:$L$46,MATCH($AB954,ITP!$E$3:$E$46,0)),""))</f>
        <v/>
      </c>
      <c r="Y954" s="33">
        <f>IF($AB954="","",IFERROR(INDEX(ITP!$M$3:$M$46,MATCH($AB954,ITP!$E$3:$E$46,0)),""))</f>
        <v/>
      </c>
      <c r="Z954" s="33">
        <f>IF($AB954="","",IFERROR(INDEX(ITP!$N$3:$N$46,MATCH($AB954,ITP!$E$3:$E$46,0)),""))</f>
        <v/>
      </c>
      <c r="AA954" s="13">
        <f>IF(A954="","",A954&amp;"|"&amp;COUNTIF($A$2:A954,A954))</f>
        <v/>
      </c>
      <c r="AB954" s="13">
        <f>IF($A954="","",IFERROR(INDEX(ITP!$C$3:$C$21,MATCH(1,INDEX((ITP!$A$3:$A$21=$A954)*(((ITP!$B$3:$B$21="")+ISNUMBER(SEARCH(ITP!$B$3:$B$21,$G954&amp;" "&amp;$T954)))&gt;0),0),0)),""))</f>
        <v/>
      </c>
    </row>
    <row r="955">
      <c r="A955" s="33" t="n"/>
      <c r="B955" s="10" t="n"/>
      <c r="C955" s="33" t="n"/>
      <c r="D955" s="28" t="n"/>
      <c r="E955" s="10" t="n"/>
      <c r="F955" s="44" t="n"/>
      <c r="G955" s="33" t="n"/>
      <c r="H955" s="33" t="n"/>
      <c r="I955" s="33" t="n"/>
      <c r="J955" s="33" t="n"/>
      <c r="K955" s="44" t="n"/>
      <c r="L955" s="10" t="n"/>
      <c r="M955" s="33" t="n"/>
      <c r="N955" s="33" t="n"/>
      <c r="O955" s="33" t="n"/>
      <c r="P955" s="33" t="n"/>
      <c r="Q955" s="33" t="n"/>
      <c r="R955" s="33">
        <f>IF($AB955="","",IFERROR(INDEX(ITP!$G$3:$G$46,MATCH($AB955,ITP!$E$3:$E$46,0)),""))</f>
        <v/>
      </c>
      <c r="S955" s="33" t="n"/>
      <c r="T955" s="33" t="n"/>
      <c r="U955" s="33">
        <f>IF($AB955="","",IFERROR(INDEX(ITP!$I$3:$I$46,MATCH($AB955,ITP!$E$3:$E$46,0)),""))</f>
        <v/>
      </c>
      <c r="V955" s="33">
        <f>IF($AB955="","",IFERROR(INDEX(ITP!$J$3:$J$46,MATCH($AB955,ITP!$E$3:$E$46,0)),""))</f>
        <v/>
      </c>
      <c r="W955" s="33">
        <f>IF($AB955="","",IFERROR(INDEX(ITP!$K$3:$K$46,MATCH($AB955,ITP!$E$3:$E$46,0)),""))</f>
        <v/>
      </c>
      <c r="X955" s="33">
        <f>IF($AB955="","",IFERROR(INDEX(ITP!$L$3:$L$46,MATCH($AB955,ITP!$E$3:$E$46,0)),""))</f>
        <v/>
      </c>
      <c r="Y955" s="33">
        <f>IF($AB955="","",IFERROR(INDEX(ITP!$M$3:$M$46,MATCH($AB955,ITP!$E$3:$E$46,0)),""))</f>
        <v/>
      </c>
      <c r="Z955" s="33">
        <f>IF($AB955="","",IFERROR(INDEX(ITP!$N$3:$N$46,MATCH($AB955,ITP!$E$3:$E$46,0)),""))</f>
        <v/>
      </c>
      <c r="AA955" s="13">
        <f>IF(A955="","",A955&amp;"|"&amp;COUNTIF($A$2:A955,A955))</f>
        <v/>
      </c>
      <c r="AB955" s="13">
        <f>IF($A955="","",IFERROR(INDEX(ITP!$C$3:$C$21,MATCH(1,INDEX((ITP!$A$3:$A$21=$A955)*(((ITP!$B$3:$B$21="")+ISNUMBER(SEARCH(ITP!$B$3:$B$21,$G955&amp;" "&amp;$T955)))&gt;0),0),0)),""))</f>
        <v/>
      </c>
    </row>
    <row r="956">
      <c r="A956" s="33" t="n"/>
      <c r="B956" s="10" t="n"/>
      <c r="C956" s="33" t="n"/>
      <c r="D956" s="28" t="n"/>
      <c r="E956" s="10" t="n"/>
      <c r="F956" s="44" t="n"/>
      <c r="G956" s="33" t="n"/>
      <c r="H956" s="33" t="n"/>
      <c r="I956" s="33" t="n"/>
      <c r="J956" s="33" t="n"/>
      <c r="K956" s="44" t="n"/>
      <c r="L956" s="10" t="n"/>
      <c r="M956" s="33" t="n"/>
      <c r="N956" s="33" t="n"/>
      <c r="O956" s="33" t="n"/>
      <c r="P956" s="33" t="n"/>
      <c r="Q956" s="33" t="n"/>
      <c r="R956" s="33">
        <f>IF($AB956="","",IFERROR(INDEX(ITP!$G$3:$G$46,MATCH($AB956,ITP!$E$3:$E$46,0)),""))</f>
        <v/>
      </c>
      <c r="S956" s="33" t="n"/>
      <c r="T956" s="33" t="n"/>
      <c r="U956" s="33">
        <f>IF($AB956="","",IFERROR(INDEX(ITP!$I$3:$I$46,MATCH($AB956,ITP!$E$3:$E$46,0)),""))</f>
        <v/>
      </c>
      <c r="V956" s="33">
        <f>IF($AB956="","",IFERROR(INDEX(ITP!$J$3:$J$46,MATCH($AB956,ITP!$E$3:$E$46,0)),""))</f>
        <v/>
      </c>
      <c r="W956" s="33">
        <f>IF($AB956="","",IFERROR(INDEX(ITP!$K$3:$K$46,MATCH($AB956,ITP!$E$3:$E$46,0)),""))</f>
        <v/>
      </c>
      <c r="X956" s="33">
        <f>IF($AB956="","",IFERROR(INDEX(ITP!$L$3:$L$46,MATCH($AB956,ITP!$E$3:$E$46,0)),""))</f>
        <v/>
      </c>
      <c r="Y956" s="33">
        <f>IF($AB956="","",IFERROR(INDEX(ITP!$M$3:$M$46,MATCH($AB956,ITP!$E$3:$E$46,0)),""))</f>
        <v/>
      </c>
      <c r="Z956" s="33">
        <f>IF($AB956="","",IFERROR(INDEX(ITP!$N$3:$N$46,MATCH($AB956,ITP!$E$3:$E$46,0)),""))</f>
        <v/>
      </c>
      <c r="AA956" s="13">
        <f>IF(A956="","",A956&amp;"|"&amp;COUNTIF($A$2:A956,A956))</f>
        <v/>
      </c>
      <c r="AB956" s="13">
        <f>IF($A956="","",IFERROR(INDEX(ITP!$C$3:$C$21,MATCH(1,INDEX((ITP!$A$3:$A$21=$A956)*(((ITP!$B$3:$B$21="")+ISNUMBER(SEARCH(ITP!$B$3:$B$21,$G956&amp;" "&amp;$T956)))&gt;0),0),0)),""))</f>
        <v/>
      </c>
    </row>
    <row r="957">
      <c r="A957" s="33" t="n"/>
      <c r="B957" s="10" t="n"/>
      <c r="C957" s="33" t="n"/>
      <c r="D957" s="28" t="n"/>
      <c r="E957" s="10" t="n"/>
      <c r="F957" s="44" t="n"/>
      <c r="G957" s="33" t="n"/>
      <c r="H957" s="33" t="n"/>
      <c r="I957" s="33" t="n"/>
      <c r="J957" s="33" t="n"/>
      <c r="K957" s="44" t="n"/>
      <c r="L957" s="10" t="n"/>
      <c r="M957" s="33" t="n"/>
      <c r="N957" s="33" t="n"/>
      <c r="O957" s="33" t="n"/>
      <c r="P957" s="33" t="n"/>
      <c r="Q957" s="33" t="n"/>
      <c r="R957" s="33">
        <f>IF($AB957="","",IFERROR(INDEX(ITP!$G$3:$G$46,MATCH($AB957,ITP!$E$3:$E$46,0)),""))</f>
        <v/>
      </c>
      <c r="S957" s="33" t="n"/>
      <c r="T957" s="33" t="n"/>
      <c r="U957" s="33">
        <f>IF($AB957="","",IFERROR(INDEX(ITP!$I$3:$I$46,MATCH($AB957,ITP!$E$3:$E$46,0)),""))</f>
        <v/>
      </c>
      <c r="V957" s="33">
        <f>IF($AB957="","",IFERROR(INDEX(ITP!$J$3:$J$46,MATCH($AB957,ITP!$E$3:$E$46,0)),""))</f>
        <v/>
      </c>
      <c r="W957" s="33">
        <f>IF($AB957="","",IFERROR(INDEX(ITP!$K$3:$K$46,MATCH($AB957,ITP!$E$3:$E$46,0)),""))</f>
        <v/>
      </c>
      <c r="X957" s="33">
        <f>IF($AB957="","",IFERROR(INDEX(ITP!$L$3:$L$46,MATCH($AB957,ITP!$E$3:$E$46,0)),""))</f>
        <v/>
      </c>
      <c r="Y957" s="33">
        <f>IF($AB957="","",IFERROR(INDEX(ITP!$M$3:$M$46,MATCH($AB957,ITP!$E$3:$E$46,0)),""))</f>
        <v/>
      </c>
      <c r="Z957" s="33">
        <f>IF($AB957="","",IFERROR(INDEX(ITP!$N$3:$N$46,MATCH($AB957,ITP!$E$3:$E$46,0)),""))</f>
        <v/>
      </c>
      <c r="AA957" s="13">
        <f>IF(A957="","",A957&amp;"|"&amp;COUNTIF($A$2:A957,A957))</f>
        <v/>
      </c>
      <c r="AB957" s="13">
        <f>IF($A957="","",IFERROR(INDEX(ITP!$C$3:$C$21,MATCH(1,INDEX((ITP!$A$3:$A$21=$A957)*(((ITP!$B$3:$B$21="")+ISNUMBER(SEARCH(ITP!$B$3:$B$21,$G957&amp;" "&amp;$T957)))&gt;0),0),0)),""))</f>
        <v/>
      </c>
    </row>
    <row r="958">
      <c r="A958" s="33" t="n"/>
      <c r="B958" s="10" t="n"/>
      <c r="C958" s="33" t="n"/>
      <c r="D958" s="28" t="n"/>
      <c r="E958" s="10" t="n"/>
      <c r="F958" s="44" t="n"/>
      <c r="G958" s="33" t="n"/>
      <c r="H958" s="33" t="n"/>
      <c r="I958" s="33" t="n"/>
      <c r="J958" s="33" t="n"/>
      <c r="K958" s="44" t="n"/>
      <c r="L958" s="10" t="n"/>
      <c r="M958" s="33" t="n"/>
      <c r="N958" s="33" t="n"/>
      <c r="O958" s="33" t="n"/>
      <c r="P958" s="33" t="n"/>
      <c r="Q958" s="33" t="n"/>
      <c r="R958" s="33">
        <f>IF($AB958="","",IFERROR(INDEX(ITP!$G$3:$G$46,MATCH($AB958,ITP!$E$3:$E$46,0)),""))</f>
        <v/>
      </c>
      <c r="S958" s="33" t="n"/>
      <c r="T958" s="33" t="n"/>
      <c r="U958" s="33">
        <f>IF($AB958="","",IFERROR(INDEX(ITP!$I$3:$I$46,MATCH($AB958,ITP!$E$3:$E$46,0)),""))</f>
        <v/>
      </c>
      <c r="V958" s="33">
        <f>IF($AB958="","",IFERROR(INDEX(ITP!$J$3:$J$46,MATCH($AB958,ITP!$E$3:$E$46,0)),""))</f>
        <v/>
      </c>
      <c r="W958" s="33">
        <f>IF($AB958="","",IFERROR(INDEX(ITP!$K$3:$K$46,MATCH($AB958,ITP!$E$3:$E$46,0)),""))</f>
        <v/>
      </c>
      <c r="X958" s="33">
        <f>IF($AB958="","",IFERROR(INDEX(ITP!$L$3:$L$46,MATCH($AB958,ITP!$E$3:$E$46,0)),""))</f>
        <v/>
      </c>
      <c r="Y958" s="33">
        <f>IF($AB958="","",IFERROR(INDEX(ITP!$M$3:$M$46,MATCH($AB958,ITP!$E$3:$E$46,0)),""))</f>
        <v/>
      </c>
      <c r="Z958" s="33">
        <f>IF($AB958="","",IFERROR(INDEX(ITP!$N$3:$N$46,MATCH($AB958,ITP!$E$3:$E$46,0)),""))</f>
        <v/>
      </c>
      <c r="AA958" s="13">
        <f>IF(A958="","",A958&amp;"|"&amp;COUNTIF($A$2:A958,A958))</f>
        <v/>
      </c>
      <c r="AB958" s="13">
        <f>IF($A958="","",IFERROR(INDEX(ITP!$C$3:$C$21,MATCH(1,INDEX((ITP!$A$3:$A$21=$A958)*(((ITP!$B$3:$B$21="")+ISNUMBER(SEARCH(ITP!$B$3:$B$21,$G958&amp;" "&amp;$T958)))&gt;0),0),0)),""))</f>
        <v/>
      </c>
    </row>
    <row r="959">
      <c r="A959" s="33" t="n"/>
      <c r="B959" s="10" t="n"/>
      <c r="C959" s="33" t="n"/>
      <c r="D959" s="28" t="n"/>
      <c r="E959" s="10" t="n"/>
      <c r="F959" s="44" t="n"/>
      <c r="G959" s="33" t="n"/>
      <c r="H959" s="33" t="n"/>
      <c r="I959" s="33" t="n"/>
      <c r="J959" s="33" t="n"/>
      <c r="K959" s="44" t="n"/>
      <c r="L959" s="10" t="n"/>
      <c r="M959" s="33" t="n"/>
      <c r="N959" s="33" t="n"/>
      <c r="O959" s="33" t="n"/>
      <c r="P959" s="33" t="n"/>
      <c r="Q959" s="33" t="n"/>
      <c r="R959" s="33">
        <f>IF($AB959="","",IFERROR(INDEX(ITP!$G$3:$G$46,MATCH($AB959,ITP!$E$3:$E$46,0)),""))</f>
        <v/>
      </c>
      <c r="S959" s="33" t="n"/>
      <c r="T959" s="33" t="n"/>
      <c r="U959" s="33">
        <f>IF($AB959="","",IFERROR(INDEX(ITP!$I$3:$I$46,MATCH($AB959,ITP!$E$3:$E$46,0)),""))</f>
        <v/>
      </c>
      <c r="V959" s="33">
        <f>IF($AB959="","",IFERROR(INDEX(ITP!$J$3:$J$46,MATCH($AB959,ITP!$E$3:$E$46,0)),""))</f>
        <v/>
      </c>
      <c r="W959" s="33">
        <f>IF($AB959="","",IFERROR(INDEX(ITP!$K$3:$K$46,MATCH($AB959,ITP!$E$3:$E$46,0)),""))</f>
        <v/>
      </c>
      <c r="X959" s="33">
        <f>IF($AB959="","",IFERROR(INDEX(ITP!$L$3:$L$46,MATCH($AB959,ITP!$E$3:$E$46,0)),""))</f>
        <v/>
      </c>
      <c r="Y959" s="33">
        <f>IF($AB959="","",IFERROR(INDEX(ITP!$M$3:$M$46,MATCH($AB959,ITP!$E$3:$E$46,0)),""))</f>
        <v/>
      </c>
      <c r="Z959" s="33">
        <f>IF($AB959="","",IFERROR(INDEX(ITP!$N$3:$N$46,MATCH($AB959,ITP!$E$3:$E$46,0)),""))</f>
        <v/>
      </c>
      <c r="AA959" s="13">
        <f>IF(A959="","",A959&amp;"|"&amp;COUNTIF($A$2:A959,A959))</f>
        <v/>
      </c>
      <c r="AB959" s="13">
        <f>IF($A959="","",IFERROR(INDEX(ITP!$C$3:$C$21,MATCH(1,INDEX((ITP!$A$3:$A$21=$A959)*(((ITP!$B$3:$B$21="")+ISNUMBER(SEARCH(ITP!$B$3:$B$21,$G959&amp;" "&amp;$T959)))&gt;0),0),0)),""))</f>
        <v/>
      </c>
    </row>
    <row r="960">
      <c r="A960" s="33" t="n"/>
      <c r="B960" s="10" t="n"/>
      <c r="C960" s="33" t="n"/>
      <c r="D960" s="28" t="n"/>
      <c r="E960" s="10" t="n"/>
      <c r="F960" s="44" t="n"/>
      <c r="G960" s="33" t="n"/>
      <c r="H960" s="33" t="n"/>
      <c r="I960" s="33" t="n"/>
      <c r="J960" s="33" t="n"/>
      <c r="K960" s="44" t="n"/>
      <c r="L960" s="10" t="n"/>
      <c r="M960" s="33" t="n"/>
      <c r="N960" s="33" t="n"/>
      <c r="O960" s="33" t="n"/>
      <c r="P960" s="33" t="n"/>
      <c r="Q960" s="33" t="n"/>
      <c r="R960" s="33">
        <f>IF($AB960="","",IFERROR(INDEX(ITP!$G$3:$G$46,MATCH($AB960,ITP!$E$3:$E$46,0)),""))</f>
        <v/>
      </c>
      <c r="S960" s="33" t="n"/>
      <c r="T960" s="33" t="n"/>
      <c r="U960" s="33">
        <f>IF($AB960="","",IFERROR(INDEX(ITP!$I$3:$I$46,MATCH($AB960,ITP!$E$3:$E$46,0)),""))</f>
        <v/>
      </c>
      <c r="V960" s="33">
        <f>IF($AB960="","",IFERROR(INDEX(ITP!$J$3:$J$46,MATCH($AB960,ITP!$E$3:$E$46,0)),""))</f>
        <v/>
      </c>
      <c r="W960" s="33">
        <f>IF($AB960="","",IFERROR(INDEX(ITP!$K$3:$K$46,MATCH($AB960,ITP!$E$3:$E$46,0)),""))</f>
        <v/>
      </c>
      <c r="X960" s="33">
        <f>IF($AB960="","",IFERROR(INDEX(ITP!$L$3:$L$46,MATCH($AB960,ITP!$E$3:$E$46,0)),""))</f>
        <v/>
      </c>
      <c r="Y960" s="33">
        <f>IF($AB960="","",IFERROR(INDEX(ITP!$M$3:$M$46,MATCH($AB960,ITP!$E$3:$E$46,0)),""))</f>
        <v/>
      </c>
      <c r="Z960" s="33">
        <f>IF($AB960="","",IFERROR(INDEX(ITP!$N$3:$N$46,MATCH($AB960,ITP!$E$3:$E$46,0)),""))</f>
        <v/>
      </c>
      <c r="AA960" s="13">
        <f>IF(A960="","",A960&amp;"|"&amp;COUNTIF($A$2:A960,A960))</f>
        <v/>
      </c>
      <c r="AB960" s="13">
        <f>IF($A960="","",IFERROR(INDEX(ITP!$C$3:$C$21,MATCH(1,INDEX((ITP!$A$3:$A$21=$A960)*(((ITP!$B$3:$B$21="")+ISNUMBER(SEARCH(ITP!$B$3:$B$21,$G960&amp;" "&amp;$T960)))&gt;0),0),0)),""))</f>
        <v/>
      </c>
    </row>
    <row r="961">
      <c r="A961" s="33" t="n"/>
      <c r="B961" s="10" t="n"/>
      <c r="C961" s="33" t="n"/>
      <c r="D961" s="28" t="n"/>
      <c r="E961" s="10" t="n"/>
      <c r="F961" s="44" t="n"/>
      <c r="G961" s="33" t="n"/>
      <c r="H961" s="33" t="n"/>
      <c r="I961" s="33" t="n"/>
      <c r="J961" s="33" t="n"/>
      <c r="K961" s="44" t="n"/>
      <c r="L961" s="10" t="n"/>
      <c r="M961" s="33" t="n"/>
      <c r="N961" s="33" t="n"/>
      <c r="O961" s="33" t="n"/>
      <c r="P961" s="33" t="n"/>
      <c r="Q961" s="33" t="n"/>
      <c r="R961" s="33">
        <f>IF($AB961="","",IFERROR(INDEX(ITP!$G$3:$G$46,MATCH($AB961,ITP!$E$3:$E$46,0)),""))</f>
        <v/>
      </c>
      <c r="S961" s="33" t="n"/>
      <c r="T961" s="33" t="n"/>
      <c r="U961" s="33">
        <f>IF($AB961="","",IFERROR(INDEX(ITP!$I$3:$I$46,MATCH($AB961,ITP!$E$3:$E$46,0)),""))</f>
        <v/>
      </c>
      <c r="V961" s="33">
        <f>IF($AB961="","",IFERROR(INDEX(ITP!$J$3:$J$46,MATCH($AB961,ITP!$E$3:$E$46,0)),""))</f>
        <v/>
      </c>
      <c r="W961" s="33">
        <f>IF($AB961="","",IFERROR(INDEX(ITP!$K$3:$K$46,MATCH($AB961,ITP!$E$3:$E$46,0)),""))</f>
        <v/>
      </c>
      <c r="X961" s="33">
        <f>IF($AB961="","",IFERROR(INDEX(ITP!$L$3:$L$46,MATCH($AB961,ITP!$E$3:$E$46,0)),""))</f>
        <v/>
      </c>
      <c r="Y961" s="33">
        <f>IF($AB961="","",IFERROR(INDEX(ITP!$M$3:$M$46,MATCH($AB961,ITP!$E$3:$E$46,0)),""))</f>
        <v/>
      </c>
      <c r="Z961" s="33">
        <f>IF($AB961="","",IFERROR(INDEX(ITP!$N$3:$N$46,MATCH($AB961,ITP!$E$3:$E$46,0)),""))</f>
        <v/>
      </c>
      <c r="AA961" s="13">
        <f>IF(A961="","",A961&amp;"|"&amp;COUNTIF($A$2:A961,A961))</f>
        <v/>
      </c>
      <c r="AB961" s="13">
        <f>IF($A961="","",IFERROR(INDEX(ITP!$C$3:$C$21,MATCH(1,INDEX((ITP!$A$3:$A$21=$A961)*(((ITP!$B$3:$B$21="")+ISNUMBER(SEARCH(ITP!$B$3:$B$21,$G961&amp;" "&amp;$T961)))&gt;0),0),0)),""))</f>
        <v/>
      </c>
    </row>
    <row r="962">
      <c r="A962" s="33" t="n"/>
      <c r="B962" s="10" t="n"/>
      <c r="C962" s="33" t="n"/>
      <c r="D962" s="28" t="n"/>
      <c r="E962" s="10" t="n"/>
      <c r="F962" s="44" t="n"/>
      <c r="G962" s="33" t="n"/>
      <c r="H962" s="33" t="n"/>
      <c r="I962" s="33" t="n"/>
      <c r="J962" s="33" t="n"/>
      <c r="K962" s="44" t="n"/>
      <c r="L962" s="10" t="n"/>
      <c r="M962" s="33" t="n"/>
      <c r="N962" s="33" t="n"/>
      <c r="O962" s="33" t="n"/>
      <c r="P962" s="33" t="n"/>
      <c r="Q962" s="33" t="n"/>
      <c r="R962" s="33">
        <f>IF($AB962="","",IFERROR(INDEX(ITP!$G$3:$G$46,MATCH($AB962,ITP!$E$3:$E$46,0)),""))</f>
        <v/>
      </c>
      <c r="S962" s="33" t="n"/>
      <c r="T962" s="33" t="n"/>
      <c r="U962" s="33">
        <f>IF($AB962="","",IFERROR(INDEX(ITP!$I$3:$I$46,MATCH($AB962,ITP!$E$3:$E$46,0)),""))</f>
        <v/>
      </c>
      <c r="V962" s="33">
        <f>IF($AB962="","",IFERROR(INDEX(ITP!$J$3:$J$46,MATCH($AB962,ITP!$E$3:$E$46,0)),""))</f>
        <v/>
      </c>
      <c r="W962" s="33">
        <f>IF($AB962="","",IFERROR(INDEX(ITP!$K$3:$K$46,MATCH($AB962,ITP!$E$3:$E$46,0)),""))</f>
        <v/>
      </c>
      <c r="X962" s="33">
        <f>IF($AB962="","",IFERROR(INDEX(ITP!$L$3:$L$46,MATCH($AB962,ITP!$E$3:$E$46,0)),""))</f>
        <v/>
      </c>
      <c r="Y962" s="33">
        <f>IF($AB962="","",IFERROR(INDEX(ITP!$M$3:$M$46,MATCH($AB962,ITP!$E$3:$E$46,0)),""))</f>
        <v/>
      </c>
      <c r="Z962" s="33">
        <f>IF($AB962="","",IFERROR(INDEX(ITP!$N$3:$N$46,MATCH($AB962,ITP!$E$3:$E$46,0)),""))</f>
        <v/>
      </c>
      <c r="AA962" s="13">
        <f>IF(A962="","",A962&amp;"|"&amp;COUNTIF($A$2:A962,A962))</f>
        <v/>
      </c>
      <c r="AB962" s="13">
        <f>IF($A962="","",IFERROR(INDEX(ITP!$C$3:$C$21,MATCH(1,INDEX((ITP!$A$3:$A$21=$A962)*(((ITP!$B$3:$B$21="")+ISNUMBER(SEARCH(ITP!$B$3:$B$21,$G962&amp;" "&amp;$T962)))&gt;0),0),0)),""))</f>
        <v/>
      </c>
    </row>
    <row r="963">
      <c r="A963" s="33" t="n"/>
      <c r="B963" s="10" t="n"/>
      <c r="C963" s="33" t="n"/>
      <c r="D963" s="28" t="n"/>
      <c r="E963" s="10" t="n"/>
      <c r="F963" s="44" t="n"/>
      <c r="G963" s="33" t="n"/>
      <c r="H963" s="33" t="n"/>
      <c r="I963" s="33" t="n"/>
      <c r="J963" s="33" t="n"/>
      <c r="K963" s="44" t="n"/>
      <c r="L963" s="10" t="n"/>
      <c r="M963" s="33" t="n"/>
      <c r="N963" s="33" t="n"/>
      <c r="O963" s="33" t="n"/>
      <c r="P963" s="33" t="n"/>
      <c r="Q963" s="33" t="n"/>
      <c r="R963" s="33">
        <f>IF($AB963="","",IFERROR(INDEX(ITP!$G$3:$G$46,MATCH($AB963,ITP!$E$3:$E$46,0)),""))</f>
        <v/>
      </c>
      <c r="S963" s="33" t="n"/>
      <c r="T963" s="33" t="n"/>
      <c r="U963" s="33">
        <f>IF($AB963="","",IFERROR(INDEX(ITP!$I$3:$I$46,MATCH($AB963,ITP!$E$3:$E$46,0)),""))</f>
        <v/>
      </c>
      <c r="V963" s="33">
        <f>IF($AB963="","",IFERROR(INDEX(ITP!$J$3:$J$46,MATCH($AB963,ITP!$E$3:$E$46,0)),""))</f>
        <v/>
      </c>
      <c r="W963" s="33">
        <f>IF($AB963="","",IFERROR(INDEX(ITP!$K$3:$K$46,MATCH($AB963,ITP!$E$3:$E$46,0)),""))</f>
        <v/>
      </c>
      <c r="X963" s="33">
        <f>IF($AB963="","",IFERROR(INDEX(ITP!$L$3:$L$46,MATCH($AB963,ITP!$E$3:$E$46,0)),""))</f>
        <v/>
      </c>
      <c r="Y963" s="33">
        <f>IF($AB963="","",IFERROR(INDEX(ITP!$M$3:$M$46,MATCH($AB963,ITP!$E$3:$E$46,0)),""))</f>
        <v/>
      </c>
      <c r="Z963" s="33">
        <f>IF($AB963="","",IFERROR(INDEX(ITP!$N$3:$N$46,MATCH($AB963,ITP!$E$3:$E$46,0)),""))</f>
        <v/>
      </c>
      <c r="AA963" s="13">
        <f>IF(A963="","",A963&amp;"|"&amp;COUNTIF($A$2:A963,A963))</f>
        <v/>
      </c>
      <c r="AB963" s="13">
        <f>IF($A963="","",IFERROR(INDEX(ITP!$C$3:$C$21,MATCH(1,INDEX((ITP!$A$3:$A$21=$A963)*(((ITP!$B$3:$B$21="")+ISNUMBER(SEARCH(ITP!$B$3:$B$21,$G963&amp;" "&amp;$T963)))&gt;0),0),0)),""))</f>
        <v/>
      </c>
    </row>
    <row r="964">
      <c r="A964" s="33" t="n"/>
      <c r="B964" s="10" t="n"/>
      <c r="C964" s="33" t="n"/>
      <c r="D964" s="28" t="n"/>
      <c r="E964" s="10" t="n"/>
      <c r="F964" s="44" t="n"/>
      <c r="G964" s="33" t="n"/>
      <c r="H964" s="33" t="n"/>
      <c r="I964" s="33" t="n"/>
      <c r="J964" s="33" t="n"/>
      <c r="K964" s="44" t="n"/>
      <c r="L964" s="10" t="n"/>
      <c r="M964" s="33" t="n"/>
      <c r="N964" s="33" t="n"/>
      <c r="O964" s="33" t="n"/>
      <c r="P964" s="33" t="n"/>
      <c r="Q964" s="33" t="n"/>
      <c r="R964" s="33">
        <f>IF($AB964="","",IFERROR(INDEX(ITP!$G$3:$G$46,MATCH($AB964,ITP!$E$3:$E$46,0)),""))</f>
        <v/>
      </c>
      <c r="S964" s="33" t="n"/>
      <c r="T964" s="33" t="n"/>
      <c r="U964" s="33">
        <f>IF($AB964="","",IFERROR(INDEX(ITP!$I$3:$I$46,MATCH($AB964,ITP!$E$3:$E$46,0)),""))</f>
        <v/>
      </c>
      <c r="V964" s="33">
        <f>IF($AB964="","",IFERROR(INDEX(ITP!$J$3:$J$46,MATCH($AB964,ITP!$E$3:$E$46,0)),""))</f>
        <v/>
      </c>
      <c r="W964" s="33">
        <f>IF($AB964="","",IFERROR(INDEX(ITP!$K$3:$K$46,MATCH($AB964,ITP!$E$3:$E$46,0)),""))</f>
        <v/>
      </c>
      <c r="X964" s="33">
        <f>IF($AB964="","",IFERROR(INDEX(ITP!$L$3:$L$46,MATCH($AB964,ITP!$E$3:$E$46,0)),""))</f>
        <v/>
      </c>
      <c r="Y964" s="33">
        <f>IF($AB964="","",IFERROR(INDEX(ITP!$M$3:$M$46,MATCH($AB964,ITP!$E$3:$E$46,0)),""))</f>
        <v/>
      </c>
      <c r="Z964" s="33">
        <f>IF($AB964="","",IFERROR(INDEX(ITP!$N$3:$N$46,MATCH($AB964,ITP!$E$3:$E$46,0)),""))</f>
        <v/>
      </c>
      <c r="AA964" s="13">
        <f>IF(A964="","",A964&amp;"|"&amp;COUNTIF($A$2:A964,A964))</f>
        <v/>
      </c>
      <c r="AB964" s="13">
        <f>IF($A964="","",IFERROR(INDEX(ITP!$C$3:$C$21,MATCH(1,INDEX((ITP!$A$3:$A$21=$A964)*(((ITP!$B$3:$B$21="")+ISNUMBER(SEARCH(ITP!$B$3:$B$21,$G964&amp;" "&amp;$T964)))&gt;0),0),0)),""))</f>
        <v/>
      </c>
    </row>
    <row r="965">
      <c r="A965" s="33" t="n"/>
      <c r="B965" s="10" t="n"/>
      <c r="C965" s="33" t="n"/>
      <c r="D965" s="28" t="n"/>
      <c r="E965" s="10" t="n"/>
      <c r="F965" s="44" t="n"/>
      <c r="G965" s="33" t="n"/>
      <c r="H965" s="33" t="n"/>
      <c r="I965" s="33" t="n"/>
      <c r="J965" s="33" t="n"/>
      <c r="K965" s="44" t="n"/>
      <c r="L965" s="10" t="n"/>
      <c r="M965" s="33" t="n"/>
      <c r="N965" s="33" t="n"/>
      <c r="O965" s="33" t="n"/>
      <c r="P965" s="33" t="n"/>
      <c r="Q965" s="33" t="n"/>
      <c r="R965" s="33">
        <f>IF($AB965="","",IFERROR(INDEX(ITP!$G$3:$G$46,MATCH($AB965,ITP!$E$3:$E$46,0)),""))</f>
        <v/>
      </c>
      <c r="S965" s="33" t="n"/>
      <c r="T965" s="33" t="n"/>
      <c r="U965" s="33">
        <f>IF($AB965="","",IFERROR(INDEX(ITP!$I$3:$I$46,MATCH($AB965,ITP!$E$3:$E$46,0)),""))</f>
        <v/>
      </c>
      <c r="V965" s="33">
        <f>IF($AB965="","",IFERROR(INDEX(ITP!$J$3:$J$46,MATCH($AB965,ITP!$E$3:$E$46,0)),""))</f>
        <v/>
      </c>
      <c r="W965" s="33">
        <f>IF($AB965="","",IFERROR(INDEX(ITP!$K$3:$K$46,MATCH($AB965,ITP!$E$3:$E$46,0)),""))</f>
        <v/>
      </c>
      <c r="X965" s="33">
        <f>IF($AB965="","",IFERROR(INDEX(ITP!$L$3:$L$46,MATCH($AB965,ITP!$E$3:$E$46,0)),""))</f>
        <v/>
      </c>
      <c r="Y965" s="33">
        <f>IF($AB965="","",IFERROR(INDEX(ITP!$M$3:$M$46,MATCH($AB965,ITP!$E$3:$E$46,0)),""))</f>
        <v/>
      </c>
      <c r="Z965" s="33">
        <f>IF($AB965="","",IFERROR(INDEX(ITP!$N$3:$N$46,MATCH($AB965,ITP!$E$3:$E$46,0)),""))</f>
        <v/>
      </c>
      <c r="AA965" s="13">
        <f>IF(A965="","",A965&amp;"|"&amp;COUNTIF($A$2:A965,A965))</f>
        <v/>
      </c>
      <c r="AB965" s="13">
        <f>IF($A965="","",IFERROR(INDEX(ITP!$C$3:$C$21,MATCH(1,INDEX((ITP!$A$3:$A$21=$A965)*(((ITP!$B$3:$B$21="")+ISNUMBER(SEARCH(ITP!$B$3:$B$21,$G965&amp;" "&amp;$T965)))&gt;0),0),0)),""))</f>
        <v/>
      </c>
    </row>
    <row r="966">
      <c r="A966" s="33" t="n"/>
      <c r="B966" s="10" t="n"/>
      <c r="C966" s="33" t="n"/>
      <c r="D966" s="28" t="n"/>
      <c r="E966" s="10" t="n"/>
      <c r="F966" s="44" t="n"/>
      <c r="G966" s="33" t="n"/>
      <c r="H966" s="33" t="n"/>
      <c r="I966" s="33" t="n"/>
      <c r="J966" s="33" t="n"/>
      <c r="K966" s="44" t="n"/>
      <c r="L966" s="10" t="n"/>
      <c r="M966" s="33" t="n"/>
      <c r="N966" s="33" t="n"/>
      <c r="O966" s="33" t="n"/>
      <c r="P966" s="33" t="n"/>
      <c r="Q966" s="33" t="n"/>
      <c r="R966" s="33">
        <f>IF($AB966="","",IFERROR(INDEX(ITP!$G$3:$G$46,MATCH($AB966,ITP!$E$3:$E$46,0)),""))</f>
        <v/>
      </c>
      <c r="S966" s="33" t="n"/>
      <c r="T966" s="33" t="n"/>
      <c r="U966" s="33">
        <f>IF($AB966="","",IFERROR(INDEX(ITP!$I$3:$I$46,MATCH($AB966,ITP!$E$3:$E$46,0)),""))</f>
        <v/>
      </c>
      <c r="V966" s="33">
        <f>IF($AB966="","",IFERROR(INDEX(ITP!$J$3:$J$46,MATCH($AB966,ITP!$E$3:$E$46,0)),""))</f>
        <v/>
      </c>
      <c r="W966" s="33">
        <f>IF($AB966="","",IFERROR(INDEX(ITP!$K$3:$K$46,MATCH($AB966,ITP!$E$3:$E$46,0)),""))</f>
        <v/>
      </c>
      <c r="X966" s="33">
        <f>IF($AB966="","",IFERROR(INDEX(ITP!$L$3:$L$46,MATCH($AB966,ITP!$E$3:$E$46,0)),""))</f>
        <v/>
      </c>
      <c r="Y966" s="33">
        <f>IF($AB966="","",IFERROR(INDEX(ITP!$M$3:$M$46,MATCH($AB966,ITP!$E$3:$E$46,0)),""))</f>
        <v/>
      </c>
      <c r="Z966" s="33">
        <f>IF($AB966="","",IFERROR(INDEX(ITP!$N$3:$N$46,MATCH($AB966,ITP!$E$3:$E$46,0)),""))</f>
        <v/>
      </c>
      <c r="AA966" s="13">
        <f>IF(A966="","",A966&amp;"|"&amp;COUNTIF($A$2:A966,A966))</f>
        <v/>
      </c>
      <c r="AB966" s="13">
        <f>IF($A966="","",IFERROR(INDEX(ITP!$C$3:$C$21,MATCH(1,INDEX((ITP!$A$3:$A$21=$A966)*(((ITP!$B$3:$B$21="")+ISNUMBER(SEARCH(ITP!$B$3:$B$21,$G966&amp;" "&amp;$T966)))&gt;0),0),0)),""))</f>
        <v/>
      </c>
    </row>
    <row r="967">
      <c r="A967" s="33" t="n"/>
      <c r="B967" s="10" t="n"/>
      <c r="C967" s="33" t="n"/>
      <c r="D967" s="28" t="n"/>
      <c r="E967" s="10" t="n"/>
      <c r="F967" s="44" t="n"/>
      <c r="G967" s="33" t="n"/>
      <c r="H967" s="33" t="n"/>
      <c r="I967" s="33" t="n"/>
      <c r="J967" s="33" t="n"/>
      <c r="K967" s="44" t="n"/>
      <c r="L967" s="10" t="n"/>
      <c r="M967" s="33" t="n"/>
      <c r="N967" s="33" t="n"/>
      <c r="O967" s="33" t="n"/>
      <c r="P967" s="33" t="n"/>
      <c r="Q967" s="33" t="n"/>
      <c r="R967" s="33">
        <f>IF($AB967="","",IFERROR(INDEX(ITP!$G$3:$G$46,MATCH($AB967,ITP!$E$3:$E$46,0)),""))</f>
        <v/>
      </c>
      <c r="S967" s="33" t="n"/>
      <c r="T967" s="33" t="n"/>
      <c r="U967" s="33">
        <f>IF($AB967="","",IFERROR(INDEX(ITP!$I$3:$I$46,MATCH($AB967,ITP!$E$3:$E$46,0)),""))</f>
        <v/>
      </c>
      <c r="V967" s="33">
        <f>IF($AB967="","",IFERROR(INDEX(ITP!$J$3:$J$46,MATCH($AB967,ITP!$E$3:$E$46,0)),""))</f>
        <v/>
      </c>
      <c r="W967" s="33">
        <f>IF($AB967="","",IFERROR(INDEX(ITP!$K$3:$K$46,MATCH($AB967,ITP!$E$3:$E$46,0)),""))</f>
        <v/>
      </c>
      <c r="X967" s="33">
        <f>IF($AB967="","",IFERROR(INDEX(ITP!$L$3:$L$46,MATCH($AB967,ITP!$E$3:$E$46,0)),""))</f>
        <v/>
      </c>
      <c r="Y967" s="33">
        <f>IF($AB967="","",IFERROR(INDEX(ITP!$M$3:$M$46,MATCH($AB967,ITP!$E$3:$E$46,0)),""))</f>
        <v/>
      </c>
      <c r="Z967" s="33">
        <f>IF($AB967="","",IFERROR(INDEX(ITP!$N$3:$N$46,MATCH($AB967,ITP!$E$3:$E$46,0)),""))</f>
        <v/>
      </c>
      <c r="AA967" s="13">
        <f>IF(A967="","",A967&amp;"|"&amp;COUNTIF($A$2:A967,A967))</f>
        <v/>
      </c>
      <c r="AB967" s="13">
        <f>IF($A967="","",IFERROR(INDEX(ITP!$C$3:$C$21,MATCH(1,INDEX((ITP!$A$3:$A$21=$A967)*(((ITP!$B$3:$B$21="")+ISNUMBER(SEARCH(ITP!$B$3:$B$21,$G967&amp;" "&amp;$T967)))&gt;0),0),0)),""))</f>
        <v/>
      </c>
    </row>
    <row r="968">
      <c r="A968" s="33" t="n"/>
      <c r="B968" s="10" t="n"/>
      <c r="C968" s="33" t="n"/>
      <c r="D968" s="28" t="n"/>
      <c r="E968" s="10" t="n"/>
      <c r="F968" s="44" t="n"/>
      <c r="G968" s="33" t="n"/>
      <c r="H968" s="33" t="n"/>
      <c r="I968" s="33" t="n"/>
      <c r="J968" s="33" t="n"/>
      <c r="K968" s="44" t="n"/>
      <c r="L968" s="10" t="n"/>
      <c r="M968" s="33" t="n"/>
      <c r="N968" s="33" t="n"/>
      <c r="O968" s="33" t="n"/>
      <c r="P968" s="33" t="n"/>
      <c r="Q968" s="33" t="n"/>
      <c r="R968" s="33">
        <f>IF($AB968="","",IFERROR(INDEX(ITP!$G$3:$G$46,MATCH($AB968,ITP!$E$3:$E$46,0)),""))</f>
        <v/>
      </c>
      <c r="S968" s="33" t="n"/>
      <c r="T968" s="33" t="n"/>
      <c r="U968" s="33">
        <f>IF($AB968="","",IFERROR(INDEX(ITP!$I$3:$I$46,MATCH($AB968,ITP!$E$3:$E$46,0)),""))</f>
        <v/>
      </c>
      <c r="V968" s="33">
        <f>IF($AB968="","",IFERROR(INDEX(ITP!$J$3:$J$46,MATCH($AB968,ITP!$E$3:$E$46,0)),""))</f>
        <v/>
      </c>
      <c r="W968" s="33">
        <f>IF($AB968="","",IFERROR(INDEX(ITP!$K$3:$K$46,MATCH($AB968,ITP!$E$3:$E$46,0)),""))</f>
        <v/>
      </c>
      <c r="X968" s="33">
        <f>IF($AB968="","",IFERROR(INDEX(ITP!$L$3:$L$46,MATCH($AB968,ITP!$E$3:$E$46,0)),""))</f>
        <v/>
      </c>
      <c r="Y968" s="33">
        <f>IF($AB968="","",IFERROR(INDEX(ITP!$M$3:$M$46,MATCH($AB968,ITP!$E$3:$E$46,0)),""))</f>
        <v/>
      </c>
      <c r="Z968" s="33">
        <f>IF($AB968="","",IFERROR(INDEX(ITP!$N$3:$N$46,MATCH($AB968,ITP!$E$3:$E$46,0)),""))</f>
        <v/>
      </c>
      <c r="AA968" s="13">
        <f>IF(A968="","",A968&amp;"|"&amp;COUNTIF($A$2:A968,A968))</f>
        <v/>
      </c>
      <c r="AB968" s="13">
        <f>IF($A968="","",IFERROR(INDEX(ITP!$C$3:$C$21,MATCH(1,INDEX((ITP!$A$3:$A$21=$A968)*(((ITP!$B$3:$B$21="")+ISNUMBER(SEARCH(ITP!$B$3:$B$21,$G968&amp;" "&amp;$T968)))&gt;0),0),0)),""))</f>
        <v/>
      </c>
    </row>
    <row r="969">
      <c r="A969" s="33" t="n"/>
      <c r="B969" s="10" t="n"/>
      <c r="C969" s="33" t="n"/>
      <c r="D969" s="28" t="n"/>
      <c r="E969" s="10" t="n"/>
      <c r="F969" s="44" t="n"/>
      <c r="G969" s="33" t="n"/>
      <c r="H969" s="33" t="n"/>
      <c r="I969" s="33" t="n"/>
      <c r="J969" s="33" t="n"/>
      <c r="K969" s="44" t="n"/>
      <c r="L969" s="10" t="n"/>
      <c r="M969" s="33" t="n"/>
      <c r="N969" s="33" t="n"/>
      <c r="O969" s="33" t="n"/>
      <c r="P969" s="33" t="n"/>
      <c r="Q969" s="33" t="n"/>
      <c r="R969" s="33">
        <f>IF($AB969="","",IFERROR(INDEX(ITP!$G$3:$G$46,MATCH($AB969,ITP!$E$3:$E$46,0)),""))</f>
        <v/>
      </c>
      <c r="S969" s="33" t="n"/>
      <c r="T969" s="33" t="n"/>
      <c r="U969" s="33">
        <f>IF($AB969="","",IFERROR(INDEX(ITP!$I$3:$I$46,MATCH($AB969,ITP!$E$3:$E$46,0)),""))</f>
        <v/>
      </c>
      <c r="V969" s="33">
        <f>IF($AB969="","",IFERROR(INDEX(ITP!$J$3:$J$46,MATCH($AB969,ITP!$E$3:$E$46,0)),""))</f>
        <v/>
      </c>
      <c r="W969" s="33">
        <f>IF($AB969="","",IFERROR(INDEX(ITP!$K$3:$K$46,MATCH($AB969,ITP!$E$3:$E$46,0)),""))</f>
        <v/>
      </c>
      <c r="X969" s="33">
        <f>IF($AB969="","",IFERROR(INDEX(ITP!$L$3:$L$46,MATCH($AB969,ITP!$E$3:$E$46,0)),""))</f>
        <v/>
      </c>
      <c r="Y969" s="33">
        <f>IF($AB969="","",IFERROR(INDEX(ITP!$M$3:$M$46,MATCH($AB969,ITP!$E$3:$E$46,0)),""))</f>
        <v/>
      </c>
      <c r="Z969" s="33">
        <f>IF($AB969="","",IFERROR(INDEX(ITP!$N$3:$N$46,MATCH($AB969,ITP!$E$3:$E$46,0)),""))</f>
        <v/>
      </c>
      <c r="AA969" s="13">
        <f>IF(A969="","",A969&amp;"|"&amp;COUNTIF($A$2:A969,A969))</f>
        <v/>
      </c>
      <c r="AB969" s="13">
        <f>IF($A969="","",IFERROR(INDEX(ITP!$C$3:$C$21,MATCH(1,INDEX((ITP!$A$3:$A$21=$A969)*(((ITP!$B$3:$B$21="")+ISNUMBER(SEARCH(ITP!$B$3:$B$21,$G969&amp;" "&amp;$T969)))&gt;0),0),0)),""))</f>
        <v/>
      </c>
    </row>
    <row r="970">
      <c r="A970" s="33" t="n"/>
      <c r="B970" s="10" t="n"/>
      <c r="C970" s="33" t="n"/>
      <c r="D970" s="28" t="n"/>
      <c r="E970" s="10" t="n"/>
      <c r="F970" s="44" t="n"/>
      <c r="G970" s="33" t="n"/>
      <c r="H970" s="33" t="n"/>
      <c r="I970" s="33" t="n"/>
      <c r="J970" s="33" t="n"/>
      <c r="K970" s="44" t="n"/>
      <c r="L970" s="10" t="n"/>
      <c r="M970" s="33" t="n"/>
      <c r="N970" s="33" t="n"/>
      <c r="O970" s="33" t="n"/>
      <c r="P970" s="33" t="n"/>
      <c r="Q970" s="33" t="n"/>
      <c r="R970" s="33">
        <f>IF($AB970="","",IFERROR(INDEX(ITP!$G$3:$G$46,MATCH($AB970,ITP!$E$3:$E$46,0)),""))</f>
        <v/>
      </c>
      <c r="S970" s="33" t="n"/>
      <c r="T970" s="33" t="n"/>
      <c r="U970" s="33">
        <f>IF($AB970="","",IFERROR(INDEX(ITP!$I$3:$I$46,MATCH($AB970,ITP!$E$3:$E$46,0)),""))</f>
        <v/>
      </c>
      <c r="V970" s="33">
        <f>IF($AB970="","",IFERROR(INDEX(ITP!$J$3:$J$46,MATCH($AB970,ITP!$E$3:$E$46,0)),""))</f>
        <v/>
      </c>
      <c r="W970" s="33">
        <f>IF($AB970="","",IFERROR(INDEX(ITP!$K$3:$K$46,MATCH($AB970,ITP!$E$3:$E$46,0)),""))</f>
        <v/>
      </c>
      <c r="X970" s="33">
        <f>IF($AB970="","",IFERROR(INDEX(ITP!$L$3:$L$46,MATCH($AB970,ITP!$E$3:$E$46,0)),""))</f>
        <v/>
      </c>
      <c r="Y970" s="33">
        <f>IF($AB970="","",IFERROR(INDEX(ITP!$M$3:$M$46,MATCH($AB970,ITP!$E$3:$E$46,0)),""))</f>
        <v/>
      </c>
      <c r="Z970" s="33">
        <f>IF($AB970="","",IFERROR(INDEX(ITP!$N$3:$N$46,MATCH($AB970,ITP!$E$3:$E$46,0)),""))</f>
        <v/>
      </c>
      <c r="AA970" s="13">
        <f>IF(A970="","",A970&amp;"|"&amp;COUNTIF($A$2:A970,A970))</f>
        <v/>
      </c>
      <c r="AB970" s="13">
        <f>IF($A970="","",IFERROR(INDEX(ITP!$C$3:$C$21,MATCH(1,INDEX((ITP!$A$3:$A$21=$A970)*(((ITP!$B$3:$B$21="")+ISNUMBER(SEARCH(ITP!$B$3:$B$21,$G970&amp;" "&amp;$T970)))&gt;0),0),0)),""))</f>
        <v/>
      </c>
    </row>
    <row r="971">
      <c r="A971" s="33" t="n"/>
      <c r="B971" s="10" t="n"/>
      <c r="C971" s="33" t="n"/>
      <c r="D971" s="28" t="n"/>
      <c r="E971" s="10" t="n"/>
      <c r="F971" s="44" t="n"/>
      <c r="G971" s="33" t="n"/>
      <c r="H971" s="33" t="n"/>
      <c r="I971" s="33" t="n"/>
      <c r="J971" s="33" t="n"/>
      <c r="K971" s="44" t="n"/>
      <c r="L971" s="10" t="n"/>
      <c r="M971" s="33" t="n"/>
      <c r="N971" s="33" t="n"/>
      <c r="O971" s="33" t="n"/>
      <c r="P971" s="33" t="n"/>
      <c r="Q971" s="33" t="n"/>
      <c r="R971" s="33">
        <f>IF($AB971="","",IFERROR(INDEX(ITP!$G$3:$G$46,MATCH($AB971,ITP!$E$3:$E$46,0)),""))</f>
        <v/>
      </c>
      <c r="S971" s="33" t="n"/>
      <c r="T971" s="33" t="n"/>
      <c r="U971" s="33">
        <f>IF($AB971="","",IFERROR(INDEX(ITP!$I$3:$I$46,MATCH($AB971,ITP!$E$3:$E$46,0)),""))</f>
        <v/>
      </c>
      <c r="V971" s="33">
        <f>IF($AB971="","",IFERROR(INDEX(ITP!$J$3:$J$46,MATCH($AB971,ITP!$E$3:$E$46,0)),""))</f>
        <v/>
      </c>
      <c r="W971" s="33">
        <f>IF($AB971="","",IFERROR(INDEX(ITP!$K$3:$K$46,MATCH($AB971,ITP!$E$3:$E$46,0)),""))</f>
        <v/>
      </c>
      <c r="X971" s="33">
        <f>IF($AB971="","",IFERROR(INDEX(ITP!$L$3:$L$46,MATCH($AB971,ITP!$E$3:$E$46,0)),""))</f>
        <v/>
      </c>
      <c r="Y971" s="33">
        <f>IF($AB971="","",IFERROR(INDEX(ITP!$M$3:$M$46,MATCH($AB971,ITP!$E$3:$E$46,0)),""))</f>
        <v/>
      </c>
      <c r="Z971" s="33">
        <f>IF($AB971="","",IFERROR(INDEX(ITP!$N$3:$N$46,MATCH($AB971,ITP!$E$3:$E$46,0)),""))</f>
        <v/>
      </c>
      <c r="AA971" s="13">
        <f>IF(A971="","",A971&amp;"|"&amp;COUNTIF($A$2:A971,A971))</f>
        <v/>
      </c>
      <c r="AB971" s="13">
        <f>IF($A971="","",IFERROR(INDEX(ITP!$C$3:$C$21,MATCH(1,INDEX((ITP!$A$3:$A$21=$A971)*(((ITP!$B$3:$B$21="")+ISNUMBER(SEARCH(ITP!$B$3:$B$21,$G971&amp;" "&amp;$T971)))&gt;0),0),0)),""))</f>
        <v/>
      </c>
    </row>
    <row r="972">
      <c r="A972" s="33" t="n"/>
      <c r="B972" s="10" t="n"/>
      <c r="C972" s="33" t="n"/>
      <c r="D972" s="28" t="n"/>
      <c r="E972" s="10" t="n"/>
      <c r="F972" s="44" t="n"/>
      <c r="G972" s="33" t="n"/>
      <c r="H972" s="33" t="n"/>
      <c r="I972" s="33" t="n"/>
      <c r="J972" s="33" t="n"/>
      <c r="K972" s="44" t="n"/>
      <c r="L972" s="10" t="n"/>
      <c r="M972" s="33" t="n"/>
      <c r="N972" s="33" t="n"/>
      <c r="O972" s="33" t="n"/>
      <c r="P972" s="33" t="n"/>
      <c r="Q972" s="33" t="n"/>
      <c r="R972" s="33">
        <f>IF($AB972="","",IFERROR(INDEX(ITP!$G$3:$G$46,MATCH($AB972,ITP!$E$3:$E$46,0)),""))</f>
        <v/>
      </c>
      <c r="S972" s="33" t="n"/>
      <c r="T972" s="33" t="n"/>
      <c r="U972" s="33">
        <f>IF($AB972="","",IFERROR(INDEX(ITP!$I$3:$I$46,MATCH($AB972,ITP!$E$3:$E$46,0)),""))</f>
        <v/>
      </c>
      <c r="V972" s="33">
        <f>IF($AB972="","",IFERROR(INDEX(ITP!$J$3:$J$46,MATCH($AB972,ITP!$E$3:$E$46,0)),""))</f>
        <v/>
      </c>
      <c r="W972" s="33">
        <f>IF($AB972="","",IFERROR(INDEX(ITP!$K$3:$K$46,MATCH($AB972,ITP!$E$3:$E$46,0)),""))</f>
        <v/>
      </c>
      <c r="X972" s="33">
        <f>IF($AB972="","",IFERROR(INDEX(ITP!$L$3:$L$46,MATCH($AB972,ITP!$E$3:$E$46,0)),""))</f>
        <v/>
      </c>
      <c r="Y972" s="33">
        <f>IF($AB972="","",IFERROR(INDEX(ITP!$M$3:$M$46,MATCH($AB972,ITP!$E$3:$E$46,0)),""))</f>
        <v/>
      </c>
      <c r="Z972" s="33">
        <f>IF($AB972="","",IFERROR(INDEX(ITP!$N$3:$N$46,MATCH($AB972,ITP!$E$3:$E$46,0)),""))</f>
        <v/>
      </c>
      <c r="AA972" s="13">
        <f>IF(A972="","",A972&amp;"|"&amp;COUNTIF($A$2:A972,A972))</f>
        <v/>
      </c>
      <c r="AB972" s="13">
        <f>IF($A972="","",IFERROR(INDEX(ITP!$C$3:$C$21,MATCH(1,INDEX((ITP!$A$3:$A$21=$A972)*(((ITP!$B$3:$B$21="")+ISNUMBER(SEARCH(ITP!$B$3:$B$21,$G972&amp;" "&amp;$T972)))&gt;0),0),0)),""))</f>
        <v/>
      </c>
    </row>
    <row r="973">
      <c r="A973" s="33" t="n"/>
      <c r="B973" s="10" t="n"/>
      <c r="C973" s="33" t="n"/>
      <c r="D973" s="28" t="n"/>
      <c r="E973" s="10" t="n"/>
      <c r="F973" s="44" t="n"/>
      <c r="G973" s="33" t="n"/>
      <c r="H973" s="33" t="n"/>
      <c r="I973" s="33" t="n"/>
      <c r="J973" s="33" t="n"/>
      <c r="K973" s="44" t="n"/>
      <c r="L973" s="10" t="n"/>
      <c r="M973" s="33" t="n"/>
      <c r="N973" s="33" t="n"/>
      <c r="O973" s="33" t="n"/>
      <c r="P973" s="33" t="n"/>
      <c r="Q973" s="33" t="n"/>
      <c r="R973" s="33">
        <f>IF($AB973="","",IFERROR(INDEX(ITP!$G$3:$G$46,MATCH($AB973,ITP!$E$3:$E$46,0)),""))</f>
        <v/>
      </c>
      <c r="S973" s="33" t="n"/>
      <c r="T973" s="33" t="n"/>
      <c r="U973" s="33">
        <f>IF($AB973="","",IFERROR(INDEX(ITP!$I$3:$I$46,MATCH($AB973,ITP!$E$3:$E$46,0)),""))</f>
        <v/>
      </c>
      <c r="V973" s="33">
        <f>IF($AB973="","",IFERROR(INDEX(ITP!$J$3:$J$46,MATCH($AB973,ITP!$E$3:$E$46,0)),""))</f>
        <v/>
      </c>
      <c r="W973" s="33">
        <f>IF($AB973="","",IFERROR(INDEX(ITP!$K$3:$K$46,MATCH($AB973,ITP!$E$3:$E$46,0)),""))</f>
        <v/>
      </c>
      <c r="X973" s="33">
        <f>IF($AB973="","",IFERROR(INDEX(ITP!$L$3:$L$46,MATCH($AB973,ITP!$E$3:$E$46,0)),""))</f>
        <v/>
      </c>
      <c r="Y973" s="33">
        <f>IF($AB973="","",IFERROR(INDEX(ITP!$M$3:$M$46,MATCH($AB973,ITP!$E$3:$E$46,0)),""))</f>
        <v/>
      </c>
      <c r="Z973" s="33">
        <f>IF($AB973="","",IFERROR(INDEX(ITP!$N$3:$N$46,MATCH($AB973,ITP!$E$3:$E$46,0)),""))</f>
        <v/>
      </c>
      <c r="AA973" s="13">
        <f>IF(A973="","",A973&amp;"|"&amp;COUNTIF($A$2:A973,A973))</f>
        <v/>
      </c>
      <c r="AB973" s="13">
        <f>IF($A973="","",IFERROR(INDEX(ITP!$C$3:$C$21,MATCH(1,INDEX((ITP!$A$3:$A$21=$A973)*(((ITP!$B$3:$B$21="")+ISNUMBER(SEARCH(ITP!$B$3:$B$21,$G973&amp;" "&amp;$T973)))&gt;0),0),0)),""))</f>
        <v/>
      </c>
    </row>
    <row r="974">
      <c r="A974" s="33" t="n"/>
      <c r="B974" s="10" t="n"/>
      <c r="C974" s="33" t="n"/>
      <c r="D974" s="28" t="n"/>
      <c r="E974" s="10" t="n"/>
      <c r="F974" s="44" t="n"/>
      <c r="G974" s="33" t="n"/>
      <c r="H974" s="33" t="n"/>
      <c r="I974" s="33" t="n"/>
      <c r="J974" s="33" t="n"/>
      <c r="K974" s="44" t="n"/>
      <c r="L974" s="10" t="n"/>
      <c r="M974" s="33" t="n"/>
      <c r="N974" s="33" t="n"/>
      <c r="O974" s="33" t="n"/>
      <c r="P974" s="33" t="n"/>
      <c r="Q974" s="33" t="n"/>
      <c r="R974" s="33">
        <f>IF($AB974="","",IFERROR(INDEX(ITP!$G$3:$G$46,MATCH($AB974,ITP!$E$3:$E$46,0)),""))</f>
        <v/>
      </c>
      <c r="S974" s="33" t="n"/>
      <c r="T974" s="33" t="n"/>
      <c r="U974" s="33">
        <f>IF($AB974="","",IFERROR(INDEX(ITP!$I$3:$I$46,MATCH($AB974,ITP!$E$3:$E$46,0)),""))</f>
        <v/>
      </c>
      <c r="V974" s="33">
        <f>IF($AB974="","",IFERROR(INDEX(ITP!$J$3:$J$46,MATCH($AB974,ITP!$E$3:$E$46,0)),""))</f>
        <v/>
      </c>
      <c r="W974" s="33">
        <f>IF($AB974="","",IFERROR(INDEX(ITP!$K$3:$K$46,MATCH($AB974,ITP!$E$3:$E$46,0)),""))</f>
        <v/>
      </c>
      <c r="X974" s="33">
        <f>IF($AB974="","",IFERROR(INDEX(ITP!$L$3:$L$46,MATCH($AB974,ITP!$E$3:$E$46,0)),""))</f>
        <v/>
      </c>
      <c r="Y974" s="33">
        <f>IF($AB974="","",IFERROR(INDEX(ITP!$M$3:$M$46,MATCH($AB974,ITP!$E$3:$E$46,0)),""))</f>
        <v/>
      </c>
      <c r="Z974" s="33">
        <f>IF($AB974="","",IFERROR(INDEX(ITP!$N$3:$N$46,MATCH($AB974,ITP!$E$3:$E$46,0)),""))</f>
        <v/>
      </c>
      <c r="AA974" s="13">
        <f>IF(A974="","",A974&amp;"|"&amp;COUNTIF($A$2:A974,A974))</f>
        <v/>
      </c>
      <c r="AB974" s="13">
        <f>IF($A974="","",IFERROR(INDEX(ITP!$C$3:$C$21,MATCH(1,INDEX((ITP!$A$3:$A$21=$A974)*(((ITP!$B$3:$B$21="")+ISNUMBER(SEARCH(ITP!$B$3:$B$21,$G974&amp;" "&amp;$T974)))&gt;0),0),0)),""))</f>
        <v/>
      </c>
    </row>
    <row r="975">
      <c r="A975" s="33" t="n"/>
      <c r="B975" s="10" t="n"/>
      <c r="C975" s="33" t="n"/>
      <c r="D975" s="28" t="n"/>
      <c r="E975" s="10" t="n"/>
      <c r="F975" s="44" t="n"/>
      <c r="G975" s="33" t="n"/>
      <c r="H975" s="33" t="n"/>
      <c r="I975" s="33" t="n"/>
      <c r="J975" s="33" t="n"/>
      <c r="K975" s="44" t="n"/>
      <c r="L975" s="10" t="n"/>
      <c r="M975" s="33" t="n"/>
      <c r="N975" s="33" t="n"/>
      <c r="O975" s="33" t="n"/>
      <c r="P975" s="33" t="n"/>
      <c r="Q975" s="33" t="n"/>
      <c r="R975" s="33">
        <f>IF($AB975="","",IFERROR(INDEX(ITP!$G$3:$G$46,MATCH($AB975,ITP!$E$3:$E$46,0)),""))</f>
        <v/>
      </c>
      <c r="S975" s="33" t="n"/>
      <c r="T975" s="33" t="n"/>
      <c r="U975" s="33">
        <f>IF($AB975="","",IFERROR(INDEX(ITP!$I$3:$I$46,MATCH($AB975,ITP!$E$3:$E$46,0)),""))</f>
        <v/>
      </c>
      <c r="V975" s="33">
        <f>IF($AB975="","",IFERROR(INDEX(ITP!$J$3:$J$46,MATCH($AB975,ITP!$E$3:$E$46,0)),""))</f>
        <v/>
      </c>
      <c r="W975" s="33">
        <f>IF($AB975="","",IFERROR(INDEX(ITP!$K$3:$K$46,MATCH($AB975,ITP!$E$3:$E$46,0)),""))</f>
        <v/>
      </c>
      <c r="X975" s="33">
        <f>IF($AB975="","",IFERROR(INDEX(ITP!$L$3:$L$46,MATCH($AB975,ITP!$E$3:$E$46,0)),""))</f>
        <v/>
      </c>
      <c r="Y975" s="33">
        <f>IF($AB975="","",IFERROR(INDEX(ITP!$M$3:$M$46,MATCH($AB975,ITP!$E$3:$E$46,0)),""))</f>
        <v/>
      </c>
      <c r="Z975" s="33">
        <f>IF($AB975="","",IFERROR(INDEX(ITP!$N$3:$N$46,MATCH($AB975,ITP!$E$3:$E$46,0)),""))</f>
        <v/>
      </c>
      <c r="AA975" s="13">
        <f>IF(A975="","",A975&amp;"|"&amp;COUNTIF($A$2:A975,A975))</f>
        <v/>
      </c>
      <c r="AB975" s="13">
        <f>IF($A975="","",IFERROR(INDEX(ITP!$C$3:$C$21,MATCH(1,INDEX((ITP!$A$3:$A$21=$A975)*(((ITP!$B$3:$B$21="")+ISNUMBER(SEARCH(ITP!$B$3:$B$21,$G975&amp;" "&amp;$T975)))&gt;0),0),0)),""))</f>
        <v/>
      </c>
    </row>
    <row r="976">
      <c r="A976" s="33" t="n"/>
      <c r="B976" s="10" t="n"/>
      <c r="C976" s="33" t="n"/>
      <c r="D976" s="28" t="n"/>
      <c r="E976" s="10" t="n"/>
      <c r="F976" s="44" t="n"/>
      <c r="G976" s="33" t="n"/>
      <c r="H976" s="33" t="n"/>
      <c r="I976" s="33" t="n"/>
      <c r="J976" s="33" t="n"/>
      <c r="K976" s="44" t="n"/>
      <c r="L976" s="10" t="n"/>
      <c r="M976" s="33" t="n"/>
      <c r="N976" s="33" t="n"/>
      <c r="O976" s="33" t="n"/>
      <c r="P976" s="33" t="n"/>
      <c r="Q976" s="33" t="n"/>
      <c r="R976" s="33">
        <f>IF($AB976="","",IFERROR(INDEX(ITP!$G$3:$G$46,MATCH($AB976,ITP!$E$3:$E$46,0)),""))</f>
        <v/>
      </c>
      <c r="S976" s="33" t="n"/>
      <c r="T976" s="33" t="n"/>
      <c r="U976" s="33">
        <f>IF($AB976="","",IFERROR(INDEX(ITP!$I$3:$I$46,MATCH($AB976,ITP!$E$3:$E$46,0)),""))</f>
        <v/>
      </c>
      <c r="V976" s="33">
        <f>IF($AB976="","",IFERROR(INDEX(ITP!$J$3:$J$46,MATCH($AB976,ITP!$E$3:$E$46,0)),""))</f>
        <v/>
      </c>
      <c r="W976" s="33">
        <f>IF($AB976="","",IFERROR(INDEX(ITP!$K$3:$K$46,MATCH($AB976,ITP!$E$3:$E$46,0)),""))</f>
        <v/>
      </c>
      <c r="X976" s="33">
        <f>IF($AB976="","",IFERROR(INDEX(ITP!$L$3:$L$46,MATCH($AB976,ITP!$E$3:$E$46,0)),""))</f>
        <v/>
      </c>
      <c r="Y976" s="33">
        <f>IF($AB976="","",IFERROR(INDEX(ITP!$M$3:$M$46,MATCH($AB976,ITP!$E$3:$E$46,0)),""))</f>
        <v/>
      </c>
      <c r="Z976" s="33">
        <f>IF($AB976="","",IFERROR(INDEX(ITP!$N$3:$N$46,MATCH($AB976,ITP!$E$3:$E$46,0)),""))</f>
        <v/>
      </c>
      <c r="AA976" s="13">
        <f>IF(A976="","",A976&amp;"|"&amp;COUNTIF($A$2:A976,A976))</f>
        <v/>
      </c>
      <c r="AB976" s="13">
        <f>IF($A976="","",IFERROR(INDEX(ITP!$C$3:$C$21,MATCH(1,INDEX((ITP!$A$3:$A$21=$A976)*(((ITP!$B$3:$B$21="")+ISNUMBER(SEARCH(ITP!$B$3:$B$21,$G976&amp;" "&amp;$T976)))&gt;0),0),0)),""))</f>
        <v/>
      </c>
    </row>
    <row r="977">
      <c r="A977" s="33" t="n"/>
      <c r="B977" s="10" t="n"/>
      <c r="C977" s="33" t="n"/>
      <c r="D977" s="28" t="n"/>
      <c r="E977" s="10" t="n"/>
      <c r="F977" s="44" t="n"/>
      <c r="G977" s="33" t="n"/>
      <c r="H977" s="33" t="n"/>
      <c r="I977" s="33" t="n"/>
      <c r="J977" s="33" t="n"/>
      <c r="K977" s="44" t="n"/>
      <c r="L977" s="10" t="n"/>
      <c r="M977" s="33" t="n"/>
      <c r="N977" s="33" t="n"/>
      <c r="O977" s="33" t="n"/>
      <c r="P977" s="33" t="n"/>
      <c r="Q977" s="33" t="n"/>
      <c r="R977" s="33">
        <f>IF($AB977="","",IFERROR(INDEX(ITP!$G$3:$G$46,MATCH($AB977,ITP!$E$3:$E$46,0)),""))</f>
        <v/>
      </c>
      <c r="S977" s="33" t="n"/>
      <c r="T977" s="33" t="n"/>
      <c r="U977" s="33">
        <f>IF($AB977="","",IFERROR(INDEX(ITP!$I$3:$I$46,MATCH($AB977,ITP!$E$3:$E$46,0)),""))</f>
        <v/>
      </c>
      <c r="V977" s="33">
        <f>IF($AB977="","",IFERROR(INDEX(ITP!$J$3:$J$46,MATCH($AB977,ITP!$E$3:$E$46,0)),""))</f>
        <v/>
      </c>
      <c r="W977" s="33">
        <f>IF($AB977="","",IFERROR(INDEX(ITP!$K$3:$K$46,MATCH($AB977,ITP!$E$3:$E$46,0)),""))</f>
        <v/>
      </c>
      <c r="X977" s="33">
        <f>IF($AB977="","",IFERROR(INDEX(ITP!$L$3:$L$46,MATCH($AB977,ITP!$E$3:$E$46,0)),""))</f>
        <v/>
      </c>
      <c r="Y977" s="33">
        <f>IF($AB977="","",IFERROR(INDEX(ITP!$M$3:$M$46,MATCH($AB977,ITP!$E$3:$E$46,0)),""))</f>
        <v/>
      </c>
      <c r="Z977" s="33">
        <f>IF($AB977="","",IFERROR(INDEX(ITP!$N$3:$N$46,MATCH($AB977,ITP!$E$3:$E$46,0)),""))</f>
        <v/>
      </c>
      <c r="AA977" s="13">
        <f>IF(A977="","",A977&amp;"|"&amp;COUNTIF($A$2:A977,A977))</f>
        <v/>
      </c>
      <c r="AB977" s="13">
        <f>IF($A977="","",IFERROR(INDEX(ITP!$C$3:$C$21,MATCH(1,INDEX((ITP!$A$3:$A$21=$A977)*(((ITP!$B$3:$B$21="")+ISNUMBER(SEARCH(ITP!$B$3:$B$21,$G977&amp;" "&amp;$T977)))&gt;0),0),0)),""))</f>
        <v/>
      </c>
    </row>
    <row r="978">
      <c r="A978" s="33" t="n"/>
      <c r="B978" s="10" t="n"/>
      <c r="C978" s="33" t="n"/>
      <c r="D978" s="28" t="n"/>
      <c r="E978" s="10" t="n"/>
      <c r="F978" s="44" t="n"/>
      <c r="G978" s="33" t="n"/>
      <c r="H978" s="33" t="n"/>
      <c r="I978" s="33" t="n"/>
      <c r="J978" s="33" t="n"/>
      <c r="K978" s="44" t="n"/>
      <c r="L978" s="10" t="n"/>
      <c r="M978" s="33" t="n"/>
      <c r="N978" s="33" t="n"/>
      <c r="O978" s="33" t="n"/>
      <c r="P978" s="33" t="n"/>
      <c r="Q978" s="33" t="n"/>
      <c r="R978" s="33">
        <f>IF($AB978="","",IFERROR(INDEX(ITP!$G$3:$G$46,MATCH($AB978,ITP!$E$3:$E$46,0)),""))</f>
        <v/>
      </c>
      <c r="S978" s="33" t="n"/>
      <c r="T978" s="33" t="n"/>
      <c r="U978" s="33">
        <f>IF($AB978="","",IFERROR(INDEX(ITP!$I$3:$I$46,MATCH($AB978,ITP!$E$3:$E$46,0)),""))</f>
        <v/>
      </c>
      <c r="V978" s="33">
        <f>IF($AB978="","",IFERROR(INDEX(ITP!$J$3:$J$46,MATCH($AB978,ITP!$E$3:$E$46,0)),""))</f>
        <v/>
      </c>
      <c r="W978" s="33">
        <f>IF($AB978="","",IFERROR(INDEX(ITP!$K$3:$K$46,MATCH($AB978,ITP!$E$3:$E$46,0)),""))</f>
        <v/>
      </c>
      <c r="X978" s="33">
        <f>IF($AB978="","",IFERROR(INDEX(ITP!$L$3:$L$46,MATCH($AB978,ITP!$E$3:$E$46,0)),""))</f>
        <v/>
      </c>
      <c r="Y978" s="33">
        <f>IF($AB978="","",IFERROR(INDEX(ITP!$M$3:$M$46,MATCH($AB978,ITP!$E$3:$E$46,0)),""))</f>
        <v/>
      </c>
      <c r="Z978" s="33">
        <f>IF($AB978="","",IFERROR(INDEX(ITP!$N$3:$N$46,MATCH($AB978,ITP!$E$3:$E$46,0)),""))</f>
        <v/>
      </c>
      <c r="AA978" s="13">
        <f>IF(A978="","",A978&amp;"|"&amp;COUNTIF($A$2:A978,A978))</f>
        <v/>
      </c>
      <c r="AB978" s="13">
        <f>IF($A978="","",IFERROR(INDEX(ITP!$C$3:$C$21,MATCH(1,INDEX((ITP!$A$3:$A$21=$A978)*(((ITP!$B$3:$B$21="")+ISNUMBER(SEARCH(ITP!$B$3:$B$21,$G978&amp;" "&amp;$T978)))&gt;0),0),0)),""))</f>
        <v/>
      </c>
    </row>
    <row r="979">
      <c r="A979" s="33" t="n"/>
      <c r="B979" s="10" t="n"/>
      <c r="C979" s="33" t="n"/>
      <c r="D979" s="28" t="n"/>
      <c r="E979" s="10" t="n"/>
      <c r="F979" s="44" t="n"/>
      <c r="G979" s="33" t="n"/>
      <c r="H979" s="33" t="n"/>
      <c r="I979" s="33" t="n"/>
      <c r="J979" s="33" t="n"/>
      <c r="K979" s="44" t="n"/>
      <c r="L979" s="10" t="n"/>
      <c r="M979" s="33" t="n"/>
      <c r="N979" s="33" t="n"/>
      <c r="O979" s="33" t="n"/>
      <c r="P979" s="33" t="n"/>
      <c r="Q979" s="33" t="n"/>
      <c r="R979" s="33">
        <f>IF($AB979="","",IFERROR(INDEX(ITP!$G$3:$G$46,MATCH($AB979,ITP!$E$3:$E$46,0)),""))</f>
        <v/>
      </c>
      <c r="S979" s="33" t="n"/>
      <c r="T979" s="33" t="n"/>
      <c r="U979" s="33">
        <f>IF($AB979="","",IFERROR(INDEX(ITP!$I$3:$I$46,MATCH($AB979,ITP!$E$3:$E$46,0)),""))</f>
        <v/>
      </c>
      <c r="V979" s="33">
        <f>IF($AB979="","",IFERROR(INDEX(ITP!$J$3:$J$46,MATCH($AB979,ITP!$E$3:$E$46,0)),""))</f>
        <v/>
      </c>
      <c r="W979" s="33">
        <f>IF($AB979="","",IFERROR(INDEX(ITP!$K$3:$K$46,MATCH($AB979,ITP!$E$3:$E$46,0)),""))</f>
        <v/>
      </c>
      <c r="X979" s="33">
        <f>IF($AB979="","",IFERROR(INDEX(ITP!$L$3:$L$46,MATCH($AB979,ITP!$E$3:$E$46,0)),""))</f>
        <v/>
      </c>
      <c r="Y979" s="33">
        <f>IF($AB979="","",IFERROR(INDEX(ITP!$M$3:$M$46,MATCH($AB979,ITP!$E$3:$E$46,0)),""))</f>
        <v/>
      </c>
      <c r="Z979" s="33">
        <f>IF($AB979="","",IFERROR(INDEX(ITP!$N$3:$N$46,MATCH($AB979,ITP!$E$3:$E$46,0)),""))</f>
        <v/>
      </c>
      <c r="AA979" s="13">
        <f>IF(A979="","",A979&amp;"|"&amp;COUNTIF($A$2:A979,A979))</f>
        <v/>
      </c>
      <c r="AB979" s="13">
        <f>IF($A979="","",IFERROR(INDEX(ITP!$C$3:$C$21,MATCH(1,INDEX((ITP!$A$3:$A$21=$A979)*(((ITP!$B$3:$B$21="")+ISNUMBER(SEARCH(ITP!$B$3:$B$21,$G979&amp;" "&amp;$T979)))&gt;0),0),0)),""))</f>
        <v/>
      </c>
    </row>
    <row r="980">
      <c r="A980" s="33" t="n"/>
      <c r="B980" s="10" t="n"/>
      <c r="C980" s="33" t="n"/>
      <c r="D980" s="28" t="n"/>
      <c r="E980" s="10" t="n"/>
      <c r="F980" s="44" t="n"/>
      <c r="G980" s="33" t="n"/>
      <c r="H980" s="33" t="n"/>
      <c r="I980" s="33" t="n"/>
      <c r="J980" s="33" t="n"/>
      <c r="K980" s="44" t="n"/>
      <c r="L980" s="10" t="n"/>
      <c r="M980" s="33" t="n"/>
      <c r="N980" s="33" t="n"/>
      <c r="O980" s="33" t="n"/>
      <c r="P980" s="33" t="n"/>
      <c r="Q980" s="33" t="n"/>
      <c r="R980" s="33">
        <f>IF($AB980="","",IFERROR(INDEX(ITP!$G$3:$G$46,MATCH($AB980,ITP!$E$3:$E$46,0)),""))</f>
        <v/>
      </c>
      <c r="S980" s="33" t="n"/>
      <c r="T980" s="33" t="n"/>
      <c r="U980" s="33">
        <f>IF($AB980="","",IFERROR(INDEX(ITP!$I$3:$I$46,MATCH($AB980,ITP!$E$3:$E$46,0)),""))</f>
        <v/>
      </c>
      <c r="V980" s="33">
        <f>IF($AB980="","",IFERROR(INDEX(ITP!$J$3:$J$46,MATCH($AB980,ITP!$E$3:$E$46,0)),""))</f>
        <v/>
      </c>
      <c r="W980" s="33">
        <f>IF($AB980="","",IFERROR(INDEX(ITP!$K$3:$K$46,MATCH($AB980,ITP!$E$3:$E$46,0)),""))</f>
        <v/>
      </c>
      <c r="X980" s="33">
        <f>IF($AB980="","",IFERROR(INDEX(ITP!$L$3:$L$46,MATCH($AB980,ITP!$E$3:$E$46,0)),""))</f>
        <v/>
      </c>
      <c r="Y980" s="33">
        <f>IF($AB980="","",IFERROR(INDEX(ITP!$M$3:$M$46,MATCH($AB980,ITP!$E$3:$E$46,0)),""))</f>
        <v/>
      </c>
      <c r="Z980" s="33">
        <f>IF($AB980="","",IFERROR(INDEX(ITP!$N$3:$N$46,MATCH($AB980,ITP!$E$3:$E$46,0)),""))</f>
        <v/>
      </c>
      <c r="AA980" s="13">
        <f>IF(A980="","",A980&amp;"|"&amp;COUNTIF($A$2:A980,A980))</f>
        <v/>
      </c>
      <c r="AB980" s="13">
        <f>IF($A980="","",IFERROR(INDEX(ITP!$C$3:$C$21,MATCH(1,INDEX((ITP!$A$3:$A$21=$A980)*(((ITP!$B$3:$B$21="")+ISNUMBER(SEARCH(ITP!$B$3:$B$21,$G980&amp;" "&amp;$T980)))&gt;0),0),0)),""))</f>
        <v/>
      </c>
    </row>
    <row r="981">
      <c r="A981" s="33" t="n"/>
      <c r="B981" s="10" t="n"/>
      <c r="C981" s="33" t="n"/>
      <c r="D981" s="28" t="n"/>
      <c r="E981" s="10" t="n"/>
      <c r="F981" s="44" t="n"/>
      <c r="G981" s="33" t="n"/>
      <c r="H981" s="33" t="n"/>
      <c r="I981" s="33" t="n"/>
      <c r="J981" s="33" t="n"/>
      <c r="K981" s="44" t="n"/>
      <c r="L981" s="10" t="n"/>
      <c r="M981" s="33" t="n"/>
      <c r="N981" s="33" t="n"/>
      <c r="O981" s="33" t="n"/>
      <c r="P981" s="33" t="n"/>
      <c r="Q981" s="33" t="n"/>
      <c r="R981" s="33">
        <f>IF($AB981="","",IFERROR(INDEX(ITP!$G$3:$G$46,MATCH($AB981,ITP!$E$3:$E$46,0)),""))</f>
        <v/>
      </c>
      <c r="S981" s="33" t="n"/>
      <c r="T981" s="33" t="n"/>
      <c r="U981" s="33">
        <f>IF($AB981="","",IFERROR(INDEX(ITP!$I$3:$I$46,MATCH($AB981,ITP!$E$3:$E$46,0)),""))</f>
        <v/>
      </c>
      <c r="V981" s="33">
        <f>IF($AB981="","",IFERROR(INDEX(ITP!$J$3:$J$46,MATCH($AB981,ITP!$E$3:$E$46,0)),""))</f>
        <v/>
      </c>
      <c r="W981" s="33">
        <f>IF($AB981="","",IFERROR(INDEX(ITP!$K$3:$K$46,MATCH($AB981,ITP!$E$3:$E$46,0)),""))</f>
        <v/>
      </c>
      <c r="X981" s="33">
        <f>IF($AB981="","",IFERROR(INDEX(ITP!$L$3:$L$46,MATCH($AB981,ITP!$E$3:$E$46,0)),""))</f>
        <v/>
      </c>
      <c r="Y981" s="33">
        <f>IF($AB981="","",IFERROR(INDEX(ITP!$M$3:$M$46,MATCH($AB981,ITP!$E$3:$E$46,0)),""))</f>
        <v/>
      </c>
      <c r="Z981" s="33">
        <f>IF($AB981="","",IFERROR(INDEX(ITP!$N$3:$N$46,MATCH($AB981,ITP!$E$3:$E$46,0)),""))</f>
        <v/>
      </c>
      <c r="AA981" s="13">
        <f>IF(A981="","",A981&amp;"|"&amp;COUNTIF($A$2:A981,A981))</f>
        <v/>
      </c>
      <c r="AB981" s="13">
        <f>IF($A981="","",IFERROR(INDEX(ITP!$C$3:$C$21,MATCH(1,INDEX((ITP!$A$3:$A$21=$A981)*(((ITP!$B$3:$B$21="")+ISNUMBER(SEARCH(ITP!$B$3:$B$21,$G981&amp;" "&amp;$T981)))&gt;0),0),0)),""))</f>
        <v/>
      </c>
    </row>
    <row r="982">
      <c r="A982" s="33" t="n"/>
      <c r="B982" s="10" t="n"/>
      <c r="C982" s="33" t="n"/>
      <c r="D982" s="28" t="n"/>
      <c r="E982" s="10" t="n"/>
      <c r="F982" s="44" t="n"/>
      <c r="G982" s="33" t="n"/>
      <c r="H982" s="33" t="n"/>
      <c r="I982" s="33" t="n"/>
      <c r="J982" s="33" t="n"/>
      <c r="K982" s="44" t="n"/>
      <c r="L982" s="10" t="n"/>
      <c r="M982" s="33" t="n"/>
      <c r="N982" s="33" t="n"/>
      <c r="O982" s="33" t="n"/>
      <c r="P982" s="33" t="n"/>
      <c r="Q982" s="33" t="n"/>
      <c r="R982" s="33">
        <f>IF($AB982="","",IFERROR(INDEX(ITP!$G$3:$G$46,MATCH($AB982,ITP!$E$3:$E$46,0)),""))</f>
        <v/>
      </c>
      <c r="S982" s="33" t="n"/>
      <c r="T982" s="33" t="n"/>
      <c r="U982" s="33">
        <f>IF($AB982="","",IFERROR(INDEX(ITP!$I$3:$I$46,MATCH($AB982,ITP!$E$3:$E$46,0)),""))</f>
        <v/>
      </c>
      <c r="V982" s="33">
        <f>IF($AB982="","",IFERROR(INDEX(ITP!$J$3:$J$46,MATCH($AB982,ITP!$E$3:$E$46,0)),""))</f>
        <v/>
      </c>
      <c r="W982" s="33">
        <f>IF($AB982="","",IFERROR(INDEX(ITP!$K$3:$K$46,MATCH($AB982,ITP!$E$3:$E$46,0)),""))</f>
        <v/>
      </c>
      <c r="X982" s="33">
        <f>IF($AB982="","",IFERROR(INDEX(ITP!$L$3:$L$46,MATCH($AB982,ITP!$E$3:$E$46,0)),""))</f>
        <v/>
      </c>
      <c r="Y982" s="33">
        <f>IF($AB982="","",IFERROR(INDEX(ITP!$M$3:$M$46,MATCH($AB982,ITP!$E$3:$E$46,0)),""))</f>
        <v/>
      </c>
      <c r="Z982" s="33">
        <f>IF($AB982="","",IFERROR(INDEX(ITP!$N$3:$N$46,MATCH($AB982,ITP!$E$3:$E$46,0)),""))</f>
        <v/>
      </c>
      <c r="AA982" s="13">
        <f>IF(A982="","",A982&amp;"|"&amp;COUNTIF($A$2:A982,A982))</f>
        <v/>
      </c>
      <c r="AB982" s="13">
        <f>IF($A982="","",IFERROR(INDEX(ITP!$C$3:$C$21,MATCH(1,INDEX((ITP!$A$3:$A$21=$A982)*(((ITP!$B$3:$B$21="")+ISNUMBER(SEARCH(ITP!$B$3:$B$21,$G982&amp;" "&amp;$T982)))&gt;0),0),0)),""))</f>
        <v/>
      </c>
    </row>
    <row r="983">
      <c r="A983" s="33" t="n"/>
      <c r="B983" s="10" t="n"/>
      <c r="C983" s="33" t="n"/>
      <c r="D983" s="28" t="n"/>
      <c r="E983" s="10" t="n"/>
      <c r="F983" s="44" t="n"/>
      <c r="G983" s="33" t="n"/>
      <c r="H983" s="33" t="n"/>
      <c r="I983" s="33" t="n"/>
      <c r="J983" s="33" t="n"/>
      <c r="K983" s="44" t="n"/>
      <c r="L983" s="10" t="n"/>
      <c r="M983" s="33" t="n"/>
      <c r="N983" s="33" t="n"/>
      <c r="O983" s="33" t="n"/>
      <c r="P983" s="33" t="n"/>
      <c r="Q983" s="33" t="n"/>
      <c r="R983" s="33">
        <f>IF($AB983="","",IFERROR(INDEX(ITP!$G$3:$G$46,MATCH($AB983,ITP!$E$3:$E$46,0)),""))</f>
        <v/>
      </c>
      <c r="S983" s="33" t="n"/>
      <c r="T983" s="33" t="n"/>
      <c r="U983" s="33">
        <f>IF($AB983="","",IFERROR(INDEX(ITP!$I$3:$I$46,MATCH($AB983,ITP!$E$3:$E$46,0)),""))</f>
        <v/>
      </c>
      <c r="V983" s="33">
        <f>IF($AB983="","",IFERROR(INDEX(ITP!$J$3:$J$46,MATCH($AB983,ITP!$E$3:$E$46,0)),""))</f>
        <v/>
      </c>
      <c r="W983" s="33">
        <f>IF($AB983="","",IFERROR(INDEX(ITP!$K$3:$K$46,MATCH($AB983,ITP!$E$3:$E$46,0)),""))</f>
        <v/>
      </c>
      <c r="X983" s="33">
        <f>IF($AB983="","",IFERROR(INDEX(ITP!$L$3:$L$46,MATCH($AB983,ITP!$E$3:$E$46,0)),""))</f>
        <v/>
      </c>
      <c r="Y983" s="33">
        <f>IF($AB983="","",IFERROR(INDEX(ITP!$M$3:$M$46,MATCH($AB983,ITP!$E$3:$E$46,0)),""))</f>
        <v/>
      </c>
      <c r="Z983" s="33">
        <f>IF($AB983="","",IFERROR(INDEX(ITP!$N$3:$N$46,MATCH($AB983,ITP!$E$3:$E$46,0)),""))</f>
        <v/>
      </c>
      <c r="AA983" s="13">
        <f>IF(A983="","",A983&amp;"|"&amp;COUNTIF($A$2:A983,A983))</f>
        <v/>
      </c>
      <c r="AB983" s="13">
        <f>IF($A983="","",IFERROR(INDEX(ITP!$C$3:$C$21,MATCH(1,INDEX((ITP!$A$3:$A$21=$A983)*(((ITP!$B$3:$B$21="")+ISNUMBER(SEARCH(ITP!$B$3:$B$21,$G983&amp;" "&amp;$T983)))&gt;0),0),0)),""))</f>
        <v/>
      </c>
    </row>
    <row r="984">
      <c r="A984" s="33" t="n"/>
      <c r="B984" s="10" t="n"/>
      <c r="C984" s="33" t="n"/>
      <c r="D984" s="28" t="n"/>
      <c r="E984" s="10" t="n"/>
      <c r="F984" s="44" t="n"/>
      <c r="G984" s="33" t="n"/>
      <c r="H984" s="33" t="n"/>
      <c r="I984" s="33" t="n"/>
      <c r="J984" s="33" t="n"/>
      <c r="K984" s="44" t="n"/>
      <c r="L984" s="10" t="n"/>
      <c r="M984" s="33" t="n"/>
      <c r="N984" s="33" t="n"/>
      <c r="O984" s="33" t="n"/>
      <c r="P984" s="33" t="n"/>
      <c r="Q984" s="33" t="n"/>
      <c r="R984" s="33">
        <f>IF($AB984="","",IFERROR(INDEX(ITP!$G$3:$G$46,MATCH($AB984,ITP!$E$3:$E$46,0)),""))</f>
        <v/>
      </c>
      <c r="S984" s="33" t="n"/>
      <c r="T984" s="33" t="n"/>
      <c r="U984" s="33">
        <f>IF($AB984="","",IFERROR(INDEX(ITP!$I$3:$I$46,MATCH($AB984,ITP!$E$3:$E$46,0)),""))</f>
        <v/>
      </c>
      <c r="V984" s="33">
        <f>IF($AB984="","",IFERROR(INDEX(ITP!$J$3:$J$46,MATCH($AB984,ITP!$E$3:$E$46,0)),""))</f>
        <v/>
      </c>
      <c r="W984" s="33">
        <f>IF($AB984="","",IFERROR(INDEX(ITP!$K$3:$K$46,MATCH($AB984,ITP!$E$3:$E$46,0)),""))</f>
        <v/>
      </c>
      <c r="X984" s="33">
        <f>IF($AB984="","",IFERROR(INDEX(ITP!$L$3:$L$46,MATCH($AB984,ITP!$E$3:$E$46,0)),""))</f>
        <v/>
      </c>
      <c r="Y984" s="33">
        <f>IF($AB984="","",IFERROR(INDEX(ITP!$M$3:$M$46,MATCH($AB984,ITP!$E$3:$E$46,0)),""))</f>
        <v/>
      </c>
      <c r="Z984" s="33">
        <f>IF($AB984="","",IFERROR(INDEX(ITP!$N$3:$N$46,MATCH($AB984,ITP!$E$3:$E$46,0)),""))</f>
        <v/>
      </c>
      <c r="AA984" s="13">
        <f>IF(A984="","",A984&amp;"|"&amp;COUNTIF($A$2:A984,A984))</f>
        <v/>
      </c>
      <c r="AB984" s="13">
        <f>IF($A984="","",IFERROR(INDEX(ITP!$C$3:$C$21,MATCH(1,INDEX((ITP!$A$3:$A$21=$A984)*(((ITP!$B$3:$B$21="")+ISNUMBER(SEARCH(ITP!$B$3:$B$21,$G984&amp;" "&amp;$T984)))&gt;0),0),0)),""))</f>
        <v/>
      </c>
    </row>
    <row r="985">
      <c r="A985" s="33" t="n"/>
      <c r="B985" s="10" t="n"/>
      <c r="C985" s="33" t="n"/>
      <c r="D985" s="28" t="n"/>
      <c r="E985" s="10" t="n"/>
      <c r="F985" s="44" t="n"/>
      <c r="G985" s="33" t="n"/>
      <c r="H985" s="33" t="n"/>
      <c r="I985" s="33" t="n"/>
      <c r="J985" s="33" t="n"/>
      <c r="K985" s="44" t="n"/>
      <c r="L985" s="10" t="n"/>
      <c r="M985" s="33" t="n"/>
      <c r="N985" s="33" t="n"/>
      <c r="O985" s="33" t="n"/>
      <c r="P985" s="33" t="n"/>
      <c r="Q985" s="33" t="n"/>
      <c r="R985" s="33">
        <f>IF($AB985="","",IFERROR(INDEX(ITP!$G$3:$G$46,MATCH($AB985,ITP!$E$3:$E$46,0)),""))</f>
        <v/>
      </c>
      <c r="S985" s="33" t="n"/>
      <c r="T985" s="33" t="n"/>
      <c r="U985" s="33">
        <f>IF($AB985="","",IFERROR(INDEX(ITP!$I$3:$I$46,MATCH($AB985,ITP!$E$3:$E$46,0)),""))</f>
        <v/>
      </c>
      <c r="V985" s="33">
        <f>IF($AB985="","",IFERROR(INDEX(ITP!$J$3:$J$46,MATCH($AB985,ITP!$E$3:$E$46,0)),""))</f>
        <v/>
      </c>
      <c r="W985" s="33">
        <f>IF($AB985="","",IFERROR(INDEX(ITP!$K$3:$K$46,MATCH($AB985,ITP!$E$3:$E$46,0)),""))</f>
        <v/>
      </c>
      <c r="X985" s="33">
        <f>IF($AB985="","",IFERROR(INDEX(ITP!$L$3:$L$46,MATCH($AB985,ITP!$E$3:$E$46,0)),""))</f>
        <v/>
      </c>
      <c r="Y985" s="33">
        <f>IF($AB985="","",IFERROR(INDEX(ITP!$M$3:$M$46,MATCH($AB985,ITP!$E$3:$E$46,0)),""))</f>
        <v/>
      </c>
      <c r="Z985" s="33">
        <f>IF($AB985="","",IFERROR(INDEX(ITP!$N$3:$N$46,MATCH($AB985,ITP!$E$3:$E$46,0)),""))</f>
        <v/>
      </c>
      <c r="AA985" s="13">
        <f>IF(A985="","",A985&amp;"|"&amp;COUNTIF($A$2:A985,A985))</f>
        <v/>
      </c>
      <c r="AB985" s="13">
        <f>IF($A985="","",IFERROR(INDEX(ITP!$C$3:$C$21,MATCH(1,INDEX((ITP!$A$3:$A$21=$A985)*(((ITP!$B$3:$B$21="")+ISNUMBER(SEARCH(ITP!$B$3:$B$21,$G985&amp;" "&amp;$T985)))&gt;0),0),0)),""))</f>
        <v/>
      </c>
    </row>
    <row r="986">
      <c r="A986" s="33" t="n"/>
      <c r="B986" s="10" t="n"/>
      <c r="C986" s="33" t="n"/>
      <c r="D986" s="28" t="n"/>
      <c r="E986" s="10" t="n"/>
      <c r="F986" s="44" t="n"/>
      <c r="G986" s="33" t="n"/>
      <c r="H986" s="33" t="n"/>
      <c r="I986" s="33" t="n"/>
      <c r="J986" s="33" t="n"/>
      <c r="K986" s="44" t="n"/>
      <c r="L986" s="10" t="n"/>
      <c r="M986" s="33" t="n"/>
      <c r="N986" s="33" t="n"/>
      <c r="O986" s="33" t="n"/>
      <c r="P986" s="33" t="n"/>
      <c r="Q986" s="33" t="n"/>
      <c r="R986" s="33">
        <f>IF($AB986="","",IFERROR(INDEX(ITP!$G$3:$G$46,MATCH($AB986,ITP!$E$3:$E$46,0)),""))</f>
        <v/>
      </c>
      <c r="S986" s="33" t="n"/>
      <c r="T986" s="33" t="n"/>
      <c r="U986" s="33">
        <f>IF($AB986="","",IFERROR(INDEX(ITP!$I$3:$I$46,MATCH($AB986,ITP!$E$3:$E$46,0)),""))</f>
        <v/>
      </c>
      <c r="V986" s="33">
        <f>IF($AB986="","",IFERROR(INDEX(ITP!$J$3:$J$46,MATCH($AB986,ITP!$E$3:$E$46,0)),""))</f>
        <v/>
      </c>
      <c r="W986" s="33">
        <f>IF($AB986="","",IFERROR(INDEX(ITP!$K$3:$K$46,MATCH($AB986,ITP!$E$3:$E$46,0)),""))</f>
        <v/>
      </c>
      <c r="X986" s="33">
        <f>IF($AB986="","",IFERROR(INDEX(ITP!$L$3:$L$46,MATCH($AB986,ITP!$E$3:$E$46,0)),""))</f>
        <v/>
      </c>
      <c r="Y986" s="33">
        <f>IF($AB986="","",IFERROR(INDEX(ITP!$M$3:$M$46,MATCH($AB986,ITP!$E$3:$E$46,0)),""))</f>
        <v/>
      </c>
      <c r="Z986" s="33">
        <f>IF($AB986="","",IFERROR(INDEX(ITP!$N$3:$N$46,MATCH($AB986,ITP!$E$3:$E$46,0)),""))</f>
        <v/>
      </c>
      <c r="AA986" s="13">
        <f>IF(A986="","",A986&amp;"|"&amp;COUNTIF($A$2:A986,A986))</f>
        <v/>
      </c>
      <c r="AB986" s="13">
        <f>IF($A986="","",IFERROR(INDEX(ITP!$C$3:$C$21,MATCH(1,INDEX((ITP!$A$3:$A$21=$A986)*(((ITP!$B$3:$B$21="")+ISNUMBER(SEARCH(ITP!$B$3:$B$21,$G986&amp;" "&amp;$T986)))&gt;0),0),0)),""))</f>
        <v/>
      </c>
    </row>
    <row r="987">
      <c r="A987" s="33" t="n"/>
      <c r="B987" s="10" t="n"/>
      <c r="C987" s="33" t="n"/>
      <c r="D987" s="28" t="n"/>
      <c r="E987" s="10" t="n"/>
      <c r="F987" s="44" t="n"/>
      <c r="G987" s="33" t="n"/>
      <c r="H987" s="33" t="n"/>
      <c r="I987" s="33" t="n"/>
      <c r="J987" s="33" t="n"/>
      <c r="K987" s="44" t="n"/>
      <c r="L987" s="10" t="n"/>
      <c r="M987" s="33" t="n"/>
      <c r="N987" s="33" t="n"/>
      <c r="O987" s="33" t="n"/>
      <c r="P987" s="33" t="n"/>
      <c r="Q987" s="33" t="n"/>
      <c r="R987" s="33">
        <f>IF($AB987="","",IFERROR(INDEX(ITP!$G$3:$G$46,MATCH($AB987,ITP!$E$3:$E$46,0)),""))</f>
        <v/>
      </c>
      <c r="S987" s="33" t="n"/>
      <c r="T987" s="33" t="n"/>
      <c r="U987" s="33">
        <f>IF($AB987="","",IFERROR(INDEX(ITP!$I$3:$I$46,MATCH($AB987,ITP!$E$3:$E$46,0)),""))</f>
        <v/>
      </c>
      <c r="V987" s="33">
        <f>IF($AB987="","",IFERROR(INDEX(ITP!$J$3:$J$46,MATCH($AB987,ITP!$E$3:$E$46,0)),""))</f>
        <v/>
      </c>
      <c r="W987" s="33">
        <f>IF($AB987="","",IFERROR(INDEX(ITP!$K$3:$K$46,MATCH($AB987,ITP!$E$3:$E$46,0)),""))</f>
        <v/>
      </c>
      <c r="X987" s="33">
        <f>IF($AB987="","",IFERROR(INDEX(ITP!$L$3:$L$46,MATCH($AB987,ITP!$E$3:$E$46,0)),""))</f>
        <v/>
      </c>
      <c r="Y987" s="33">
        <f>IF($AB987="","",IFERROR(INDEX(ITP!$M$3:$M$46,MATCH($AB987,ITP!$E$3:$E$46,0)),""))</f>
        <v/>
      </c>
      <c r="Z987" s="33">
        <f>IF($AB987="","",IFERROR(INDEX(ITP!$N$3:$N$46,MATCH($AB987,ITP!$E$3:$E$46,0)),""))</f>
        <v/>
      </c>
      <c r="AA987" s="13">
        <f>IF(A987="","",A987&amp;"|"&amp;COUNTIF($A$2:A987,A987))</f>
        <v/>
      </c>
      <c r="AB987" s="13">
        <f>IF($A987="","",IFERROR(INDEX(ITP!$C$3:$C$21,MATCH(1,INDEX((ITP!$A$3:$A$21=$A987)*(((ITP!$B$3:$B$21="")+ISNUMBER(SEARCH(ITP!$B$3:$B$21,$G987&amp;" "&amp;$T987)))&gt;0),0),0)),""))</f>
        <v/>
      </c>
    </row>
    <row r="988">
      <c r="A988" s="33" t="n"/>
      <c r="B988" s="10" t="n"/>
      <c r="C988" s="33" t="n"/>
      <c r="D988" s="28" t="n"/>
      <c r="E988" s="10" t="n"/>
      <c r="F988" s="44" t="n"/>
      <c r="G988" s="33" t="n"/>
      <c r="H988" s="33" t="n"/>
      <c r="I988" s="33" t="n"/>
      <c r="J988" s="33" t="n"/>
      <c r="K988" s="44" t="n"/>
      <c r="L988" s="10" t="n"/>
      <c r="M988" s="33" t="n"/>
      <c r="N988" s="33" t="n"/>
      <c r="O988" s="33" t="n"/>
      <c r="P988" s="33" t="n"/>
      <c r="Q988" s="33" t="n"/>
      <c r="R988" s="33">
        <f>IF($AB988="","",IFERROR(INDEX(ITP!$G$3:$G$46,MATCH($AB988,ITP!$E$3:$E$46,0)),""))</f>
        <v/>
      </c>
      <c r="S988" s="33" t="n"/>
      <c r="T988" s="33" t="n"/>
      <c r="U988" s="33">
        <f>IF($AB988="","",IFERROR(INDEX(ITP!$I$3:$I$46,MATCH($AB988,ITP!$E$3:$E$46,0)),""))</f>
        <v/>
      </c>
      <c r="V988" s="33">
        <f>IF($AB988="","",IFERROR(INDEX(ITP!$J$3:$J$46,MATCH($AB988,ITP!$E$3:$E$46,0)),""))</f>
        <v/>
      </c>
      <c r="W988" s="33">
        <f>IF($AB988="","",IFERROR(INDEX(ITP!$K$3:$K$46,MATCH($AB988,ITP!$E$3:$E$46,0)),""))</f>
        <v/>
      </c>
      <c r="X988" s="33">
        <f>IF($AB988="","",IFERROR(INDEX(ITP!$L$3:$L$46,MATCH($AB988,ITP!$E$3:$E$46,0)),""))</f>
        <v/>
      </c>
      <c r="Y988" s="33">
        <f>IF($AB988="","",IFERROR(INDEX(ITP!$M$3:$M$46,MATCH($AB988,ITP!$E$3:$E$46,0)),""))</f>
        <v/>
      </c>
      <c r="Z988" s="33">
        <f>IF($AB988="","",IFERROR(INDEX(ITP!$N$3:$N$46,MATCH($AB988,ITP!$E$3:$E$46,0)),""))</f>
        <v/>
      </c>
      <c r="AA988" s="13">
        <f>IF(A988="","",A988&amp;"|"&amp;COUNTIF($A$2:A988,A988))</f>
        <v/>
      </c>
      <c r="AB988" s="13">
        <f>IF($A988="","",IFERROR(INDEX(ITP!$C$3:$C$21,MATCH(1,INDEX((ITP!$A$3:$A$21=$A988)*(((ITP!$B$3:$B$21="")+ISNUMBER(SEARCH(ITP!$B$3:$B$21,$G988&amp;" "&amp;$T988)))&gt;0),0),0)),""))</f>
        <v/>
      </c>
    </row>
    <row r="989">
      <c r="A989" s="33" t="n"/>
      <c r="B989" s="10" t="n"/>
      <c r="C989" s="33" t="n"/>
      <c r="D989" s="28" t="n"/>
      <c r="E989" s="10" t="n"/>
      <c r="F989" s="44" t="n"/>
      <c r="G989" s="33" t="n"/>
      <c r="H989" s="33" t="n"/>
      <c r="I989" s="33" t="n"/>
      <c r="J989" s="33" t="n"/>
      <c r="K989" s="44" t="n"/>
      <c r="L989" s="10" t="n"/>
      <c r="M989" s="33" t="n"/>
      <c r="N989" s="33" t="n"/>
      <c r="O989" s="33" t="n"/>
      <c r="P989" s="33" t="n"/>
      <c r="Q989" s="33" t="n"/>
      <c r="R989" s="33">
        <f>IF($AB989="","",IFERROR(INDEX(ITP!$G$3:$G$46,MATCH($AB989,ITP!$E$3:$E$46,0)),""))</f>
        <v/>
      </c>
      <c r="S989" s="33" t="n"/>
      <c r="T989" s="33" t="n"/>
      <c r="U989" s="33">
        <f>IF($AB989="","",IFERROR(INDEX(ITP!$I$3:$I$46,MATCH($AB989,ITP!$E$3:$E$46,0)),""))</f>
        <v/>
      </c>
      <c r="V989" s="33">
        <f>IF($AB989="","",IFERROR(INDEX(ITP!$J$3:$J$46,MATCH($AB989,ITP!$E$3:$E$46,0)),""))</f>
        <v/>
      </c>
      <c r="W989" s="33">
        <f>IF($AB989="","",IFERROR(INDEX(ITP!$K$3:$K$46,MATCH($AB989,ITP!$E$3:$E$46,0)),""))</f>
        <v/>
      </c>
      <c r="X989" s="33">
        <f>IF($AB989="","",IFERROR(INDEX(ITP!$L$3:$L$46,MATCH($AB989,ITP!$E$3:$E$46,0)),""))</f>
        <v/>
      </c>
      <c r="Y989" s="33">
        <f>IF($AB989="","",IFERROR(INDEX(ITP!$M$3:$M$46,MATCH($AB989,ITP!$E$3:$E$46,0)),""))</f>
        <v/>
      </c>
      <c r="Z989" s="33">
        <f>IF($AB989="","",IFERROR(INDEX(ITP!$N$3:$N$46,MATCH($AB989,ITP!$E$3:$E$46,0)),""))</f>
        <v/>
      </c>
      <c r="AA989" s="13">
        <f>IF(A989="","",A989&amp;"|"&amp;COUNTIF($A$2:A989,A989))</f>
        <v/>
      </c>
      <c r="AB989" s="13">
        <f>IF($A989="","",IFERROR(INDEX(ITP!$C$3:$C$21,MATCH(1,INDEX((ITP!$A$3:$A$21=$A989)*(((ITP!$B$3:$B$21="")+ISNUMBER(SEARCH(ITP!$B$3:$B$21,$G989&amp;" "&amp;$T989)))&gt;0),0),0)),""))</f>
        <v/>
      </c>
    </row>
    <row r="990">
      <c r="A990" s="33" t="n"/>
      <c r="B990" s="10" t="n"/>
      <c r="C990" s="33" t="n"/>
      <c r="D990" s="28" t="n"/>
      <c r="E990" s="10" t="n"/>
      <c r="F990" s="44" t="n"/>
      <c r="G990" s="33" t="n"/>
      <c r="H990" s="33" t="n"/>
      <c r="I990" s="33" t="n"/>
      <c r="J990" s="33" t="n"/>
      <c r="K990" s="44" t="n"/>
      <c r="L990" s="10" t="n"/>
      <c r="M990" s="33" t="n"/>
      <c r="N990" s="33" t="n"/>
      <c r="O990" s="33" t="n"/>
      <c r="P990" s="33" t="n"/>
      <c r="Q990" s="33" t="n"/>
      <c r="R990" s="33">
        <f>IF($AB990="","",IFERROR(INDEX(ITP!$G$3:$G$46,MATCH($AB990,ITP!$E$3:$E$46,0)),""))</f>
        <v/>
      </c>
      <c r="S990" s="33" t="n"/>
      <c r="T990" s="33" t="n"/>
      <c r="U990" s="33">
        <f>IF($AB990="","",IFERROR(INDEX(ITP!$I$3:$I$46,MATCH($AB990,ITP!$E$3:$E$46,0)),""))</f>
        <v/>
      </c>
      <c r="V990" s="33">
        <f>IF($AB990="","",IFERROR(INDEX(ITP!$J$3:$J$46,MATCH($AB990,ITP!$E$3:$E$46,0)),""))</f>
        <v/>
      </c>
      <c r="W990" s="33">
        <f>IF($AB990="","",IFERROR(INDEX(ITP!$K$3:$K$46,MATCH($AB990,ITP!$E$3:$E$46,0)),""))</f>
        <v/>
      </c>
      <c r="X990" s="33">
        <f>IF($AB990="","",IFERROR(INDEX(ITP!$L$3:$L$46,MATCH($AB990,ITP!$E$3:$E$46,0)),""))</f>
        <v/>
      </c>
      <c r="Y990" s="33">
        <f>IF($AB990="","",IFERROR(INDEX(ITP!$M$3:$M$46,MATCH($AB990,ITP!$E$3:$E$46,0)),""))</f>
        <v/>
      </c>
      <c r="Z990" s="33">
        <f>IF($AB990="","",IFERROR(INDEX(ITP!$N$3:$N$46,MATCH($AB990,ITP!$E$3:$E$46,0)),""))</f>
        <v/>
      </c>
      <c r="AA990" s="13">
        <f>IF(A990="","",A990&amp;"|"&amp;COUNTIF($A$2:A990,A990))</f>
        <v/>
      </c>
      <c r="AB990" s="13">
        <f>IF($A990="","",IFERROR(INDEX(ITP!$C$3:$C$21,MATCH(1,INDEX((ITP!$A$3:$A$21=$A990)*(((ITP!$B$3:$B$21="")+ISNUMBER(SEARCH(ITP!$B$3:$B$21,$G990&amp;" "&amp;$T990)))&gt;0),0),0)),""))</f>
        <v/>
      </c>
    </row>
    <row r="991">
      <c r="A991" s="33" t="n"/>
      <c r="B991" s="10" t="n"/>
      <c r="C991" s="33" t="n"/>
      <c r="D991" s="28" t="n"/>
      <c r="E991" s="10" t="n"/>
      <c r="F991" s="44" t="n"/>
      <c r="G991" s="33" t="n"/>
      <c r="H991" s="33" t="n"/>
      <c r="I991" s="33" t="n"/>
      <c r="J991" s="33" t="n"/>
      <c r="K991" s="44" t="n"/>
      <c r="L991" s="10" t="n"/>
      <c r="M991" s="33" t="n"/>
      <c r="N991" s="33" t="n"/>
      <c r="O991" s="33" t="n"/>
      <c r="P991" s="33" t="n"/>
      <c r="Q991" s="33" t="n"/>
      <c r="R991" s="33">
        <f>IF($AB991="","",IFERROR(INDEX(ITP!$G$3:$G$46,MATCH($AB991,ITP!$E$3:$E$46,0)),""))</f>
        <v/>
      </c>
      <c r="S991" s="33" t="n"/>
      <c r="T991" s="33" t="n"/>
      <c r="U991" s="33">
        <f>IF($AB991="","",IFERROR(INDEX(ITP!$I$3:$I$46,MATCH($AB991,ITP!$E$3:$E$46,0)),""))</f>
        <v/>
      </c>
      <c r="V991" s="33">
        <f>IF($AB991="","",IFERROR(INDEX(ITP!$J$3:$J$46,MATCH($AB991,ITP!$E$3:$E$46,0)),""))</f>
        <v/>
      </c>
      <c r="W991" s="33">
        <f>IF($AB991="","",IFERROR(INDEX(ITP!$K$3:$K$46,MATCH($AB991,ITP!$E$3:$E$46,0)),""))</f>
        <v/>
      </c>
      <c r="X991" s="33">
        <f>IF($AB991="","",IFERROR(INDEX(ITP!$L$3:$L$46,MATCH($AB991,ITP!$E$3:$E$46,0)),""))</f>
        <v/>
      </c>
      <c r="Y991" s="33">
        <f>IF($AB991="","",IFERROR(INDEX(ITP!$M$3:$M$46,MATCH($AB991,ITP!$E$3:$E$46,0)),""))</f>
        <v/>
      </c>
      <c r="Z991" s="33">
        <f>IF($AB991="","",IFERROR(INDEX(ITP!$N$3:$N$46,MATCH($AB991,ITP!$E$3:$E$46,0)),""))</f>
        <v/>
      </c>
      <c r="AA991" s="13">
        <f>IF(A991="","",A991&amp;"|"&amp;COUNTIF($A$2:A991,A991))</f>
        <v/>
      </c>
      <c r="AB991" s="13">
        <f>IF($A991="","",IFERROR(INDEX(ITP!$C$3:$C$21,MATCH(1,INDEX((ITP!$A$3:$A$21=$A991)*(((ITP!$B$3:$B$21="")+ISNUMBER(SEARCH(ITP!$B$3:$B$21,$G991&amp;" "&amp;$T991)))&gt;0),0),0)),""))</f>
        <v/>
      </c>
    </row>
    <row r="992">
      <c r="A992" s="33" t="n"/>
      <c r="B992" s="10" t="n"/>
      <c r="C992" s="33" t="n"/>
      <c r="D992" s="28" t="n"/>
      <c r="E992" s="10" t="n"/>
      <c r="F992" s="44" t="n"/>
      <c r="G992" s="33" t="n"/>
      <c r="H992" s="33" t="n"/>
      <c r="I992" s="33" t="n"/>
      <c r="J992" s="33" t="n"/>
      <c r="K992" s="44" t="n"/>
      <c r="L992" s="10" t="n"/>
      <c r="M992" s="33" t="n"/>
      <c r="N992" s="33" t="n"/>
      <c r="O992" s="33" t="n"/>
      <c r="P992" s="33" t="n"/>
      <c r="Q992" s="33" t="n"/>
      <c r="R992" s="33">
        <f>IF($AB992="","",IFERROR(INDEX(ITP!$G$3:$G$46,MATCH($AB992,ITP!$E$3:$E$46,0)),""))</f>
        <v/>
      </c>
      <c r="S992" s="33" t="n"/>
      <c r="T992" s="33" t="n"/>
      <c r="U992" s="33">
        <f>IF($AB992="","",IFERROR(INDEX(ITP!$I$3:$I$46,MATCH($AB992,ITP!$E$3:$E$46,0)),""))</f>
        <v/>
      </c>
      <c r="V992" s="33">
        <f>IF($AB992="","",IFERROR(INDEX(ITP!$J$3:$J$46,MATCH($AB992,ITP!$E$3:$E$46,0)),""))</f>
        <v/>
      </c>
      <c r="W992" s="33">
        <f>IF($AB992="","",IFERROR(INDEX(ITP!$K$3:$K$46,MATCH($AB992,ITP!$E$3:$E$46,0)),""))</f>
        <v/>
      </c>
      <c r="X992" s="33">
        <f>IF($AB992="","",IFERROR(INDEX(ITP!$L$3:$L$46,MATCH($AB992,ITP!$E$3:$E$46,0)),""))</f>
        <v/>
      </c>
      <c r="Y992" s="33">
        <f>IF($AB992="","",IFERROR(INDEX(ITP!$M$3:$M$46,MATCH($AB992,ITP!$E$3:$E$46,0)),""))</f>
        <v/>
      </c>
      <c r="Z992" s="33">
        <f>IF($AB992="","",IFERROR(INDEX(ITP!$N$3:$N$46,MATCH($AB992,ITP!$E$3:$E$46,0)),""))</f>
        <v/>
      </c>
      <c r="AA992" s="13">
        <f>IF(A992="","",A992&amp;"|"&amp;COUNTIF($A$2:A992,A992))</f>
        <v/>
      </c>
      <c r="AB992" s="13">
        <f>IF($A992="","",IFERROR(INDEX(ITP!$C$3:$C$21,MATCH(1,INDEX((ITP!$A$3:$A$21=$A992)*(((ITP!$B$3:$B$21="")+ISNUMBER(SEARCH(ITP!$B$3:$B$21,$G992&amp;" "&amp;$T992)))&gt;0),0),0)),""))</f>
        <v/>
      </c>
    </row>
    <row r="993">
      <c r="A993" s="33" t="n"/>
      <c r="B993" s="10" t="n"/>
      <c r="C993" s="33" t="n"/>
      <c r="D993" s="28" t="n"/>
      <c r="E993" s="10" t="n"/>
      <c r="F993" s="44" t="n"/>
      <c r="G993" s="33" t="n"/>
      <c r="H993" s="33" t="n"/>
      <c r="I993" s="33" t="n"/>
      <c r="J993" s="33" t="n"/>
      <c r="K993" s="44" t="n"/>
      <c r="L993" s="10" t="n"/>
      <c r="M993" s="33" t="n"/>
      <c r="N993" s="33" t="n"/>
      <c r="O993" s="33" t="n"/>
      <c r="P993" s="33" t="n"/>
      <c r="Q993" s="33" t="n"/>
      <c r="R993" s="33">
        <f>IF($AB993="","",IFERROR(INDEX(ITP!$G$3:$G$46,MATCH($AB993,ITP!$E$3:$E$46,0)),""))</f>
        <v/>
      </c>
      <c r="S993" s="33" t="n"/>
      <c r="T993" s="33" t="n"/>
      <c r="U993" s="33">
        <f>IF($AB993="","",IFERROR(INDEX(ITP!$I$3:$I$46,MATCH($AB993,ITP!$E$3:$E$46,0)),""))</f>
        <v/>
      </c>
      <c r="V993" s="33">
        <f>IF($AB993="","",IFERROR(INDEX(ITP!$J$3:$J$46,MATCH($AB993,ITP!$E$3:$E$46,0)),""))</f>
        <v/>
      </c>
      <c r="W993" s="33">
        <f>IF($AB993="","",IFERROR(INDEX(ITP!$K$3:$K$46,MATCH($AB993,ITP!$E$3:$E$46,0)),""))</f>
        <v/>
      </c>
      <c r="X993" s="33">
        <f>IF($AB993="","",IFERROR(INDEX(ITP!$L$3:$L$46,MATCH($AB993,ITP!$E$3:$E$46,0)),""))</f>
        <v/>
      </c>
      <c r="Y993" s="33">
        <f>IF($AB993="","",IFERROR(INDEX(ITP!$M$3:$M$46,MATCH($AB993,ITP!$E$3:$E$46,0)),""))</f>
        <v/>
      </c>
      <c r="Z993" s="33">
        <f>IF($AB993="","",IFERROR(INDEX(ITP!$N$3:$N$46,MATCH($AB993,ITP!$E$3:$E$46,0)),""))</f>
        <v/>
      </c>
      <c r="AA993" s="13">
        <f>IF(A993="","",A993&amp;"|"&amp;COUNTIF($A$2:A993,A993))</f>
        <v/>
      </c>
      <c r="AB993" s="13">
        <f>IF($A993="","",IFERROR(INDEX(ITP!$C$3:$C$21,MATCH(1,INDEX((ITP!$A$3:$A$21=$A993)*(((ITP!$B$3:$B$21="")+ISNUMBER(SEARCH(ITP!$B$3:$B$21,$G993&amp;" "&amp;$T993)))&gt;0),0),0)),""))</f>
        <v/>
      </c>
    </row>
    <row r="994">
      <c r="A994" s="33" t="n"/>
      <c r="B994" s="10" t="n"/>
      <c r="C994" s="33" t="n"/>
      <c r="D994" s="28" t="n"/>
      <c r="E994" s="10" t="n"/>
      <c r="F994" s="44" t="n"/>
      <c r="G994" s="33" t="n"/>
      <c r="H994" s="33" t="n"/>
      <c r="I994" s="33" t="n"/>
      <c r="J994" s="33" t="n"/>
      <c r="K994" s="44" t="n"/>
      <c r="L994" s="10" t="n"/>
      <c r="M994" s="33" t="n"/>
      <c r="N994" s="33" t="n"/>
      <c r="O994" s="33" t="n"/>
      <c r="P994" s="33" t="n"/>
      <c r="Q994" s="33" t="n"/>
      <c r="R994" s="33">
        <f>IF($AB994="","",IFERROR(INDEX(ITP!$G$3:$G$46,MATCH($AB994,ITP!$E$3:$E$46,0)),""))</f>
        <v/>
      </c>
      <c r="S994" s="33" t="n"/>
      <c r="T994" s="33" t="n"/>
      <c r="U994" s="33">
        <f>IF($AB994="","",IFERROR(INDEX(ITP!$I$3:$I$46,MATCH($AB994,ITP!$E$3:$E$46,0)),""))</f>
        <v/>
      </c>
      <c r="V994" s="33">
        <f>IF($AB994="","",IFERROR(INDEX(ITP!$J$3:$J$46,MATCH($AB994,ITP!$E$3:$E$46,0)),""))</f>
        <v/>
      </c>
      <c r="W994" s="33">
        <f>IF($AB994="","",IFERROR(INDEX(ITP!$K$3:$K$46,MATCH($AB994,ITP!$E$3:$E$46,0)),""))</f>
        <v/>
      </c>
      <c r="X994" s="33">
        <f>IF($AB994="","",IFERROR(INDEX(ITP!$L$3:$L$46,MATCH($AB994,ITP!$E$3:$E$46,0)),""))</f>
        <v/>
      </c>
      <c r="Y994" s="33">
        <f>IF($AB994="","",IFERROR(INDEX(ITP!$M$3:$M$46,MATCH($AB994,ITP!$E$3:$E$46,0)),""))</f>
        <v/>
      </c>
      <c r="Z994" s="33">
        <f>IF($AB994="","",IFERROR(INDEX(ITP!$N$3:$N$46,MATCH($AB994,ITP!$E$3:$E$46,0)),""))</f>
        <v/>
      </c>
      <c r="AA994" s="13">
        <f>IF(A994="","",A994&amp;"|"&amp;COUNTIF($A$2:A994,A994))</f>
        <v/>
      </c>
      <c r="AB994" s="13">
        <f>IF($A994="","",IFERROR(INDEX(ITP!$C$3:$C$21,MATCH(1,INDEX((ITP!$A$3:$A$21=$A994)*(((ITP!$B$3:$B$21="")+ISNUMBER(SEARCH(ITP!$B$3:$B$21,$G994&amp;" "&amp;$T994)))&gt;0),0),0)),""))</f>
        <v/>
      </c>
    </row>
    <row r="995">
      <c r="A995" s="33" t="n"/>
      <c r="B995" s="10" t="n"/>
      <c r="C995" s="33" t="n"/>
      <c r="D995" s="28" t="n"/>
      <c r="E995" s="10" t="n"/>
      <c r="F995" s="44" t="n"/>
      <c r="G995" s="33" t="n"/>
      <c r="H995" s="33" t="n"/>
      <c r="I995" s="33" t="n"/>
      <c r="J995" s="33" t="n"/>
      <c r="K995" s="44" t="n"/>
      <c r="L995" s="10" t="n"/>
      <c r="M995" s="33" t="n"/>
      <c r="N995" s="33" t="n"/>
      <c r="O995" s="33" t="n"/>
      <c r="P995" s="33" t="n"/>
      <c r="Q995" s="33" t="n"/>
      <c r="R995" s="33">
        <f>IF($AB995="","",IFERROR(INDEX(ITP!$G$3:$G$46,MATCH($AB995,ITP!$E$3:$E$46,0)),""))</f>
        <v/>
      </c>
      <c r="S995" s="33" t="n"/>
      <c r="T995" s="33" t="n"/>
      <c r="U995" s="33">
        <f>IF($AB995="","",IFERROR(INDEX(ITP!$I$3:$I$46,MATCH($AB995,ITP!$E$3:$E$46,0)),""))</f>
        <v/>
      </c>
      <c r="V995" s="33">
        <f>IF($AB995="","",IFERROR(INDEX(ITP!$J$3:$J$46,MATCH($AB995,ITP!$E$3:$E$46,0)),""))</f>
        <v/>
      </c>
      <c r="W995" s="33">
        <f>IF($AB995="","",IFERROR(INDEX(ITP!$K$3:$K$46,MATCH($AB995,ITP!$E$3:$E$46,0)),""))</f>
        <v/>
      </c>
      <c r="X995" s="33">
        <f>IF($AB995="","",IFERROR(INDEX(ITP!$L$3:$L$46,MATCH($AB995,ITP!$E$3:$E$46,0)),""))</f>
        <v/>
      </c>
      <c r="Y995" s="33">
        <f>IF($AB995="","",IFERROR(INDEX(ITP!$M$3:$M$46,MATCH($AB995,ITP!$E$3:$E$46,0)),""))</f>
        <v/>
      </c>
      <c r="Z995" s="33">
        <f>IF($AB995="","",IFERROR(INDEX(ITP!$N$3:$N$46,MATCH($AB995,ITP!$E$3:$E$46,0)),""))</f>
        <v/>
      </c>
      <c r="AA995" s="13">
        <f>IF(A995="","",A995&amp;"|"&amp;COUNTIF($A$2:A995,A995))</f>
        <v/>
      </c>
      <c r="AB995" s="13">
        <f>IF($A995="","",IFERROR(INDEX(ITP!$C$3:$C$21,MATCH(1,INDEX((ITP!$A$3:$A$21=$A995)*(((ITP!$B$3:$B$21="")+ISNUMBER(SEARCH(ITP!$B$3:$B$21,$G995&amp;" "&amp;$T995)))&gt;0),0),0)),""))</f>
        <v/>
      </c>
    </row>
    <row r="996">
      <c r="A996" s="33" t="n"/>
      <c r="B996" s="10" t="n"/>
      <c r="C996" s="33" t="n"/>
      <c r="D996" s="28" t="n"/>
      <c r="E996" s="10" t="n"/>
      <c r="F996" s="44" t="n"/>
      <c r="G996" s="33" t="n"/>
      <c r="H996" s="33" t="n"/>
      <c r="I996" s="33" t="n"/>
      <c r="J996" s="33" t="n"/>
      <c r="K996" s="44" t="n"/>
      <c r="L996" s="10" t="n"/>
      <c r="M996" s="33" t="n"/>
      <c r="N996" s="33" t="n"/>
      <c r="O996" s="33" t="n"/>
      <c r="P996" s="33" t="n"/>
      <c r="Q996" s="33" t="n"/>
      <c r="R996" s="33">
        <f>IF($AB996="","",IFERROR(INDEX(ITP!$G$3:$G$46,MATCH($AB996,ITP!$E$3:$E$46,0)),""))</f>
        <v/>
      </c>
      <c r="S996" s="33" t="n"/>
      <c r="T996" s="33" t="n"/>
      <c r="U996" s="33">
        <f>IF($AB996="","",IFERROR(INDEX(ITP!$I$3:$I$46,MATCH($AB996,ITP!$E$3:$E$46,0)),""))</f>
        <v/>
      </c>
      <c r="V996" s="33">
        <f>IF($AB996="","",IFERROR(INDEX(ITP!$J$3:$J$46,MATCH($AB996,ITP!$E$3:$E$46,0)),""))</f>
        <v/>
      </c>
      <c r="W996" s="33">
        <f>IF($AB996="","",IFERROR(INDEX(ITP!$K$3:$K$46,MATCH($AB996,ITP!$E$3:$E$46,0)),""))</f>
        <v/>
      </c>
      <c r="X996" s="33">
        <f>IF($AB996="","",IFERROR(INDEX(ITP!$L$3:$L$46,MATCH($AB996,ITP!$E$3:$E$46,0)),""))</f>
        <v/>
      </c>
      <c r="Y996" s="33">
        <f>IF($AB996="","",IFERROR(INDEX(ITP!$M$3:$M$46,MATCH($AB996,ITP!$E$3:$E$46,0)),""))</f>
        <v/>
      </c>
      <c r="Z996" s="33">
        <f>IF($AB996="","",IFERROR(INDEX(ITP!$N$3:$N$46,MATCH($AB996,ITP!$E$3:$E$46,0)),""))</f>
        <v/>
      </c>
      <c r="AA996" s="13">
        <f>IF(A996="","",A996&amp;"|"&amp;COUNTIF($A$2:A996,A996))</f>
        <v/>
      </c>
      <c r="AB996" s="13">
        <f>IF($A996="","",IFERROR(INDEX(ITP!$C$3:$C$21,MATCH(1,INDEX((ITP!$A$3:$A$21=$A996)*(((ITP!$B$3:$B$21="")+ISNUMBER(SEARCH(ITP!$B$3:$B$21,$G996&amp;" "&amp;$T996)))&gt;0),0),0)),""))</f>
        <v/>
      </c>
    </row>
    <row r="997">
      <c r="A997" s="33" t="n"/>
      <c r="B997" s="10" t="n"/>
      <c r="C997" s="33" t="n"/>
      <c r="D997" s="28" t="n"/>
      <c r="E997" s="10" t="n"/>
      <c r="F997" s="44" t="n"/>
      <c r="G997" s="33" t="n"/>
      <c r="H997" s="33" t="n"/>
      <c r="I997" s="33" t="n"/>
      <c r="J997" s="33" t="n"/>
      <c r="K997" s="44" t="n"/>
      <c r="L997" s="10" t="n"/>
      <c r="M997" s="33" t="n"/>
      <c r="N997" s="33" t="n"/>
      <c r="O997" s="33" t="n"/>
      <c r="P997" s="33" t="n"/>
      <c r="Q997" s="33" t="n"/>
      <c r="R997" s="33">
        <f>IF($AB997="","",IFERROR(INDEX(ITP!$G$3:$G$46,MATCH($AB997,ITP!$E$3:$E$46,0)),""))</f>
        <v/>
      </c>
      <c r="S997" s="33" t="n"/>
      <c r="T997" s="33" t="n"/>
      <c r="U997" s="33">
        <f>IF($AB997="","",IFERROR(INDEX(ITP!$I$3:$I$46,MATCH($AB997,ITP!$E$3:$E$46,0)),""))</f>
        <v/>
      </c>
      <c r="V997" s="33">
        <f>IF($AB997="","",IFERROR(INDEX(ITP!$J$3:$J$46,MATCH($AB997,ITP!$E$3:$E$46,0)),""))</f>
        <v/>
      </c>
      <c r="W997" s="33">
        <f>IF($AB997="","",IFERROR(INDEX(ITP!$K$3:$K$46,MATCH($AB997,ITP!$E$3:$E$46,0)),""))</f>
        <v/>
      </c>
      <c r="X997" s="33">
        <f>IF($AB997="","",IFERROR(INDEX(ITP!$L$3:$L$46,MATCH($AB997,ITP!$E$3:$E$46,0)),""))</f>
        <v/>
      </c>
      <c r="Y997" s="33">
        <f>IF($AB997="","",IFERROR(INDEX(ITP!$M$3:$M$46,MATCH($AB997,ITP!$E$3:$E$46,0)),""))</f>
        <v/>
      </c>
      <c r="Z997" s="33">
        <f>IF($AB997="","",IFERROR(INDEX(ITP!$N$3:$N$46,MATCH($AB997,ITP!$E$3:$E$46,0)),""))</f>
        <v/>
      </c>
      <c r="AA997" s="13">
        <f>IF(A997="","",A997&amp;"|"&amp;COUNTIF($A$2:A997,A997))</f>
        <v/>
      </c>
      <c r="AB997" s="13">
        <f>IF($A997="","",IFERROR(INDEX(ITP!$C$3:$C$21,MATCH(1,INDEX((ITP!$A$3:$A$21=$A997)*(((ITP!$B$3:$B$21="")+ISNUMBER(SEARCH(ITP!$B$3:$B$21,$G997&amp;" "&amp;$T997)))&gt;0),0),0)),""))</f>
        <v/>
      </c>
    </row>
    <row r="998">
      <c r="A998" s="33" t="n"/>
      <c r="B998" s="10" t="n"/>
      <c r="C998" s="33" t="n"/>
      <c r="D998" s="28" t="n"/>
      <c r="E998" s="10" t="n"/>
      <c r="F998" s="44" t="n"/>
      <c r="G998" s="33" t="n"/>
      <c r="H998" s="33" t="n"/>
      <c r="I998" s="33" t="n"/>
      <c r="J998" s="33" t="n"/>
      <c r="K998" s="44" t="n"/>
      <c r="L998" s="10" t="n"/>
      <c r="M998" s="33" t="n"/>
      <c r="N998" s="33" t="n"/>
      <c r="O998" s="33" t="n"/>
      <c r="P998" s="33" t="n"/>
      <c r="Q998" s="33" t="n"/>
      <c r="R998" s="33">
        <f>IF($AB998="","",IFERROR(INDEX(ITP!$G$3:$G$46,MATCH($AB998,ITP!$E$3:$E$46,0)),""))</f>
        <v/>
      </c>
      <c r="S998" s="33" t="n"/>
      <c r="T998" s="33" t="n"/>
      <c r="U998" s="33">
        <f>IF($AB998="","",IFERROR(INDEX(ITP!$I$3:$I$46,MATCH($AB998,ITP!$E$3:$E$46,0)),""))</f>
        <v/>
      </c>
      <c r="V998" s="33">
        <f>IF($AB998="","",IFERROR(INDEX(ITP!$J$3:$J$46,MATCH($AB998,ITP!$E$3:$E$46,0)),""))</f>
        <v/>
      </c>
      <c r="W998" s="33">
        <f>IF($AB998="","",IFERROR(INDEX(ITP!$K$3:$K$46,MATCH($AB998,ITP!$E$3:$E$46,0)),""))</f>
        <v/>
      </c>
      <c r="X998" s="33">
        <f>IF($AB998="","",IFERROR(INDEX(ITP!$L$3:$L$46,MATCH($AB998,ITP!$E$3:$E$46,0)),""))</f>
        <v/>
      </c>
      <c r="Y998" s="33">
        <f>IF($AB998="","",IFERROR(INDEX(ITP!$M$3:$M$46,MATCH($AB998,ITP!$E$3:$E$46,0)),""))</f>
        <v/>
      </c>
      <c r="Z998" s="33">
        <f>IF($AB998="","",IFERROR(INDEX(ITP!$N$3:$N$46,MATCH($AB998,ITP!$E$3:$E$46,0)),""))</f>
        <v/>
      </c>
      <c r="AA998" s="13">
        <f>IF(A998="","",A998&amp;"|"&amp;COUNTIF($A$2:A998,A998))</f>
        <v/>
      </c>
      <c r="AB998" s="13">
        <f>IF($A998="","",IFERROR(INDEX(ITP!$C$3:$C$21,MATCH(1,INDEX((ITP!$A$3:$A$21=$A998)*(((ITP!$B$3:$B$21="")+ISNUMBER(SEARCH(ITP!$B$3:$B$21,$G998&amp;" "&amp;$T998)))&gt;0),0),0)),""))</f>
        <v/>
      </c>
    </row>
    <row r="999">
      <c r="A999" s="33" t="n"/>
      <c r="B999" s="10" t="n"/>
      <c r="C999" s="33" t="n"/>
      <c r="D999" s="28" t="n"/>
      <c r="E999" s="10" t="n"/>
      <c r="F999" s="44" t="n"/>
      <c r="G999" s="33" t="n"/>
      <c r="H999" s="33" t="n"/>
      <c r="I999" s="33" t="n"/>
      <c r="J999" s="33" t="n"/>
      <c r="K999" s="44" t="n"/>
      <c r="L999" s="10" t="n"/>
      <c r="M999" s="33" t="n"/>
      <c r="N999" s="33" t="n"/>
      <c r="O999" s="33" t="n"/>
      <c r="P999" s="33" t="n"/>
      <c r="Q999" s="33" t="n"/>
      <c r="R999" s="33">
        <f>IF($AB999="","",IFERROR(INDEX(ITP!$G$3:$G$46,MATCH($AB999,ITP!$E$3:$E$46,0)),""))</f>
        <v/>
      </c>
      <c r="S999" s="33" t="n"/>
      <c r="T999" s="33" t="n"/>
      <c r="U999" s="33">
        <f>IF($AB999="","",IFERROR(INDEX(ITP!$I$3:$I$46,MATCH($AB999,ITP!$E$3:$E$46,0)),""))</f>
        <v/>
      </c>
      <c r="V999" s="33">
        <f>IF($AB999="","",IFERROR(INDEX(ITP!$J$3:$J$46,MATCH($AB999,ITP!$E$3:$E$46,0)),""))</f>
        <v/>
      </c>
      <c r="W999" s="33">
        <f>IF($AB999="","",IFERROR(INDEX(ITP!$K$3:$K$46,MATCH($AB999,ITP!$E$3:$E$46,0)),""))</f>
        <v/>
      </c>
      <c r="X999" s="33">
        <f>IF($AB999="","",IFERROR(INDEX(ITP!$L$3:$L$46,MATCH($AB999,ITP!$E$3:$E$46,0)),""))</f>
        <v/>
      </c>
      <c r="Y999" s="33">
        <f>IF($AB999="","",IFERROR(INDEX(ITP!$M$3:$M$46,MATCH($AB999,ITP!$E$3:$E$46,0)),""))</f>
        <v/>
      </c>
      <c r="Z999" s="33">
        <f>IF($AB999="","",IFERROR(INDEX(ITP!$N$3:$N$46,MATCH($AB999,ITP!$E$3:$E$46,0)),""))</f>
        <v/>
      </c>
      <c r="AA999" s="13">
        <f>IF(A999="","",A999&amp;"|"&amp;COUNTIF($A$2:A999,A999))</f>
        <v/>
      </c>
      <c r="AB999" s="13">
        <f>IF($A999="","",IFERROR(INDEX(ITP!$C$3:$C$21,MATCH(1,INDEX((ITP!$A$3:$A$21=$A999)*(((ITP!$B$3:$B$21="")+ISNUMBER(SEARCH(ITP!$B$3:$B$21,$G999&amp;" "&amp;$T999)))&gt;0),0),0)),""))</f>
        <v/>
      </c>
    </row>
    <row r="1000">
      <c r="A1000" s="33" t="n"/>
      <c r="B1000" s="10" t="n"/>
      <c r="C1000" s="33" t="n"/>
      <c r="D1000" s="28" t="n"/>
      <c r="E1000" s="10" t="n"/>
      <c r="F1000" s="44" t="n"/>
      <c r="G1000" s="33" t="n"/>
      <c r="H1000" s="33" t="n"/>
      <c r="I1000" s="33" t="n"/>
      <c r="J1000" s="33" t="n"/>
      <c r="K1000" s="44" t="n"/>
      <c r="L1000" s="10" t="n"/>
      <c r="M1000" s="33" t="n"/>
      <c r="N1000" s="33" t="n"/>
      <c r="O1000" s="33" t="n"/>
      <c r="P1000" s="33" t="n"/>
      <c r="Q1000" s="33" t="n"/>
      <c r="R1000" s="33">
        <f>IF($AB1000="","",IFERROR(INDEX(ITP!$G$3:$G$46,MATCH($AB1000,ITP!$E$3:$E$46,0)),""))</f>
        <v/>
      </c>
      <c r="S1000" s="33" t="n"/>
      <c r="T1000" s="33" t="n"/>
      <c r="U1000" s="33">
        <f>IF($AB1000="","",IFERROR(INDEX(ITP!$I$3:$I$46,MATCH($AB1000,ITP!$E$3:$E$46,0)),""))</f>
        <v/>
      </c>
      <c r="V1000" s="33">
        <f>IF($AB1000="","",IFERROR(INDEX(ITP!$J$3:$J$46,MATCH($AB1000,ITP!$E$3:$E$46,0)),""))</f>
        <v/>
      </c>
      <c r="W1000" s="33">
        <f>IF($AB1000="","",IFERROR(INDEX(ITP!$K$3:$K$46,MATCH($AB1000,ITP!$E$3:$E$46,0)),""))</f>
        <v/>
      </c>
      <c r="X1000" s="33">
        <f>IF($AB1000="","",IFERROR(INDEX(ITP!$L$3:$L$46,MATCH($AB1000,ITP!$E$3:$E$46,0)),""))</f>
        <v/>
      </c>
      <c r="Y1000" s="33">
        <f>IF($AB1000="","",IFERROR(INDEX(ITP!$M$3:$M$46,MATCH($AB1000,ITP!$E$3:$E$46,0)),""))</f>
        <v/>
      </c>
      <c r="Z1000" s="33">
        <f>IF($AB1000="","",IFERROR(INDEX(ITP!$N$3:$N$46,MATCH($AB1000,ITP!$E$3:$E$46,0)),""))</f>
        <v/>
      </c>
      <c r="AA1000" s="13">
        <f>IF(A1000="","",A1000&amp;"|"&amp;COUNTIF($A$2:A1000,A1000))</f>
        <v/>
      </c>
      <c r="AB1000" s="13">
        <f>IF($A1000="","",IFERROR(INDEX(ITP!$C$3:$C$21,MATCH(1,INDEX((ITP!$A$3:$A$21=$A1000)*(((ITP!$B$3:$B$21="")+ISNUMBER(SEARCH(ITP!$B$3:$B$21,$G1000&amp;" "&amp;$T1000)))&gt;0),0),0)),""))</f>
        <v/>
      </c>
    </row>
    <row r="1001">
      <c r="A1001" s="33" t="n"/>
      <c r="B1001" s="10" t="n"/>
      <c r="C1001" s="33" t="n"/>
      <c r="D1001" s="28" t="n"/>
      <c r="E1001" s="10" t="n"/>
      <c r="F1001" s="44" t="n"/>
      <c r="G1001" s="33" t="n"/>
      <c r="H1001" s="33" t="n"/>
      <c r="I1001" s="33" t="n"/>
      <c r="J1001" s="33" t="n"/>
      <c r="K1001" s="44" t="n"/>
      <c r="L1001" s="10" t="n"/>
      <c r="M1001" s="33" t="n"/>
      <c r="N1001" s="33" t="n"/>
      <c r="O1001" s="33" t="n"/>
      <c r="P1001" s="33" t="n"/>
      <c r="Q1001" s="33" t="n"/>
      <c r="R1001" s="33">
        <f>IF($AB1001="","",IFERROR(INDEX(ITP!$G$3:$G$46,MATCH($AB1001,ITP!$E$3:$E$46,0)),""))</f>
        <v/>
      </c>
      <c r="S1001" s="33" t="n"/>
      <c r="T1001" s="33" t="n"/>
      <c r="U1001" s="33">
        <f>IF($AB1001="","",IFERROR(INDEX(ITP!$I$3:$I$46,MATCH($AB1001,ITP!$E$3:$E$46,0)),""))</f>
        <v/>
      </c>
      <c r="V1001" s="33">
        <f>IF($AB1001="","",IFERROR(INDEX(ITP!$J$3:$J$46,MATCH($AB1001,ITP!$E$3:$E$46,0)),""))</f>
        <v/>
      </c>
      <c r="W1001" s="33">
        <f>IF($AB1001="","",IFERROR(INDEX(ITP!$K$3:$K$46,MATCH($AB1001,ITP!$E$3:$E$46,0)),""))</f>
        <v/>
      </c>
      <c r="X1001" s="33">
        <f>IF($AB1001="","",IFERROR(INDEX(ITP!$L$3:$L$46,MATCH($AB1001,ITP!$E$3:$E$46,0)),""))</f>
        <v/>
      </c>
      <c r="Y1001" s="33">
        <f>IF($AB1001="","",IFERROR(INDEX(ITP!$M$3:$M$46,MATCH($AB1001,ITP!$E$3:$E$46,0)),""))</f>
        <v/>
      </c>
      <c r="Z1001" s="33">
        <f>IF($AB1001="","",IFERROR(INDEX(ITP!$N$3:$N$46,MATCH($AB1001,ITP!$E$3:$E$46,0)),""))</f>
        <v/>
      </c>
      <c r="AA1001" s="13">
        <f>IF(A1001="","",A1001&amp;"|"&amp;COUNTIF($A$2:A1001,A1001))</f>
        <v/>
      </c>
      <c r="AB1001" s="13">
        <f>IF($A1001="","",IFERROR(INDEX(ITP!$C$3:$C$21,MATCH(1,INDEX((ITP!$A$3:$A$21=$A1001)*(((ITP!$B$3:$B$21="")+ISNUMBER(SEARCH(ITP!$B$3:$B$21,$G1001&amp;" "&amp;$T1001)))&gt;0),0),0)),""))</f>
        <v/>
      </c>
    </row>
    <row r="1002">
      <c r="A1002" s="33" t="n"/>
      <c r="B1002" s="10" t="n"/>
      <c r="C1002" s="33" t="n"/>
      <c r="D1002" s="28" t="n"/>
      <c r="E1002" s="10" t="n"/>
      <c r="F1002" s="44" t="n"/>
      <c r="G1002" s="33" t="n"/>
      <c r="H1002" s="33" t="n"/>
      <c r="I1002" s="33" t="n"/>
      <c r="J1002" s="33" t="n"/>
      <c r="K1002" s="44" t="n"/>
      <c r="L1002" s="10" t="n"/>
      <c r="M1002" s="33" t="n"/>
      <c r="N1002" s="33" t="n"/>
      <c r="O1002" s="33" t="n"/>
      <c r="P1002" s="33" t="n"/>
      <c r="Q1002" s="33" t="n"/>
      <c r="R1002" s="33">
        <f>IF($AB1002="","",IFERROR(INDEX(ITP!$G$3:$G$46,MATCH($AB1002,ITP!$E$3:$E$46,0)),""))</f>
        <v/>
      </c>
      <c r="S1002" s="33" t="n"/>
      <c r="T1002" s="33" t="n"/>
      <c r="U1002" s="33">
        <f>IF($AB1002="","",IFERROR(INDEX(ITP!$I$3:$I$46,MATCH($AB1002,ITP!$E$3:$E$46,0)),""))</f>
        <v/>
      </c>
      <c r="V1002" s="33">
        <f>IF($AB1002="","",IFERROR(INDEX(ITP!$J$3:$J$46,MATCH($AB1002,ITP!$E$3:$E$46,0)),""))</f>
        <v/>
      </c>
      <c r="W1002" s="33">
        <f>IF($AB1002="","",IFERROR(INDEX(ITP!$K$3:$K$46,MATCH($AB1002,ITP!$E$3:$E$46,0)),""))</f>
        <v/>
      </c>
      <c r="X1002" s="33">
        <f>IF($AB1002="","",IFERROR(INDEX(ITP!$L$3:$L$46,MATCH($AB1002,ITP!$E$3:$E$46,0)),""))</f>
        <v/>
      </c>
      <c r="Y1002" s="33">
        <f>IF($AB1002="","",IFERROR(INDEX(ITP!$M$3:$M$46,MATCH($AB1002,ITP!$E$3:$E$46,0)),""))</f>
        <v/>
      </c>
      <c r="Z1002" s="33">
        <f>IF($AB1002="","",IFERROR(INDEX(ITP!$N$3:$N$46,MATCH($AB1002,ITP!$E$3:$E$46,0)),""))</f>
        <v/>
      </c>
      <c r="AA1002" s="13">
        <f>IF(A1002="","",A1002&amp;"|"&amp;COUNTIF($A$2:A1002,A1002))</f>
        <v/>
      </c>
      <c r="AB1002" s="13">
        <f>IF($A1002="","",IFERROR(INDEX(ITP!$C$3:$C$21,MATCH(1,INDEX((ITP!$A$3:$A$21=$A1002)*(((ITP!$B$3:$B$21="")+ISNUMBER(SEARCH(ITP!$B$3:$B$21,$G1002&amp;" "&amp;$T1002)))&gt;0),0),0)),""))</f>
        <v/>
      </c>
    </row>
    <row r="1003">
      <c r="A1003" s="33" t="n"/>
      <c r="B1003" s="10" t="n"/>
      <c r="C1003" s="33" t="n"/>
      <c r="D1003" s="28" t="n"/>
      <c r="E1003" s="10" t="n"/>
      <c r="F1003" s="44" t="n"/>
      <c r="G1003" s="33" t="n"/>
      <c r="H1003" s="33" t="n"/>
      <c r="I1003" s="33" t="n"/>
      <c r="J1003" s="33" t="n"/>
      <c r="K1003" s="44" t="n"/>
      <c r="L1003" s="10" t="n"/>
      <c r="M1003" s="33" t="n"/>
      <c r="N1003" s="33" t="n"/>
      <c r="O1003" s="33" t="n"/>
      <c r="P1003" s="33" t="n"/>
      <c r="Q1003" s="33" t="n"/>
      <c r="R1003" s="33">
        <f>IF($AB1003="","",IFERROR(INDEX(ITP!$G$3:$G$46,MATCH($AB1003,ITP!$E$3:$E$46,0)),""))</f>
        <v/>
      </c>
      <c r="S1003" s="33" t="n"/>
      <c r="T1003" s="33" t="n"/>
      <c r="U1003" s="33">
        <f>IF($AB1003="","",IFERROR(INDEX(ITP!$I$3:$I$46,MATCH($AB1003,ITP!$E$3:$E$46,0)),""))</f>
        <v/>
      </c>
      <c r="V1003" s="33">
        <f>IF($AB1003="","",IFERROR(INDEX(ITP!$J$3:$J$46,MATCH($AB1003,ITP!$E$3:$E$46,0)),""))</f>
        <v/>
      </c>
      <c r="W1003" s="33">
        <f>IF($AB1003="","",IFERROR(INDEX(ITP!$K$3:$K$46,MATCH($AB1003,ITP!$E$3:$E$46,0)),""))</f>
        <v/>
      </c>
      <c r="X1003" s="33">
        <f>IF($AB1003="","",IFERROR(INDEX(ITP!$L$3:$L$46,MATCH($AB1003,ITP!$E$3:$E$46,0)),""))</f>
        <v/>
      </c>
      <c r="Y1003" s="33">
        <f>IF($AB1003="","",IFERROR(INDEX(ITP!$M$3:$M$46,MATCH($AB1003,ITP!$E$3:$E$46,0)),""))</f>
        <v/>
      </c>
      <c r="Z1003" s="33">
        <f>IF($AB1003="","",IFERROR(INDEX(ITP!$N$3:$N$46,MATCH($AB1003,ITP!$E$3:$E$46,0)),""))</f>
        <v/>
      </c>
      <c r="AA1003" s="13">
        <f>IF(A1003="","",A1003&amp;"|"&amp;COUNTIF($A$2:A1003,A1003))</f>
        <v/>
      </c>
      <c r="AB1003" s="13">
        <f>IF($A1003="","",IFERROR(INDEX(ITP!$C$3:$C$21,MATCH(1,INDEX((ITP!$A$3:$A$21=$A1003)*(((ITP!$B$3:$B$21="")+ISNUMBER(SEARCH(ITP!$B$3:$B$21,$G1003&amp;" "&amp;$T1003)))&gt;0),0),0)),""))</f>
        <v/>
      </c>
    </row>
    <row r="1004">
      <c r="A1004" s="33" t="n"/>
      <c r="B1004" s="10" t="n"/>
      <c r="C1004" s="33" t="n"/>
      <c r="D1004" s="28" t="n"/>
      <c r="E1004" s="10" t="n"/>
      <c r="F1004" s="44" t="n"/>
      <c r="G1004" s="33" t="n"/>
      <c r="H1004" s="33" t="n"/>
      <c r="I1004" s="33" t="n"/>
      <c r="J1004" s="33" t="n"/>
      <c r="K1004" s="44" t="n"/>
      <c r="L1004" s="10" t="n"/>
      <c r="M1004" s="33" t="n"/>
      <c r="N1004" s="33" t="n"/>
      <c r="O1004" s="33" t="n"/>
      <c r="P1004" s="33" t="n"/>
      <c r="Q1004" s="33" t="n"/>
      <c r="R1004" s="33">
        <f>IF($AB1004="","",IFERROR(INDEX(ITP!$G$3:$G$46,MATCH($AB1004,ITP!$E$3:$E$46,0)),""))</f>
        <v/>
      </c>
      <c r="S1004" s="33" t="n"/>
      <c r="T1004" s="33" t="n"/>
      <c r="U1004" s="33">
        <f>IF($AB1004="","",IFERROR(INDEX(ITP!$I$3:$I$46,MATCH($AB1004,ITP!$E$3:$E$46,0)),""))</f>
        <v/>
      </c>
      <c r="V1004" s="33">
        <f>IF($AB1004="","",IFERROR(INDEX(ITP!$J$3:$J$46,MATCH($AB1004,ITP!$E$3:$E$46,0)),""))</f>
        <v/>
      </c>
      <c r="W1004" s="33">
        <f>IF($AB1004="","",IFERROR(INDEX(ITP!$K$3:$K$46,MATCH($AB1004,ITP!$E$3:$E$46,0)),""))</f>
        <v/>
      </c>
      <c r="X1004" s="33">
        <f>IF($AB1004="","",IFERROR(INDEX(ITP!$L$3:$L$46,MATCH($AB1004,ITP!$E$3:$E$46,0)),""))</f>
        <v/>
      </c>
      <c r="Y1004" s="33">
        <f>IF($AB1004="","",IFERROR(INDEX(ITP!$M$3:$M$46,MATCH($AB1004,ITP!$E$3:$E$46,0)),""))</f>
        <v/>
      </c>
      <c r="Z1004" s="33">
        <f>IF($AB1004="","",IFERROR(INDEX(ITP!$N$3:$N$46,MATCH($AB1004,ITP!$E$3:$E$46,0)),""))</f>
        <v/>
      </c>
      <c r="AA1004" s="13">
        <f>IF(A1004="","",A1004&amp;"|"&amp;COUNTIF($A$2:A1004,A1004))</f>
        <v/>
      </c>
      <c r="AB1004" s="13">
        <f>IF($A1004="","",IFERROR(INDEX(ITP!$C$3:$C$21,MATCH(1,INDEX((ITP!$A$3:$A$21=$A1004)*(((ITP!$B$3:$B$21="")+ISNUMBER(SEARCH(ITP!$B$3:$B$21,$G1004&amp;" "&amp;$T1004)))&gt;0),0),0)),""))</f>
        <v/>
      </c>
    </row>
    <row r="1005">
      <c r="A1005" s="33" t="n"/>
      <c r="B1005" s="10" t="n"/>
      <c r="C1005" s="33" t="n"/>
      <c r="D1005" s="28" t="n"/>
      <c r="E1005" s="10" t="n"/>
      <c r="F1005" s="44" t="n"/>
      <c r="G1005" s="33" t="n"/>
      <c r="H1005" s="33" t="n"/>
      <c r="I1005" s="33" t="n"/>
      <c r="J1005" s="33" t="n"/>
      <c r="K1005" s="44" t="n"/>
      <c r="L1005" s="10" t="n"/>
      <c r="M1005" s="33" t="n"/>
      <c r="N1005" s="33" t="n"/>
      <c r="O1005" s="33" t="n"/>
      <c r="P1005" s="33" t="n"/>
      <c r="Q1005" s="33" t="n"/>
      <c r="R1005" s="33">
        <f>IF($AB1005="","",IFERROR(INDEX(ITP!$G$3:$G$46,MATCH($AB1005,ITP!$E$3:$E$46,0)),""))</f>
        <v/>
      </c>
      <c r="S1005" s="33" t="n"/>
      <c r="T1005" s="33" t="n"/>
      <c r="U1005" s="33">
        <f>IF($AB1005="","",IFERROR(INDEX(ITP!$I$3:$I$46,MATCH($AB1005,ITP!$E$3:$E$46,0)),""))</f>
        <v/>
      </c>
      <c r="V1005" s="33">
        <f>IF($AB1005="","",IFERROR(INDEX(ITP!$J$3:$J$46,MATCH($AB1005,ITP!$E$3:$E$46,0)),""))</f>
        <v/>
      </c>
      <c r="W1005" s="33">
        <f>IF($AB1005="","",IFERROR(INDEX(ITP!$K$3:$K$46,MATCH($AB1005,ITP!$E$3:$E$46,0)),""))</f>
        <v/>
      </c>
      <c r="X1005" s="33">
        <f>IF($AB1005="","",IFERROR(INDEX(ITP!$L$3:$L$46,MATCH($AB1005,ITP!$E$3:$E$46,0)),""))</f>
        <v/>
      </c>
      <c r="Y1005" s="33">
        <f>IF($AB1005="","",IFERROR(INDEX(ITP!$M$3:$M$46,MATCH($AB1005,ITP!$E$3:$E$46,0)),""))</f>
        <v/>
      </c>
      <c r="Z1005" s="33">
        <f>IF($AB1005="","",IFERROR(INDEX(ITP!$N$3:$N$46,MATCH($AB1005,ITP!$E$3:$E$46,0)),""))</f>
        <v/>
      </c>
      <c r="AA1005" s="13">
        <f>IF(A1005="","",A1005&amp;"|"&amp;COUNTIF($A$2:A1005,A1005))</f>
        <v/>
      </c>
      <c r="AB1005" s="13">
        <f>IF($A1005="","",IFERROR(INDEX(ITP!$C$3:$C$21,MATCH(1,INDEX((ITP!$A$3:$A$21=$A1005)*(((ITP!$B$3:$B$21="")+ISNUMBER(SEARCH(ITP!$B$3:$B$21,$G1005&amp;" "&amp;$T1005)))&gt;0),0),0)),""))</f>
        <v/>
      </c>
    </row>
    <row r="1006">
      <c r="A1006" s="33" t="n"/>
      <c r="B1006" s="10" t="n"/>
      <c r="C1006" s="33" t="n"/>
      <c r="D1006" s="28" t="n"/>
      <c r="E1006" s="10" t="n"/>
      <c r="F1006" s="44" t="n"/>
      <c r="G1006" s="33" t="n"/>
      <c r="H1006" s="33" t="n"/>
      <c r="I1006" s="33" t="n"/>
      <c r="J1006" s="33" t="n"/>
      <c r="K1006" s="44" t="n"/>
      <c r="L1006" s="10" t="n"/>
      <c r="M1006" s="33" t="n"/>
      <c r="N1006" s="33" t="n"/>
      <c r="O1006" s="33" t="n"/>
      <c r="P1006" s="33" t="n"/>
      <c r="Q1006" s="33" t="n"/>
      <c r="R1006" s="33">
        <f>IF($AB1006="","",IFERROR(INDEX(ITP!$G$3:$G$46,MATCH($AB1006,ITP!$E$3:$E$46,0)),""))</f>
        <v/>
      </c>
      <c r="S1006" s="33" t="n"/>
      <c r="T1006" s="33" t="n"/>
      <c r="U1006" s="33">
        <f>IF($AB1006="","",IFERROR(INDEX(ITP!$I$3:$I$46,MATCH($AB1006,ITP!$E$3:$E$46,0)),""))</f>
        <v/>
      </c>
      <c r="V1006" s="33">
        <f>IF($AB1006="","",IFERROR(INDEX(ITP!$J$3:$J$46,MATCH($AB1006,ITP!$E$3:$E$46,0)),""))</f>
        <v/>
      </c>
      <c r="W1006" s="33">
        <f>IF($AB1006="","",IFERROR(INDEX(ITP!$K$3:$K$46,MATCH($AB1006,ITP!$E$3:$E$46,0)),""))</f>
        <v/>
      </c>
      <c r="X1006" s="33">
        <f>IF($AB1006="","",IFERROR(INDEX(ITP!$L$3:$L$46,MATCH($AB1006,ITP!$E$3:$E$46,0)),""))</f>
        <v/>
      </c>
      <c r="Y1006" s="33">
        <f>IF($AB1006="","",IFERROR(INDEX(ITP!$M$3:$M$46,MATCH($AB1006,ITP!$E$3:$E$46,0)),""))</f>
        <v/>
      </c>
      <c r="Z1006" s="33">
        <f>IF($AB1006="","",IFERROR(INDEX(ITP!$N$3:$N$46,MATCH($AB1006,ITP!$E$3:$E$46,0)),""))</f>
        <v/>
      </c>
      <c r="AA1006" s="13">
        <f>IF(A1006="","",A1006&amp;"|"&amp;COUNTIF($A$2:A1006,A1006))</f>
        <v/>
      </c>
      <c r="AB1006" s="13">
        <f>IF($A1006="","",IFERROR(INDEX(ITP!$C$3:$C$21,MATCH(1,INDEX((ITP!$A$3:$A$21=$A1006)*(((ITP!$B$3:$B$21="")+ISNUMBER(SEARCH(ITP!$B$3:$B$21,$G1006&amp;" "&amp;$T1006)))&gt;0),0),0)),""))</f>
        <v/>
      </c>
    </row>
    <row r="1007">
      <c r="A1007" s="33" t="n"/>
      <c r="B1007" s="10" t="n"/>
      <c r="C1007" s="33" t="n"/>
      <c r="D1007" s="28" t="n"/>
      <c r="E1007" s="10" t="n"/>
      <c r="F1007" s="44" t="n"/>
      <c r="G1007" s="33" t="n"/>
      <c r="H1007" s="33" t="n"/>
      <c r="I1007" s="33" t="n"/>
      <c r="J1007" s="33" t="n"/>
      <c r="K1007" s="44" t="n"/>
      <c r="L1007" s="10" t="n"/>
      <c r="M1007" s="33" t="n"/>
      <c r="N1007" s="33" t="n"/>
      <c r="O1007" s="33" t="n"/>
      <c r="P1007" s="33" t="n"/>
      <c r="Q1007" s="33" t="n"/>
      <c r="R1007" s="33">
        <f>IF($AB1007="","",IFERROR(INDEX(ITP!$G$3:$G$46,MATCH($AB1007,ITP!$E$3:$E$46,0)),""))</f>
        <v/>
      </c>
      <c r="S1007" s="33" t="n"/>
      <c r="T1007" s="33" t="n"/>
      <c r="U1007" s="33">
        <f>IF($AB1007="","",IFERROR(INDEX(ITP!$I$3:$I$46,MATCH($AB1007,ITP!$E$3:$E$46,0)),""))</f>
        <v/>
      </c>
      <c r="V1007" s="33">
        <f>IF($AB1007="","",IFERROR(INDEX(ITP!$J$3:$J$46,MATCH($AB1007,ITP!$E$3:$E$46,0)),""))</f>
        <v/>
      </c>
      <c r="W1007" s="33">
        <f>IF($AB1007="","",IFERROR(INDEX(ITP!$K$3:$K$46,MATCH($AB1007,ITP!$E$3:$E$46,0)),""))</f>
        <v/>
      </c>
      <c r="X1007" s="33">
        <f>IF($AB1007="","",IFERROR(INDEX(ITP!$L$3:$L$46,MATCH($AB1007,ITP!$E$3:$E$46,0)),""))</f>
        <v/>
      </c>
      <c r="Y1007" s="33">
        <f>IF($AB1007="","",IFERROR(INDEX(ITP!$M$3:$M$46,MATCH($AB1007,ITP!$E$3:$E$46,0)),""))</f>
        <v/>
      </c>
      <c r="Z1007" s="33">
        <f>IF($AB1007="","",IFERROR(INDEX(ITP!$N$3:$N$46,MATCH($AB1007,ITP!$E$3:$E$46,0)),""))</f>
        <v/>
      </c>
      <c r="AA1007" s="13">
        <f>IF(A1007="","",A1007&amp;"|"&amp;COUNTIF($A$2:A1007,A1007))</f>
        <v/>
      </c>
      <c r="AB1007" s="13">
        <f>IF($A1007="","",IFERROR(INDEX(ITP!$C$3:$C$21,MATCH(1,INDEX((ITP!$A$3:$A$21=$A1007)*(((ITP!$B$3:$B$21="")+ISNUMBER(SEARCH(ITP!$B$3:$B$21,$G1007&amp;" "&amp;$T1007)))&gt;0),0),0)),""))</f>
        <v/>
      </c>
    </row>
    <row r="1008">
      <c r="A1008" s="33" t="n"/>
      <c r="B1008" s="10" t="n"/>
      <c r="C1008" s="33" t="n"/>
      <c r="D1008" s="28" t="n"/>
      <c r="E1008" s="10" t="n"/>
      <c r="F1008" s="44" t="n"/>
      <c r="G1008" s="33" t="n"/>
      <c r="H1008" s="33" t="n"/>
      <c r="I1008" s="33" t="n"/>
      <c r="J1008" s="33" t="n"/>
      <c r="K1008" s="44" t="n"/>
      <c r="L1008" s="10" t="n"/>
      <c r="M1008" s="33" t="n"/>
      <c r="N1008" s="33" t="n"/>
      <c r="O1008" s="33" t="n"/>
      <c r="P1008" s="33" t="n"/>
      <c r="Q1008" s="33" t="n"/>
      <c r="R1008" s="33">
        <f>IF($AB1008="","",IFERROR(INDEX(ITP!$G$3:$G$46,MATCH($AB1008,ITP!$E$3:$E$46,0)),""))</f>
        <v/>
      </c>
      <c r="S1008" s="33" t="n"/>
      <c r="T1008" s="33" t="n"/>
      <c r="U1008" s="33">
        <f>IF($AB1008="","",IFERROR(INDEX(ITP!$I$3:$I$46,MATCH($AB1008,ITP!$E$3:$E$46,0)),""))</f>
        <v/>
      </c>
      <c r="V1008" s="33">
        <f>IF($AB1008="","",IFERROR(INDEX(ITP!$J$3:$J$46,MATCH($AB1008,ITP!$E$3:$E$46,0)),""))</f>
        <v/>
      </c>
      <c r="W1008" s="33">
        <f>IF($AB1008="","",IFERROR(INDEX(ITP!$K$3:$K$46,MATCH($AB1008,ITP!$E$3:$E$46,0)),""))</f>
        <v/>
      </c>
      <c r="X1008" s="33">
        <f>IF($AB1008="","",IFERROR(INDEX(ITP!$L$3:$L$46,MATCH($AB1008,ITP!$E$3:$E$46,0)),""))</f>
        <v/>
      </c>
      <c r="Y1008" s="33">
        <f>IF($AB1008="","",IFERROR(INDEX(ITP!$M$3:$M$46,MATCH($AB1008,ITP!$E$3:$E$46,0)),""))</f>
        <v/>
      </c>
      <c r="Z1008" s="33">
        <f>IF($AB1008="","",IFERROR(INDEX(ITP!$N$3:$N$46,MATCH($AB1008,ITP!$E$3:$E$46,0)),""))</f>
        <v/>
      </c>
      <c r="AA1008" s="13">
        <f>IF(A1008="","",A1008&amp;"|"&amp;COUNTIF($A$2:A1008,A1008))</f>
        <v/>
      </c>
      <c r="AB1008" s="13">
        <f>IF($A1008="","",IFERROR(INDEX(ITP!$C$3:$C$21,MATCH(1,INDEX((ITP!$A$3:$A$21=$A1008)*(((ITP!$B$3:$B$21="")+ISNUMBER(SEARCH(ITP!$B$3:$B$21,$G1008&amp;" "&amp;$T1008)))&gt;0),0),0)),""))</f>
        <v/>
      </c>
    </row>
    <row r="1009">
      <c r="A1009" s="33" t="n"/>
      <c r="B1009" s="10" t="n"/>
      <c r="C1009" s="33" t="n"/>
      <c r="D1009" s="28" t="n"/>
      <c r="E1009" s="10" t="n"/>
      <c r="F1009" s="44" t="n"/>
      <c r="G1009" s="33" t="n"/>
      <c r="H1009" s="33" t="n"/>
      <c r="I1009" s="33" t="n"/>
      <c r="J1009" s="33" t="n"/>
      <c r="K1009" s="44" t="n"/>
      <c r="L1009" s="10" t="n"/>
      <c r="M1009" s="33" t="n"/>
      <c r="N1009" s="33" t="n"/>
      <c r="O1009" s="33" t="n"/>
      <c r="P1009" s="33" t="n"/>
      <c r="Q1009" s="33" t="n"/>
      <c r="R1009" s="33">
        <f>IF($AB1009="","",IFERROR(INDEX(ITP!$G$3:$G$46,MATCH($AB1009,ITP!$E$3:$E$46,0)),""))</f>
        <v/>
      </c>
      <c r="S1009" s="33" t="n"/>
      <c r="T1009" s="33" t="n"/>
      <c r="U1009" s="33">
        <f>IF($AB1009="","",IFERROR(INDEX(ITP!$I$3:$I$46,MATCH($AB1009,ITP!$E$3:$E$46,0)),""))</f>
        <v/>
      </c>
      <c r="V1009" s="33">
        <f>IF($AB1009="","",IFERROR(INDEX(ITP!$J$3:$J$46,MATCH($AB1009,ITP!$E$3:$E$46,0)),""))</f>
        <v/>
      </c>
      <c r="W1009" s="33">
        <f>IF($AB1009="","",IFERROR(INDEX(ITP!$K$3:$K$46,MATCH($AB1009,ITP!$E$3:$E$46,0)),""))</f>
        <v/>
      </c>
      <c r="X1009" s="33">
        <f>IF($AB1009="","",IFERROR(INDEX(ITP!$L$3:$L$46,MATCH($AB1009,ITP!$E$3:$E$46,0)),""))</f>
        <v/>
      </c>
      <c r="Y1009" s="33">
        <f>IF($AB1009="","",IFERROR(INDEX(ITP!$M$3:$M$46,MATCH($AB1009,ITP!$E$3:$E$46,0)),""))</f>
        <v/>
      </c>
      <c r="Z1009" s="33">
        <f>IF($AB1009="","",IFERROR(INDEX(ITP!$N$3:$N$46,MATCH($AB1009,ITP!$E$3:$E$46,0)),""))</f>
        <v/>
      </c>
      <c r="AA1009" s="13">
        <f>IF(A1009="","",A1009&amp;"|"&amp;COUNTIF($A$2:A1009,A1009))</f>
        <v/>
      </c>
      <c r="AB1009" s="13">
        <f>IF($A1009="","",IFERROR(INDEX(ITP!$C$3:$C$21,MATCH(1,INDEX((ITP!$A$3:$A$21=$A1009)*(((ITP!$B$3:$B$21="")+ISNUMBER(SEARCH(ITP!$B$3:$B$21,$G1009&amp;" "&amp;$T1009)))&gt;0),0),0)),""))</f>
        <v/>
      </c>
    </row>
    <row r="1010">
      <c r="A1010" s="33" t="n"/>
      <c r="B1010" s="10" t="n"/>
      <c r="C1010" s="33" t="n"/>
      <c r="D1010" s="28" t="n"/>
      <c r="E1010" s="10" t="n"/>
      <c r="F1010" s="44" t="n"/>
      <c r="G1010" s="33" t="n"/>
      <c r="H1010" s="33" t="n"/>
      <c r="I1010" s="33" t="n"/>
      <c r="J1010" s="33" t="n"/>
      <c r="K1010" s="44" t="n"/>
      <c r="L1010" s="10" t="n"/>
      <c r="M1010" s="33" t="n"/>
      <c r="N1010" s="33" t="n"/>
      <c r="O1010" s="33" t="n"/>
      <c r="P1010" s="33" t="n"/>
      <c r="Q1010" s="33" t="n"/>
      <c r="R1010" s="33">
        <f>IF($AB1010="","",IFERROR(INDEX(ITP!$G$3:$G$46,MATCH($AB1010,ITP!$E$3:$E$46,0)),""))</f>
        <v/>
      </c>
      <c r="S1010" s="33" t="n"/>
      <c r="T1010" s="33" t="n"/>
      <c r="U1010" s="33">
        <f>IF($AB1010="","",IFERROR(INDEX(ITP!$I$3:$I$46,MATCH($AB1010,ITP!$E$3:$E$46,0)),""))</f>
        <v/>
      </c>
      <c r="V1010" s="33">
        <f>IF($AB1010="","",IFERROR(INDEX(ITP!$J$3:$J$46,MATCH($AB1010,ITP!$E$3:$E$46,0)),""))</f>
        <v/>
      </c>
      <c r="W1010" s="33">
        <f>IF($AB1010="","",IFERROR(INDEX(ITP!$K$3:$K$46,MATCH($AB1010,ITP!$E$3:$E$46,0)),""))</f>
        <v/>
      </c>
      <c r="X1010" s="33">
        <f>IF($AB1010="","",IFERROR(INDEX(ITP!$L$3:$L$46,MATCH($AB1010,ITP!$E$3:$E$46,0)),""))</f>
        <v/>
      </c>
      <c r="Y1010" s="33">
        <f>IF($AB1010="","",IFERROR(INDEX(ITP!$M$3:$M$46,MATCH($AB1010,ITP!$E$3:$E$46,0)),""))</f>
        <v/>
      </c>
      <c r="Z1010" s="33">
        <f>IF($AB1010="","",IFERROR(INDEX(ITP!$N$3:$N$46,MATCH($AB1010,ITP!$E$3:$E$46,0)),""))</f>
        <v/>
      </c>
      <c r="AA1010" s="13">
        <f>IF(A1010="","",A1010&amp;"|"&amp;COUNTIF($A$2:A1010,A1010))</f>
        <v/>
      </c>
      <c r="AB1010" s="13">
        <f>IF($A1010="","",IFERROR(INDEX(ITP!$C$3:$C$21,MATCH(1,INDEX((ITP!$A$3:$A$21=$A1010)*(((ITP!$B$3:$B$21="")+ISNUMBER(SEARCH(ITP!$B$3:$B$21,$G1010&amp;" "&amp;$T1010)))&gt;0),0),0)),""))</f>
        <v/>
      </c>
    </row>
    <row r="1011">
      <c r="A1011" s="33" t="n"/>
      <c r="B1011" s="10" t="n"/>
      <c r="C1011" s="33" t="n"/>
      <c r="D1011" s="28" t="n"/>
      <c r="E1011" s="10" t="n"/>
      <c r="F1011" s="44" t="n"/>
      <c r="G1011" s="33" t="n"/>
      <c r="H1011" s="33" t="n"/>
      <c r="I1011" s="33" t="n"/>
      <c r="J1011" s="33" t="n"/>
      <c r="K1011" s="44" t="n"/>
      <c r="L1011" s="10" t="n"/>
      <c r="M1011" s="33" t="n"/>
      <c r="N1011" s="33" t="n"/>
      <c r="O1011" s="33" t="n"/>
      <c r="P1011" s="33" t="n"/>
      <c r="Q1011" s="33" t="n"/>
      <c r="R1011" s="33">
        <f>IF($AB1011="","",IFERROR(INDEX(ITP!$G$3:$G$46,MATCH($AB1011,ITP!$E$3:$E$46,0)),""))</f>
        <v/>
      </c>
      <c r="S1011" s="33" t="n"/>
      <c r="T1011" s="33" t="n"/>
      <c r="U1011" s="33">
        <f>IF($AB1011="","",IFERROR(INDEX(ITP!$I$3:$I$46,MATCH($AB1011,ITP!$E$3:$E$46,0)),""))</f>
        <v/>
      </c>
      <c r="V1011" s="33">
        <f>IF($AB1011="","",IFERROR(INDEX(ITP!$J$3:$J$46,MATCH($AB1011,ITP!$E$3:$E$46,0)),""))</f>
        <v/>
      </c>
      <c r="W1011" s="33">
        <f>IF($AB1011="","",IFERROR(INDEX(ITP!$K$3:$K$46,MATCH($AB1011,ITP!$E$3:$E$46,0)),""))</f>
        <v/>
      </c>
      <c r="X1011" s="33">
        <f>IF($AB1011="","",IFERROR(INDEX(ITP!$L$3:$L$46,MATCH($AB1011,ITP!$E$3:$E$46,0)),""))</f>
        <v/>
      </c>
      <c r="Y1011" s="33">
        <f>IF($AB1011="","",IFERROR(INDEX(ITP!$M$3:$M$46,MATCH($AB1011,ITP!$E$3:$E$46,0)),""))</f>
        <v/>
      </c>
      <c r="Z1011" s="33">
        <f>IF($AB1011="","",IFERROR(INDEX(ITP!$N$3:$N$46,MATCH($AB1011,ITP!$E$3:$E$46,0)),""))</f>
        <v/>
      </c>
      <c r="AA1011" s="13">
        <f>IF(A1011="","",A1011&amp;"|"&amp;COUNTIF($A$2:A1011,A1011))</f>
        <v/>
      </c>
      <c r="AB1011" s="13">
        <f>IF($A1011="","",IFERROR(INDEX(ITP!$C$3:$C$21,MATCH(1,INDEX((ITP!$A$3:$A$21=$A1011)*(((ITP!$B$3:$B$21="")+ISNUMBER(SEARCH(ITP!$B$3:$B$21,$G1011&amp;" "&amp;$T1011)))&gt;0),0),0)),""))</f>
        <v/>
      </c>
    </row>
    <row r="1012">
      <c r="A1012" s="33" t="n"/>
      <c r="B1012" s="10" t="n"/>
      <c r="C1012" s="33" t="n"/>
      <c r="D1012" s="28" t="n"/>
      <c r="E1012" s="10" t="n"/>
      <c r="F1012" s="44" t="n"/>
      <c r="G1012" s="33" t="n"/>
      <c r="H1012" s="33" t="n"/>
      <c r="I1012" s="33" t="n"/>
      <c r="J1012" s="33" t="n"/>
      <c r="K1012" s="44" t="n"/>
      <c r="L1012" s="10" t="n"/>
      <c r="M1012" s="33" t="n"/>
      <c r="N1012" s="33" t="n"/>
      <c r="O1012" s="33" t="n"/>
      <c r="P1012" s="33" t="n"/>
      <c r="Q1012" s="33" t="n"/>
      <c r="R1012" s="33">
        <f>IF($AB1012="","",IFERROR(INDEX(ITP!$G$3:$G$46,MATCH($AB1012,ITP!$E$3:$E$46,0)),""))</f>
        <v/>
      </c>
      <c r="S1012" s="33" t="n"/>
      <c r="T1012" s="33" t="n"/>
      <c r="U1012" s="33">
        <f>IF($AB1012="","",IFERROR(INDEX(ITP!$I$3:$I$46,MATCH($AB1012,ITP!$E$3:$E$46,0)),""))</f>
        <v/>
      </c>
      <c r="V1012" s="33">
        <f>IF($AB1012="","",IFERROR(INDEX(ITP!$J$3:$J$46,MATCH($AB1012,ITP!$E$3:$E$46,0)),""))</f>
        <v/>
      </c>
      <c r="W1012" s="33">
        <f>IF($AB1012="","",IFERROR(INDEX(ITP!$K$3:$K$46,MATCH($AB1012,ITP!$E$3:$E$46,0)),""))</f>
        <v/>
      </c>
      <c r="X1012" s="33">
        <f>IF($AB1012="","",IFERROR(INDEX(ITP!$L$3:$L$46,MATCH($AB1012,ITP!$E$3:$E$46,0)),""))</f>
        <v/>
      </c>
      <c r="Y1012" s="33">
        <f>IF($AB1012="","",IFERROR(INDEX(ITP!$M$3:$M$46,MATCH($AB1012,ITP!$E$3:$E$46,0)),""))</f>
        <v/>
      </c>
      <c r="Z1012" s="33">
        <f>IF($AB1012="","",IFERROR(INDEX(ITP!$N$3:$N$46,MATCH($AB1012,ITP!$E$3:$E$46,0)),""))</f>
        <v/>
      </c>
      <c r="AA1012" s="13">
        <f>IF(A1012="","",A1012&amp;"|"&amp;COUNTIF($A$2:A1012,A1012))</f>
        <v/>
      </c>
      <c r="AB1012" s="13">
        <f>IF($A1012="","",IFERROR(INDEX(ITP!$C$3:$C$21,MATCH(1,INDEX((ITP!$A$3:$A$21=$A1012)*(((ITP!$B$3:$B$21="")+ISNUMBER(SEARCH(ITP!$B$3:$B$21,$G1012&amp;" "&amp;$T1012)))&gt;0),0),0)),""))</f>
        <v/>
      </c>
    </row>
    <row r="1013">
      <c r="A1013" s="33" t="n"/>
      <c r="B1013" s="10" t="n"/>
      <c r="C1013" s="33" t="n"/>
      <c r="D1013" s="28" t="n"/>
      <c r="E1013" s="10" t="n"/>
      <c r="F1013" s="44" t="n"/>
      <c r="G1013" s="33" t="n"/>
      <c r="H1013" s="33" t="n"/>
      <c r="I1013" s="33" t="n"/>
      <c r="J1013" s="33" t="n"/>
      <c r="K1013" s="44" t="n"/>
      <c r="L1013" s="10" t="n"/>
      <c r="M1013" s="33" t="n"/>
      <c r="N1013" s="33" t="n"/>
      <c r="O1013" s="33" t="n"/>
      <c r="P1013" s="33" t="n"/>
      <c r="Q1013" s="33" t="n"/>
      <c r="R1013" s="33">
        <f>IF($AB1013="","",IFERROR(INDEX(ITP!$G$3:$G$46,MATCH($AB1013,ITP!$E$3:$E$46,0)),""))</f>
        <v/>
      </c>
      <c r="S1013" s="33" t="n"/>
      <c r="T1013" s="33" t="n"/>
      <c r="U1013" s="33">
        <f>IF($AB1013="","",IFERROR(INDEX(ITP!$I$3:$I$46,MATCH($AB1013,ITP!$E$3:$E$46,0)),""))</f>
        <v/>
      </c>
      <c r="V1013" s="33">
        <f>IF($AB1013="","",IFERROR(INDEX(ITP!$J$3:$J$46,MATCH($AB1013,ITP!$E$3:$E$46,0)),""))</f>
        <v/>
      </c>
      <c r="W1013" s="33">
        <f>IF($AB1013="","",IFERROR(INDEX(ITP!$K$3:$K$46,MATCH($AB1013,ITP!$E$3:$E$46,0)),""))</f>
        <v/>
      </c>
      <c r="X1013" s="33">
        <f>IF($AB1013="","",IFERROR(INDEX(ITP!$L$3:$L$46,MATCH($AB1013,ITP!$E$3:$E$46,0)),""))</f>
        <v/>
      </c>
      <c r="Y1013" s="33">
        <f>IF($AB1013="","",IFERROR(INDEX(ITP!$M$3:$M$46,MATCH($AB1013,ITP!$E$3:$E$46,0)),""))</f>
        <v/>
      </c>
      <c r="Z1013" s="33">
        <f>IF($AB1013="","",IFERROR(INDEX(ITP!$N$3:$N$46,MATCH($AB1013,ITP!$E$3:$E$46,0)),""))</f>
        <v/>
      </c>
      <c r="AA1013" s="13">
        <f>IF(A1013="","",A1013&amp;"|"&amp;COUNTIF($A$2:A1013,A1013))</f>
        <v/>
      </c>
      <c r="AB1013" s="13">
        <f>IF($A1013="","",IFERROR(INDEX(ITP!$C$3:$C$21,MATCH(1,INDEX((ITP!$A$3:$A$21=$A1013)*(((ITP!$B$3:$B$21="")+ISNUMBER(SEARCH(ITP!$B$3:$B$21,$G1013&amp;" "&amp;$T1013)))&gt;0),0),0)),""))</f>
        <v/>
      </c>
    </row>
    <row r="1014">
      <c r="A1014" s="33" t="n"/>
      <c r="B1014" s="10" t="n"/>
      <c r="C1014" s="33" t="n"/>
      <c r="D1014" s="28" t="n"/>
      <c r="E1014" s="10" t="n"/>
      <c r="F1014" s="44" t="n"/>
      <c r="G1014" s="33" t="n"/>
      <c r="H1014" s="33" t="n"/>
      <c r="I1014" s="33" t="n"/>
      <c r="J1014" s="33" t="n"/>
      <c r="K1014" s="44" t="n"/>
      <c r="L1014" s="10" t="n"/>
      <c r="M1014" s="33" t="n"/>
      <c r="N1014" s="33" t="n"/>
      <c r="O1014" s="33" t="n"/>
      <c r="P1014" s="33" t="n"/>
      <c r="Q1014" s="33" t="n"/>
      <c r="R1014" s="33">
        <f>IF($AB1014="","",IFERROR(INDEX(ITP!$G$3:$G$46,MATCH($AB1014,ITP!$E$3:$E$46,0)),""))</f>
        <v/>
      </c>
      <c r="S1014" s="33" t="n"/>
      <c r="T1014" s="33" t="n"/>
      <c r="U1014" s="33">
        <f>IF($AB1014="","",IFERROR(INDEX(ITP!$I$3:$I$46,MATCH($AB1014,ITP!$E$3:$E$46,0)),""))</f>
        <v/>
      </c>
      <c r="V1014" s="33">
        <f>IF($AB1014="","",IFERROR(INDEX(ITP!$J$3:$J$46,MATCH($AB1014,ITP!$E$3:$E$46,0)),""))</f>
        <v/>
      </c>
      <c r="W1014" s="33">
        <f>IF($AB1014="","",IFERROR(INDEX(ITP!$K$3:$K$46,MATCH($AB1014,ITP!$E$3:$E$46,0)),""))</f>
        <v/>
      </c>
      <c r="X1014" s="33">
        <f>IF($AB1014="","",IFERROR(INDEX(ITP!$L$3:$L$46,MATCH($AB1014,ITP!$E$3:$E$46,0)),""))</f>
        <v/>
      </c>
      <c r="Y1014" s="33">
        <f>IF($AB1014="","",IFERROR(INDEX(ITP!$M$3:$M$46,MATCH($AB1014,ITP!$E$3:$E$46,0)),""))</f>
        <v/>
      </c>
      <c r="Z1014" s="33">
        <f>IF($AB1014="","",IFERROR(INDEX(ITP!$N$3:$N$46,MATCH($AB1014,ITP!$E$3:$E$46,0)),""))</f>
        <v/>
      </c>
      <c r="AA1014" s="13">
        <f>IF(A1014="","",A1014&amp;"|"&amp;COUNTIF($A$2:A1014,A1014))</f>
        <v/>
      </c>
      <c r="AB1014" s="13">
        <f>IF($A1014="","",IFERROR(INDEX(ITP!$C$3:$C$21,MATCH(1,INDEX((ITP!$A$3:$A$21=$A1014)*(((ITP!$B$3:$B$21="")+ISNUMBER(SEARCH(ITP!$B$3:$B$21,$G1014&amp;" "&amp;$T1014)))&gt;0),0),0)),""))</f>
        <v/>
      </c>
    </row>
    <row r="1015">
      <c r="A1015" s="33" t="n"/>
      <c r="B1015" s="10" t="n"/>
      <c r="C1015" s="33" t="n"/>
      <c r="D1015" s="28" t="n"/>
      <c r="E1015" s="10" t="n"/>
      <c r="F1015" s="44" t="n"/>
      <c r="G1015" s="33" t="n"/>
      <c r="H1015" s="33" t="n"/>
      <c r="I1015" s="33" t="n"/>
      <c r="J1015" s="33" t="n"/>
      <c r="K1015" s="44" t="n"/>
      <c r="L1015" s="10" t="n"/>
      <c r="M1015" s="33" t="n"/>
      <c r="N1015" s="33" t="n"/>
      <c r="O1015" s="33" t="n"/>
      <c r="P1015" s="33" t="n"/>
      <c r="Q1015" s="33" t="n"/>
      <c r="R1015" s="33">
        <f>IF($AB1015="","",IFERROR(INDEX(ITP!$G$3:$G$46,MATCH($AB1015,ITP!$E$3:$E$46,0)),""))</f>
        <v/>
      </c>
      <c r="S1015" s="33" t="n"/>
      <c r="T1015" s="33" t="n"/>
      <c r="U1015" s="33">
        <f>IF($AB1015="","",IFERROR(INDEX(ITP!$I$3:$I$46,MATCH($AB1015,ITP!$E$3:$E$46,0)),""))</f>
        <v/>
      </c>
      <c r="V1015" s="33">
        <f>IF($AB1015="","",IFERROR(INDEX(ITP!$J$3:$J$46,MATCH($AB1015,ITP!$E$3:$E$46,0)),""))</f>
        <v/>
      </c>
      <c r="W1015" s="33">
        <f>IF($AB1015="","",IFERROR(INDEX(ITP!$K$3:$K$46,MATCH($AB1015,ITP!$E$3:$E$46,0)),""))</f>
        <v/>
      </c>
      <c r="X1015" s="33">
        <f>IF($AB1015="","",IFERROR(INDEX(ITP!$L$3:$L$46,MATCH($AB1015,ITP!$E$3:$E$46,0)),""))</f>
        <v/>
      </c>
      <c r="Y1015" s="33">
        <f>IF($AB1015="","",IFERROR(INDEX(ITP!$M$3:$M$46,MATCH($AB1015,ITP!$E$3:$E$46,0)),""))</f>
        <v/>
      </c>
      <c r="Z1015" s="33">
        <f>IF($AB1015="","",IFERROR(INDEX(ITP!$N$3:$N$46,MATCH($AB1015,ITP!$E$3:$E$46,0)),""))</f>
        <v/>
      </c>
      <c r="AA1015" s="13">
        <f>IF(A1015="","",A1015&amp;"|"&amp;COUNTIF($A$2:A1015,A1015))</f>
        <v/>
      </c>
      <c r="AB1015" s="13">
        <f>IF($A1015="","",IFERROR(INDEX(ITP!$C$3:$C$21,MATCH(1,INDEX((ITP!$A$3:$A$21=$A1015)*(((ITP!$B$3:$B$21="")+ISNUMBER(SEARCH(ITP!$B$3:$B$21,$G1015&amp;" "&amp;$T1015)))&gt;0),0),0)),""))</f>
        <v/>
      </c>
    </row>
    <row r="1016">
      <c r="A1016" s="33" t="n"/>
      <c r="B1016" s="10" t="n"/>
      <c r="C1016" s="33" t="n"/>
      <c r="D1016" s="28" t="n"/>
      <c r="E1016" s="10" t="n"/>
      <c r="F1016" s="44" t="n"/>
      <c r="G1016" s="33" t="n"/>
      <c r="H1016" s="33" t="n"/>
      <c r="I1016" s="33" t="n"/>
      <c r="J1016" s="33" t="n"/>
      <c r="K1016" s="44" t="n"/>
      <c r="L1016" s="10" t="n"/>
      <c r="M1016" s="33" t="n"/>
      <c r="N1016" s="33" t="n"/>
      <c r="O1016" s="33" t="n"/>
      <c r="P1016" s="33" t="n"/>
      <c r="Q1016" s="33" t="n"/>
      <c r="R1016" s="33">
        <f>IF($AB1016="","",IFERROR(INDEX(ITP!$G$3:$G$46,MATCH($AB1016,ITP!$E$3:$E$46,0)),""))</f>
        <v/>
      </c>
      <c r="S1016" s="33" t="n"/>
      <c r="T1016" s="33" t="n"/>
      <c r="U1016" s="33">
        <f>IF($AB1016="","",IFERROR(INDEX(ITP!$I$3:$I$46,MATCH($AB1016,ITP!$E$3:$E$46,0)),""))</f>
        <v/>
      </c>
      <c r="V1016" s="33">
        <f>IF($AB1016="","",IFERROR(INDEX(ITP!$J$3:$J$46,MATCH($AB1016,ITP!$E$3:$E$46,0)),""))</f>
        <v/>
      </c>
      <c r="W1016" s="33">
        <f>IF($AB1016="","",IFERROR(INDEX(ITP!$K$3:$K$46,MATCH($AB1016,ITP!$E$3:$E$46,0)),""))</f>
        <v/>
      </c>
      <c r="X1016" s="33">
        <f>IF($AB1016="","",IFERROR(INDEX(ITP!$L$3:$L$46,MATCH($AB1016,ITP!$E$3:$E$46,0)),""))</f>
        <v/>
      </c>
      <c r="Y1016" s="33">
        <f>IF($AB1016="","",IFERROR(INDEX(ITP!$M$3:$M$46,MATCH($AB1016,ITP!$E$3:$E$46,0)),""))</f>
        <v/>
      </c>
      <c r="Z1016" s="33">
        <f>IF($AB1016="","",IFERROR(INDEX(ITP!$N$3:$N$46,MATCH($AB1016,ITP!$E$3:$E$46,0)),""))</f>
        <v/>
      </c>
      <c r="AA1016" s="13">
        <f>IF(A1016="","",A1016&amp;"|"&amp;COUNTIF($A$2:A1016,A1016))</f>
        <v/>
      </c>
      <c r="AB1016" s="13">
        <f>IF($A1016="","",IFERROR(INDEX(ITP!$C$3:$C$21,MATCH(1,INDEX((ITP!$A$3:$A$21=$A1016)*(((ITP!$B$3:$B$21="")+ISNUMBER(SEARCH(ITP!$B$3:$B$21,$G1016&amp;" "&amp;$T1016)))&gt;0),0),0)),""))</f>
        <v/>
      </c>
    </row>
    <row r="1017">
      <c r="A1017" s="33" t="n"/>
      <c r="B1017" s="10" t="n"/>
      <c r="C1017" s="33" t="n"/>
      <c r="D1017" s="28" t="n"/>
      <c r="E1017" s="10" t="n"/>
      <c r="F1017" s="44" t="n"/>
      <c r="G1017" s="33" t="n"/>
      <c r="H1017" s="33" t="n"/>
      <c r="I1017" s="33" t="n"/>
      <c r="J1017" s="33" t="n"/>
      <c r="K1017" s="44" t="n"/>
      <c r="L1017" s="10" t="n"/>
      <c r="M1017" s="33" t="n"/>
      <c r="N1017" s="33" t="n"/>
      <c r="O1017" s="33" t="n"/>
      <c r="P1017" s="33" t="n"/>
      <c r="Q1017" s="33" t="n"/>
      <c r="R1017" s="33">
        <f>IF($AB1017="","",IFERROR(INDEX(ITP!$G$3:$G$46,MATCH($AB1017,ITP!$E$3:$E$46,0)),""))</f>
        <v/>
      </c>
      <c r="S1017" s="33" t="n"/>
      <c r="T1017" s="33" t="n"/>
      <c r="U1017" s="33">
        <f>IF($AB1017="","",IFERROR(INDEX(ITP!$I$3:$I$46,MATCH($AB1017,ITP!$E$3:$E$46,0)),""))</f>
        <v/>
      </c>
      <c r="V1017" s="33">
        <f>IF($AB1017="","",IFERROR(INDEX(ITP!$J$3:$J$46,MATCH($AB1017,ITP!$E$3:$E$46,0)),""))</f>
        <v/>
      </c>
      <c r="W1017" s="33">
        <f>IF($AB1017="","",IFERROR(INDEX(ITP!$K$3:$K$46,MATCH($AB1017,ITP!$E$3:$E$46,0)),""))</f>
        <v/>
      </c>
      <c r="X1017" s="33">
        <f>IF($AB1017="","",IFERROR(INDEX(ITP!$L$3:$L$46,MATCH($AB1017,ITP!$E$3:$E$46,0)),""))</f>
        <v/>
      </c>
      <c r="Y1017" s="33">
        <f>IF($AB1017="","",IFERROR(INDEX(ITP!$M$3:$M$46,MATCH($AB1017,ITP!$E$3:$E$46,0)),""))</f>
        <v/>
      </c>
      <c r="Z1017" s="33">
        <f>IF($AB1017="","",IFERROR(INDEX(ITP!$N$3:$N$46,MATCH($AB1017,ITP!$E$3:$E$46,0)),""))</f>
        <v/>
      </c>
      <c r="AA1017" s="13">
        <f>IF(A1017="","",A1017&amp;"|"&amp;COUNTIF($A$2:A1017,A1017))</f>
        <v/>
      </c>
      <c r="AB1017" s="13">
        <f>IF($A1017="","",IFERROR(INDEX(ITP!$C$3:$C$21,MATCH(1,INDEX((ITP!$A$3:$A$21=$A1017)*(((ITP!$B$3:$B$21="")+ISNUMBER(SEARCH(ITP!$B$3:$B$21,$G1017&amp;" "&amp;$T1017)))&gt;0),0),0)),""))</f>
        <v/>
      </c>
    </row>
    <row r="1018">
      <c r="A1018" s="33" t="n"/>
      <c r="B1018" s="10" t="n"/>
      <c r="C1018" s="33" t="n"/>
      <c r="D1018" s="28" t="n"/>
      <c r="E1018" s="10" t="n"/>
      <c r="F1018" s="44" t="n"/>
      <c r="G1018" s="33" t="n"/>
      <c r="H1018" s="33" t="n"/>
      <c r="I1018" s="33" t="n"/>
      <c r="J1018" s="33" t="n"/>
      <c r="K1018" s="44" t="n"/>
      <c r="L1018" s="10" t="n"/>
      <c r="M1018" s="33" t="n"/>
      <c r="N1018" s="33" t="n"/>
      <c r="O1018" s="33" t="n"/>
      <c r="P1018" s="33" t="n"/>
      <c r="Q1018" s="33" t="n"/>
      <c r="R1018" s="33">
        <f>IF($AB1018="","",IFERROR(INDEX(ITP!$G$3:$G$46,MATCH($AB1018,ITP!$E$3:$E$46,0)),""))</f>
        <v/>
      </c>
      <c r="S1018" s="33" t="n"/>
      <c r="T1018" s="33" t="n"/>
      <c r="U1018" s="33">
        <f>IF($AB1018="","",IFERROR(INDEX(ITP!$I$3:$I$46,MATCH($AB1018,ITP!$E$3:$E$46,0)),""))</f>
        <v/>
      </c>
      <c r="V1018" s="33">
        <f>IF($AB1018="","",IFERROR(INDEX(ITP!$J$3:$J$46,MATCH($AB1018,ITP!$E$3:$E$46,0)),""))</f>
        <v/>
      </c>
      <c r="W1018" s="33">
        <f>IF($AB1018="","",IFERROR(INDEX(ITP!$K$3:$K$46,MATCH($AB1018,ITP!$E$3:$E$46,0)),""))</f>
        <v/>
      </c>
      <c r="X1018" s="33">
        <f>IF($AB1018="","",IFERROR(INDEX(ITP!$L$3:$L$46,MATCH($AB1018,ITP!$E$3:$E$46,0)),""))</f>
        <v/>
      </c>
      <c r="Y1018" s="33">
        <f>IF($AB1018="","",IFERROR(INDEX(ITP!$M$3:$M$46,MATCH($AB1018,ITP!$E$3:$E$46,0)),""))</f>
        <v/>
      </c>
      <c r="Z1018" s="33">
        <f>IF($AB1018="","",IFERROR(INDEX(ITP!$N$3:$N$46,MATCH($AB1018,ITP!$E$3:$E$46,0)),""))</f>
        <v/>
      </c>
      <c r="AA1018" s="13">
        <f>IF(A1018="","",A1018&amp;"|"&amp;COUNTIF($A$2:A1018,A1018))</f>
        <v/>
      </c>
      <c r="AB1018" s="13">
        <f>IF($A1018="","",IFERROR(INDEX(ITP!$C$3:$C$21,MATCH(1,INDEX((ITP!$A$3:$A$21=$A1018)*(((ITP!$B$3:$B$21="")+ISNUMBER(SEARCH(ITP!$B$3:$B$21,$G1018&amp;" "&amp;$T1018)))&gt;0),0),0)),""))</f>
        <v/>
      </c>
    </row>
    <row r="1019">
      <c r="A1019" s="33" t="n"/>
      <c r="B1019" s="10" t="n"/>
      <c r="C1019" s="33" t="n"/>
      <c r="D1019" s="28" t="n"/>
      <c r="E1019" s="10" t="n"/>
      <c r="F1019" s="44" t="n"/>
      <c r="G1019" s="33" t="n"/>
      <c r="H1019" s="33" t="n"/>
      <c r="I1019" s="33" t="n"/>
      <c r="J1019" s="33" t="n"/>
      <c r="K1019" s="44" t="n"/>
      <c r="L1019" s="10" t="n"/>
      <c r="M1019" s="33" t="n"/>
      <c r="N1019" s="33" t="n"/>
      <c r="O1019" s="33" t="n"/>
      <c r="P1019" s="33" t="n"/>
      <c r="Q1019" s="33" t="n"/>
      <c r="R1019" s="33">
        <f>IF($AB1019="","",IFERROR(INDEX(ITP!$G$3:$G$46,MATCH($AB1019,ITP!$E$3:$E$46,0)),""))</f>
        <v/>
      </c>
      <c r="S1019" s="33" t="n"/>
      <c r="T1019" s="33" t="n"/>
      <c r="U1019" s="33">
        <f>IF($AB1019="","",IFERROR(INDEX(ITP!$I$3:$I$46,MATCH($AB1019,ITP!$E$3:$E$46,0)),""))</f>
        <v/>
      </c>
      <c r="V1019" s="33">
        <f>IF($AB1019="","",IFERROR(INDEX(ITP!$J$3:$J$46,MATCH($AB1019,ITP!$E$3:$E$46,0)),""))</f>
        <v/>
      </c>
      <c r="W1019" s="33">
        <f>IF($AB1019="","",IFERROR(INDEX(ITP!$K$3:$K$46,MATCH($AB1019,ITP!$E$3:$E$46,0)),""))</f>
        <v/>
      </c>
      <c r="X1019" s="33">
        <f>IF($AB1019="","",IFERROR(INDEX(ITP!$L$3:$L$46,MATCH($AB1019,ITP!$E$3:$E$46,0)),""))</f>
        <v/>
      </c>
      <c r="Y1019" s="33">
        <f>IF($AB1019="","",IFERROR(INDEX(ITP!$M$3:$M$46,MATCH($AB1019,ITP!$E$3:$E$46,0)),""))</f>
        <v/>
      </c>
      <c r="Z1019" s="33">
        <f>IF($AB1019="","",IFERROR(INDEX(ITP!$N$3:$N$46,MATCH($AB1019,ITP!$E$3:$E$46,0)),""))</f>
        <v/>
      </c>
      <c r="AA1019" s="13">
        <f>IF(A1019="","",A1019&amp;"|"&amp;COUNTIF($A$2:A1019,A1019))</f>
        <v/>
      </c>
      <c r="AB1019" s="13">
        <f>IF($A1019="","",IFERROR(INDEX(ITP!$C$3:$C$21,MATCH(1,INDEX((ITP!$A$3:$A$21=$A1019)*(((ITP!$B$3:$B$21="")+ISNUMBER(SEARCH(ITP!$B$3:$B$21,$G1019&amp;" "&amp;$T1019)))&gt;0),0),0)),""))</f>
        <v/>
      </c>
    </row>
    <row r="1020">
      <c r="A1020" s="33" t="n"/>
      <c r="B1020" s="10" t="n"/>
      <c r="C1020" s="33" t="n"/>
      <c r="D1020" s="28" t="n"/>
      <c r="E1020" s="10" t="n"/>
      <c r="F1020" s="44" t="n"/>
      <c r="G1020" s="33" t="n"/>
      <c r="H1020" s="33" t="n"/>
      <c r="I1020" s="33" t="n"/>
      <c r="J1020" s="33" t="n"/>
      <c r="K1020" s="44" t="n"/>
      <c r="L1020" s="10" t="n"/>
      <c r="M1020" s="33" t="n"/>
      <c r="N1020" s="33" t="n"/>
      <c r="O1020" s="33" t="n"/>
      <c r="P1020" s="33" t="n"/>
      <c r="Q1020" s="33" t="n"/>
      <c r="R1020" s="33">
        <f>IF($AB1020="","",IFERROR(INDEX(ITP!$G$3:$G$46,MATCH($AB1020,ITP!$E$3:$E$46,0)),""))</f>
        <v/>
      </c>
      <c r="S1020" s="33" t="n"/>
      <c r="T1020" s="33" t="n"/>
      <c r="U1020" s="33">
        <f>IF($AB1020="","",IFERROR(INDEX(ITP!$I$3:$I$46,MATCH($AB1020,ITP!$E$3:$E$46,0)),""))</f>
        <v/>
      </c>
      <c r="V1020" s="33">
        <f>IF($AB1020="","",IFERROR(INDEX(ITP!$J$3:$J$46,MATCH($AB1020,ITP!$E$3:$E$46,0)),""))</f>
        <v/>
      </c>
      <c r="W1020" s="33">
        <f>IF($AB1020="","",IFERROR(INDEX(ITP!$K$3:$K$46,MATCH($AB1020,ITP!$E$3:$E$46,0)),""))</f>
        <v/>
      </c>
      <c r="X1020" s="33">
        <f>IF($AB1020="","",IFERROR(INDEX(ITP!$L$3:$L$46,MATCH($AB1020,ITP!$E$3:$E$46,0)),""))</f>
        <v/>
      </c>
      <c r="Y1020" s="33">
        <f>IF($AB1020="","",IFERROR(INDEX(ITP!$M$3:$M$46,MATCH($AB1020,ITP!$E$3:$E$46,0)),""))</f>
        <v/>
      </c>
      <c r="Z1020" s="33">
        <f>IF($AB1020="","",IFERROR(INDEX(ITP!$N$3:$N$46,MATCH($AB1020,ITP!$E$3:$E$46,0)),""))</f>
        <v/>
      </c>
      <c r="AA1020" s="13">
        <f>IF(A1020="","",A1020&amp;"|"&amp;COUNTIF($A$2:A1020,A1020))</f>
        <v/>
      </c>
      <c r="AB1020" s="13">
        <f>IF($A1020="","",IFERROR(INDEX(ITP!$C$3:$C$21,MATCH(1,INDEX((ITP!$A$3:$A$21=$A1020)*(((ITP!$B$3:$B$21="")+ISNUMBER(SEARCH(ITP!$B$3:$B$21,$G1020&amp;" "&amp;$T1020)))&gt;0),0),0)),""))</f>
        <v/>
      </c>
    </row>
    <row r="1021">
      <c r="A1021" s="33" t="n"/>
      <c r="B1021" s="10" t="n"/>
      <c r="C1021" s="33" t="n"/>
      <c r="D1021" s="28" t="n"/>
      <c r="E1021" s="10" t="n"/>
      <c r="F1021" s="44" t="n"/>
      <c r="G1021" s="33" t="n"/>
      <c r="H1021" s="33" t="n"/>
      <c r="I1021" s="33" t="n"/>
      <c r="J1021" s="33" t="n"/>
      <c r="K1021" s="44" t="n"/>
      <c r="L1021" s="10" t="n"/>
      <c r="M1021" s="33" t="n"/>
      <c r="N1021" s="33" t="n"/>
      <c r="O1021" s="33" t="n"/>
      <c r="P1021" s="33" t="n"/>
      <c r="Q1021" s="33" t="n"/>
      <c r="R1021" s="33">
        <f>IF($AB1021="","",IFERROR(INDEX(ITP!$G$3:$G$46,MATCH($AB1021,ITP!$E$3:$E$46,0)),""))</f>
        <v/>
      </c>
      <c r="S1021" s="33" t="n"/>
      <c r="T1021" s="33" t="n"/>
      <c r="U1021" s="33">
        <f>IF($AB1021="","",IFERROR(INDEX(ITP!$I$3:$I$46,MATCH($AB1021,ITP!$E$3:$E$46,0)),""))</f>
        <v/>
      </c>
      <c r="V1021" s="33">
        <f>IF($AB1021="","",IFERROR(INDEX(ITP!$J$3:$J$46,MATCH($AB1021,ITP!$E$3:$E$46,0)),""))</f>
        <v/>
      </c>
      <c r="W1021" s="33">
        <f>IF($AB1021="","",IFERROR(INDEX(ITP!$K$3:$K$46,MATCH($AB1021,ITP!$E$3:$E$46,0)),""))</f>
        <v/>
      </c>
      <c r="X1021" s="33">
        <f>IF($AB1021="","",IFERROR(INDEX(ITP!$L$3:$L$46,MATCH($AB1021,ITP!$E$3:$E$46,0)),""))</f>
        <v/>
      </c>
      <c r="Y1021" s="33">
        <f>IF($AB1021="","",IFERROR(INDEX(ITP!$M$3:$M$46,MATCH($AB1021,ITP!$E$3:$E$46,0)),""))</f>
        <v/>
      </c>
      <c r="Z1021" s="33">
        <f>IF($AB1021="","",IFERROR(INDEX(ITP!$N$3:$N$46,MATCH($AB1021,ITP!$E$3:$E$46,0)),""))</f>
        <v/>
      </c>
      <c r="AA1021" s="13">
        <f>IF(A1021="","",A1021&amp;"|"&amp;COUNTIF($A$2:A1021,A1021))</f>
        <v/>
      </c>
      <c r="AB1021" s="13">
        <f>IF($A1021="","",IFERROR(INDEX(ITP!$C$3:$C$21,MATCH(1,INDEX((ITP!$A$3:$A$21=$A1021)*(((ITP!$B$3:$B$21="")+ISNUMBER(SEARCH(ITP!$B$3:$B$21,$G1021&amp;" "&amp;$T1021)))&gt;0),0),0)),""))</f>
        <v/>
      </c>
    </row>
    <row r="1022">
      <c r="A1022" s="33" t="n"/>
      <c r="B1022" s="10" t="n"/>
      <c r="C1022" s="33" t="n"/>
      <c r="D1022" s="28" t="n"/>
      <c r="E1022" s="10" t="n"/>
      <c r="F1022" s="44" t="n"/>
      <c r="G1022" s="33" t="n"/>
      <c r="H1022" s="33" t="n"/>
      <c r="I1022" s="33" t="n"/>
      <c r="J1022" s="33" t="n"/>
      <c r="K1022" s="44" t="n"/>
      <c r="L1022" s="10" t="n"/>
      <c r="M1022" s="33" t="n"/>
      <c r="N1022" s="33" t="n"/>
      <c r="O1022" s="33" t="n"/>
      <c r="P1022" s="33" t="n"/>
      <c r="Q1022" s="33" t="n"/>
      <c r="R1022" s="33">
        <f>IF($AB1022="","",IFERROR(INDEX(ITP!$G$3:$G$46,MATCH($AB1022,ITP!$E$3:$E$46,0)),""))</f>
        <v/>
      </c>
      <c r="S1022" s="33" t="n"/>
      <c r="T1022" s="33" t="n"/>
      <c r="U1022" s="33">
        <f>IF($AB1022="","",IFERROR(INDEX(ITP!$I$3:$I$46,MATCH($AB1022,ITP!$E$3:$E$46,0)),""))</f>
        <v/>
      </c>
      <c r="V1022" s="33">
        <f>IF($AB1022="","",IFERROR(INDEX(ITP!$J$3:$J$46,MATCH($AB1022,ITP!$E$3:$E$46,0)),""))</f>
        <v/>
      </c>
      <c r="W1022" s="33">
        <f>IF($AB1022="","",IFERROR(INDEX(ITP!$K$3:$K$46,MATCH($AB1022,ITP!$E$3:$E$46,0)),""))</f>
        <v/>
      </c>
      <c r="X1022" s="33">
        <f>IF($AB1022="","",IFERROR(INDEX(ITP!$L$3:$L$46,MATCH($AB1022,ITP!$E$3:$E$46,0)),""))</f>
        <v/>
      </c>
      <c r="Y1022" s="33">
        <f>IF($AB1022="","",IFERROR(INDEX(ITP!$M$3:$M$46,MATCH($AB1022,ITP!$E$3:$E$46,0)),""))</f>
        <v/>
      </c>
      <c r="Z1022" s="33">
        <f>IF($AB1022="","",IFERROR(INDEX(ITP!$N$3:$N$46,MATCH($AB1022,ITP!$E$3:$E$46,0)),""))</f>
        <v/>
      </c>
      <c r="AA1022" s="13">
        <f>IF(A1022="","",A1022&amp;"|"&amp;COUNTIF($A$2:A1022,A1022))</f>
        <v/>
      </c>
      <c r="AB1022" s="13">
        <f>IF($A1022="","",IFERROR(INDEX(ITP!$C$3:$C$21,MATCH(1,INDEX((ITP!$A$3:$A$21=$A1022)*(((ITP!$B$3:$B$21="")+ISNUMBER(SEARCH(ITP!$B$3:$B$21,$G1022&amp;" "&amp;$T1022)))&gt;0),0),0)),""))</f>
        <v/>
      </c>
    </row>
    <row r="1023">
      <c r="A1023" s="33" t="n"/>
      <c r="B1023" s="10" t="n"/>
      <c r="C1023" s="33" t="n"/>
      <c r="D1023" s="28" t="n"/>
      <c r="E1023" s="10" t="n"/>
      <c r="F1023" s="44" t="n"/>
      <c r="G1023" s="33" t="n"/>
      <c r="H1023" s="33" t="n"/>
      <c r="I1023" s="33" t="n"/>
      <c r="J1023" s="33" t="n"/>
      <c r="K1023" s="44" t="n"/>
      <c r="L1023" s="10" t="n"/>
      <c r="M1023" s="33" t="n"/>
      <c r="N1023" s="33" t="n"/>
      <c r="O1023" s="33" t="n"/>
      <c r="P1023" s="33" t="n"/>
      <c r="Q1023" s="33" t="n"/>
      <c r="R1023" s="33">
        <f>IF($AB1023="","",IFERROR(INDEX(ITP!$G$3:$G$46,MATCH($AB1023,ITP!$E$3:$E$46,0)),""))</f>
        <v/>
      </c>
      <c r="S1023" s="33" t="n"/>
      <c r="T1023" s="33" t="n"/>
      <c r="U1023" s="33">
        <f>IF($AB1023="","",IFERROR(INDEX(ITP!$I$3:$I$46,MATCH($AB1023,ITP!$E$3:$E$46,0)),""))</f>
        <v/>
      </c>
      <c r="V1023" s="33">
        <f>IF($AB1023="","",IFERROR(INDEX(ITP!$J$3:$J$46,MATCH($AB1023,ITP!$E$3:$E$46,0)),""))</f>
        <v/>
      </c>
      <c r="W1023" s="33">
        <f>IF($AB1023="","",IFERROR(INDEX(ITP!$K$3:$K$46,MATCH($AB1023,ITP!$E$3:$E$46,0)),""))</f>
        <v/>
      </c>
      <c r="X1023" s="33">
        <f>IF($AB1023="","",IFERROR(INDEX(ITP!$L$3:$L$46,MATCH($AB1023,ITP!$E$3:$E$46,0)),""))</f>
        <v/>
      </c>
      <c r="Y1023" s="33">
        <f>IF($AB1023="","",IFERROR(INDEX(ITP!$M$3:$M$46,MATCH($AB1023,ITP!$E$3:$E$46,0)),""))</f>
        <v/>
      </c>
      <c r="Z1023" s="33">
        <f>IF($AB1023="","",IFERROR(INDEX(ITP!$N$3:$N$46,MATCH($AB1023,ITP!$E$3:$E$46,0)),""))</f>
        <v/>
      </c>
      <c r="AA1023" s="13">
        <f>IF(A1023="","",A1023&amp;"|"&amp;COUNTIF($A$2:A1023,A1023))</f>
        <v/>
      </c>
      <c r="AB1023" s="13">
        <f>IF($A1023="","",IFERROR(INDEX(ITP!$C$3:$C$21,MATCH(1,INDEX((ITP!$A$3:$A$21=$A1023)*(((ITP!$B$3:$B$21="")+ISNUMBER(SEARCH(ITP!$B$3:$B$21,$G1023&amp;" "&amp;$T1023)))&gt;0),0),0)),""))</f>
        <v/>
      </c>
    </row>
    <row r="1024">
      <c r="A1024" s="33" t="n"/>
      <c r="B1024" s="10" t="n"/>
      <c r="C1024" s="33" t="n"/>
      <c r="D1024" s="28" t="n"/>
      <c r="E1024" s="10" t="n"/>
      <c r="F1024" s="44" t="n"/>
      <c r="G1024" s="33" t="n"/>
      <c r="H1024" s="33" t="n"/>
      <c r="I1024" s="33" t="n"/>
      <c r="J1024" s="33" t="n"/>
      <c r="K1024" s="44" t="n"/>
      <c r="L1024" s="10" t="n"/>
      <c r="M1024" s="33" t="n"/>
      <c r="N1024" s="33" t="n"/>
      <c r="O1024" s="33" t="n"/>
      <c r="P1024" s="33" t="n"/>
      <c r="Q1024" s="33" t="n"/>
      <c r="R1024" s="33">
        <f>IF($AB1024="","",IFERROR(INDEX(ITP!$G$3:$G$46,MATCH($AB1024,ITP!$E$3:$E$46,0)),""))</f>
        <v/>
      </c>
      <c r="S1024" s="33" t="n"/>
      <c r="T1024" s="33" t="n"/>
      <c r="U1024" s="33">
        <f>IF($AB1024="","",IFERROR(INDEX(ITP!$I$3:$I$46,MATCH($AB1024,ITP!$E$3:$E$46,0)),""))</f>
        <v/>
      </c>
      <c r="V1024" s="33">
        <f>IF($AB1024="","",IFERROR(INDEX(ITP!$J$3:$J$46,MATCH($AB1024,ITP!$E$3:$E$46,0)),""))</f>
        <v/>
      </c>
      <c r="W1024" s="33">
        <f>IF($AB1024="","",IFERROR(INDEX(ITP!$K$3:$K$46,MATCH($AB1024,ITP!$E$3:$E$46,0)),""))</f>
        <v/>
      </c>
      <c r="X1024" s="33">
        <f>IF($AB1024="","",IFERROR(INDEX(ITP!$L$3:$L$46,MATCH($AB1024,ITP!$E$3:$E$46,0)),""))</f>
        <v/>
      </c>
      <c r="Y1024" s="33">
        <f>IF($AB1024="","",IFERROR(INDEX(ITP!$M$3:$M$46,MATCH($AB1024,ITP!$E$3:$E$46,0)),""))</f>
        <v/>
      </c>
      <c r="Z1024" s="33">
        <f>IF($AB1024="","",IFERROR(INDEX(ITP!$N$3:$N$46,MATCH($AB1024,ITP!$E$3:$E$46,0)),""))</f>
        <v/>
      </c>
      <c r="AA1024" s="13">
        <f>IF(A1024="","",A1024&amp;"|"&amp;COUNTIF($A$2:A1024,A1024))</f>
        <v/>
      </c>
      <c r="AB1024" s="13">
        <f>IF($A1024="","",IFERROR(INDEX(ITP!$C$3:$C$21,MATCH(1,INDEX((ITP!$A$3:$A$21=$A1024)*(((ITP!$B$3:$B$21="")+ISNUMBER(SEARCH(ITP!$B$3:$B$21,$G1024&amp;" "&amp;$T1024)))&gt;0),0),0)),""))</f>
        <v/>
      </c>
    </row>
    <row r="1025">
      <c r="A1025" s="33" t="n"/>
      <c r="B1025" s="10" t="n"/>
      <c r="C1025" s="33" t="n"/>
      <c r="D1025" s="28" t="n"/>
      <c r="E1025" s="10" t="n"/>
      <c r="F1025" s="44" t="n"/>
      <c r="G1025" s="33" t="n"/>
      <c r="H1025" s="33" t="n"/>
      <c r="I1025" s="33" t="n"/>
      <c r="J1025" s="33" t="n"/>
      <c r="K1025" s="44" t="n"/>
      <c r="L1025" s="10" t="n"/>
      <c r="M1025" s="33" t="n"/>
      <c r="N1025" s="33" t="n"/>
      <c r="O1025" s="33" t="n"/>
      <c r="P1025" s="33" t="n"/>
      <c r="Q1025" s="33" t="n"/>
      <c r="R1025" s="33">
        <f>IF($AB1025="","",IFERROR(INDEX(ITP!$G$3:$G$46,MATCH($AB1025,ITP!$E$3:$E$46,0)),""))</f>
        <v/>
      </c>
      <c r="S1025" s="33" t="n"/>
      <c r="T1025" s="33" t="n"/>
      <c r="U1025" s="33">
        <f>IF($AB1025="","",IFERROR(INDEX(ITP!$I$3:$I$46,MATCH($AB1025,ITP!$E$3:$E$46,0)),""))</f>
        <v/>
      </c>
      <c r="V1025" s="33">
        <f>IF($AB1025="","",IFERROR(INDEX(ITP!$J$3:$J$46,MATCH($AB1025,ITP!$E$3:$E$46,0)),""))</f>
        <v/>
      </c>
      <c r="W1025" s="33">
        <f>IF($AB1025="","",IFERROR(INDEX(ITP!$K$3:$K$46,MATCH($AB1025,ITP!$E$3:$E$46,0)),""))</f>
        <v/>
      </c>
      <c r="X1025" s="33">
        <f>IF($AB1025="","",IFERROR(INDEX(ITP!$L$3:$L$46,MATCH($AB1025,ITP!$E$3:$E$46,0)),""))</f>
        <v/>
      </c>
      <c r="Y1025" s="33">
        <f>IF($AB1025="","",IFERROR(INDEX(ITP!$M$3:$M$46,MATCH($AB1025,ITP!$E$3:$E$46,0)),""))</f>
        <v/>
      </c>
      <c r="Z1025" s="33">
        <f>IF($AB1025="","",IFERROR(INDEX(ITP!$N$3:$N$46,MATCH($AB1025,ITP!$E$3:$E$46,0)),""))</f>
        <v/>
      </c>
      <c r="AA1025" s="13">
        <f>IF(A1025="","",A1025&amp;"|"&amp;COUNTIF($A$2:A1025,A1025))</f>
        <v/>
      </c>
      <c r="AB1025" s="13">
        <f>IF($A1025="","",IFERROR(INDEX(ITP!$C$3:$C$21,MATCH(1,INDEX((ITP!$A$3:$A$21=$A1025)*(((ITP!$B$3:$B$21="")+ISNUMBER(SEARCH(ITP!$B$3:$B$21,$G1025&amp;" "&amp;$T1025)))&gt;0),0),0)),""))</f>
        <v/>
      </c>
    </row>
    <row r="1026">
      <c r="A1026" s="33" t="n"/>
      <c r="B1026" s="10" t="n"/>
      <c r="C1026" s="33" t="n"/>
      <c r="D1026" s="28" t="n"/>
      <c r="E1026" s="10" t="n"/>
      <c r="F1026" s="44" t="n"/>
      <c r="G1026" s="33" t="n"/>
      <c r="H1026" s="33" t="n"/>
      <c r="I1026" s="33" t="n"/>
      <c r="J1026" s="33" t="n"/>
      <c r="K1026" s="44" t="n"/>
      <c r="L1026" s="10" t="n"/>
      <c r="M1026" s="33" t="n"/>
      <c r="N1026" s="33" t="n"/>
      <c r="O1026" s="33" t="n"/>
      <c r="P1026" s="33" t="n"/>
      <c r="Q1026" s="33" t="n"/>
      <c r="R1026" s="33">
        <f>IF($AB1026="","",IFERROR(INDEX(ITP!$G$3:$G$46,MATCH($AB1026,ITP!$E$3:$E$46,0)),""))</f>
        <v/>
      </c>
      <c r="S1026" s="33" t="n"/>
      <c r="T1026" s="33" t="n"/>
      <c r="U1026" s="33">
        <f>IF($AB1026="","",IFERROR(INDEX(ITP!$I$3:$I$46,MATCH($AB1026,ITP!$E$3:$E$46,0)),""))</f>
        <v/>
      </c>
      <c r="V1026" s="33">
        <f>IF($AB1026="","",IFERROR(INDEX(ITP!$J$3:$J$46,MATCH($AB1026,ITP!$E$3:$E$46,0)),""))</f>
        <v/>
      </c>
      <c r="W1026" s="33">
        <f>IF($AB1026="","",IFERROR(INDEX(ITP!$K$3:$K$46,MATCH($AB1026,ITP!$E$3:$E$46,0)),""))</f>
        <v/>
      </c>
      <c r="X1026" s="33">
        <f>IF($AB1026="","",IFERROR(INDEX(ITP!$L$3:$L$46,MATCH($AB1026,ITP!$E$3:$E$46,0)),""))</f>
        <v/>
      </c>
      <c r="Y1026" s="33">
        <f>IF($AB1026="","",IFERROR(INDEX(ITP!$M$3:$M$46,MATCH($AB1026,ITP!$E$3:$E$46,0)),""))</f>
        <v/>
      </c>
      <c r="Z1026" s="33">
        <f>IF($AB1026="","",IFERROR(INDEX(ITP!$N$3:$N$46,MATCH($AB1026,ITP!$E$3:$E$46,0)),""))</f>
        <v/>
      </c>
      <c r="AA1026" s="13">
        <f>IF(A1026="","",A1026&amp;"|"&amp;COUNTIF($A$2:A1026,A1026))</f>
        <v/>
      </c>
      <c r="AB1026" s="13">
        <f>IF($A1026="","",IFERROR(INDEX(ITP!$C$3:$C$21,MATCH(1,INDEX((ITP!$A$3:$A$21=$A1026)*(((ITP!$B$3:$B$21="")+ISNUMBER(SEARCH(ITP!$B$3:$B$21,$G1026&amp;" "&amp;$T1026)))&gt;0),0),0)),""))</f>
        <v/>
      </c>
    </row>
    <row r="1027">
      <c r="A1027" s="33" t="n"/>
      <c r="B1027" s="10" t="n"/>
      <c r="C1027" s="33" t="n"/>
      <c r="D1027" s="28" t="n"/>
      <c r="E1027" s="10" t="n"/>
      <c r="F1027" s="44" t="n"/>
      <c r="G1027" s="33" t="n"/>
      <c r="H1027" s="33" t="n"/>
      <c r="I1027" s="33" t="n"/>
      <c r="J1027" s="33" t="n"/>
      <c r="K1027" s="44" t="n"/>
      <c r="L1027" s="10" t="n"/>
      <c r="M1027" s="33" t="n"/>
      <c r="N1027" s="33" t="n"/>
      <c r="O1027" s="33" t="n"/>
      <c r="P1027" s="33" t="n"/>
      <c r="Q1027" s="33" t="n"/>
      <c r="R1027" s="33">
        <f>IF($AB1027="","",IFERROR(INDEX(ITP!$G$3:$G$46,MATCH($AB1027,ITP!$E$3:$E$46,0)),""))</f>
        <v/>
      </c>
      <c r="S1027" s="33" t="n"/>
      <c r="T1027" s="33" t="n"/>
      <c r="U1027" s="33">
        <f>IF($AB1027="","",IFERROR(INDEX(ITP!$I$3:$I$46,MATCH($AB1027,ITP!$E$3:$E$46,0)),""))</f>
        <v/>
      </c>
      <c r="V1027" s="33">
        <f>IF($AB1027="","",IFERROR(INDEX(ITP!$J$3:$J$46,MATCH($AB1027,ITP!$E$3:$E$46,0)),""))</f>
        <v/>
      </c>
      <c r="W1027" s="33">
        <f>IF($AB1027="","",IFERROR(INDEX(ITP!$K$3:$K$46,MATCH($AB1027,ITP!$E$3:$E$46,0)),""))</f>
        <v/>
      </c>
      <c r="X1027" s="33">
        <f>IF($AB1027="","",IFERROR(INDEX(ITP!$L$3:$L$46,MATCH($AB1027,ITP!$E$3:$E$46,0)),""))</f>
        <v/>
      </c>
      <c r="Y1027" s="33">
        <f>IF($AB1027="","",IFERROR(INDEX(ITP!$M$3:$M$46,MATCH($AB1027,ITP!$E$3:$E$46,0)),""))</f>
        <v/>
      </c>
      <c r="Z1027" s="33">
        <f>IF($AB1027="","",IFERROR(INDEX(ITP!$N$3:$N$46,MATCH($AB1027,ITP!$E$3:$E$46,0)),""))</f>
        <v/>
      </c>
      <c r="AA1027" s="13">
        <f>IF(A1027="","",A1027&amp;"|"&amp;COUNTIF($A$2:A1027,A1027))</f>
        <v/>
      </c>
      <c r="AB1027" s="13">
        <f>IF($A1027="","",IFERROR(INDEX(ITP!$C$3:$C$21,MATCH(1,INDEX((ITP!$A$3:$A$21=$A1027)*(((ITP!$B$3:$B$21="")+ISNUMBER(SEARCH(ITP!$B$3:$B$21,$G1027&amp;" "&amp;$T1027)))&gt;0),0),0)),""))</f>
        <v/>
      </c>
    </row>
    <row r="1028">
      <c r="A1028" s="33" t="n"/>
      <c r="B1028" s="10" t="n"/>
      <c r="C1028" s="33" t="n"/>
      <c r="D1028" s="28" t="n"/>
      <c r="E1028" s="10" t="n"/>
      <c r="F1028" s="44" t="n"/>
      <c r="G1028" s="33" t="n"/>
      <c r="H1028" s="33" t="n"/>
      <c r="I1028" s="33" t="n"/>
      <c r="J1028" s="33" t="n"/>
      <c r="K1028" s="44" t="n"/>
      <c r="L1028" s="10" t="n"/>
      <c r="M1028" s="33" t="n"/>
      <c r="N1028" s="33" t="n"/>
      <c r="O1028" s="33" t="n"/>
      <c r="P1028" s="33" t="n"/>
      <c r="Q1028" s="33" t="n"/>
      <c r="R1028" s="33">
        <f>IF($AB1028="","",IFERROR(INDEX(ITP!$G$3:$G$46,MATCH($AB1028,ITP!$E$3:$E$46,0)),""))</f>
        <v/>
      </c>
      <c r="S1028" s="33" t="n"/>
      <c r="T1028" s="33" t="n"/>
      <c r="U1028" s="33">
        <f>IF($AB1028="","",IFERROR(INDEX(ITP!$I$3:$I$46,MATCH($AB1028,ITP!$E$3:$E$46,0)),""))</f>
        <v/>
      </c>
      <c r="V1028" s="33">
        <f>IF($AB1028="","",IFERROR(INDEX(ITP!$J$3:$J$46,MATCH($AB1028,ITP!$E$3:$E$46,0)),""))</f>
        <v/>
      </c>
      <c r="W1028" s="33">
        <f>IF($AB1028="","",IFERROR(INDEX(ITP!$K$3:$K$46,MATCH($AB1028,ITP!$E$3:$E$46,0)),""))</f>
        <v/>
      </c>
      <c r="X1028" s="33">
        <f>IF($AB1028="","",IFERROR(INDEX(ITP!$L$3:$L$46,MATCH($AB1028,ITP!$E$3:$E$46,0)),""))</f>
        <v/>
      </c>
      <c r="Y1028" s="33">
        <f>IF($AB1028="","",IFERROR(INDEX(ITP!$M$3:$M$46,MATCH($AB1028,ITP!$E$3:$E$46,0)),""))</f>
        <v/>
      </c>
      <c r="Z1028" s="33">
        <f>IF($AB1028="","",IFERROR(INDEX(ITP!$N$3:$N$46,MATCH($AB1028,ITP!$E$3:$E$46,0)),""))</f>
        <v/>
      </c>
      <c r="AA1028" s="13">
        <f>IF(A1028="","",A1028&amp;"|"&amp;COUNTIF($A$2:A1028,A1028))</f>
        <v/>
      </c>
      <c r="AB1028" s="13">
        <f>IF($A1028="","",IFERROR(INDEX(ITP!$C$3:$C$21,MATCH(1,INDEX((ITP!$A$3:$A$21=$A1028)*(((ITP!$B$3:$B$21="")+ISNUMBER(SEARCH(ITP!$B$3:$B$21,$G1028&amp;" "&amp;$T1028)))&gt;0),0),0)),""))</f>
        <v/>
      </c>
    </row>
    <row r="1029">
      <c r="A1029" s="33" t="n"/>
      <c r="B1029" s="10" t="n"/>
      <c r="C1029" s="33" t="n"/>
      <c r="D1029" s="28" t="n"/>
      <c r="E1029" s="10" t="n"/>
      <c r="F1029" s="44" t="n"/>
      <c r="G1029" s="33" t="n"/>
      <c r="H1029" s="33" t="n"/>
      <c r="I1029" s="33" t="n"/>
      <c r="J1029" s="33" t="n"/>
      <c r="K1029" s="44" t="n"/>
      <c r="L1029" s="10" t="n"/>
      <c r="M1029" s="33" t="n"/>
      <c r="N1029" s="33" t="n"/>
      <c r="O1029" s="33" t="n"/>
      <c r="P1029" s="33" t="n"/>
      <c r="Q1029" s="33" t="n"/>
      <c r="R1029" s="33">
        <f>IF($AB1029="","",IFERROR(INDEX(ITP!$G$3:$G$46,MATCH($AB1029,ITP!$E$3:$E$46,0)),""))</f>
        <v/>
      </c>
      <c r="S1029" s="33" t="n"/>
      <c r="T1029" s="33" t="n"/>
      <c r="U1029" s="33">
        <f>IF($AB1029="","",IFERROR(INDEX(ITP!$I$3:$I$46,MATCH($AB1029,ITP!$E$3:$E$46,0)),""))</f>
        <v/>
      </c>
      <c r="V1029" s="33">
        <f>IF($AB1029="","",IFERROR(INDEX(ITP!$J$3:$J$46,MATCH($AB1029,ITP!$E$3:$E$46,0)),""))</f>
        <v/>
      </c>
      <c r="W1029" s="33">
        <f>IF($AB1029="","",IFERROR(INDEX(ITP!$K$3:$K$46,MATCH($AB1029,ITP!$E$3:$E$46,0)),""))</f>
        <v/>
      </c>
      <c r="X1029" s="33">
        <f>IF($AB1029="","",IFERROR(INDEX(ITP!$L$3:$L$46,MATCH($AB1029,ITP!$E$3:$E$46,0)),""))</f>
        <v/>
      </c>
      <c r="Y1029" s="33">
        <f>IF($AB1029="","",IFERROR(INDEX(ITP!$M$3:$M$46,MATCH($AB1029,ITP!$E$3:$E$46,0)),""))</f>
        <v/>
      </c>
      <c r="Z1029" s="33">
        <f>IF($AB1029="","",IFERROR(INDEX(ITP!$N$3:$N$46,MATCH($AB1029,ITP!$E$3:$E$46,0)),""))</f>
        <v/>
      </c>
      <c r="AA1029" s="13">
        <f>IF(A1029="","",A1029&amp;"|"&amp;COUNTIF($A$2:A1029,A1029))</f>
        <v/>
      </c>
      <c r="AB1029" s="13">
        <f>IF($A1029="","",IFERROR(INDEX(ITP!$C$3:$C$21,MATCH(1,INDEX((ITP!$A$3:$A$21=$A1029)*(((ITP!$B$3:$B$21="")+ISNUMBER(SEARCH(ITP!$B$3:$B$21,$G1029&amp;" "&amp;$T1029)))&gt;0),0),0)),""))</f>
        <v/>
      </c>
    </row>
    <row r="1030">
      <c r="A1030" s="33" t="n"/>
      <c r="B1030" s="10" t="n"/>
      <c r="C1030" s="33" t="n"/>
      <c r="D1030" s="28" t="n"/>
      <c r="E1030" s="10" t="n"/>
      <c r="F1030" s="44" t="n"/>
      <c r="G1030" s="33" t="n"/>
      <c r="H1030" s="33" t="n"/>
      <c r="I1030" s="33" t="n"/>
      <c r="J1030" s="33" t="n"/>
      <c r="K1030" s="44" t="n"/>
      <c r="L1030" s="10" t="n"/>
      <c r="M1030" s="33" t="n"/>
      <c r="N1030" s="33" t="n"/>
      <c r="O1030" s="33" t="n"/>
      <c r="P1030" s="33" t="n"/>
      <c r="Q1030" s="33" t="n"/>
      <c r="R1030" s="33">
        <f>IF($AB1030="","",IFERROR(INDEX(ITP!$G$3:$G$46,MATCH($AB1030,ITP!$E$3:$E$46,0)),""))</f>
        <v/>
      </c>
      <c r="S1030" s="33" t="n"/>
      <c r="T1030" s="33" t="n"/>
      <c r="U1030" s="33">
        <f>IF($AB1030="","",IFERROR(INDEX(ITP!$I$3:$I$46,MATCH($AB1030,ITP!$E$3:$E$46,0)),""))</f>
        <v/>
      </c>
      <c r="V1030" s="33">
        <f>IF($AB1030="","",IFERROR(INDEX(ITP!$J$3:$J$46,MATCH($AB1030,ITP!$E$3:$E$46,0)),""))</f>
        <v/>
      </c>
      <c r="W1030" s="33">
        <f>IF($AB1030="","",IFERROR(INDEX(ITP!$K$3:$K$46,MATCH($AB1030,ITP!$E$3:$E$46,0)),""))</f>
        <v/>
      </c>
      <c r="X1030" s="33">
        <f>IF($AB1030="","",IFERROR(INDEX(ITP!$L$3:$L$46,MATCH($AB1030,ITP!$E$3:$E$46,0)),""))</f>
        <v/>
      </c>
      <c r="Y1030" s="33">
        <f>IF($AB1030="","",IFERROR(INDEX(ITP!$M$3:$M$46,MATCH($AB1030,ITP!$E$3:$E$46,0)),""))</f>
        <v/>
      </c>
      <c r="Z1030" s="33">
        <f>IF($AB1030="","",IFERROR(INDEX(ITP!$N$3:$N$46,MATCH($AB1030,ITP!$E$3:$E$46,0)),""))</f>
        <v/>
      </c>
      <c r="AA1030" s="13">
        <f>IF(A1030="","",A1030&amp;"|"&amp;COUNTIF($A$2:A1030,A1030))</f>
        <v/>
      </c>
      <c r="AB1030" s="13">
        <f>IF($A1030="","",IFERROR(INDEX(ITP!$C$3:$C$21,MATCH(1,INDEX((ITP!$A$3:$A$21=$A1030)*(((ITP!$B$3:$B$21="")+ISNUMBER(SEARCH(ITP!$B$3:$B$21,$G1030&amp;" "&amp;$T1030)))&gt;0),0),0)),""))</f>
        <v/>
      </c>
    </row>
    <row r="1031">
      <c r="A1031" s="33" t="n"/>
      <c r="B1031" s="10" t="n"/>
      <c r="C1031" s="33" t="n"/>
      <c r="D1031" s="28" t="n"/>
      <c r="E1031" s="10" t="n"/>
      <c r="F1031" s="44" t="n"/>
      <c r="G1031" s="33" t="n"/>
      <c r="H1031" s="33" t="n"/>
      <c r="I1031" s="33" t="n"/>
      <c r="J1031" s="33" t="n"/>
      <c r="K1031" s="44" t="n"/>
      <c r="L1031" s="10" t="n"/>
      <c r="M1031" s="33" t="n"/>
      <c r="N1031" s="33" t="n"/>
      <c r="O1031" s="33" t="n"/>
      <c r="P1031" s="33" t="n"/>
      <c r="Q1031" s="33" t="n"/>
      <c r="R1031" s="33">
        <f>IF($AB1031="","",IFERROR(INDEX(ITP!$G$3:$G$46,MATCH($AB1031,ITP!$E$3:$E$46,0)),""))</f>
        <v/>
      </c>
      <c r="S1031" s="33" t="n"/>
      <c r="T1031" s="33" t="n"/>
      <c r="U1031" s="33">
        <f>IF($AB1031="","",IFERROR(INDEX(ITP!$I$3:$I$46,MATCH($AB1031,ITP!$E$3:$E$46,0)),""))</f>
        <v/>
      </c>
      <c r="V1031" s="33">
        <f>IF($AB1031="","",IFERROR(INDEX(ITP!$J$3:$J$46,MATCH($AB1031,ITP!$E$3:$E$46,0)),""))</f>
        <v/>
      </c>
      <c r="W1031" s="33">
        <f>IF($AB1031="","",IFERROR(INDEX(ITP!$K$3:$K$46,MATCH($AB1031,ITP!$E$3:$E$46,0)),""))</f>
        <v/>
      </c>
      <c r="X1031" s="33">
        <f>IF($AB1031="","",IFERROR(INDEX(ITP!$L$3:$L$46,MATCH($AB1031,ITP!$E$3:$E$46,0)),""))</f>
        <v/>
      </c>
      <c r="Y1031" s="33">
        <f>IF($AB1031="","",IFERROR(INDEX(ITP!$M$3:$M$46,MATCH($AB1031,ITP!$E$3:$E$46,0)),""))</f>
        <v/>
      </c>
      <c r="Z1031" s="33">
        <f>IF($AB1031="","",IFERROR(INDEX(ITP!$N$3:$N$46,MATCH($AB1031,ITP!$E$3:$E$46,0)),""))</f>
        <v/>
      </c>
      <c r="AA1031" s="13">
        <f>IF(A1031="","",A1031&amp;"|"&amp;COUNTIF($A$2:A1031,A1031))</f>
        <v/>
      </c>
      <c r="AB1031" s="13">
        <f>IF($A1031="","",IFERROR(INDEX(ITP!$C$3:$C$21,MATCH(1,INDEX((ITP!$A$3:$A$21=$A1031)*(((ITP!$B$3:$B$21="")+ISNUMBER(SEARCH(ITP!$B$3:$B$21,$G1031&amp;" "&amp;$T1031)))&gt;0),0),0)),""))</f>
        <v/>
      </c>
    </row>
    <row r="1032">
      <c r="A1032" s="33" t="n"/>
      <c r="B1032" s="10" t="n"/>
      <c r="C1032" s="33" t="n"/>
      <c r="D1032" s="28" t="n"/>
      <c r="E1032" s="10" t="n"/>
      <c r="F1032" s="44" t="n"/>
      <c r="G1032" s="33" t="n"/>
      <c r="H1032" s="33" t="n"/>
      <c r="I1032" s="33" t="n"/>
      <c r="J1032" s="33" t="n"/>
      <c r="K1032" s="44" t="n"/>
      <c r="L1032" s="10" t="n"/>
      <c r="M1032" s="33" t="n"/>
      <c r="N1032" s="33" t="n"/>
      <c r="O1032" s="33" t="n"/>
      <c r="P1032" s="33" t="n"/>
      <c r="Q1032" s="33" t="n"/>
      <c r="R1032" s="33">
        <f>IF($AB1032="","",IFERROR(INDEX(ITP!$G$3:$G$46,MATCH($AB1032,ITP!$E$3:$E$46,0)),""))</f>
        <v/>
      </c>
      <c r="S1032" s="33" t="n"/>
      <c r="T1032" s="33" t="n"/>
      <c r="U1032" s="33">
        <f>IF($AB1032="","",IFERROR(INDEX(ITP!$I$3:$I$46,MATCH($AB1032,ITP!$E$3:$E$46,0)),""))</f>
        <v/>
      </c>
      <c r="V1032" s="33">
        <f>IF($AB1032="","",IFERROR(INDEX(ITP!$J$3:$J$46,MATCH($AB1032,ITP!$E$3:$E$46,0)),""))</f>
        <v/>
      </c>
      <c r="W1032" s="33">
        <f>IF($AB1032="","",IFERROR(INDEX(ITP!$K$3:$K$46,MATCH($AB1032,ITP!$E$3:$E$46,0)),""))</f>
        <v/>
      </c>
      <c r="X1032" s="33">
        <f>IF($AB1032="","",IFERROR(INDEX(ITP!$L$3:$L$46,MATCH($AB1032,ITP!$E$3:$E$46,0)),""))</f>
        <v/>
      </c>
      <c r="Y1032" s="33">
        <f>IF($AB1032="","",IFERROR(INDEX(ITP!$M$3:$M$46,MATCH($AB1032,ITP!$E$3:$E$46,0)),""))</f>
        <v/>
      </c>
      <c r="Z1032" s="33">
        <f>IF($AB1032="","",IFERROR(INDEX(ITP!$N$3:$N$46,MATCH($AB1032,ITP!$E$3:$E$46,0)),""))</f>
        <v/>
      </c>
      <c r="AA1032" s="13">
        <f>IF(A1032="","",A1032&amp;"|"&amp;COUNTIF($A$2:A1032,A1032))</f>
        <v/>
      </c>
      <c r="AB1032" s="13">
        <f>IF($A1032="","",IFERROR(INDEX(ITP!$C$3:$C$21,MATCH(1,INDEX((ITP!$A$3:$A$21=$A1032)*(((ITP!$B$3:$B$21="")+ISNUMBER(SEARCH(ITP!$B$3:$B$21,$G1032&amp;" "&amp;$T1032)))&gt;0),0),0)),""))</f>
        <v/>
      </c>
    </row>
    <row r="1033">
      <c r="A1033" s="33" t="n"/>
      <c r="B1033" s="10" t="n"/>
      <c r="C1033" s="33" t="n"/>
      <c r="D1033" s="28" t="n"/>
      <c r="E1033" s="10" t="n"/>
      <c r="F1033" s="44" t="n"/>
      <c r="G1033" s="33" t="n"/>
      <c r="H1033" s="33" t="n"/>
      <c r="I1033" s="33" t="n"/>
      <c r="J1033" s="33" t="n"/>
      <c r="K1033" s="44" t="n"/>
      <c r="L1033" s="10" t="n"/>
      <c r="M1033" s="33" t="n"/>
      <c r="N1033" s="33" t="n"/>
      <c r="O1033" s="33" t="n"/>
      <c r="P1033" s="33" t="n"/>
      <c r="Q1033" s="33" t="n"/>
      <c r="R1033" s="33">
        <f>IF($AB1033="","",IFERROR(INDEX(ITP!$G$3:$G$46,MATCH($AB1033,ITP!$E$3:$E$46,0)),""))</f>
        <v/>
      </c>
      <c r="S1033" s="33" t="n"/>
      <c r="T1033" s="33" t="n"/>
      <c r="U1033" s="33">
        <f>IF($AB1033="","",IFERROR(INDEX(ITP!$I$3:$I$46,MATCH($AB1033,ITP!$E$3:$E$46,0)),""))</f>
        <v/>
      </c>
      <c r="V1033" s="33">
        <f>IF($AB1033="","",IFERROR(INDEX(ITP!$J$3:$J$46,MATCH($AB1033,ITP!$E$3:$E$46,0)),""))</f>
        <v/>
      </c>
      <c r="W1033" s="33">
        <f>IF($AB1033="","",IFERROR(INDEX(ITP!$K$3:$K$46,MATCH($AB1033,ITP!$E$3:$E$46,0)),""))</f>
        <v/>
      </c>
      <c r="X1033" s="33">
        <f>IF($AB1033="","",IFERROR(INDEX(ITP!$L$3:$L$46,MATCH($AB1033,ITP!$E$3:$E$46,0)),""))</f>
        <v/>
      </c>
      <c r="Y1033" s="33">
        <f>IF($AB1033="","",IFERROR(INDEX(ITP!$M$3:$M$46,MATCH($AB1033,ITP!$E$3:$E$46,0)),""))</f>
        <v/>
      </c>
      <c r="Z1033" s="33">
        <f>IF($AB1033="","",IFERROR(INDEX(ITP!$N$3:$N$46,MATCH($AB1033,ITP!$E$3:$E$46,0)),""))</f>
        <v/>
      </c>
      <c r="AA1033" s="13">
        <f>IF(A1033="","",A1033&amp;"|"&amp;COUNTIF($A$2:A1033,A1033))</f>
        <v/>
      </c>
      <c r="AB1033" s="13">
        <f>IF($A1033="","",IFERROR(INDEX(ITP!$C$3:$C$21,MATCH(1,INDEX((ITP!$A$3:$A$21=$A1033)*(((ITP!$B$3:$B$21="")+ISNUMBER(SEARCH(ITP!$B$3:$B$21,$G1033&amp;" "&amp;$T1033)))&gt;0),0),0)),""))</f>
        <v/>
      </c>
    </row>
    <row r="1034">
      <c r="A1034" s="33" t="n"/>
      <c r="B1034" s="10" t="n"/>
      <c r="C1034" s="33" t="n"/>
      <c r="D1034" s="28" t="n"/>
      <c r="E1034" s="10" t="n"/>
      <c r="F1034" s="44" t="n"/>
      <c r="G1034" s="33" t="n"/>
      <c r="H1034" s="33" t="n"/>
      <c r="I1034" s="33" t="n"/>
      <c r="J1034" s="33" t="n"/>
      <c r="K1034" s="44" t="n"/>
      <c r="L1034" s="10" t="n"/>
      <c r="M1034" s="33" t="n"/>
      <c r="N1034" s="33" t="n"/>
      <c r="O1034" s="33" t="n"/>
      <c r="P1034" s="33" t="n"/>
      <c r="Q1034" s="33" t="n"/>
      <c r="R1034" s="33">
        <f>IF($AB1034="","",IFERROR(INDEX(ITP!$G$3:$G$46,MATCH($AB1034,ITP!$E$3:$E$46,0)),""))</f>
        <v/>
      </c>
      <c r="S1034" s="33" t="n"/>
      <c r="T1034" s="33" t="n"/>
      <c r="U1034" s="33">
        <f>IF($AB1034="","",IFERROR(INDEX(ITP!$I$3:$I$46,MATCH($AB1034,ITP!$E$3:$E$46,0)),""))</f>
        <v/>
      </c>
      <c r="V1034" s="33">
        <f>IF($AB1034="","",IFERROR(INDEX(ITP!$J$3:$J$46,MATCH($AB1034,ITP!$E$3:$E$46,0)),""))</f>
        <v/>
      </c>
      <c r="W1034" s="33">
        <f>IF($AB1034="","",IFERROR(INDEX(ITP!$K$3:$K$46,MATCH($AB1034,ITP!$E$3:$E$46,0)),""))</f>
        <v/>
      </c>
      <c r="X1034" s="33">
        <f>IF($AB1034="","",IFERROR(INDEX(ITP!$L$3:$L$46,MATCH($AB1034,ITP!$E$3:$E$46,0)),""))</f>
        <v/>
      </c>
      <c r="Y1034" s="33">
        <f>IF($AB1034="","",IFERROR(INDEX(ITP!$M$3:$M$46,MATCH($AB1034,ITP!$E$3:$E$46,0)),""))</f>
        <v/>
      </c>
      <c r="Z1034" s="33">
        <f>IF($AB1034="","",IFERROR(INDEX(ITP!$N$3:$N$46,MATCH($AB1034,ITP!$E$3:$E$46,0)),""))</f>
        <v/>
      </c>
      <c r="AA1034" s="13">
        <f>IF(A1034="","",A1034&amp;"|"&amp;COUNTIF($A$2:A1034,A1034))</f>
        <v/>
      </c>
      <c r="AB1034" s="13">
        <f>IF($A1034="","",IFERROR(INDEX(ITP!$C$3:$C$21,MATCH(1,INDEX((ITP!$A$3:$A$21=$A1034)*(((ITP!$B$3:$B$21="")+ISNUMBER(SEARCH(ITP!$B$3:$B$21,$G1034&amp;" "&amp;$T1034)))&gt;0),0),0)),""))</f>
        <v/>
      </c>
    </row>
    <row r="1035">
      <c r="A1035" s="33" t="n"/>
      <c r="B1035" s="10" t="n"/>
      <c r="C1035" s="33" t="n"/>
      <c r="D1035" s="28" t="n"/>
      <c r="E1035" s="10" t="n"/>
      <c r="F1035" s="44" t="n"/>
      <c r="G1035" s="33" t="n"/>
      <c r="H1035" s="33" t="n"/>
      <c r="I1035" s="33" t="n"/>
      <c r="J1035" s="33" t="n"/>
      <c r="K1035" s="44" t="n"/>
      <c r="L1035" s="10" t="n"/>
      <c r="M1035" s="33" t="n"/>
      <c r="N1035" s="33" t="n"/>
      <c r="O1035" s="33" t="n"/>
      <c r="P1035" s="33" t="n"/>
      <c r="Q1035" s="33" t="n"/>
      <c r="R1035" s="33">
        <f>IF($AB1035="","",IFERROR(INDEX(ITP!$G$3:$G$46,MATCH($AB1035,ITP!$E$3:$E$46,0)),""))</f>
        <v/>
      </c>
      <c r="S1035" s="33" t="n"/>
      <c r="T1035" s="33" t="n"/>
      <c r="U1035" s="33">
        <f>IF($AB1035="","",IFERROR(INDEX(ITP!$I$3:$I$46,MATCH($AB1035,ITP!$E$3:$E$46,0)),""))</f>
        <v/>
      </c>
      <c r="V1035" s="33">
        <f>IF($AB1035="","",IFERROR(INDEX(ITP!$J$3:$J$46,MATCH($AB1035,ITP!$E$3:$E$46,0)),""))</f>
        <v/>
      </c>
      <c r="W1035" s="33">
        <f>IF($AB1035="","",IFERROR(INDEX(ITP!$K$3:$K$46,MATCH($AB1035,ITP!$E$3:$E$46,0)),""))</f>
        <v/>
      </c>
      <c r="X1035" s="33">
        <f>IF($AB1035="","",IFERROR(INDEX(ITP!$L$3:$L$46,MATCH($AB1035,ITP!$E$3:$E$46,0)),""))</f>
        <v/>
      </c>
      <c r="Y1035" s="33">
        <f>IF($AB1035="","",IFERROR(INDEX(ITP!$M$3:$M$46,MATCH($AB1035,ITP!$E$3:$E$46,0)),""))</f>
        <v/>
      </c>
      <c r="Z1035" s="33">
        <f>IF($AB1035="","",IFERROR(INDEX(ITP!$N$3:$N$46,MATCH($AB1035,ITP!$E$3:$E$46,0)),""))</f>
        <v/>
      </c>
      <c r="AA1035" s="13">
        <f>IF(A1035="","",A1035&amp;"|"&amp;COUNTIF($A$2:A1035,A1035))</f>
        <v/>
      </c>
      <c r="AB1035" s="13">
        <f>IF($A1035="","",IFERROR(INDEX(ITP!$C$3:$C$21,MATCH(1,INDEX((ITP!$A$3:$A$21=$A1035)*(((ITP!$B$3:$B$21="")+ISNUMBER(SEARCH(ITP!$B$3:$B$21,$G1035&amp;" "&amp;$T1035)))&gt;0),0),0)),""))</f>
        <v/>
      </c>
    </row>
    <row r="1036">
      <c r="A1036" s="33" t="n"/>
      <c r="B1036" s="10" t="n"/>
      <c r="C1036" s="33" t="n"/>
      <c r="D1036" s="28" t="n"/>
      <c r="E1036" s="10" t="n"/>
      <c r="F1036" s="44" t="n"/>
      <c r="G1036" s="33" t="n"/>
      <c r="H1036" s="33" t="n"/>
      <c r="I1036" s="33" t="n"/>
      <c r="J1036" s="33" t="n"/>
      <c r="K1036" s="44" t="n"/>
      <c r="L1036" s="10" t="n"/>
      <c r="M1036" s="33" t="n"/>
      <c r="N1036" s="33" t="n"/>
      <c r="O1036" s="33" t="n"/>
      <c r="P1036" s="33" t="n"/>
      <c r="Q1036" s="33" t="n"/>
      <c r="R1036" s="33">
        <f>IF($AB1036="","",IFERROR(INDEX(ITP!$G$3:$G$46,MATCH($AB1036,ITP!$E$3:$E$46,0)),""))</f>
        <v/>
      </c>
      <c r="S1036" s="33" t="n"/>
      <c r="T1036" s="33" t="n"/>
      <c r="U1036" s="33">
        <f>IF($AB1036="","",IFERROR(INDEX(ITP!$I$3:$I$46,MATCH($AB1036,ITP!$E$3:$E$46,0)),""))</f>
        <v/>
      </c>
      <c r="V1036" s="33">
        <f>IF($AB1036="","",IFERROR(INDEX(ITP!$J$3:$J$46,MATCH($AB1036,ITP!$E$3:$E$46,0)),""))</f>
        <v/>
      </c>
      <c r="W1036" s="33">
        <f>IF($AB1036="","",IFERROR(INDEX(ITP!$K$3:$K$46,MATCH($AB1036,ITP!$E$3:$E$46,0)),""))</f>
        <v/>
      </c>
      <c r="X1036" s="33">
        <f>IF($AB1036="","",IFERROR(INDEX(ITP!$L$3:$L$46,MATCH($AB1036,ITP!$E$3:$E$46,0)),""))</f>
        <v/>
      </c>
      <c r="Y1036" s="33">
        <f>IF($AB1036="","",IFERROR(INDEX(ITP!$M$3:$M$46,MATCH($AB1036,ITP!$E$3:$E$46,0)),""))</f>
        <v/>
      </c>
      <c r="Z1036" s="33">
        <f>IF($AB1036="","",IFERROR(INDEX(ITP!$N$3:$N$46,MATCH($AB1036,ITP!$E$3:$E$46,0)),""))</f>
        <v/>
      </c>
      <c r="AA1036" s="13">
        <f>IF(A1036="","",A1036&amp;"|"&amp;COUNTIF($A$2:A1036,A1036))</f>
        <v/>
      </c>
      <c r="AB1036" s="13">
        <f>IF($A1036="","",IFERROR(INDEX(ITP!$C$3:$C$21,MATCH(1,INDEX((ITP!$A$3:$A$21=$A1036)*(((ITP!$B$3:$B$21="")+ISNUMBER(SEARCH(ITP!$B$3:$B$21,$G1036&amp;" "&amp;$T1036)))&gt;0),0),0)),""))</f>
        <v/>
      </c>
    </row>
    <row r="1037">
      <c r="A1037" s="33" t="n"/>
      <c r="B1037" s="10" t="n"/>
      <c r="C1037" s="33" t="n"/>
      <c r="D1037" s="28" t="n"/>
      <c r="E1037" s="10" t="n"/>
      <c r="F1037" s="44" t="n"/>
      <c r="G1037" s="33" t="n"/>
      <c r="H1037" s="33" t="n"/>
      <c r="I1037" s="33" t="n"/>
      <c r="J1037" s="33" t="n"/>
      <c r="K1037" s="44" t="n"/>
      <c r="L1037" s="10" t="n"/>
      <c r="M1037" s="33" t="n"/>
      <c r="N1037" s="33" t="n"/>
      <c r="O1037" s="33" t="n"/>
      <c r="P1037" s="33" t="n"/>
      <c r="Q1037" s="33" t="n"/>
      <c r="R1037" s="33">
        <f>IF($AB1037="","",IFERROR(INDEX(ITP!$G$3:$G$46,MATCH($AB1037,ITP!$E$3:$E$46,0)),""))</f>
        <v/>
      </c>
      <c r="S1037" s="33" t="n"/>
      <c r="T1037" s="33" t="n"/>
      <c r="U1037" s="33">
        <f>IF($AB1037="","",IFERROR(INDEX(ITP!$I$3:$I$46,MATCH($AB1037,ITP!$E$3:$E$46,0)),""))</f>
        <v/>
      </c>
      <c r="V1037" s="33">
        <f>IF($AB1037="","",IFERROR(INDEX(ITP!$J$3:$J$46,MATCH($AB1037,ITP!$E$3:$E$46,0)),""))</f>
        <v/>
      </c>
      <c r="W1037" s="33">
        <f>IF($AB1037="","",IFERROR(INDEX(ITP!$K$3:$K$46,MATCH($AB1037,ITP!$E$3:$E$46,0)),""))</f>
        <v/>
      </c>
      <c r="X1037" s="33">
        <f>IF($AB1037="","",IFERROR(INDEX(ITP!$L$3:$L$46,MATCH($AB1037,ITP!$E$3:$E$46,0)),""))</f>
        <v/>
      </c>
      <c r="Y1037" s="33">
        <f>IF($AB1037="","",IFERROR(INDEX(ITP!$M$3:$M$46,MATCH($AB1037,ITP!$E$3:$E$46,0)),""))</f>
        <v/>
      </c>
      <c r="Z1037" s="33">
        <f>IF($AB1037="","",IFERROR(INDEX(ITP!$N$3:$N$46,MATCH($AB1037,ITP!$E$3:$E$46,0)),""))</f>
        <v/>
      </c>
      <c r="AA1037" s="13">
        <f>IF(A1037="","",A1037&amp;"|"&amp;COUNTIF($A$2:A1037,A1037))</f>
        <v/>
      </c>
      <c r="AB1037" s="13">
        <f>IF($A1037="","",IFERROR(INDEX(ITP!$C$3:$C$21,MATCH(1,INDEX((ITP!$A$3:$A$21=$A1037)*(((ITP!$B$3:$B$21="")+ISNUMBER(SEARCH(ITP!$B$3:$B$21,$G1037&amp;" "&amp;$T1037)))&gt;0),0),0)),""))</f>
        <v/>
      </c>
    </row>
    <row r="1038">
      <c r="A1038" s="33" t="n"/>
      <c r="B1038" s="10" t="n"/>
      <c r="C1038" s="33" t="n"/>
      <c r="D1038" s="28" t="n"/>
      <c r="E1038" s="10" t="n"/>
      <c r="F1038" s="44" t="n"/>
      <c r="G1038" s="33" t="n"/>
      <c r="H1038" s="33" t="n"/>
      <c r="I1038" s="33" t="n"/>
      <c r="J1038" s="33" t="n"/>
      <c r="K1038" s="44" t="n"/>
      <c r="L1038" s="10" t="n"/>
      <c r="M1038" s="33" t="n"/>
      <c r="N1038" s="33" t="n"/>
      <c r="O1038" s="33" t="n"/>
      <c r="P1038" s="33" t="n"/>
      <c r="Q1038" s="33" t="n"/>
      <c r="R1038" s="33">
        <f>IF($AB1038="","",IFERROR(INDEX(ITP!$G$3:$G$46,MATCH($AB1038,ITP!$E$3:$E$46,0)),""))</f>
        <v/>
      </c>
      <c r="S1038" s="33" t="n"/>
      <c r="T1038" s="33" t="n"/>
      <c r="U1038" s="33">
        <f>IF($AB1038="","",IFERROR(INDEX(ITP!$I$3:$I$46,MATCH($AB1038,ITP!$E$3:$E$46,0)),""))</f>
        <v/>
      </c>
      <c r="V1038" s="33">
        <f>IF($AB1038="","",IFERROR(INDEX(ITP!$J$3:$J$46,MATCH($AB1038,ITP!$E$3:$E$46,0)),""))</f>
        <v/>
      </c>
      <c r="W1038" s="33">
        <f>IF($AB1038="","",IFERROR(INDEX(ITP!$K$3:$K$46,MATCH($AB1038,ITP!$E$3:$E$46,0)),""))</f>
        <v/>
      </c>
      <c r="X1038" s="33">
        <f>IF($AB1038="","",IFERROR(INDEX(ITP!$L$3:$L$46,MATCH($AB1038,ITP!$E$3:$E$46,0)),""))</f>
        <v/>
      </c>
      <c r="Y1038" s="33">
        <f>IF($AB1038="","",IFERROR(INDEX(ITP!$M$3:$M$46,MATCH($AB1038,ITP!$E$3:$E$46,0)),""))</f>
        <v/>
      </c>
      <c r="Z1038" s="33">
        <f>IF($AB1038="","",IFERROR(INDEX(ITP!$N$3:$N$46,MATCH($AB1038,ITP!$E$3:$E$46,0)),""))</f>
        <v/>
      </c>
      <c r="AA1038" s="13">
        <f>IF(A1038="","",A1038&amp;"|"&amp;COUNTIF($A$2:A1038,A1038))</f>
        <v/>
      </c>
      <c r="AB1038" s="13">
        <f>IF($A1038="","",IFERROR(INDEX(ITP!$C$3:$C$21,MATCH(1,INDEX((ITP!$A$3:$A$21=$A1038)*(((ITP!$B$3:$B$21="")+ISNUMBER(SEARCH(ITP!$B$3:$B$21,$G1038&amp;" "&amp;$T1038)))&gt;0),0),0)),""))</f>
        <v/>
      </c>
    </row>
    <row r="1039">
      <c r="A1039" s="33" t="n"/>
      <c r="B1039" s="10" t="n"/>
      <c r="C1039" s="33" t="n"/>
      <c r="D1039" s="28" t="n"/>
      <c r="E1039" s="10" t="n"/>
      <c r="F1039" s="44" t="n"/>
      <c r="G1039" s="33" t="n"/>
      <c r="H1039" s="33" t="n"/>
      <c r="I1039" s="33" t="n"/>
      <c r="J1039" s="33" t="n"/>
      <c r="K1039" s="44" t="n"/>
      <c r="L1039" s="10" t="n"/>
      <c r="M1039" s="33" t="n"/>
      <c r="N1039" s="33" t="n"/>
      <c r="O1039" s="33" t="n"/>
      <c r="P1039" s="33" t="n"/>
      <c r="Q1039" s="33" t="n"/>
      <c r="R1039" s="33">
        <f>IF($AB1039="","",IFERROR(INDEX(ITP!$G$3:$G$46,MATCH($AB1039,ITP!$E$3:$E$46,0)),""))</f>
        <v/>
      </c>
      <c r="S1039" s="33" t="n"/>
      <c r="T1039" s="33" t="n"/>
      <c r="U1039" s="33">
        <f>IF($AB1039="","",IFERROR(INDEX(ITP!$I$3:$I$46,MATCH($AB1039,ITP!$E$3:$E$46,0)),""))</f>
        <v/>
      </c>
      <c r="V1039" s="33">
        <f>IF($AB1039="","",IFERROR(INDEX(ITP!$J$3:$J$46,MATCH($AB1039,ITP!$E$3:$E$46,0)),""))</f>
        <v/>
      </c>
      <c r="W1039" s="33">
        <f>IF($AB1039="","",IFERROR(INDEX(ITP!$K$3:$K$46,MATCH($AB1039,ITP!$E$3:$E$46,0)),""))</f>
        <v/>
      </c>
      <c r="X1039" s="33">
        <f>IF($AB1039="","",IFERROR(INDEX(ITP!$L$3:$L$46,MATCH($AB1039,ITP!$E$3:$E$46,0)),""))</f>
        <v/>
      </c>
      <c r="Y1039" s="33">
        <f>IF($AB1039="","",IFERROR(INDEX(ITP!$M$3:$M$46,MATCH($AB1039,ITP!$E$3:$E$46,0)),""))</f>
        <v/>
      </c>
      <c r="Z1039" s="33">
        <f>IF($AB1039="","",IFERROR(INDEX(ITP!$N$3:$N$46,MATCH($AB1039,ITP!$E$3:$E$46,0)),""))</f>
        <v/>
      </c>
      <c r="AA1039" s="13">
        <f>IF(A1039="","",A1039&amp;"|"&amp;COUNTIF($A$2:A1039,A1039))</f>
        <v/>
      </c>
      <c r="AB1039" s="13">
        <f>IF($A1039="","",IFERROR(INDEX(ITP!$C$3:$C$21,MATCH(1,INDEX((ITP!$A$3:$A$21=$A1039)*(((ITP!$B$3:$B$21="")+ISNUMBER(SEARCH(ITP!$B$3:$B$21,$G1039&amp;" "&amp;$T1039)))&gt;0),0),0)),""))</f>
        <v/>
      </c>
    </row>
    <row r="1040">
      <c r="A1040" s="33" t="n"/>
      <c r="B1040" s="10" t="n"/>
      <c r="C1040" s="33" t="n"/>
      <c r="D1040" s="28" t="n"/>
      <c r="E1040" s="10" t="n"/>
      <c r="F1040" s="44" t="n"/>
      <c r="G1040" s="33" t="n"/>
      <c r="H1040" s="33" t="n"/>
      <c r="I1040" s="33" t="n"/>
      <c r="J1040" s="33" t="n"/>
      <c r="K1040" s="44" t="n"/>
      <c r="L1040" s="10" t="n"/>
      <c r="M1040" s="33" t="n"/>
      <c r="N1040" s="33" t="n"/>
      <c r="O1040" s="33" t="n"/>
      <c r="P1040" s="33" t="n"/>
      <c r="Q1040" s="33" t="n"/>
      <c r="R1040" s="33">
        <f>IF($AB1040="","",IFERROR(INDEX(ITP!$G$3:$G$46,MATCH($AB1040,ITP!$E$3:$E$46,0)),""))</f>
        <v/>
      </c>
      <c r="S1040" s="33" t="n"/>
      <c r="T1040" s="33" t="n"/>
      <c r="U1040" s="33">
        <f>IF($AB1040="","",IFERROR(INDEX(ITP!$I$3:$I$46,MATCH($AB1040,ITP!$E$3:$E$46,0)),""))</f>
        <v/>
      </c>
      <c r="V1040" s="33">
        <f>IF($AB1040="","",IFERROR(INDEX(ITP!$J$3:$J$46,MATCH($AB1040,ITP!$E$3:$E$46,0)),""))</f>
        <v/>
      </c>
      <c r="W1040" s="33">
        <f>IF($AB1040="","",IFERROR(INDEX(ITP!$K$3:$K$46,MATCH($AB1040,ITP!$E$3:$E$46,0)),""))</f>
        <v/>
      </c>
      <c r="X1040" s="33">
        <f>IF($AB1040="","",IFERROR(INDEX(ITP!$L$3:$L$46,MATCH($AB1040,ITP!$E$3:$E$46,0)),""))</f>
        <v/>
      </c>
      <c r="Y1040" s="33">
        <f>IF($AB1040="","",IFERROR(INDEX(ITP!$M$3:$M$46,MATCH($AB1040,ITP!$E$3:$E$46,0)),""))</f>
        <v/>
      </c>
      <c r="Z1040" s="33">
        <f>IF($AB1040="","",IFERROR(INDEX(ITP!$N$3:$N$46,MATCH($AB1040,ITP!$E$3:$E$46,0)),""))</f>
        <v/>
      </c>
      <c r="AA1040" s="13">
        <f>IF(A1040="","",A1040&amp;"|"&amp;COUNTIF($A$2:A1040,A1040))</f>
        <v/>
      </c>
      <c r="AB1040" s="13">
        <f>IF($A1040="","",IFERROR(INDEX(ITP!$C$3:$C$21,MATCH(1,INDEX((ITP!$A$3:$A$21=$A1040)*(((ITP!$B$3:$B$21="")+ISNUMBER(SEARCH(ITP!$B$3:$B$21,$G1040&amp;" "&amp;$T1040)))&gt;0),0),0)),""))</f>
        <v/>
      </c>
    </row>
    <row r="1041">
      <c r="A1041" s="33" t="n"/>
      <c r="B1041" s="10" t="n"/>
      <c r="C1041" s="33" t="n"/>
      <c r="D1041" s="28" t="n"/>
      <c r="E1041" s="10" t="n"/>
      <c r="F1041" s="44" t="n"/>
      <c r="G1041" s="33" t="n"/>
      <c r="H1041" s="33" t="n"/>
      <c r="I1041" s="33" t="n"/>
      <c r="J1041" s="33" t="n"/>
      <c r="K1041" s="44" t="n"/>
      <c r="L1041" s="10" t="n"/>
      <c r="M1041" s="33" t="n"/>
      <c r="N1041" s="33" t="n"/>
      <c r="O1041" s="33" t="n"/>
      <c r="P1041" s="33" t="n"/>
      <c r="Q1041" s="33" t="n"/>
      <c r="R1041" s="33">
        <f>IF($AB1041="","",IFERROR(INDEX(ITP!$G$3:$G$46,MATCH($AB1041,ITP!$E$3:$E$46,0)),""))</f>
        <v/>
      </c>
      <c r="S1041" s="33" t="n"/>
      <c r="T1041" s="33" t="n"/>
      <c r="U1041" s="33">
        <f>IF($AB1041="","",IFERROR(INDEX(ITP!$I$3:$I$46,MATCH($AB1041,ITP!$E$3:$E$46,0)),""))</f>
        <v/>
      </c>
      <c r="V1041" s="33">
        <f>IF($AB1041="","",IFERROR(INDEX(ITP!$J$3:$J$46,MATCH($AB1041,ITP!$E$3:$E$46,0)),""))</f>
        <v/>
      </c>
      <c r="W1041" s="33">
        <f>IF($AB1041="","",IFERROR(INDEX(ITP!$K$3:$K$46,MATCH($AB1041,ITP!$E$3:$E$46,0)),""))</f>
        <v/>
      </c>
      <c r="X1041" s="33">
        <f>IF($AB1041="","",IFERROR(INDEX(ITP!$L$3:$L$46,MATCH($AB1041,ITP!$E$3:$E$46,0)),""))</f>
        <v/>
      </c>
      <c r="Y1041" s="33">
        <f>IF($AB1041="","",IFERROR(INDEX(ITP!$M$3:$M$46,MATCH($AB1041,ITP!$E$3:$E$46,0)),""))</f>
        <v/>
      </c>
      <c r="Z1041" s="33">
        <f>IF($AB1041="","",IFERROR(INDEX(ITP!$N$3:$N$46,MATCH($AB1041,ITP!$E$3:$E$46,0)),""))</f>
        <v/>
      </c>
      <c r="AA1041" s="13">
        <f>IF(A1041="","",A1041&amp;"|"&amp;COUNTIF($A$2:A1041,A1041))</f>
        <v/>
      </c>
      <c r="AB1041" s="13">
        <f>IF($A1041="","",IFERROR(INDEX(ITP!$C$3:$C$21,MATCH(1,INDEX((ITP!$A$3:$A$21=$A1041)*(((ITP!$B$3:$B$21="")+ISNUMBER(SEARCH(ITP!$B$3:$B$21,$G1041&amp;" "&amp;$T1041)))&gt;0),0),0)),""))</f>
        <v/>
      </c>
    </row>
    <row r="1042">
      <c r="A1042" s="33" t="n"/>
      <c r="B1042" s="10" t="n"/>
      <c r="C1042" s="33" t="n"/>
      <c r="D1042" s="28" t="n"/>
      <c r="E1042" s="10" t="n"/>
      <c r="F1042" s="44" t="n"/>
      <c r="G1042" s="33" t="n"/>
      <c r="H1042" s="33" t="n"/>
      <c r="I1042" s="33" t="n"/>
      <c r="J1042" s="33" t="n"/>
      <c r="K1042" s="44" t="n"/>
      <c r="L1042" s="10" t="n"/>
      <c r="M1042" s="33" t="n"/>
      <c r="N1042" s="33" t="n"/>
      <c r="O1042" s="33" t="n"/>
      <c r="P1042" s="33" t="n"/>
      <c r="Q1042" s="33" t="n"/>
      <c r="R1042" s="33">
        <f>IF($AB1042="","",IFERROR(INDEX(ITP!$G$3:$G$46,MATCH($AB1042,ITP!$E$3:$E$46,0)),""))</f>
        <v/>
      </c>
      <c r="S1042" s="33" t="n"/>
      <c r="T1042" s="33" t="n"/>
      <c r="U1042" s="33">
        <f>IF($AB1042="","",IFERROR(INDEX(ITP!$I$3:$I$46,MATCH($AB1042,ITP!$E$3:$E$46,0)),""))</f>
        <v/>
      </c>
      <c r="V1042" s="33">
        <f>IF($AB1042="","",IFERROR(INDEX(ITP!$J$3:$J$46,MATCH($AB1042,ITP!$E$3:$E$46,0)),""))</f>
        <v/>
      </c>
      <c r="W1042" s="33">
        <f>IF($AB1042="","",IFERROR(INDEX(ITP!$K$3:$K$46,MATCH($AB1042,ITP!$E$3:$E$46,0)),""))</f>
        <v/>
      </c>
      <c r="X1042" s="33">
        <f>IF($AB1042="","",IFERROR(INDEX(ITP!$L$3:$L$46,MATCH($AB1042,ITP!$E$3:$E$46,0)),""))</f>
        <v/>
      </c>
      <c r="Y1042" s="33">
        <f>IF($AB1042="","",IFERROR(INDEX(ITP!$M$3:$M$46,MATCH($AB1042,ITP!$E$3:$E$46,0)),""))</f>
        <v/>
      </c>
      <c r="Z1042" s="33">
        <f>IF($AB1042="","",IFERROR(INDEX(ITP!$N$3:$N$46,MATCH($AB1042,ITP!$E$3:$E$46,0)),""))</f>
        <v/>
      </c>
      <c r="AA1042" s="13">
        <f>IF(A1042="","",A1042&amp;"|"&amp;COUNTIF($A$2:A1042,A1042))</f>
        <v/>
      </c>
      <c r="AB1042" s="13">
        <f>IF($A1042="","",IFERROR(INDEX(ITP!$C$3:$C$21,MATCH(1,INDEX((ITP!$A$3:$A$21=$A1042)*(((ITP!$B$3:$B$21="")+ISNUMBER(SEARCH(ITP!$B$3:$B$21,$G1042&amp;" "&amp;$T1042)))&gt;0),0),0)),""))</f>
        <v/>
      </c>
    </row>
    <row r="1043">
      <c r="A1043" s="33" t="n"/>
      <c r="B1043" s="10" t="n"/>
      <c r="C1043" s="33" t="n"/>
      <c r="D1043" s="28" t="n"/>
      <c r="E1043" s="10" t="n"/>
      <c r="F1043" s="44" t="n"/>
      <c r="G1043" s="33" t="n"/>
      <c r="H1043" s="33" t="n"/>
      <c r="I1043" s="33" t="n"/>
      <c r="J1043" s="33" t="n"/>
      <c r="K1043" s="44" t="n"/>
      <c r="L1043" s="10" t="n"/>
      <c r="M1043" s="33" t="n"/>
      <c r="N1043" s="33" t="n"/>
      <c r="O1043" s="33" t="n"/>
      <c r="P1043" s="33" t="n"/>
      <c r="Q1043" s="33" t="n"/>
      <c r="R1043" s="33">
        <f>IF($AB1043="","",IFERROR(INDEX(ITP!$G$3:$G$46,MATCH($AB1043,ITP!$E$3:$E$46,0)),""))</f>
        <v/>
      </c>
      <c r="S1043" s="33" t="n"/>
      <c r="T1043" s="33" t="n"/>
      <c r="U1043" s="33">
        <f>IF($AB1043="","",IFERROR(INDEX(ITP!$I$3:$I$46,MATCH($AB1043,ITP!$E$3:$E$46,0)),""))</f>
        <v/>
      </c>
      <c r="V1043" s="33">
        <f>IF($AB1043="","",IFERROR(INDEX(ITP!$J$3:$J$46,MATCH($AB1043,ITP!$E$3:$E$46,0)),""))</f>
        <v/>
      </c>
      <c r="W1043" s="33">
        <f>IF($AB1043="","",IFERROR(INDEX(ITP!$K$3:$K$46,MATCH($AB1043,ITP!$E$3:$E$46,0)),""))</f>
        <v/>
      </c>
      <c r="X1043" s="33">
        <f>IF($AB1043="","",IFERROR(INDEX(ITP!$L$3:$L$46,MATCH($AB1043,ITP!$E$3:$E$46,0)),""))</f>
        <v/>
      </c>
      <c r="Y1043" s="33">
        <f>IF($AB1043="","",IFERROR(INDEX(ITP!$M$3:$M$46,MATCH($AB1043,ITP!$E$3:$E$46,0)),""))</f>
        <v/>
      </c>
      <c r="Z1043" s="33">
        <f>IF($AB1043="","",IFERROR(INDEX(ITP!$N$3:$N$46,MATCH($AB1043,ITP!$E$3:$E$46,0)),""))</f>
        <v/>
      </c>
      <c r="AA1043" s="13">
        <f>IF(A1043="","",A1043&amp;"|"&amp;COUNTIF($A$2:A1043,A1043))</f>
        <v/>
      </c>
      <c r="AB1043" s="13">
        <f>IF($A1043="","",IFERROR(INDEX(ITP!$C$3:$C$21,MATCH(1,INDEX((ITP!$A$3:$A$21=$A1043)*(((ITP!$B$3:$B$21="")+ISNUMBER(SEARCH(ITP!$B$3:$B$21,$G1043&amp;" "&amp;$T1043)))&gt;0),0),0)),""))</f>
        <v/>
      </c>
    </row>
    <row r="1044">
      <c r="A1044" s="33" t="n"/>
      <c r="B1044" s="10" t="n"/>
      <c r="C1044" s="33" t="n"/>
      <c r="D1044" s="28" t="n"/>
      <c r="E1044" s="10" t="n"/>
      <c r="F1044" s="44" t="n"/>
      <c r="G1044" s="33" t="n"/>
      <c r="H1044" s="33" t="n"/>
      <c r="I1044" s="33" t="n"/>
      <c r="J1044" s="33" t="n"/>
      <c r="K1044" s="44" t="n"/>
      <c r="L1044" s="10" t="n"/>
      <c r="M1044" s="33" t="n"/>
      <c r="N1044" s="33" t="n"/>
      <c r="O1044" s="33" t="n"/>
      <c r="P1044" s="33" t="n"/>
      <c r="Q1044" s="33" t="n"/>
      <c r="R1044" s="33">
        <f>IF($AB1044="","",IFERROR(INDEX(ITP!$G$3:$G$46,MATCH($AB1044,ITP!$E$3:$E$46,0)),""))</f>
        <v/>
      </c>
      <c r="S1044" s="33" t="n"/>
      <c r="T1044" s="33" t="n"/>
      <c r="U1044" s="33">
        <f>IF($AB1044="","",IFERROR(INDEX(ITP!$I$3:$I$46,MATCH($AB1044,ITP!$E$3:$E$46,0)),""))</f>
        <v/>
      </c>
      <c r="V1044" s="33">
        <f>IF($AB1044="","",IFERROR(INDEX(ITP!$J$3:$J$46,MATCH($AB1044,ITP!$E$3:$E$46,0)),""))</f>
        <v/>
      </c>
      <c r="W1044" s="33">
        <f>IF($AB1044="","",IFERROR(INDEX(ITP!$K$3:$K$46,MATCH($AB1044,ITP!$E$3:$E$46,0)),""))</f>
        <v/>
      </c>
      <c r="X1044" s="33">
        <f>IF($AB1044="","",IFERROR(INDEX(ITP!$L$3:$L$46,MATCH($AB1044,ITP!$E$3:$E$46,0)),""))</f>
        <v/>
      </c>
      <c r="Y1044" s="33">
        <f>IF($AB1044="","",IFERROR(INDEX(ITP!$M$3:$M$46,MATCH($AB1044,ITP!$E$3:$E$46,0)),""))</f>
        <v/>
      </c>
      <c r="Z1044" s="33">
        <f>IF($AB1044="","",IFERROR(INDEX(ITP!$N$3:$N$46,MATCH($AB1044,ITP!$E$3:$E$46,0)),""))</f>
        <v/>
      </c>
      <c r="AA1044" s="13">
        <f>IF(A1044="","",A1044&amp;"|"&amp;COUNTIF($A$2:A1044,A1044))</f>
        <v/>
      </c>
      <c r="AB1044" s="13">
        <f>IF($A1044="","",IFERROR(INDEX(ITP!$C$3:$C$21,MATCH(1,INDEX((ITP!$A$3:$A$21=$A1044)*(((ITP!$B$3:$B$21="")+ISNUMBER(SEARCH(ITP!$B$3:$B$21,$G1044&amp;" "&amp;$T1044)))&gt;0),0),0)),""))</f>
        <v/>
      </c>
    </row>
    <row r="1045">
      <c r="A1045" s="33" t="n"/>
      <c r="B1045" s="10" t="n"/>
      <c r="C1045" s="33" t="n"/>
      <c r="D1045" s="28" t="n"/>
      <c r="E1045" s="10" t="n"/>
      <c r="F1045" s="44" t="n"/>
      <c r="G1045" s="33" t="n"/>
      <c r="H1045" s="33" t="n"/>
      <c r="I1045" s="33" t="n"/>
      <c r="J1045" s="33" t="n"/>
      <c r="K1045" s="44" t="n"/>
      <c r="L1045" s="10" t="n"/>
      <c r="M1045" s="33" t="n"/>
      <c r="N1045" s="33" t="n"/>
      <c r="O1045" s="33" t="n"/>
      <c r="P1045" s="33" t="n"/>
      <c r="Q1045" s="33" t="n"/>
      <c r="R1045" s="33">
        <f>IF($AB1045="","",IFERROR(INDEX(ITP!$G$3:$G$46,MATCH($AB1045,ITP!$E$3:$E$46,0)),""))</f>
        <v/>
      </c>
      <c r="S1045" s="33" t="n"/>
      <c r="T1045" s="33" t="n"/>
      <c r="U1045" s="33">
        <f>IF($AB1045="","",IFERROR(INDEX(ITP!$I$3:$I$46,MATCH($AB1045,ITP!$E$3:$E$46,0)),""))</f>
        <v/>
      </c>
      <c r="V1045" s="33">
        <f>IF($AB1045="","",IFERROR(INDEX(ITP!$J$3:$J$46,MATCH($AB1045,ITP!$E$3:$E$46,0)),""))</f>
        <v/>
      </c>
      <c r="W1045" s="33">
        <f>IF($AB1045="","",IFERROR(INDEX(ITP!$K$3:$K$46,MATCH($AB1045,ITP!$E$3:$E$46,0)),""))</f>
        <v/>
      </c>
      <c r="X1045" s="33">
        <f>IF($AB1045="","",IFERROR(INDEX(ITP!$L$3:$L$46,MATCH($AB1045,ITP!$E$3:$E$46,0)),""))</f>
        <v/>
      </c>
      <c r="Y1045" s="33">
        <f>IF($AB1045="","",IFERROR(INDEX(ITP!$M$3:$M$46,MATCH($AB1045,ITP!$E$3:$E$46,0)),""))</f>
        <v/>
      </c>
      <c r="Z1045" s="33">
        <f>IF($AB1045="","",IFERROR(INDEX(ITP!$N$3:$N$46,MATCH($AB1045,ITP!$E$3:$E$46,0)),""))</f>
        <v/>
      </c>
      <c r="AA1045" s="13">
        <f>IF(A1045="","",A1045&amp;"|"&amp;COUNTIF($A$2:A1045,A1045))</f>
        <v/>
      </c>
      <c r="AB1045" s="13">
        <f>IF($A1045="","",IFERROR(INDEX(ITP!$C$3:$C$21,MATCH(1,INDEX((ITP!$A$3:$A$21=$A1045)*(((ITP!$B$3:$B$21="")+ISNUMBER(SEARCH(ITP!$B$3:$B$21,$G1045&amp;" "&amp;$T1045)))&gt;0),0),0)),""))</f>
        <v/>
      </c>
    </row>
    <row r="1046">
      <c r="A1046" s="33" t="n"/>
      <c r="B1046" s="10" t="n"/>
      <c r="C1046" s="33" t="n"/>
      <c r="D1046" s="28" t="n"/>
      <c r="E1046" s="10" t="n"/>
      <c r="F1046" s="44" t="n"/>
      <c r="G1046" s="33" t="n"/>
      <c r="H1046" s="33" t="n"/>
      <c r="I1046" s="33" t="n"/>
      <c r="J1046" s="33" t="n"/>
      <c r="K1046" s="44" t="n"/>
      <c r="L1046" s="10" t="n"/>
      <c r="M1046" s="33" t="n"/>
      <c r="N1046" s="33" t="n"/>
      <c r="O1046" s="33" t="n"/>
      <c r="P1046" s="33" t="n"/>
      <c r="Q1046" s="33" t="n"/>
      <c r="R1046" s="33">
        <f>IF($AB1046="","",IFERROR(INDEX(ITP!$G$3:$G$46,MATCH($AB1046,ITP!$E$3:$E$46,0)),""))</f>
        <v/>
      </c>
      <c r="S1046" s="33" t="n"/>
      <c r="T1046" s="33" t="n"/>
      <c r="U1046" s="33">
        <f>IF($AB1046="","",IFERROR(INDEX(ITP!$I$3:$I$46,MATCH($AB1046,ITP!$E$3:$E$46,0)),""))</f>
        <v/>
      </c>
      <c r="V1046" s="33">
        <f>IF($AB1046="","",IFERROR(INDEX(ITP!$J$3:$J$46,MATCH($AB1046,ITP!$E$3:$E$46,0)),""))</f>
        <v/>
      </c>
      <c r="W1046" s="33">
        <f>IF($AB1046="","",IFERROR(INDEX(ITP!$K$3:$K$46,MATCH($AB1046,ITP!$E$3:$E$46,0)),""))</f>
        <v/>
      </c>
      <c r="X1046" s="33">
        <f>IF($AB1046="","",IFERROR(INDEX(ITP!$L$3:$L$46,MATCH($AB1046,ITP!$E$3:$E$46,0)),""))</f>
        <v/>
      </c>
      <c r="Y1046" s="33">
        <f>IF($AB1046="","",IFERROR(INDEX(ITP!$M$3:$M$46,MATCH($AB1046,ITP!$E$3:$E$46,0)),""))</f>
        <v/>
      </c>
      <c r="Z1046" s="33">
        <f>IF($AB1046="","",IFERROR(INDEX(ITP!$N$3:$N$46,MATCH($AB1046,ITP!$E$3:$E$46,0)),""))</f>
        <v/>
      </c>
      <c r="AA1046" s="13">
        <f>IF(A1046="","",A1046&amp;"|"&amp;COUNTIF($A$2:A1046,A1046))</f>
        <v/>
      </c>
      <c r="AB1046" s="13">
        <f>IF($A1046="","",IFERROR(INDEX(ITP!$C$3:$C$21,MATCH(1,INDEX((ITP!$A$3:$A$21=$A1046)*(((ITP!$B$3:$B$21="")+ISNUMBER(SEARCH(ITP!$B$3:$B$21,$G1046&amp;" "&amp;$T1046)))&gt;0),0),0)),""))</f>
        <v/>
      </c>
    </row>
    <row r="1047">
      <c r="A1047" s="33" t="n"/>
      <c r="B1047" s="10" t="n"/>
      <c r="C1047" s="33" t="n"/>
      <c r="D1047" s="28" t="n"/>
      <c r="E1047" s="10" t="n"/>
      <c r="F1047" s="44" t="n"/>
      <c r="G1047" s="33" t="n"/>
      <c r="H1047" s="33" t="n"/>
      <c r="I1047" s="33" t="n"/>
      <c r="J1047" s="33" t="n"/>
      <c r="K1047" s="44" t="n"/>
      <c r="L1047" s="10" t="n"/>
      <c r="M1047" s="33" t="n"/>
      <c r="N1047" s="33" t="n"/>
      <c r="O1047" s="33" t="n"/>
      <c r="P1047" s="33" t="n"/>
      <c r="Q1047" s="33" t="n"/>
      <c r="R1047" s="33">
        <f>IF($AB1047="","",IFERROR(INDEX(ITP!$G$3:$G$46,MATCH($AB1047,ITP!$E$3:$E$46,0)),""))</f>
        <v/>
      </c>
      <c r="S1047" s="33" t="n"/>
      <c r="T1047" s="33" t="n"/>
      <c r="U1047" s="33">
        <f>IF($AB1047="","",IFERROR(INDEX(ITP!$I$3:$I$46,MATCH($AB1047,ITP!$E$3:$E$46,0)),""))</f>
        <v/>
      </c>
      <c r="V1047" s="33">
        <f>IF($AB1047="","",IFERROR(INDEX(ITP!$J$3:$J$46,MATCH($AB1047,ITP!$E$3:$E$46,0)),""))</f>
        <v/>
      </c>
      <c r="W1047" s="33">
        <f>IF($AB1047="","",IFERROR(INDEX(ITP!$K$3:$K$46,MATCH($AB1047,ITP!$E$3:$E$46,0)),""))</f>
        <v/>
      </c>
      <c r="X1047" s="33">
        <f>IF($AB1047="","",IFERROR(INDEX(ITP!$L$3:$L$46,MATCH($AB1047,ITP!$E$3:$E$46,0)),""))</f>
        <v/>
      </c>
      <c r="Y1047" s="33">
        <f>IF($AB1047="","",IFERROR(INDEX(ITP!$M$3:$M$46,MATCH($AB1047,ITP!$E$3:$E$46,0)),""))</f>
        <v/>
      </c>
      <c r="Z1047" s="33">
        <f>IF($AB1047="","",IFERROR(INDEX(ITP!$N$3:$N$46,MATCH($AB1047,ITP!$E$3:$E$46,0)),""))</f>
        <v/>
      </c>
      <c r="AA1047" s="13">
        <f>IF(A1047="","",A1047&amp;"|"&amp;COUNTIF($A$2:A1047,A1047))</f>
        <v/>
      </c>
      <c r="AB1047" s="13">
        <f>IF($A1047="","",IFERROR(INDEX(ITP!$C$3:$C$21,MATCH(1,INDEX((ITP!$A$3:$A$21=$A1047)*(((ITP!$B$3:$B$21="")+ISNUMBER(SEARCH(ITP!$B$3:$B$21,$G1047&amp;" "&amp;$T1047)))&gt;0),0),0)),""))</f>
        <v/>
      </c>
    </row>
    <row r="1048">
      <c r="A1048" s="33" t="n"/>
      <c r="B1048" s="10" t="n"/>
      <c r="C1048" s="33" t="n"/>
      <c r="D1048" s="28" t="n"/>
      <c r="E1048" s="10" t="n"/>
      <c r="F1048" s="44" t="n"/>
      <c r="G1048" s="33" t="n"/>
      <c r="H1048" s="33" t="n"/>
      <c r="I1048" s="33" t="n"/>
      <c r="J1048" s="33" t="n"/>
      <c r="K1048" s="44" t="n"/>
      <c r="L1048" s="10" t="n"/>
      <c r="M1048" s="33" t="n"/>
      <c r="N1048" s="33" t="n"/>
      <c r="O1048" s="33" t="n"/>
      <c r="P1048" s="33" t="n"/>
      <c r="Q1048" s="33" t="n"/>
      <c r="R1048" s="33">
        <f>IF($AB1048="","",IFERROR(INDEX(ITP!$G$3:$G$46,MATCH($AB1048,ITP!$E$3:$E$46,0)),""))</f>
        <v/>
      </c>
      <c r="S1048" s="33" t="n"/>
      <c r="T1048" s="33" t="n"/>
      <c r="U1048" s="33">
        <f>IF($AB1048="","",IFERROR(INDEX(ITP!$I$3:$I$46,MATCH($AB1048,ITP!$E$3:$E$46,0)),""))</f>
        <v/>
      </c>
      <c r="V1048" s="33">
        <f>IF($AB1048="","",IFERROR(INDEX(ITP!$J$3:$J$46,MATCH($AB1048,ITP!$E$3:$E$46,0)),""))</f>
        <v/>
      </c>
      <c r="W1048" s="33">
        <f>IF($AB1048="","",IFERROR(INDEX(ITP!$K$3:$K$46,MATCH($AB1048,ITP!$E$3:$E$46,0)),""))</f>
        <v/>
      </c>
      <c r="X1048" s="33">
        <f>IF($AB1048="","",IFERROR(INDEX(ITP!$L$3:$L$46,MATCH($AB1048,ITP!$E$3:$E$46,0)),""))</f>
        <v/>
      </c>
      <c r="Y1048" s="33">
        <f>IF($AB1048="","",IFERROR(INDEX(ITP!$M$3:$M$46,MATCH($AB1048,ITP!$E$3:$E$46,0)),""))</f>
        <v/>
      </c>
      <c r="Z1048" s="33">
        <f>IF($AB1048="","",IFERROR(INDEX(ITP!$N$3:$N$46,MATCH($AB1048,ITP!$E$3:$E$46,0)),""))</f>
        <v/>
      </c>
      <c r="AA1048" s="13">
        <f>IF(A1048="","",A1048&amp;"|"&amp;COUNTIF($A$2:A1048,A1048))</f>
        <v/>
      </c>
      <c r="AB1048" s="13">
        <f>IF($A1048="","",IFERROR(INDEX(ITP!$C$3:$C$21,MATCH(1,INDEX((ITP!$A$3:$A$21=$A1048)*(((ITP!$B$3:$B$21="")+ISNUMBER(SEARCH(ITP!$B$3:$B$21,$G1048&amp;" "&amp;$T1048)))&gt;0),0),0)),""))</f>
        <v/>
      </c>
    </row>
    <row r="1049">
      <c r="A1049" s="33" t="n"/>
      <c r="B1049" s="10" t="n"/>
      <c r="C1049" s="33" t="n"/>
      <c r="D1049" s="28" t="n"/>
      <c r="E1049" s="10" t="n"/>
      <c r="F1049" s="44" t="n"/>
      <c r="G1049" s="33" t="n"/>
      <c r="H1049" s="33" t="n"/>
      <c r="I1049" s="33" t="n"/>
      <c r="J1049" s="33" t="n"/>
      <c r="K1049" s="44" t="n"/>
      <c r="L1049" s="10" t="n"/>
      <c r="M1049" s="33" t="n"/>
      <c r="N1049" s="33" t="n"/>
      <c r="O1049" s="33" t="n"/>
      <c r="P1049" s="33" t="n"/>
      <c r="Q1049" s="33" t="n"/>
      <c r="R1049" s="33">
        <f>IF($AB1049="","",IFERROR(INDEX(ITP!$G$3:$G$46,MATCH($AB1049,ITP!$E$3:$E$46,0)),""))</f>
        <v/>
      </c>
      <c r="S1049" s="33" t="n"/>
      <c r="T1049" s="33" t="n"/>
      <c r="U1049" s="33">
        <f>IF($AB1049="","",IFERROR(INDEX(ITP!$I$3:$I$46,MATCH($AB1049,ITP!$E$3:$E$46,0)),""))</f>
        <v/>
      </c>
      <c r="V1049" s="33">
        <f>IF($AB1049="","",IFERROR(INDEX(ITP!$J$3:$J$46,MATCH($AB1049,ITP!$E$3:$E$46,0)),""))</f>
        <v/>
      </c>
      <c r="W1049" s="33">
        <f>IF($AB1049="","",IFERROR(INDEX(ITP!$K$3:$K$46,MATCH($AB1049,ITP!$E$3:$E$46,0)),""))</f>
        <v/>
      </c>
      <c r="X1049" s="33">
        <f>IF($AB1049="","",IFERROR(INDEX(ITP!$L$3:$L$46,MATCH($AB1049,ITP!$E$3:$E$46,0)),""))</f>
        <v/>
      </c>
      <c r="Y1049" s="33">
        <f>IF($AB1049="","",IFERROR(INDEX(ITP!$M$3:$M$46,MATCH($AB1049,ITP!$E$3:$E$46,0)),""))</f>
        <v/>
      </c>
      <c r="Z1049" s="33">
        <f>IF($AB1049="","",IFERROR(INDEX(ITP!$N$3:$N$46,MATCH($AB1049,ITP!$E$3:$E$46,0)),""))</f>
        <v/>
      </c>
      <c r="AA1049" s="13">
        <f>IF(A1049="","",A1049&amp;"|"&amp;COUNTIF($A$2:A1049,A1049))</f>
        <v/>
      </c>
      <c r="AB1049" s="13">
        <f>IF($A1049="","",IFERROR(INDEX(ITP!$C$3:$C$21,MATCH(1,INDEX((ITP!$A$3:$A$21=$A1049)*(((ITP!$B$3:$B$21="")+ISNUMBER(SEARCH(ITP!$B$3:$B$21,$G1049&amp;" "&amp;$T1049)))&gt;0),0),0)),""))</f>
        <v/>
      </c>
    </row>
    <row r="1050">
      <c r="A1050" s="33" t="n"/>
      <c r="B1050" s="10" t="n"/>
      <c r="C1050" s="33" t="n"/>
      <c r="D1050" s="28" t="n"/>
      <c r="E1050" s="10" t="n"/>
      <c r="F1050" s="44" t="n"/>
      <c r="G1050" s="33" t="n"/>
      <c r="H1050" s="33" t="n"/>
      <c r="I1050" s="33" t="n"/>
      <c r="J1050" s="33" t="n"/>
      <c r="K1050" s="44" t="n"/>
      <c r="L1050" s="10" t="n"/>
      <c r="M1050" s="33" t="n"/>
      <c r="N1050" s="33" t="n"/>
      <c r="O1050" s="33" t="n"/>
      <c r="P1050" s="33" t="n"/>
      <c r="Q1050" s="33" t="n"/>
      <c r="R1050" s="33">
        <f>IF($AB1050="","",IFERROR(INDEX(ITP!$G$3:$G$46,MATCH($AB1050,ITP!$E$3:$E$46,0)),""))</f>
        <v/>
      </c>
      <c r="S1050" s="33" t="n"/>
      <c r="T1050" s="33" t="n"/>
      <c r="U1050" s="33">
        <f>IF($AB1050="","",IFERROR(INDEX(ITP!$I$3:$I$46,MATCH($AB1050,ITP!$E$3:$E$46,0)),""))</f>
        <v/>
      </c>
      <c r="V1050" s="33">
        <f>IF($AB1050="","",IFERROR(INDEX(ITP!$J$3:$J$46,MATCH($AB1050,ITP!$E$3:$E$46,0)),""))</f>
        <v/>
      </c>
      <c r="W1050" s="33">
        <f>IF($AB1050="","",IFERROR(INDEX(ITP!$K$3:$K$46,MATCH($AB1050,ITP!$E$3:$E$46,0)),""))</f>
        <v/>
      </c>
      <c r="X1050" s="33">
        <f>IF($AB1050="","",IFERROR(INDEX(ITP!$L$3:$L$46,MATCH($AB1050,ITP!$E$3:$E$46,0)),""))</f>
        <v/>
      </c>
      <c r="Y1050" s="33">
        <f>IF($AB1050="","",IFERROR(INDEX(ITP!$M$3:$M$46,MATCH($AB1050,ITP!$E$3:$E$46,0)),""))</f>
        <v/>
      </c>
      <c r="Z1050" s="33">
        <f>IF($AB1050="","",IFERROR(INDEX(ITP!$N$3:$N$46,MATCH($AB1050,ITP!$E$3:$E$46,0)),""))</f>
        <v/>
      </c>
      <c r="AA1050" s="13">
        <f>IF(A1050="","",A1050&amp;"|"&amp;COUNTIF($A$2:A1050,A1050))</f>
        <v/>
      </c>
      <c r="AB1050" s="13">
        <f>IF($A1050="","",IFERROR(INDEX(ITP!$C$3:$C$21,MATCH(1,INDEX((ITP!$A$3:$A$21=$A1050)*(((ITP!$B$3:$B$21="")+ISNUMBER(SEARCH(ITP!$B$3:$B$21,$G1050&amp;" "&amp;$T1050)))&gt;0),0),0)),""))</f>
        <v/>
      </c>
    </row>
    <row r="1051">
      <c r="A1051" s="33" t="n"/>
      <c r="B1051" s="10" t="n"/>
      <c r="C1051" s="33" t="n"/>
      <c r="D1051" s="28" t="n"/>
      <c r="E1051" s="10" t="n"/>
      <c r="F1051" s="44" t="n"/>
      <c r="G1051" s="33" t="n"/>
      <c r="H1051" s="33" t="n"/>
      <c r="I1051" s="33" t="n"/>
      <c r="J1051" s="33" t="n"/>
      <c r="K1051" s="44" t="n"/>
      <c r="L1051" s="10" t="n"/>
      <c r="M1051" s="33" t="n"/>
      <c r="N1051" s="33" t="n"/>
      <c r="O1051" s="33" t="n"/>
      <c r="P1051" s="33" t="n"/>
      <c r="Q1051" s="33" t="n"/>
      <c r="R1051" s="33">
        <f>IF($AB1051="","",IFERROR(INDEX(ITP!$G$3:$G$46,MATCH($AB1051,ITP!$E$3:$E$46,0)),""))</f>
        <v/>
      </c>
      <c r="S1051" s="33" t="n"/>
      <c r="T1051" s="33" t="n"/>
      <c r="U1051" s="33">
        <f>IF($AB1051="","",IFERROR(INDEX(ITP!$I$3:$I$46,MATCH($AB1051,ITP!$E$3:$E$46,0)),""))</f>
        <v/>
      </c>
      <c r="V1051" s="33">
        <f>IF($AB1051="","",IFERROR(INDEX(ITP!$J$3:$J$46,MATCH($AB1051,ITP!$E$3:$E$46,0)),""))</f>
        <v/>
      </c>
      <c r="W1051" s="33">
        <f>IF($AB1051="","",IFERROR(INDEX(ITP!$K$3:$K$46,MATCH($AB1051,ITP!$E$3:$E$46,0)),""))</f>
        <v/>
      </c>
      <c r="X1051" s="33">
        <f>IF($AB1051="","",IFERROR(INDEX(ITP!$L$3:$L$46,MATCH($AB1051,ITP!$E$3:$E$46,0)),""))</f>
        <v/>
      </c>
      <c r="Y1051" s="33">
        <f>IF($AB1051="","",IFERROR(INDEX(ITP!$M$3:$M$46,MATCH($AB1051,ITP!$E$3:$E$46,0)),""))</f>
        <v/>
      </c>
      <c r="Z1051" s="33">
        <f>IF($AB1051="","",IFERROR(INDEX(ITP!$N$3:$N$46,MATCH($AB1051,ITP!$E$3:$E$46,0)),""))</f>
        <v/>
      </c>
      <c r="AA1051" s="13">
        <f>IF(A1051="","",A1051&amp;"|"&amp;COUNTIF($A$2:A1051,A1051))</f>
        <v/>
      </c>
      <c r="AB1051" s="13">
        <f>IF($A1051="","",IFERROR(INDEX(ITP!$C$3:$C$21,MATCH(1,INDEX((ITP!$A$3:$A$21=$A1051)*(((ITP!$B$3:$B$21="")+ISNUMBER(SEARCH(ITP!$B$3:$B$21,$G1051&amp;" "&amp;$T1051)))&gt;0),0),0)),""))</f>
        <v/>
      </c>
    </row>
    <row r="1052">
      <c r="A1052" s="33" t="n"/>
      <c r="B1052" s="10" t="n"/>
      <c r="C1052" s="33" t="n"/>
      <c r="D1052" s="28" t="n"/>
      <c r="E1052" s="10" t="n"/>
      <c r="F1052" s="44" t="n"/>
      <c r="G1052" s="33" t="n"/>
      <c r="H1052" s="33" t="n"/>
      <c r="I1052" s="33" t="n"/>
      <c r="J1052" s="33" t="n"/>
      <c r="K1052" s="44" t="n"/>
      <c r="L1052" s="10" t="n"/>
      <c r="M1052" s="33" t="n"/>
      <c r="N1052" s="33" t="n"/>
      <c r="O1052" s="33" t="n"/>
      <c r="P1052" s="33" t="n"/>
      <c r="Q1052" s="33" t="n"/>
      <c r="R1052" s="33">
        <f>IF($AB1052="","",IFERROR(INDEX(ITP!$G$3:$G$46,MATCH($AB1052,ITP!$E$3:$E$46,0)),""))</f>
        <v/>
      </c>
      <c r="S1052" s="33" t="n"/>
      <c r="T1052" s="33" t="n"/>
      <c r="U1052" s="33">
        <f>IF($AB1052="","",IFERROR(INDEX(ITP!$I$3:$I$46,MATCH($AB1052,ITP!$E$3:$E$46,0)),""))</f>
        <v/>
      </c>
      <c r="V1052" s="33">
        <f>IF($AB1052="","",IFERROR(INDEX(ITP!$J$3:$J$46,MATCH($AB1052,ITP!$E$3:$E$46,0)),""))</f>
        <v/>
      </c>
      <c r="W1052" s="33">
        <f>IF($AB1052="","",IFERROR(INDEX(ITP!$K$3:$K$46,MATCH($AB1052,ITP!$E$3:$E$46,0)),""))</f>
        <v/>
      </c>
      <c r="X1052" s="33">
        <f>IF($AB1052="","",IFERROR(INDEX(ITP!$L$3:$L$46,MATCH($AB1052,ITP!$E$3:$E$46,0)),""))</f>
        <v/>
      </c>
      <c r="Y1052" s="33">
        <f>IF($AB1052="","",IFERROR(INDEX(ITP!$M$3:$M$46,MATCH($AB1052,ITP!$E$3:$E$46,0)),""))</f>
        <v/>
      </c>
      <c r="Z1052" s="33">
        <f>IF($AB1052="","",IFERROR(INDEX(ITP!$N$3:$N$46,MATCH($AB1052,ITP!$E$3:$E$46,0)),""))</f>
        <v/>
      </c>
      <c r="AA1052" s="13">
        <f>IF(A1052="","",A1052&amp;"|"&amp;COUNTIF($A$2:A1052,A1052))</f>
        <v/>
      </c>
      <c r="AB1052" s="13">
        <f>IF($A1052="","",IFERROR(INDEX(ITP!$C$3:$C$21,MATCH(1,INDEX((ITP!$A$3:$A$21=$A1052)*(((ITP!$B$3:$B$21="")+ISNUMBER(SEARCH(ITP!$B$3:$B$21,$G1052&amp;" "&amp;$T1052)))&gt;0),0),0)),""))</f>
        <v/>
      </c>
    </row>
    <row r="1053">
      <c r="A1053" s="33" t="n"/>
      <c r="B1053" s="10" t="n"/>
      <c r="C1053" s="33" t="n"/>
      <c r="D1053" s="28" t="n"/>
      <c r="E1053" s="10" t="n"/>
      <c r="F1053" s="44" t="n"/>
      <c r="G1053" s="33" t="n"/>
      <c r="H1053" s="33" t="n"/>
      <c r="I1053" s="33" t="n"/>
      <c r="J1053" s="33" t="n"/>
      <c r="K1053" s="44" t="n"/>
      <c r="L1053" s="10" t="n"/>
      <c r="M1053" s="33" t="n"/>
      <c r="N1053" s="33" t="n"/>
      <c r="O1053" s="33" t="n"/>
      <c r="P1053" s="33" t="n"/>
      <c r="Q1053" s="33" t="n"/>
      <c r="R1053" s="33">
        <f>IF($AB1053="","",IFERROR(INDEX(ITP!$G$3:$G$46,MATCH($AB1053,ITP!$E$3:$E$46,0)),""))</f>
        <v/>
      </c>
      <c r="S1053" s="33" t="n"/>
      <c r="T1053" s="33" t="n"/>
      <c r="U1053" s="33">
        <f>IF($AB1053="","",IFERROR(INDEX(ITP!$I$3:$I$46,MATCH($AB1053,ITP!$E$3:$E$46,0)),""))</f>
        <v/>
      </c>
      <c r="V1053" s="33">
        <f>IF($AB1053="","",IFERROR(INDEX(ITP!$J$3:$J$46,MATCH($AB1053,ITP!$E$3:$E$46,0)),""))</f>
        <v/>
      </c>
      <c r="W1053" s="33">
        <f>IF($AB1053="","",IFERROR(INDEX(ITP!$K$3:$K$46,MATCH($AB1053,ITP!$E$3:$E$46,0)),""))</f>
        <v/>
      </c>
      <c r="X1053" s="33">
        <f>IF($AB1053="","",IFERROR(INDEX(ITP!$L$3:$L$46,MATCH($AB1053,ITP!$E$3:$E$46,0)),""))</f>
        <v/>
      </c>
      <c r="Y1053" s="33">
        <f>IF($AB1053="","",IFERROR(INDEX(ITP!$M$3:$M$46,MATCH($AB1053,ITP!$E$3:$E$46,0)),""))</f>
        <v/>
      </c>
      <c r="Z1053" s="33">
        <f>IF($AB1053="","",IFERROR(INDEX(ITP!$N$3:$N$46,MATCH($AB1053,ITP!$E$3:$E$46,0)),""))</f>
        <v/>
      </c>
      <c r="AA1053" s="13">
        <f>IF(A1053="","",A1053&amp;"|"&amp;COUNTIF($A$2:A1053,A1053))</f>
        <v/>
      </c>
      <c r="AB1053" s="13">
        <f>IF($A1053="","",IFERROR(INDEX(ITP!$C$3:$C$21,MATCH(1,INDEX((ITP!$A$3:$A$21=$A1053)*(((ITP!$B$3:$B$21="")+ISNUMBER(SEARCH(ITP!$B$3:$B$21,$G1053&amp;" "&amp;$T1053)))&gt;0),0),0)),""))</f>
        <v/>
      </c>
    </row>
    <row r="1054">
      <c r="A1054" s="33" t="n"/>
      <c r="B1054" s="10" t="n"/>
      <c r="C1054" s="33" t="n"/>
      <c r="D1054" s="28" t="n"/>
      <c r="E1054" s="10" t="n"/>
      <c r="F1054" s="44" t="n"/>
      <c r="G1054" s="33" t="n"/>
      <c r="H1054" s="33" t="n"/>
      <c r="I1054" s="33" t="n"/>
      <c r="J1054" s="33" t="n"/>
      <c r="K1054" s="44" t="n"/>
      <c r="L1054" s="10" t="n"/>
      <c r="M1054" s="33" t="n"/>
      <c r="N1054" s="33" t="n"/>
      <c r="O1054" s="33" t="n"/>
      <c r="P1054" s="33" t="n"/>
      <c r="Q1054" s="33" t="n"/>
      <c r="R1054" s="33">
        <f>IF($AB1054="","",IFERROR(INDEX(ITP!$G$3:$G$46,MATCH($AB1054,ITP!$E$3:$E$46,0)),""))</f>
        <v/>
      </c>
      <c r="S1054" s="33" t="n"/>
      <c r="T1054" s="33" t="n"/>
      <c r="U1054" s="33">
        <f>IF($AB1054="","",IFERROR(INDEX(ITP!$I$3:$I$46,MATCH($AB1054,ITP!$E$3:$E$46,0)),""))</f>
        <v/>
      </c>
      <c r="V1054" s="33">
        <f>IF($AB1054="","",IFERROR(INDEX(ITP!$J$3:$J$46,MATCH($AB1054,ITP!$E$3:$E$46,0)),""))</f>
        <v/>
      </c>
      <c r="W1054" s="33">
        <f>IF($AB1054="","",IFERROR(INDEX(ITP!$K$3:$K$46,MATCH($AB1054,ITP!$E$3:$E$46,0)),""))</f>
        <v/>
      </c>
      <c r="X1054" s="33">
        <f>IF($AB1054="","",IFERROR(INDEX(ITP!$L$3:$L$46,MATCH($AB1054,ITP!$E$3:$E$46,0)),""))</f>
        <v/>
      </c>
      <c r="Y1054" s="33">
        <f>IF($AB1054="","",IFERROR(INDEX(ITP!$M$3:$M$46,MATCH($AB1054,ITP!$E$3:$E$46,0)),""))</f>
        <v/>
      </c>
      <c r="Z1054" s="33">
        <f>IF($AB1054="","",IFERROR(INDEX(ITP!$N$3:$N$46,MATCH($AB1054,ITP!$E$3:$E$46,0)),""))</f>
        <v/>
      </c>
      <c r="AA1054" s="13">
        <f>IF(A1054="","",A1054&amp;"|"&amp;COUNTIF($A$2:A1054,A1054))</f>
        <v/>
      </c>
      <c r="AB1054" s="13">
        <f>IF($A1054="","",IFERROR(INDEX(ITP!$C$3:$C$21,MATCH(1,INDEX((ITP!$A$3:$A$21=$A1054)*(((ITP!$B$3:$B$21="")+ISNUMBER(SEARCH(ITP!$B$3:$B$21,$G1054&amp;" "&amp;$T1054)))&gt;0),0),0)),""))</f>
        <v/>
      </c>
    </row>
    <row r="1055">
      <c r="A1055" s="33" t="n"/>
      <c r="B1055" s="10" t="n"/>
      <c r="C1055" s="33" t="n"/>
      <c r="D1055" s="28" t="n"/>
      <c r="E1055" s="10" t="n"/>
      <c r="F1055" s="44" t="n"/>
      <c r="G1055" s="33" t="n"/>
      <c r="H1055" s="33" t="n"/>
      <c r="I1055" s="33" t="n"/>
      <c r="J1055" s="33" t="n"/>
      <c r="K1055" s="44" t="n"/>
      <c r="L1055" s="10" t="n"/>
      <c r="M1055" s="33" t="n"/>
      <c r="N1055" s="33" t="n"/>
      <c r="O1055" s="33" t="n"/>
      <c r="P1055" s="33" t="n"/>
      <c r="Q1055" s="33" t="n"/>
      <c r="R1055" s="33">
        <f>IF($AB1055="","",IFERROR(INDEX(ITP!$G$3:$G$46,MATCH($AB1055,ITP!$E$3:$E$46,0)),""))</f>
        <v/>
      </c>
      <c r="S1055" s="33" t="n"/>
      <c r="T1055" s="33" t="n"/>
      <c r="U1055" s="33">
        <f>IF($AB1055="","",IFERROR(INDEX(ITP!$I$3:$I$46,MATCH($AB1055,ITP!$E$3:$E$46,0)),""))</f>
        <v/>
      </c>
      <c r="V1055" s="33">
        <f>IF($AB1055="","",IFERROR(INDEX(ITP!$J$3:$J$46,MATCH($AB1055,ITP!$E$3:$E$46,0)),""))</f>
        <v/>
      </c>
      <c r="W1055" s="33">
        <f>IF($AB1055="","",IFERROR(INDEX(ITP!$K$3:$K$46,MATCH($AB1055,ITP!$E$3:$E$46,0)),""))</f>
        <v/>
      </c>
      <c r="X1055" s="33">
        <f>IF($AB1055="","",IFERROR(INDEX(ITP!$L$3:$L$46,MATCH($AB1055,ITP!$E$3:$E$46,0)),""))</f>
        <v/>
      </c>
      <c r="Y1055" s="33">
        <f>IF($AB1055="","",IFERROR(INDEX(ITP!$M$3:$M$46,MATCH($AB1055,ITP!$E$3:$E$46,0)),""))</f>
        <v/>
      </c>
      <c r="Z1055" s="33">
        <f>IF($AB1055="","",IFERROR(INDEX(ITP!$N$3:$N$46,MATCH($AB1055,ITP!$E$3:$E$46,0)),""))</f>
        <v/>
      </c>
      <c r="AA1055" s="13">
        <f>IF(A1055="","",A1055&amp;"|"&amp;COUNTIF($A$2:A1055,A1055))</f>
        <v/>
      </c>
      <c r="AB1055" s="13">
        <f>IF($A1055="","",IFERROR(INDEX(ITP!$C$3:$C$21,MATCH(1,INDEX((ITP!$A$3:$A$21=$A1055)*(((ITP!$B$3:$B$21="")+ISNUMBER(SEARCH(ITP!$B$3:$B$21,$G1055&amp;" "&amp;$T1055)))&gt;0),0),0)),""))</f>
        <v/>
      </c>
    </row>
    <row r="1056">
      <c r="A1056" s="33" t="n"/>
      <c r="B1056" s="10" t="n"/>
      <c r="C1056" s="33" t="n"/>
      <c r="D1056" s="28" t="n"/>
      <c r="E1056" s="10" t="n"/>
      <c r="F1056" s="44" t="n"/>
      <c r="G1056" s="33" t="n"/>
      <c r="H1056" s="33" t="n"/>
      <c r="I1056" s="33" t="n"/>
      <c r="J1056" s="33" t="n"/>
      <c r="K1056" s="44" t="n"/>
      <c r="L1056" s="10" t="n"/>
      <c r="M1056" s="33" t="n"/>
      <c r="N1056" s="33" t="n"/>
      <c r="O1056" s="33" t="n"/>
      <c r="P1056" s="33" t="n"/>
      <c r="Q1056" s="33" t="n"/>
      <c r="R1056" s="33">
        <f>IF($AB1056="","",IFERROR(INDEX(ITP!$G$3:$G$46,MATCH($AB1056,ITP!$E$3:$E$46,0)),""))</f>
        <v/>
      </c>
      <c r="S1056" s="33" t="n"/>
      <c r="T1056" s="33" t="n"/>
      <c r="U1056" s="33">
        <f>IF($AB1056="","",IFERROR(INDEX(ITP!$I$3:$I$46,MATCH($AB1056,ITP!$E$3:$E$46,0)),""))</f>
        <v/>
      </c>
      <c r="V1056" s="33">
        <f>IF($AB1056="","",IFERROR(INDEX(ITP!$J$3:$J$46,MATCH($AB1056,ITP!$E$3:$E$46,0)),""))</f>
        <v/>
      </c>
      <c r="W1056" s="33">
        <f>IF($AB1056="","",IFERROR(INDEX(ITP!$K$3:$K$46,MATCH($AB1056,ITP!$E$3:$E$46,0)),""))</f>
        <v/>
      </c>
      <c r="X1056" s="33">
        <f>IF($AB1056="","",IFERROR(INDEX(ITP!$L$3:$L$46,MATCH($AB1056,ITP!$E$3:$E$46,0)),""))</f>
        <v/>
      </c>
      <c r="Y1056" s="33">
        <f>IF($AB1056="","",IFERROR(INDEX(ITP!$M$3:$M$46,MATCH($AB1056,ITP!$E$3:$E$46,0)),""))</f>
        <v/>
      </c>
      <c r="Z1056" s="33">
        <f>IF($AB1056="","",IFERROR(INDEX(ITP!$N$3:$N$46,MATCH($AB1056,ITP!$E$3:$E$46,0)),""))</f>
        <v/>
      </c>
      <c r="AA1056" s="13">
        <f>IF(A1056="","",A1056&amp;"|"&amp;COUNTIF($A$2:A1056,A1056))</f>
        <v/>
      </c>
      <c r="AB1056" s="13">
        <f>IF($A1056="","",IFERROR(INDEX(ITP!$C$3:$C$21,MATCH(1,INDEX((ITP!$A$3:$A$21=$A1056)*(((ITP!$B$3:$B$21="")+ISNUMBER(SEARCH(ITP!$B$3:$B$21,$G1056&amp;" "&amp;$T1056)))&gt;0),0),0)),""))</f>
        <v/>
      </c>
    </row>
    <row r="1057">
      <c r="A1057" s="33" t="n"/>
      <c r="B1057" s="10" t="n"/>
      <c r="C1057" s="33" t="n"/>
      <c r="D1057" s="28" t="n"/>
      <c r="E1057" s="10" t="n"/>
      <c r="F1057" s="44" t="n"/>
      <c r="G1057" s="33" t="n"/>
      <c r="H1057" s="33" t="n"/>
      <c r="I1057" s="33" t="n"/>
      <c r="J1057" s="33" t="n"/>
      <c r="K1057" s="44" t="n"/>
      <c r="L1057" s="10" t="n"/>
      <c r="M1057" s="33" t="n"/>
      <c r="N1057" s="33" t="n"/>
      <c r="O1057" s="33" t="n"/>
      <c r="P1057" s="33" t="n"/>
      <c r="Q1057" s="33" t="n"/>
      <c r="R1057" s="33">
        <f>IF($AB1057="","",IFERROR(INDEX(ITP!$G$3:$G$46,MATCH($AB1057,ITP!$E$3:$E$46,0)),""))</f>
        <v/>
      </c>
      <c r="S1057" s="33" t="n"/>
      <c r="T1057" s="33" t="n"/>
      <c r="U1057" s="33">
        <f>IF($AB1057="","",IFERROR(INDEX(ITP!$I$3:$I$46,MATCH($AB1057,ITP!$E$3:$E$46,0)),""))</f>
        <v/>
      </c>
      <c r="V1057" s="33">
        <f>IF($AB1057="","",IFERROR(INDEX(ITP!$J$3:$J$46,MATCH($AB1057,ITP!$E$3:$E$46,0)),""))</f>
        <v/>
      </c>
      <c r="W1057" s="33">
        <f>IF($AB1057="","",IFERROR(INDEX(ITP!$K$3:$K$46,MATCH($AB1057,ITP!$E$3:$E$46,0)),""))</f>
        <v/>
      </c>
      <c r="X1057" s="33">
        <f>IF($AB1057="","",IFERROR(INDEX(ITP!$L$3:$L$46,MATCH($AB1057,ITP!$E$3:$E$46,0)),""))</f>
        <v/>
      </c>
      <c r="Y1057" s="33">
        <f>IF($AB1057="","",IFERROR(INDEX(ITP!$M$3:$M$46,MATCH($AB1057,ITP!$E$3:$E$46,0)),""))</f>
        <v/>
      </c>
      <c r="Z1057" s="33">
        <f>IF($AB1057="","",IFERROR(INDEX(ITP!$N$3:$N$46,MATCH($AB1057,ITP!$E$3:$E$46,0)),""))</f>
        <v/>
      </c>
      <c r="AA1057" s="13">
        <f>IF(A1057="","",A1057&amp;"|"&amp;COUNTIF($A$2:A1057,A1057))</f>
        <v/>
      </c>
      <c r="AB1057" s="13">
        <f>IF($A1057="","",IFERROR(INDEX(ITP!$C$3:$C$21,MATCH(1,INDEX((ITP!$A$3:$A$21=$A1057)*(((ITP!$B$3:$B$21="")+ISNUMBER(SEARCH(ITP!$B$3:$B$21,$G1057&amp;" "&amp;$T1057)))&gt;0),0),0)),""))</f>
        <v/>
      </c>
    </row>
    <row r="1058">
      <c r="A1058" s="33" t="n"/>
      <c r="B1058" s="10" t="n"/>
      <c r="C1058" s="33" t="n"/>
      <c r="D1058" s="28" t="n"/>
      <c r="E1058" s="10" t="n"/>
      <c r="F1058" s="44" t="n"/>
      <c r="G1058" s="33" t="n"/>
      <c r="H1058" s="33" t="n"/>
      <c r="I1058" s="33" t="n"/>
      <c r="J1058" s="33" t="n"/>
      <c r="K1058" s="44" t="n"/>
      <c r="L1058" s="10" t="n"/>
      <c r="M1058" s="33" t="n"/>
      <c r="N1058" s="33" t="n"/>
      <c r="O1058" s="33" t="n"/>
      <c r="P1058" s="33" t="n"/>
      <c r="Q1058" s="33" t="n"/>
      <c r="R1058" s="33">
        <f>IF($AB1058="","",IFERROR(INDEX(ITP!$G$3:$G$46,MATCH($AB1058,ITP!$E$3:$E$46,0)),""))</f>
        <v/>
      </c>
      <c r="S1058" s="33" t="n"/>
      <c r="T1058" s="33" t="n"/>
      <c r="U1058" s="33">
        <f>IF($AB1058="","",IFERROR(INDEX(ITP!$I$3:$I$46,MATCH($AB1058,ITP!$E$3:$E$46,0)),""))</f>
        <v/>
      </c>
      <c r="V1058" s="33">
        <f>IF($AB1058="","",IFERROR(INDEX(ITP!$J$3:$J$46,MATCH($AB1058,ITP!$E$3:$E$46,0)),""))</f>
        <v/>
      </c>
      <c r="W1058" s="33">
        <f>IF($AB1058="","",IFERROR(INDEX(ITP!$K$3:$K$46,MATCH($AB1058,ITP!$E$3:$E$46,0)),""))</f>
        <v/>
      </c>
      <c r="X1058" s="33">
        <f>IF($AB1058="","",IFERROR(INDEX(ITP!$L$3:$L$46,MATCH($AB1058,ITP!$E$3:$E$46,0)),""))</f>
        <v/>
      </c>
      <c r="Y1058" s="33">
        <f>IF($AB1058="","",IFERROR(INDEX(ITP!$M$3:$M$46,MATCH($AB1058,ITP!$E$3:$E$46,0)),""))</f>
        <v/>
      </c>
      <c r="Z1058" s="33">
        <f>IF($AB1058="","",IFERROR(INDEX(ITP!$N$3:$N$46,MATCH($AB1058,ITP!$E$3:$E$46,0)),""))</f>
        <v/>
      </c>
      <c r="AA1058" s="13">
        <f>IF(A1058="","",A1058&amp;"|"&amp;COUNTIF($A$2:A1058,A1058))</f>
        <v/>
      </c>
      <c r="AB1058" s="13">
        <f>IF($A1058="","",IFERROR(INDEX(ITP!$C$3:$C$21,MATCH(1,INDEX((ITP!$A$3:$A$21=$A1058)*(((ITP!$B$3:$B$21="")+ISNUMBER(SEARCH(ITP!$B$3:$B$21,$G1058&amp;" "&amp;$T1058)))&gt;0),0),0)),""))</f>
        <v/>
      </c>
    </row>
    <row r="1059">
      <c r="A1059" s="33" t="n"/>
      <c r="B1059" s="10" t="n"/>
      <c r="C1059" s="33" t="n"/>
      <c r="D1059" s="28" t="n"/>
      <c r="E1059" s="10" t="n"/>
      <c r="F1059" s="44" t="n"/>
      <c r="G1059" s="33" t="n"/>
      <c r="H1059" s="33" t="n"/>
      <c r="I1059" s="33" t="n"/>
      <c r="J1059" s="33" t="n"/>
      <c r="K1059" s="44" t="n"/>
      <c r="L1059" s="10" t="n"/>
      <c r="M1059" s="33" t="n"/>
      <c r="N1059" s="33" t="n"/>
      <c r="O1059" s="33" t="n"/>
      <c r="P1059" s="33" t="n"/>
      <c r="Q1059" s="33" t="n"/>
      <c r="R1059" s="33">
        <f>IF($AB1059="","",IFERROR(INDEX(ITP!$G$3:$G$46,MATCH($AB1059,ITP!$E$3:$E$46,0)),""))</f>
        <v/>
      </c>
      <c r="S1059" s="33" t="n"/>
      <c r="T1059" s="33" t="n"/>
      <c r="U1059" s="33">
        <f>IF($AB1059="","",IFERROR(INDEX(ITP!$I$3:$I$46,MATCH($AB1059,ITP!$E$3:$E$46,0)),""))</f>
        <v/>
      </c>
      <c r="V1059" s="33">
        <f>IF($AB1059="","",IFERROR(INDEX(ITP!$J$3:$J$46,MATCH($AB1059,ITP!$E$3:$E$46,0)),""))</f>
        <v/>
      </c>
      <c r="W1059" s="33">
        <f>IF($AB1059="","",IFERROR(INDEX(ITP!$K$3:$K$46,MATCH($AB1059,ITP!$E$3:$E$46,0)),""))</f>
        <v/>
      </c>
      <c r="X1059" s="33">
        <f>IF($AB1059="","",IFERROR(INDEX(ITP!$L$3:$L$46,MATCH($AB1059,ITP!$E$3:$E$46,0)),""))</f>
        <v/>
      </c>
      <c r="Y1059" s="33">
        <f>IF($AB1059="","",IFERROR(INDEX(ITP!$M$3:$M$46,MATCH($AB1059,ITP!$E$3:$E$46,0)),""))</f>
        <v/>
      </c>
      <c r="Z1059" s="33">
        <f>IF($AB1059="","",IFERROR(INDEX(ITP!$N$3:$N$46,MATCH($AB1059,ITP!$E$3:$E$46,0)),""))</f>
        <v/>
      </c>
      <c r="AA1059" s="13">
        <f>IF(A1059="","",A1059&amp;"|"&amp;COUNTIF($A$2:A1059,A1059))</f>
        <v/>
      </c>
      <c r="AB1059" s="13">
        <f>IF($A1059="","",IFERROR(INDEX(ITP!$C$3:$C$21,MATCH(1,INDEX((ITP!$A$3:$A$21=$A1059)*(((ITP!$B$3:$B$21="")+ISNUMBER(SEARCH(ITP!$B$3:$B$21,$G1059&amp;" "&amp;$T1059)))&gt;0),0),0)),""))</f>
        <v/>
      </c>
    </row>
    <row r="1060">
      <c r="A1060" s="33" t="n"/>
      <c r="B1060" s="10" t="n"/>
      <c r="C1060" s="33" t="n"/>
      <c r="D1060" s="28" t="n"/>
      <c r="E1060" s="10" t="n"/>
      <c r="F1060" s="44" t="n"/>
      <c r="G1060" s="33" t="n"/>
      <c r="H1060" s="33" t="n"/>
      <c r="I1060" s="33" t="n"/>
      <c r="J1060" s="33" t="n"/>
      <c r="K1060" s="44" t="n"/>
      <c r="L1060" s="10" t="n"/>
      <c r="M1060" s="33" t="n"/>
      <c r="N1060" s="33" t="n"/>
      <c r="O1060" s="33" t="n"/>
      <c r="P1060" s="33" t="n"/>
      <c r="Q1060" s="33" t="n"/>
      <c r="R1060" s="33">
        <f>IF($AB1060="","",IFERROR(INDEX(ITP!$G$3:$G$46,MATCH($AB1060,ITP!$E$3:$E$46,0)),""))</f>
        <v/>
      </c>
      <c r="S1060" s="33" t="n"/>
      <c r="T1060" s="33" t="n"/>
      <c r="U1060" s="33">
        <f>IF($AB1060="","",IFERROR(INDEX(ITP!$I$3:$I$46,MATCH($AB1060,ITP!$E$3:$E$46,0)),""))</f>
        <v/>
      </c>
      <c r="V1060" s="33">
        <f>IF($AB1060="","",IFERROR(INDEX(ITP!$J$3:$J$46,MATCH($AB1060,ITP!$E$3:$E$46,0)),""))</f>
        <v/>
      </c>
      <c r="W1060" s="33">
        <f>IF($AB1060="","",IFERROR(INDEX(ITP!$K$3:$K$46,MATCH($AB1060,ITP!$E$3:$E$46,0)),""))</f>
        <v/>
      </c>
      <c r="X1060" s="33">
        <f>IF($AB1060="","",IFERROR(INDEX(ITP!$L$3:$L$46,MATCH($AB1060,ITP!$E$3:$E$46,0)),""))</f>
        <v/>
      </c>
      <c r="Y1060" s="33">
        <f>IF($AB1060="","",IFERROR(INDEX(ITP!$M$3:$M$46,MATCH($AB1060,ITP!$E$3:$E$46,0)),""))</f>
        <v/>
      </c>
      <c r="Z1060" s="33">
        <f>IF($AB1060="","",IFERROR(INDEX(ITP!$N$3:$N$46,MATCH($AB1060,ITP!$E$3:$E$46,0)),""))</f>
        <v/>
      </c>
      <c r="AA1060" s="13">
        <f>IF(A1060="","",A1060&amp;"|"&amp;COUNTIF($A$2:A1060,A1060))</f>
        <v/>
      </c>
      <c r="AB1060" s="13">
        <f>IF($A1060="","",IFERROR(INDEX(ITP!$C$3:$C$21,MATCH(1,INDEX((ITP!$A$3:$A$21=$A1060)*(((ITP!$B$3:$B$21="")+ISNUMBER(SEARCH(ITP!$B$3:$B$21,$G1060&amp;" "&amp;$T1060)))&gt;0),0),0)),""))</f>
        <v/>
      </c>
    </row>
    <row r="1061">
      <c r="A1061" s="33" t="n"/>
      <c r="B1061" s="10" t="n"/>
      <c r="C1061" s="33" t="n"/>
      <c r="D1061" s="28" t="n"/>
      <c r="E1061" s="10" t="n"/>
      <c r="F1061" s="44" t="n"/>
      <c r="G1061" s="33" t="n"/>
      <c r="H1061" s="33" t="n"/>
      <c r="I1061" s="33" t="n"/>
      <c r="J1061" s="33" t="n"/>
      <c r="K1061" s="44" t="n"/>
      <c r="L1061" s="10" t="n"/>
      <c r="M1061" s="33" t="n"/>
      <c r="N1061" s="33" t="n"/>
      <c r="O1061" s="33" t="n"/>
      <c r="P1061" s="33" t="n"/>
      <c r="Q1061" s="33" t="n"/>
      <c r="R1061" s="33">
        <f>IF($AB1061="","",IFERROR(INDEX(ITP!$G$3:$G$46,MATCH($AB1061,ITP!$E$3:$E$46,0)),""))</f>
        <v/>
      </c>
      <c r="S1061" s="33" t="n"/>
      <c r="T1061" s="33" t="n"/>
      <c r="U1061" s="33">
        <f>IF($AB1061="","",IFERROR(INDEX(ITP!$I$3:$I$46,MATCH($AB1061,ITP!$E$3:$E$46,0)),""))</f>
        <v/>
      </c>
      <c r="V1061" s="33">
        <f>IF($AB1061="","",IFERROR(INDEX(ITP!$J$3:$J$46,MATCH($AB1061,ITP!$E$3:$E$46,0)),""))</f>
        <v/>
      </c>
      <c r="W1061" s="33">
        <f>IF($AB1061="","",IFERROR(INDEX(ITP!$K$3:$K$46,MATCH($AB1061,ITP!$E$3:$E$46,0)),""))</f>
        <v/>
      </c>
      <c r="X1061" s="33">
        <f>IF($AB1061="","",IFERROR(INDEX(ITP!$L$3:$L$46,MATCH($AB1061,ITP!$E$3:$E$46,0)),""))</f>
        <v/>
      </c>
      <c r="Y1061" s="33">
        <f>IF($AB1061="","",IFERROR(INDEX(ITP!$M$3:$M$46,MATCH($AB1061,ITP!$E$3:$E$46,0)),""))</f>
        <v/>
      </c>
      <c r="Z1061" s="33">
        <f>IF($AB1061="","",IFERROR(INDEX(ITP!$N$3:$N$46,MATCH($AB1061,ITP!$E$3:$E$46,0)),""))</f>
        <v/>
      </c>
      <c r="AA1061" s="13">
        <f>IF(A1061="","",A1061&amp;"|"&amp;COUNTIF($A$2:A1061,A1061))</f>
        <v/>
      </c>
      <c r="AB1061" s="13">
        <f>IF($A1061="","",IFERROR(INDEX(ITP!$C$3:$C$21,MATCH(1,INDEX((ITP!$A$3:$A$21=$A1061)*(((ITP!$B$3:$B$21="")+ISNUMBER(SEARCH(ITP!$B$3:$B$21,$G1061&amp;" "&amp;$T1061)))&gt;0),0),0)),""))</f>
        <v/>
      </c>
    </row>
    <row r="1062">
      <c r="A1062" s="33" t="n"/>
      <c r="B1062" s="10" t="n"/>
      <c r="C1062" s="33" t="n"/>
      <c r="D1062" s="28" t="n"/>
      <c r="E1062" s="10" t="n"/>
      <c r="F1062" s="44" t="n"/>
      <c r="G1062" s="33" t="n"/>
      <c r="H1062" s="33" t="n"/>
      <c r="I1062" s="33" t="n"/>
      <c r="J1062" s="33" t="n"/>
      <c r="K1062" s="44" t="n"/>
      <c r="L1062" s="10" t="n"/>
      <c r="M1062" s="33" t="n"/>
      <c r="N1062" s="33" t="n"/>
      <c r="O1062" s="33" t="n"/>
      <c r="P1062" s="33" t="n"/>
      <c r="Q1062" s="33" t="n"/>
      <c r="R1062" s="33">
        <f>IF($AB1062="","",IFERROR(INDEX(ITP!$G$3:$G$46,MATCH($AB1062,ITP!$E$3:$E$46,0)),""))</f>
        <v/>
      </c>
      <c r="S1062" s="33" t="n"/>
      <c r="T1062" s="33" t="n"/>
      <c r="U1062" s="33">
        <f>IF($AB1062="","",IFERROR(INDEX(ITP!$I$3:$I$46,MATCH($AB1062,ITP!$E$3:$E$46,0)),""))</f>
        <v/>
      </c>
      <c r="V1062" s="33">
        <f>IF($AB1062="","",IFERROR(INDEX(ITP!$J$3:$J$46,MATCH($AB1062,ITP!$E$3:$E$46,0)),""))</f>
        <v/>
      </c>
      <c r="W1062" s="33">
        <f>IF($AB1062="","",IFERROR(INDEX(ITP!$K$3:$K$46,MATCH($AB1062,ITP!$E$3:$E$46,0)),""))</f>
        <v/>
      </c>
      <c r="X1062" s="33">
        <f>IF($AB1062="","",IFERROR(INDEX(ITP!$L$3:$L$46,MATCH($AB1062,ITP!$E$3:$E$46,0)),""))</f>
        <v/>
      </c>
      <c r="Y1062" s="33">
        <f>IF($AB1062="","",IFERROR(INDEX(ITP!$M$3:$M$46,MATCH($AB1062,ITP!$E$3:$E$46,0)),""))</f>
        <v/>
      </c>
      <c r="Z1062" s="33">
        <f>IF($AB1062="","",IFERROR(INDEX(ITP!$N$3:$N$46,MATCH($AB1062,ITP!$E$3:$E$46,0)),""))</f>
        <v/>
      </c>
      <c r="AA1062" s="13">
        <f>IF(A1062="","",A1062&amp;"|"&amp;COUNTIF($A$2:A1062,A1062))</f>
        <v/>
      </c>
      <c r="AB1062" s="13">
        <f>IF($A1062="","",IFERROR(INDEX(ITP!$C$3:$C$21,MATCH(1,INDEX((ITP!$A$3:$A$21=$A1062)*(((ITP!$B$3:$B$21="")+ISNUMBER(SEARCH(ITP!$B$3:$B$21,$G1062&amp;" "&amp;$T1062)))&gt;0),0),0)),""))</f>
        <v/>
      </c>
    </row>
    <row r="1063">
      <c r="A1063" s="33" t="n"/>
      <c r="B1063" s="10" t="n"/>
      <c r="C1063" s="33" t="n"/>
      <c r="D1063" s="28" t="n"/>
      <c r="E1063" s="10" t="n"/>
      <c r="F1063" s="44" t="n"/>
      <c r="G1063" s="33" t="n"/>
      <c r="H1063" s="33" t="n"/>
      <c r="I1063" s="33" t="n"/>
      <c r="J1063" s="33" t="n"/>
      <c r="K1063" s="44" t="n"/>
      <c r="L1063" s="10" t="n"/>
      <c r="M1063" s="33" t="n"/>
      <c r="N1063" s="33" t="n"/>
      <c r="O1063" s="33" t="n"/>
      <c r="P1063" s="33" t="n"/>
      <c r="Q1063" s="33" t="n"/>
      <c r="R1063" s="33">
        <f>IF($AB1063="","",IFERROR(INDEX(ITP!$G$3:$G$46,MATCH($AB1063,ITP!$E$3:$E$46,0)),""))</f>
        <v/>
      </c>
      <c r="S1063" s="33" t="n"/>
      <c r="T1063" s="33" t="n"/>
      <c r="U1063" s="33">
        <f>IF($AB1063="","",IFERROR(INDEX(ITP!$I$3:$I$46,MATCH($AB1063,ITP!$E$3:$E$46,0)),""))</f>
        <v/>
      </c>
      <c r="V1063" s="33">
        <f>IF($AB1063="","",IFERROR(INDEX(ITP!$J$3:$J$46,MATCH($AB1063,ITP!$E$3:$E$46,0)),""))</f>
        <v/>
      </c>
      <c r="W1063" s="33">
        <f>IF($AB1063="","",IFERROR(INDEX(ITP!$K$3:$K$46,MATCH($AB1063,ITP!$E$3:$E$46,0)),""))</f>
        <v/>
      </c>
      <c r="X1063" s="33">
        <f>IF($AB1063="","",IFERROR(INDEX(ITP!$L$3:$L$46,MATCH($AB1063,ITP!$E$3:$E$46,0)),""))</f>
        <v/>
      </c>
      <c r="Y1063" s="33">
        <f>IF($AB1063="","",IFERROR(INDEX(ITP!$M$3:$M$46,MATCH($AB1063,ITP!$E$3:$E$46,0)),""))</f>
        <v/>
      </c>
      <c r="Z1063" s="33">
        <f>IF($AB1063="","",IFERROR(INDEX(ITP!$N$3:$N$46,MATCH($AB1063,ITP!$E$3:$E$46,0)),""))</f>
        <v/>
      </c>
      <c r="AA1063" s="13">
        <f>IF(A1063="","",A1063&amp;"|"&amp;COUNTIF($A$2:A1063,A1063))</f>
        <v/>
      </c>
      <c r="AB1063" s="13">
        <f>IF($A1063="","",IFERROR(INDEX(ITP!$C$3:$C$21,MATCH(1,INDEX((ITP!$A$3:$A$21=$A1063)*(((ITP!$B$3:$B$21="")+ISNUMBER(SEARCH(ITP!$B$3:$B$21,$G1063&amp;" "&amp;$T1063)))&gt;0),0),0)),""))</f>
        <v/>
      </c>
    </row>
    <row r="1064">
      <c r="A1064" s="33" t="n"/>
      <c r="B1064" s="10" t="n"/>
      <c r="C1064" s="33" t="n"/>
      <c r="D1064" s="28" t="n"/>
      <c r="E1064" s="10" t="n"/>
      <c r="F1064" s="44" t="n"/>
      <c r="G1064" s="33" t="n"/>
      <c r="H1064" s="33" t="n"/>
      <c r="I1064" s="33" t="n"/>
      <c r="J1064" s="33" t="n"/>
      <c r="K1064" s="44" t="n"/>
      <c r="L1064" s="10" t="n"/>
      <c r="M1064" s="33" t="n"/>
      <c r="N1064" s="33" t="n"/>
      <c r="O1064" s="33" t="n"/>
      <c r="P1064" s="33" t="n"/>
      <c r="Q1064" s="33" t="n"/>
      <c r="R1064" s="33">
        <f>IF($AB1064="","",IFERROR(INDEX(ITP!$G$3:$G$46,MATCH($AB1064,ITP!$E$3:$E$46,0)),""))</f>
        <v/>
      </c>
      <c r="S1064" s="33" t="n"/>
      <c r="T1064" s="33" t="n"/>
      <c r="U1064" s="33">
        <f>IF($AB1064="","",IFERROR(INDEX(ITP!$I$3:$I$46,MATCH($AB1064,ITP!$E$3:$E$46,0)),""))</f>
        <v/>
      </c>
      <c r="V1064" s="33">
        <f>IF($AB1064="","",IFERROR(INDEX(ITP!$J$3:$J$46,MATCH($AB1064,ITP!$E$3:$E$46,0)),""))</f>
        <v/>
      </c>
      <c r="W1064" s="33">
        <f>IF($AB1064="","",IFERROR(INDEX(ITP!$K$3:$K$46,MATCH($AB1064,ITP!$E$3:$E$46,0)),""))</f>
        <v/>
      </c>
      <c r="X1064" s="33">
        <f>IF($AB1064="","",IFERROR(INDEX(ITP!$L$3:$L$46,MATCH($AB1064,ITP!$E$3:$E$46,0)),""))</f>
        <v/>
      </c>
      <c r="Y1064" s="33">
        <f>IF($AB1064="","",IFERROR(INDEX(ITP!$M$3:$M$46,MATCH($AB1064,ITP!$E$3:$E$46,0)),""))</f>
        <v/>
      </c>
      <c r="Z1064" s="33">
        <f>IF($AB1064="","",IFERROR(INDEX(ITP!$N$3:$N$46,MATCH($AB1064,ITP!$E$3:$E$46,0)),""))</f>
        <v/>
      </c>
      <c r="AA1064" s="13">
        <f>IF(A1064="","",A1064&amp;"|"&amp;COUNTIF($A$2:A1064,A1064))</f>
        <v/>
      </c>
      <c r="AB1064" s="13">
        <f>IF($A1064="","",IFERROR(INDEX(ITP!$C$3:$C$21,MATCH(1,INDEX((ITP!$A$3:$A$21=$A1064)*(((ITP!$B$3:$B$21="")+ISNUMBER(SEARCH(ITP!$B$3:$B$21,$G1064&amp;" "&amp;$T1064)))&gt;0),0),0)),""))</f>
        <v/>
      </c>
    </row>
    <row r="1065">
      <c r="A1065" s="33" t="n"/>
      <c r="B1065" s="10" t="n"/>
      <c r="C1065" s="33" t="n"/>
      <c r="D1065" s="28" t="n"/>
      <c r="E1065" s="10" t="n"/>
      <c r="F1065" s="44" t="n"/>
      <c r="G1065" s="33" t="n"/>
      <c r="H1065" s="33" t="n"/>
      <c r="I1065" s="33" t="n"/>
      <c r="J1065" s="33" t="n"/>
      <c r="K1065" s="44" t="n"/>
      <c r="L1065" s="10" t="n"/>
      <c r="M1065" s="33" t="n"/>
      <c r="N1065" s="33" t="n"/>
      <c r="O1065" s="33" t="n"/>
      <c r="P1065" s="33" t="n"/>
      <c r="Q1065" s="33" t="n"/>
      <c r="R1065" s="33">
        <f>IF($AB1065="","",IFERROR(INDEX(ITP!$G$3:$G$46,MATCH($AB1065,ITP!$E$3:$E$46,0)),""))</f>
        <v/>
      </c>
      <c r="S1065" s="33" t="n"/>
      <c r="T1065" s="33" t="n"/>
      <c r="U1065" s="33">
        <f>IF($AB1065="","",IFERROR(INDEX(ITP!$I$3:$I$46,MATCH($AB1065,ITP!$E$3:$E$46,0)),""))</f>
        <v/>
      </c>
      <c r="V1065" s="33">
        <f>IF($AB1065="","",IFERROR(INDEX(ITP!$J$3:$J$46,MATCH($AB1065,ITP!$E$3:$E$46,0)),""))</f>
        <v/>
      </c>
      <c r="W1065" s="33">
        <f>IF($AB1065="","",IFERROR(INDEX(ITP!$K$3:$K$46,MATCH($AB1065,ITP!$E$3:$E$46,0)),""))</f>
        <v/>
      </c>
      <c r="X1065" s="33">
        <f>IF($AB1065="","",IFERROR(INDEX(ITP!$L$3:$L$46,MATCH($AB1065,ITP!$E$3:$E$46,0)),""))</f>
        <v/>
      </c>
      <c r="Y1065" s="33">
        <f>IF($AB1065="","",IFERROR(INDEX(ITP!$M$3:$M$46,MATCH($AB1065,ITP!$E$3:$E$46,0)),""))</f>
        <v/>
      </c>
      <c r="Z1065" s="33">
        <f>IF($AB1065="","",IFERROR(INDEX(ITP!$N$3:$N$46,MATCH($AB1065,ITP!$E$3:$E$46,0)),""))</f>
        <v/>
      </c>
      <c r="AA1065" s="13">
        <f>IF(A1065="","",A1065&amp;"|"&amp;COUNTIF($A$2:A1065,A1065))</f>
        <v/>
      </c>
      <c r="AB1065" s="13">
        <f>IF($A1065="","",IFERROR(INDEX(ITP!$C$3:$C$21,MATCH(1,INDEX((ITP!$A$3:$A$21=$A1065)*(((ITP!$B$3:$B$21="")+ISNUMBER(SEARCH(ITP!$B$3:$B$21,$G1065&amp;" "&amp;$T1065)))&gt;0),0),0)),""))</f>
        <v/>
      </c>
    </row>
    <row r="1066">
      <c r="A1066" s="33" t="n"/>
      <c r="B1066" s="10" t="n"/>
      <c r="C1066" s="33" t="n"/>
      <c r="D1066" s="28" t="n"/>
      <c r="E1066" s="10" t="n"/>
      <c r="F1066" s="44" t="n"/>
      <c r="G1066" s="33" t="n"/>
      <c r="H1066" s="33" t="n"/>
      <c r="I1066" s="33" t="n"/>
      <c r="J1066" s="33" t="n"/>
      <c r="K1066" s="44" t="n"/>
      <c r="L1066" s="10" t="n"/>
      <c r="M1066" s="33" t="n"/>
      <c r="N1066" s="33" t="n"/>
      <c r="O1066" s="33" t="n"/>
      <c r="P1066" s="33" t="n"/>
      <c r="Q1066" s="33" t="n"/>
      <c r="R1066" s="33">
        <f>IF($AB1066="","",IFERROR(INDEX(ITP!$G$3:$G$46,MATCH($AB1066,ITP!$E$3:$E$46,0)),""))</f>
        <v/>
      </c>
      <c r="S1066" s="33" t="n"/>
      <c r="T1066" s="33" t="n"/>
      <c r="U1066" s="33">
        <f>IF($AB1066="","",IFERROR(INDEX(ITP!$I$3:$I$46,MATCH($AB1066,ITP!$E$3:$E$46,0)),""))</f>
        <v/>
      </c>
      <c r="V1066" s="33">
        <f>IF($AB1066="","",IFERROR(INDEX(ITP!$J$3:$J$46,MATCH($AB1066,ITP!$E$3:$E$46,0)),""))</f>
        <v/>
      </c>
      <c r="W1066" s="33">
        <f>IF($AB1066="","",IFERROR(INDEX(ITP!$K$3:$K$46,MATCH($AB1066,ITP!$E$3:$E$46,0)),""))</f>
        <v/>
      </c>
      <c r="X1066" s="33">
        <f>IF($AB1066="","",IFERROR(INDEX(ITP!$L$3:$L$46,MATCH($AB1066,ITP!$E$3:$E$46,0)),""))</f>
        <v/>
      </c>
      <c r="Y1066" s="33">
        <f>IF($AB1066="","",IFERROR(INDEX(ITP!$M$3:$M$46,MATCH($AB1066,ITP!$E$3:$E$46,0)),""))</f>
        <v/>
      </c>
      <c r="Z1066" s="33">
        <f>IF($AB1066="","",IFERROR(INDEX(ITP!$N$3:$N$46,MATCH($AB1066,ITP!$E$3:$E$46,0)),""))</f>
        <v/>
      </c>
      <c r="AA1066" s="13">
        <f>IF(A1066="","",A1066&amp;"|"&amp;COUNTIF($A$2:A1066,A1066))</f>
        <v/>
      </c>
      <c r="AB1066" s="13">
        <f>IF($A1066="","",IFERROR(INDEX(ITP!$C$3:$C$21,MATCH(1,INDEX((ITP!$A$3:$A$21=$A1066)*(((ITP!$B$3:$B$21="")+ISNUMBER(SEARCH(ITP!$B$3:$B$21,$G1066&amp;" "&amp;$T1066)))&gt;0),0),0)),""))</f>
        <v/>
      </c>
    </row>
    <row r="1067">
      <c r="A1067" s="33" t="n"/>
      <c r="B1067" s="10" t="n"/>
      <c r="C1067" s="33" t="n"/>
      <c r="D1067" s="28" t="n"/>
      <c r="E1067" s="10" t="n"/>
      <c r="F1067" s="44" t="n"/>
      <c r="G1067" s="33" t="n"/>
      <c r="H1067" s="33" t="n"/>
      <c r="I1067" s="33" t="n"/>
      <c r="J1067" s="33" t="n"/>
      <c r="K1067" s="44" t="n"/>
      <c r="L1067" s="10" t="n"/>
      <c r="M1067" s="33" t="n"/>
      <c r="N1067" s="33" t="n"/>
      <c r="O1067" s="33" t="n"/>
      <c r="P1067" s="33" t="n"/>
      <c r="Q1067" s="33" t="n"/>
      <c r="R1067" s="33">
        <f>IF($AB1067="","",IFERROR(INDEX(ITP!$G$3:$G$46,MATCH($AB1067,ITP!$E$3:$E$46,0)),""))</f>
        <v/>
      </c>
      <c r="S1067" s="33" t="n"/>
      <c r="T1067" s="33" t="n"/>
      <c r="U1067" s="33">
        <f>IF($AB1067="","",IFERROR(INDEX(ITP!$I$3:$I$46,MATCH($AB1067,ITP!$E$3:$E$46,0)),""))</f>
        <v/>
      </c>
      <c r="V1067" s="33">
        <f>IF($AB1067="","",IFERROR(INDEX(ITP!$J$3:$J$46,MATCH($AB1067,ITP!$E$3:$E$46,0)),""))</f>
        <v/>
      </c>
      <c r="W1067" s="33">
        <f>IF($AB1067="","",IFERROR(INDEX(ITP!$K$3:$K$46,MATCH($AB1067,ITP!$E$3:$E$46,0)),""))</f>
        <v/>
      </c>
      <c r="X1067" s="33">
        <f>IF($AB1067="","",IFERROR(INDEX(ITP!$L$3:$L$46,MATCH($AB1067,ITP!$E$3:$E$46,0)),""))</f>
        <v/>
      </c>
      <c r="Y1067" s="33">
        <f>IF($AB1067="","",IFERROR(INDEX(ITP!$M$3:$M$46,MATCH($AB1067,ITP!$E$3:$E$46,0)),""))</f>
        <v/>
      </c>
      <c r="Z1067" s="33">
        <f>IF($AB1067="","",IFERROR(INDEX(ITP!$N$3:$N$46,MATCH($AB1067,ITP!$E$3:$E$46,0)),""))</f>
        <v/>
      </c>
      <c r="AA1067" s="13">
        <f>IF(A1067="","",A1067&amp;"|"&amp;COUNTIF($A$2:A1067,A1067))</f>
        <v/>
      </c>
      <c r="AB1067" s="13">
        <f>IF($A1067="","",IFERROR(INDEX(ITP!$C$3:$C$21,MATCH(1,INDEX((ITP!$A$3:$A$21=$A1067)*(((ITP!$B$3:$B$21="")+ISNUMBER(SEARCH(ITP!$B$3:$B$21,$G1067&amp;" "&amp;$T1067)))&gt;0),0),0)),""))</f>
        <v/>
      </c>
    </row>
    <row r="1068">
      <c r="A1068" s="33" t="n"/>
      <c r="B1068" s="10" t="n"/>
      <c r="C1068" s="33" t="n"/>
      <c r="D1068" s="28" t="n"/>
      <c r="E1068" s="10" t="n"/>
      <c r="F1068" s="44" t="n"/>
      <c r="G1068" s="33" t="n"/>
      <c r="H1068" s="33" t="n"/>
      <c r="I1068" s="33" t="n"/>
      <c r="J1068" s="33" t="n"/>
      <c r="K1068" s="44" t="n"/>
      <c r="L1068" s="10" t="n"/>
      <c r="M1068" s="33" t="n"/>
      <c r="N1068" s="33" t="n"/>
      <c r="O1068" s="33" t="n"/>
      <c r="P1068" s="33" t="n"/>
      <c r="Q1068" s="33" t="n"/>
      <c r="R1068" s="33">
        <f>IF($AB1068="","",IFERROR(INDEX(ITP!$G$3:$G$46,MATCH($AB1068,ITP!$E$3:$E$46,0)),""))</f>
        <v/>
      </c>
      <c r="S1068" s="33" t="n"/>
      <c r="T1068" s="33" t="n"/>
      <c r="U1068" s="33">
        <f>IF($AB1068="","",IFERROR(INDEX(ITP!$I$3:$I$46,MATCH($AB1068,ITP!$E$3:$E$46,0)),""))</f>
        <v/>
      </c>
      <c r="V1068" s="33">
        <f>IF($AB1068="","",IFERROR(INDEX(ITP!$J$3:$J$46,MATCH($AB1068,ITP!$E$3:$E$46,0)),""))</f>
        <v/>
      </c>
      <c r="W1068" s="33">
        <f>IF($AB1068="","",IFERROR(INDEX(ITP!$K$3:$K$46,MATCH($AB1068,ITP!$E$3:$E$46,0)),""))</f>
        <v/>
      </c>
      <c r="X1068" s="33">
        <f>IF($AB1068="","",IFERROR(INDEX(ITP!$L$3:$L$46,MATCH($AB1068,ITP!$E$3:$E$46,0)),""))</f>
        <v/>
      </c>
      <c r="Y1068" s="33">
        <f>IF($AB1068="","",IFERROR(INDEX(ITP!$M$3:$M$46,MATCH($AB1068,ITP!$E$3:$E$46,0)),""))</f>
        <v/>
      </c>
      <c r="Z1068" s="33">
        <f>IF($AB1068="","",IFERROR(INDEX(ITP!$N$3:$N$46,MATCH($AB1068,ITP!$E$3:$E$46,0)),""))</f>
        <v/>
      </c>
      <c r="AA1068" s="13">
        <f>IF(A1068="","",A1068&amp;"|"&amp;COUNTIF($A$2:A1068,A1068))</f>
        <v/>
      </c>
      <c r="AB1068" s="13">
        <f>IF($A1068="","",IFERROR(INDEX(ITP!$C$3:$C$21,MATCH(1,INDEX((ITP!$A$3:$A$21=$A1068)*(((ITP!$B$3:$B$21="")+ISNUMBER(SEARCH(ITP!$B$3:$B$21,$G1068&amp;" "&amp;$T1068)))&gt;0),0),0)),""))</f>
        <v/>
      </c>
    </row>
    <row r="1069">
      <c r="A1069" s="33" t="n"/>
      <c r="B1069" s="10" t="n"/>
      <c r="C1069" s="33" t="n"/>
      <c r="D1069" s="28" t="n"/>
      <c r="E1069" s="10" t="n"/>
      <c r="F1069" s="44" t="n"/>
      <c r="G1069" s="33" t="n"/>
      <c r="H1069" s="33" t="n"/>
      <c r="I1069" s="33" t="n"/>
      <c r="J1069" s="33" t="n"/>
      <c r="K1069" s="44" t="n"/>
      <c r="L1069" s="10" t="n"/>
      <c r="M1069" s="33" t="n"/>
      <c r="N1069" s="33" t="n"/>
      <c r="O1069" s="33" t="n"/>
      <c r="P1069" s="33" t="n"/>
      <c r="Q1069" s="33" t="n"/>
      <c r="R1069" s="33">
        <f>IF($AB1069="","",IFERROR(INDEX(ITP!$G$3:$G$46,MATCH($AB1069,ITP!$E$3:$E$46,0)),""))</f>
        <v/>
      </c>
      <c r="S1069" s="33" t="n"/>
      <c r="T1069" s="33" t="n"/>
      <c r="U1069" s="33">
        <f>IF($AB1069="","",IFERROR(INDEX(ITP!$I$3:$I$46,MATCH($AB1069,ITP!$E$3:$E$46,0)),""))</f>
        <v/>
      </c>
      <c r="V1069" s="33">
        <f>IF($AB1069="","",IFERROR(INDEX(ITP!$J$3:$J$46,MATCH($AB1069,ITP!$E$3:$E$46,0)),""))</f>
        <v/>
      </c>
      <c r="W1069" s="33">
        <f>IF($AB1069="","",IFERROR(INDEX(ITP!$K$3:$K$46,MATCH($AB1069,ITP!$E$3:$E$46,0)),""))</f>
        <v/>
      </c>
      <c r="X1069" s="33">
        <f>IF($AB1069="","",IFERROR(INDEX(ITP!$L$3:$L$46,MATCH($AB1069,ITP!$E$3:$E$46,0)),""))</f>
        <v/>
      </c>
      <c r="Y1069" s="33">
        <f>IF($AB1069="","",IFERROR(INDEX(ITP!$M$3:$M$46,MATCH($AB1069,ITP!$E$3:$E$46,0)),""))</f>
        <v/>
      </c>
      <c r="Z1069" s="33">
        <f>IF($AB1069="","",IFERROR(INDEX(ITP!$N$3:$N$46,MATCH($AB1069,ITP!$E$3:$E$46,0)),""))</f>
        <v/>
      </c>
      <c r="AA1069" s="13">
        <f>IF(A1069="","",A1069&amp;"|"&amp;COUNTIF($A$2:A1069,A1069))</f>
        <v/>
      </c>
      <c r="AB1069" s="13">
        <f>IF($A1069="","",IFERROR(INDEX(ITP!$C$3:$C$21,MATCH(1,INDEX((ITP!$A$3:$A$21=$A1069)*(((ITP!$B$3:$B$21="")+ISNUMBER(SEARCH(ITP!$B$3:$B$21,$G1069&amp;" "&amp;$T1069)))&gt;0),0),0)),""))</f>
        <v/>
      </c>
    </row>
    <row r="1070">
      <c r="A1070" s="33" t="n"/>
      <c r="B1070" s="10" t="n"/>
      <c r="C1070" s="33" t="n"/>
      <c r="D1070" s="28" t="n"/>
      <c r="E1070" s="10" t="n"/>
      <c r="F1070" s="44" t="n"/>
      <c r="G1070" s="33" t="n"/>
      <c r="H1070" s="33" t="n"/>
      <c r="I1070" s="33" t="n"/>
      <c r="J1070" s="33" t="n"/>
      <c r="K1070" s="44" t="n"/>
      <c r="L1070" s="10" t="n"/>
      <c r="M1070" s="33" t="n"/>
      <c r="N1070" s="33" t="n"/>
      <c r="O1070" s="33" t="n"/>
      <c r="P1070" s="33" t="n"/>
      <c r="Q1070" s="33" t="n"/>
      <c r="R1070" s="33">
        <f>IF($AB1070="","",IFERROR(INDEX(ITP!$G$3:$G$46,MATCH($AB1070,ITP!$E$3:$E$46,0)),""))</f>
        <v/>
      </c>
      <c r="S1070" s="33" t="n"/>
      <c r="T1070" s="33" t="n"/>
      <c r="U1070" s="33">
        <f>IF($AB1070="","",IFERROR(INDEX(ITP!$I$3:$I$46,MATCH($AB1070,ITP!$E$3:$E$46,0)),""))</f>
        <v/>
      </c>
      <c r="V1070" s="33">
        <f>IF($AB1070="","",IFERROR(INDEX(ITP!$J$3:$J$46,MATCH($AB1070,ITP!$E$3:$E$46,0)),""))</f>
        <v/>
      </c>
      <c r="W1070" s="33">
        <f>IF($AB1070="","",IFERROR(INDEX(ITP!$K$3:$K$46,MATCH($AB1070,ITP!$E$3:$E$46,0)),""))</f>
        <v/>
      </c>
      <c r="X1070" s="33">
        <f>IF($AB1070="","",IFERROR(INDEX(ITP!$L$3:$L$46,MATCH($AB1070,ITP!$E$3:$E$46,0)),""))</f>
        <v/>
      </c>
      <c r="Y1070" s="33">
        <f>IF($AB1070="","",IFERROR(INDEX(ITP!$M$3:$M$46,MATCH($AB1070,ITP!$E$3:$E$46,0)),""))</f>
        <v/>
      </c>
      <c r="Z1070" s="33">
        <f>IF($AB1070="","",IFERROR(INDEX(ITP!$N$3:$N$46,MATCH($AB1070,ITP!$E$3:$E$46,0)),""))</f>
        <v/>
      </c>
      <c r="AA1070" s="13">
        <f>IF(A1070="","",A1070&amp;"|"&amp;COUNTIF($A$2:A1070,A1070))</f>
        <v/>
      </c>
      <c r="AB1070" s="13">
        <f>IF($A1070="","",IFERROR(INDEX(ITP!$C$3:$C$21,MATCH(1,INDEX((ITP!$A$3:$A$21=$A1070)*(((ITP!$B$3:$B$21="")+ISNUMBER(SEARCH(ITP!$B$3:$B$21,$G1070&amp;" "&amp;$T1070)))&gt;0),0),0)),""))</f>
        <v/>
      </c>
    </row>
    <row r="1071">
      <c r="A1071" s="33" t="n"/>
      <c r="B1071" s="10" t="n"/>
      <c r="C1071" s="33" t="n"/>
      <c r="D1071" s="28" t="n"/>
      <c r="E1071" s="10" t="n"/>
      <c r="F1071" s="44" t="n"/>
      <c r="G1071" s="33" t="n"/>
      <c r="H1071" s="33" t="n"/>
      <c r="I1071" s="33" t="n"/>
      <c r="J1071" s="33" t="n"/>
      <c r="K1071" s="44" t="n"/>
      <c r="L1071" s="10" t="n"/>
      <c r="M1071" s="33" t="n"/>
      <c r="N1071" s="33" t="n"/>
      <c r="O1071" s="33" t="n"/>
      <c r="P1071" s="33" t="n"/>
      <c r="Q1071" s="33" t="n"/>
      <c r="R1071" s="33">
        <f>IF($AB1071="","",IFERROR(INDEX(ITP!$G$3:$G$46,MATCH($AB1071,ITP!$E$3:$E$46,0)),""))</f>
        <v/>
      </c>
      <c r="S1071" s="33" t="n"/>
      <c r="T1071" s="33" t="n"/>
      <c r="U1071" s="33">
        <f>IF($AB1071="","",IFERROR(INDEX(ITP!$I$3:$I$46,MATCH($AB1071,ITP!$E$3:$E$46,0)),""))</f>
        <v/>
      </c>
      <c r="V1071" s="33">
        <f>IF($AB1071="","",IFERROR(INDEX(ITP!$J$3:$J$46,MATCH($AB1071,ITP!$E$3:$E$46,0)),""))</f>
        <v/>
      </c>
      <c r="W1071" s="33">
        <f>IF($AB1071="","",IFERROR(INDEX(ITP!$K$3:$K$46,MATCH($AB1071,ITP!$E$3:$E$46,0)),""))</f>
        <v/>
      </c>
      <c r="X1071" s="33">
        <f>IF($AB1071="","",IFERROR(INDEX(ITP!$L$3:$L$46,MATCH($AB1071,ITP!$E$3:$E$46,0)),""))</f>
        <v/>
      </c>
      <c r="Y1071" s="33">
        <f>IF($AB1071="","",IFERROR(INDEX(ITP!$M$3:$M$46,MATCH($AB1071,ITP!$E$3:$E$46,0)),""))</f>
        <v/>
      </c>
      <c r="Z1071" s="33">
        <f>IF($AB1071="","",IFERROR(INDEX(ITP!$N$3:$N$46,MATCH($AB1071,ITP!$E$3:$E$46,0)),""))</f>
        <v/>
      </c>
      <c r="AA1071" s="13">
        <f>IF(A1071="","",A1071&amp;"|"&amp;COUNTIF($A$2:A1071,A1071))</f>
        <v/>
      </c>
      <c r="AB1071" s="13">
        <f>IF($A1071="","",IFERROR(INDEX(ITP!$C$3:$C$21,MATCH(1,INDEX((ITP!$A$3:$A$21=$A1071)*(((ITP!$B$3:$B$21="")+ISNUMBER(SEARCH(ITP!$B$3:$B$21,$G1071&amp;" "&amp;$T1071)))&gt;0),0),0)),""))</f>
        <v/>
      </c>
    </row>
    <row r="1072">
      <c r="A1072" s="33" t="n"/>
      <c r="B1072" s="10" t="n"/>
      <c r="C1072" s="33" t="n"/>
      <c r="D1072" s="28" t="n"/>
      <c r="E1072" s="10" t="n"/>
      <c r="F1072" s="44" t="n"/>
      <c r="G1072" s="33" t="n"/>
      <c r="H1072" s="33" t="n"/>
      <c r="I1072" s="33" t="n"/>
      <c r="J1072" s="33" t="n"/>
      <c r="K1072" s="44" t="n"/>
      <c r="L1072" s="10" t="n"/>
      <c r="M1072" s="33" t="n"/>
      <c r="N1072" s="33" t="n"/>
      <c r="O1072" s="33" t="n"/>
      <c r="P1072" s="33" t="n"/>
      <c r="Q1072" s="33" t="n"/>
      <c r="R1072" s="33">
        <f>IF($AB1072="","",IFERROR(INDEX(ITP!$G$3:$G$46,MATCH($AB1072,ITP!$E$3:$E$46,0)),""))</f>
        <v/>
      </c>
      <c r="S1072" s="33" t="n"/>
      <c r="T1072" s="33" t="n"/>
      <c r="U1072" s="33">
        <f>IF($AB1072="","",IFERROR(INDEX(ITP!$I$3:$I$46,MATCH($AB1072,ITP!$E$3:$E$46,0)),""))</f>
        <v/>
      </c>
      <c r="V1072" s="33">
        <f>IF($AB1072="","",IFERROR(INDEX(ITP!$J$3:$J$46,MATCH($AB1072,ITP!$E$3:$E$46,0)),""))</f>
        <v/>
      </c>
      <c r="W1072" s="33">
        <f>IF($AB1072="","",IFERROR(INDEX(ITP!$K$3:$K$46,MATCH($AB1072,ITP!$E$3:$E$46,0)),""))</f>
        <v/>
      </c>
      <c r="X1072" s="33">
        <f>IF($AB1072="","",IFERROR(INDEX(ITP!$L$3:$L$46,MATCH($AB1072,ITP!$E$3:$E$46,0)),""))</f>
        <v/>
      </c>
      <c r="Y1072" s="33">
        <f>IF($AB1072="","",IFERROR(INDEX(ITP!$M$3:$M$46,MATCH($AB1072,ITP!$E$3:$E$46,0)),""))</f>
        <v/>
      </c>
      <c r="Z1072" s="33">
        <f>IF($AB1072="","",IFERROR(INDEX(ITP!$N$3:$N$46,MATCH($AB1072,ITP!$E$3:$E$46,0)),""))</f>
        <v/>
      </c>
      <c r="AA1072" s="13">
        <f>IF(A1072="","",A1072&amp;"|"&amp;COUNTIF($A$2:A1072,A1072))</f>
        <v/>
      </c>
      <c r="AB1072" s="13">
        <f>IF($A1072="","",IFERROR(INDEX(ITP!$C$3:$C$21,MATCH(1,INDEX((ITP!$A$3:$A$21=$A1072)*(((ITP!$B$3:$B$21="")+ISNUMBER(SEARCH(ITP!$B$3:$B$21,$G1072&amp;" "&amp;$T1072)))&gt;0),0),0)),""))</f>
        <v/>
      </c>
    </row>
    <row r="1073">
      <c r="A1073" s="33" t="n"/>
      <c r="B1073" s="10" t="n"/>
      <c r="C1073" s="33" t="n"/>
      <c r="D1073" s="28" t="n"/>
      <c r="E1073" s="10" t="n"/>
      <c r="F1073" s="44" t="n"/>
      <c r="G1073" s="33" t="n"/>
      <c r="H1073" s="33" t="n"/>
      <c r="I1073" s="33" t="n"/>
      <c r="J1073" s="33" t="n"/>
      <c r="K1073" s="44" t="n"/>
      <c r="L1073" s="10" t="n"/>
      <c r="M1073" s="33" t="n"/>
      <c r="N1073" s="33" t="n"/>
      <c r="O1073" s="33" t="n"/>
      <c r="P1073" s="33" t="n"/>
      <c r="Q1073" s="33" t="n"/>
      <c r="R1073" s="33">
        <f>IF($AB1073="","",IFERROR(INDEX(ITP!$G$3:$G$46,MATCH($AB1073,ITP!$E$3:$E$46,0)),""))</f>
        <v/>
      </c>
      <c r="S1073" s="33" t="n"/>
      <c r="T1073" s="33" t="n"/>
      <c r="U1073" s="33">
        <f>IF($AB1073="","",IFERROR(INDEX(ITP!$I$3:$I$46,MATCH($AB1073,ITP!$E$3:$E$46,0)),""))</f>
        <v/>
      </c>
      <c r="V1073" s="33">
        <f>IF($AB1073="","",IFERROR(INDEX(ITP!$J$3:$J$46,MATCH($AB1073,ITP!$E$3:$E$46,0)),""))</f>
        <v/>
      </c>
      <c r="W1073" s="33">
        <f>IF($AB1073="","",IFERROR(INDEX(ITP!$K$3:$K$46,MATCH($AB1073,ITP!$E$3:$E$46,0)),""))</f>
        <v/>
      </c>
      <c r="X1073" s="33">
        <f>IF($AB1073="","",IFERROR(INDEX(ITP!$L$3:$L$46,MATCH($AB1073,ITP!$E$3:$E$46,0)),""))</f>
        <v/>
      </c>
      <c r="Y1073" s="33">
        <f>IF($AB1073="","",IFERROR(INDEX(ITP!$M$3:$M$46,MATCH($AB1073,ITP!$E$3:$E$46,0)),""))</f>
        <v/>
      </c>
      <c r="Z1073" s="33">
        <f>IF($AB1073="","",IFERROR(INDEX(ITP!$N$3:$N$46,MATCH($AB1073,ITP!$E$3:$E$46,0)),""))</f>
        <v/>
      </c>
      <c r="AA1073" s="13">
        <f>IF(A1073="","",A1073&amp;"|"&amp;COUNTIF($A$2:A1073,A1073))</f>
        <v/>
      </c>
      <c r="AB1073" s="13">
        <f>IF($A1073="","",IFERROR(INDEX(ITP!$C$3:$C$21,MATCH(1,INDEX((ITP!$A$3:$A$21=$A1073)*(((ITP!$B$3:$B$21="")+ISNUMBER(SEARCH(ITP!$B$3:$B$21,$G1073&amp;" "&amp;$T1073)))&gt;0),0),0)),""))</f>
        <v/>
      </c>
    </row>
    <row r="1074">
      <c r="A1074" s="33" t="n"/>
      <c r="B1074" s="10" t="n"/>
      <c r="C1074" s="33" t="n"/>
      <c r="D1074" s="28" t="n"/>
      <c r="E1074" s="10" t="n"/>
      <c r="F1074" s="44" t="n"/>
      <c r="G1074" s="33" t="n"/>
      <c r="H1074" s="33" t="n"/>
      <c r="I1074" s="33" t="n"/>
      <c r="J1074" s="33" t="n"/>
      <c r="K1074" s="44" t="n"/>
      <c r="L1074" s="10" t="n"/>
      <c r="M1074" s="33" t="n"/>
      <c r="N1074" s="33" t="n"/>
      <c r="O1074" s="33" t="n"/>
      <c r="P1074" s="33" t="n"/>
      <c r="Q1074" s="33" t="n"/>
      <c r="R1074" s="33">
        <f>IF($AB1074="","",IFERROR(INDEX(ITP!$G$3:$G$46,MATCH($AB1074,ITP!$E$3:$E$46,0)),""))</f>
        <v/>
      </c>
      <c r="S1074" s="33" t="n"/>
      <c r="T1074" s="33" t="n"/>
      <c r="U1074" s="33">
        <f>IF($AB1074="","",IFERROR(INDEX(ITP!$I$3:$I$46,MATCH($AB1074,ITP!$E$3:$E$46,0)),""))</f>
        <v/>
      </c>
      <c r="V1074" s="33">
        <f>IF($AB1074="","",IFERROR(INDEX(ITP!$J$3:$J$46,MATCH($AB1074,ITP!$E$3:$E$46,0)),""))</f>
        <v/>
      </c>
      <c r="W1074" s="33">
        <f>IF($AB1074="","",IFERROR(INDEX(ITP!$K$3:$K$46,MATCH($AB1074,ITP!$E$3:$E$46,0)),""))</f>
        <v/>
      </c>
      <c r="X1074" s="33">
        <f>IF($AB1074="","",IFERROR(INDEX(ITP!$L$3:$L$46,MATCH($AB1074,ITP!$E$3:$E$46,0)),""))</f>
        <v/>
      </c>
      <c r="Y1074" s="33">
        <f>IF($AB1074="","",IFERROR(INDEX(ITP!$M$3:$M$46,MATCH($AB1074,ITP!$E$3:$E$46,0)),""))</f>
        <v/>
      </c>
      <c r="Z1074" s="33">
        <f>IF($AB1074="","",IFERROR(INDEX(ITP!$N$3:$N$46,MATCH($AB1074,ITP!$E$3:$E$46,0)),""))</f>
        <v/>
      </c>
      <c r="AA1074" s="13">
        <f>IF(A1074="","",A1074&amp;"|"&amp;COUNTIF($A$2:A1074,A1074))</f>
        <v/>
      </c>
      <c r="AB1074" s="13">
        <f>IF($A1074="","",IFERROR(INDEX(ITP!$C$3:$C$21,MATCH(1,INDEX((ITP!$A$3:$A$21=$A1074)*(((ITP!$B$3:$B$21="")+ISNUMBER(SEARCH(ITP!$B$3:$B$21,$G1074&amp;" "&amp;$T1074)))&gt;0),0),0)),""))</f>
        <v/>
      </c>
    </row>
    <row r="1075">
      <c r="A1075" s="33" t="n"/>
      <c r="B1075" s="10" t="n"/>
      <c r="C1075" s="33" t="n"/>
      <c r="D1075" s="28" t="n"/>
      <c r="E1075" s="10" t="n"/>
      <c r="F1075" s="44" t="n"/>
      <c r="G1075" s="33" t="n"/>
      <c r="H1075" s="33" t="n"/>
      <c r="I1075" s="33" t="n"/>
      <c r="J1075" s="33" t="n"/>
      <c r="K1075" s="44" t="n"/>
      <c r="L1075" s="10" t="n"/>
      <c r="M1075" s="33" t="n"/>
      <c r="N1075" s="33" t="n"/>
      <c r="O1075" s="33" t="n"/>
      <c r="P1075" s="33" t="n"/>
      <c r="Q1075" s="33" t="n"/>
      <c r="R1075" s="33">
        <f>IF($AB1075="","",IFERROR(INDEX(ITP!$G$3:$G$46,MATCH($AB1075,ITP!$E$3:$E$46,0)),""))</f>
        <v/>
      </c>
      <c r="S1075" s="33" t="n"/>
      <c r="T1075" s="33" t="n"/>
      <c r="U1075" s="33">
        <f>IF($AB1075="","",IFERROR(INDEX(ITP!$I$3:$I$46,MATCH($AB1075,ITP!$E$3:$E$46,0)),""))</f>
        <v/>
      </c>
      <c r="V1075" s="33">
        <f>IF($AB1075="","",IFERROR(INDEX(ITP!$J$3:$J$46,MATCH($AB1075,ITP!$E$3:$E$46,0)),""))</f>
        <v/>
      </c>
      <c r="W1075" s="33">
        <f>IF($AB1075="","",IFERROR(INDEX(ITP!$K$3:$K$46,MATCH($AB1075,ITP!$E$3:$E$46,0)),""))</f>
        <v/>
      </c>
      <c r="X1075" s="33">
        <f>IF($AB1075="","",IFERROR(INDEX(ITP!$L$3:$L$46,MATCH($AB1075,ITP!$E$3:$E$46,0)),""))</f>
        <v/>
      </c>
      <c r="Y1075" s="33">
        <f>IF($AB1075="","",IFERROR(INDEX(ITP!$M$3:$M$46,MATCH($AB1075,ITP!$E$3:$E$46,0)),""))</f>
        <v/>
      </c>
      <c r="Z1075" s="33">
        <f>IF($AB1075="","",IFERROR(INDEX(ITP!$N$3:$N$46,MATCH($AB1075,ITP!$E$3:$E$46,0)),""))</f>
        <v/>
      </c>
      <c r="AA1075" s="13">
        <f>IF(A1075="","",A1075&amp;"|"&amp;COUNTIF($A$2:A1075,A1075))</f>
        <v/>
      </c>
      <c r="AB1075" s="13">
        <f>IF($A1075="","",IFERROR(INDEX(ITP!$C$3:$C$21,MATCH(1,INDEX((ITP!$A$3:$A$21=$A1075)*(((ITP!$B$3:$B$21="")+ISNUMBER(SEARCH(ITP!$B$3:$B$21,$G1075&amp;" "&amp;$T1075)))&gt;0),0),0)),""))</f>
        <v/>
      </c>
    </row>
    <row r="1076">
      <c r="A1076" s="33" t="n"/>
      <c r="B1076" s="10" t="n"/>
      <c r="C1076" s="33" t="n"/>
      <c r="D1076" s="28" t="n"/>
      <c r="E1076" s="10" t="n"/>
      <c r="F1076" s="44" t="n"/>
      <c r="G1076" s="33" t="n"/>
      <c r="H1076" s="33" t="n"/>
      <c r="I1076" s="33" t="n"/>
      <c r="J1076" s="33" t="n"/>
      <c r="K1076" s="44" t="n"/>
      <c r="L1076" s="10" t="n"/>
      <c r="M1076" s="33" t="n"/>
      <c r="N1076" s="33" t="n"/>
      <c r="O1076" s="33" t="n"/>
      <c r="P1076" s="33" t="n"/>
      <c r="Q1076" s="33" t="n"/>
      <c r="R1076" s="33">
        <f>IF($AB1076="","",IFERROR(INDEX(ITP!$G$3:$G$46,MATCH($AB1076,ITP!$E$3:$E$46,0)),""))</f>
        <v/>
      </c>
      <c r="S1076" s="33" t="n"/>
      <c r="T1076" s="33" t="n"/>
      <c r="U1076" s="33">
        <f>IF($AB1076="","",IFERROR(INDEX(ITP!$I$3:$I$46,MATCH($AB1076,ITP!$E$3:$E$46,0)),""))</f>
        <v/>
      </c>
      <c r="V1076" s="33">
        <f>IF($AB1076="","",IFERROR(INDEX(ITP!$J$3:$J$46,MATCH($AB1076,ITP!$E$3:$E$46,0)),""))</f>
        <v/>
      </c>
      <c r="W1076" s="33">
        <f>IF($AB1076="","",IFERROR(INDEX(ITP!$K$3:$K$46,MATCH($AB1076,ITP!$E$3:$E$46,0)),""))</f>
        <v/>
      </c>
      <c r="X1076" s="33">
        <f>IF($AB1076="","",IFERROR(INDEX(ITP!$L$3:$L$46,MATCH($AB1076,ITP!$E$3:$E$46,0)),""))</f>
        <v/>
      </c>
      <c r="Y1076" s="33">
        <f>IF($AB1076="","",IFERROR(INDEX(ITP!$M$3:$M$46,MATCH($AB1076,ITP!$E$3:$E$46,0)),""))</f>
        <v/>
      </c>
      <c r="Z1076" s="33">
        <f>IF($AB1076="","",IFERROR(INDEX(ITP!$N$3:$N$46,MATCH($AB1076,ITP!$E$3:$E$46,0)),""))</f>
        <v/>
      </c>
      <c r="AA1076" s="13">
        <f>IF(A1076="","",A1076&amp;"|"&amp;COUNTIF($A$2:A1076,A1076))</f>
        <v/>
      </c>
      <c r="AB1076" s="13">
        <f>IF($A1076="","",IFERROR(INDEX(ITP!$C$3:$C$21,MATCH(1,INDEX((ITP!$A$3:$A$21=$A1076)*(((ITP!$B$3:$B$21="")+ISNUMBER(SEARCH(ITP!$B$3:$B$21,$G1076&amp;" "&amp;$T1076)))&gt;0),0),0)),""))</f>
        <v/>
      </c>
    </row>
    <row r="1077">
      <c r="A1077" s="33" t="n"/>
      <c r="B1077" s="10" t="n"/>
      <c r="C1077" s="33" t="n"/>
      <c r="D1077" s="28" t="n"/>
      <c r="E1077" s="10" t="n"/>
      <c r="F1077" s="44" t="n"/>
      <c r="G1077" s="33" t="n"/>
      <c r="H1077" s="33" t="n"/>
      <c r="I1077" s="33" t="n"/>
      <c r="J1077" s="33" t="n"/>
      <c r="K1077" s="44" t="n"/>
      <c r="L1077" s="10" t="n"/>
      <c r="M1077" s="33" t="n"/>
      <c r="N1077" s="33" t="n"/>
      <c r="O1077" s="33" t="n"/>
      <c r="P1077" s="33" t="n"/>
      <c r="Q1077" s="33" t="n"/>
      <c r="R1077" s="33">
        <f>IF($AB1077="","",IFERROR(INDEX(ITP!$G$3:$G$46,MATCH($AB1077,ITP!$E$3:$E$46,0)),""))</f>
        <v/>
      </c>
      <c r="S1077" s="33" t="n"/>
      <c r="T1077" s="33" t="n"/>
      <c r="U1077" s="33">
        <f>IF($AB1077="","",IFERROR(INDEX(ITP!$I$3:$I$46,MATCH($AB1077,ITP!$E$3:$E$46,0)),""))</f>
        <v/>
      </c>
      <c r="V1077" s="33">
        <f>IF($AB1077="","",IFERROR(INDEX(ITP!$J$3:$J$46,MATCH($AB1077,ITP!$E$3:$E$46,0)),""))</f>
        <v/>
      </c>
      <c r="W1077" s="33">
        <f>IF($AB1077="","",IFERROR(INDEX(ITP!$K$3:$K$46,MATCH($AB1077,ITP!$E$3:$E$46,0)),""))</f>
        <v/>
      </c>
      <c r="X1077" s="33">
        <f>IF($AB1077="","",IFERROR(INDEX(ITP!$L$3:$L$46,MATCH($AB1077,ITP!$E$3:$E$46,0)),""))</f>
        <v/>
      </c>
      <c r="Y1077" s="33">
        <f>IF($AB1077="","",IFERROR(INDEX(ITP!$M$3:$M$46,MATCH($AB1077,ITP!$E$3:$E$46,0)),""))</f>
        <v/>
      </c>
      <c r="Z1077" s="33">
        <f>IF($AB1077="","",IFERROR(INDEX(ITP!$N$3:$N$46,MATCH($AB1077,ITP!$E$3:$E$46,0)),""))</f>
        <v/>
      </c>
      <c r="AA1077" s="13">
        <f>IF(A1077="","",A1077&amp;"|"&amp;COUNTIF($A$2:A1077,A1077))</f>
        <v/>
      </c>
      <c r="AB1077" s="13">
        <f>IF($A1077="","",IFERROR(INDEX(ITP!$C$3:$C$21,MATCH(1,INDEX((ITP!$A$3:$A$21=$A1077)*(((ITP!$B$3:$B$21="")+ISNUMBER(SEARCH(ITP!$B$3:$B$21,$G1077&amp;" "&amp;$T1077)))&gt;0),0),0)),""))</f>
        <v/>
      </c>
    </row>
    <row r="1078">
      <c r="A1078" s="33" t="n"/>
      <c r="B1078" s="10" t="n"/>
      <c r="C1078" s="33" t="n"/>
      <c r="D1078" s="28" t="n"/>
      <c r="E1078" s="10" t="n"/>
      <c r="F1078" s="44" t="n"/>
      <c r="G1078" s="33" t="n"/>
      <c r="H1078" s="33" t="n"/>
      <c r="I1078" s="33" t="n"/>
      <c r="J1078" s="33" t="n"/>
      <c r="K1078" s="44" t="n"/>
      <c r="L1078" s="10" t="n"/>
      <c r="M1078" s="33" t="n"/>
      <c r="N1078" s="33" t="n"/>
      <c r="O1078" s="33" t="n"/>
      <c r="P1078" s="33" t="n"/>
      <c r="Q1078" s="33" t="n"/>
      <c r="R1078" s="33">
        <f>IF($AB1078="","",IFERROR(INDEX(ITP!$G$3:$G$46,MATCH($AB1078,ITP!$E$3:$E$46,0)),""))</f>
        <v/>
      </c>
      <c r="S1078" s="33" t="n"/>
      <c r="T1078" s="33" t="n"/>
      <c r="U1078" s="33">
        <f>IF($AB1078="","",IFERROR(INDEX(ITP!$I$3:$I$46,MATCH($AB1078,ITP!$E$3:$E$46,0)),""))</f>
        <v/>
      </c>
      <c r="V1078" s="33">
        <f>IF($AB1078="","",IFERROR(INDEX(ITP!$J$3:$J$46,MATCH($AB1078,ITP!$E$3:$E$46,0)),""))</f>
        <v/>
      </c>
      <c r="W1078" s="33">
        <f>IF($AB1078="","",IFERROR(INDEX(ITP!$K$3:$K$46,MATCH($AB1078,ITP!$E$3:$E$46,0)),""))</f>
        <v/>
      </c>
      <c r="X1078" s="33">
        <f>IF($AB1078="","",IFERROR(INDEX(ITP!$L$3:$L$46,MATCH($AB1078,ITP!$E$3:$E$46,0)),""))</f>
        <v/>
      </c>
      <c r="Y1078" s="33">
        <f>IF($AB1078="","",IFERROR(INDEX(ITP!$M$3:$M$46,MATCH($AB1078,ITP!$E$3:$E$46,0)),""))</f>
        <v/>
      </c>
      <c r="Z1078" s="33">
        <f>IF($AB1078="","",IFERROR(INDEX(ITP!$N$3:$N$46,MATCH($AB1078,ITP!$E$3:$E$46,0)),""))</f>
        <v/>
      </c>
      <c r="AA1078" s="13">
        <f>IF(A1078="","",A1078&amp;"|"&amp;COUNTIF($A$2:A1078,A1078))</f>
        <v/>
      </c>
      <c r="AB1078" s="13">
        <f>IF($A1078="","",IFERROR(INDEX(ITP!$C$3:$C$21,MATCH(1,INDEX((ITP!$A$3:$A$21=$A1078)*(((ITP!$B$3:$B$21="")+ISNUMBER(SEARCH(ITP!$B$3:$B$21,$G1078&amp;" "&amp;$T1078)))&gt;0),0),0)),""))</f>
        <v/>
      </c>
    </row>
    <row r="1079">
      <c r="A1079" s="33" t="n"/>
      <c r="B1079" s="10" t="n"/>
      <c r="C1079" s="33" t="n"/>
      <c r="D1079" s="28" t="n"/>
      <c r="E1079" s="10" t="n"/>
      <c r="F1079" s="44" t="n"/>
      <c r="G1079" s="33" t="n"/>
      <c r="H1079" s="33" t="n"/>
      <c r="I1079" s="33" t="n"/>
      <c r="J1079" s="33" t="n"/>
      <c r="K1079" s="44" t="n"/>
      <c r="L1079" s="10" t="n"/>
      <c r="M1079" s="33" t="n"/>
      <c r="N1079" s="33" t="n"/>
      <c r="O1079" s="33" t="n"/>
      <c r="P1079" s="33" t="n"/>
      <c r="Q1079" s="33" t="n"/>
      <c r="R1079" s="33">
        <f>IF($AB1079="","",IFERROR(INDEX(ITP!$G$3:$G$46,MATCH($AB1079,ITP!$E$3:$E$46,0)),""))</f>
        <v/>
      </c>
      <c r="S1079" s="33" t="n"/>
      <c r="T1079" s="33" t="n"/>
      <c r="U1079" s="33">
        <f>IF($AB1079="","",IFERROR(INDEX(ITP!$I$3:$I$46,MATCH($AB1079,ITP!$E$3:$E$46,0)),""))</f>
        <v/>
      </c>
      <c r="V1079" s="33">
        <f>IF($AB1079="","",IFERROR(INDEX(ITP!$J$3:$J$46,MATCH($AB1079,ITP!$E$3:$E$46,0)),""))</f>
        <v/>
      </c>
      <c r="W1079" s="33">
        <f>IF($AB1079="","",IFERROR(INDEX(ITP!$K$3:$K$46,MATCH($AB1079,ITP!$E$3:$E$46,0)),""))</f>
        <v/>
      </c>
      <c r="X1079" s="33">
        <f>IF($AB1079="","",IFERROR(INDEX(ITP!$L$3:$L$46,MATCH($AB1079,ITP!$E$3:$E$46,0)),""))</f>
        <v/>
      </c>
      <c r="Y1079" s="33">
        <f>IF($AB1079="","",IFERROR(INDEX(ITP!$M$3:$M$46,MATCH($AB1079,ITP!$E$3:$E$46,0)),""))</f>
        <v/>
      </c>
      <c r="Z1079" s="33">
        <f>IF($AB1079="","",IFERROR(INDEX(ITP!$N$3:$N$46,MATCH($AB1079,ITP!$E$3:$E$46,0)),""))</f>
        <v/>
      </c>
      <c r="AA1079" s="13">
        <f>IF(A1079="","",A1079&amp;"|"&amp;COUNTIF($A$2:A1079,A1079))</f>
        <v/>
      </c>
      <c r="AB1079" s="13">
        <f>IF($A1079="","",IFERROR(INDEX(ITP!$C$3:$C$21,MATCH(1,INDEX((ITP!$A$3:$A$21=$A1079)*(((ITP!$B$3:$B$21="")+ISNUMBER(SEARCH(ITP!$B$3:$B$21,$G1079&amp;" "&amp;$T1079)))&gt;0),0),0)),""))</f>
        <v/>
      </c>
    </row>
    <row r="1080">
      <c r="A1080" s="33" t="n"/>
      <c r="B1080" s="10" t="n"/>
      <c r="C1080" s="33" t="n"/>
      <c r="D1080" s="28" t="n"/>
      <c r="E1080" s="10" t="n"/>
      <c r="F1080" s="44" t="n"/>
      <c r="G1080" s="33" t="n"/>
      <c r="H1080" s="33" t="n"/>
      <c r="I1080" s="33" t="n"/>
      <c r="J1080" s="33" t="n"/>
      <c r="K1080" s="44" t="n"/>
      <c r="L1080" s="10" t="n"/>
      <c r="M1080" s="33" t="n"/>
      <c r="N1080" s="33" t="n"/>
      <c r="O1080" s="33" t="n"/>
      <c r="P1080" s="33" t="n"/>
      <c r="Q1080" s="33" t="n"/>
      <c r="R1080" s="33">
        <f>IF($AB1080="","",IFERROR(INDEX(ITP!$G$3:$G$46,MATCH($AB1080,ITP!$E$3:$E$46,0)),""))</f>
        <v/>
      </c>
      <c r="S1080" s="33" t="n"/>
      <c r="T1080" s="33" t="n"/>
      <c r="U1080" s="33">
        <f>IF($AB1080="","",IFERROR(INDEX(ITP!$I$3:$I$46,MATCH($AB1080,ITP!$E$3:$E$46,0)),""))</f>
        <v/>
      </c>
      <c r="V1080" s="33">
        <f>IF($AB1080="","",IFERROR(INDEX(ITP!$J$3:$J$46,MATCH($AB1080,ITP!$E$3:$E$46,0)),""))</f>
        <v/>
      </c>
      <c r="W1080" s="33">
        <f>IF($AB1080="","",IFERROR(INDEX(ITP!$K$3:$K$46,MATCH($AB1080,ITP!$E$3:$E$46,0)),""))</f>
        <v/>
      </c>
      <c r="X1080" s="33">
        <f>IF($AB1080="","",IFERROR(INDEX(ITP!$L$3:$L$46,MATCH($AB1080,ITP!$E$3:$E$46,0)),""))</f>
        <v/>
      </c>
      <c r="Y1080" s="33">
        <f>IF($AB1080="","",IFERROR(INDEX(ITP!$M$3:$M$46,MATCH($AB1080,ITP!$E$3:$E$46,0)),""))</f>
        <v/>
      </c>
      <c r="Z1080" s="33">
        <f>IF($AB1080="","",IFERROR(INDEX(ITP!$N$3:$N$46,MATCH($AB1080,ITP!$E$3:$E$46,0)),""))</f>
        <v/>
      </c>
      <c r="AA1080" s="13">
        <f>IF(A1080="","",A1080&amp;"|"&amp;COUNTIF($A$2:A1080,A1080))</f>
        <v/>
      </c>
      <c r="AB1080" s="13">
        <f>IF($A1080="","",IFERROR(INDEX(ITP!$C$3:$C$21,MATCH(1,INDEX((ITP!$A$3:$A$21=$A1080)*(((ITP!$B$3:$B$21="")+ISNUMBER(SEARCH(ITP!$B$3:$B$21,$G1080&amp;" "&amp;$T1080)))&gt;0),0),0)),""))</f>
        <v/>
      </c>
    </row>
    <row r="1081">
      <c r="A1081" s="33" t="n"/>
      <c r="B1081" s="10" t="n"/>
      <c r="C1081" s="33" t="n"/>
      <c r="D1081" s="28" t="n"/>
      <c r="E1081" s="10" t="n"/>
      <c r="F1081" s="44" t="n"/>
      <c r="G1081" s="33" t="n"/>
      <c r="H1081" s="33" t="n"/>
      <c r="I1081" s="33" t="n"/>
      <c r="J1081" s="33" t="n"/>
      <c r="K1081" s="44" t="n"/>
      <c r="L1081" s="10" t="n"/>
      <c r="M1081" s="33" t="n"/>
      <c r="N1081" s="33" t="n"/>
      <c r="O1081" s="33" t="n"/>
      <c r="P1081" s="33" t="n"/>
      <c r="Q1081" s="33" t="n"/>
      <c r="R1081" s="33">
        <f>IF($AB1081="","",IFERROR(INDEX(ITP!$G$3:$G$46,MATCH($AB1081,ITP!$E$3:$E$46,0)),""))</f>
        <v/>
      </c>
      <c r="S1081" s="33" t="n"/>
      <c r="T1081" s="33" t="n"/>
      <c r="U1081" s="33">
        <f>IF($AB1081="","",IFERROR(INDEX(ITP!$I$3:$I$46,MATCH($AB1081,ITP!$E$3:$E$46,0)),""))</f>
        <v/>
      </c>
      <c r="V1081" s="33">
        <f>IF($AB1081="","",IFERROR(INDEX(ITP!$J$3:$J$46,MATCH($AB1081,ITP!$E$3:$E$46,0)),""))</f>
        <v/>
      </c>
      <c r="W1081" s="33">
        <f>IF($AB1081="","",IFERROR(INDEX(ITP!$K$3:$K$46,MATCH($AB1081,ITP!$E$3:$E$46,0)),""))</f>
        <v/>
      </c>
      <c r="X1081" s="33">
        <f>IF($AB1081="","",IFERROR(INDEX(ITP!$L$3:$L$46,MATCH($AB1081,ITP!$E$3:$E$46,0)),""))</f>
        <v/>
      </c>
      <c r="Y1081" s="33">
        <f>IF($AB1081="","",IFERROR(INDEX(ITP!$M$3:$M$46,MATCH($AB1081,ITP!$E$3:$E$46,0)),""))</f>
        <v/>
      </c>
      <c r="Z1081" s="33">
        <f>IF($AB1081="","",IFERROR(INDEX(ITP!$N$3:$N$46,MATCH($AB1081,ITP!$E$3:$E$46,0)),""))</f>
        <v/>
      </c>
      <c r="AA1081" s="13">
        <f>IF(A1081="","",A1081&amp;"|"&amp;COUNTIF($A$2:A1081,A1081))</f>
        <v/>
      </c>
      <c r="AB1081" s="13">
        <f>IF($A1081="","",IFERROR(INDEX(ITP!$C$3:$C$21,MATCH(1,INDEX((ITP!$A$3:$A$21=$A1081)*(((ITP!$B$3:$B$21="")+ISNUMBER(SEARCH(ITP!$B$3:$B$21,$G1081&amp;" "&amp;$T1081)))&gt;0),0),0)),""))</f>
        <v/>
      </c>
    </row>
    <row r="1082">
      <c r="A1082" s="33" t="n"/>
      <c r="B1082" s="10" t="n"/>
      <c r="C1082" s="33" t="n"/>
      <c r="D1082" s="28" t="n"/>
      <c r="E1082" s="10" t="n"/>
      <c r="F1082" s="44" t="n"/>
      <c r="G1082" s="33" t="n"/>
      <c r="H1082" s="33" t="n"/>
      <c r="I1082" s="33" t="n"/>
      <c r="J1082" s="33" t="n"/>
      <c r="K1082" s="44" t="n"/>
      <c r="L1082" s="10" t="n"/>
      <c r="M1082" s="33" t="n"/>
      <c r="N1082" s="33" t="n"/>
      <c r="O1082" s="33" t="n"/>
      <c r="P1082" s="33" t="n"/>
      <c r="Q1082" s="33" t="n"/>
      <c r="R1082" s="33">
        <f>IF($AB1082="","",IFERROR(INDEX(ITP!$G$3:$G$46,MATCH($AB1082,ITP!$E$3:$E$46,0)),""))</f>
        <v/>
      </c>
      <c r="S1082" s="33" t="n"/>
      <c r="T1082" s="33" t="n"/>
      <c r="U1082" s="33">
        <f>IF($AB1082="","",IFERROR(INDEX(ITP!$I$3:$I$46,MATCH($AB1082,ITP!$E$3:$E$46,0)),""))</f>
        <v/>
      </c>
      <c r="V1082" s="33">
        <f>IF($AB1082="","",IFERROR(INDEX(ITP!$J$3:$J$46,MATCH($AB1082,ITP!$E$3:$E$46,0)),""))</f>
        <v/>
      </c>
      <c r="W1082" s="33">
        <f>IF($AB1082="","",IFERROR(INDEX(ITP!$K$3:$K$46,MATCH($AB1082,ITP!$E$3:$E$46,0)),""))</f>
        <v/>
      </c>
      <c r="X1082" s="33">
        <f>IF($AB1082="","",IFERROR(INDEX(ITP!$L$3:$L$46,MATCH($AB1082,ITP!$E$3:$E$46,0)),""))</f>
        <v/>
      </c>
      <c r="Y1082" s="33">
        <f>IF($AB1082="","",IFERROR(INDEX(ITP!$M$3:$M$46,MATCH($AB1082,ITP!$E$3:$E$46,0)),""))</f>
        <v/>
      </c>
      <c r="Z1082" s="33">
        <f>IF($AB1082="","",IFERROR(INDEX(ITP!$N$3:$N$46,MATCH($AB1082,ITP!$E$3:$E$46,0)),""))</f>
        <v/>
      </c>
      <c r="AA1082" s="13">
        <f>IF(A1082="","",A1082&amp;"|"&amp;COUNTIF($A$2:A1082,A1082))</f>
        <v/>
      </c>
      <c r="AB1082" s="13">
        <f>IF($A1082="","",IFERROR(INDEX(ITP!$C$3:$C$21,MATCH(1,INDEX((ITP!$A$3:$A$21=$A1082)*(((ITP!$B$3:$B$21="")+ISNUMBER(SEARCH(ITP!$B$3:$B$21,$G1082&amp;" "&amp;$T1082)))&gt;0),0),0)),""))</f>
        <v/>
      </c>
    </row>
    <row r="1083">
      <c r="A1083" s="33" t="n"/>
      <c r="B1083" s="10" t="n"/>
      <c r="C1083" s="33" t="n"/>
      <c r="D1083" s="28" t="n"/>
      <c r="E1083" s="10" t="n"/>
      <c r="F1083" s="44" t="n"/>
      <c r="G1083" s="33" t="n"/>
      <c r="H1083" s="33" t="n"/>
      <c r="I1083" s="33" t="n"/>
      <c r="J1083" s="33" t="n"/>
      <c r="K1083" s="44" t="n"/>
      <c r="L1083" s="10" t="n"/>
      <c r="M1083" s="33" t="n"/>
      <c r="N1083" s="33" t="n"/>
      <c r="O1083" s="33" t="n"/>
      <c r="P1083" s="33" t="n"/>
      <c r="Q1083" s="33" t="n"/>
      <c r="R1083" s="33">
        <f>IF($AB1083="","",IFERROR(INDEX(ITP!$G$3:$G$46,MATCH($AB1083,ITP!$E$3:$E$46,0)),""))</f>
        <v/>
      </c>
      <c r="S1083" s="33" t="n"/>
      <c r="T1083" s="33" t="n"/>
      <c r="U1083" s="33">
        <f>IF($AB1083="","",IFERROR(INDEX(ITP!$I$3:$I$46,MATCH($AB1083,ITP!$E$3:$E$46,0)),""))</f>
        <v/>
      </c>
      <c r="V1083" s="33">
        <f>IF($AB1083="","",IFERROR(INDEX(ITP!$J$3:$J$46,MATCH($AB1083,ITP!$E$3:$E$46,0)),""))</f>
        <v/>
      </c>
      <c r="W1083" s="33">
        <f>IF($AB1083="","",IFERROR(INDEX(ITP!$K$3:$K$46,MATCH($AB1083,ITP!$E$3:$E$46,0)),""))</f>
        <v/>
      </c>
      <c r="X1083" s="33">
        <f>IF($AB1083="","",IFERROR(INDEX(ITP!$L$3:$L$46,MATCH($AB1083,ITP!$E$3:$E$46,0)),""))</f>
        <v/>
      </c>
      <c r="Y1083" s="33">
        <f>IF($AB1083="","",IFERROR(INDEX(ITP!$M$3:$M$46,MATCH($AB1083,ITP!$E$3:$E$46,0)),""))</f>
        <v/>
      </c>
      <c r="Z1083" s="33">
        <f>IF($AB1083="","",IFERROR(INDEX(ITP!$N$3:$N$46,MATCH($AB1083,ITP!$E$3:$E$46,0)),""))</f>
        <v/>
      </c>
      <c r="AA1083" s="13">
        <f>IF(A1083="","",A1083&amp;"|"&amp;COUNTIF($A$2:A1083,A1083))</f>
        <v/>
      </c>
      <c r="AB1083" s="13">
        <f>IF($A1083="","",IFERROR(INDEX(ITP!$C$3:$C$21,MATCH(1,INDEX((ITP!$A$3:$A$21=$A1083)*(((ITP!$B$3:$B$21="")+ISNUMBER(SEARCH(ITP!$B$3:$B$21,$G1083&amp;" "&amp;$T1083)))&gt;0),0),0)),""))</f>
        <v/>
      </c>
    </row>
    <row r="1084">
      <c r="A1084" s="33" t="n"/>
      <c r="B1084" s="10" t="n"/>
      <c r="C1084" s="33" t="n"/>
      <c r="D1084" s="28" t="n"/>
      <c r="E1084" s="10" t="n"/>
      <c r="F1084" s="44" t="n"/>
      <c r="G1084" s="33" t="n"/>
      <c r="H1084" s="33" t="n"/>
      <c r="I1084" s="33" t="n"/>
      <c r="J1084" s="33" t="n"/>
      <c r="K1084" s="44" t="n"/>
      <c r="L1084" s="10" t="n"/>
      <c r="M1084" s="33" t="n"/>
      <c r="N1084" s="33" t="n"/>
      <c r="O1084" s="33" t="n"/>
      <c r="P1084" s="33" t="n"/>
      <c r="Q1084" s="33" t="n"/>
      <c r="R1084" s="33">
        <f>IF($AB1084="","",IFERROR(INDEX(ITP!$G$3:$G$46,MATCH($AB1084,ITP!$E$3:$E$46,0)),""))</f>
        <v/>
      </c>
      <c r="S1084" s="33" t="n"/>
      <c r="T1084" s="33" t="n"/>
      <c r="U1084" s="33">
        <f>IF($AB1084="","",IFERROR(INDEX(ITP!$I$3:$I$46,MATCH($AB1084,ITP!$E$3:$E$46,0)),""))</f>
        <v/>
      </c>
      <c r="V1084" s="33">
        <f>IF($AB1084="","",IFERROR(INDEX(ITP!$J$3:$J$46,MATCH($AB1084,ITP!$E$3:$E$46,0)),""))</f>
        <v/>
      </c>
      <c r="W1084" s="33">
        <f>IF($AB1084="","",IFERROR(INDEX(ITP!$K$3:$K$46,MATCH($AB1084,ITP!$E$3:$E$46,0)),""))</f>
        <v/>
      </c>
      <c r="X1084" s="33">
        <f>IF($AB1084="","",IFERROR(INDEX(ITP!$L$3:$L$46,MATCH($AB1084,ITP!$E$3:$E$46,0)),""))</f>
        <v/>
      </c>
      <c r="Y1084" s="33">
        <f>IF($AB1084="","",IFERROR(INDEX(ITP!$M$3:$M$46,MATCH($AB1084,ITP!$E$3:$E$46,0)),""))</f>
        <v/>
      </c>
      <c r="Z1084" s="33">
        <f>IF($AB1084="","",IFERROR(INDEX(ITP!$N$3:$N$46,MATCH($AB1084,ITP!$E$3:$E$46,0)),""))</f>
        <v/>
      </c>
      <c r="AA1084" s="13">
        <f>IF(A1084="","",A1084&amp;"|"&amp;COUNTIF($A$2:A1084,A1084))</f>
        <v/>
      </c>
      <c r="AB1084" s="13">
        <f>IF($A1084="","",IFERROR(INDEX(ITP!$C$3:$C$21,MATCH(1,INDEX((ITP!$A$3:$A$21=$A1084)*(((ITP!$B$3:$B$21="")+ISNUMBER(SEARCH(ITP!$B$3:$B$21,$G1084&amp;" "&amp;$T1084)))&gt;0),0),0)),""))</f>
        <v/>
      </c>
    </row>
    <row r="1085">
      <c r="A1085" s="33" t="n"/>
      <c r="B1085" s="10" t="n"/>
      <c r="C1085" s="33" t="n"/>
      <c r="D1085" s="28" t="n"/>
      <c r="E1085" s="10" t="n"/>
      <c r="F1085" s="44" t="n"/>
      <c r="G1085" s="33" t="n"/>
      <c r="H1085" s="33" t="n"/>
      <c r="I1085" s="33" t="n"/>
      <c r="J1085" s="33" t="n"/>
      <c r="K1085" s="44" t="n"/>
      <c r="L1085" s="10" t="n"/>
      <c r="M1085" s="33" t="n"/>
      <c r="N1085" s="33" t="n"/>
      <c r="O1085" s="33" t="n"/>
      <c r="P1085" s="33" t="n"/>
      <c r="Q1085" s="33" t="n"/>
      <c r="R1085" s="33">
        <f>IF($AB1085="","",IFERROR(INDEX(ITP!$G$3:$G$46,MATCH($AB1085,ITP!$E$3:$E$46,0)),""))</f>
        <v/>
      </c>
      <c r="S1085" s="33" t="n"/>
      <c r="T1085" s="33" t="n"/>
      <c r="U1085" s="33">
        <f>IF($AB1085="","",IFERROR(INDEX(ITP!$I$3:$I$46,MATCH($AB1085,ITP!$E$3:$E$46,0)),""))</f>
        <v/>
      </c>
      <c r="V1085" s="33">
        <f>IF($AB1085="","",IFERROR(INDEX(ITP!$J$3:$J$46,MATCH($AB1085,ITP!$E$3:$E$46,0)),""))</f>
        <v/>
      </c>
      <c r="W1085" s="33">
        <f>IF($AB1085="","",IFERROR(INDEX(ITP!$K$3:$K$46,MATCH($AB1085,ITP!$E$3:$E$46,0)),""))</f>
        <v/>
      </c>
      <c r="X1085" s="33">
        <f>IF($AB1085="","",IFERROR(INDEX(ITP!$L$3:$L$46,MATCH($AB1085,ITP!$E$3:$E$46,0)),""))</f>
        <v/>
      </c>
      <c r="Y1085" s="33">
        <f>IF($AB1085="","",IFERROR(INDEX(ITP!$M$3:$M$46,MATCH($AB1085,ITP!$E$3:$E$46,0)),""))</f>
        <v/>
      </c>
      <c r="Z1085" s="33">
        <f>IF($AB1085="","",IFERROR(INDEX(ITP!$N$3:$N$46,MATCH($AB1085,ITP!$E$3:$E$46,0)),""))</f>
        <v/>
      </c>
      <c r="AA1085" s="13">
        <f>IF(A1085="","",A1085&amp;"|"&amp;COUNTIF($A$2:A1085,A1085))</f>
        <v/>
      </c>
      <c r="AB1085" s="13">
        <f>IF($A1085="","",IFERROR(INDEX(ITP!$C$3:$C$21,MATCH(1,INDEX((ITP!$A$3:$A$21=$A1085)*(((ITP!$B$3:$B$21="")+ISNUMBER(SEARCH(ITP!$B$3:$B$21,$G1085&amp;" "&amp;$T1085)))&gt;0),0),0)),""))</f>
        <v/>
      </c>
    </row>
    <row r="1086">
      <c r="A1086" s="33" t="n"/>
      <c r="B1086" s="10" t="n"/>
      <c r="C1086" s="33" t="n"/>
      <c r="D1086" s="28" t="n"/>
      <c r="E1086" s="10" t="n"/>
      <c r="F1086" s="44" t="n"/>
      <c r="G1086" s="33" t="n"/>
      <c r="H1086" s="33" t="n"/>
      <c r="I1086" s="33" t="n"/>
      <c r="J1086" s="33" t="n"/>
      <c r="K1086" s="44" t="n"/>
      <c r="L1086" s="10" t="n"/>
      <c r="M1086" s="33" t="n"/>
      <c r="N1086" s="33" t="n"/>
      <c r="O1086" s="33" t="n"/>
      <c r="P1086" s="33" t="n"/>
      <c r="Q1086" s="33" t="n"/>
      <c r="R1086" s="33">
        <f>IF($AB1086="","",IFERROR(INDEX(ITP!$G$3:$G$46,MATCH($AB1086,ITP!$E$3:$E$46,0)),""))</f>
        <v/>
      </c>
      <c r="S1086" s="33" t="n"/>
      <c r="T1086" s="33" t="n"/>
      <c r="U1086" s="33">
        <f>IF($AB1086="","",IFERROR(INDEX(ITP!$I$3:$I$46,MATCH($AB1086,ITP!$E$3:$E$46,0)),""))</f>
        <v/>
      </c>
      <c r="V1086" s="33">
        <f>IF($AB1086="","",IFERROR(INDEX(ITP!$J$3:$J$46,MATCH($AB1086,ITP!$E$3:$E$46,0)),""))</f>
        <v/>
      </c>
      <c r="W1086" s="33">
        <f>IF($AB1086="","",IFERROR(INDEX(ITP!$K$3:$K$46,MATCH($AB1086,ITP!$E$3:$E$46,0)),""))</f>
        <v/>
      </c>
      <c r="X1086" s="33">
        <f>IF($AB1086="","",IFERROR(INDEX(ITP!$L$3:$L$46,MATCH($AB1086,ITP!$E$3:$E$46,0)),""))</f>
        <v/>
      </c>
      <c r="Y1086" s="33">
        <f>IF($AB1086="","",IFERROR(INDEX(ITP!$M$3:$M$46,MATCH($AB1086,ITP!$E$3:$E$46,0)),""))</f>
        <v/>
      </c>
      <c r="Z1086" s="33">
        <f>IF($AB1086="","",IFERROR(INDEX(ITP!$N$3:$N$46,MATCH($AB1086,ITP!$E$3:$E$46,0)),""))</f>
        <v/>
      </c>
      <c r="AA1086" s="13">
        <f>IF(A1086="","",A1086&amp;"|"&amp;COUNTIF($A$2:A1086,A1086))</f>
        <v/>
      </c>
      <c r="AB1086" s="13">
        <f>IF($A1086="","",IFERROR(INDEX(ITP!$C$3:$C$21,MATCH(1,INDEX((ITP!$A$3:$A$21=$A1086)*(((ITP!$B$3:$B$21="")+ISNUMBER(SEARCH(ITP!$B$3:$B$21,$G1086&amp;" "&amp;$T1086)))&gt;0),0),0)),""))</f>
        <v/>
      </c>
    </row>
    <row r="1087">
      <c r="A1087" s="33" t="n"/>
      <c r="B1087" s="10" t="n"/>
      <c r="C1087" s="33" t="n"/>
      <c r="D1087" s="28" t="n"/>
      <c r="E1087" s="10" t="n"/>
      <c r="F1087" s="44" t="n"/>
      <c r="G1087" s="33" t="n"/>
      <c r="H1087" s="33" t="n"/>
      <c r="I1087" s="33" t="n"/>
      <c r="J1087" s="33" t="n"/>
      <c r="K1087" s="44" t="n"/>
      <c r="L1087" s="10" t="n"/>
      <c r="M1087" s="33" t="n"/>
      <c r="N1087" s="33" t="n"/>
      <c r="O1087" s="33" t="n"/>
      <c r="P1087" s="33" t="n"/>
      <c r="Q1087" s="33" t="n"/>
      <c r="R1087" s="33">
        <f>IF($AB1087="","",IFERROR(INDEX(ITP!$G$3:$G$46,MATCH($AB1087,ITP!$E$3:$E$46,0)),""))</f>
        <v/>
      </c>
      <c r="S1087" s="33" t="n"/>
      <c r="T1087" s="33" t="n"/>
      <c r="U1087" s="33">
        <f>IF($AB1087="","",IFERROR(INDEX(ITP!$I$3:$I$46,MATCH($AB1087,ITP!$E$3:$E$46,0)),""))</f>
        <v/>
      </c>
      <c r="V1087" s="33">
        <f>IF($AB1087="","",IFERROR(INDEX(ITP!$J$3:$J$46,MATCH($AB1087,ITP!$E$3:$E$46,0)),""))</f>
        <v/>
      </c>
      <c r="W1087" s="33">
        <f>IF($AB1087="","",IFERROR(INDEX(ITP!$K$3:$K$46,MATCH($AB1087,ITP!$E$3:$E$46,0)),""))</f>
        <v/>
      </c>
      <c r="X1087" s="33">
        <f>IF($AB1087="","",IFERROR(INDEX(ITP!$L$3:$L$46,MATCH($AB1087,ITP!$E$3:$E$46,0)),""))</f>
        <v/>
      </c>
      <c r="Y1087" s="33">
        <f>IF($AB1087="","",IFERROR(INDEX(ITP!$M$3:$M$46,MATCH($AB1087,ITP!$E$3:$E$46,0)),""))</f>
        <v/>
      </c>
      <c r="Z1087" s="33">
        <f>IF($AB1087="","",IFERROR(INDEX(ITP!$N$3:$N$46,MATCH($AB1087,ITP!$E$3:$E$46,0)),""))</f>
        <v/>
      </c>
      <c r="AA1087" s="13">
        <f>IF(A1087="","",A1087&amp;"|"&amp;COUNTIF($A$2:A1087,A1087))</f>
        <v/>
      </c>
      <c r="AB1087" s="13">
        <f>IF($A1087="","",IFERROR(INDEX(ITP!$C$3:$C$21,MATCH(1,INDEX((ITP!$A$3:$A$21=$A1087)*(((ITP!$B$3:$B$21="")+ISNUMBER(SEARCH(ITP!$B$3:$B$21,$G1087&amp;" "&amp;$T1087)))&gt;0),0),0)),""))</f>
        <v/>
      </c>
    </row>
    <row r="1088">
      <c r="A1088" s="33" t="n"/>
      <c r="B1088" s="10" t="n"/>
      <c r="C1088" s="33" t="n"/>
      <c r="D1088" s="28" t="n"/>
      <c r="E1088" s="10" t="n"/>
      <c r="F1088" s="44" t="n"/>
      <c r="G1088" s="33" t="n"/>
      <c r="H1088" s="33" t="n"/>
      <c r="I1088" s="33" t="n"/>
      <c r="J1088" s="33" t="n"/>
      <c r="K1088" s="44" t="n"/>
      <c r="L1088" s="10" t="n"/>
      <c r="M1088" s="33" t="n"/>
      <c r="N1088" s="33" t="n"/>
      <c r="O1088" s="33" t="n"/>
      <c r="P1088" s="33" t="n"/>
      <c r="Q1088" s="33" t="n"/>
      <c r="R1088" s="33">
        <f>IF($AB1088="","",IFERROR(INDEX(ITP!$G$3:$G$46,MATCH($AB1088,ITP!$E$3:$E$46,0)),""))</f>
        <v/>
      </c>
      <c r="S1088" s="33" t="n"/>
      <c r="T1088" s="33" t="n"/>
      <c r="U1088" s="33">
        <f>IF($AB1088="","",IFERROR(INDEX(ITP!$I$3:$I$46,MATCH($AB1088,ITP!$E$3:$E$46,0)),""))</f>
        <v/>
      </c>
      <c r="V1088" s="33">
        <f>IF($AB1088="","",IFERROR(INDEX(ITP!$J$3:$J$46,MATCH($AB1088,ITP!$E$3:$E$46,0)),""))</f>
        <v/>
      </c>
      <c r="W1088" s="33">
        <f>IF($AB1088="","",IFERROR(INDEX(ITP!$K$3:$K$46,MATCH($AB1088,ITP!$E$3:$E$46,0)),""))</f>
        <v/>
      </c>
      <c r="X1088" s="33">
        <f>IF($AB1088="","",IFERROR(INDEX(ITP!$L$3:$L$46,MATCH($AB1088,ITP!$E$3:$E$46,0)),""))</f>
        <v/>
      </c>
      <c r="Y1088" s="33">
        <f>IF($AB1088="","",IFERROR(INDEX(ITP!$M$3:$M$46,MATCH($AB1088,ITP!$E$3:$E$46,0)),""))</f>
        <v/>
      </c>
      <c r="Z1088" s="33">
        <f>IF($AB1088="","",IFERROR(INDEX(ITP!$N$3:$N$46,MATCH($AB1088,ITP!$E$3:$E$46,0)),""))</f>
        <v/>
      </c>
      <c r="AA1088" s="13">
        <f>IF(A1088="","",A1088&amp;"|"&amp;COUNTIF($A$2:A1088,A1088))</f>
        <v/>
      </c>
      <c r="AB1088" s="13">
        <f>IF($A1088="","",IFERROR(INDEX(ITP!$C$3:$C$21,MATCH(1,INDEX((ITP!$A$3:$A$21=$A1088)*(((ITP!$B$3:$B$21="")+ISNUMBER(SEARCH(ITP!$B$3:$B$21,$G1088&amp;" "&amp;$T1088)))&gt;0),0),0)),""))</f>
        <v/>
      </c>
    </row>
    <row r="1089">
      <c r="A1089" s="33" t="n"/>
      <c r="B1089" s="10" t="n"/>
      <c r="C1089" s="33" t="n"/>
      <c r="D1089" s="28" t="n"/>
      <c r="E1089" s="10" t="n"/>
      <c r="F1089" s="44" t="n"/>
      <c r="G1089" s="33" t="n"/>
      <c r="H1089" s="33" t="n"/>
      <c r="I1089" s="33" t="n"/>
      <c r="J1089" s="33" t="n"/>
      <c r="K1089" s="44" t="n"/>
      <c r="L1089" s="10" t="n"/>
      <c r="M1089" s="33" t="n"/>
      <c r="N1089" s="33" t="n"/>
      <c r="O1089" s="33" t="n"/>
      <c r="P1089" s="33" t="n"/>
      <c r="Q1089" s="33" t="n"/>
      <c r="R1089" s="33">
        <f>IF($AB1089="","",IFERROR(INDEX(ITP!$G$3:$G$46,MATCH($AB1089,ITP!$E$3:$E$46,0)),""))</f>
        <v/>
      </c>
      <c r="S1089" s="33" t="n"/>
      <c r="T1089" s="33" t="n"/>
      <c r="U1089" s="33">
        <f>IF($AB1089="","",IFERROR(INDEX(ITP!$I$3:$I$46,MATCH($AB1089,ITP!$E$3:$E$46,0)),""))</f>
        <v/>
      </c>
      <c r="V1089" s="33">
        <f>IF($AB1089="","",IFERROR(INDEX(ITP!$J$3:$J$46,MATCH($AB1089,ITP!$E$3:$E$46,0)),""))</f>
        <v/>
      </c>
      <c r="W1089" s="33">
        <f>IF($AB1089="","",IFERROR(INDEX(ITP!$K$3:$K$46,MATCH($AB1089,ITP!$E$3:$E$46,0)),""))</f>
        <v/>
      </c>
      <c r="X1089" s="33">
        <f>IF($AB1089="","",IFERROR(INDEX(ITP!$L$3:$L$46,MATCH($AB1089,ITP!$E$3:$E$46,0)),""))</f>
        <v/>
      </c>
      <c r="Y1089" s="33">
        <f>IF($AB1089="","",IFERROR(INDEX(ITP!$M$3:$M$46,MATCH($AB1089,ITP!$E$3:$E$46,0)),""))</f>
        <v/>
      </c>
      <c r="Z1089" s="33">
        <f>IF($AB1089="","",IFERROR(INDEX(ITP!$N$3:$N$46,MATCH($AB1089,ITP!$E$3:$E$46,0)),""))</f>
        <v/>
      </c>
      <c r="AA1089" s="13">
        <f>IF(A1089="","",A1089&amp;"|"&amp;COUNTIF($A$2:A1089,A1089))</f>
        <v/>
      </c>
      <c r="AB1089" s="13">
        <f>IF($A1089="","",IFERROR(INDEX(ITP!$C$3:$C$21,MATCH(1,INDEX((ITP!$A$3:$A$21=$A1089)*(((ITP!$B$3:$B$21="")+ISNUMBER(SEARCH(ITP!$B$3:$B$21,$G1089&amp;" "&amp;$T1089)))&gt;0),0),0)),""))</f>
        <v/>
      </c>
    </row>
    <row r="1090">
      <c r="A1090" s="33" t="n"/>
      <c r="B1090" s="10" t="n"/>
      <c r="C1090" s="33" t="n"/>
      <c r="D1090" s="28" t="n"/>
      <c r="E1090" s="10" t="n"/>
      <c r="F1090" s="44" t="n"/>
      <c r="G1090" s="33" t="n"/>
      <c r="H1090" s="33" t="n"/>
      <c r="I1090" s="33" t="n"/>
      <c r="J1090" s="33" t="n"/>
      <c r="K1090" s="44" t="n"/>
      <c r="L1090" s="10" t="n"/>
      <c r="M1090" s="33" t="n"/>
      <c r="N1090" s="33" t="n"/>
      <c r="O1090" s="33" t="n"/>
      <c r="P1090" s="33" t="n"/>
      <c r="Q1090" s="33" t="n"/>
      <c r="R1090" s="33">
        <f>IF($AB1090="","",IFERROR(INDEX(ITP!$G$3:$G$46,MATCH($AB1090,ITP!$E$3:$E$46,0)),""))</f>
        <v/>
      </c>
      <c r="S1090" s="33" t="n"/>
      <c r="T1090" s="33" t="n"/>
      <c r="U1090" s="33">
        <f>IF($AB1090="","",IFERROR(INDEX(ITP!$I$3:$I$46,MATCH($AB1090,ITP!$E$3:$E$46,0)),""))</f>
        <v/>
      </c>
      <c r="V1090" s="33">
        <f>IF($AB1090="","",IFERROR(INDEX(ITP!$J$3:$J$46,MATCH($AB1090,ITP!$E$3:$E$46,0)),""))</f>
        <v/>
      </c>
      <c r="W1090" s="33">
        <f>IF($AB1090="","",IFERROR(INDEX(ITP!$K$3:$K$46,MATCH($AB1090,ITP!$E$3:$E$46,0)),""))</f>
        <v/>
      </c>
      <c r="X1090" s="33">
        <f>IF($AB1090="","",IFERROR(INDEX(ITP!$L$3:$L$46,MATCH($AB1090,ITP!$E$3:$E$46,0)),""))</f>
        <v/>
      </c>
      <c r="Y1090" s="33">
        <f>IF($AB1090="","",IFERROR(INDEX(ITP!$M$3:$M$46,MATCH($AB1090,ITP!$E$3:$E$46,0)),""))</f>
        <v/>
      </c>
      <c r="Z1090" s="33">
        <f>IF($AB1090="","",IFERROR(INDEX(ITP!$N$3:$N$46,MATCH($AB1090,ITP!$E$3:$E$46,0)),""))</f>
        <v/>
      </c>
      <c r="AA1090" s="13">
        <f>IF(A1090="","",A1090&amp;"|"&amp;COUNTIF($A$2:A1090,A1090))</f>
        <v/>
      </c>
      <c r="AB1090" s="13">
        <f>IF($A1090="","",IFERROR(INDEX(ITP!$C$3:$C$21,MATCH(1,INDEX((ITP!$A$3:$A$21=$A1090)*(((ITP!$B$3:$B$21="")+ISNUMBER(SEARCH(ITP!$B$3:$B$21,$G1090&amp;" "&amp;$T1090)))&gt;0),0),0)),""))</f>
        <v/>
      </c>
    </row>
    <row r="1091">
      <c r="A1091" s="33" t="n"/>
      <c r="B1091" s="10" t="n"/>
      <c r="C1091" s="33" t="n"/>
      <c r="D1091" s="28" t="n"/>
      <c r="E1091" s="10" t="n"/>
      <c r="F1091" s="44" t="n"/>
      <c r="G1091" s="33" t="n"/>
      <c r="H1091" s="33" t="n"/>
      <c r="I1091" s="33" t="n"/>
      <c r="J1091" s="33" t="n"/>
      <c r="K1091" s="44" t="n"/>
      <c r="L1091" s="10" t="n"/>
      <c r="M1091" s="33" t="n"/>
      <c r="N1091" s="33" t="n"/>
      <c r="O1091" s="33" t="n"/>
      <c r="P1091" s="33" t="n"/>
      <c r="Q1091" s="33" t="n"/>
      <c r="R1091" s="33">
        <f>IF($AB1091="","",IFERROR(INDEX(ITP!$G$3:$G$46,MATCH($AB1091,ITP!$E$3:$E$46,0)),""))</f>
        <v/>
      </c>
      <c r="S1091" s="33" t="n"/>
      <c r="T1091" s="33" t="n"/>
      <c r="U1091" s="33">
        <f>IF($AB1091="","",IFERROR(INDEX(ITP!$I$3:$I$46,MATCH($AB1091,ITP!$E$3:$E$46,0)),""))</f>
        <v/>
      </c>
      <c r="V1091" s="33">
        <f>IF($AB1091="","",IFERROR(INDEX(ITP!$J$3:$J$46,MATCH($AB1091,ITP!$E$3:$E$46,0)),""))</f>
        <v/>
      </c>
      <c r="W1091" s="33">
        <f>IF($AB1091="","",IFERROR(INDEX(ITP!$K$3:$K$46,MATCH($AB1091,ITP!$E$3:$E$46,0)),""))</f>
        <v/>
      </c>
      <c r="X1091" s="33">
        <f>IF($AB1091="","",IFERROR(INDEX(ITP!$L$3:$L$46,MATCH($AB1091,ITP!$E$3:$E$46,0)),""))</f>
        <v/>
      </c>
      <c r="Y1091" s="33">
        <f>IF($AB1091="","",IFERROR(INDEX(ITP!$M$3:$M$46,MATCH($AB1091,ITP!$E$3:$E$46,0)),""))</f>
        <v/>
      </c>
      <c r="Z1091" s="33">
        <f>IF($AB1091="","",IFERROR(INDEX(ITP!$N$3:$N$46,MATCH($AB1091,ITP!$E$3:$E$46,0)),""))</f>
        <v/>
      </c>
      <c r="AA1091" s="13">
        <f>IF(A1091="","",A1091&amp;"|"&amp;COUNTIF($A$2:A1091,A1091))</f>
        <v/>
      </c>
      <c r="AB1091" s="13">
        <f>IF($A1091="","",IFERROR(INDEX(ITP!$C$3:$C$21,MATCH(1,INDEX((ITP!$A$3:$A$21=$A1091)*(((ITP!$B$3:$B$21="")+ISNUMBER(SEARCH(ITP!$B$3:$B$21,$G1091&amp;" "&amp;$T1091)))&gt;0),0),0)),""))</f>
        <v/>
      </c>
    </row>
    <row r="1092">
      <c r="A1092" s="33" t="n"/>
      <c r="B1092" s="10" t="n"/>
      <c r="C1092" s="33" t="n"/>
      <c r="D1092" s="28" t="n"/>
      <c r="E1092" s="10" t="n"/>
      <c r="F1092" s="44" t="n"/>
      <c r="G1092" s="33" t="n"/>
      <c r="H1092" s="33" t="n"/>
      <c r="I1092" s="33" t="n"/>
      <c r="J1092" s="33" t="n"/>
      <c r="K1092" s="44" t="n"/>
      <c r="L1092" s="10" t="n"/>
      <c r="M1092" s="33" t="n"/>
      <c r="N1092" s="33" t="n"/>
      <c r="O1092" s="33" t="n"/>
      <c r="P1092" s="33" t="n"/>
      <c r="Q1092" s="33" t="n"/>
      <c r="R1092" s="33">
        <f>IF($AB1092="","",IFERROR(INDEX(ITP!$G$3:$G$46,MATCH($AB1092,ITP!$E$3:$E$46,0)),""))</f>
        <v/>
      </c>
      <c r="S1092" s="33" t="n"/>
      <c r="T1092" s="33" t="n"/>
      <c r="U1092" s="33">
        <f>IF($AB1092="","",IFERROR(INDEX(ITP!$I$3:$I$46,MATCH($AB1092,ITP!$E$3:$E$46,0)),""))</f>
        <v/>
      </c>
      <c r="V1092" s="33">
        <f>IF($AB1092="","",IFERROR(INDEX(ITP!$J$3:$J$46,MATCH($AB1092,ITP!$E$3:$E$46,0)),""))</f>
        <v/>
      </c>
      <c r="W1092" s="33">
        <f>IF($AB1092="","",IFERROR(INDEX(ITP!$K$3:$K$46,MATCH($AB1092,ITP!$E$3:$E$46,0)),""))</f>
        <v/>
      </c>
      <c r="X1092" s="33">
        <f>IF($AB1092="","",IFERROR(INDEX(ITP!$L$3:$L$46,MATCH($AB1092,ITP!$E$3:$E$46,0)),""))</f>
        <v/>
      </c>
      <c r="Y1092" s="33">
        <f>IF($AB1092="","",IFERROR(INDEX(ITP!$M$3:$M$46,MATCH($AB1092,ITP!$E$3:$E$46,0)),""))</f>
        <v/>
      </c>
      <c r="Z1092" s="33">
        <f>IF($AB1092="","",IFERROR(INDEX(ITP!$N$3:$N$46,MATCH($AB1092,ITP!$E$3:$E$46,0)),""))</f>
        <v/>
      </c>
      <c r="AA1092" s="13">
        <f>IF(A1092="","",A1092&amp;"|"&amp;COUNTIF($A$2:A1092,A1092))</f>
        <v/>
      </c>
      <c r="AB1092" s="13">
        <f>IF($A1092="","",IFERROR(INDEX(ITP!$C$3:$C$21,MATCH(1,INDEX((ITP!$A$3:$A$21=$A1092)*(((ITP!$B$3:$B$21="")+ISNUMBER(SEARCH(ITP!$B$3:$B$21,$G1092&amp;" "&amp;$T1092)))&gt;0),0),0)),""))</f>
        <v/>
      </c>
    </row>
    <row r="1093">
      <c r="A1093" s="33" t="n"/>
      <c r="B1093" s="10" t="n"/>
      <c r="C1093" s="33" t="n"/>
      <c r="D1093" s="28" t="n"/>
      <c r="E1093" s="10" t="n"/>
      <c r="F1093" s="44" t="n"/>
      <c r="G1093" s="33" t="n"/>
      <c r="H1093" s="33" t="n"/>
      <c r="I1093" s="33" t="n"/>
      <c r="J1093" s="33" t="n"/>
      <c r="K1093" s="44" t="n"/>
      <c r="L1093" s="10" t="n"/>
      <c r="M1093" s="33" t="n"/>
      <c r="N1093" s="33" t="n"/>
      <c r="O1093" s="33" t="n"/>
      <c r="P1093" s="33" t="n"/>
      <c r="Q1093" s="33" t="n"/>
      <c r="R1093" s="33">
        <f>IF($AB1093="","",IFERROR(INDEX(ITP!$G$3:$G$46,MATCH($AB1093,ITP!$E$3:$E$46,0)),""))</f>
        <v/>
      </c>
      <c r="S1093" s="33" t="n"/>
      <c r="T1093" s="33" t="n"/>
      <c r="U1093" s="33">
        <f>IF($AB1093="","",IFERROR(INDEX(ITP!$I$3:$I$46,MATCH($AB1093,ITP!$E$3:$E$46,0)),""))</f>
        <v/>
      </c>
      <c r="V1093" s="33">
        <f>IF($AB1093="","",IFERROR(INDEX(ITP!$J$3:$J$46,MATCH($AB1093,ITP!$E$3:$E$46,0)),""))</f>
        <v/>
      </c>
      <c r="W1093" s="33">
        <f>IF($AB1093="","",IFERROR(INDEX(ITP!$K$3:$K$46,MATCH($AB1093,ITP!$E$3:$E$46,0)),""))</f>
        <v/>
      </c>
      <c r="X1093" s="33">
        <f>IF($AB1093="","",IFERROR(INDEX(ITP!$L$3:$L$46,MATCH($AB1093,ITP!$E$3:$E$46,0)),""))</f>
        <v/>
      </c>
      <c r="Y1093" s="33">
        <f>IF($AB1093="","",IFERROR(INDEX(ITP!$M$3:$M$46,MATCH($AB1093,ITP!$E$3:$E$46,0)),""))</f>
        <v/>
      </c>
      <c r="Z1093" s="33">
        <f>IF($AB1093="","",IFERROR(INDEX(ITP!$N$3:$N$46,MATCH($AB1093,ITP!$E$3:$E$46,0)),""))</f>
        <v/>
      </c>
      <c r="AA1093" s="13">
        <f>IF(A1093="","",A1093&amp;"|"&amp;COUNTIF($A$2:A1093,A1093))</f>
        <v/>
      </c>
      <c r="AB1093" s="13">
        <f>IF($A1093="","",IFERROR(INDEX(ITP!$C$3:$C$21,MATCH(1,INDEX((ITP!$A$3:$A$21=$A1093)*(((ITP!$B$3:$B$21="")+ISNUMBER(SEARCH(ITP!$B$3:$B$21,$G1093&amp;" "&amp;$T1093)))&gt;0),0),0)),""))</f>
        <v/>
      </c>
    </row>
    <row r="1094">
      <c r="A1094" s="33" t="n"/>
      <c r="B1094" s="10" t="n"/>
      <c r="C1094" s="33" t="n"/>
      <c r="D1094" s="28" t="n"/>
      <c r="E1094" s="10" t="n"/>
      <c r="F1094" s="44" t="n"/>
      <c r="G1094" s="33" t="n"/>
      <c r="H1094" s="33" t="n"/>
      <c r="I1094" s="33" t="n"/>
      <c r="J1094" s="33" t="n"/>
      <c r="K1094" s="44" t="n"/>
      <c r="L1094" s="10" t="n"/>
      <c r="M1094" s="33" t="n"/>
      <c r="N1094" s="33" t="n"/>
      <c r="O1094" s="33" t="n"/>
      <c r="P1094" s="33" t="n"/>
      <c r="Q1094" s="33" t="n"/>
      <c r="R1094" s="33">
        <f>IF($AB1094="","",IFERROR(INDEX(ITP!$G$3:$G$46,MATCH($AB1094,ITP!$E$3:$E$46,0)),""))</f>
        <v/>
      </c>
      <c r="S1094" s="33" t="n"/>
      <c r="T1094" s="33" t="n"/>
      <c r="U1094" s="33">
        <f>IF($AB1094="","",IFERROR(INDEX(ITP!$I$3:$I$46,MATCH($AB1094,ITP!$E$3:$E$46,0)),""))</f>
        <v/>
      </c>
      <c r="V1094" s="33">
        <f>IF($AB1094="","",IFERROR(INDEX(ITP!$J$3:$J$46,MATCH($AB1094,ITP!$E$3:$E$46,0)),""))</f>
        <v/>
      </c>
      <c r="W1094" s="33">
        <f>IF($AB1094="","",IFERROR(INDEX(ITP!$K$3:$K$46,MATCH($AB1094,ITP!$E$3:$E$46,0)),""))</f>
        <v/>
      </c>
      <c r="X1094" s="33">
        <f>IF($AB1094="","",IFERROR(INDEX(ITP!$L$3:$L$46,MATCH($AB1094,ITP!$E$3:$E$46,0)),""))</f>
        <v/>
      </c>
      <c r="Y1094" s="33">
        <f>IF($AB1094="","",IFERROR(INDEX(ITP!$M$3:$M$46,MATCH($AB1094,ITP!$E$3:$E$46,0)),""))</f>
        <v/>
      </c>
      <c r="Z1094" s="33">
        <f>IF($AB1094="","",IFERROR(INDEX(ITP!$N$3:$N$46,MATCH($AB1094,ITP!$E$3:$E$46,0)),""))</f>
        <v/>
      </c>
      <c r="AA1094" s="13">
        <f>IF(A1094="","",A1094&amp;"|"&amp;COUNTIF($A$2:A1094,A1094))</f>
        <v/>
      </c>
      <c r="AB1094" s="13">
        <f>IF($A1094="","",IFERROR(INDEX(ITP!$C$3:$C$21,MATCH(1,INDEX((ITP!$A$3:$A$21=$A1094)*(((ITP!$B$3:$B$21="")+ISNUMBER(SEARCH(ITP!$B$3:$B$21,$G1094&amp;" "&amp;$T1094)))&gt;0),0),0)),""))</f>
        <v/>
      </c>
    </row>
    <row r="1095">
      <c r="A1095" s="33" t="n"/>
      <c r="B1095" s="10" t="n"/>
      <c r="C1095" s="33" t="n"/>
      <c r="D1095" s="28" t="n"/>
      <c r="E1095" s="10" t="n"/>
      <c r="F1095" s="44" t="n"/>
      <c r="G1095" s="33" t="n"/>
      <c r="H1095" s="33" t="n"/>
      <c r="I1095" s="33" t="n"/>
      <c r="J1095" s="33" t="n"/>
      <c r="K1095" s="44" t="n"/>
      <c r="L1095" s="10" t="n"/>
      <c r="M1095" s="33" t="n"/>
      <c r="N1095" s="33" t="n"/>
      <c r="O1095" s="33" t="n"/>
      <c r="P1095" s="33" t="n"/>
      <c r="Q1095" s="33" t="n"/>
      <c r="R1095" s="33">
        <f>IF($AB1095="","",IFERROR(INDEX(ITP!$G$3:$G$46,MATCH($AB1095,ITP!$E$3:$E$46,0)),""))</f>
        <v/>
      </c>
      <c r="S1095" s="33" t="n"/>
      <c r="T1095" s="33" t="n"/>
      <c r="U1095" s="33">
        <f>IF($AB1095="","",IFERROR(INDEX(ITP!$I$3:$I$46,MATCH($AB1095,ITP!$E$3:$E$46,0)),""))</f>
        <v/>
      </c>
      <c r="V1095" s="33">
        <f>IF($AB1095="","",IFERROR(INDEX(ITP!$J$3:$J$46,MATCH($AB1095,ITP!$E$3:$E$46,0)),""))</f>
        <v/>
      </c>
      <c r="W1095" s="33">
        <f>IF($AB1095="","",IFERROR(INDEX(ITP!$K$3:$K$46,MATCH($AB1095,ITP!$E$3:$E$46,0)),""))</f>
        <v/>
      </c>
      <c r="X1095" s="33">
        <f>IF($AB1095="","",IFERROR(INDEX(ITP!$L$3:$L$46,MATCH($AB1095,ITP!$E$3:$E$46,0)),""))</f>
        <v/>
      </c>
      <c r="Y1095" s="33">
        <f>IF($AB1095="","",IFERROR(INDEX(ITP!$M$3:$M$46,MATCH($AB1095,ITP!$E$3:$E$46,0)),""))</f>
        <v/>
      </c>
      <c r="Z1095" s="33">
        <f>IF($AB1095="","",IFERROR(INDEX(ITP!$N$3:$N$46,MATCH($AB1095,ITP!$E$3:$E$46,0)),""))</f>
        <v/>
      </c>
      <c r="AA1095" s="13">
        <f>IF(A1095="","",A1095&amp;"|"&amp;COUNTIF($A$2:A1095,A1095))</f>
        <v/>
      </c>
      <c r="AB1095" s="13">
        <f>IF($A1095="","",IFERROR(INDEX(ITP!$C$3:$C$21,MATCH(1,INDEX((ITP!$A$3:$A$21=$A1095)*(((ITP!$B$3:$B$21="")+ISNUMBER(SEARCH(ITP!$B$3:$B$21,$G1095&amp;" "&amp;$T1095)))&gt;0),0),0)),""))</f>
        <v/>
      </c>
    </row>
    <row r="1096">
      <c r="A1096" s="33" t="n"/>
      <c r="B1096" s="10" t="n"/>
      <c r="C1096" s="33" t="n"/>
      <c r="D1096" s="28" t="n"/>
      <c r="E1096" s="10" t="n"/>
      <c r="F1096" s="44" t="n"/>
      <c r="G1096" s="33" t="n"/>
      <c r="H1096" s="33" t="n"/>
      <c r="I1096" s="33" t="n"/>
      <c r="J1096" s="33" t="n"/>
      <c r="K1096" s="44" t="n"/>
      <c r="L1096" s="10" t="n"/>
      <c r="M1096" s="33" t="n"/>
      <c r="N1096" s="33" t="n"/>
      <c r="O1096" s="33" t="n"/>
      <c r="P1096" s="33" t="n"/>
      <c r="Q1096" s="33" t="n"/>
      <c r="R1096" s="33">
        <f>IF($AB1096="","",IFERROR(INDEX(ITP!$G$3:$G$46,MATCH($AB1096,ITP!$E$3:$E$46,0)),""))</f>
        <v/>
      </c>
      <c r="S1096" s="33" t="n"/>
      <c r="T1096" s="33" t="n"/>
      <c r="U1096" s="33">
        <f>IF($AB1096="","",IFERROR(INDEX(ITP!$I$3:$I$46,MATCH($AB1096,ITP!$E$3:$E$46,0)),""))</f>
        <v/>
      </c>
      <c r="V1096" s="33">
        <f>IF($AB1096="","",IFERROR(INDEX(ITP!$J$3:$J$46,MATCH($AB1096,ITP!$E$3:$E$46,0)),""))</f>
        <v/>
      </c>
      <c r="W1096" s="33">
        <f>IF($AB1096="","",IFERROR(INDEX(ITP!$K$3:$K$46,MATCH($AB1096,ITP!$E$3:$E$46,0)),""))</f>
        <v/>
      </c>
      <c r="X1096" s="33">
        <f>IF($AB1096="","",IFERROR(INDEX(ITP!$L$3:$L$46,MATCH($AB1096,ITP!$E$3:$E$46,0)),""))</f>
        <v/>
      </c>
      <c r="Y1096" s="33">
        <f>IF($AB1096="","",IFERROR(INDEX(ITP!$M$3:$M$46,MATCH($AB1096,ITP!$E$3:$E$46,0)),""))</f>
        <v/>
      </c>
      <c r="Z1096" s="33">
        <f>IF($AB1096="","",IFERROR(INDEX(ITP!$N$3:$N$46,MATCH($AB1096,ITP!$E$3:$E$46,0)),""))</f>
        <v/>
      </c>
      <c r="AA1096" s="13">
        <f>IF(A1096="","",A1096&amp;"|"&amp;COUNTIF($A$2:A1096,A1096))</f>
        <v/>
      </c>
      <c r="AB1096" s="13">
        <f>IF($A1096="","",IFERROR(INDEX(ITP!$C$3:$C$21,MATCH(1,INDEX((ITP!$A$3:$A$21=$A1096)*(((ITP!$B$3:$B$21="")+ISNUMBER(SEARCH(ITP!$B$3:$B$21,$G1096&amp;" "&amp;$T1096)))&gt;0),0),0)),""))</f>
        <v/>
      </c>
    </row>
    <row r="1097">
      <c r="A1097" s="33" t="n"/>
      <c r="B1097" s="10" t="n"/>
      <c r="C1097" s="33" t="n"/>
      <c r="D1097" s="28" t="n"/>
      <c r="E1097" s="10" t="n"/>
      <c r="F1097" s="44" t="n"/>
      <c r="G1097" s="33" t="n"/>
      <c r="H1097" s="33" t="n"/>
      <c r="I1097" s="33" t="n"/>
      <c r="J1097" s="33" t="n"/>
      <c r="K1097" s="44" t="n"/>
      <c r="L1097" s="10" t="n"/>
      <c r="M1097" s="33" t="n"/>
      <c r="N1097" s="33" t="n"/>
      <c r="O1097" s="33" t="n"/>
      <c r="P1097" s="33" t="n"/>
      <c r="Q1097" s="33" t="n"/>
      <c r="R1097" s="33">
        <f>IF($AB1097="","",IFERROR(INDEX(ITP!$G$3:$G$46,MATCH($AB1097,ITP!$E$3:$E$46,0)),""))</f>
        <v/>
      </c>
      <c r="S1097" s="33" t="n"/>
      <c r="T1097" s="33" t="n"/>
      <c r="U1097" s="33">
        <f>IF($AB1097="","",IFERROR(INDEX(ITP!$I$3:$I$46,MATCH($AB1097,ITP!$E$3:$E$46,0)),""))</f>
        <v/>
      </c>
      <c r="V1097" s="33">
        <f>IF($AB1097="","",IFERROR(INDEX(ITP!$J$3:$J$46,MATCH($AB1097,ITP!$E$3:$E$46,0)),""))</f>
        <v/>
      </c>
      <c r="W1097" s="33">
        <f>IF($AB1097="","",IFERROR(INDEX(ITP!$K$3:$K$46,MATCH($AB1097,ITP!$E$3:$E$46,0)),""))</f>
        <v/>
      </c>
      <c r="X1097" s="33">
        <f>IF($AB1097="","",IFERROR(INDEX(ITP!$L$3:$L$46,MATCH($AB1097,ITP!$E$3:$E$46,0)),""))</f>
        <v/>
      </c>
      <c r="Y1097" s="33">
        <f>IF($AB1097="","",IFERROR(INDEX(ITP!$M$3:$M$46,MATCH($AB1097,ITP!$E$3:$E$46,0)),""))</f>
        <v/>
      </c>
      <c r="Z1097" s="33">
        <f>IF($AB1097="","",IFERROR(INDEX(ITP!$N$3:$N$46,MATCH($AB1097,ITP!$E$3:$E$46,0)),""))</f>
        <v/>
      </c>
      <c r="AA1097" s="13">
        <f>IF(A1097="","",A1097&amp;"|"&amp;COUNTIF($A$2:A1097,A1097))</f>
        <v/>
      </c>
      <c r="AB1097" s="13">
        <f>IF($A1097="","",IFERROR(INDEX(ITP!$C$3:$C$21,MATCH(1,INDEX((ITP!$A$3:$A$21=$A1097)*(((ITP!$B$3:$B$21="")+ISNUMBER(SEARCH(ITP!$B$3:$B$21,$G1097&amp;" "&amp;$T1097)))&gt;0),0),0)),""))</f>
        <v/>
      </c>
    </row>
    <row r="1098">
      <c r="A1098" s="33" t="n"/>
      <c r="B1098" s="10" t="n"/>
      <c r="C1098" s="33" t="n"/>
      <c r="D1098" s="28" t="n"/>
      <c r="E1098" s="10" t="n"/>
      <c r="F1098" s="44" t="n"/>
      <c r="G1098" s="33" t="n"/>
      <c r="H1098" s="33" t="n"/>
      <c r="I1098" s="33" t="n"/>
      <c r="J1098" s="33" t="n"/>
      <c r="K1098" s="44" t="n"/>
      <c r="L1098" s="10" t="n"/>
      <c r="M1098" s="33" t="n"/>
      <c r="N1098" s="33" t="n"/>
      <c r="O1098" s="33" t="n"/>
      <c r="P1098" s="33" t="n"/>
      <c r="Q1098" s="33" t="n"/>
      <c r="R1098" s="33">
        <f>IF($AB1098="","",IFERROR(INDEX(ITP!$G$3:$G$46,MATCH($AB1098,ITP!$E$3:$E$46,0)),""))</f>
        <v/>
      </c>
      <c r="S1098" s="33" t="n"/>
      <c r="T1098" s="33" t="n"/>
      <c r="U1098" s="33">
        <f>IF($AB1098="","",IFERROR(INDEX(ITP!$I$3:$I$46,MATCH($AB1098,ITP!$E$3:$E$46,0)),""))</f>
        <v/>
      </c>
      <c r="V1098" s="33">
        <f>IF($AB1098="","",IFERROR(INDEX(ITP!$J$3:$J$46,MATCH($AB1098,ITP!$E$3:$E$46,0)),""))</f>
        <v/>
      </c>
      <c r="W1098" s="33">
        <f>IF($AB1098="","",IFERROR(INDEX(ITP!$K$3:$K$46,MATCH($AB1098,ITP!$E$3:$E$46,0)),""))</f>
        <v/>
      </c>
      <c r="X1098" s="33">
        <f>IF($AB1098="","",IFERROR(INDEX(ITP!$L$3:$L$46,MATCH($AB1098,ITP!$E$3:$E$46,0)),""))</f>
        <v/>
      </c>
      <c r="Y1098" s="33">
        <f>IF($AB1098="","",IFERROR(INDEX(ITP!$M$3:$M$46,MATCH($AB1098,ITP!$E$3:$E$46,0)),""))</f>
        <v/>
      </c>
      <c r="Z1098" s="33">
        <f>IF($AB1098="","",IFERROR(INDEX(ITP!$N$3:$N$46,MATCH($AB1098,ITP!$E$3:$E$46,0)),""))</f>
        <v/>
      </c>
      <c r="AA1098" s="13">
        <f>IF(A1098="","",A1098&amp;"|"&amp;COUNTIF($A$2:A1098,A1098))</f>
        <v/>
      </c>
      <c r="AB1098" s="13">
        <f>IF($A1098="","",IFERROR(INDEX(ITP!$C$3:$C$21,MATCH(1,INDEX((ITP!$A$3:$A$21=$A1098)*(((ITP!$B$3:$B$21="")+ISNUMBER(SEARCH(ITP!$B$3:$B$21,$G1098&amp;" "&amp;$T1098)))&gt;0),0),0)),""))</f>
        <v/>
      </c>
    </row>
    <row r="1099">
      <c r="A1099" s="33" t="n"/>
      <c r="B1099" s="10" t="n"/>
      <c r="C1099" s="33" t="n"/>
      <c r="D1099" s="28" t="n"/>
      <c r="E1099" s="10" t="n"/>
      <c r="F1099" s="44" t="n"/>
      <c r="G1099" s="33" t="n"/>
      <c r="H1099" s="33" t="n"/>
      <c r="I1099" s="33" t="n"/>
      <c r="J1099" s="33" t="n"/>
      <c r="K1099" s="44" t="n"/>
      <c r="L1099" s="10" t="n"/>
      <c r="M1099" s="33" t="n"/>
      <c r="N1099" s="33" t="n"/>
      <c r="O1099" s="33" t="n"/>
      <c r="P1099" s="33" t="n"/>
      <c r="Q1099" s="33" t="n"/>
      <c r="R1099" s="33">
        <f>IF($AB1099="","",IFERROR(INDEX(ITP!$G$3:$G$46,MATCH($AB1099,ITP!$E$3:$E$46,0)),""))</f>
        <v/>
      </c>
      <c r="S1099" s="33" t="n"/>
      <c r="T1099" s="33" t="n"/>
      <c r="U1099" s="33">
        <f>IF($AB1099="","",IFERROR(INDEX(ITP!$I$3:$I$46,MATCH($AB1099,ITP!$E$3:$E$46,0)),""))</f>
        <v/>
      </c>
      <c r="V1099" s="33">
        <f>IF($AB1099="","",IFERROR(INDEX(ITP!$J$3:$J$46,MATCH($AB1099,ITP!$E$3:$E$46,0)),""))</f>
        <v/>
      </c>
      <c r="W1099" s="33">
        <f>IF($AB1099="","",IFERROR(INDEX(ITP!$K$3:$K$46,MATCH($AB1099,ITP!$E$3:$E$46,0)),""))</f>
        <v/>
      </c>
      <c r="X1099" s="33">
        <f>IF($AB1099="","",IFERROR(INDEX(ITP!$L$3:$L$46,MATCH($AB1099,ITP!$E$3:$E$46,0)),""))</f>
        <v/>
      </c>
      <c r="Y1099" s="33">
        <f>IF($AB1099="","",IFERROR(INDEX(ITP!$M$3:$M$46,MATCH($AB1099,ITP!$E$3:$E$46,0)),""))</f>
        <v/>
      </c>
      <c r="Z1099" s="33">
        <f>IF($AB1099="","",IFERROR(INDEX(ITP!$N$3:$N$46,MATCH($AB1099,ITP!$E$3:$E$46,0)),""))</f>
        <v/>
      </c>
      <c r="AA1099" s="13">
        <f>IF(A1099="","",A1099&amp;"|"&amp;COUNTIF($A$2:A1099,A1099))</f>
        <v/>
      </c>
      <c r="AB1099" s="13">
        <f>IF($A1099="","",IFERROR(INDEX(ITP!$C$3:$C$21,MATCH(1,INDEX((ITP!$A$3:$A$21=$A1099)*(((ITP!$B$3:$B$21="")+ISNUMBER(SEARCH(ITP!$B$3:$B$21,$G1099&amp;" "&amp;$T1099)))&gt;0),0),0)),""))</f>
        <v/>
      </c>
    </row>
    <row r="1100">
      <c r="A1100" s="33" t="n"/>
      <c r="B1100" s="10" t="n"/>
      <c r="C1100" s="33" t="n"/>
      <c r="D1100" s="28" t="n"/>
      <c r="E1100" s="10" t="n"/>
      <c r="F1100" s="44" t="n"/>
      <c r="G1100" s="33" t="n"/>
      <c r="H1100" s="33" t="n"/>
      <c r="I1100" s="33" t="n"/>
      <c r="J1100" s="33" t="n"/>
      <c r="K1100" s="44" t="n"/>
      <c r="L1100" s="10" t="n"/>
      <c r="M1100" s="33" t="n"/>
      <c r="N1100" s="33" t="n"/>
      <c r="O1100" s="33" t="n"/>
      <c r="P1100" s="33" t="n"/>
      <c r="Q1100" s="33" t="n"/>
      <c r="R1100" s="33">
        <f>IF($AB1100="","",IFERROR(INDEX(ITP!$G$3:$G$46,MATCH($AB1100,ITP!$E$3:$E$46,0)),""))</f>
        <v/>
      </c>
      <c r="S1100" s="33" t="n"/>
      <c r="T1100" s="33" t="n"/>
      <c r="U1100" s="33">
        <f>IF($AB1100="","",IFERROR(INDEX(ITP!$I$3:$I$46,MATCH($AB1100,ITP!$E$3:$E$46,0)),""))</f>
        <v/>
      </c>
      <c r="V1100" s="33">
        <f>IF($AB1100="","",IFERROR(INDEX(ITP!$J$3:$J$46,MATCH($AB1100,ITP!$E$3:$E$46,0)),""))</f>
        <v/>
      </c>
      <c r="W1100" s="33">
        <f>IF($AB1100="","",IFERROR(INDEX(ITP!$K$3:$K$46,MATCH($AB1100,ITP!$E$3:$E$46,0)),""))</f>
        <v/>
      </c>
      <c r="X1100" s="33">
        <f>IF($AB1100="","",IFERROR(INDEX(ITP!$L$3:$L$46,MATCH($AB1100,ITP!$E$3:$E$46,0)),""))</f>
        <v/>
      </c>
      <c r="Y1100" s="33">
        <f>IF($AB1100="","",IFERROR(INDEX(ITP!$M$3:$M$46,MATCH($AB1100,ITP!$E$3:$E$46,0)),""))</f>
        <v/>
      </c>
      <c r="Z1100" s="33">
        <f>IF($AB1100="","",IFERROR(INDEX(ITP!$N$3:$N$46,MATCH($AB1100,ITP!$E$3:$E$46,0)),""))</f>
        <v/>
      </c>
      <c r="AA1100" s="13">
        <f>IF(A1100="","",A1100&amp;"|"&amp;COUNTIF($A$2:A1100,A1100))</f>
        <v/>
      </c>
      <c r="AB1100" s="13">
        <f>IF($A1100="","",IFERROR(INDEX(ITP!$C$3:$C$21,MATCH(1,INDEX((ITP!$A$3:$A$21=$A1100)*(((ITP!$B$3:$B$21="")+ISNUMBER(SEARCH(ITP!$B$3:$B$21,$G1100&amp;" "&amp;$T1100)))&gt;0),0),0)),""))</f>
        <v/>
      </c>
    </row>
    <row r="1101">
      <c r="A1101" s="33" t="n"/>
      <c r="B1101" s="10" t="n"/>
      <c r="C1101" s="33" t="n"/>
      <c r="D1101" s="28" t="n"/>
      <c r="E1101" s="10" t="n"/>
      <c r="F1101" s="44" t="n"/>
      <c r="G1101" s="33" t="n"/>
      <c r="H1101" s="33" t="n"/>
      <c r="I1101" s="33" t="n"/>
      <c r="J1101" s="33" t="n"/>
      <c r="K1101" s="44" t="n"/>
      <c r="L1101" s="10" t="n"/>
      <c r="M1101" s="33" t="n"/>
      <c r="N1101" s="33" t="n"/>
      <c r="O1101" s="33" t="n"/>
      <c r="P1101" s="33" t="n"/>
      <c r="Q1101" s="33" t="n"/>
      <c r="R1101" s="33">
        <f>IF($AB1101="","",IFERROR(INDEX(ITP!$G$3:$G$46,MATCH($AB1101,ITP!$E$3:$E$46,0)),""))</f>
        <v/>
      </c>
      <c r="S1101" s="33" t="n"/>
      <c r="T1101" s="33" t="n"/>
      <c r="U1101" s="33">
        <f>IF($AB1101="","",IFERROR(INDEX(ITP!$I$3:$I$46,MATCH($AB1101,ITP!$E$3:$E$46,0)),""))</f>
        <v/>
      </c>
      <c r="V1101" s="33">
        <f>IF($AB1101="","",IFERROR(INDEX(ITP!$J$3:$J$46,MATCH($AB1101,ITP!$E$3:$E$46,0)),""))</f>
        <v/>
      </c>
      <c r="W1101" s="33">
        <f>IF($AB1101="","",IFERROR(INDEX(ITP!$K$3:$K$46,MATCH($AB1101,ITP!$E$3:$E$46,0)),""))</f>
        <v/>
      </c>
      <c r="X1101" s="33">
        <f>IF($AB1101="","",IFERROR(INDEX(ITP!$L$3:$L$46,MATCH($AB1101,ITP!$E$3:$E$46,0)),""))</f>
        <v/>
      </c>
      <c r="Y1101" s="33">
        <f>IF($AB1101="","",IFERROR(INDEX(ITP!$M$3:$M$46,MATCH($AB1101,ITP!$E$3:$E$46,0)),""))</f>
        <v/>
      </c>
      <c r="Z1101" s="33">
        <f>IF($AB1101="","",IFERROR(INDEX(ITP!$N$3:$N$46,MATCH($AB1101,ITP!$E$3:$E$46,0)),""))</f>
        <v/>
      </c>
      <c r="AA1101" s="13">
        <f>IF(A1101="","",A1101&amp;"|"&amp;COUNTIF($A$2:A1101,A1101))</f>
        <v/>
      </c>
      <c r="AB1101" s="13">
        <f>IF($A1101="","",IFERROR(INDEX(ITP!$C$3:$C$21,MATCH(1,INDEX((ITP!$A$3:$A$21=$A1101)*(((ITP!$B$3:$B$21="")+ISNUMBER(SEARCH(ITP!$B$3:$B$21,$G1101&amp;" "&amp;$T1101)))&gt;0),0),0)),""))</f>
        <v/>
      </c>
    </row>
    <row r="1102">
      <c r="A1102" s="33" t="n"/>
      <c r="B1102" s="10" t="n"/>
      <c r="C1102" s="33" t="n"/>
      <c r="D1102" s="28" t="n"/>
      <c r="E1102" s="10" t="n"/>
      <c r="F1102" s="44" t="n"/>
      <c r="G1102" s="33" t="n"/>
      <c r="H1102" s="33" t="n"/>
      <c r="I1102" s="33" t="n"/>
      <c r="J1102" s="33" t="n"/>
      <c r="K1102" s="44" t="n"/>
      <c r="L1102" s="10" t="n"/>
      <c r="M1102" s="33" t="n"/>
      <c r="N1102" s="33" t="n"/>
      <c r="O1102" s="33" t="n"/>
      <c r="P1102" s="33" t="n"/>
      <c r="Q1102" s="33" t="n"/>
      <c r="R1102" s="33">
        <f>IF($AB1102="","",IFERROR(INDEX(ITP!$G$3:$G$46,MATCH($AB1102,ITP!$E$3:$E$46,0)),""))</f>
        <v/>
      </c>
      <c r="S1102" s="33" t="n"/>
      <c r="T1102" s="33" t="n"/>
      <c r="U1102" s="33">
        <f>IF($AB1102="","",IFERROR(INDEX(ITP!$I$3:$I$46,MATCH($AB1102,ITP!$E$3:$E$46,0)),""))</f>
        <v/>
      </c>
      <c r="V1102" s="33">
        <f>IF($AB1102="","",IFERROR(INDEX(ITP!$J$3:$J$46,MATCH($AB1102,ITP!$E$3:$E$46,0)),""))</f>
        <v/>
      </c>
      <c r="W1102" s="33">
        <f>IF($AB1102="","",IFERROR(INDEX(ITP!$K$3:$K$46,MATCH($AB1102,ITP!$E$3:$E$46,0)),""))</f>
        <v/>
      </c>
      <c r="X1102" s="33">
        <f>IF($AB1102="","",IFERROR(INDEX(ITP!$L$3:$L$46,MATCH($AB1102,ITP!$E$3:$E$46,0)),""))</f>
        <v/>
      </c>
      <c r="Y1102" s="33">
        <f>IF($AB1102="","",IFERROR(INDEX(ITP!$M$3:$M$46,MATCH($AB1102,ITP!$E$3:$E$46,0)),""))</f>
        <v/>
      </c>
      <c r="Z1102" s="33">
        <f>IF($AB1102="","",IFERROR(INDEX(ITP!$N$3:$N$46,MATCH($AB1102,ITP!$E$3:$E$46,0)),""))</f>
        <v/>
      </c>
      <c r="AA1102" s="13">
        <f>IF(A1102="","",A1102&amp;"|"&amp;COUNTIF($A$2:A1102,A1102))</f>
        <v/>
      </c>
      <c r="AB1102" s="13">
        <f>IF($A1102="","",IFERROR(INDEX(ITP!$C$3:$C$21,MATCH(1,INDEX((ITP!$A$3:$A$21=$A1102)*(((ITP!$B$3:$B$21="")+ISNUMBER(SEARCH(ITP!$B$3:$B$21,$G1102&amp;" "&amp;$T1102)))&gt;0),0),0)),""))</f>
        <v/>
      </c>
    </row>
    <row r="1103">
      <c r="A1103" s="33" t="n"/>
      <c r="B1103" s="10" t="n"/>
      <c r="C1103" s="33" t="n"/>
      <c r="D1103" s="28" t="n"/>
      <c r="E1103" s="10" t="n"/>
      <c r="F1103" s="44" t="n"/>
      <c r="G1103" s="33" t="n"/>
      <c r="H1103" s="33" t="n"/>
      <c r="I1103" s="33" t="n"/>
      <c r="J1103" s="33" t="n"/>
      <c r="K1103" s="44" t="n"/>
      <c r="L1103" s="10" t="n"/>
      <c r="M1103" s="33" t="n"/>
      <c r="N1103" s="33" t="n"/>
      <c r="O1103" s="33" t="n"/>
      <c r="P1103" s="33" t="n"/>
      <c r="Q1103" s="33" t="n"/>
      <c r="R1103" s="33">
        <f>IF($AB1103="","",IFERROR(INDEX(ITP!$G$3:$G$46,MATCH($AB1103,ITP!$E$3:$E$46,0)),""))</f>
        <v/>
      </c>
      <c r="S1103" s="33" t="n"/>
      <c r="T1103" s="33" t="n"/>
      <c r="U1103" s="33">
        <f>IF($AB1103="","",IFERROR(INDEX(ITP!$I$3:$I$46,MATCH($AB1103,ITP!$E$3:$E$46,0)),""))</f>
        <v/>
      </c>
      <c r="V1103" s="33">
        <f>IF($AB1103="","",IFERROR(INDEX(ITP!$J$3:$J$46,MATCH($AB1103,ITP!$E$3:$E$46,0)),""))</f>
        <v/>
      </c>
      <c r="W1103" s="33">
        <f>IF($AB1103="","",IFERROR(INDEX(ITP!$K$3:$K$46,MATCH($AB1103,ITP!$E$3:$E$46,0)),""))</f>
        <v/>
      </c>
      <c r="X1103" s="33">
        <f>IF($AB1103="","",IFERROR(INDEX(ITP!$L$3:$L$46,MATCH($AB1103,ITP!$E$3:$E$46,0)),""))</f>
        <v/>
      </c>
      <c r="Y1103" s="33">
        <f>IF($AB1103="","",IFERROR(INDEX(ITP!$M$3:$M$46,MATCH($AB1103,ITP!$E$3:$E$46,0)),""))</f>
        <v/>
      </c>
      <c r="Z1103" s="33">
        <f>IF($AB1103="","",IFERROR(INDEX(ITP!$N$3:$N$46,MATCH($AB1103,ITP!$E$3:$E$46,0)),""))</f>
        <v/>
      </c>
      <c r="AA1103" s="13">
        <f>IF(A1103="","",A1103&amp;"|"&amp;COUNTIF($A$2:A1103,A1103))</f>
        <v/>
      </c>
      <c r="AB1103" s="13">
        <f>IF($A1103="","",IFERROR(INDEX(ITP!$C$3:$C$21,MATCH(1,INDEX((ITP!$A$3:$A$21=$A1103)*(((ITP!$B$3:$B$21="")+ISNUMBER(SEARCH(ITP!$B$3:$B$21,$G1103&amp;" "&amp;$T1103)))&gt;0),0),0)),""))</f>
        <v/>
      </c>
    </row>
    <row r="1104">
      <c r="A1104" s="33" t="n"/>
      <c r="B1104" s="10" t="n"/>
      <c r="C1104" s="33" t="n"/>
      <c r="D1104" s="28" t="n"/>
      <c r="E1104" s="10" t="n"/>
      <c r="F1104" s="44" t="n"/>
      <c r="G1104" s="33" t="n"/>
      <c r="H1104" s="33" t="n"/>
      <c r="I1104" s="33" t="n"/>
      <c r="J1104" s="33" t="n"/>
      <c r="K1104" s="44" t="n"/>
      <c r="L1104" s="10" t="n"/>
      <c r="M1104" s="33" t="n"/>
      <c r="N1104" s="33" t="n"/>
      <c r="O1104" s="33" t="n"/>
      <c r="P1104" s="33" t="n"/>
      <c r="Q1104" s="33" t="n"/>
      <c r="R1104" s="33">
        <f>IF($AB1104="","",IFERROR(INDEX(ITP!$G$3:$G$46,MATCH($AB1104,ITP!$E$3:$E$46,0)),""))</f>
        <v/>
      </c>
      <c r="S1104" s="33" t="n"/>
      <c r="T1104" s="33" t="n"/>
      <c r="U1104" s="33">
        <f>IF($AB1104="","",IFERROR(INDEX(ITP!$I$3:$I$46,MATCH($AB1104,ITP!$E$3:$E$46,0)),""))</f>
        <v/>
      </c>
      <c r="V1104" s="33">
        <f>IF($AB1104="","",IFERROR(INDEX(ITP!$J$3:$J$46,MATCH($AB1104,ITP!$E$3:$E$46,0)),""))</f>
        <v/>
      </c>
      <c r="W1104" s="33">
        <f>IF($AB1104="","",IFERROR(INDEX(ITP!$K$3:$K$46,MATCH($AB1104,ITP!$E$3:$E$46,0)),""))</f>
        <v/>
      </c>
      <c r="X1104" s="33">
        <f>IF($AB1104="","",IFERROR(INDEX(ITP!$L$3:$L$46,MATCH($AB1104,ITP!$E$3:$E$46,0)),""))</f>
        <v/>
      </c>
      <c r="Y1104" s="33">
        <f>IF($AB1104="","",IFERROR(INDEX(ITP!$M$3:$M$46,MATCH($AB1104,ITP!$E$3:$E$46,0)),""))</f>
        <v/>
      </c>
      <c r="Z1104" s="33">
        <f>IF($AB1104="","",IFERROR(INDEX(ITP!$N$3:$N$46,MATCH($AB1104,ITP!$E$3:$E$46,0)),""))</f>
        <v/>
      </c>
      <c r="AA1104" s="13">
        <f>IF(A1104="","",A1104&amp;"|"&amp;COUNTIF($A$2:A1104,A1104))</f>
        <v/>
      </c>
      <c r="AB1104" s="13">
        <f>IF($A1104="","",IFERROR(INDEX(ITP!$C$3:$C$21,MATCH(1,INDEX((ITP!$A$3:$A$21=$A1104)*(((ITP!$B$3:$B$21="")+ISNUMBER(SEARCH(ITP!$B$3:$B$21,$G1104&amp;" "&amp;$T1104)))&gt;0),0),0)),""))</f>
        <v/>
      </c>
    </row>
    <row r="1105">
      <c r="A1105" s="33" t="n"/>
      <c r="B1105" s="10" t="n"/>
      <c r="C1105" s="33" t="n"/>
      <c r="D1105" s="28" t="n"/>
      <c r="E1105" s="10" t="n"/>
      <c r="F1105" s="44" t="n"/>
      <c r="G1105" s="33" t="n"/>
      <c r="H1105" s="33" t="n"/>
      <c r="I1105" s="33" t="n"/>
      <c r="J1105" s="33" t="n"/>
      <c r="K1105" s="44" t="n"/>
      <c r="L1105" s="10" t="n"/>
      <c r="M1105" s="33" t="n"/>
      <c r="N1105" s="33" t="n"/>
      <c r="O1105" s="33" t="n"/>
      <c r="P1105" s="33" t="n"/>
      <c r="Q1105" s="33" t="n"/>
      <c r="R1105" s="33">
        <f>IF($AB1105="","",IFERROR(INDEX(ITP!$G$3:$G$46,MATCH($AB1105,ITP!$E$3:$E$46,0)),""))</f>
        <v/>
      </c>
      <c r="S1105" s="33" t="n"/>
      <c r="T1105" s="33" t="n"/>
      <c r="U1105" s="33">
        <f>IF($AB1105="","",IFERROR(INDEX(ITP!$I$3:$I$46,MATCH($AB1105,ITP!$E$3:$E$46,0)),""))</f>
        <v/>
      </c>
      <c r="V1105" s="33">
        <f>IF($AB1105="","",IFERROR(INDEX(ITP!$J$3:$J$46,MATCH($AB1105,ITP!$E$3:$E$46,0)),""))</f>
        <v/>
      </c>
      <c r="W1105" s="33">
        <f>IF($AB1105="","",IFERROR(INDEX(ITP!$K$3:$K$46,MATCH($AB1105,ITP!$E$3:$E$46,0)),""))</f>
        <v/>
      </c>
      <c r="X1105" s="33">
        <f>IF($AB1105="","",IFERROR(INDEX(ITP!$L$3:$L$46,MATCH($AB1105,ITP!$E$3:$E$46,0)),""))</f>
        <v/>
      </c>
      <c r="Y1105" s="33">
        <f>IF($AB1105="","",IFERROR(INDEX(ITP!$M$3:$M$46,MATCH($AB1105,ITP!$E$3:$E$46,0)),""))</f>
        <v/>
      </c>
      <c r="Z1105" s="33">
        <f>IF($AB1105="","",IFERROR(INDEX(ITP!$N$3:$N$46,MATCH($AB1105,ITP!$E$3:$E$46,0)),""))</f>
        <v/>
      </c>
      <c r="AA1105" s="13">
        <f>IF(A1105="","",A1105&amp;"|"&amp;COUNTIF($A$2:A1105,A1105))</f>
        <v/>
      </c>
      <c r="AB1105" s="13">
        <f>IF($A1105="","",IFERROR(INDEX(ITP!$C$3:$C$21,MATCH(1,INDEX((ITP!$A$3:$A$21=$A1105)*(((ITP!$B$3:$B$21="")+ISNUMBER(SEARCH(ITP!$B$3:$B$21,$G1105&amp;" "&amp;$T1105)))&gt;0),0),0)),""))</f>
        <v/>
      </c>
    </row>
    <row r="1106">
      <c r="A1106" s="33" t="n"/>
      <c r="B1106" s="10" t="n"/>
      <c r="C1106" s="33" t="n"/>
      <c r="D1106" s="28" t="n"/>
      <c r="E1106" s="10" t="n"/>
      <c r="F1106" s="44" t="n"/>
      <c r="G1106" s="33" t="n"/>
      <c r="H1106" s="33" t="n"/>
      <c r="I1106" s="33" t="n"/>
      <c r="J1106" s="33" t="n"/>
      <c r="K1106" s="44" t="n"/>
      <c r="L1106" s="10" t="n"/>
      <c r="M1106" s="33" t="n"/>
      <c r="N1106" s="33" t="n"/>
      <c r="O1106" s="33" t="n"/>
      <c r="P1106" s="33" t="n"/>
      <c r="Q1106" s="33" t="n"/>
      <c r="R1106" s="33">
        <f>IF($AB1106="","",IFERROR(INDEX(ITP!$G$3:$G$46,MATCH($AB1106,ITP!$E$3:$E$46,0)),""))</f>
        <v/>
      </c>
      <c r="S1106" s="33" t="n"/>
      <c r="T1106" s="33" t="n"/>
      <c r="U1106" s="33">
        <f>IF($AB1106="","",IFERROR(INDEX(ITP!$I$3:$I$46,MATCH($AB1106,ITP!$E$3:$E$46,0)),""))</f>
        <v/>
      </c>
      <c r="V1106" s="33">
        <f>IF($AB1106="","",IFERROR(INDEX(ITP!$J$3:$J$46,MATCH($AB1106,ITP!$E$3:$E$46,0)),""))</f>
        <v/>
      </c>
      <c r="W1106" s="33">
        <f>IF($AB1106="","",IFERROR(INDEX(ITP!$K$3:$K$46,MATCH($AB1106,ITP!$E$3:$E$46,0)),""))</f>
        <v/>
      </c>
      <c r="X1106" s="33">
        <f>IF($AB1106="","",IFERROR(INDEX(ITP!$L$3:$L$46,MATCH($AB1106,ITP!$E$3:$E$46,0)),""))</f>
        <v/>
      </c>
      <c r="Y1106" s="33">
        <f>IF($AB1106="","",IFERROR(INDEX(ITP!$M$3:$M$46,MATCH($AB1106,ITP!$E$3:$E$46,0)),""))</f>
        <v/>
      </c>
      <c r="Z1106" s="33">
        <f>IF($AB1106="","",IFERROR(INDEX(ITP!$N$3:$N$46,MATCH($AB1106,ITP!$E$3:$E$46,0)),""))</f>
        <v/>
      </c>
      <c r="AA1106" s="13">
        <f>IF(A1106="","",A1106&amp;"|"&amp;COUNTIF($A$2:A1106,A1106))</f>
        <v/>
      </c>
      <c r="AB1106" s="13">
        <f>IF($A1106="","",IFERROR(INDEX(ITP!$C$3:$C$21,MATCH(1,INDEX((ITP!$A$3:$A$21=$A1106)*(((ITP!$B$3:$B$21="")+ISNUMBER(SEARCH(ITP!$B$3:$B$21,$G1106&amp;" "&amp;$T1106)))&gt;0),0),0)),""))</f>
        <v/>
      </c>
    </row>
    <row r="1107">
      <c r="A1107" s="33" t="n"/>
      <c r="B1107" s="10" t="n"/>
      <c r="C1107" s="33" t="n"/>
      <c r="D1107" s="28" t="n"/>
      <c r="E1107" s="10" t="n"/>
      <c r="F1107" s="44" t="n"/>
      <c r="G1107" s="33" t="n"/>
      <c r="H1107" s="33" t="n"/>
      <c r="I1107" s="33" t="n"/>
      <c r="J1107" s="33" t="n"/>
      <c r="K1107" s="44" t="n"/>
      <c r="L1107" s="10" t="n"/>
      <c r="M1107" s="33" t="n"/>
      <c r="N1107" s="33" t="n"/>
      <c r="O1107" s="33" t="n"/>
      <c r="P1107" s="33" t="n"/>
      <c r="Q1107" s="33" t="n"/>
      <c r="R1107" s="33">
        <f>IF($AB1107="","",IFERROR(INDEX(ITP!$G$3:$G$46,MATCH($AB1107,ITP!$E$3:$E$46,0)),""))</f>
        <v/>
      </c>
      <c r="S1107" s="33" t="n"/>
      <c r="T1107" s="33" t="n"/>
      <c r="U1107" s="33">
        <f>IF($AB1107="","",IFERROR(INDEX(ITP!$I$3:$I$46,MATCH($AB1107,ITP!$E$3:$E$46,0)),""))</f>
        <v/>
      </c>
      <c r="V1107" s="33">
        <f>IF($AB1107="","",IFERROR(INDEX(ITP!$J$3:$J$46,MATCH($AB1107,ITP!$E$3:$E$46,0)),""))</f>
        <v/>
      </c>
      <c r="W1107" s="33">
        <f>IF($AB1107="","",IFERROR(INDEX(ITP!$K$3:$K$46,MATCH($AB1107,ITP!$E$3:$E$46,0)),""))</f>
        <v/>
      </c>
      <c r="X1107" s="33">
        <f>IF($AB1107="","",IFERROR(INDEX(ITP!$L$3:$L$46,MATCH($AB1107,ITP!$E$3:$E$46,0)),""))</f>
        <v/>
      </c>
      <c r="Y1107" s="33">
        <f>IF($AB1107="","",IFERROR(INDEX(ITP!$M$3:$M$46,MATCH($AB1107,ITP!$E$3:$E$46,0)),""))</f>
        <v/>
      </c>
      <c r="Z1107" s="33">
        <f>IF($AB1107="","",IFERROR(INDEX(ITP!$N$3:$N$46,MATCH($AB1107,ITP!$E$3:$E$46,0)),""))</f>
        <v/>
      </c>
      <c r="AA1107" s="13">
        <f>IF(A1107="","",A1107&amp;"|"&amp;COUNTIF($A$2:A1107,A1107))</f>
        <v/>
      </c>
      <c r="AB1107" s="13">
        <f>IF($A1107="","",IFERROR(INDEX(ITP!$C$3:$C$21,MATCH(1,INDEX((ITP!$A$3:$A$21=$A1107)*(((ITP!$B$3:$B$21="")+ISNUMBER(SEARCH(ITP!$B$3:$B$21,$G1107&amp;" "&amp;$T1107)))&gt;0),0),0)),""))</f>
        <v/>
      </c>
    </row>
    <row r="1108">
      <c r="A1108" s="33" t="n"/>
      <c r="B1108" s="10" t="n"/>
      <c r="C1108" s="33" t="n"/>
      <c r="D1108" s="28" t="n"/>
      <c r="E1108" s="10" t="n"/>
      <c r="F1108" s="44" t="n"/>
      <c r="G1108" s="33" t="n"/>
      <c r="H1108" s="33" t="n"/>
      <c r="I1108" s="33" t="n"/>
      <c r="J1108" s="33" t="n"/>
      <c r="K1108" s="44" t="n"/>
      <c r="L1108" s="10" t="n"/>
      <c r="M1108" s="33" t="n"/>
      <c r="N1108" s="33" t="n"/>
      <c r="O1108" s="33" t="n"/>
      <c r="P1108" s="33" t="n"/>
      <c r="Q1108" s="33" t="n"/>
      <c r="R1108" s="33">
        <f>IF($AB1108="","",IFERROR(INDEX(ITP!$G$3:$G$46,MATCH($AB1108,ITP!$E$3:$E$46,0)),""))</f>
        <v/>
      </c>
      <c r="S1108" s="33" t="n"/>
      <c r="T1108" s="33" t="n"/>
      <c r="U1108" s="33">
        <f>IF($AB1108="","",IFERROR(INDEX(ITP!$I$3:$I$46,MATCH($AB1108,ITP!$E$3:$E$46,0)),""))</f>
        <v/>
      </c>
      <c r="V1108" s="33">
        <f>IF($AB1108="","",IFERROR(INDEX(ITP!$J$3:$J$46,MATCH($AB1108,ITP!$E$3:$E$46,0)),""))</f>
        <v/>
      </c>
      <c r="W1108" s="33">
        <f>IF($AB1108="","",IFERROR(INDEX(ITP!$K$3:$K$46,MATCH($AB1108,ITP!$E$3:$E$46,0)),""))</f>
        <v/>
      </c>
      <c r="X1108" s="33">
        <f>IF($AB1108="","",IFERROR(INDEX(ITP!$L$3:$L$46,MATCH($AB1108,ITP!$E$3:$E$46,0)),""))</f>
        <v/>
      </c>
      <c r="Y1108" s="33">
        <f>IF($AB1108="","",IFERROR(INDEX(ITP!$M$3:$M$46,MATCH($AB1108,ITP!$E$3:$E$46,0)),""))</f>
        <v/>
      </c>
      <c r="Z1108" s="33">
        <f>IF($AB1108="","",IFERROR(INDEX(ITP!$N$3:$N$46,MATCH($AB1108,ITP!$E$3:$E$46,0)),""))</f>
        <v/>
      </c>
      <c r="AA1108" s="13">
        <f>IF(A1108="","",A1108&amp;"|"&amp;COUNTIF($A$2:A1108,A1108))</f>
        <v/>
      </c>
      <c r="AB1108" s="13">
        <f>IF($A1108="","",IFERROR(INDEX(ITP!$C$3:$C$21,MATCH(1,INDEX((ITP!$A$3:$A$21=$A1108)*(((ITP!$B$3:$B$21="")+ISNUMBER(SEARCH(ITP!$B$3:$B$21,$G1108&amp;" "&amp;$T1108)))&gt;0),0),0)),""))</f>
        <v/>
      </c>
    </row>
    <row r="1109">
      <c r="A1109" s="33" t="n"/>
      <c r="B1109" s="10" t="n"/>
      <c r="C1109" s="33" t="n"/>
      <c r="D1109" s="28" t="n"/>
      <c r="E1109" s="10" t="n"/>
      <c r="F1109" s="44" t="n"/>
      <c r="G1109" s="33" t="n"/>
      <c r="H1109" s="33" t="n"/>
      <c r="I1109" s="33" t="n"/>
      <c r="J1109" s="33" t="n"/>
      <c r="K1109" s="44" t="n"/>
      <c r="L1109" s="10" t="n"/>
      <c r="M1109" s="33" t="n"/>
      <c r="N1109" s="33" t="n"/>
      <c r="O1109" s="33" t="n"/>
      <c r="P1109" s="33" t="n"/>
      <c r="Q1109" s="33" t="n"/>
      <c r="R1109" s="33">
        <f>IF($AB1109="","",IFERROR(INDEX(ITP!$G$3:$G$46,MATCH($AB1109,ITP!$E$3:$E$46,0)),""))</f>
        <v/>
      </c>
      <c r="S1109" s="33" t="n"/>
      <c r="T1109" s="33" t="n"/>
      <c r="U1109" s="33">
        <f>IF($AB1109="","",IFERROR(INDEX(ITP!$I$3:$I$46,MATCH($AB1109,ITP!$E$3:$E$46,0)),""))</f>
        <v/>
      </c>
      <c r="V1109" s="33">
        <f>IF($AB1109="","",IFERROR(INDEX(ITP!$J$3:$J$46,MATCH($AB1109,ITP!$E$3:$E$46,0)),""))</f>
        <v/>
      </c>
      <c r="W1109" s="33">
        <f>IF($AB1109="","",IFERROR(INDEX(ITP!$K$3:$K$46,MATCH($AB1109,ITP!$E$3:$E$46,0)),""))</f>
        <v/>
      </c>
      <c r="X1109" s="33">
        <f>IF($AB1109="","",IFERROR(INDEX(ITP!$L$3:$L$46,MATCH($AB1109,ITP!$E$3:$E$46,0)),""))</f>
        <v/>
      </c>
      <c r="Y1109" s="33">
        <f>IF($AB1109="","",IFERROR(INDEX(ITP!$M$3:$M$46,MATCH($AB1109,ITP!$E$3:$E$46,0)),""))</f>
        <v/>
      </c>
      <c r="Z1109" s="33">
        <f>IF($AB1109="","",IFERROR(INDEX(ITP!$N$3:$N$46,MATCH($AB1109,ITP!$E$3:$E$46,0)),""))</f>
        <v/>
      </c>
      <c r="AA1109" s="13">
        <f>IF(A1109="","",A1109&amp;"|"&amp;COUNTIF($A$2:A1109,A1109))</f>
        <v/>
      </c>
      <c r="AB1109" s="13">
        <f>IF($A1109="","",IFERROR(INDEX(ITP!$C$3:$C$21,MATCH(1,INDEX((ITP!$A$3:$A$21=$A1109)*(((ITP!$B$3:$B$21="")+ISNUMBER(SEARCH(ITP!$B$3:$B$21,$G1109&amp;" "&amp;$T1109)))&gt;0),0),0)),""))</f>
        <v/>
      </c>
    </row>
    <row r="1110">
      <c r="A1110" s="33" t="n"/>
      <c r="B1110" s="10" t="n"/>
      <c r="C1110" s="33" t="n"/>
      <c r="D1110" s="28" t="n"/>
      <c r="E1110" s="10" t="n"/>
      <c r="F1110" s="44" t="n"/>
      <c r="G1110" s="33" t="n"/>
      <c r="H1110" s="33" t="n"/>
      <c r="I1110" s="33" t="n"/>
      <c r="J1110" s="33" t="n"/>
      <c r="K1110" s="44" t="n"/>
      <c r="L1110" s="10" t="n"/>
      <c r="M1110" s="33" t="n"/>
      <c r="N1110" s="33" t="n"/>
      <c r="O1110" s="33" t="n"/>
      <c r="P1110" s="33" t="n"/>
      <c r="Q1110" s="33" t="n"/>
      <c r="R1110" s="33">
        <f>IF($AB1110="","",IFERROR(INDEX(ITP!$G$3:$G$46,MATCH($AB1110,ITP!$E$3:$E$46,0)),""))</f>
        <v/>
      </c>
      <c r="S1110" s="33" t="n"/>
      <c r="T1110" s="33" t="n"/>
      <c r="U1110" s="33">
        <f>IF($AB1110="","",IFERROR(INDEX(ITP!$I$3:$I$46,MATCH($AB1110,ITP!$E$3:$E$46,0)),""))</f>
        <v/>
      </c>
      <c r="V1110" s="33">
        <f>IF($AB1110="","",IFERROR(INDEX(ITP!$J$3:$J$46,MATCH($AB1110,ITP!$E$3:$E$46,0)),""))</f>
        <v/>
      </c>
      <c r="W1110" s="33">
        <f>IF($AB1110="","",IFERROR(INDEX(ITP!$K$3:$K$46,MATCH($AB1110,ITP!$E$3:$E$46,0)),""))</f>
        <v/>
      </c>
      <c r="X1110" s="33">
        <f>IF($AB1110="","",IFERROR(INDEX(ITP!$L$3:$L$46,MATCH($AB1110,ITP!$E$3:$E$46,0)),""))</f>
        <v/>
      </c>
      <c r="Y1110" s="33">
        <f>IF($AB1110="","",IFERROR(INDEX(ITP!$M$3:$M$46,MATCH($AB1110,ITP!$E$3:$E$46,0)),""))</f>
        <v/>
      </c>
      <c r="Z1110" s="33">
        <f>IF($AB1110="","",IFERROR(INDEX(ITP!$N$3:$N$46,MATCH($AB1110,ITP!$E$3:$E$46,0)),""))</f>
        <v/>
      </c>
      <c r="AA1110" s="13">
        <f>IF(A1110="","",A1110&amp;"|"&amp;COUNTIF($A$2:A1110,A1110))</f>
        <v/>
      </c>
      <c r="AB1110" s="13">
        <f>IF($A1110="","",IFERROR(INDEX(ITP!$C$3:$C$21,MATCH(1,INDEX((ITP!$A$3:$A$21=$A1110)*(((ITP!$B$3:$B$21="")+ISNUMBER(SEARCH(ITP!$B$3:$B$21,$G1110&amp;" "&amp;$T1110)))&gt;0),0),0)),""))</f>
        <v/>
      </c>
    </row>
    <row r="1111">
      <c r="A1111" s="33" t="n"/>
      <c r="B1111" s="10" t="n"/>
      <c r="C1111" s="33" t="n"/>
      <c r="D1111" s="28" t="n"/>
      <c r="E1111" s="10" t="n"/>
      <c r="F1111" s="44" t="n"/>
      <c r="G1111" s="33" t="n"/>
      <c r="H1111" s="33" t="n"/>
      <c r="I1111" s="33" t="n"/>
      <c r="J1111" s="33" t="n"/>
      <c r="K1111" s="44" t="n"/>
      <c r="L1111" s="10" t="n"/>
      <c r="M1111" s="33" t="n"/>
      <c r="N1111" s="33" t="n"/>
      <c r="O1111" s="33" t="n"/>
      <c r="P1111" s="33" t="n"/>
      <c r="Q1111" s="33" t="n"/>
      <c r="R1111" s="33">
        <f>IF($AB1111="","",IFERROR(INDEX(ITP!$G$3:$G$46,MATCH($AB1111,ITP!$E$3:$E$46,0)),""))</f>
        <v/>
      </c>
      <c r="S1111" s="33" t="n"/>
      <c r="T1111" s="33" t="n"/>
      <c r="U1111" s="33">
        <f>IF($AB1111="","",IFERROR(INDEX(ITP!$I$3:$I$46,MATCH($AB1111,ITP!$E$3:$E$46,0)),""))</f>
        <v/>
      </c>
      <c r="V1111" s="33">
        <f>IF($AB1111="","",IFERROR(INDEX(ITP!$J$3:$J$46,MATCH($AB1111,ITP!$E$3:$E$46,0)),""))</f>
        <v/>
      </c>
      <c r="W1111" s="33">
        <f>IF($AB1111="","",IFERROR(INDEX(ITP!$K$3:$K$46,MATCH($AB1111,ITP!$E$3:$E$46,0)),""))</f>
        <v/>
      </c>
      <c r="X1111" s="33">
        <f>IF($AB1111="","",IFERROR(INDEX(ITP!$L$3:$L$46,MATCH($AB1111,ITP!$E$3:$E$46,0)),""))</f>
        <v/>
      </c>
      <c r="Y1111" s="33">
        <f>IF($AB1111="","",IFERROR(INDEX(ITP!$M$3:$M$46,MATCH($AB1111,ITP!$E$3:$E$46,0)),""))</f>
        <v/>
      </c>
      <c r="Z1111" s="33">
        <f>IF($AB1111="","",IFERROR(INDEX(ITP!$N$3:$N$46,MATCH($AB1111,ITP!$E$3:$E$46,0)),""))</f>
        <v/>
      </c>
      <c r="AA1111" s="13">
        <f>IF(A1111="","",A1111&amp;"|"&amp;COUNTIF($A$2:A1111,A1111))</f>
        <v/>
      </c>
      <c r="AB1111" s="13">
        <f>IF($A1111="","",IFERROR(INDEX(ITP!$C$3:$C$21,MATCH(1,INDEX((ITP!$A$3:$A$21=$A1111)*(((ITP!$B$3:$B$21="")+ISNUMBER(SEARCH(ITP!$B$3:$B$21,$G1111&amp;" "&amp;$T1111)))&gt;0),0),0)),""))</f>
        <v/>
      </c>
    </row>
    <row r="1112">
      <c r="A1112" s="33" t="n"/>
      <c r="B1112" s="10" t="n"/>
      <c r="C1112" s="33" t="n"/>
      <c r="D1112" s="28" t="n"/>
      <c r="E1112" s="10" t="n"/>
      <c r="F1112" s="44" t="n"/>
      <c r="G1112" s="33" t="n"/>
      <c r="H1112" s="33" t="n"/>
      <c r="I1112" s="33" t="n"/>
      <c r="J1112" s="33" t="n"/>
      <c r="K1112" s="44" t="n"/>
      <c r="L1112" s="10" t="n"/>
      <c r="M1112" s="33" t="n"/>
      <c r="N1112" s="33" t="n"/>
      <c r="O1112" s="33" t="n"/>
      <c r="P1112" s="33" t="n"/>
      <c r="Q1112" s="33" t="n"/>
      <c r="R1112" s="33">
        <f>IF($AB1112="","",IFERROR(INDEX(ITP!$G$3:$G$46,MATCH($AB1112,ITP!$E$3:$E$46,0)),""))</f>
        <v/>
      </c>
      <c r="S1112" s="33" t="n"/>
      <c r="T1112" s="33" t="n"/>
      <c r="U1112" s="33">
        <f>IF($AB1112="","",IFERROR(INDEX(ITP!$I$3:$I$46,MATCH($AB1112,ITP!$E$3:$E$46,0)),""))</f>
        <v/>
      </c>
      <c r="V1112" s="33">
        <f>IF($AB1112="","",IFERROR(INDEX(ITP!$J$3:$J$46,MATCH($AB1112,ITP!$E$3:$E$46,0)),""))</f>
        <v/>
      </c>
      <c r="W1112" s="33">
        <f>IF($AB1112="","",IFERROR(INDEX(ITP!$K$3:$K$46,MATCH($AB1112,ITP!$E$3:$E$46,0)),""))</f>
        <v/>
      </c>
      <c r="X1112" s="33">
        <f>IF($AB1112="","",IFERROR(INDEX(ITP!$L$3:$L$46,MATCH($AB1112,ITP!$E$3:$E$46,0)),""))</f>
        <v/>
      </c>
      <c r="Y1112" s="33">
        <f>IF($AB1112="","",IFERROR(INDEX(ITP!$M$3:$M$46,MATCH($AB1112,ITP!$E$3:$E$46,0)),""))</f>
        <v/>
      </c>
      <c r="Z1112" s="33">
        <f>IF($AB1112="","",IFERROR(INDEX(ITP!$N$3:$N$46,MATCH($AB1112,ITP!$E$3:$E$46,0)),""))</f>
        <v/>
      </c>
      <c r="AA1112" s="13">
        <f>IF(A1112="","",A1112&amp;"|"&amp;COUNTIF($A$2:A1112,A1112))</f>
        <v/>
      </c>
      <c r="AB1112" s="13">
        <f>IF($A1112="","",IFERROR(INDEX(ITP!$C$3:$C$21,MATCH(1,INDEX((ITP!$A$3:$A$21=$A1112)*(((ITP!$B$3:$B$21="")+ISNUMBER(SEARCH(ITP!$B$3:$B$21,$G1112&amp;" "&amp;$T1112)))&gt;0),0),0)),""))</f>
        <v/>
      </c>
    </row>
    <row r="1113">
      <c r="A1113" s="33" t="n"/>
      <c r="B1113" s="10" t="n"/>
      <c r="C1113" s="33" t="n"/>
      <c r="D1113" s="28" t="n"/>
      <c r="E1113" s="10" t="n"/>
      <c r="F1113" s="44" t="n"/>
      <c r="G1113" s="33" t="n"/>
      <c r="H1113" s="33" t="n"/>
      <c r="I1113" s="33" t="n"/>
      <c r="J1113" s="33" t="n"/>
      <c r="K1113" s="44" t="n"/>
      <c r="L1113" s="10" t="n"/>
      <c r="M1113" s="33" t="n"/>
      <c r="N1113" s="33" t="n"/>
      <c r="O1113" s="33" t="n"/>
      <c r="P1113" s="33" t="n"/>
      <c r="Q1113" s="33" t="n"/>
      <c r="R1113" s="33">
        <f>IF($AB1113="","",IFERROR(INDEX(ITP!$G$3:$G$46,MATCH($AB1113,ITP!$E$3:$E$46,0)),""))</f>
        <v/>
      </c>
      <c r="S1113" s="33" t="n"/>
      <c r="T1113" s="33" t="n"/>
      <c r="U1113" s="33">
        <f>IF($AB1113="","",IFERROR(INDEX(ITP!$I$3:$I$46,MATCH($AB1113,ITP!$E$3:$E$46,0)),""))</f>
        <v/>
      </c>
      <c r="V1113" s="33">
        <f>IF($AB1113="","",IFERROR(INDEX(ITP!$J$3:$J$46,MATCH($AB1113,ITP!$E$3:$E$46,0)),""))</f>
        <v/>
      </c>
      <c r="W1113" s="33">
        <f>IF($AB1113="","",IFERROR(INDEX(ITP!$K$3:$K$46,MATCH($AB1113,ITP!$E$3:$E$46,0)),""))</f>
        <v/>
      </c>
      <c r="X1113" s="33">
        <f>IF($AB1113="","",IFERROR(INDEX(ITP!$L$3:$L$46,MATCH($AB1113,ITP!$E$3:$E$46,0)),""))</f>
        <v/>
      </c>
      <c r="Y1113" s="33">
        <f>IF($AB1113="","",IFERROR(INDEX(ITP!$M$3:$M$46,MATCH($AB1113,ITP!$E$3:$E$46,0)),""))</f>
        <v/>
      </c>
      <c r="Z1113" s="33">
        <f>IF($AB1113="","",IFERROR(INDEX(ITP!$N$3:$N$46,MATCH($AB1113,ITP!$E$3:$E$46,0)),""))</f>
        <v/>
      </c>
      <c r="AA1113" s="13">
        <f>IF(A1113="","",A1113&amp;"|"&amp;COUNTIF($A$2:A1113,A1113))</f>
        <v/>
      </c>
      <c r="AB1113" s="13">
        <f>IF($A1113="","",IFERROR(INDEX(ITP!$C$3:$C$21,MATCH(1,INDEX((ITP!$A$3:$A$21=$A1113)*(((ITP!$B$3:$B$21="")+ISNUMBER(SEARCH(ITP!$B$3:$B$21,$G1113&amp;" "&amp;$T1113)))&gt;0),0),0)),""))</f>
        <v/>
      </c>
    </row>
    <row r="1114">
      <c r="A1114" s="33" t="n"/>
      <c r="B1114" s="10" t="n"/>
      <c r="C1114" s="33" t="n"/>
      <c r="D1114" s="28" t="n"/>
      <c r="E1114" s="10" t="n"/>
      <c r="F1114" s="44" t="n"/>
      <c r="G1114" s="33" t="n"/>
      <c r="H1114" s="33" t="n"/>
      <c r="I1114" s="33" t="n"/>
      <c r="J1114" s="33" t="n"/>
      <c r="K1114" s="44" t="n"/>
      <c r="L1114" s="10" t="n"/>
      <c r="M1114" s="33" t="n"/>
      <c r="N1114" s="33" t="n"/>
      <c r="O1114" s="33" t="n"/>
      <c r="P1114" s="33" t="n"/>
      <c r="Q1114" s="33" t="n"/>
      <c r="R1114" s="33">
        <f>IF($AB1114="","",IFERROR(INDEX(ITP!$G$3:$G$46,MATCH($AB1114,ITP!$E$3:$E$46,0)),""))</f>
        <v/>
      </c>
      <c r="S1114" s="33" t="n"/>
      <c r="T1114" s="33" t="n"/>
      <c r="U1114" s="33">
        <f>IF($AB1114="","",IFERROR(INDEX(ITP!$I$3:$I$46,MATCH($AB1114,ITP!$E$3:$E$46,0)),""))</f>
        <v/>
      </c>
      <c r="V1114" s="33">
        <f>IF($AB1114="","",IFERROR(INDEX(ITP!$J$3:$J$46,MATCH($AB1114,ITP!$E$3:$E$46,0)),""))</f>
        <v/>
      </c>
      <c r="W1114" s="33">
        <f>IF($AB1114="","",IFERROR(INDEX(ITP!$K$3:$K$46,MATCH($AB1114,ITP!$E$3:$E$46,0)),""))</f>
        <v/>
      </c>
      <c r="X1114" s="33">
        <f>IF($AB1114="","",IFERROR(INDEX(ITP!$L$3:$L$46,MATCH($AB1114,ITP!$E$3:$E$46,0)),""))</f>
        <v/>
      </c>
      <c r="Y1114" s="33">
        <f>IF($AB1114="","",IFERROR(INDEX(ITP!$M$3:$M$46,MATCH($AB1114,ITP!$E$3:$E$46,0)),""))</f>
        <v/>
      </c>
      <c r="Z1114" s="33">
        <f>IF($AB1114="","",IFERROR(INDEX(ITP!$N$3:$N$46,MATCH($AB1114,ITP!$E$3:$E$46,0)),""))</f>
        <v/>
      </c>
      <c r="AA1114" s="13">
        <f>IF(A1114="","",A1114&amp;"|"&amp;COUNTIF($A$2:A1114,A1114))</f>
        <v/>
      </c>
      <c r="AB1114" s="13">
        <f>IF($A1114="","",IFERROR(INDEX(ITP!$C$3:$C$21,MATCH(1,INDEX((ITP!$A$3:$A$21=$A1114)*(((ITP!$B$3:$B$21="")+ISNUMBER(SEARCH(ITP!$B$3:$B$21,$G1114&amp;" "&amp;$T1114)))&gt;0),0),0)),""))</f>
        <v/>
      </c>
    </row>
    <row r="1115">
      <c r="A1115" s="33" t="n"/>
      <c r="B1115" s="10" t="n"/>
      <c r="C1115" s="33" t="n"/>
      <c r="D1115" s="28" t="n"/>
      <c r="E1115" s="10" t="n"/>
      <c r="F1115" s="44" t="n"/>
      <c r="G1115" s="33" t="n"/>
      <c r="H1115" s="33" t="n"/>
      <c r="I1115" s="33" t="n"/>
      <c r="J1115" s="33" t="n"/>
      <c r="K1115" s="44" t="n"/>
      <c r="L1115" s="10" t="n"/>
      <c r="M1115" s="33" t="n"/>
      <c r="N1115" s="33" t="n"/>
      <c r="O1115" s="33" t="n"/>
      <c r="P1115" s="33" t="n"/>
      <c r="Q1115" s="33" t="n"/>
      <c r="R1115" s="33">
        <f>IF($AB1115="","",IFERROR(INDEX(ITP!$G$3:$G$46,MATCH($AB1115,ITP!$E$3:$E$46,0)),""))</f>
        <v/>
      </c>
      <c r="S1115" s="33" t="n"/>
      <c r="T1115" s="33" t="n"/>
      <c r="U1115" s="33">
        <f>IF($AB1115="","",IFERROR(INDEX(ITP!$I$3:$I$46,MATCH($AB1115,ITP!$E$3:$E$46,0)),""))</f>
        <v/>
      </c>
      <c r="V1115" s="33">
        <f>IF($AB1115="","",IFERROR(INDEX(ITP!$J$3:$J$46,MATCH($AB1115,ITP!$E$3:$E$46,0)),""))</f>
        <v/>
      </c>
      <c r="W1115" s="33">
        <f>IF($AB1115="","",IFERROR(INDEX(ITP!$K$3:$K$46,MATCH($AB1115,ITP!$E$3:$E$46,0)),""))</f>
        <v/>
      </c>
      <c r="X1115" s="33">
        <f>IF($AB1115="","",IFERROR(INDEX(ITP!$L$3:$L$46,MATCH($AB1115,ITP!$E$3:$E$46,0)),""))</f>
        <v/>
      </c>
      <c r="Y1115" s="33">
        <f>IF($AB1115="","",IFERROR(INDEX(ITP!$M$3:$M$46,MATCH($AB1115,ITP!$E$3:$E$46,0)),""))</f>
        <v/>
      </c>
      <c r="Z1115" s="33">
        <f>IF($AB1115="","",IFERROR(INDEX(ITP!$N$3:$N$46,MATCH($AB1115,ITP!$E$3:$E$46,0)),""))</f>
        <v/>
      </c>
      <c r="AA1115" s="13">
        <f>IF(A1115="","",A1115&amp;"|"&amp;COUNTIF($A$2:A1115,A1115))</f>
        <v/>
      </c>
      <c r="AB1115" s="13">
        <f>IF($A1115="","",IFERROR(INDEX(ITP!$C$3:$C$21,MATCH(1,INDEX((ITP!$A$3:$A$21=$A1115)*(((ITP!$B$3:$B$21="")+ISNUMBER(SEARCH(ITP!$B$3:$B$21,$G1115&amp;" "&amp;$T1115)))&gt;0),0),0)),""))</f>
        <v/>
      </c>
    </row>
    <row r="1116">
      <c r="A1116" s="33" t="n"/>
      <c r="B1116" s="10" t="n"/>
      <c r="C1116" s="33" t="n"/>
      <c r="D1116" s="28" t="n"/>
      <c r="E1116" s="10" t="n"/>
      <c r="F1116" s="44" t="n"/>
      <c r="G1116" s="33" t="n"/>
      <c r="H1116" s="33" t="n"/>
      <c r="I1116" s="33" t="n"/>
      <c r="J1116" s="33" t="n"/>
      <c r="K1116" s="44" t="n"/>
      <c r="L1116" s="10" t="n"/>
      <c r="M1116" s="33" t="n"/>
      <c r="N1116" s="33" t="n"/>
      <c r="O1116" s="33" t="n"/>
      <c r="P1116" s="33" t="n"/>
      <c r="Q1116" s="33" t="n"/>
      <c r="R1116" s="33">
        <f>IF($AB1116="","",IFERROR(INDEX(ITP!$G$3:$G$46,MATCH($AB1116,ITP!$E$3:$E$46,0)),""))</f>
        <v/>
      </c>
      <c r="S1116" s="33" t="n"/>
      <c r="T1116" s="33" t="n"/>
      <c r="U1116" s="33">
        <f>IF($AB1116="","",IFERROR(INDEX(ITP!$I$3:$I$46,MATCH($AB1116,ITP!$E$3:$E$46,0)),""))</f>
        <v/>
      </c>
      <c r="V1116" s="33">
        <f>IF($AB1116="","",IFERROR(INDEX(ITP!$J$3:$J$46,MATCH($AB1116,ITP!$E$3:$E$46,0)),""))</f>
        <v/>
      </c>
      <c r="W1116" s="33">
        <f>IF($AB1116="","",IFERROR(INDEX(ITP!$K$3:$K$46,MATCH($AB1116,ITP!$E$3:$E$46,0)),""))</f>
        <v/>
      </c>
      <c r="X1116" s="33">
        <f>IF($AB1116="","",IFERROR(INDEX(ITP!$L$3:$L$46,MATCH($AB1116,ITP!$E$3:$E$46,0)),""))</f>
        <v/>
      </c>
      <c r="Y1116" s="33">
        <f>IF($AB1116="","",IFERROR(INDEX(ITP!$M$3:$M$46,MATCH($AB1116,ITP!$E$3:$E$46,0)),""))</f>
        <v/>
      </c>
      <c r="Z1116" s="33">
        <f>IF($AB1116="","",IFERROR(INDEX(ITP!$N$3:$N$46,MATCH($AB1116,ITP!$E$3:$E$46,0)),""))</f>
        <v/>
      </c>
      <c r="AA1116" s="13">
        <f>IF(A1116="","",A1116&amp;"|"&amp;COUNTIF($A$2:A1116,A1116))</f>
        <v/>
      </c>
      <c r="AB1116" s="13">
        <f>IF($A1116="","",IFERROR(INDEX(ITP!$C$3:$C$21,MATCH(1,INDEX((ITP!$A$3:$A$21=$A1116)*(((ITP!$B$3:$B$21="")+ISNUMBER(SEARCH(ITP!$B$3:$B$21,$G1116&amp;" "&amp;$T1116)))&gt;0),0),0)),""))</f>
        <v/>
      </c>
    </row>
    <row r="1117">
      <c r="A1117" s="33" t="n"/>
      <c r="B1117" s="10" t="n"/>
      <c r="C1117" s="33" t="n"/>
      <c r="D1117" s="28" t="n"/>
      <c r="E1117" s="10" t="n"/>
      <c r="F1117" s="44" t="n"/>
      <c r="G1117" s="33" t="n"/>
      <c r="H1117" s="33" t="n"/>
      <c r="I1117" s="33" t="n"/>
      <c r="J1117" s="33" t="n"/>
      <c r="K1117" s="44" t="n"/>
      <c r="L1117" s="10" t="n"/>
      <c r="M1117" s="33" t="n"/>
      <c r="N1117" s="33" t="n"/>
      <c r="O1117" s="33" t="n"/>
      <c r="P1117" s="33" t="n"/>
      <c r="Q1117" s="33" t="n"/>
      <c r="R1117" s="33">
        <f>IF($AB1117="","",IFERROR(INDEX(ITP!$G$3:$G$46,MATCH($AB1117,ITP!$E$3:$E$46,0)),""))</f>
        <v/>
      </c>
      <c r="S1117" s="33" t="n"/>
      <c r="T1117" s="33" t="n"/>
      <c r="U1117" s="33">
        <f>IF($AB1117="","",IFERROR(INDEX(ITP!$I$3:$I$46,MATCH($AB1117,ITP!$E$3:$E$46,0)),""))</f>
        <v/>
      </c>
      <c r="V1117" s="33">
        <f>IF($AB1117="","",IFERROR(INDEX(ITP!$J$3:$J$46,MATCH($AB1117,ITP!$E$3:$E$46,0)),""))</f>
        <v/>
      </c>
      <c r="W1117" s="33">
        <f>IF($AB1117="","",IFERROR(INDEX(ITP!$K$3:$K$46,MATCH($AB1117,ITP!$E$3:$E$46,0)),""))</f>
        <v/>
      </c>
      <c r="X1117" s="33">
        <f>IF($AB1117="","",IFERROR(INDEX(ITP!$L$3:$L$46,MATCH($AB1117,ITP!$E$3:$E$46,0)),""))</f>
        <v/>
      </c>
      <c r="Y1117" s="33">
        <f>IF($AB1117="","",IFERROR(INDEX(ITP!$M$3:$M$46,MATCH($AB1117,ITP!$E$3:$E$46,0)),""))</f>
        <v/>
      </c>
      <c r="Z1117" s="33">
        <f>IF($AB1117="","",IFERROR(INDEX(ITP!$N$3:$N$46,MATCH($AB1117,ITP!$E$3:$E$46,0)),""))</f>
        <v/>
      </c>
      <c r="AA1117" s="13">
        <f>IF(A1117="","",A1117&amp;"|"&amp;COUNTIF($A$2:A1117,A1117))</f>
        <v/>
      </c>
      <c r="AB1117" s="13">
        <f>IF($A1117="","",IFERROR(INDEX(ITP!$C$3:$C$21,MATCH(1,INDEX((ITP!$A$3:$A$21=$A1117)*(((ITP!$B$3:$B$21="")+ISNUMBER(SEARCH(ITP!$B$3:$B$21,$G1117&amp;" "&amp;$T1117)))&gt;0),0),0)),""))</f>
        <v/>
      </c>
    </row>
    <row r="1118">
      <c r="A1118" s="33" t="n"/>
      <c r="B1118" s="10" t="n"/>
      <c r="C1118" s="33" t="n"/>
      <c r="D1118" s="28" t="n"/>
      <c r="E1118" s="10" t="n"/>
      <c r="F1118" s="44" t="n"/>
      <c r="G1118" s="33" t="n"/>
      <c r="H1118" s="33" t="n"/>
      <c r="I1118" s="33" t="n"/>
      <c r="J1118" s="33" t="n"/>
      <c r="K1118" s="44" t="n"/>
      <c r="L1118" s="10" t="n"/>
      <c r="M1118" s="33" t="n"/>
      <c r="N1118" s="33" t="n"/>
      <c r="O1118" s="33" t="n"/>
      <c r="P1118" s="33" t="n"/>
      <c r="Q1118" s="33" t="n"/>
      <c r="R1118" s="33">
        <f>IF($AB1118="","",IFERROR(INDEX(ITP!$G$3:$G$46,MATCH($AB1118,ITP!$E$3:$E$46,0)),""))</f>
        <v/>
      </c>
      <c r="S1118" s="33" t="n"/>
      <c r="T1118" s="33" t="n"/>
      <c r="U1118" s="33">
        <f>IF($AB1118="","",IFERROR(INDEX(ITP!$I$3:$I$46,MATCH($AB1118,ITP!$E$3:$E$46,0)),""))</f>
        <v/>
      </c>
      <c r="V1118" s="33">
        <f>IF($AB1118="","",IFERROR(INDEX(ITP!$J$3:$J$46,MATCH($AB1118,ITP!$E$3:$E$46,0)),""))</f>
        <v/>
      </c>
      <c r="W1118" s="33">
        <f>IF($AB1118="","",IFERROR(INDEX(ITP!$K$3:$K$46,MATCH($AB1118,ITP!$E$3:$E$46,0)),""))</f>
        <v/>
      </c>
      <c r="X1118" s="33">
        <f>IF($AB1118="","",IFERROR(INDEX(ITP!$L$3:$L$46,MATCH($AB1118,ITP!$E$3:$E$46,0)),""))</f>
        <v/>
      </c>
      <c r="Y1118" s="33">
        <f>IF($AB1118="","",IFERROR(INDEX(ITP!$M$3:$M$46,MATCH($AB1118,ITP!$E$3:$E$46,0)),""))</f>
        <v/>
      </c>
      <c r="Z1118" s="33">
        <f>IF($AB1118="","",IFERROR(INDEX(ITP!$N$3:$N$46,MATCH($AB1118,ITP!$E$3:$E$46,0)),""))</f>
        <v/>
      </c>
      <c r="AA1118" s="13">
        <f>IF(A1118="","",A1118&amp;"|"&amp;COUNTIF($A$2:A1118,A1118))</f>
        <v/>
      </c>
      <c r="AB1118" s="13">
        <f>IF($A1118="","",IFERROR(INDEX(ITP!$C$3:$C$21,MATCH(1,INDEX((ITP!$A$3:$A$21=$A1118)*(((ITP!$B$3:$B$21="")+ISNUMBER(SEARCH(ITP!$B$3:$B$21,$G1118&amp;" "&amp;$T1118)))&gt;0),0),0)),""))</f>
        <v/>
      </c>
    </row>
    <row r="1119">
      <c r="A1119" s="33" t="n"/>
      <c r="B1119" s="10" t="n"/>
      <c r="C1119" s="33" t="n"/>
      <c r="D1119" s="28" t="n"/>
      <c r="E1119" s="10" t="n"/>
      <c r="F1119" s="44" t="n"/>
      <c r="G1119" s="33" t="n"/>
      <c r="H1119" s="33" t="n"/>
      <c r="I1119" s="33" t="n"/>
      <c r="J1119" s="33" t="n"/>
      <c r="K1119" s="44" t="n"/>
      <c r="L1119" s="10" t="n"/>
      <c r="M1119" s="33" t="n"/>
      <c r="N1119" s="33" t="n"/>
      <c r="O1119" s="33" t="n"/>
      <c r="P1119" s="33" t="n"/>
      <c r="Q1119" s="33" t="n"/>
      <c r="R1119" s="33">
        <f>IF($AB1119="","",IFERROR(INDEX(ITP!$G$3:$G$46,MATCH($AB1119,ITP!$E$3:$E$46,0)),""))</f>
        <v/>
      </c>
      <c r="S1119" s="33" t="n"/>
      <c r="T1119" s="33" t="n"/>
      <c r="U1119" s="33">
        <f>IF($AB1119="","",IFERROR(INDEX(ITP!$I$3:$I$46,MATCH($AB1119,ITP!$E$3:$E$46,0)),""))</f>
        <v/>
      </c>
      <c r="V1119" s="33">
        <f>IF($AB1119="","",IFERROR(INDEX(ITP!$J$3:$J$46,MATCH($AB1119,ITP!$E$3:$E$46,0)),""))</f>
        <v/>
      </c>
      <c r="W1119" s="33">
        <f>IF($AB1119="","",IFERROR(INDEX(ITP!$K$3:$K$46,MATCH($AB1119,ITP!$E$3:$E$46,0)),""))</f>
        <v/>
      </c>
      <c r="X1119" s="33">
        <f>IF($AB1119="","",IFERROR(INDEX(ITP!$L$3:$L$46,MATCH($AB1119,ITP!$E$3:$E$46,0)),""))</f>
        <v/>
      </c>
      <c r="Y1119" s="33">
        <f>IF($AB1119="","",IFERROR(INDEX(ITP!$M$3:$M$46,MATCH($AB1119,ITP!$E$3:$E$46,0)),""))</f>
        <v/>
      </c>
      <c r="Z1119" s="33">
        <f>IF($AB1119="","",IFERROR(INDEX(ITP!$N$3:$N$46,MATCH($AB1119,ITP!$E$3:$E$46,0)),""))</f>
        <v/>
      </c>
      <c r="AA1119" s="13">
        <f>IF(A1119="","",A1119&amp;"|"&amp;COUNTIF($A$2:A1119,A1119))</f>
        <v/>
      </c>
      <c r="AB1119" s="13">
        <f>IF($A1119="","",IFERROR(INDEX(ITP!$C$3:$C$21,MATCH(1,INDEX((ITP!$A$3:$A$21=$A1119)*(((ITP!$B$3:$B$21="")+ISNUMBER(SEARCH(ITP!$B$3:$B$21,$G1119&amp;" "&amp;$T1119)))&gt;0),0),0)),""))</f>
        <v/>
      </c>
    </row>
    <row r="1120">
      <c r="A1120" s="33" t="n"/>
      <c r="B1120" s="10" t="n"/>
      <c r="C1120" s="33" t="n"/>
      <c r="D1120" s="28" t="n"/>
      <c r="E1120" s="10" t="n"/>
      <c r="F1120" s="44" t="n"/>
      <c r="G1120" s="33" t="n"/>
      <c r="H1120" s="33" t="n"/>
      <c r="I1120" s="33" t="n"/>
      <c r="J1120" s="33" t="n"/>
      <c r="K1120" s="44" t="n"/>
      <c r="L1120" s="10" t="n"/>
      <c r="M1120" s="33" t="n"/>
      <c r="N1120" s="33" t="n"/>
      <c r="O1120" s="33" t="n"/>
      <c r="P1120" s="33" t="n"/>
      <c r="Q1120" s="33" t="n"/>
      <c r="R1120" s="33">
        <f>IF($AB1120="","",IFERROR(INDEX(ITP!$G$3:$G$46,MATCH($AB1120,ITP!$E$3:$E$46,0)),""))</f>
        <v/>
      </c>
      <c r="S1120" s="33" t="n"/>
      <c r="T1120" s="33" t="n"/>
      <c r="U1120" s="33">
        <f>IF($AB1120="","",IFERROR(INDEX(ITP!$I$3:$I$46,MATCH($AB1120,ITP!$E$3:$E$46,0)),""))</f>
        <v/>
      </c>
      <c r="V1120" s="33">
        <f>IF($AB1120="","",IFERROR(INDEX(ITP!$J$3:$J$46,MATCH($AB1120,ITP!$E$3:$E$46,0)),""))</f>
        <v/>
      </c>
      <c r="W1120" s="33">
        <f>IF($AB1120="","",IFERROR(INDEX(ITP!$K$3:$K$46,MATCH($AB1120,ITP!$E$3:$E$46,0)),""))</f>
        <v/>
      </c>
      <c r="X1120" s="33">
        <f>IF($AB1120="","",IFERROR(INDEX(ITP!$L$3:$L$46,MATCH($AB1120,ITP!$E$3:$E$46,0)),""))</f>
        <v/>
      </c>
      <c r="Y1120" s="33">
        <f>IF($AB1120="","",IFERROR(INDEX(ITP!$M$3:$M$46,MATCH($AB1120,ITP!$E$3:$E$46,0)),""))</f>
        <v/>
      </c>
      <c r="Z1120" s="33">
        <f>IF($AB1120="","",IFERROR(INDEX(ITP!$N$3:$N$46,MATCH($AB1120,ITP!$E$3:$E$46,0)),""))</f>
        <v/>
      </c>
      <c r="AA1120" s="13">
        <f>IF(A1120="","",A1120&amp;"|"&amp;COUNTIF($A$2:A1120,A1120))</f>
        <v/>
      </c>
      <c r="AB1120" s="13">
        <f>IF($A1120="","",IFERROR(INDEX(ITP!$C$3:$C$21,MATCH(1,INDEX((ITP!$A$3:$A$21=$A1120)*(((ITP!$B$3:$B$21="")+ISNUMBER(SEARCH(ITP!$B$3:$B$21,$G1120&amp;" "&amp;$T1120)))&gt;0),0),0)),""))</f>
        <v/>
      </c>
    </row>
    <row r="1121">
      <c r="A1121" s="33" t="n"/>
      <c r="B1121" s="10" t="n"/>
      <c r="C1121" s="33" t="n"/>
      <c r="D1121" s="28" t="n"/>
      <c r="E1121" s="10" t="n"/>
      <c r="F1121" s="44" t="n"/>
      <c r="G1121" s="33" t="n"/>
      <c r="H1121" s="33" t="n"/>
      <c r="I1121" s="33" t="n"/>
      <c r="J1121" s="33" t="n"/>
      <c r="K1121" s="44" t="n"/>
      <c r="L1121" s="10" t="n"/>
      <c r="M1121" s="33" t="n"/>
      <c r="N1121" s="33" t="n"/>
      <c r="O1121" s="33" t="n"/>
      <c r="P1121" s="33" t="n"/>
      <c r="Q1121" s="33" t="n"/>
      <c r="R1121" s="33">
        <f>IF($AB1121="","",IFERROR(INDEX(ITP!$G$3:$G$46,MATCH($AB1121,ITP!$E$3:$E$46,0)),""))</f>
        <v/>
      </c>
      <c r="S1121" s="33" t="n"/>
      <c r="T1121" s="33" t="n"/>
      <c r="U1121" s="33">
        <f>IF($AB1121="","",IFERROR(INDEX(ITP!$I$3:$I$46,MATCH($AB1121,ITP!$E$3:$E$46,0)),""))</f>
        <v/>
      </c>
      <c r="V1121" s="33">
        <f>IF($AB1121="","",IFERROR(INDEX(ITP!$J$3:$J$46,MATCH($AB1121,ITP!$E$3:$E$46,0)),""))</f>
        <v/>
      </c>
      <c r="W1121" s="33">
        <f>IF($AB1121="","",IFERROR(INDEX(ITP!$K$3:$K$46,MATCH($AB1121,ITP!$E$3:$E$46,0)),""))</f>
        <v/>
      </c>
      <c r="X1121" s="33">
        <f>IF($AB1121="","",IFERROR(INDEX(ITP!$L$3:$L$46,MATCH($AB1121,ITP!$E$3:$E$46,0)),""))</f>
        <v/>
      </c>
      <c r="Y1121" s="33">
        <f>IF($AB1121="","",IFERROR(INDEX(ITP!$M$3:$M$46,MATCH($AB1121,ITP!$E$3:$E$46,0)),""))</f>
        <v/>
      </c>
      <c r="Z1121" s="33">
        <f>IF($AB1121="","",IFERROR(INDEX(ITP!$N$3:$N$46,MATCH($AB1121,ITP!$E$3:$E$46,0)),""))</f>
        <v/>
      </c>
      <c r="AA1121" s="13">
        <f>IF(A1121="","",A1121&amp;"|"&amp;COUNTIF($A$2:A1121,A1121))</f>
        <v/>
      </c>
      <c r="AB1121" s="13">
        <f>IF($A1121="","",IFERROR(INDEX(ITP!$C$3:$C$21,MATCH(1,INDEX((ITP!$A$3:$A$21=$A1121)*(((ITP!$B$3:$B$21="")+ISNUMBER(SEARCH(ITP!$B$3:$B$21,$G1121&amp;" "&amp;$T1121)))&gt;0),0),0)),""))</f>
        <v/>
      </c>
    </row>
    <row r="1122">
      <c r="A1122" s="33" t="n"/>
      <c r="B1122" s="10" t="n"/>
      <c r="C1122" s="33" t="n"/>
      <c r="D1122" s="28" t="n"/>
      <c r="E1122" s="10" t="n"/>
      <c r="F1122" s="44" t="n"/>
      <c r="G1122" s="33" t="n"/>
      <c r="H1122" s="33" t="n"/>
      <c r="I1122" s="33" t="n"/>
      <c r="J1122" s="33" t="n"/>
      <c r="K1122" s="44" t="n"/>
      <c r="L1122" s="10" t="n"/>
      <c r="M1122" s="33" t="n"/>
      <c r="N1122" s="33" t="n"/>
      <c r="O1122" s="33" t="n"/>
      <c r="P1122" s="33" t="n"/>
      <c r="Q1122" s="33" t="n"/>
      <c r="R1122" s="33">
        <f>IF($AB1122="","",IFERROR(INDEX(ITP!$G$3:$G$46,MATCH($AB1122,ITP!$E$3:$E$46,0)),""))</f>
        <v/>
      </c>
      <c r="S1122" s="33" t="n"/>
      <c r="T1122" s="33" t="n"/>
      <c r="U1122" s="33">
        <f>IF($AB1122="","",IFERROR(INDEX(ITP!$I$3:$I$46,MATCH($AB1122,ITP!$E$3:$E$46,0)),""))</f>
        <v/>
      </c>
      <c r="V1122" s="33">
        <f>IF($AB1122="","",IFERROR(INDEX(ITP!$J$3:$J$46,MATCH($AB1122,ITP!$E$3:$E$46,0)),""))</f>
        <v/>
      </c>
      <c r="W1122" s="33">
        <f>IF($AB1122="","",IFERROR(INDEX(ITP!$K$3:$K$46,MATCH($AB1122,ITP!$E$3:$E$46,0)),""))</f>
        <v/>
      </c>
      <c r="X1122" s="33">
        <f>IF($AB1122="","",IFERROR(INDEX(ITP!$L$3:$L$46,MATCH($AB1122,ITP!$E$3:$E$46,0)),""))</f>
        <v/>
      </c>
      <c r="Y1122" s="33">
        <f>IF($AB1122="","",IFERROR(INDEX(ITP!$M$3:$M$46,MATCH($AB1122,ITP!$E$3:$E$46,0)),""))</f>
        <v/>
      </c>
      <c r="Z1122" s="33">
        <f>IF($AB1122="","",IFERROR(INDEX(ITP!$N$3:$N$46,MATCH($AB1122,ITP!$E$3:$E$46,0)),""))</f>
        <v/>
      </c>
      <c r="AA1122" s="13">
        <f>IF(A1122="","",A1122&amp;"|"&amp;COUNTIF($A$2:A1122,A1122))</f>
        <v/>
      </c>
      <c r="AB1122" s="13">
        <f>IF($A1122="","",IFERROR(INDEX(ITP!$C$3:$C$21,MATCH(1,INDEX((ITP!$A$3:$A$21=$A1122)*(((ITP!$B$3:$B$21="")+ISNUMBER(SEARCH(ITP!$B$3:$B$21,$G1122&amp;" "&amp;$T1122)))&gt;0),0),0)),""))</f>
        <v/>
      </c>
    </row>
    <row r="1123">
      <c r="A1123" s="33" t="n"/>
      <c r="B1123" s="10" t="n"/>
      <c r="C1123" s="33" t="n"/>
      <c r="D1123" s="28" t="n"/>
      <c r="E1123" s="10" t="n"/>
      <c r="F1123" s="44" t="n"/>
      <c r="G1123" s="33" t="n"/>
      <c r="H1123" s="33" t="n"/>
      <c r="I1123" s="33" t="n"/>
      <c r="J1123" s="33" t="n"/>
      <c r="K1123" s="44" t="n"/>
      <c r="L1123" s="10" t="n"/>
      <c r="M1123" s="33" t="n"/>
      <c r="N1123" s="33" t="n"/>
      <c r="O1123" s="33" t="n"/>
      <c r="P1123" s="33" t="n"/>
      <c r="Q1123" s="33" t="n"/>
      <c r="R1123" s="33">
        <f>IF($AB1123="","",IFERROR(INDEX(ITP!$G$3:$G$46,MATCH($AB1123,ITP!$E$3:$E$46,0)),""))</f>
        <v/>
      </c>
      <c r="S1123" s="33" t="n"/>
      <c r="T1123" s="33" t="n"/>
      <c r="U1123" s="33">
        <f>IF($AB1123="","",IFERROR(INDEX(ITP!$I$3:$I$46,MATCH($AB1123,ITP!$E$3:$E$46,0)),""))</f>
        <v/>
      </c>
      <c r="V1123" s="33">
        <f>IF($AB1123="","",IFERROR(INDEX(ITP!$J$3:$J$46,MATCH($AB1123,ITP!$E$3:$E$46,0)),""))</f>
        <v/>
      </c>
      <c r="W1123" s="33">
        <f>IF($AB1123="","",IFERROR(INDEX(ITP!$K$3:$K$46,MATCH($AB1123,ITP!$E$3:$E$46,0)),""))</f>
        <v/>
      </c>
      <c r="X1123" s="33">
        <f>IF($AB1123="","",IFERROR(INDEX(ITP!$L$3:$L$46,MATCH($AB1123,ITP!$E$3:$E$46,0)),""))</f>
        <v/>
      </c>
      <c r="Y1123" s="33">
        <f>IF($AB1123="","",IFERROR(INDEX(ITP!$M$3:$M$46,MATCH($AB1123,ITP!$E$3:$E$46,0)),""))</f>
        <v/>
      </c>
      <c r="Z1123" s="33">
        <f>IF($AB1123="","",IFERROR(INDEX(ITP!$N$3:$N$46,MATCH($AB1123,ITP!$E$3:$E$46,0)),""))</f>
        <v/>
      </c>
      <c r="AA1123" s="13">
        <f>IF(A1123="","",A1123&amp;"|"&amp;COUNTIF($A$2:A1123,A1123))</f>
        <v/>
      </c>
      <c r="AB1123" s="13">
        <f>IF($A1123="","",IFERROR(INDEX(ITP!$C$3:$C$21,MATCH(1,INDEX((ITP!$A$3:$A$21=$A1123)*(((ITP!$B$3:$B$21="")+ISNUMBER(SEARCH(ITP!$B$3:$B$21,$G1123&amp;" "&amp;$T1123)))&gt;0),0),0)),""))</f>
        <v/>
      </c>
    </row>
    <row r="1124">
      <c r="A1124" s="33" t="n"/>
      <c r="B1124" s="10" t="n"/>
      <c r="C1124" s="33" t="n"/>
      <c r="D1124" s="28" t="n"/>
      <c r="E1124" s="10" t="n"/>
      <c r="F1124" s="44" t="n"/>
      <c r="G1124" s="33" t="n"/>
      <c r="H1124" s="33" t="n"/>
      <c r="I1124" s="33" t="n"/>
      <c r="J1124" s="33" t="n"/>
      <c r="K1124" s="44" t="n"/>
      <c r="L1124" s="10" t="n"/>
      <c r="M1124" s="33" t="n"/>
      <c r="N1124" s="33" t="n"/>
      <c r="O1124" s="33" t="n"/>
      <c r="P1124" s="33" t="n"/>
      <c r="Q1124" s="33" t="n"/>
      <c r="R1124" s="33">
        <f>IF($AB1124="","",IFERROR(INDEX(ITP!$G$3:$G$46,MATCH($AB1124,ITP!$E$3:$E$46,0)),""))</f>
        <v/>
      </c>
      <c r="S1124" s="33" t="n"/>
      <c r="T1124" s="33" t="n"/>
      <c r="U1124" s="33">
        <f>IF($AB1124="","",IFERROR(INDEX(ITP!$I$3:$I$46,MATCH($AB1124,ITP!$E$3:$E$46,0)),""))</f>
        <v/>
      </c>
      <c r="V1124" s="33">
        <f>IF($AB1124="","",IFERROR(INDEX(ITP!$J$3:$J$46,MATCH($AB1124,ITP!$E$3:$E$46,0)),""))</f>
        <v/>
      </c>
      <c r="W1124" s="33">
        <f>IF($AB1124="","",IFERROR(INDEX(ITP!$K$3:$K$46,MATCH($AB1124,ITP!$E$3:$E$46,0)),""))</f>
        <v/>
      </c>
      <c r="X1124" s="33">
        <f>IF($AB1124="","",IFERROR(INDEX(ITP!$L$3:$L$46,MATCH($AB1124,ITP!$E$3:$E$46,0)),""))</f>
        <v/>
      </c>
      <c r="Y1124" s="33">
        <f>IF($AB1124="","",IFERROR(INDEX(ITP!$M$3:$M$46,MATCH($AB1124,ITP!$E$3:$E$46,0)),""))</f>
        <v/>
      </c>
      <c r="Z1124" s="33">
        <f>IF($AB1124="","",IFERROR(INDEX(ITP!$N$3:$N$46,MATCH($AB1124,ITP!$E$3:$E$46,0)),""))</f>
        <v/>
      </c>
      <c r="AA1124" s="13">
        <f>IF(A1124="","",A1124&amp;"|"&amp;COUNTIF($A$2:A1124,A1124))</f>
        <v/>
      </c>
      <c r="AB1124" s="13">
        <f>IF($A1124="","",IFERROR(INDEX(ITP!$C$3:$C$21,MATCH(1,INDEX((ITP!$A$3:$A$21=$A1124)*(((ITP!$B$3:$B$21="")+ISNUMBER(SEARCH(ITP!$B$3:$B$21,$G1124&amp;" "&amp;$T1124)))&gt;0),0),0)),""))</f>
        <v/>
      </c>
    </row>
    <row r="1125">
      <c r="A1125" s="33" t="n"/>
      <c r="B1125" s="10" t="n"/>
      <c r="C1125" s="33" t="n"/>
      <c r="D1125" s="28" t="n"/>
      <c r="E1125" s="10" t="n"/>
      <c r="F1125" s="44" t="n"/>
      <c r="G1125" s="33" t="n"/>
      <c r="H1125" s="33" t="n"/>
      <c r="I1125" s="33" t="n"/>
      <c r="J1125" s="33" t="n"/>
      <c r="K1125" s="44" t="n"/>
      <c r="L1125" s="10" t="n"/>
      <c r="M1125" s="33" t="n"/>
      <c r="N1125" s="33" t="n"/>
      <c r="O1125" s="33" t="n"/>
      <c r="P1125" s="33" t="n"/>
      <c r="Q1125" s="33" t="n"/>
      <c r="R1125" s="33">
        <f>IF($AB1125="","",IFERROR(INDEX(ITP!$G$3:$G$46,MATCH($AB1125,ITP!$E$3:$E$46,0)),""))</f>
        <v/>
      </c>
      <c r="S1125" s="33" t="n"/>
      <c r="T1125" s="33" t="n"/>
      <c r="U1125" s="33">
        <f>IF($AB1125="","",IFERROR(INDEX(ITP!$I$3:$I$46,MATCH($AB1125,ITP!$E$3:$E$46,0)),""))</f>
        <v/>
      </c>
      <c r="V1125" s="33">
        <f>IF($AB1125="","",IFERROR(INDEX(ITP!$J$3:$J$46,MATCH($AB1125,ITP!$E$3:$E$46,0)),""))</f>
        <v/>
      </c>
      <c r="W1125" s="33">
        <f>IF($AB1125="","",IFERROR(INDEX(ITP!$K$3:$K$46,MATCH($AB1125,ITP!$E$3:$E$46,0)),""))</f>
        <v/>
      </c>
      <c r="X1125" s="33">
        <f>IF($AB1125="","",IFERROR(INDEX(ITP!$L$3:$L$46,MATCH($AB1125,ITP!$E$3:$E$46,0)),""))</f>
        <v/>
      </c>
      <c r="Y1125" s="33">
        <f>IF($AB1125="","",IFERROR(INDEX(ITP!$M$3:$M$46,MATCH($AB1125,ITP!$E$3:$E$46,0)),""))</f>
        <v/>
      </c>
      <c r="Z1125" s="33">
        <f>IF($AB1125="","",IFERROR(INDEX(ITP!$N$3:$N$46,MATCH($AB1125,ITP!$E$3:$E$46,0)),""))</f>
        <v/>
      </c>
      <c r="AA1125" s="13">
        <f>IF(A1125="","",A1125&amp;"|"&amp;COUNTIF($A$2:A1125,A1125))</f>
        <v/>
      </c>
      <c r="AB1125" s="13">
        <f>IF($A1125="","",IFERROR(INDEX(ITP!$C$3:$C$21,MATCH(1,INDEX((ITP!$A$3:$A$21=$A1125)*(((ITP!$B$3:$B$21="")+ISNUMBER(SEARCH(ITP!$B$3:$B$21,$G1125&amp;" "&amp;$T1125)))&gt;0),0),0)),""))</f>
        <v/>
      </c>
    </row>
    <row r="1126">
      <c r="A1126" s="33" t="n"/>
      <c r="B1126" s="10" t="n"/>
      <c r="C1126" s="33" t="n"/>
      <c r="D1126" s="28" t="n"/>
      <c r="E1126" s="10" t="n"/>
      <c r="F1126" s="44" t="n"/>
      <c r="G1126" s="33" t="n"/>
      <c r="H1126" s="33" t="n"/>
      <c r="I1126" s="33" t="n"/>
      <c r="J1126" s="33" t="n"/>
      <c r="K1126" s="44" t="n"/>
      <c r="L1126" s="10" t="n"/>
      <c r="M1126" s="33" t="n"/>
      <c r="N1126" s="33" t="n"/>
      <c r="O1126" s="33" t="n"/>
      <c r="P1126" s="33" t="n"/>
      <c r="Q1126" s="33" t="n"/>
      <c r="R1126" s="33">
        <f>IF($AB1126="","",IFERROR(INDEX(ITP!$G$3:$G$46,MATCH($AB1126,ITP!$E$3:$E$46,0)),""))</f>
        <v/>
      </c>
      <c r="S1126" s="33" t="n"/>
      <c r="T1126" s="33" t="n"/>
      <c r="U1126" s="33">
        <f>IF($AB1126="","",IFERROR(INDEX(ITP!$I$3:$I$46,MATCH($AB1126,ITP!$E$3:$E$46,0)),""))</f>
        <v/>
      </c>
      <c r="V1126" s="33">
        <f>IF($AB1126="","",IFERROR(INDEX(ITP!$J$3:$J$46,MATCH($AB1126,ITP!$E$3:$E$46,0)),""))</f>
        <v/>
      </c>
      <c r="W1126" s="33">
        <f>IF($AB1126="","",IFERROR(INDEX(ITP!$K$3:$K$46,MATCH($AB1126,ITP!$E$3:$E$46,0)),""))</f>
        <v/>
      </c>
      <c r="X1126" s="33">
        <f>IF($AB1126="","",IFERROR(INDEX(ITP!$L$3:$L$46,MATCH($AB1126,ITP!$E$3:$E$46,0)),""))</f>
        <v/>
      </c>
      <c r="Y1126" s="33">
        <f>IF($AB1126="","",IFERROR(INDEX(ITP!$M$3:$M$46,MATCH($AB1126,ITP!$E$3:$E$46,0)),""))</f>
        <v/>
      </c>
      <c r="Z1126" s="33">
        <f>IF($AB1126="","",IFERROR(INDEX(ITP!$N$3:$N$46,MATCH($AB1126,ITP!$E$3:$E$46,0)),""))</f>
        <v/>
      </c>
      <c r="AA1126" s="13">
        <f>IF(A1126="","",A1126&amp;"|"&amp;COUNTIF($A$2:A1126,A1126))</f>
        <v/>
      </c>
      <c r="AB1126" s="13">
        <f>IF($A1126="","",IFERROR(INDEX(ITP!$C$3:$C$21,MATCH(1,INDEX((ITP!$A$3:$A$21=$A1126)*(((ITP!$B$3:$B$21="")+ISNUMBER(SEARCH(ITP!$B$3:$B$21,$G1126&amp;" "&amp;$T1126)))&gt;0),0),0)),""))</f>
        <v/>
      </c>
    </row>
    <row r="1127">
      <c r="A1127" s="33" t="n"/>
      <c r="B1127" s="10" t="n"/>
      <c r="C1127" s="33" t="n"/>
      <c r="D1127" s="28" t="n"/>
      <c r="E1127" s="10" t="n"/>
      <c r="F1127" s="44" t="n"/>
      <c r="G1127" s="33" t="n"/>
      <c r="H1127" s="33" t="n"/>
      <c r="I1127" s="33" t="n"/>
      <c r="J1127" s="33" t="n"/>
      <c r="K1127" s="44" t="n"/>
      <c r="L1127" s="10" t="n"/>
      <c r="M1127" s="33" t="n"/>
      <c r="N1127" s="33" t="n"/>
      <c r="O1127" s="33" t="n"/>
      <c r="P1127" s="33" t="n"/>
      <c r="Q1127" s="33" t="n"/>
      <c r="R1127" s="33">
        <f>IF($AB1127="","",IFERROR(INDEX(ITP!$G$3:$G$46,MATCH($AB1127,ITP!$E$3:$E$46,0)),""))</f>
        <v/>
      </c>
      <c r="S1127" s="33" t="n"/>
      <c r="T1127" s="33" t="n"/>
      <c r="U1127" s="33">
        <f>IF($AB1127="","",IFERROR(INDEX(ITP!$I$3:$I$46,MATCH($AB1127,ITP!$E$3:$E$46,0)),""))</f>
        <v/>
      </c>
      <c r="V1127" s="33">
        <f>IF($AB1127="","",IFERROR(INDEX(ITP!$J$3:$J$46,MATCH($AB1127,ITP!$E$3:$E$46,0)),""))</f>
        <v/>
      </c>
      <c r="W1127" s="33">
        <f>IF($AB1127="","",IFERROR(INDEX(ITP!$K$3:$K$46,MATCH($AB1127,ITP!$E$3:$E$46,0)),""))</f>
        <v/>
      </c>
      <c r="X1127" s="33">
        <f>IF($AB1127="","",IFERROR(INDEX(ITP!$L$3:$L$46,MATCH($AB1127,ITP!$E$3:$E$46,0)),""))</f>
        <v/>
      </c>
      <c r="Y1127" s="33">
        <f>IF($AB1127="","",IFERROR(INDEX(ITP!$M$3:$M$46,MATCH($AB1127,ITP!$E$3:$E$46,0)),""))</f>
        <v/>
      </c>
      <c r="Z1127" s="33">
        <f>IF($AB1127="","",IFERROR(INDEX(ITP!$N$3:$N$46,MATCH($AB1127,ITP!$E$3:$E$46,0)),""))</f>
        <v/>
      </c>
      <c r="AA1127" s="13">
        <f>IF(A1127="","",A1127&amp;"|"&amp;COUNTIF($A$2:A1127,A1127))</f>
        <v/>
      </c>
      <c r="AB1127" s="13">
        <f>IF($A1127="","",IFERROR(INDEX(ITP!$C$3:$C$21,MATCH(1,INDEX((ITP!$A$3:$A$21=$A1127)*(((ITP!$B$3:$B$21="")+ISNUMBER(SEARCH(ITP!$B$3:$B$21,$G1127&amp;" "&amp;$T1127)))&gt;0),0),0)),""))</f>
        <v/>
      </c>
    </row>
    <row r="1128">
      <c r="A1128" s="33" t="n"/>
      <c r="B1128" s="10" t="n"/>
      <c r="C1128" s="33" t="n"/>
      <c r="D1128" s="28" t="n"/>
      <c r="E1128" s="10" t="n"/>
      <c r="F1128" s="44" t="n"/>
      <c r="G1128" s="33" t="n"/>
      <c r="H1128" s="33" t="n"/>
      <c r="I1128" s="33" t="n"/>
      <c r="J1128" s="33" t="n"/>
      <c r="K1128" s="44" t="n"/>
      <c r="L1128" s="10" t="n"/>
      <c r="M1128" s="33" t="n"/>
      <c r="N1128" s="33" t="n"/>
      <c r="O1128" s="33" t="n"/>
      <c r="P1128" s="33" t="n"/>
      <c r="Q1128" s="33" t="n"/>
      <c r="R1128" s="33">
        <f>IF($AB1128="","",IFERROR(INDEX(ITP!$G$3:$G$46,MATCH($AB1128,ITP!$E$3:$E$46,0)),""))</f>
        <v/>
      </c>
      <c r="S1128" s="33" t="n"/>
      <c r="T1128" s="33" t="n"/>
      <c r="U1128" s="33">
        <f>IF($AB1128="","",IFERROR(INDEX(ITP!$I$3:$I$46,MATCH($AB1128,ITP!$E$3:$E$46,0)),""))</f>
        <v/>
      </c>
      <c r="V1128" s="33">
        <f>IF($AB1128="","",IFERROR(INDEX(ITP!$J$3:$J$46,MATCH($AB1128,ITP!$E$3:$E$46,0)),""))</f>
        <v/>
      </c>
      <c r="W1128" s="33">
        <f>IF($AB1128="","",IFERROR(INDEX(ITP!$K$3:$K$46,MATCH($AB1128,ITP!$E$3:$E$46,0)),""))</f>
        <v/>
      </c>
      <c r="X1128" s="33">
        <f>IF($AB1128="","",IFERROR(INDEX(ITP!$L$3:$L$46,MATCH($AB1128,ITP!$E$3:$E$46,0)),""))</f>
        <v/>
      </c>
      <c r="Y1128" s="33">
        <f>IF($AB1128="","",IFERROR(INDEX(ITP!$M$3:$M$46,MATCH($AB1128,ITP!$E$3:$E$46,0)),""))</f>
        <v/>
      </c>
      <c r="Z1128" s="33">
        <f>IF($AB1128="","",IFERROR(INDEX(ITP!$N$3:$N$46,MATCH($AB1128,ITP!$E$3:$E$46,0)),""))</f>
        <v/>
      </c>
      <c r="AA1128" s="13">
        <f>IF(A1128="","",A1128&amp;"|"&amp;COUNTIF($A$2:A1128,A1128))</f>
        <v/>
      </c>
      <c r="AB1128" s="13">
        <f>IF($A1128="","",IFERROR(INDEX(ITP!$C$3:$C$21,MATCH(1,INDEX((ITP!$A$3:$A$21=$A1128)*(((ITP!$B$3:$B$21="")+ISNUMBER(SEARCH(ITP!$B$3:$B$21,$G1128&amp;" "&amp;$T1128)))&gt;0),0),0)),""))</f>
        <v/>
      </c>
    </row>
    <row r="1129">
      <c r="A1129" s="33" t="n"/>
      <c r="B1129" s="10" t="n"/>
      <c r="C1129" s="33" t="n"/>
      <c r="D1129" s="28" t="n"/>
      <c r="E1129" s="10" t="n"/>
      <c r="F1129" s="44" t="n"/>
      <c r="G1129" s="33" t="n"/>
      <c r="H1129" s="33" t="n"/>
      <c r="I1129" s="33" t="n"/>
      <c r="J1129" s="33" t="n"/>
      <c r="K1129" s="44" t="n"/>
      <c r="L1129" s="10" t="n"/>
      <c r="M1129" s="33" t="n"/>
      <c r="N1129" s="33" t="n"/>
      <c r="O1129" s="33" t="n"/>
      <c r="P1129" s="33" t="n"/>
      <c r="Q1129" s="33" t="n"/>
      <c r="R1129" s="33">
        <f>IF($AB1129="","",IFERROR(INDEX(ITP!$G$3:$G$46,MATCH($AB1129,ITP!$E$3:$E$46,0)),""))</f>
        <v/>
      </c>
      <c r="S1129" s="33" t="n"/>
      <c r="T1129" s="33" t="n"/>
      <c r="U1129" s="33">
        <f>IF($AB1129="","",IFERROR(INDEX(ITP!$I$3:$I$46,MATCH($AB1129,ITP!$E$3:$E$46,0)),""))</f>
        <v/>
      </c>
      <c r="V1129" s="33">
        <f>IF($AB1129="","",IFERROR(INDEX(ITP!$J$3:$J$46,MATCH($AB1129,ITP!$E$3:$E$46,0)),""))</f>
        <v/>
      </c>
      <c r="W1129" s="33">
        <f>IF($AB1129="","",IFERROR(INDEX(ITP!$K$3:$K$46,MATCH($AB1129,ITP!$E$3:$E$46,0)),""))</f>
        <v/>
      </c>
      <c r="X1129" s="33">
        <f>IF($AB1129="","",IFERROR(INDEX(ITP!$L$3:$L$46,MATCH($AB1129,ITP!$E$3:$E$46,0)),""))</f>
        <v/>
      </c>
      <c r="Y1129" s="33">
        <f>IF($AB1129="","",IFERROR(INDEX(ITP!$M$3:$M$46,MATCH($AB1129,ITP!$E$3:$E$46,0)),""))</f>
        <v/>
      </c>
      <c r="Z1129" s="33">
        <f>IF($AB1129="","",IFERROR(INDEX(ITP!$N$3:$N$46,MATCH($AB1129,ITP!$E$3:$E$46,0)),""))</f>
        <v/>
      </c>
      <c r="AA1129" s="13">
        <f>IF(A1129="","",A1129&amp;"|"&amp;COUNTIF($A$2:A1129,A1129))</f>
        <v/>
      </c>
      <c r="AB1129" s="13">
        <f>IF($A1129="","",IFERROR(INDEX(ITP!$C$3:$C$21,MATCH(1,INDEX((ITP!$A$3:$A$21=$A1129)*(((ITP!$B$3:$B$21="")+ISNUMBER(SEARCH(ITP!$B$3:$B$21,$G1129&amp;" "&amp;$T1129)))&gt;0),0),0)),""))</f>
        <v/>
      </c>
    </row>
    <row r="1130">
      <c r="A1130" s="33" t="n"/>
      <c r="B1130" s="10" t="n"/>
      <c r="C1130" s="33" t="n"/>
      <c r="D1130" s="28" t="n"/>
      <c r="E1130" s="10" t="n"/>
      <c r="F1130" s="44" t="n"/>
      <c r="G1130" s="33" t="n"/>
      <c r="H1130" s="33" t="n"/>
      <c r="I1130" s="33" t="n"/>
      <c r="J1130" s="33" t="n"/>
      <c r="K1130" s="44" t="n"/>
      <c r="L1130" s="10" t="n"/>
      <c r="M1130" s="33" t="n"/>
      <c r="N1130" s="33" t="n"/>
      <c r="O1130" s="33" t="n"/>
      <c r="P1130" s="33" t="n"/>
      <c r="Q1130" s="33" t="n"/>
      <c r="R1130" s="33">
        <f>IF($AB1130="","",IFERROR(INDEX(ITP!$G$3:$G$46,MATCH($AB1130,ITP!$E$3:$E$46,0)),""))</f>
        <v/>
      </c>
      <c r="S1130" s="33" t="n"/>
      <c r="T1130" s="33" t="n"/>
      <c r="U1130" s="33">
        <f>IF($AB1130="","",IFERROR(INDEX(ITP!$I$3:$I$46,MATCH($AB1130,ITP!$E$3:$E$46,0)),""))</f>
        <v/>
      </c>
      <c r="V1130" s="33">
        <f>IF($AB1130="","",IFERROR(INDEX(ITP!$J$3:$J$46,MATCH($AB1130,ITP!$E$3:$E$46,0)),""))</f>
        <v/>
      </c>
      <c r="W1130" s="33">
        <f>IF($AB1130="","",IFERROR(INDEX(ITP!$K$3:$K$46,MATCH($AB1130,ITP!$E$3:$E$46,0)),""))</f>
        <v/>
      </c>
      <c r="X1130" s="33">
        <f>IF($AB1130="","",IFERROR(INDEX(ITP!$L$3:$L$46,MATCH($AB1130,ITP!$E$3:$E$46,0)),""))</f>
        <v/>
      </c>
      <c r="Y1130" s="33">
        <f>IF($AB1130="","",IFERROR(INDEX(ITP!$M$3:$M$46,MATCH($AB1130,ITP!$E$3:$E$46,0)),""))</f>
        <v/>
      </c>
      <c r="Z1130" s="33">
        <f>IF($AB1130="","",IFERROR(INDEX(ITP!$N$3:$N$46,MATCH($AB1130,ITP!$E$3:$E$46,0)),""))</f>
        <v/>
      </c>
      <c r="AA1130" s="13">
        <f>IF(A1130="","",A1130&amp;"|"&amp;COUNTIF($A$2:A1130,A1130))</f>
        <v/>
      </c>
      <c r="AB1130" s="13">
        <f>IF($A1130="","",IFERROR(INDEX(ITP!$C$3:$C$21,MATCH(1,INDEX((ITP!$A$3:$A$21=$A1130)*(((ITP!$B$3:$B$21="")+ISNUMBER(SEARCH(ITP!$B$3:$B$21,$G1130&amp;" "&amp;$T1130)))&gt;0),0),0)),""))</f>
        <v/>
      </c>
    </row>
    <row r="1131">
      <c r="A1131" s="33" t="n"/>
      <c r="B1131" s="10" t="n"/>
      <c r="C1131" s="33" t="n"/>
      <c r="D1131" s="28" t="n"/>
      <c r="E1131" s="10" t="n"/>
      <c r="F1131" s="44" t="n"/>
      <c r="G1131" s="33" t="n"/>
      <c r="H1131" s="33" t="n"/>
      <c r="I1131" s="33" t="n"/>
      <c r="J1131" s="33" t="n"/>
      <c r="K1131" s="44" t="n"/>
      <c r="L1131" s="10" t="n"/>
      <c r="M1131" s="33" t="n"/>
      <c r="N1131" s="33" t="n"/>
      <c r="O1131" s="33" t="n"/>
      <c r="P1131" s="33" t="n"/>
      <c r="Q1131" s="33" t="n"/>
      <c r="R1131" s="33">
        <f>IF($AB1131="","",IFERROR(INDEX(ITP!$G$3:$G$46,MATCH($AB1131,ITP!$E$3:$E$46,0)),""))</f>
        <v/>
      </c>
      <c r="S1131" s="33" t="n"/>
      <c r="T1131" s="33" t="n"/>
      <c r="U1131" s="33">
        <f>IF($AB1131="","",IFERROR(INDEX(ITP!$I$3:$I$46,MATCH($AB1131,ITP!$E$3:$E$46,0)),""))</f>
        <v/>
      </c>
      <c r="V1131" s="33">
        <f>IF($AB1131="","",IFERROR(INDEX(ITP!$J$3:$J$46,MATCH($AB1131,ITP!$E$3:$E$46,0)),""))</f>
        <v/>
      </c>
      <c r="W1131" s="33">
        <f>IF($AB1131="","",IFERROR(INDEX(ITP!$K$3:$K$46,MATCH($AB1131,ITP!$E$3:$E$46,0)),""))</f>
        <v/>
      </c>
      <c r="X1131" s="33">
        <f>IF($AB1131="","",IFERROR(INDEX(ITP!$L$3:$L$46,MATCH($AB1131,ITP!$E$3:$E$46,0)),""))</f>
        <v/>
      </c>
      <c r="Y1131" s="33">
        <f>IF($AB1131="","",IFERROR(INDEX(ITP!$M$3:$M$46,MATCH($AB1131,ITP!$E$3:$E$46,0)),""))</f>
        <v/>
      </c>
      <c r="Z1131" s="33">
        <f>IF($AB1131="","",IFERROR(INDEX(ITP!$N$3:$N$46,MATCH($AB1131,ITP!$E$3:$E$46,0)),""))</f>
        <v/>
      </c>
      <c r="AA1131" s="13">
        <f>IF(A1131="","",A1131&amp;"|"&amp;COUNTIF($A$2:A1131,A1131))</f>
        <v/>
      </c>
      <c r="AB1131" s="13">
        <f>IF($A1131="","",IFERROR(INDEX(ITP!$C$3:$C$21,MATCH(1,INDEX((ITP!$A$3:$A$21=$A1131)*(((ITP!$B$3:$B$21="")+ISNUMBER(SEARCH(ITP!$B$3:$B$21,$G1131&amp;" "&amp;$T1131)))&gt;0),0),0)),""))</f>
        <v/>
      </c>
    </row>
    <row r="1132">
      <c r="A1132" s="33" t="n"/>
      <c r="B1132" s="10" t="n"/>
      <c r="C1132" s="33" t="n"/>
      <c r="D1132" s="28" t="n"/>
      <c r="E1132" s="10" t="n"/>
      <c r="F1132" s="44" t="n"/>
      <c r="G1132" s="33" t="n"/>
      <c r="H1132" s="33" t="n"/>
      <c r="I1132" s="33" t="n"/>
      <c r="J1132" s="33" t="n"/>
      <c r="K1132" s="44" t="n"/>
      <c r="L1132" s="10" t="n"/>
      <c r="M1132" s="33" t="n"/>
      <c r="N1132" s="33" t="n"/>
      <c r="O1132" s="33" t="n"/>
      <c r="P1132" s="33" t="n"/>
      <c r="Q1132" s="33" t="n"/>
      <c r="R1132" s="33">
        <f>IF($AB1132="","",IFERROR(INDEX(ITP!$G$3:$G$46,MATCH($AB1132,ITP!$E$3:$E$46,0)),""))</f>
        <v/>
      </c>
      <c r="S1132" s="33" t="n"/>
      <c r="T1132" s="33" t="n"/>
      <c r="U1132" s="33">
        <f>IF($AB1132="","",IFERROR(INDEX(ITP!$I$3:$I$46,MATCH($AB1132,ITP!$E$3:$E$46,0)),""))</f>
        <v/>
      </c>
      <c r="V1132" s="33">
        <f>IF($AB1132="","",IFERROR(INDEX(ITP!$J$3:$J$46,MATCH($AB1132,ITP!$E$3:$E$46,0)),""))</f>
        <v/>
      </c>
      <c r="W1132" s="33">
        <f>IF($AB1132="","",IFERROR(INDEX(ITP!$K$3:$K$46,MATCH($AB1132,ITP!$E$3:$E$46,0)),""))</f>
        <v/>
      </c>
      <c r="X1132" s="33">
        <f>IF($AB1132="","",IFERROR(INDEX(ITP!$L$3:$L$46,MATCH($AB1132,ITP!$E$3:$E$46,0)),""))</f>
        <v/>
      </c>
      <c r="Y1132" s="33">
        <f>IF($AB1132="","",IFERROR(INDEX(ITP!$M$3:$M$46,MATCH($AB1132,ITP!$E$3:$E$46,0)),""))</f>
        <v/>
      </c>
      <c r="Z1132" s="33">
        <f>IF($AB1132="","",IFERROR(INDEX(ITP!$N$3:$N$46,MATCH($AB1132,ITP!$E$3:$E$46,0)),""))</f>
        <v/>
      </c>
      <c r="AA1132" s="13">
        <f>IF(A1132="","",A1132&amp;"|"&amp;COUNTIF($A$2:A1132,A1132))</f>
        <v/>
      </c>
      <c r="AB1132" s="13">
        <f>IF($A1132="","",IFERROR(INDEX(ITP!$C$3:$C$21,MATCH(1,INDEX((ITP!$A$3:$A$21=$A1132)*(((ITP!$B$3:$B$21="")+ISNUMBER(SEARCH(ITP!$B$3:$B$21,$G1132&amp;" "&amp;$T1132)))&gt;0),0),0)),""))</f>
        <v/>
      </c>
    </row>
    <row r="1133">
      <c r="A1133" s="33" t="n"/>
      <c r="B1133" s="10" t="n"/>
      <c r="C1133" s="33" t="n"/>
      <c r="D1133" s="28" t="n"/>
      <c r="E1133" s="10" t="n"/>
      <c r="F1133" s="44" t="n"/>
      <c r="G1133" s="33" t="n"/>
      <c r="H1133" s="33" t="n"/>
      <c r="I1133" s="33" t="n"/>
      <c r="J1133" s="33" t="n"/>
      <c r="K1133" s="44" t="n"/>
      <c r="L1133" s="10" t="n"/>
      <c r="M1133" s="33" t="n"/>
      <c r="N1133" s="33" t="n"/>
      <c r="O1133" s="33" t="n"/>
      <c r="P1133" s="33" t="n"/>
      <c r="Q1133" s="33" t="n"/>
      <c r="R1133" s="33">
        <f>IF($AB1133="","",IFERROR(INDEX(ITP!$G$3:$G$46,MATCH($AB1133,ITP!$E$3:$E$46,0)),""))</f>
        <v/>
      </c>
      <c r="S1133" s="33" t="n"/>
      <c r="T1133" s="33" t="n"/>
      <c r="U1133" s="33">
        <f>IF($AB1133="","",IFERROR(INDEX(ITP!$I$3:$I$46,MATCH($AB1133,ITP!$E$3:$E$46,0)),""))</f>
        <v/>
      </c>
      <c r="V1133" s="33">
        <f>IF($AB1133="","",IFERROR(INDEX(ITP!$J$3:$J$46,MATCH($AB1133,ITP!$E$3:$E$46,0)),""))</f>
        <v/>
      </c>
      <c r="W1133" s="33">
        <f>IF($AB1133="","",IFERROR(INDEX(ITP!$K$3:$K$46,MATCH($AB1133,ITP!$E$3:$E$46,0)),""))</f>
        <v/>
      </c>
      <c r="X1133" s="33">
        <f>IF($AB1133="","",IFERROR(INDEX(ITP!$L$3:$L$46,MATCH($AB1133,ITP!$E$3:$E$46,0)),""))</f>
        <v/>
      </c>
      <c r="Y1133" s="33">
        <f>IF($AB1133="","",IFERROR(INDEX(ITP!$M$3:$M$46,MATCH($AB1133,ITP!$E$3:$E$46,0)),""))</f>
        <v/>
      </c>
      <c r="Z1133" s="33">
        <f>IF($AB1133="","",IFERROR(INDEX(ITP!$N$3:$N$46,MATCH($AB1133,ITP!$E$3:$E$46,0)),""))</f>
        <v/>
      </c>
      <c r="AA1133" s="13">
        <f>IF(A1133="","",A1133&amp;"|"&amp;COUNTIF($A$2:A1133,A1133))</f>
        <v/>
      </c>
      <c r="AB1133" s="13">
        <f>IF($A1133="","",IFERROR(INDEX(ITP!$C$3:$C$21,MATCH(1,INDEX((ITP!$A$3:$A$21=$A1133)*(((ITP!$B$3:$B$21="")+ISNUMBER(SEARCH(ITP!$B$3:$B$21,$G1133&amp;" "&amp;$T1133)))&gt;0),0),0)),""))</f>
        <v/>
      </c>
    </row>
    <row r="1134">
      <c r="A1134" s="33" t="n"/>
      <c r="B1134" s="10" t="n"/>
      <c r="C1134" s="33" t="n"/>
      <c r="D1134" s="28" t="n"/>
      <c r="E1134" s="10" t="n"/>
      <c r="F1134" s="44" t="n"/>
      <c r="G1134" s="33" t="n"/>
      <c r="H1134" s="33" t="n"/>
      <c r="I1134" s="33" t="n"/>
      <c r="J1134" s="33" t="n"/>
      <c r="K1134" s="44" t="n"/>
      <c r="L1134" s="10" t="n"/>
      <c r="M1134" s="33" t="n"/>
      <c r="N1134" s="33" t="n"/>
      <c r="O1134" s="33" t="n"/>
      <c r="P1134" s="33" t="n"/>
      <c r="Q1134" s="33" t="n"/>
      <c r="R1134" s="33">
        <f>IF($AB1134="","",IFERROR(INDEX(ITP!$G$3:$G$46,MATCH($AB1134,ITP!$E$3:$E$46,0)),""))</f>
        <v/>
      </c>
      <c r="S1134" s="33" t="n"/>
      <c r="T1134" s="33" t="n"/>
      <c r="U1134" s="33">
        <f>IF($AB1134="","",IFERROR(INDEX(ITP!$I$3:$I$46,MATCH($AB1134,ITP!$E$3:$E$46,0)),""))</f>
        <v/>
      </c>
      <c r="V1134" s="33">
        <f>IF($AB1134="","",IFERROR(INDEX(ITP!$J$3:$J$46,MATCH($AB1134,ITP!$E$3:$E$46,0)),""))</f>
        <v/>
      </c>
      <c r="W1134" s="33">
        <f>IF($AB1134="","",IFERROR(INDEX(ITP!$K$3:$K$46,MATCH($AB1134,ITP!$E$3:$E$46,0)),""))</f>
        <v/>
      </c>
      <c r="X1134" s="33">
        <f>IF($AB1134="","",IFERROR(INDEX(ITP!$L$3:$L$46,MATCH($AB1134,ITP!$E$3:$E$46,0)),""))</f>
        <v/>
      </c>
      <c r="Y1134" s="33">
        <f>IF($AB1134="","",IFERROR(INDEX(ITP!$M$3:$M$46,MATCH($AB1134,ITP!$E$3:$E$46,0)),""))</f>
        <v/>
      </c>
      <c r="Z1134" s="33">
        <f>IF($AB1134="","",IFERROR(INDEX(ITP!$N$3:$N$46,MATCH($AB1134,ITP!$E$3:$E$46,0)),""))</f>
        <v/>
      </c>
      <c r="AA1134" s="13">
        <f>IF(A1134="","",A1134&amp;"|"&amp;COUNTIF($A$2:A1134,A1134))</f>
        <v/>
      </c>
      <c r="AB1134" s="13">
        <f>IF($A1134="","",IFERROR(INDEX(ITP!$C$3:$C$21,MATCH(1,INDEX((ITP!$A$3:$A$21=$A1134)*(((ITP!$B$3:$B$21="")+ISNUMBER(SEARCH(ITP!$B$3:$B$21,$G1134&amp;" "&amp;$T1134)))&gt;0),0),0)),""))</f>
        <v/>
      </c>
    </row>
    <row r="1135">
      <c r="A1135" s="33" t="n"/>
      <c r="B1135" s="10" t="n"/>
      <c r="C1135" s="33" t="n"/>
      <c r="D1135" s="28" t="n"/>
      <c r="E1135" s="10" t="n"/>
      <c r="F1135" s="44" t="n"/>
      <c r="G1135" s="33" t="n"/>
      <c r="H1135" s="33" t="n"/>
      <c r="I1135" s="33" t="n"/>
      <c r="J1135" s="33" t="n"/>
      <c r="K1135" s="44" t="n"/>
      <c r="L1135" s="10" t="n"/>
      <c r="M1135" s="33" t="n"/>
      <c r="N1135" s="33" t="n"/>
      <c r="O1135" s="33" t="n"/>
      <c r="P1135" s="33" t="n"/>
      <c r="Q1135" s="33" t="n"/>
      <c r="R1135" s="33">
        <f>IF($AB1135="","",IFERROR(INDEX(ITP!$G$3:$G$46,MATCH($AB1135,ITP!$E$3:$E$46,0)),""))</f>
        <v/>
      </c>
      <c r="S1135" s="33" t="n"/>
      <c r="T1135" s="33" t="n"/>
      <c r="U1135" s="33">
        <f>IF($AB1135="","",IFERROR(INDEX(ITP!$I$3:$I$46,MATCH($AB1135,ITP!$E$3:$E$46,0)),""))</f>
        <v/>
      </c>
      <c r="V1135" s="33">
        <f>IF($AB1135="","",IFERROR(INDEX(ITP!$J$3:$J$46,MATCH($AB1135,ITP!$E$3:$E$46,0)),""))</f>
        <v/>
      </c>
      <c r="W1135" s="33">
        <f>IF($AB1135="","",IFERROR(INDEX(ITP!$K$3:$K$46,MATCH($AB1135,ITP!$E$3:$E$46,0)),""))</f>
        <v/>
      </c>
      <c r="X1135" s="33">
        <f>IF($AB1135="","",IFERROR(INDEX(ITP!$L$3:$L$46,MATCH($AB1135,ITP!$E$3:$E$46,0)),""))</f>
        <v/>
      </c>
      <c r="Y1135" s="33">
        <f>IF($AB1135="","",IFERROR(INDEX(ITP!$M$3:$M$46,MATCH($AB1135,ITP!$E$3:$E$46,0)),""))</f>
        <v/>
      </c>
      <c r="Z1135" s="33">
        <f>IF($AB1135="","",IFERROR(INDEX(ITP!$N$3:$N$46,MATCH($AB1135,ITP!$E$3:$E$46,0)),""))</f>
        <v/>
      </c>
      <c r="AA1135" s="13">
        <f>IF(A1135="","",A1135&amp;"|"&amp;COUNTIF($A$2:A1135,A1135))</f>
        <v/>
      </c>
      <c r="AB1135" s="13">
        <f>IF($A1135="","",IFERROR(INDEX(ITP!$C$3:$C$21,MATCH(1,INDEX((ITP!$A$3:$A$21=$A1135)*(((ITP!$B$3:$B$21="")+ISNUMBER(SEARCH(ITP!$B$3:$B$21,$G1135&amp;" "&amp;$T1135)))&gt;0),0),0)),""))</f>
        <v/>
      </c>
    </row>
    <row r="1136">
      <c r="A1136" s="33" t="n"/>
      <c r="B1136" s="10" t="n"/>
      <c r="C1136" s="33" t="n"/>
      <c r="D1136" s="28" t="n"/>
      <c r="E1136" s="10" t="n"/>
      <c r="F1136" s="44" t="n"/>
      <c r="G1136" s="33" t="n"/>
      <c r="H1136" s="33" t="n"/>
      <c r="I1136" s="33" t="n"/>
      <c r="J1136" s="33" t="n"/>
      <c r="K1136" s="44" t="n"/>
      <c r="L1136" s="10" t="n"/>
      <c r="M1136" s="33" t="n"/>
      <c r="N1136" s="33" t="n"/>
      <c r="O1136" s="33" t="n"/>
      <c r="P1136" s="33" t="n"/>
      <c r="Q1136" s="33" t="n"/>
      <c r="R1136" s="33">
        <f>IF($AB1136="","",IFERROR(INDEX(ITP!$G$3:$G$46,MATCH($AB1136,ITP!$E$3:$E$46,0)),""))</f>
        <v/>
      </c>
      <c r="S1136" s="33" t="n"/>
      <c r="T1136" s="33" t="n"/>
      <c r="U1136" s="33">
        <f>IF($AB1136="","",IFERROR(INDEX(ITP!$I$3:$I$46,MATCH($AB1136,ITP!$E$3:$E$46,0)),""))</f>
        <v/>
      </c>
      <c r="V1136" s="33">
        <f>IF($AB1136="","",IFERROR(INDEX(ITP!$J$3:$J$46,MATCH($AB1136,ITP!$E$3:$E$46,0)),""))</f>
        <v/>
      </c>
      <c r="W1136" s="33">
        <f>IF($AB1136="","",IFERROR(INDEX(ITP!$K$3:$K$46,MATCH($AB1136,ITP!$E$3:$E$46,0)),""))</f>
        <v/>
      </c>
      <c r="X1136" s="33">
        <f>IF($AB1136="","",IFERROR(INDEX(ITP!$L$3:$L$46,MATCH($AB1136,ITP!$E$3:$E$46,0)),""))</f>
        <v/>
      </c>
      <c r="Y1136" s="33">
        <f>IF($AB1136="","",IFERROR(INDEX(ITP!$M$3:$M$46,MATCH($AB1136,ITP!$E$3:$E$46,0)),""))</f>
        <v/>
      </c>
      <c r="Z1136" s="33">
        <f>IF($AB1136="","",IFERROR(INDEX(ITP!$N$3:$N$46,MATCH($AB1136,ITP!$E$3:$E$46,0)),""))</f>
        <v/>
      </c>
      <c r="AA1136" s="13">
        <f>IF(A1136="","",A1136&amp;"|"&amp;COUNTIF($A$2:A1136,A1136))</f>
        <v/>
      </c>
      <c r="AB1136" s="13">
        <f>IF($A1136="","",IFERROR(INDEX(ITP!$C$3:$C$21,MATCH(1,INDEX((ITP!$A$3:$A$21=$A1136)*(((ITP!$B$3:$B$21="")+ISNUMBER(SEARCH(ITP!$B$3:$B$21,$G1136&amp;" "&amp;$T1136)))&gt;0),0),0)),""))</f>
        <v/>
      </c>
    </row>
    <row r="1137">
      <c r="A1137" s="33" t="n"/>
      <c r="B1137" s="10" t="n"/>
      <c r="C1137" s="33" t="n"/>
      <c r="D1137" s="28" t="n"/>
      <c r="E1137" s="10" t="n"/>
      <c r="F1137" s="44" t="n"/>
      <c r="G1137" s="33" t="n"/>
      <c r="H1137" s="33" t="n"/>
      <c r="I1137" s="33" t="n"/>
      <c r="J1137" s="33" t="n"/>
      <c r="K1137" s="44" t="n"/>
      <c r="L1137" s="10" t="n"/>
      <c r="M1137" s="33" t="n"/>
      <c r="N1137" s="33" t="n"/>
      <c r="O1137" s="33" t="n"/>
      <c r="P1137" s="33" t="n"/>
      <c r="Q1137" s="33" t="n"/>
      <c r="R1137" s="33">
        <f>IF($AB1137="","",IFERROR(INDEX(ITP!$G$3:$G$46,MATCH($AB1137,ITP!$E$3:$E$46,0)),""))</f>
        <v/>
      </c>
      <c r="S1137" s="33" t="n"/>
      <c r="T1137" s="33" t="n"/>
      <c r="U1137" s="33">
        <f>IF($AB1137="","",IFERROR(INDEX(ITP!$I$3:$I$46,MATCH($AB1137,ITP!$E$3:$E$46,0)),""))</f>
        <v/>
      </c>
      <c r="V1137" s="33">
        <f>IF($AB1137="","",IFERROR(INDEX(ITP!$J$3:$J$46,MATCH($AB1137,ITP!$E$3:$E$46,0)),""))</f>
        <v/>
      </c>
      <c r="W1137" s="33">
        <f>IF($AB1137="","",IFERROR(INDEX(ITP!$K$3:$K$46,MATCH($AB1137,ITP!$E$3:$E$46,0)),""))</f>
        <v/>
      </c>
      <c r="X1137" s="33">
        <f>IF($AB1137="","",IFERROR(INDEX(ITP!$L$3:$L$46,MATCH($AB1137,ITP!$E$3:$E$46,0)),""))</f>
        <v/>
      </c>
      <c r="Y1137" s="33">
        <f>IF($AB1137="","",IFERROR(INDEX(ITP!$M$3:$M$46,MATCH($AB1137,ITP!$E$3:$E$46,0)),""))</f>
        <v/>
      </c>
      <c r="Z1137" s="33">
        <f>IF($AB1137="","",IFERROR(INDEX(ITP!$N$3:$N$46,MATCH($AB1137,ITP!$E$3:$E$46,0)),""))</f>
        <v/>
      </c>
      <c r="AA1137" s="13">
        <f>IF(A1137="","",A1137&amp;"|"&amp;COUNTIF($A$2:A1137,A1137))</f>
        <v/>
      </c>
      <c r="AB1137" s="13">
        <f>IF($A1137="","",IFERROR(INDEX(ITP!$C$3:$C$21,MATCH(1,INDEX((ITP!$A$3:$A$21=$A1137)*(((ITP!$B$3:$B$21="")+ISNUMBER(SEARCH(ITP!$B$3:$B$21,$G1137&amp;" "&amp;$T1137)))&gt;0),0),0)),""))</f>
        <v/>
      </c>
    </row>
    <row r="1138">
      <c r="A1138" s="33" t="n"/>
      <c r="B1138" s="10" t="n"/>
      <c r="C1138" s="33" t="n"/>
      <c r="D1138" s="28" t="n"/>
      <c r="E1138" s="10" t="n"/>
      <c r="F1138" s="44" t="n"/>
      <c r="G1138" s="33" t="n"/>
      <c r="H1138" s="33" t="n"/>
      <c r="I1138" s="33" t="n"/>
      <c r="J1138" s="33" t="n"/>
      <c r="K1138" s="44" t="n"/>
      <c r="L1138" s="10" t="n"/>
      <c r="M1138" s="33" t="n"/>
      <c r="N1138" s="33" t="n"/>
      <c r="O1138" s="33" t="n"/>
      <c r="P1138" s="33" t="n"/>
      <c r="Q1138" s="33" t="n"/>
      <c r="R1138" s="33">
        <f>IF($AB1138="","",IFERROR(INDEX(ITP!$G$3:$G$46,MATCH($AB1138,ITP!$E$3:$E$46,0)),""))</f>
        <v/>
      </c>
      <c r="S1138" s="33" t="n"/>
      <c r="T1138" s="33" t="n"/>
      <c r="U1138" s="33">
        <f>IF($AB1138="","",IFERROR(INDEX(ITP!$I$3:$I$46,MATCH($AB1138,ITP!$E$3:$E$46,0)),""))</f>
        <v/>
      </c>
      <c r="V1138" s="33">
        <f>IF($AB1138="","",IFERROR(INDEX(ITP!$J$3:$J$46,MATCH($AB1138,ITP!$E$3:$E$46,0)),""))</f>
        <v/>
      </c>
      <c r="W1138" s="33">
        <f>IF($AB1138="","",IFERROR(INDEX(ITP!$K$3:$K$46,MATCH($AB1138,ITP!$E$3:$E$46,0)),""))</f>
        <v/>
      </c>
      <c r="X1138" s="33">
        <f>IF($AB1138="","",IFERROR(INDEX(ITP!$L$3:$L$46,MATCH($AB1138,ITP!$E$3:$E$46,0)),""))</f>
        <v/>
      </c>
      <c r="Y1138" s="33">
        <f>IF($AB1138="","",IFERROR(INDEX(ITP!$M$3:$M$46,MATCH($AB1138,ITP!$E$3:$E$46,0)),""))</f>
        <v/>
      </c>
      <c r="Z1138" s="33">
        <f>IF($AB1138="","",IFERROR(INDEX(ITP!$N$3:$N$46,MATCH($AB1138,ITP!$E$3:$E$46,0)),""))</f>
        <v/>
      </c>
      <c r="AA1138" s="13">
        <f>IF(A1138="","",A1138&amp;"|"&amp;COUNTIF($A$2:A1138,A1138))</f>
        <v/>
      </c>
      <c r="AB1138" s="13">
        <f>IF($A1138="","",IFERROR(INDEX(ITP!$C$3:$C$21,MATCH(1,INDEX((ITP!$A$3:$A$21=$A1138)*(((ITP!$B$3:$B$21="")+ISNUMBER(SEARCH(ITP!$B$3:$B$21,$G1138&amp;" "&amp;$T1138)))&gt;0),0),0)),""))</f>
        <v/>
      </c>
    </row>
    <row r="1139">
      <c r="A1139" s="33" t="n"/>
      <c r="B1139" s="10" t="n"/>
      <c r="C1139" s="33" t="n"/>
      <c r="D1139" s="28" t="n"/>
      <c r="E1139" s="10" t="n"/>
      <c r="F1139" s="44" t="n"/>
      <c r="G1139" s="33" t="n"/>
      <c r="H1139" s="33" t="n"/>
      <c r="I1139" s="33" t="n"/>
      <c r="J1139" s="33" t="n"/>
      <c r="K1139" s="44" t="n"/>
      <c r="L1139" s="10" t="n"/>
      <c r="M1139" s="33" t="n"/>
      <c r="N1139" s="33" t="n"/>
      <c r="O1139" s="33" t="n"/>
      <c r="P1139" s="33" t="n"/>
      <c r="Q1139" s="33" t="n"/>
      <c r="R1139" s="33">
        <f>IF($AB1139="","",IFERROR(INDEX(ITP!$G$3:$G$46,MATCH($AB1139,ITP!$E$3:$E$46,0)),""))</f>
        <v/>
      </c>
      <c r="S1139" s="33" t="n"/>
      <c r="T1139" s="33" t="n"/>
      <c r="U1139" s="33">
        <f>IF($AB1139="","",IFERROR(INDEX(ITP!$I$3:$I$46,MATCH($AB1139,ITP!$E$3:$E$46,0)),""))</f>
        <v/>
      </c>
      <c r="V1139" s="33">
        <f>IF($AB1139="","",IFERROR(INDEX(ITP!$J$3:$J$46,MATCH($AB1139,ITP!$E$3:$E$46,0)),""))</f>
        <v/>
      </c>
      <c r="W1139" s="33">
        <f>IF($AB1139="","",IFERROR(INDEX(ITP!$K$3:$K$46,MATCH($AB1139,ITP!$E$3:$E$46,0)),""))</f>
        <v/>
      </c>
      <c r="X1139" s="33">
        <f>IF($AB1139="","",IFERROR(INDEX(ITP!$L$3:$L$46,MATCH($AB1139,ITP!$E$3:$E$46,0)),""))</f>
        <v/>
      </c>
      <c r="Y1139" s="33">
        <f>IF($AB1139="","",IFERROR(INDEX(ITP!$M$3:$M$46,MATCH($AB1139,ITP!$E$3:$E$46,0)),""))</f>
        <v/>
      </c>
      <c r="Z1139" s="33">
        <f>IF($AB1139="","",IFERROR(INDEX(ITP!$N$3:$N$46,MATCH($AB1139,ITP!$E$3:$E$46,0)),""))</f>
        <v/>
      </c>
      <c r="AA1139" s="13">
        <f>IF(A1139="","",A1139&amp;"|"&amp;COUNTIF($A$2:A1139,A1139))</f>
        <v/>
      </c>
      <c r="AB1139" s="13">
        <f>IF($A1139="","",IFERROR(INDEX(ITP!$C$3:$C$21,MATCH(1,INDEX((ITP!$A$3:$A$21=$A1139)*(((ITP!$B$3:$B$21="")+ISNUMBER(SEARCH(ITP!$B$3:$B$21,$G1139&amp;" "&amp;$T1139)))&gt;0),0),0)),""))</f>
        <v/>
      </c>
    </row>
    <row r="1140">
      <c r="A1140" s="33" t="n"/>
      <c r="B1140" s="10" t="n"/>
      <c r="C1140" s="33" t="n"/>
      <c r="D1140" s="28" t="n"/>
      <c r="E1140" s="10" t="n"/>
      <c r="F1140" s="44" t="n"/>
      <c r="G1140" s="33" t="n"/>
      <c r="H1140" s="33" t="n"/>
      <c r="I1140" s="33" t="n"/>
      <c r="J1140" s="33" t="n"/>
      <c r="K1140" s="44" t="n"/>
      <c r="L1140" s="10" t="n"/>
      <c r="M1140" s="33" t="n"/>
      <c r="N1140" s="33" t="n"/>
      <c r="O1140" s="33" t="n"/>
      <c r="P1140" s="33" t="n"/>
      <c r="Q1140" s="33" t="n"/>
      <c r="R1140" s="33">
        <f>IF($AB1140="","",IFERROR(INDEX(ITP!$G$3:$G$46,MATCH($AB1140,ITP!$E$3:$E$46,0)),""))</f>
        <v/>
      </c>
      <c r="S1140" s="33" t="n"/>
      <c r="T1140" s="33" t="n"/>
      <c r="U1140" s="33">
        <f>IF($AB1140="","",IFERROR(INDEX(ITP!$I$3:$I$46,MATCH($AB1140,ITP!$E$3:$E$46,0)),""))</f>
        <v/>
      </c>
      <c r="V1140" s="33">
        <f>IF($AB1140="","",IFERROR(INDEX(ITP!$J$3:$J$46,MATCH($AB1140,ITP!$E$3:$E$46,0)),""))</f>
        <v/>
      </c>
      <c r="W1140" s="33">
        <f>IF($AB1140="","",IFERROR(INDEX(ITP!$K$3:$K$46,MATCH($AB1140,ITP!$E$3:$E$46,0)),""))</f>
        <v/>
      </c>
      <c r="X1140" s="33">
        <f>IF($AB1140="","",IFERROR(INDEX(ITP!$L$3:$L$46,MATCH($AB1140,ITP!$E$3:$E$46,0)),""))</f>
        <v/>
      </c>
      <c r="Y1140" s="33">
        <f>IF($AB1140="","",IFERROR(INDEX(ITP!$M$3:$M$46,MATCH($AB1140,ITP!$E$3:$E$46,0)),""))</f>
        <v/>
      </c>
      <c r="Z1140" s="33">
        <f>IF($AB1140="","",IFERROR(INDEX(ITP!$N$3:$N$46,MATCH($AB1140,ITP!$E$3:$E$46,0)),""))</f>
        <v/>
      </c>
      <c r="AA1140" s="13">
        <f>IF(A1140="","",A1140&amp;"|"&amp;COUNTIF($A$2:A1140,A1140))</f>
        <v/>
      </c>
      <c r="AB1140" s="13">
        <f>IF($A1140="","",IFERROR(INDEX(ITP!$C$3:$C$21,MATCH(1,INDEX((ITP!$A$3:$A$21=$A1140)*(((ITP!$B$3:$B$21="")+ISNUMBER(SEARCH(ITP!$B$3:$B$21,$G1140&amp;" "&amp;$T1140)))&gt;0),0),0)),""))</f>
        <v/>
      </c>
    </row>
    <row r="1141">
      <c r="A1141" s="33" t="n"/>
      <c r="B1141" s="10" t="n"/>
      <c r="C1141" s="33" t="n"/>
      <c r="D1141" s="28" t="n"/>
      <c r="E1141" s="10" t="n"/>
      <c r="F1141" s="44" t="n"/>
      <c r="G1141" s="33" t="n"/>
      <c r="H1141" s="33" t="n"/>
      <c r="I1141" s="33" t="n"/>
      <c r="J1141" s="33" t="n"/>
      <c r="K1141" s="44" t="n"/>
      <c r="L1141" s="10" t="n"/>
      <c r="M1141" s="33" t="n"/>
      <c r="N1141" s="33" t="n"/>
      <c r="O1141" s="33" t="n"/>
      <c r="P1141" s="33" t="n"/>
      <c r="Q1141" s="33" t="n"/>
      <c r="R1141" s="33">
        <f>IF($AB1141="","",IFERROR(INDEX(ITP!$G$3:$G$46,MATCH($AB1141,ITP!$E$3:$E$46,0)),""))</f>
        <v/>
      </c>
      <c r="S1141" s="33" t="n"/>
      <c r="T1141" s="33" t="n"/>
      <c r="U1141" s="33">
        <f>IF($AB1141="","",IFERROR(INDEX(ITP!$I$3:$I$46,MATCH($AB1141,ITP!$E$3:$E$46,0)),""))</f>
        <v/>
      </c>
      <c r="V1141" s="33">
        <f>IF($AB1141="","",IFERROR(INDEX(ITP!$J$3:$J$46,MATCH($AB1141,ITP!$E$3:$E$46,0)),""))</f>
        <v/>
      </c>
      <c r="W1141" s="33">
        <f>IF($AB1141="","",IFERROR(INDEX(ITP!$K$3:$K$46,MATCH($AB1141,ITP!$E$3:$E$46,0)),""))</f>
        <v/>
      </c>
      <c r="X1141" s="33">
        <f>IF($AB1141="","",IFERROR(INDEX(ITP!$L$3:$L$46,MATCH($AB1141,ITP!$E$3:$E$46,0)),""))</f>
        <v/>
      </c>
      <c r="Y1141" s="33">
        <f>IF($AB1141="","",IFERROR(INDEX(ITP!$M$3:$M$46,MATCH($AB1141,ITP!$E$3:$E$46,0)),""))</f>
        <v/>
      </c>
      <c r="Z1141" s="33">
        <f>IF($AB1141="","",IFERROR(INDEX(ITP!$N$3:$N$46,MATCH($AB1141,ITP!$E$3:$E$46,0)),""))</f>
        <v/>
      </c>
      <c r="AA1141" s="13">
        <f>IF(A1141="","",A1141&amp;"|"&amp;COUNTIF($A$2:A1141,A1141))</f>
        <v/>
      </c>
      <c r="AB1141" s="13">
        <f>IF($A1141="","",IFERROR(INDEX(ITP!$C$3:$C$21,MATCH(1,INDEX((ITP!$A$3:$A$21=$A1141)*(((ITP!$B$3:$B$21="")+ISNUMBER(SEARCH(ITP!$B$3:$B$21,$G1141&amp;" "&amp;$T1141)))&gt;0),0),0)),""))</f>
        <v/>
      </c>
    </row>
    <row r="1142">
      <c r="A1142" s="33" t="n"/>
      <c r="B1142" s="10" t="n"/>
      <c r="C1142" s="33" t="n"/>
      <c r="D1142" s="28" t="n"/>
      <c r="E1142" s="10" t="n"/>
      <c r="F1142" s="44" t="n"/>
      <c r="G1142" s="33" t="n"/>
      <c r="H1142" s="33" t="n"/>
      <c r="I1142" s="33" t="n"/>
      <c r="J1142" s="33" t="n"/>
      <c r="K1142" s="44" t="n"/>
      <c r="L1142" s="10" t="n"/>
      <c r="M1142" s="33" t="n"/>
      <c r="N1142" s="33" t="n"/>
      <c r="O1142" s="33" t="n"/>
      <c r="P1142" s="33" t="n"/>
      <c r="Q1142" s="33" t="n"/>
      <c r="R1142" s="33">
        <f>IF($AB1142="","",IFERROR(INDEX(ITP!$G$3:$G$46,MATCH($AB1142,ITP!$E$3:$E$46,0)),""))</f>
        <v/>
      </c>
      <c r="S1142" s="33" t="n"/>
      <c r="T1142" s="33" t="n"/>
      <c r="U1142" s="33">
        <f>IF($AB1142="","",IFERROR(INDEX(ITP!$I$3:$I$46,MATCH($AB1142,ITP!$E$3:$E$46,0)),""))</f>
        <v/>
      </c>
      <c r="V1142" s="33">
        <f>IF($AB1142="","",IFERROR(INDEX(ITP!$J$3:$J$46,MATCH($AB1142,ITP!$E$3:$E$46,0)),""))</f>
        <v/>
      </c>
      <c r="W1142" s="33">
        <f>IF($AB1142="","",IFERROR(INDEX(ITP!$K$3:$K$46,MATCH($AB1142,ITP!$E$3:$E$46,0)),""))</f>
        <v/>
      </c>
      <c r="X1142" s="33">
        <f>IF($AB1142="","",IFERROR(INDEX(ITP!$L$3:$L$46,MATCH($AB1142,ITP!$E$3:$E$46,0)),""))</f>
        <v/>
      </c>
      <c r="Y1142" s="33">
        <f>IF($AB1142="","",IFERROR(INDEX(ITP!$M$3:$M$46,MATCH($AB1142,ITP!$E$3:$E$46,0)),""))</f>
        <v/>
      </c>
      <c r="Z1142" s="33">
        <f>IF($AB1142="","",IFERROR(INDEX(ITP!$N$3:$N$46,MATCH($AB1142,ITP!$E$3:$E$46,0)),""))</f>
        <v/>
      </c>
      <c r="AA1142" s="13">
        <f>IF(A1142="","",A1142&amp;"|"&amp;COUNTIF($A$2:A1142,A1142))</f>
        <v/>
      </c>
      <c r="AB1142" s="13">
        <f>IF($A1142="","",IFERROR(INDEX(ITP!$C$3:$C$21,MATCH(1,INDEX((ITP!$A$3:$A$21=$A1142)*(((ITP!$B$3:$B$21="")+ISNUMBER(SEARCH(ITP!$B$3:$B$21,$G1142&amp;" "&amp;$T1142)))&gt;0),0),0)),""))</f>
        <v/>
      </c>
    </row>
    <row r="1143">
      <c r="A1143" s="33" t="n"/>
      <c r="B1143" s="10" t="n"/>
      <c r="C1143" s="33" t="n"/>
      <c r="D1143" s="28" t="n"/>
      <c r="E1143" s="10" t="n"/>
      <c r="F1143" s="44" t="n"/>
      <c r="G1143" s="33" t="n"/>
      <c r="H1143" s="33" t="n"/>
      <c r="I1143" s="33" t="n"/>
      <c r="J1143" s="33" t="n"/>
      <c r="K1143" s="44" t="n"/>
      <c r="L1143" s="10" t="n"/>
      <c r="M1143" s="33" t="n"/>
      <c r="N1143" s="33" t="n"/>
      <c r="O1143" s="33" t="n"/>
      <c r="P1143" s="33" t="n"/>
      <c r="Q1143" s="33" t="n"/>
      <c r="R1143" s="33">
        <f>IF($AB1143="","",IFERROR(INDEX(ITP!$G$3:$G$46,MATCH($AB1143,ITP!$E$3:$E$46,0)),""))</f>
        <v/>
      </c>
      <c r="S1143" s="33" t="n"/>
      <c r="T1143" s="33" t="n"/>
      <c r="U1143" s="33">
        <f>IF($AB1143="","",IFERROR(INDEX(ITP!$I$3:$I$46,MATCH($AB1143,ITP!$E$3:$E$46,0)),""))</f>
        <v/>
      </c>
      <c r="V1143" s="33">
        <f>IF($AB1143="","",IFERROR(INDEX(ITP!$J$3:$J$46,MATCH($AB1143,ITP!$E$3:$E$46,0)),""))</f>
        <v/>
      </c>
      <c r="W1143" s="33">
        <f>IF($AB1143="","",IFERROR(INDEX(ITP!$K$3:$K$46,MATCH($AB1143,ITP!$E$3:$E$46,0)),""))</f>
        <v/>
      </c>
      <c r="X1143" s="33">
        <f>IF($AB1143="","",IFERROR(INDEX(ITP!$L$3:$L$46,MATCH($AB1143,ITP!$E$3:$E$46,0)),""))</f>
        <v/>
      </c>
      <c r="Y1143" s="33">
        <f>IF($AB1143="","",IFERROR(INDEX(ITP!$M$3:$M$46,MATCH($AB1143,ITP!$E$3:$E$46,0)),""))</f>
        <v/>
      </c>
      <c r="Z1143" s="33">
        <f>IF($AB1143="","",IFERROR(INDEX(ITP!$N$3:$N$46,MATCH($AB1143,ITP!$E$3:$E$46,0)),""))</f>
        <v/>
      </c>
      <c r="AA1143" s="13">
        <f>IF(A1143="","",A1143&amp;"|"&amp;COUNTIF($A$2:A1143,A1143))</f>
        <v/>
      </c>
      <c r="AB1143" s="13">
        <f>IF($A1143="","",IFERROR(INDEX(ITP!$C$3:$C$21,MATCH(1,INDEX((ITP!$A$3:$A$21=$A1143)*(((ITP!$B$3:$B$21="")+ISNUMBER(SEARCH(ITP!$B$3:$B$21,$G1143&amp;" "&amp;$T1143)))&gt;0),0),0)),""))</f>
        <v/>
      </c>
    </row>
    <row r="1144">
      <c r="A1144" s="33" t="n"/>
      <c r="B1144" s="10" t="n"/>
      <c r="C1144" s="33" t="n"/>
      <c r="D1144" s="28" t="n"/>
      <c r="E1144" s="10" t="n"/>
      <c r="F1144" s="44" t="n"/>
      <c r="G1144" s="33" t="n"/>
      <c r="H1144" s="33" t="n"/>
      <c r="I1144" s="33" t="n"/>
      <c r="J1144" s="33" t="n"/>
      <c r="K1144" s="44" t="n"/>
      <c r="L1144" s="10" t="n"/>
      <c r="M1144" s="33" t="n"/>
      <c r="N1144" s="33" t="n"/>
      <c r="O1144" s="33" t="n"/>
      <c r="P1144" s="33" t="n"/>
      <c r="Q1144" s="33" t="n"/>
      <c r="R1144" s="33">
        <f>IF($AB1144="","",IFERROR(INDEX(ITP!$G$3:$G$46,MATCH($AB1144,ITP!$E$3:$E$46,0)),""))</f>
        <v/>
      </c>
      <c r="S1144" s="33" t="n"/>
      <c r="T1144" s="33" t="n"/>
      <c r="U1144" s="33">
        <f>IF($AB1144="","",IFERROR(INDEX(ITP!$I$3:$I$46,MATCH($AB1144,ITP!$E$3:$E$46,0)),""))</f>
        <v/>
      </c>
      <c r="V1144" s="33">
        <f>IF($AB1144="","",IFERROR(INDEX(ITP!$J$3:$J$46,MATCH($AB1144,ITP!$E$3:$E$46,0)),""))</f>
        <v/>
      </c>
      <c r="W1144" s="33">
        <f>IF($AB1144="","",IFERROR(INDEX(ITP!$K$3:$K$46,MATCH($AB1144,ITP!$E$3:$E$46,0)),""))</f>
        <v/>
      </c>
      <c r="X1144" s="33">
        <f>IF($AB1144="","",IFERROR(INDEX(ITP!$L$3:$L$46,MATCH($AB1144,ITP!$E$3:$E$46,0)),""))</f>
        <v/>
      </c>
      <c r="Y1144" s="33">
        <f>IF($AB1144="","",IFERROR(INDEX(ITP!$M$3:$M$46,MATCH($AB1144,ITP!$E$3:$E$46,0)),""))</f>
        <v/>
      </c>
      <c r="Z1144" s="33">
        <f>IF($AB1144="","",IFERROR(INDEX(ITP!$N$3:$N$46,MATCH($AB1144,ITP!$E$3:$E$46,0)),""))</f>
        <v/>
      </c>
      <c r="AA1144" s="13">
        <f>IF(A1144="","",A1144&amp;"|"&amp;COUNTIF($A$2:A1144,A1144))</f>
        <v/>
      </c>
      <c r="AB1144" s="13">
        <f>IF($A1144="","",IFERROR(INDEX(ITP!$C$3:$C$21,MATCH(1,INDEX((ITP!$A$3:$A$21=$A1144)*(((ITP!$B$3:$B$21="")+ISNUMBER(SEARCH(ITP!$B$3:$B$21,$G1144&amp;" "&amp;$T1144)))&gt;0),0),0)),""))</f>
        <v/>
      </c>
    </row>
    <row r="1145">
      <c r="A1145" s="33" t="n"/>
      <c r="B1145" s="10" t="n"/>
      <c r="C1145" s="33" t="n"/>
      <c r="D1145" s="28" t="n"/>
      <c r="E1145" s="10" t="n"/>
      <c r="F1145" s="44" t="n"/>
      <c r="G1145" s="33" t="n"/>
      <c r="H1145" s="33" t="n"/>
      <c r="I1145" s="33" t="n"/>
      <c r="J1145" s="33" t="n"/>
      <c r="K1145" s="44" t="n"/>
      <c r="L1145" s="10" t="n"/>
      <c r="M1145" s="33" t="n"/>
      <c r="N1145" s="33" t="n"/>
      <c r="O1145" s="33" t="n"/>
      <c r="P1145" s="33" t="n"/>
      <c r="Q1145" s="33" t="n"/>
      <c r="R1145" s="33">
        <f>IF($AB1145="","",IFERROR(INDEX(ITP!$G$3:$G$46,MATCH($AB1145,ITP!$E$3:$E$46,0)),""))</f>
        <v/>
      </c>
      <c r="S1145" s="33" t="n"/>
      <c r="T1145" s="33" t="n"/>
      <c r="U1145" s="33">
        <f>IF($AB1145="","",IFERROR(INDEX(ITP!$I$3:$I$46,MATCH($AB1145,ITP!$E$3:$E$46,0)),""))</f>
        <v/>
      </c>
      <c r="V1145" s="33">
        <f>IF($AB1145="","",IFERROR(INDEX(ITP!$J$3:$J$46,MATCH($AB1145,ITP!$E$3:$E$46,0)),""))</f>
        <v/>
      </c>
      <c r="W1145" s="33">
        <f>IF($AB1145="","",IFERROR(INDEX(ITP!$K$3:$K$46,MATCH($AB1145,ITP!$E$3:$E$46,0)),""))</f>
        <v/>
      </c>
      <c r="X1145" s="33">
        <f>IF($AB1145="","",IFERROR(INDEX(ITP!$L$3:$L$46,MATCH($AB1145,ITP!$E$3:$E$46,0)),""))</f>
        <v/>
      </c>
      <c r="Y1145" s="33">
        <f>IF($AB1145="","",IFERROR(INDEX(ITP!$M$3:$M$46,MATCH($AB1145,ITP!$E$3:$E$46,0)),""))</f>
        <v/>
      </c>
      <c r="Z1145" s="33">
        <f>IF($AB1145="","",IFERROR(INDEX(ITP!$N$3:$N$46,MATCH($AB1145,ITP!$E$3:$E$46,0)),""))</f>
        <v/>
      </c>
      <c r="AA1145" s="13">
        <f>IF(A1145="","",A1145&amp;"|"&amp;COUNTIF($A$2:A1145,A1145))</f>
        <v/>
      </c>
      <c r="AB1145" s="13">
        <f>IF($A1145="","",IFERROR(INDEX(ITP!$C$3:$C$21,MATCH(1,INDEX((ITP!$A$3:$A$21=$A1145)*(((ITP!$B$3:$B$21="")+ISNUMBER(SEARCH(ITP!$B$3:$B$21,$G1145&amp;" "&amp;$T1145)))&gt;0),0),0)),""))</f>
        <v/>
      </c>
    </row>
    <row r="1146">
      <c r="A1146" s="33" t="n"/>
      <c r="B1146" s="10" t="n"/>
      <c r="C1146" s="33" t="n"/>
      <c r="D1146" s="28" t="n"/>
      <c r="E1146" s="10" t="n"/>
      <c r="F1146" s="44" t="n"/>
      <c r="G1146" s="33" t="n"/>
      <c r="H1146" s="33" t="n"/>
      <c r="I1146" s="33" t="n"/>
      <c r="J1146" s="33" t="n"/>
      <c r="K1146" s="44" t="n"/>
      <c r="L1146" s="10" t="n"/>
      <c r="M1146" s="33" t="n"/>
      <c r="N1146" s="33" t="n"/>
      <c r="O1146" s="33" t="n"/>
      <c r="P1146" s="33" t="n"/>
      <c r="Q1146" s="33" t="n"/>
      <c r="R1146" s="33">
        <f>IF($AB1146="","",IFERROR(INDEX(ITP!$G$3:$G$46,MATCH($AB1146,ITP!$E$3:$E$46,0)),""))</f>
        <v/>
      </c>
      <c r="S1146" s="33" t="n"/>
      <c r="T1146" s="33" t="n"/>
      <c r="U1146" s="33">
        <f>IF($AB1146="","",IFERROR(INDEX(ITP!$I$3:$I$46,MATCH($AB1146,ITP!$E$3:$E$46,0)),""))</f>
        <v/>
      </c>
      <c r="V1146" s="33">
        <f>IF($AB1146="","",IFERROR(INDEX(ITP!$J$3:$J$46,MATCH($AB1146,ITP!$E$3:$E$46,0)),""))</f>
        <v/>
      </c>
      <c r="W1146" s="33">
        <f>IF($AB1146="","",IFERROR(INDEX(ITP!$K$3:$K$46,MATCH($AB1146,ITP!$E$3:$E$46,0)),""))</f>
        <v/>
      </c>
      <c r="X1146" s="33">
        <f>IF($AB1146="","",IFERROR(INDEX(ITP!$L$3:$L$46,MATCH($AB1146,ITP!$E$3:$E$46,0)),""))</f>
        <v/>
      </c>
      <c r="Y1146" s="33">
        <f>IF($AB1146="","",IFERROR(INDEX(ITP!$M$3:$M$46,MATCH($AB1146,ITP!$E$3:$E$46,0)),""))</f>
        <v/>
      </c>
      <c r="Z1146" s="33">
        <f>IF($AB1146="","",IFERROR(INDEX(ITP!$N$3:$N$46,MATCH($AB1146,ITP!$E$3:$E$46,0)),""))</f>
        <v/>
      </c>
      <c r="AA1146" s="13">
        <f>IF(A1146="","",A1146&amp;"|"&amp;COUNTIF($A$2:A1146,A1146))</f>
        <v/>
      </c>
      <c r="AB1146" s="13">
        <f>IF($A1146="","",IFERROR(INDEX(ITP!$C$3:$C$21,MATCH(1,INDEX((ITP!$A$3:$A$21=$A1146)*(((ITP!$B$3:$B$21="")+ISNUMBER(SEARCH(ITP!$B$3:$B$21,$G1146&amp;" "&amp;$T1146)))&gt;0),0),0)),""))</f>
        <v/>
      </c>
    </row>
    <row r="1147">
      <c r="A1147" s="33" t="n"/>
      <c r="B1147" s="10" t="n"/>
      <c r="C1147" s="33" t="n"/>
      <c r="D1147" s="28" t="n"/>
      <c r="E1147" s="10" t="n"/>
      <c r="F1147" s="44" t="n"/>
      <c r="G1147" s="33" t="n"/>
      <c r="H1147" s="33" t="n"/>
      <c r="I1147" s="33" t="n"/>
      <c r="J1147" s="33" t="n"/>
      <c r="K1147" s="44" t="n"/>
      <c r="L1147" s="10" t="n"/>
      <c r="M1147" s="33" t="n"/>
      <c r="N1147" s="33" t="n"/>
      <c r="O1147" s="33" t="n"/>
      <c r="P1147" s="33" t="n"/>
      <c r="Q1147" s="33" t="n"/>
      <c r="R1147" s="33">
        <f>IF($AB1147="","",IFERROR(INDEX(ITP!$G$3:$G$46,MATCH($AB1147,ITP!$E$3:$E$46,0)),""))</f>
        <v/>
      </c>
      <c r="S1147" s="33" t="n"/>
      <c r="T1147" s="33" t="n"/>
      <c r="U1147" s="33">
        <f>IF($AB1147="","",IFERROR(INDEX(ITP!$I$3:$I$46,MATCH($AB1147,ITP!$E$3:$E$46,0)),""))</f>
        <v/>
      </c>
      <c r="V1147" s="33">
        <f>IF($AB1147="","",IFERROR(INDEX(ITP!$J$3:$J$46,MATCH($AB1147,ITP!$E$3:$E$46,0)),""))</f>
        <v/>
      </c>
      <c r="W1147" s="33">
        <f>IF($AB1147="","",IFERROR(INDEX(ITP!$K$3:$K$46,MATCH($AB1147,ITP!$E$3:$E$46,0)),""))</f>
        <v/>
      </c>
      <c r="X1147" s="33">
        <f>IF($AB1147="","",IFERROR(INDEX(ITP!$L$3:$L$46,MATCH($AB1147,ITP!$E$3:$E$46,0)),""))</f>
        <v/>
      </c>
      <c r="Y1147" s="33">
        <f>IF($AB1147="","",IFERROR(INDEX(ITP!$M$3:$M$46,MATCH($AB1147,ITP!$E$3:$E$46,0)),""))</f>
        <v/>
      </c>
      <c r="Z1147" s="33">
        <f>IF($AB1147="","",IFERROR(INDEX(ITP!$N$3:$N$46,MATCH($AB1147,ITP!$E$3:$E$46,0)),""))</f>
        <v/>
      </c>
      <c r="AA1147" s="13">
        <f>IF(A1147="","",A1147&amp;"|"&amp;COUNTIF($A$2:A1147,A1147))</f>
        <v/>
      </c>
      <c r="AB1147" s="13">
        <f>IF($A1147="","",IFERROR(INDEX(ITP!$C$3:$C$21,MATCH(1,INDEX((ITP!$A$3:$A$21=$A1147)*(((ITP!$B$3:$B$21="")+ISNUMBER(SEARCH(ITP!$B$3:$B$21,$G1147&amp;" "&amp;$T1147)))&gt;0),0),0)),""))</f>
        <v/>
      </c>
    </row>
    <row r="1148">
      <c r="A1148" s="33" t="n"/>
      <c r="B1148" s="10" t="n"/>
      <c r="C1148" s="33" t="n"/>
      <c r="D1148" s="28" t="n"/>
      <c r="E1148" s="10" t="n"/>
      <c r="F1148" s="44" t="n"/>
      <c r="G1148" s="33" t="n"/>
      <c r="H1148" s="33" t="n"/>
      <c r="I1148" s="33" t="n"/>
      <c r="J1148" s="33" t="n"/>
      <c r="K1148" s="44" t="n"/>
      <c r="L1148" s="10" t="n"/>
      <c r="M1148" s="33" t="n"/>
      <c r="N1148" s="33" t="n"/>
      <c r="O1148" s="33" t="n"/>
      <c r="P1148" s="33" t="n"/>
      <c r="Q1148" s="33" t="n"/>
      <c r="R1148" s="33">
        <f>IF($AB1148="","",IFERROR(INDEX(ITP!$G$3:$G$46,MATCH($AB1148,ITP!$E$3:$E$46,0)),""))</f>
        <v/>
      </c>
      <c r="S1148" s="33" t="n"/>
      <c r="T1148" s="33" t="n"/>
      <c r="U1148" s="33">
        <f>IF($AB1148="","",IFERROR(INDEX(ITP!$I$3:$I$46,MATCH($AB1148,ITP!$E$3:$E$46,0)),""))</f>
        <v/>
      </c>
      <c r="V1148" s="33">
        <f>IF($AB1148="","",IFERROR(INDEX(ITP!$J$3:$J$46,MATCH($AB1148,ITP!$E$3:$E$46,0)),""))</f>
        <v/>
      </c>
      <c r="W1148" s="33">
        <f>IF($AB1148="","",IFERROR(INDEX(ITP!$K$3:$K$46,MATCH($AB1148,ITP!$E$3:$E$46,0)),""))</f>
        <v/>
      </c>
      <c r="X1148" s="33">
        <f>IF($AB1148="","",IFERROR(INDEX(ITP!$L$3:$L$46,MATCH($AB1148,ITP!$E$3:$E$46,0)),""))</f>
        <v/>
      </c>
      <c r="Y1148" s="33">
        <f>IF($AB1148="","",IFERROR(INDEX(ITP!$M$3:$M$46,MATCH($AB1148,ITP!$E$3:$E$46,0)),""))</f>
        <v/>
      </c>
      <c r="Z1148" s="33">
        <f>IF($AB1148="","",IFERROR(INDEX(ITP!$N$3:$N$46,MATCH($AB1148,ITP!$E$3:$E$46,0)),""))</f>
        <v/>
      </c>
      <c r="AA1148" s="13">
        <f>IF(A1148="","",A1148&amp;"|"&amp;COUNTIF($A$2:A1148,A1148))</f>
        <v/>
      </c>
      <c r="AB1148" s="13">
        <f>IF($A1148="","",IFERROR(INDEX(ITP!$C$3:$C$21,MATCH(1,INDEX((ITP!$A$3:$A$21=$A1148)*(((ITP!$B$3:$B$21="")+ISNUMBER(SEARCH(ITP!$B$3:$B$21,$G1148&amp;" "&amp;$T1148)))&gt;0),0),0)),""))</f>
        <v/>
      </c>
    </row>
    <row r="1149">
      <c r="A1149" s="33" t="n"/>
      <c r="B1149" s="10" t="n"/>
      <c r="C1149" s="33" t="n"/>
      <c r="D1149" s="28" t="n"/>
      <c r="E1149" s="10" t="n"/>
      <c r="F1149" s="44" t="n"/>
      <c r="G1149" s="33" t="n"/>
      <c r="H1149" s="33" t="n"/>
      <c r="I1149" s="33" t="n"/>
      <c r="J1149" s="33" t="n"/>
      <c r="K1149" s="44" t="n"/>
      <c r="L1149" s="10" t="n"/>
      <c r="M1149" s="33" t="n"/>
      <c r="N1149" s="33" t="n"/>
      <c r="O1149" s="33" t="n"/>
      <c r="P1149" s="33" t="n"/>
      <c r="Q1149" s="33" t="n"/>
      <c r="R1149" s="33">
        <f>IF($AB1149="","",IFERROR(INDEX(ITP!$G$3:$G$46,MATCH($AB1149,ITP!$E$3:$E$46,0)),""))</f>
        <v/>
      </c>
      <c r="S1149" s="33" t="n"/>
      <c r="T1149" s="33" t="n"/>
      <c r="U1149" s="33">
        <f>IF($AB1149="","",IFERROR(INDEX(ITP!$I$3:$I$46,MATCH($AB1149,ITP!$E$3:$E$46,0)),""))</f>
        <v/>
      </c>
      <c r="V1149" s="33">
        <f>IF($AB1149="","",IFERROR(INDEX(ITP!$J$3:$J$46,MATCH($AB1149,ITP!$E$3:$E$46,0)),""))</f>
        <v/>
      </c>
      <c r="W1149" s="33">
        <f>IF($AB1149="","",IFERROR(INDEX(ITP!$K$3:$K$46,MATCH($AB1149,ITP!$E$3:$E$46,0)),""))</f>
        <v/>
      </c>
      <c r="X1149" s="33">
        <f>IF($AB1149="","",IFERROR(INDEX(ITP!$L$3:$L$46,MATCH($AB1149,ITP!$E$3:$E$46,0)),""))</f>
        <v/>
      </c>
      <c r="Y1149" s="33">
        <f>IF($AB1149="","",IFERROR(INDEX(ITP!$M$3:$M$46,MATCH($AB1149,ITP!$E$3:$E$46,0)),""))</f>
        <v/>
      </c>
      <c r="Z1149" s="33">
        <f>IF($AB1149="","",IFERROR(INDEX(ITP!$N$3:$N$46,MATCH($AB1149,ITP!$E$3:$E$46,0)),""))</f>
        <v/>
      </c>
      <c r="AA1149" s="13">
        <f>IF(A1149="","",A1149&amp;"|"&amp;COUNTIF($A$2:A1149,A1149))</f>
        <v/>
      </c>
      <c r="AB1149" s="13">
        <f>IF($A1149="","",IFERROR(INDEX(ITP!$C$3:$C$21,MATCH(1,INDEX((ITP!$A$3:$A$21=$A1149)*(((ITP!$B$3:$B$21="")+ISNUMBER(SEARCH(ITP!$B$3:$B$21,$G1149&amp;" "&amp;$T1149)))&gt;0),0),0)),""))</f>
        <v/>
      </c>
    </row>
    <row r="1150">
      <c r="A1150" s="33" t="n"/>
      <c r="B1150" s="10" t="n"/>
      <c r="C1150" s="33" t="n"/>
      <c r="D1150" s="28" t="n"/>
      <c r="E1150" s="10" t="n"/>
      <c r="F1150" s="44" t="n"/>
      <c r="G1150" s="33" t="n"/>
      <c r="H1150" s="33" t="n"/>
      <c r="I1150" s="33" t="n"/>
      <c r="J1150" s="33" t="n"/>
      <c r="K1150" s="44" t="n"/>
      <c r="L1150" s="10" t="n"/>
      <c r="M1150" s="33" t="n"/>
      <c r="N1150" s="33" t="n"/>
      <c r="O1150" s="33" t="n"/>
      <c r="P1150" s="33" t="n"/>
      <c r="Q1150" s="33" t="n"/>
      <c r="R1150" s="33">
        <f>IF($AB1150="","",IFERROR(INDEX(ITP!$G$3:$G$46,MATCH($AB1150,ITP!$E$3:$E$46,0)),""))</f>
        <v/>
      </c>
      <c r="S1150" s="33" t="n"/>
      <c r="T1150" s="33" t="n"/>
      <c r="U1150" s="33">
        <f>IF($AB1150="","",IFERROR(INDEX(ITP!$I$3:$I$46,MATCH($AB1150,ITP!$E$3:$E$46,0)),""))</f>
        <v/>
      </c>
      <c r="V1150" s="33">
        <f>IF($AB1150="","",IFERROR(INDEX(ITP!$J$3:$J$46,MATCH($AB1150,ITP!$E$3:$E$46,0)),""))</f>
        <v/>
      </c>
      <c r="W1150" s="33">
        <f>IF($AB1150="","",IFERROR(INDEX(ITP!$K$3:$K$46,MATCH($AB1150,ITP!$E$3:$E$46,0)),""))</f>
        <v/>
      </c>
      <c r="X1150" s="33">
        <f>IF($AB1150="","",IFERROR(INDEX(ITP!$L$3:$L$46,MATCH($AB1150,ITP!$E$3:$E$46,0)),""))</f>
        <v/>
      </c>
      <c r="Y1150" s="33">
        <f>IF($AB1150="","",IFERROR(INDEX(ITP!$M$3:$M$46,MATCH($AB1150,ITP!$E$3:$E$46,0)),""))</f>
        <v/>
      </c>
      <c r="Z1150" s="33">
        <f>IF($AB1150="","",IFERROR(INDEX(ITP!$N$3:$N$46,MATCH($AB1150,ITP!$E$3:$E$46,0)),""))</f>
        <v/>
      </c>
      <c r="AA1150" s="13">
        <f>IF(A1150="","",A1150&amp;"|"&amp;COUNTIF($A$2:A1150,A1150))</f>
        <v/>
      </c>
      <c r="AB1150" s="13">
        <f>IF($A1150="","",IFERROR(INDEX(ITP!$C$3:$C$21,MATCH(1,INDEX((ITP!$A$3:$A$21=$A1150)*(((ITP!$B$3:$B$21="")+ISNUMBER(SEARCH(ITP!$B$3:$B$21,$G1150&amp;" "&amp;$T1150)))&gt;0),0),0)),""))</f>
        <v/>
      </c>
    </row>
    <row r="1151">
      <c r="A1151" s="33" t="n"/>
      <c r="B1151" s="10" t="n"/>
      <c r="C1151" s="33" t="n"/>
      <c r="D1151" s="28" t="n"/>
      <c r="E1151" s="10" t="n"/>
      <c r="F1151" s="44" t="n"/>
      <c r="G1151" s="33" t="n"/>
      <c r="H1151" s="33" t="n"/>
      <c r="I1151" s="33" t="n"/>
      <c r="J1151" s="33" t="n"/>
      <c r="K1151" s="44" t="n"/>
      <c r="L1151" s="10" t="n"/>
      <c r="M1151" s="33" t="n"/>
      <c r="N1151" s="33" t="n"/>
      <c r="O1151" s="33" t="n"/>
      <c r="P1151" s="33" t="n"/>
      <c r="Q1151" s="33" t="n"/>
      <c r="R1151" s="33">
        <f>IF($AB1151="","",IFERROR(INDEX(ITP!$G$3:$G$46,MATCH($AB1151,ITP!$E$3:$E$46,0)),""))</f>
        <v/>
      </c>
      <c r="S1151" s="33" t="n"/>
      <c r="T1151" s="33" t="n"/>
      <c r="U1151" s="33">
        <f>IF($AB1151="","",IFERROR(INDEX(ITP!$I$3:$I$46,MATCH($AB1151,ITP!$E$3:$E$46,0)),""))</f>
        <v/>
      </c>
      <c r="V1151" s="33">
        <f>IF($AB1151="","",IFERROR(INDEX(ITP!$J$3:$J$46,MATCH($AB1151,ITP!$E$3:$E$46,0)),""))</f>
        <v/>
      </c>
      <c r="W1151" s="33">
        <f>IF($AB1151="","",IFERROR(INDEX(ITP!$K$3:$K$46,MATCH($AB1151,ITP!$E$3:$E$46,0)),""))</f>
        <v/>
      </c>
      <c r="X1151" s="33">
        <f>IF($AB1151="","",IFERROR(INDEX(ITP!$L$3:$L$46,MATCH($AB1151,ITP!$E$3:$E$46,0)),""))</f>
        <v/>
      </c>
      <c r="Y1151" s="33">
        <f>IF($AB1151="","",IFERROR(INDEX(ITP!$M$3:$M$46,MATCH($AB1151,ITP!$E$3:$E$46,0)),""))</f>
        <v/>
      </c>
      <c r="Z1151" s="33">
        <f>IF($AB1151="","",IFERROR(INDEX(ITP!$N$3:$N$46,MATCH($AB1151,ITP!$E$3:$E$46,0)),""))</f>
        <v/>
      </c>
      <c r="AA1151" s="13">
        <f>IF(A1151="","",A1151&amp;"|"&amp;COUNTIF($A$2:A1151,A1151))</f>
        <v/>
      </c>
      <c r="AB1151" s="13">
        <f>IF($A1151="","",IFERROR(INDEX(ITP!$C$3:$C$21,MATCH(1,INDEX((ITP!$A$3:$A$21=$A1151)*(((ITP!$B$3:$B$21="")+ISNUMBER(SEARCH(ITP!$B$3:$B$21,$G1151&amp;" "&amp;$T1151)))&gt;0),0),0)),""))</f>
        <v/>
      </c>
    </row>
    <row r="1152">
      <c r="A1152" s="33" t="n"/>
      <c r="B1152" s="10" t="n"/>
      <c r="C1152" s="33" t="n"/>
      <c r="D1152" s="28" t="n"/>
      <c r="E1152" s="10" t="n"/>
      <c r="F1152" s="44" t="n"/>
      <c r="G1152" s="33" t="n"/>
      <c r="H1152" s="33" t="n"/>
      <c r="I1152" s="33" t="n"/>
      <c r="J1152" s="33" t="n"/>
      <c r="K1152" s="44" t="n"/>
      <c r="L1152" s="10" t="n"/>
      <c r="M1152" s="33" t="n"/>
      <c r="N1152" s="33" t="n"/>
      <c r="O1152" s="33" t="n"/>
      <c r="P1152" s="33" t="n"/>
      <c r="Q1152" s="33" t="n"/>
      <c r="R1152" s="33">
        <f>IF($AB1152="","",IFERROR(INDEX(ITP!$G$3:$G$46,MATCH($AB1152,ITP!$E$3:$E$46,0)),""))</f>
        <v/>
      </c>
      <c r="S1152" s="33" t="n"/>
      <c r="T1152" s="33" t="n"/>
      <c r="U1152" s="33">
        <f>IF($AB1152="","",IFERROR(INDEX(ITP!$I$3:$I$46,MATCH($AB1152,ITP!$E$3:$E$46,0)),""))</f>
        <v/>
      </c>
      <c r="V1152" s="33">
        <f>IF($AB1152="","",IFERROR(INDEX(ITP!$J$3:$J$46,MATCH($AB1152,ITP!$E$3:$E$46,0)),""))</f>
        <v/>
      </c>
      <c r="W1152" s="33">
        <f>IF($AB1152="","",IFERROR(INDEX(ITP!$K$3:$K$46,MATCH($AB1152,ITP!$E$3:$E$46,0)),""))</f>
        <v/>
      </c>
      <c r="X1152" s="33">
        <f>IF($AB1152="","",IFERROR(INDEX(ITP!$L$3:$L$46,MATCH($AB1152,ITP!$E$3:$E$46,0)),""))</f>
        <v/>
      </c>
      <c r="Y1152" s="33">
        <f>IF($AB1152="","",IFERROR(INDEX(ITP!$M$3:$M$46,MATCH($AB1152,ITP!$E$3:$E$46,0)),""))</f>
        <v/>
      </c>
      <c r="Z1152" s="33">
        <f>IF($AB1152="","",IFERROR(INDEX(ITP!$N$3:$N$46,MATCH($AB1152,ITP!$E$3:$E$46,0)),""))</f>
        <v/>
      </c>
      <c r="AA1152" s="13">
        <f>IF(A1152="","",A1152&amp;"|"&amp;COUNTIF($A$2:A1152,A1152))</f>
        <v/>
      </c>
      <c r="AB1152" s="13">
        <f>IF($A1152="","",IFERROR(INDEX(ITP!$C$3:$C$21,MATCH(1,INDEX((ITP!$A$3:$A$21=$A1152)*(((ITP!$B$3:$B$21="")+ISNUMBER(SEARCH(ITP!$B$3:$B$21,$G1152&amp;" "&amp;$T1152)))&gt;0),0),0)),""))</f>
        <v/>
      </c>
    </row>
    <row r="1153">
      <c r="A1153" s="33" t="n"/>
      <c r="B1153" s="10" t="n"/>
      <c r="C1153" s="33" t="n"/>
      <c r="D1153" s="28" t="n"/>
      <c r="E1153" s="10" t="n"/>
      <c r="F1153" s="44" t="n"/>
      <c r="G1153" s="33" t="n"/>
      <c r="H1153" s="33" t="n"/>
      <c r="I1153" s="33" t="n"/>
      <c r="J1153" s="33" t="n"/>
      <c r="K1153" s="44" t="n"/>
      <c r="L1153" s="10" t="n"/>
      <c r="M1153" s="33" t="n"/>
      <c r="N1153" s="33" t="n"/>
      <c r="O1153" s="33" t="n"/>
      <c r="P1153" s="33" t="n"/>
      <c r="Q1153" s="33" t="n"/>
      <c r="R1153" s="33">
        <f>IF($AB1153="","",IFERROR(INDEX(ITP!$G$3:$G$46,MATCH($AB1153,ITP!$E$3:$E$46,0)),""))</f>
        <v/>
      </c>
      <c r="S1153" s="33" t="n"/>
      <c r="T1153" s="33" t="n"/>
      <c r="U1153" s="33">
        <f>IF($AB1153="","",IFERROR(INDEX(ITP!$I$3:$I$46,MATCH($AB1153,ITP!$E$3:$E$46,0)),""))</f>
        <v/>
      </c>
      <c r="V1153" s="33">
        <f>IF($AB1153="","",IFERROR(INDEX(ITP!$J$3:$J$46,MATCH($AB1153,ITP!$E$3:$E$46,0)),""))</f>
        <v/>
      </c>
      <c r="W1153" s="33">
        <f>IF($AB1153="","",IFERROR(INDEX(ITP!$K$3:$K$46,MATCH($AB1153,ITP!$E$3:$E$46,0)),""))</f>
        <v/>
      </c>
      <c r="X1153" s="33">
        <f>IF($AB1153="","",IFERROR(INDEX(ITP!$L$3:$L$46,MATCH($AB1153,ITP!$E$3:$E$46,0)),""))</f>
        <v/>
      </c>
      <c r="Y1153" s="33">
        <f>IF($AB1153="","",IFERROR(INDEX(ITP!$M$3:$M$46,MATCH($AB1153,ITP!$E$3:$E$46,0)),""))</f>
        <v/>
      </c>
      <c r="Z1153" s="33">
        <f>IF($AB1153="","",IFERROR(INDEX(ITP!$N$3:$N$46,MATCH($AB1153,ITP!$E$3:$E$46,0)),""))</f>
        <v/>
      </c>
      <c r="AA1153" s="13">
        <f>IF(A1153="","",A1153&amp;"|"&amp;COUNTIF($A$2:A1153,A1153))</f>
        <v/>
      </c>
      <c r="AB1153" s="13">
        <f>IF($A1153="","",IFERROR(INDEX(ITP!$C$3:$C$21,MATCH(1,INDEX((ITP!$A$3:$A$21=$A1153)*(((ITP!$B$3:$B$21="")+ISNUMBER(SEARCH(ITP!$B$3:$B$21,$G1153&amp;" "&amp;$T1153)))&gt;0),0),0)),""))</f>
        <v/>
      </c>
    </row>
    <row r="1154">
      <c r="A1154" s="33" t="n"/>
      <c r="B1154" s="10" t="n"/>
      <c r="C1154" s="33" t="n"/>
      <c r="D1154" s="28" t="n"/>
      <c r="E1154" s="10" t="n"/>
      <c r="F1154" s="44" t="n"/>
      <c r="G1154" s="33" t="n"/>
      <c r="H1154" s="33" t="n"/>
      <c r="I1154" s="33" t="n"/>
      <c r="J1154" s="33" t="n"/>
      <c r="K1154" s="44" t="n"/>
      <c r="L1154" s="10" t="n"/>
      <c r="M1154" s="33" t="n"/>
      <c r="N1154" s="33" t="n"/>
      <c r="O1154" s="33" t="n"/>
      <c r="P1154" s="33" t="n"/>
      <c r="Q1154" s="33" t="n"/>
      <c r="R1154" s="33">
        <f>IF($AB1154="","",IFERROR(INDEX(ITP!$G$3:$G$46,MATCH($AB1154,ITP!$E$3:$E$46,0)),""))</f>
        <v/>
      </c>
      <c r="S1154" s="33" t="n"/>
      <c r="T1154" s="33" t="n"/>
      <c r="U1154" s="33">
        <f>IF($AB1154="","",IFERROR(INDEX(ITP!$I$3:$I$46,MATCH($AB1154,ITP!$E$3:$E$46,0)),""))</f>
        <v/>
      </c>
      <c r="V1154" s="33">
        <f>IF($AB1154="","",IFERROR(INDEX(ITP!$J$3:$J$46,MATCH($AB1154,ITP!$E$3:$E$46,0)),""))</f>
        <v/>
      </c>
      <c r="W1154" s="33">
        <f>IF($AB1154="","",IFERROR(INDEX(ITP!$K$3:$K$46,MATCH($AB1154,ITP!$E$3:$E$46,0)),""))</f>
        <v/>
      </c>
      <c r="X1154" s="33">
        <f>IF($AB1154="","",IFERROR(INDEX(ITP!$L$3:$L$46,MATCH($AB1154,ITP!$E$3:$E$46,0)),""))</f>
        <v/>
      </c>
      <c r="Y1154" s="33">
        <f>IF($AB1154="","",IFERROR(INDEX(ITP!$M$3:$M$46,MATCH($AB1154,ITP!$E$3:$E$46,0)),""))</f>
        <v/>
      </c>
      <c r="Z1154" s="33">
        <f>IF($AB1154="","",IFERROR(INDEX(ITP!$N$3:$N$46,MATCH($AB1154,ITP!$E$3:$E$46,0)),""))</f>
        <v/>
      </c>
      <c r="AA1154" s="13">
        <f>IF(A1154="","",A1154&amp;"|"&amp;COUNTIF($A$2:A1154,A1154))</f>
        <v/>
      </c>
      <c r="AB1154" s="13">
        <f>IF($A1154="","",IFERROR(INDEX(ITP!$C$3:$C$21,MATCH(1,INDEX((ITP!$A$3:$A$21=$A1154)*(((ITP!$B$3:$B$21="")+ISNUMBER(SEARCH(ITP!$B$3:$B$21,$G1154&amp;" "&amp;$T1154)))&gt;0),0),0)),""))</f>
        <v/>
      </c>
    </row>
    <row r="1155">
      <c r="A1155" s="33" t="n"/>
      <c r="B1155" s="10" t="n"/>
      <c r="C1155" s="33" t="n"/>
      <c r="D1155" s="28" t="n"/>
      <c r="E1155" s="10" t="n"/>
      <c r="F1155" s="44" t="n"/>
      <c r="G1155" s="33" t="n"/>
      <c r="H1155" s="33" t="n"/>
      <c r="I1155" s="33" t="n"/>
      <c r="J1155" s="33" t="n"/>
      <c r="K1155" s="44" t="n"/>
      <c r="L1155" s="10" t="n"/>
      <c r="M1155" s="33" t="n"/>
      <c r="N1155" s="33" t="n"/>
      <c r="O1155" s="33" t="n"/>
      <c r="P1155" s="33" t="n"/>
      <c r="Q1155" s="33" t="n"/>
      <c r="R1155" s="33">
        <f>IF($AB1155="","",IFERROR(INDEX(ITP!$G$3:$G$46,MATCH($AB1155,ITP!$E$3:$E$46,0)),""))</f>
        <v/>
      </c>
      <c r="S1155" s="33" t="n"/>
      <c r="T1155" s="33" t="n"/>
      <c r="U1155" s="33">
        <f>IF($AB1155="","",IFERROR(INDEX(ITP!$I$3:$I$46,MATCH($AB1155,ITP!$E$3:$E$46,0)),""))</f>
        <v/>
      </c>
      <c r="V1155" s="33">
        <f>IF($AB1155="","",IFERROR(INDEX(ITP!$J$3:$J$46,MATCH($AB1155,ITP!$E$3:$E$46,0)),""))</f>
        <v/>
      </c>
      <c r="W1155" s="33">
        <f>IF($AB1155="","",IFERROR(INDEX(ITP!$K$3:$K$46,MATCH($AB1155,ITP!$E$3:$E$46,0)),""))</f>
        <v/>
      </c>
      <c r="X1155" s="33">
        <f>IF($AB1155="","",IFERROR(INDEX(ITP!$L$3:$L$46,MATCH($AB1155,ITP!$E$3:$E$46,0)),""))</f>
        <v/>
      </c>
      <c r="Y1155" s="33">
        <f>IF($AB1155="","",IFERROR(INDEX(ITP!$M$3:$M$46,MATCH($AB1155,ITP!$E$3:$E$46,0)),""))</f>
        <v/>
      </c>
      <c r="Z1155" s="33">
        <f>IF($AB1155="","",IFERROR(INDEX(ITP!$N$3:$N$46,MATCH($AB1155,ITP!$E$3:$E$46,0)),""))</f>
        <v/>
      </c>
      <c r="AA1155" s="13">
        <f>IF(A1155="","",A1155&amp;"|"&amp;COUNTIF($A$2:A1155,A1155))</f>
        <v/>
      </c>
      <c r="AB1155" s="13">
        <f>IF($A1155="","",IFERROR(INDEX(ITP!$C$3:$C$21,MATCH(1,INDEX((ITP!$A$3:$A$21=$A1155)*(((ITP!$B$3:$B$21="")+ISNUMBER(SEARCH(ITP!$B$3:$B$21,$G1155&amp;" "&amp;$T1155)))&gt;0),0),0)),""))</f>
        <v/>
      </c>
    </row>
    <row r="1156">
      <c r="A1156" s="33" t="n"/>
      <c r="B1156" s="10" t="n"/>
      <c r="C1156" s="33" t="n"/>
      <c r="D1156" s="28" t="n"/>
      <c r="E1156" s="10" t="n"/>
      <c r="F1156" s="44" t="n"/>
      <c r="G1156" s="33" t="n"/>
      <c r="H1156" s="33" t="n"/>
      <c r="I1156" s="33" t="n"/>
      <c r="J1156" s="33" t="n"/>
      <c r="K1156" s="44" t="n"/>
      <c r="L1156" s="10" t="n"/>
      <c r="M1156" s="33" t="n"/>
      <c r="N1156" s="33" t="n"/>
      <c r="O1156" s="33" t="n"/>
      <c r="P1156" s="33" t="n"/>
      <c r="Q1156" s="33" t="n"/>
      <c r="R1156" s="33">
        <f>IF($AB1156="","",IFERROR(INDEX(ITP!$G$3:$G$46,MATCH($AB1156,ITP!$E$3:$E$46,0)),""))</f>
        <v/>
      </c>
      <c r="S1156" s="33" t="n"/>
      <c r="T1156" s="33" t="n"/>
      <c r="U1156" s="33">
        <f>IF($AB1156="","",IFERROR(INDEX(ITP!$I$3:$I$46,MATCH($AB1156,ITP!$E$3:$E$46,0)),""))</f>
        <v/>
      </c>
      <c r="V1156" s="33">
        <f>IF($AB1156="","",IFERROR(INDEX(ITP!$J$3:$J$46,MATCH($AB1156,ITP!$E$3:$E$46,0)),""))</f>
        <v/>
      </c>
      <c r="W1156" s="33">
        <f>IF($AB1156="","",IFERROR(INDEX(ITP!$K$3:$K$46,MATCH($AB1156,ITP!$E$3:$E$46,0)),""))</f>
        <v/>
      </c>
      <c r="X1156" s="33">
        <f>IF($AB1156="","",IFERROR(INDEX(ITP!$L$3:$L$46,MATCH($AB1156,ITP!$E$3:$E$46,0)),""))</f>
        <v/>
      </c>
      <c r="Y1156" s="33">
        <f>IF($AB1156="","",IFERROR(INDEX(ITP!$M$3:$M$46,MATCH($AB1156,ITP!$E$3:$E$46,0)),""))</f>
        <v/>
      </c>
      <c r="Z1156" s="33">
        <f>IF($AB1156="","",IFERROR(INDEX(ITP!$N$3:$N$46,MATCH($AB1156,ITP!$E$3:$E$46,0)),""))</f>
        <v/>
      </c>
      <c r="AA1156" s="13">
        <f>IF(A1156="","",A1156&amp;"|"&amp;COUNTIF($A$2:A1156,A1156))</f>
        <v/>
      </c>
      <c r="AB1156" s="13">
        <f>IF($A1156="","",IFERROR(INDEX(ITP!$C$3:$C$21,MATCH(1,INDEX((ITP!$A$3:$A$21=$A1156)*(((ITP!$B$3:$B$21="")+ISNUMBER(SEARCH(ITP!$B$3:$B$21,$G1156&amp;" "&amp;$T1156)))&gt;0),0),0)),""))</f>
        <v/>
      </c>
    </row>
    <row r="1157">
      <c r="A1157" s="33" t="n"/>
      <c r="B1157" s="10" t="n"/>
      <c r="C1157" s="33" t="n"/>
      <c r="D1157" s="28" t="n"/>
      <c r="E1157" s="10" t="n"/>
      <c r="F1157" s="44" t="n"/>
      <c r="G1157" s="33" t="n"/>
      <c r="H1157" s="33" t="n"/>
      <c r="I1157" s="33" t="n"/>
      <c r="J1157" s="33" t="n"/>
      <c r="K1157" s="44" t="n"/>
      <c r="L1157" s="10" t="n"/>
      <c r="M1157" s="33" t="n"/>
      <c r="N1157" s="33" t="n"/>
      <c r="O1157" s="33" t="n"/>
      <c r="P1157" s="33" t="n"/>
      <c r="Q1157" s="33" t="n"/>
      <c r="R1157" s="33">
        <f>IF($AB1157="","",IFERROR(INDEX(ITP!$G$3:$G$46,MATCH($AB1157,ITP!$E$3:$E$46,0)),""))</f>
        <v/>
      </c>
      <c r="S1157" s="33" t="n"/>
      <c r="T1157" s="33" t="n"/>
      <c r="U1157" s="33">
        <f>IF($AB1157="","",IFERROR(INDEX(ITP!$I$3:$I$46,MATCH($AB1157,ITP!$E$3:$E$46,0)),""))</f>
        <v/>
      </c>
      <c r="V1157" s="33">
        <f>IF($AB1157="","",IFERROR(INDEX(ITP!$J$3:$J$46,MATCH($AB1157,ITP!$E$3:$E$46,0)),""))</f>
        <v/>
      </c>
      <c r="W1157" s="33">
        <f>IF($AB1157="","",IFERROR(INDEX(ITP!$K$3:$K$46,MATCH($AB1157,ITP!$E$3:$E$46,0)),""))</f>
        <v/>
      </c>
      <c r="X1157" s="33">
        <f>IF($AB1157="","",IFERROR(INDEX(ITP!$L$3:$L$46,MATCH($AB1157,ITP!$E$3:$E$46,0)),""))</f>
        <v/>
      </c>
      <c r="Y1157" s="33">
        <f>IF($AB1157="","",IFERROR(INDEX(ITP!$M$3:$M$46,MATCH($AB1157,ITP!$E$3:$E$46,0)),""))</f>
        <v/>
      </c>
      <c r="Z1157" s="33">
        <f>IF($AB1157="","",IFERROR(INDEX(ITP!$N$3:$N$46,MATCH($AB1157,ITP!$E$3:$E$46,0)),""))</f>
        <v/>
      </c>
      <c r="AA1157" s="13">
        <f>IF(A1157="","",A1157&amp;"|"&amp;COUNTIF($A$2:A1157,A1157))</f>
        <v/>
      </c>
      <c r="AB1157" s="13">
        <f>IF($A1157="","",IFERROR(INDEX(ITP!$C$3:$C$21,MATCH(1,INDEX((ITP!$A$3:$A$21=$A1157)*(((ITP!$B$3:$B$21="")+ISNUMBER(SEARCH(ITP!$B$3:$B$21,$G1157&amp;" "&amp;$T1157)))&gt;0),0),0)),""))</f>
        <v/>
      </c>
    </row>
    <row r="1158">
      <c r="A1158" s="33" t="n"/>
      <c r="B1158" s="10" t="n"/>
      <c r="C1158" s="33" t="n"/>
      <c r="D1158" s="28" t="n"/>
      <c r="E1158" s="10" t="n"/>
      <c r="F1158" s="44" t="n"/>
      <c r="G1158" s="33" t="n"/>
      <c r="H1158" s="33" t="n"/>
      <c r="I1158" s="33" t="n"/>
      <c r="J1158" s="33" t="n"/>
      <c r="K1158" s="44" t="n"/>
      <c r="L1158" s="10" t="n"/>
      <c r="M1158" s="33" t="n"/>
      <c r="N1158" s="33" t="n"/>
      <c r="O1158" s="33" t="n"/>
      <c r="P1158" s="33" t="n"/>
      <c r="Q1158" s="33" t="n"/>
      <c r="R1158" s="33">
        <f>IF($AB1158="","",IFERROR(INDEX(ITP!$G$3:$G$46,MATCH($AB1158,ITP!$E$3:$E$46,0)),""))</f>
        <v/>
      </c>
      <c r="S1158" s="33" t="n"/>
      <c r="T1158" s="33" t="n"/>
      <c r="U1158" s="33">
        <f>IF($AB1158="","",IFERROR(INDEX(ITP!$I$3:$I$46,MATCH($AB1158,ITP!$E$3:$E$46,0)),""))</f>
        <v/>
      </c>
      <c r="V1158" s="33">
        <f>IF($AB1158="","",IFERROR(INDEX(ITP!$J$3:$J$46,MATCH($AB1158,ITP!$E$3:$E$46,0)),""))</f>
        <v/>
      </c>
      <c r="W1158" s="33">
        <f>IF($AB1158="","",IFERROR(INDEX(ITP!$K$3:$K$46,MATCH($AB1158,ITP!$E$3:$E$46,0)),""))</f>
        <v/>
      </c>
      <c r="X1158" s="33">
        <f>IF($AB1158="","",IFERROR(INDEX(ITP!$L$3:$L$46,MATCH($AB1158,ITP!$E$3:$E$46,0)),""))</f>
        <v/>
      </c>
      <c r="Y1158" s="33">
        <f>IF($AB1158="","",IFERROR(INDEX(ITP!$M$3:$M$46,MATCH($AB1158,ITP!$E$3:$E$46,0)),""))</f>
        <v/>
      </c>
      <c r="Z1158" s="33">
        <f>IF($AB1158="","",IFERROR(INDEX(ITP!$N$3:$N$46,MATCH($AB1158,ITP!$E$3:$E$46,0)),""))</f>
        <v/>
      </c>
      <c r="AA1158" s="13">
        <f>IF(A1158="","",A1158&amp;"|"&amp;COUNTIF($A$2:A1158,A1158))</f>
        <v/>
      </c>
      <c r="AB1158" s="13">
        <f>IF($A1158="","",IFERROR(INDEX(ITP!$C$3:$C$21,MATCH(1,INDEX((ITP!$A$3:$A$21=$A1158)*(((ITP!$B$3:$B$21="")+ISNUMBER(SEARCH(ITP!$B$3:$B$21,$G1158&amp;" "&amp;$T1158)))&gt;0),0),0)),""))</f>
        <v/>
      </c>
    </row>
    <row r="1159">
      <c r="A1159" s="33" t="n"/>
      <c r="B1159" s="10" t="n"/>
      <c r="C1159" s="33" t="n"/>
      <c r="D1159" s="28" t="n"/>
      <c r="E1159" s="10" t="n"/>
      <c r="F1159" s="44" t="n"/>
      <c r="G1159" s="33" t="n"/>
      <c r="H1159" s="33" t="n"/>
      <c r="I1159" s="33" t="n"/>
      <c r="J1159" s="33" t="n"/>
      <c r="K1159" s="44" t="n"/>
      <c r="L1159" s="10" t="n"/>
      <c r="M1159" s="33" t="n"/>
      <c r="N1159" s="33" t="n"/>
      <c r="O1159" s="33" t="n"/>
      <c r="P1159" s="33" t="n"/>
      <c r="Q1159" s="33" t="n"/>
      <c r="R1159" s="33">
        <f>IF($AB1159="","",IFERROR(INDEX(ITP!$G$3:$G$46,MATCH($AB1159,ITP!$E$3:$E$46,0)),""))</f>
        <v/>
      </c>
      <c r="S1159" s="33" t="n"/>
      <c r="T1159" s="33" t="n"/>
      <c r="U1159" s="33">
        <f>IF($AB1159="","",IFERROR(INDEX(ITP!$I$3:$I$46,MATCH($AB1159,ITP!$E$3:$E$46,0)),""))</f>
        <v/>
      </c>
      <c r="V1159" s="33">
        <f>IF($AB1159="","",IFERROR(INDEX(ITP!$J$3:$J$46,MATCH($AB1159,ITP!$E$3:$E$46,0)),""))</f>
        <v/>
      </c>
      <c r="W1159" s="33">
        <f>IF($AB1159="","",IFERROR(INDEX(ITP!$K$3:$K$46,MATCH($AB1159,ITP!$E$3:$E$46,0)),""))</f>
        <v/>
      </c>
      <c r="X1159" s="33">
        <f>IF($AB1159="","",IFERROR(INDEX(ITP!$L$3:$L$46,MATCH($AB1159,ITP!$E$3:$E$46,0)),""))</f>
        <v/>
      </c>
      <c r="Y1159" s="33">
        <f>IF($AB1159="","",IFERROR(INDEX(ITP!$M$3:$M$46,MATCH($AB1159,ITP!$E$3:$E$46,0)),""))</f>
        <v/>
      </c>
      <c r="Z1159" s="33">
        <f>IF($AB1159="","",IFERROR(INDEX(ITP!$N$3:$N$46,MATCH($AB1159,ITP!$E$3:$E$46,0)),""))</f>
        <v/>
      </c>
      <c r="AA1159" s="13">
        <f>IF(A1159="","",A1159&amp;"|"&amp;COUNTIF($A$2:A1159,A1159))</f>
        <v/>
      </c>
      <c r="AB1159" s="13">
        <f>IF($A1159="","",IFERROR(INDEX(ITP!$C$3:$C$21,MATCH(1,INDEX((ITP!$A$3:$A$21=$A1159)*(((ITP!$B$3:$B$21="")+ISNUMBER(SEARCH(ITP!$B$3:$B$21,$G1159&amp;" "&amp;$T1159)))&gt;0),0),0)),""))</f>
        <v/>
      </c>
    </row>
    <row r="1160">
      <c r="A1160" s="33" t="n"/>
      <c r="B1160" s="10" t="n"/>
      <c r="C1160" s="33" t="n"/>
      <c r="D1160" s="28" t="n"/>
      <c r="E1160" s="10" t="n"/>
      <c r="F1160" s="44" t="n"/>
      <c r="G1160" s="33" t="n"/>
      <c r="H1160" s="33" t="n"/>
      <c r="I1160" s="33" t="n"/>
      <c r="J1160" s="33" t="n"/>
      <c r="K1160" s="44" t="n"/>
      <c r="L1160" s="10" t="n"/>
      <c r="M1160" s="33" t="n"/>
      <c r="N1160" s="33" t="n"/>
      <c r="O1160" s="33" t="n"/>
      <c r="P1160" s="33" t="n"/>
      <c r="Q1160" s="33" t="n"/>
      <c r="R1160" s="33">
        <f>IF($AB1160="","",IFERROR(INDEX(ITP!$G$3:$G$46,MATCH($AB1160,ITP!$E$3:$E$46,0)),""))</f>
        <v/>
      </c>
      <c r="S1160" s="33" t="n"/>
      <c r="T1160" s="33" t="n"/>
      <c r="U1160" s="33">
        <f>IF($AB1160="","",IFERROR(INDEX(ITP!$I$3:$I$46,MATCH($AB1160,ITP!$E$3:$E$46,0)),""))</f>
        <v/>
      </c>
      <c r="V1160" s="33">
        <f>IF($AB1160="","",IFERROR(INDEX(ITP!$J$3:$J$46,MATCH($AB1160,ITP!$E$3:$E$46,0)),""))</f>
        <v/>
      </c>
      <c r="W1160" s="33">
        <f>IF($AB1160="","",IFERROR(INDEX(ITP!$K$3:$K$46,MATCH($AB1160,ITP!$E$3:$E$46,0)),""))</f>
        <v/>
      </c>
      <c r="X1160" s="33">
        <f>IF($AB1160="","",IFERROR(INDEX(ITP!$L$3:$L$46,MATCH($AB1160,ITP!$E$3:$E$46,0)),""))</f>
        <v/>
      </c>
      <c r="Y1160" s="33">
        <f>IF($AB1160="","",IFERROR(INDEX(ITP!$M$3:$M$46,MATCH($AB1160,ITP!$E$3:$E$46,0)),""))</f>
        <v/>
      </c>
      <c r="Z1160" s="33">
        <f>IF($AB1160="","",IFERROR(INDEX(ITP!$N$3:$N$46,MATCH($AB1160,ITP!$E$3:$E$46,0)),""))</f>
        <v/>
      </c>
      <c r="AA1160" s="13">
        <f>IF(A1160="","",A1160&amp;"|"&amp;COUNTIF($A$2:A1160,A1160))</f>
        <v/>
      </c>
      <c r="AB1160" s="13">
        <f>IF($A1160="","",IFERROR(INDEX(ITP!$C$3:$C$21,MATCH(1,INDEX((ITP!$A$3:$A$21=$A1160)*(((ITP!$B$3:$B$21="")+ISNUMBER(SEARCH(ITP!$B$3:$B$21,$G1160&amp;" "&amp;$T1160)))&gt;0),0),0)),""))</f>
        <v/>
      </c>
    </row>
    <row r="1161">
      <c r="A1161" s="33" t="n"/>
      <c r="B1161" s="10" t="n"/>
      <c r="C1161" s="33" t="n"/>
      <c r="D1161" s="28" t="n"/>
      <c r="E1161" s="10" t="n"/>
      <c r="F1161" s="44" t="n"/>
      <c r="G1161" s="33" t="n"/>
      <c r="H1161" s="33" t="n"/>
      <c r="I1161" s="33" t="n"/>
      <c r="J1161" s="33" t="n"/>
      <c r="K1161" s="44" t="n"/>
      <c r="L1161" s="10" t="n"/>
      <c r="M1161" s="33" t="n"/>
      <c r="N1161" s="33" t="n"/>
      <c r="O1161" s="33" t="n"/>
      <c r="P1161" s="33" t="n"/>
      <c r="Q1161" s="33" t="n"/>
      <c r="R1161" s="33">
        <f>IF($AB1161="","",IFERROR(INDEX(ITP!$G$3:$G$46,MATCH($AB1161,ITP!$E$3:$E$46,0)),""))</f>
        <v/>
      </c>
      <c r="S1161" s="33" t="n"/>
      <c r="T1161" s="33" t="n"/>
      <c r="U1161" s="33">
        <f>IF($AB1161="","",IFERROR(INDEX(ITP!$I$3:$I$46,MATCH($AB1161,ITP!$E$3:$E$46,0)),""))</f>
        <v/>
      </c>
      <c r="V1161" s="33">
        <f>IF($AB1161="","",IFERROR(INDEX(ITP!$J$3:$J$46,MATCH($AB1161,ITP!$E$3:$E$46,0)),""))</f>
        <v/>
      </c>
      <c r="W1161" s="33">
        <f>IF($AB1161="","",IFERROR(INDEX(ITP!$K$3:$K$46,MATCH($AB1161,ITP!$E$3:$E$46,0)),""))</f>
        <v/>
      </c>
      <c r="X1161" s="33">
        <f>IF($AB1161="","",IFERROR(INDEX(ITP!$L$3:$L$46,MATCH($AB1161,ITP!$E$3:$E$46,0)),""))</f>
        <v/>
      </c>
      <c r="Y1161" s="33">
        <f>IF($AB1161="","",IFERROR(INDEX(ITP!$M$3:$M$46,MATCH($AB1161,ITP!$E$3:$E$46,0)),""))</f>
        <v/>
      </c>
      <c r="Z1161" s="33">
        <f>IF($AB1161="","",IFERROR(INDEX(ITP!$N$3:$N$46,MATCH($AB1161,ITP!$E$3:$E$46,0)),""))</f>
        <v/>
      </c>
      <c r="AA1161" s="13">
        <f>IF(A1161="","",A1161&amp;"|"&amp;COUNTIF($A$2:A1161,A1161))</f>
        <v/>
      </c>
      <c r="AB1161" s="13">
        <f>IF($A1161="","",IFERROR(INDEX(ITP!$C$3:$C$21,MATCH(1,INDEX((ITP!$A$3:$A$21=$A1161)*(((ITP!$B$3:$B$21="")+ISNUMBER(SEARCH(ITP!$B$3:$B$21,$G1161&amp;" "&amp;$T1161)))&gt;0),0),0)),""))</f>
        <v/>
      </c>
    </row>
    <row r="1162">
      <c r="A1162" s="33" t="n"/>
      <c r="B1162" s="10" t="n"/>
      <c r="C1162" s="33" t="n"/>
      <c r="D1162" s="28" t="n"/>
      <c r="E1162" s="10" t="n"/>
      <c r="F1162" s="44" t="n"/>
      <c r="G1162" s="33" t="n"/>
      <c r="H1162" s="33" t="n"/>
      <c r="I1162" s="33" t="n"/>
      <c r="J1162" s="33" t="n"/>
      <c r="K1162" s="44" t="n"/>
      <c r="L1162" s="10" t="n"/>
      <c r="M1162" s="33" t="n"/>
      <c r="N1162" s="33" t="n"/>
      <c r="O1162" s="33" t="n"/>
      <c r="P1162" s="33" t="n"/>
      <c r="Q1162" s="33" t="n"/>
      <c r="R1162" s="33">
        <f>IF($AB1162="","",IFERROR(INDEX(ITP!$G$3:$G$46,MATCH($AB1162,ITP!$E$3:$E$46,0)),""))</f>
        <v/>
      </c>
      <c r="S1162" s="33" t="n"/>
      <c r="T1162" s="33" t="n"/>
      <c r="U1162" s="33">
        <f>IF($AB1162="","",IFERROR(INDEX(ITP!$I$3:$I$46,MATCH($AB1162,ITP!$E$3:$E$46,0)),""))</f>
        <v/>
      </c>
      <c r="V1162" s="33">
        <f>IF($AB1162="","",IFERROR(INDEX(ITP!$J$3:$J$46,MATCH($AB1162,ITP!$E$3:$E$46,0)),""))</f>
        <v/>
      </c>
      <c r="W1162" s="33">
        <f>IF($AB1162="","",IFERROR(INDEX(ITP!$K$3:$K$46,MATCH($AB1162,ITP!$E$3:$E$46,0)),""))</f>
        <v/>
      </c>
      <c r="X1162" s="33">
        <f>IF($AB1162="","",IFERROR(INDEX(ITP!$L$3:$L$46,MATCH($AB1162,ITP!$E$3:$E$46,0)),""))</f>
        <v/>
      </c>
      <c r="Y1162" s="33">
        <f>IF($AB1162="","",IFERROR(INDEX(ITP!$M$3:$M$46,MATCH($AB1162,ITP!$E$3:$E$46,0)),""))</f>
        <v/>
      </c>
      <c r="Z1162" s="33">
        <f>IF($AB1162="","",IFERROR(INDEX(ITP!$N$3:$N$46,MATCH($AB1162,ITP!$E$3:$E$46,0)),""))</f>
        <v/>
      </c>
      <c r="AA1162" s="13">
        <f>IF(A1162="","",A1162&amp;"|"&amp;COUNTIF($A$2:A1162,A1162))</f>
        <v/>
      </c>
      <c r="AB1162" s="13">
        <f>IF($A1162="","",IFERROR(INDEX(ITP!$C$3:$C$21,MATCH(1,INDEX((ITP!$A$3:$A$21=$A1162)*(((ITP!$B$3:$B$21="")+ISNUMBER(SEARCH(ITP!$B$3:$B$21,$G1162&amp;" "&amp;$T1162)))&gt;0),0),0)),""))</f>
        <v/>
      </c>
    </row>
    <row r="1163">
      <c r="A1163" s="33" t="n"/>
      <c r="B1163" s="10" t="n"/>
      <c r="C1163" s="33" t="n"/>
      <c r="D1163" s="28" t="n"/>
      <c r="E1163" s="10" t="n"/>
      <c r="F1163" s="44" t="n"/>
      <c r="G1163" s="33" t="n"/>
      <c r="H1163" s="33" t="n"/>
      <c r="I1163" s="33" t="n"/>
      <c r="J1163" s="33" t="n"/>
      <c r="K1163" s="44" t="n"/>
      <c r="L1163" s="10" t="n"/>
      <c r="M1163" s="33" t="n"/>
      <c r="N1163" s="33" t="n"/>
      <c r="O1163" s="33" t="n"/>
      <c r="P1163" s="33" t="n"/>
      <c r="Q1163" s="33" t="n"/>
      <c r="R1163" s="33">
        <f>IF($AB1163="","",IFERROR(INDEX(ITP!$G$3:$G$46,MATCH($AB1163,ITP!$E$3:$E$46,0)),""))</f>
        <v/>
      </c>
      <c r="S1163" s="33" t="n"/>
      <c r="T1163" s="33" t="n"/>
      <c r="U1163" s="33">
        <f>IF($AB1163="","",IFERROR(INDEX(ITP!$I$3:$I$46,MATCH($AB1163,ITP!$E$3:$E$46,0)),""))</f>
        <v/>
      </c>
      <c r="V1163" s="33">
        <f>IF($AB1163="","",IFERROR(INDEX(ITP!$J$3:$J$46,MATCH($AB1163,ITP!$E$3:$E$46,0)),""))</f>
        <v/>
      </c>
      <c r="W1163" s="33">
        <f>IF($AB1163="","",IFERROR(INDEX(ITP!$K$3:$K$46,MATCH($AB1163,ITP!$E$3:$E$46,0)),""))</f>
        <v/>
      </c>
      <c r="X1163" s="33">
        <f>IF($AB1163="","",IFERROR(INDEX(ITP!$L$3:$L$46,MATCH($AB1163,ITP!$E$3:$E$46,0)),""))</f>
        <v/>
      </c>
      <c r="Y1163" s="33">
        <f>IF($AB1163="","",IFERROR(INDEX(ITP!$M$3:$M$46,MATCH($AB1163,ITP!$E$3:$E$46,0)),""))</f>
        <v/>
      </c>
      <c r="Z1163" s="33">
        <f>IF($AB1163="","",IFERROR(INDEX(ITP!$N$3:$N$46,MATCH($AB1163,ITP!$E$3:$E$46,0)),""))</f>
        <v/>
      </c>
      <c r="AA1163" s="13">
        <f>IF(A1163="","",A1163&amp;"|"&amp;COUNTIF($A$2:A1163,A1163))</f>
        <v/>
      </c>
      <c r="AB1163" s="13">
        <f>IF($A1163="","",IFERROR(INDEX(ITP!$C$3:$C$21,MATCH(1,INDEX((ITP!$A$3:$A$21=$A1163)*(((ITP!$B$3:$B$21="")+ISNUMBER(SEARCH(ITP!$B$3:$B$21,$G1163&amp;" "&amp;$T1163)))&gt;0),0),0)),""))</f>
        <v/>
      </c>
    </row>
    <row r="1164">
      <c r="A1164" s="33" t="n"/>
      <c r="B1164" s="10" t="n"/>
      <c r="C1164" s="33" t="n"/>
      <c r="D1164" s="28" t="n"/>
      <c r="E1164" s="10" t="n"/>
      <c r="F1164" s="44" t="n"/>
      <c r="G1164" s="33" t="n"/>
      <c r="H1164" s="33" t="n"/>
      <c r="I1164" s="33" t="n"/>
      <c r="J1164" s="33" t="n"/>
      <c r="K1164" s="44" t="n"/>
      <c r="L1164" s="10" t="n"/>
      <c r="M1164" s="33" t="n"/>
      <c r="N1164" s="33" t="n"/>
      <c r="O1164" s="33" t="n"/>
      <c r="P1164" s="33" t="n"/>
      <c r="Q1164" s="33" t="n"/>
      <c r="R1164" s="33">
        <f>IF($AB1164="","",IFERROR(INDEX(ITP!$G$3:$G$46,MATCH($AB1164,ITP!$E$3:$E$46,0)),""))</f>
        <v/>
      </c>
      <c r="S1164" s="33" t="n"/>
      <c r="T1164" s="33" t="n"/>
      <c r="U1164" s="33">
        <f>IF($AB1164="","",IFERROR(INDEX(ITP!$I$3:$I$46,MATCH($AB1164,ITP!$E$3:$E$46,0)),""))</f>
        <v/>
      </c>
      <c r="V1164" s="33">
        <f>IF($AB1164="","",IFERROR(INDEX(ITP!$J$3:$J$46,MATCH($AB1164,ITP!$E$3:$E$46,0)),""))</f>
        <v/>
      </c>
      <c r="W1164" s="33">
        <f>IF($AB1164="","",IFERROR(INDEX(ITP!$K$3:$K$46,MATCH($AB1164,ITP!$E$3:$E$46,0)),""))</f>
        <v/>
      </c>
      <c r="X1164" s="33">
        <f>IF($AB1164="","",IFERROR(INDEX(ITP!$L$3:$L$46,MATCH($AB1164,ITP!$E$3:$E$46,0)),""))</f>
        <v/>
      </c>
      <c r="Y1164" s="33">
        <f>IF($AB1164="","",IFERROR(INDEX(ITP!$M$3:$M$46,MATCH($AB1164,ITP!$E$3:$E$46,0)),""))</f>
        <v/>
      </c>
      <c r="Z1164" s="33">
        <f>IF($AB1164="","",IFERROR(INDEX(ITP!$N$3:$N$46,MATCH($AB1164,ITP!$E$3:$E$46,0)),""))</f>
        <v/>
      </c>
      <c r="AA1164" s="13">
        <f>IF(A1164="","",A1164&amp;"|"&amp;COUNTIF($A$2:A1164,A1164))</f>
        <v/>
      </c>
      <c r="AB1164" s="13">
        <f>IF($A1164="","",IFERROR(INDEX(ITP!$C$3:$C$21,MATCH(1,INDEX((ITP!$A$3:$A$21=$A1164)*(((ITP!$B$3:$B$21="")+ISNUMBER(SEARCH(ITP!$B$3:$B$21,$G1164&amp;" "&amp;$T1164)))&gt;0),0),0)),""))</f>
        <v/>
      </c>
    </row>
    <row r="1165">
      <c r="A1165" s="33" t="n"/>
      <c r="B1165" s="10" t="n"/>
      <c r="C1165" s="33" t="n"/>
      <c r="D1165" s="28" t="n"/>
      <c r="E1165" s="10" t="n"/>
      <c r="F1165" s="44" t="n"/>
      <c r="G1165" s="33" t="n"/>
      <c r="H1165" s="33" t="n"/>
      <c r="I1165" s="33" t="n"/>
      <c r="J1165" s="33" t="n"/>
      <c r="K1165" s="44" t="n"/>
      <c r="L1165" s="10" t="n"/>
      <c r="M1165" s="33" t="n"/>
      <c r="N1165" s="33" t="n"/>
      <c r="O1165" s="33" t="n"/>
      <c r="P1165" s="33" t="n"/>
      <c r="Q1165" s="33" t="n"/>
      <c r="R1165" s="33">
        <f>IF($AB1165="","",IFERROR(INDEX(ITP!$G$3:$G$46,MATCH($AB1165,ITP!$E$3:$E$46,0)),""))</f>
        <v/>
      </c>
      <c r="S1165" s="33" t="n"/>
      <c r="T1165" s="33" t="n"/>
      <c r="U1165" s="33">
        <f>IF($AB1165="","",IFERROR(INDEX(ITP!$I$3:$I$46,MATCH($AB1165,ITP!$E$3:$E$46,0)),""))</f>
        <v/>
      </c>
      <c r="V1165" s="33">
        <f>IF($AB1165="","",IFERROR(INDEX(ITP!$J$3:$J$46,MATCH($AB1165,ITP!$E$3:$E$46,0)),""))</f>
        <v/>
      </c>
      <c r="W1165" s="33">
        <f>IF($AB1165="","",IFERROR(INDEX(ITP!$K$3:$K$46,MATCH($AB1165,ITP!$E$3:$E$46,0)),""))</f>
        <v/>
      </c>
      <c r="X1165" s="33">
        <f>IF($AB1165="","",IFERROR(INDEX(ITP!$L$3:$L$46,MATCH($AB1165,ITP!$E$3:$E$46,0)),""))</f>
        <v/>
      </c>
      <c r="Y1165" s="33">
        <f>IF($AB1165="","",IFERROR(INDEX(ITP!$M$3:$M$46,MATCH($AB1165,ITP!$E$3:$E$46,0)),""))</f>
        <v/>
      </c>
      <c r="Z1165" s="33">
        <f>IF($AB1165="","",IFERROR(INDEX(ITP!$N$3:$N$46,MATCH($AB1165,ITP!$E$3:$E$46,0)),""))</f>
        <v/>
      </c>
      <c r="AA1165" s="13">
        <f>IF(A1165="","",A1165&amp;"|"&amp;COUNTIF($A$2:A1165,A1165))</f>
        <v/>
      </c>
      <c r="AB1165" s="13">
        <f>IF($A1165="","",IFERROR(INDEX(ITP!$C$3:$C$21,MATCH(1,INDEX((ITP!$A$3:$A$21=$A1165)*(((ITP!$B$3:$B$21="")+ISNUMBER(SEARCH(ITP!$B$3:$B$21,$G1165&amp;" "&amp;$T1165)))&gt;0),0),0)),""))</f>
        <v/>
      </c>
    </row>
    <row r="1166">
      <c r="A1166" s="33" t="n"/>
      <c r="B1166" s="10" t="n"/>
      <c r="C1166" s="33" t="n"/>
      <c r="D1166" s="28" t="n"/>
      <c r="E1166" s="10" t="n"/>
      <c r="F1166" s="44" t="n"/>
      <c r="G1166" s="33" t="n"/>
      <c r="H1166" s="33" t="n"/>
      <c r="I1166" s="33" t="n"/>
      <c r="J1166" s="33" t="n"/>
      <c r="K1166" s="44" t="n"/>
      <c r="L1166" s="10" t="n"/>
      <c r="M1166" s="33" t="n"/>
      <c r="N1166" s="33" t="n"/>
      <c r="O1166" s="33" t="n"/>
      <c r="P1166" s="33" t="n"/>
      <c r="Q1166" s="33" t="n"/>
      <c r="R1166" s="33">
        <f>IF($AB1166="","",IFERROR(INDEX(ITP!$G$3:$G$46,MATCH($AB1166,ITP!$E$3:$E$46,0)),""))</f>
        <v/>
      </c>
      <c r="S1166" s="33" t="n"/>
      <c r="T1166" s="33" t="n"/>
      <c r="U1166" s="33">
        <f>IF($AB1166="","",IFERROR(INDEX(ITP!$I$3:$I$46,MATCH($AB1166,ITP!$E$3:$E$46,0)),""))</f>
        <v/>
      </c>
      <c r="V1166" s="33">
        <f>IF($AB1166="","",IFERROR(INDEX(ITP!$J$3:$J$46,MATCH($AB1166,ITP!$E$3:$E$46,0)),""))</f>
        <v/>
      </c>
      <c r="W1166" s="33">
        <f>IF($AB1166="","",IFERROR(INDEX(ITP!$K$3:$K$46,MATCH($AB1166,ITP!$E$3:$E$46,0)),""))</f>
        <v/>
      </c>
      <c r="X1166" s="33">
        <f>IF($AB1166="","",IFERROR(INDEX(ITP!$L$3:$L$46,MATCH($AB1166,ITP!$E$3:$E$46,0)),""))</f>
        <v/>
      </c>
      <c r="Y1166" s="33">
        <f>IF($AB1166="","",IFERROR(INDEX(ITP!$M$3:$M$46,MATCH($AB1166,ITP!$E$3:$E$46,0)),""))</f>
        <v/>
      </c>
      <c r="Z1166" s="33">
        <f>IF($AB1166="","",IFERROR(INDEX(ITP!$N$3:$N$46,MATCH($AB1166,ITP!$E$3:$E$46,0)),""))</f>
        <v/>
      </c>
      <c r="AA1166" s="13">
        <f>IF(A1166="","",A1166&amp;"|"&amp;COUNTIF($A$2:A1166,A1166))</f>
        <v/>
      </c>
      <c r="AB1166" s="13">
        <f>IF($A1166="","",IFERROR(INDEX(ITP!$C$3:$C$21,MATCH(1,INDEX((ITP!$A$3:$A$21=$A1166)*(((ITP!$B$3:$B$21="")+ISNUMBER(SEARCH(ITP!$B$3:$B$21,$G1166&amp;" "&amp;$T1166)))&gt;0),0),0)),""))</f>
        <v/>
      </c>
    </row>
    <row r="1167">
      <c r="A1167" s="33" t="n"/>
      <c r="B1167" s="10" t="n"/>
      <c r="C1167" s="33" t="n"/>
      <c r="D1167" s="28" t="n"/>
      <c r="E1167" s="10" t="n"/>
      <c r="F1167" s="44" t="n"/>
      <c r="G1167" s="33" t="n"/>
      <c r="H1167" s="33" t="n"/>
      <c r="I1167" s="33" t="n"/>
      <c r="J1167" s="33" t="n"/>
      <c r="K1167" s="44" t="n"/>
      <c r="L1167" s="10" t="n"/>
      <c r="M1167" s="33" t="n"/>
      <c r="N1167" s="33" t="n"/>
      <c r="O1167" s="33" t="n"/>
      <c r="P1167" s="33" t="n"/>
      <c r="Q1167" s="33" t="n"/>
      <c r="R1167" s="33">
        <f>IF($AB1167="","",IFERROR(INDEX(ITP!$G$3:$G$46,MATCH($AB1167,ITP!$E$3:$E$46,0)),""))</f>
        <v/>
      </c>
      <c r="S1167" s="33" t="n"/>
      <c r="T1167" s="33" t="n"/>
      <c r="U1167" s="33">
        <f>IF($AB1167="","",IFERROR(INDEX(ITP!$I$3:$I$46,MATCH($AB1167,ITP!$E$3:$E$46,0)),""))</f>
        <v/>
      </c>
      <c r="V1167" s="33">
        <f>IF($AB1167="","",IFERROR(INDEX(ITP!$J$3:$J$46,MATCH($AB1167,ITP!$E$3:$E$46,0)),""))</f>
        <v/>
      </c>
      <c r="W1167" s="33">
        <f>IF($AB1167="","",IFERROR(INDEX(ITP!$K$3:$K$46,MATCH($AB1167,ITP!$E$3:$E$46,0)),""))</f>
        <v/>
      </c>
      <c r="X1167" s="33">
        <f>IF($AB1167="","",IFERROR(INDEX(ITP!$L$3:$L$46,MATCH($AB1167,ITP!$E$3:$E$46,0)),""))</f>
        <v/>
      </c>
      <c r="Y1167" s="33">
        <f>IF($AB1167="","",IFERROR(INDEX(ITP!$M$3:$M$46,MATCH($AB1167,ITP!$E$3:$E$46,0)),""))</f>
        <v/>
      </c>
      <c r="Z1167" s="33">
        <f>IF($AB1167="","",IFERROR(INDEX(ITP!$N$3:$N$46,MATCH($AB1167,ITP!$E$3:$E$46,0)),""))</f>
        <v/>
      </c>
      <c r="AA1167" s="13">
        <f>IF(A1167="","",A1167&amp;"|"&amp;COUNTIF($A$2:A1167,A1167))</f>
        <v/>
      </c>
      <c r="AB1167" s="13">
        <f>IF($A1167="","",IFERROR(INDEX(ITP!$C$3:$C$21,MATCH(1,INDEX((ITP!$A$3:$A$21=$A1167)*(((ITP!$B$3:$B$21="")+ISNUMBER(SEARCH(ITP!$B$3:$B$21,$G1167&amp;" "&amp;$T1167)))&gt;0),0),0)),""))</f>
        <v/>
      </c>
    </row>
    <row r="1168">
      <c r="A1168" s="33" t="n"/>
      <c r="B1168" s="10" t="n"/>
      <c r="C1168" s="33" t="n"/>
      <c r="D1168" s="28" t="n"/>
      <c r="E1168" s="10" t="n"/>
      <c r="F1168" s="44" t="n"/>
      <c r="G1168" s="33" t="n"/>
      <c r="H1168" s="33" t="n"/>
      <c r="I1168" s="33" t="n"/>
      <c r="J1168" s="33" t="n"/>
      <c r="K1168" s="44" t="n"/>
      <c r="L1168" s="10" t="n"/>
      <c r="M1168" s="33" t="n"/>
      <c r="N1168" s="33" t="n"/>
      <c r="O1168" s="33" t="n"/>
      <c r="P1168" s="33" t="n"/>
      <c r="Q1168" s="33" t="n"/>
      <c r="R1168" s="33">
        <f>IF($AB1168="","",IFERROR(INDEX(ITP!$G$3:$G$46,MATCH($AB1168,ITP!$E$3:$E$46,0)),""))</f>
        <v/>
      </c>
      <c r="S1168" s="33" t="n"/>
      <c r="T1168" s="33" t="n"/>
      <c r="U1168" s="33">
        <f>IF($AB1168="","",IFERROR(INDEX(ITP!$I$3:$I$46,MATCH($AB1168,ITP!$E$3:$E$46,0)),""))</f>
        <v/>
      </c>
      <c r="V1168" s="33">
        <f>IF($AB1168="","",IFERROR(INDEX(ITP!$J$3:$J$46,MATCH($AB1168,ITP!$E$3:$E$46,0)),""))</f>
        <v/>
      </c>
      <c r="W1168" s="33">
        <f>IF($AB1168="","",IFERROR(INDEX(ITP!$K$3:$K$46,MATCH($AB1168,ITP!$E$3:$E$46,0)),""))</f>
        <v/>
      </c>
      <c r="X1168" s="33">
        <f>IF($AB1168="","",IFERROR(INDEX(ITP!$L$3:$L$46,MATCH($AB1168,ITP!$E$3:$E$46,0)),""))</f>
        <v/>
      </c>
      <c r="Y1168" s="33">
        <f>IF($AB1168="","",IFERROR(INDEX(ITP!$M$3:$M$46,MATCH($AB1168,ITP!$E$3:$E$46,0)),""))</f>
        <v/>
      </c>
      <c r="Z1168" s="33">
        <f>IF($AB1168="","",IFERROR(INDEX(ITP!$N$3:$N$46,MATCH($AB1168,ITP!$E$3:$E$46,0)),""))</f>
        <v/>
      </c>
      <c r="AA1168" s="13">
        <f>IF(A1168="","",A1168&amp;"|"&amp;COUNTIF($A$2:A1168,A1168))</f>
        <v/>
      </c>
      <c r="AB1168" s="13">
        <f>IF($A1168="","",IFERROR(INDEX(ITP!$C$3:$C$21,MATCH(1,INDEX((ITP!$A$3:$A$21=$A1168)*(((ITP!$B$3:$B$21="")+ISNUMBER(SEARCH(ITP!$B$3:$B$21,$G1168&amp;" "&amp;$T1168)))&gt;0),0),0)),""))</f>
        <v/>
      </c>
    </row>
    <row r="1169">
      <c r="A1169" s="33" t="n"/>
      <c r="B1169" s="10" t="n"/>
      <c r="C1169" s="33" t="n"/>
      <c r="D1169" s="28" t="n"/>
      <c r="E1169" s="10" t="n"/>
      <c r="F1169" s="44" t="n"/>
      <c r="G1169" s="33" t="n"/>
      <c r="H1169" s="33" t="n"/>
      <c r="I1169" s="33" t="n"/>
      <c r="J1169" s="33" t="n"/>
      <c r="K1169" s="44" t="n"/>
      <c r="L1169" s="10" t="n"/>
      <c r="M1169" s="33" t="n"/>
      <c r="N1169" s="33" t="n"/>
      <c r="O1169" s="33" t="n"/>
      <c r="P1169" s="33" t="n"/>
      <c r="Q1169" s="33" t="n"/>
      <c r="R1169" s="33">
        <f>IF($AB1169="","",IFERROR(INDEX(ITP!$G$3:$G$46,MATCH($AB1169,ITP!$E$3:$E$46,0)),""))</f>
        <v/>
      </c>
      <c r="S1169" s="33" t="n"/>
      <c r="T1169" s="33" t="n"/>
      <c r="U1169" s="33">
        <f>IF($AB1169="","",IFERROR(INDEX(ITP!$I$3:$I$46,MATCH($AB1169,ITP!$E$3:$E$46,0)),""))</f>
        <v/>
      </c>
      <c r="V1169" s="33">
        <f>IF($AB1169="","",IFERROR(INDEX(ITP!$J$3:$J$46,MATCH($AB1169,ITP!$E$3:$E$46,0)),""))</f>
        <v/>
      </c>
      <c r="W1169" s="33">
        <f>IF($AB1169="","",IFERROR(INDEX(ITP!$K$3:$K$46,MATCH($AB1169,ITP!$E$3:$E$46,0)),""))</f>
        <v/>
      </c>
      <c r="X1169" s="33">
        <f>IF($AB1169="","",IFERROR(INDEX(ITP!$L$3:$L$46,MATCH($AB1169,ITP!$E$3:$E$46,0)),""))</f>
        <v/>
      </c>
      <c r="Y1169" s="33">
        <f>IF($AB1169="","",IFERROR(INDEX(ITP!$M$3:$M$46,MATCH($AB1169,ITP!$E$3:$E$46,0)),""))</f>
        <v/>
      </c>
      <c r="Z1169" s="33">
        <f>IF($AB1169="","",IFERROR(INDEX(ITP!$N$3:$N$46,MATCH($AB1169,ITP!$E$3:$E$46,0)),""))</f>
        <v/>
      </c>
      <c r="AA1169" s="13">
        <f>IF(A1169="","",A1169&amp;"|"&amp;COUNTIF($A$2:A1169,A1169))</f>
        <v/>
      </c>
      <c r="AB1169" s="13">
        <f>IF($A1169="","",IFERROR(INDEX(ITP!$C$3:$C$21,MATCH(1,INDEX((ITP!$A$3:$A$21=$A1169)*(((ITP!$B$3:$B$21="")+ISNUMBER(SEARCH(ITP!$B$3:$B$21,$G1169&amp;" "&amp;$T1169)))&gt;0),0),0)),""))</f>
        <v/>
      </c>
    </row>
    <row r="1170">
      <c r="A1170" s="33" t="n"/>
      <c r="B1170" s="10" t="n"/>
      <c r="C1170" s="33" t="n"/>
      <c r="D1170" s="28" t="n"/>
      <c r="E1170" s="10" t="n"/>
      <c r="F1170" s="44" t="n"/>
      <c r="G1170" s="33" t="n"/>
      <c r="H1170" s="33" t="n"/>
      <c r="I1170" s="33" t="n"/>
      <c r="J1170" s="33" t="n"/>
      <c r="K1170" s="44" t="n"/>
      <c r="L1170" s="10" t="n"/>
      <c r="M1170" s="33" t="n"/>
      <c r="N1170" s="33" t="n"/>
      <c r="O1170" s="33" t="n"/>
      <c r="P1170" s="33" t="n"/>
      <c r="Q1170" s="33" t="n"/>
      <c r="R1170" s="33">
        <f>IF($AB1170="","",IFERROR(INDEX(ITP!$G$3:$G$46,MATCH($AB1170,ITP!$E$3:$E$46,0)),""))</f>
        <v/>
      </c>
      <c r="S1170" s="33" t="n"/>
      <c r="T1170" s="33" t="n"/>
      <c r="U1170" s="33">
        <f>IF($AB1170="","",IFERROR(INDEX(ITP!$I$3:$I$46,MATCH($AB1170,ITP!$E$3:$E$46,0)),""))</f>
        <v/>
      </c>
      <c r="V1170" s="33">
        <f>IF($AB1170="","",IFERROR(INDEX(ITP!$J$3:$J$46,MATCH($AB1170,ITP!$E$3:$E$46,0)),""))</f>
        <v/>
      </c>
      <c r="W1170" s="33">
        <f>IF($AB1170="","",IFERROR(INDEX(ITP!$K$3:$K$46,MATCH($AB1170,ITP!$E$3:$E$46,0)),""))</f>
        <v/>
      </c>
      <c r="X1170" s="33">
        <f>IF($AB1170="","",IFERROR(INDEX(ITP!$L$3:$L$46,MATCH($AB1170,ITP!$E$3:$E$46,0)),""))</f>
        <v/>
      </c>
      <c r="Y1170" s="33">
        <f>IF($AB1170="","",IFERROR(INDEX(ITP!$M$3:$M$46,MATCH($AB1170,ITP!$E$3:$E$46,0)),""))</f>
        <v/>
      </c>
      <c r="Z1170" s="33">
        <f>IF($AB1170="","",IFERROR(INDEX(ITP!$N$3:$N$46,MATCH($AB1170,ITP!$E$3:$E$46,0)),""))</f>
        <v/>
      </c>
      <c r="AA1170" s="13">
        <f>IF(A1170="","",A1170&amp;"|"&amp;COUNTIF($A$2:A1170,A1170))</f>
        <v/>
      </c>
      <c r="AB1170" s="13">
        <f>IF($A1170="","",IFERROR(INDEX(ITP!$C$3:$C$21,MATCH(1,INDEX((ITP!$A$3:$A$21=$A1170)*(((ITP!$B$3:$B$21="")+ISNUMBER(SEARCH(ITP!$B$3:$B$21,$G1170&amp;" "&amp;$T1170)))&gt;0),0),0)),""))</f>
        <v/>
      </c>
    </row>
    <row r="1171">
      <c r="A1171" s="33" t="n"/>
      <c r="B1171" s="10" t="n"/>
      <c r="C1171" s="33" t="n"/>
      <c r="D1171" s="28" t="n"/>
      <c r="E1171" s="10" t="n"/>
      <c r="F1171" s="44" t="n"/>
      <c r="G1171" s="33" t="n"/>
      <c r="H1171" s="33" t="n"/>
      <c r="I1171" s="33" t="n"/>
      <c r="J1171" s="33" t="n"/>
      <c r="K1171" s="44" t="n"/>
      <c r="L1171" s="10" t="n"/>
      <c r="M1171" s="33" t="n"/>
      <c r="N1171" s="33" t="n"/>
      <c r="O1171" s="33" t="n"/>
      <c r="P1171" s="33" t="n"/>
      <c r="Q1171" s="33" t="n"/>
      <c r="R1171" s="33">
        <f>IF($AB1171="","",IFERROR(INDEX(ITP!$G$3:$G$46,MATCH($AB1171,ITP!$E$3:$E$46,0)),""))</f>
        <v/>
      </c>
      <c r="S1171" s="33" t="n"/>
      <c r="T1171" s="33" t="n"/>
      <c r="U1171" s="33">
        <f>IF($AB1171="","",IFERROR(INDEX(ITP!$I$3:$I$46,MATCH($AB1171,ITP!$E$3:$E$46,0)),""))</f>
        <v/>
      </c>
      <c r="V1171" s="33">
        <f>IF($AB1171="","",IFERROR(INDEX(ITP!$J$3:$J$46,MATCH($AB1171,ITP!$E$3:$E$46,0)),""))</f>
        <v/>
      </c>
      <c r="W1171" s="33">
        <f>IF($AB1171="","",IFERROR(INDEX(ITP!$K$3:$K$46,MATCH($AB1171,ITP!$E$3:$E$46,0)),""))</f>
        <v/>
      </c>
      <c r="X1171" s="33">
        <f>IF($AB1171="","",IFERROR(INDEX(ITP!$L$3:$L$46,MATCH($AB1171,ITP!$E$3:$E$46,0)),""))</f>
        <v/>
      </c>
      <c r="Y1171" s="33">
        <f>IF($AB1171="","",IFERROR(INDEX(ITP!$M$3:$M$46,MATCH($AB1171,ITP!$E$3:$E$46,0)),""))</f>
        <v/>
      </c>
      <c r="Z1171" s="33">
        <f>IF($AB1171="","",IFERROR(INDEX(ITP!$N$3:$N$46,MATCH($AB1171,ITP!$E$3:$E$46,0)),""))</f>
        <v/>
      </c>
      <c r="AA1171" s="13">
        <f>IF(A1171="","",A1171&amp;"|"&amp;COUNTIF($A$2:A1171,A1171))</f>
        <v/>
      </c>
      <c r="AB1171" s="13">
        <f>IF($A1171="","",IFERROR(INDEX(ITP!$C$3:$C$21,MATCH(1,INDEX((ITP!$A$3:$A$21=$A1171)*(((ITP!$B$3:$B$21="")+ISNUMBER(SEARCH(ITP!$B$3:$B$21,$G1171&amp;" "&amp;$T1171)))&gt;0),0),0)),""))</f>
        <v/>
      </c>
    </row>
    <row r="1172">
      <c r="A1172" s="33" t="n"/>
      <c r="B1172" s="10" t="n"/>
      <c r="C1172" s="33" t="n"/>
      <c r="D1172" s="28" t="n"/>
      <c r="E1172" s="10" t="n"/>
      <c r="F1172" s="44" t="n"/>
      <c r="G1172" s="33" t="n"/>
      <c r="H1172" s="33" t="n"/>
      <c r="I1172" s="33" t="n"/>
      <c r="J1172" s="33" t="n"/>
      <c r="K1172" s="44" t="n"/>
      <c r="L1172" s="10" t="n"/>
      <c r="M1172" s="33" t="n"/>
      <c r="N1172" s="33" t="n"/>
      <c r="O1172" s="33" t="n"/>
      <c r="P1172" s="33" t="n"/>
      <c r="Q1172" s="33" t="n"/>
      <c r="R1172" s="33">
        <f>IF($AB1172="","",IFERROR(INDEX(ITP!$G$3:$G$46,MATCH($AB1172,ITP!$E$3:$E$46,0)),""))</f>
        <v/>
      </c>
      <c r="S1172" s="33" t="n"/>
      <c r="T1172" s="33" t="n"/>
      <c r="U1172" s="33">
        <f>IF($AB1172="","",IFERROR(INDEX(ITP!$I$3:$I$46,MATCH($AB1172,ITP!$E$3:$E$46,0)),""))</f>
        <v/>
      </c>
      <c r="V1172" s="33">
        <f>IF($AB1172="","",IFERROR(INDEX(ITP!$J$3:$J$46,MATCH($AB1172,ITP!$E$3:$E$46,0)),""))</f>
        <v/>
      </c>
      <c r="W1172" s="33">
        <f>IF($AB1172="","",IFERROR(INDEX(ITP!$K$3:$K$46,MATCH($AB1172,ITP!$E$3:$E$46,0)),""))</f>
        <v/>
      </c>
      <c r="X1172" s="33">
        <f>IF($AB1172="","",IFERROR(INDEX(ITP!$L$3:$L$46,MATCH($AB1172,ITP!$E$3:$E$46,0)),""))</f>
        <v/>
      </c>
      <c r="Y1172" s="33">
        <f>IF($AB1172="","",IFERROR(INDEX(ITP!$M$3:$M$46,MATCH($AB1172,ITP!$E$3:$E$46,0)),""))</f>
        <v/>
      </c>
      <c r="Z1172" s="33">
        <f>IF($AB1172="","",IFERROR(INDEX(ITP!$N$3:$N$46,MATCH($AB1172,ITP!$E$3:$E$46,0)),""))</f>
        <v/>
      </c>
      <c r="AA1172" s="13">
        <f>IF(A1172="","",A1172&amp;"|"&amp;COUNTIF($A$2:A1172,A1172))</f>
        <v/>
      </c>
      <c r="AB1172" s="13">
        <f>IF($A1172="","",IFERROR(INDEX(ITP!$C$3:$C$21,MATCH(1,INDEX((ITP!$A$3:$A$21=$A1172)*(((ITP!$B$3:$B$21="")+ISNUMBER(SEARCH(ITP!$B$3:$B$21,$G1172&amp;" "&amp;$T1172)))&gt;0),0),0)),""))</f>
        <v/>
      </c>
    </row>
    <row r="1173">
      <c r="A1173" s="33" t="n"/>
      <c r="B1173" s="10" t="n"/>
      <c r="C1173" s="33" t="n"/>
      <c r="D1173" s="28" t="n"/>
      <c r="E1173" s="10" t="n"/>
      <c r="F1173" s="44" t="n"/>
      <c r="G1173" s="33" t="n"/>
      <c r="H1173" s="33" t="n"/>
      <c r="I1173" s="33" t="n"/>
      <c r="J1173" s="33" t="n"/>
      <c r="K1173" s="44" t="n"/>
      <c r="L1173" s="10" t="n"/>
      <c r="M1173" s="33" t="n"/>
      <c r="N1173" s="33" t="n"/>
      <c r="O1173" s="33" t="n"/>
      <c r="P1173" s="33" t="n"/>
      <c r="Q1173" s="33" t="n"/>
      <c r="R1173" s="33">
        <f>IF($AB1173="","",IFERROR(INDEX(ITP!$G$3:$G$46,MATCH($AB1173,ITP!$E$3:$E$46,0)),""))</f>
        <v/>
      </c>
      <c r="S1173" s="33" t="n"/>
      <c r="T1173" s="33" t="n"/>
      <c r="U1173" s="33">
        <f>IF($AB1173="","",IFERROR(INDEX(ITP!$I$3:$I$46,MATCH($AB1173,ITP!$E$3:$E$46,0)),""))</f>
        <v/>
      </c>
      <c r="V1173" s="33">
        <f>IF($AB1173="","",IFERROR(INDEX(ITP!$J$3:$J$46,MATCH($AB1173,ITP!$E$3:$E$46,0)),""))</f>
        <v/>
      </c>
      <c r="W1173" s="33">
        <f>IF($AB1173="","",IFERROR(INDEX(ITP!$K$3:$K$46,MATCH($AB1173,ITP!$E$3:$E$46,0)),""))</f>
        <v/>
      </c>
      <c r="X1173" s="33">
        <f>IF($AB1173="","",IFERROR(INDEX(ITP!$L$3:$L$46,MATCH($AB1173,ITP!$E$3:$E$46,0)),""))</f>
        <v/>
      </c>
      <c r="Y1173" s="33">
        <f>IF($AB1173="","",IFERROR(INDEX(ITP!$M$3:$M$46,MATCH($AB1173,ITP!$E$3:$E$46,0)),""))</f>
        <v/>
      </c>
      <c r="Z1173" s="33">
        <f>IF($AB1173="","",IFERROR(INDEX(ITP!$N$3:$N$46,MATCH($AB1173,ITP!$E$3:$E$46,0)),""))</f>
        <v/>
      </c>
      <c r="AA1173" s="13">
        <f>IF(A1173="","",A1173&amp;"|"&amp;COUNTIF($A$2:A1173,A1173))</f>
        <v/>
      </c>
      <c r="AB1173" s="13">
        <f>IF($A1173="","",IFERROR(INDEX(ITP!$C$3:$C$21,MATCH(1,INDEX((ITP!$A$3:$A$21=$A1173)*(((ITP!$B$3:$B$21="")+ISNUMBER(SEARCH(ITP!$B$3:$B$21,$G1173&amp;" "&amp;$T1173)))&gt;0),0),0)),""))</f>
        <v/>
      </c>
    </row>
    <row r="1174">
      <c r="A1174" s="33" t="n"/>
      <c r="B1174" s="10" t="n"/>
      <c r="C1174" s="33" t="n"/>
      <c r="D1174" s="28" t="n"/>
      <c r="E1174" s="10" t="n"/>
      <c r="F1174" s="44" t="n"/>
      <c r="G1174" s="33" t="n"/>
      <c r="H1174" s="33" t="n"/>
      <c r="I1174" s="33" t="n"/>
      <c r="J1174" s="33" t="n"/>
      <c r="K1174" s="44" t="n"/>
      <c r="L1174" s="10" t="n"/>
      <c r="M1174" s="33" t="n"/>
      <c r="N1174" s="33" t="n"/>
      <c r="O1174" s="33" t="n"/>
      <c r="P1174" s="33" t="n"/>
      <c r="Q1174" s="33" t="n"/>
      <c r="R1174" s="33">
        <f>IF($AB1174="","",IFERROR(INDEX(ITP!$G$3:$G$46,MATCH($AB1174,ITP!$E$3:$E$46,0)),""))</f>
        <v/>
      </c>
      <c r="S1174" s="33" t="n"/>
      <c r="T1174" s="33" t="n"/>
      <c r="U1174" s="33">
        <f>IF($AB1174="","",IFERROR(INDEX(ITP!$I$3:$I$46,MATCH($AB1174,ITP!$E$3:$E$46,0)),""))</f>
        <v/>
      </c>
      <c r="V1174" s="33">
        <f>IF($AB1174="","",IFERROR(INDEX(ITP!$J$3:$J$46,MATCH($AB1174,ITP!$E$3:$E$46,0)),""))</f>
        <v/>
      </c>
      <c r="W1174" s="33">
        <f>IF($AB1174="","",IFERROR(INDEX(ITP!$K$3:$K$46,MATCH($AB1174,ITP!$E$3:$E$46,0)),""))</f>
        <v/>
      </c>
      <c r="X1174" s="33">
        <f>IF($AB1174="","",IFERROR(INDEX(ITP!$L$3:$L$46,MATCH($AB1174,ITP!$E$3:$E$46,0)),""))</f>
        <v/>
      </c>
      <c r="Y1174" s="33">
        <f>IF($AB1174="","",IFERROR(INDEX(ITP!$M$3:$M$46,MATCH($AB1174,ITP!$E$3:$E$46,0)),""))</f>
        <v/>
      </c>
      <c r="Z1174" s="33">
        <f>IF($AB1174="","",IFERROR(INDEX(ITP!$N$3:$N$46,MATCH($AB1174,ITP!$E$3:$E$46,0)),""))</f>
        <v/>
      </c>
      <c r="AA1174" s="13">
        <f>IF(A1174="","",A1174&amp;"|"&amp;COUNTIF($A$2:A1174,A1174))</f>
        <v/>
      </c>
      <c r="AB1174" s="13">
        <f>IF($A1174="","",IFERROR(INDEX(ITP!$C$3:$C$21,MATCH(1,INDEX((ITP!$A$3:$A$21=$A1174)*(((ITP!$B$3:$B$21="")+ISNUMBER(SEARCH(ITP!$B$3:$B$21,$G1174&amp;" "&amp;$T1174)))&gt;0),0),0)),""))</f>
        <v/>
      </c>
    </row>
    <row r="1175">
      <c r="A1175" s="33" t="n"/>
      <c r="B1175" s="10" t="n"/>
      <c r="C1175" s="33" t="n"/>
      <c r="D1175" s="28" t="n"/>
      <c r="E1175" s="10" t="n"/>
      <c r="F1175" s="44" t="n"/>
      <c r="G1175" s="33" t="n"/>
      <c r="H1175" s="33" t="n"/>
      <c r="I1175" s="33" t="n"/>
      <c r="J1175" s="33" t="n"/>
      <c r="K1175" s="44" t="n"/>
      <c r="L1175" s="10" t="n"/>
      <c r="M1175" s="33" t="n"/>
      <c r="N1175" s="33" t="n"/>
      <c r="O1175" s="33" t="n"/>
      <c r="P1175" s="33" t="n"/>
      <c r="Q1175" s="33" t="n"/>
      <c r="R1175" s="33">
        <f>IF($AB1175="","",IFERROR(INDEX(ITP!$G$3:$G$46,MATCH($AB1175,ITP!$E$3:$E$46,0)),""))</f>
        <v/>
      </c>
      <c r="S1175" s="33" t="n"/>
      <c r="T1175" s="33" t="n"/>
      <c r="U1175" s="33">
        <f>IF($AB1175="","",IFERROR(INDEX(ITP!$I$3:$I$46,MATCH($AB1175,ITP!$E$3:$E$46,0)),""))</f>
        <v/>
      </c>
      <c r="V1175" s="33">
        <f>IF($AB1175="","",IFERROR(INDEX(ITP!$J$3:$J$46,MATCH($AB1175,ITP!$E$3:$E$46,0)),""))</f>
        <v/>
      </c>
      <c r="W1175" s="33">
        <f>IF($AB1175="","",IFERROR(INDEX(ITP!$K$3:$K$46,MATCH($AB1175,ITP!$E$3:$E$46,0)),""))</f>
        <v/>
      </c>
      <c r="X1175" s="33">
        <f>IF($AB1175="","",IFERROR(INDEX(ITP!$L$3:$L$46,MATCH($AB1175,ITP!$E$3:$E$46,0)),""))</f>
        <v/>
      </c>
      <c r="Y1175" s="33">
        <f>IF($AB1175="","",IFERROR(INDEX(ITP!$M$3:$M$46,MATCH($AB1175,ITP!$E$3:$E$46,0)),""))</f>
        <v/>
      </c>
      <c r="Z1175" s="33">
        <f>IF($AB1175="","",IFERROR(INDEX(ITP!$N$3:$N$46,MATCH($AB1175,ITP!$E$3:$E$46,0)),""))</f>
        <v/>
      </c>
      <c r="AA1175" s="13">
        <f>IF(A1175="","",A1175&amp;"|"&amp;COUNTIF($A$2:A1175,A1175))</f>
        <v/>
      </c>
      <c r="AB1175" s="13">
        <f>IF($A1175="","",IFERROR(INDEX(ITP!$C$3:$C$21,MATCH(1,INDEX((ITP!$A$3:$A$21=$A1175)*(((ITP!$B$3:$B$21="")+ISNUMBER(SEARCH(ITP!$B$3:$B$21,$G1175&amp;" "&amp;$T1175)))&gt;0),0),0)),""))</f>
        <v/>
      </c>
    </row>
    <row r="1176">
      <c r="A1176" s="33" t="n"/>
      <c r="B1176" s="10" t="n"/>
      <c r="C1176" s="33" t="n"/>
      <c r="D1176" s="28" t="n"/>
      <c r="E1176" s="10" t="n"/>
      <c r="F1176" s="44" t="n"/>
      <c r="G1176" s="33" t="n"/>
      <c r="H1176" s="33" t="n"/>
      <c r="I1176" s="33" t="n"/>
      <c r="J1176" s="33" t="n"/>
      <c r="K1176" s="44" t="n"/>
      <c r="L1176" s="10" t="n"/>
      <c r="M1176" s="33" t="n"/>
      <c r="N1176" s="33" t="n"/>
      <c r="O1176" s="33" t="n"/>
      <c r="P1176" s="33" t="n"/>
      <c r="Q1176" s="33" t="n"/>
      <c r="R1176" s="33">
        <f>IF($AB1176="","",IFERROR(INDEX(ITP!$G$3:$G$46,MATCH($AB1176,ITP!$E$3:$E$46,0)),""))</f>
        <v/>
      </c>
      <c r="S1176" s="33" t="n"/>
      <c r="T1176" s="33" t="n"/>
      <c r="U1176" s="33">
        <f>IF($AB1176="","",IFERROR(INDEX(ITP!$I$3:$I$46,MATCH($AB1176,ITP!$E$3:$E$46,0)),""))</f>
        <v/>
      </c>
      <c r="V1176" s="33">
        <f>IF($AB1176="","",IFERROR(INDEX(ITP!$J$3:$J$46,MATCH($AB1176,ITP!$E$3:$E$46,0)),""))</f>
        <v/>
      </c>
      <c r="W1176" s="33">
        <f>IF($AB1176="","",IFERROR(INDEX(ITP!$K$3:$K$46,MATCH($AB1176,ITP!$E$3:$E$46,0)),""))</f>
        <v/>
      </c>
      <c r="X1176" s="33">
        <f>IF($AB1176="","",IFERROR(INDEX(ITP!$L$3:$L$46,MATCH($AB1176,ITP!$E$3:$E$46,0)),""))</f>
        <v/>
      </c>
      <c r="Y1176" s="33">
        <f>IF($AB1176="","",IFERROR(INDEX(ITP!$M$3:$M$46,MATCH($AB1176,ITP!$E$3:$E$46,0)),""))</f>
        <v/>
      </c>
      <c r="Z1176" s="33">
        <f>IF($AB1176="","",IFERROR(INDEX(ITP!$N$3:$N$46,MATCH($AB1176,ITP!$E$3:$E$46,0)),""))</f>
        <v/>
      </c>
      <c r="AA1176" s="13">
        <f>IF(A1176="","",A1176&amp;"|"&amp;COUNTIF($A$2:A1176,A1176))</f>
        <v/>
      </c>
      <c r="AB1176" s="13">
        <f>IF($A1176="","",IFERROR(INDEX(ITP!$C$3:$C$21,MATCH(1,INDEX((ITP!$A$3:$A$21=$A1176)*(((ITP!$B$3:$B$21="")+ISNUMBER(SEARCH(ITP!$B$3:$B$21,$G1176&amp;" "&amp;$T1176)))&gt;0),0),0)),""))</f>
        <v/>
      </c>
    </row>
    <row r="1177">
      <c r="A1177" s="33" t="n"/>
      <c r="B1177" s="10" t="n"/>
      <c r="C1177" s="33" t="n"/>
      <c r="D1177" s="28" t="n"/>
      <c r="E1177" s="10" t="n"/>
      <c r="F1177" s="44" t="n"/>
      <c r="G1177" s="33" t="n"/>
      <c r="H1177" s="33" t="n"/>
      <c r="I1177" s="33" t="n"/>
      <c r="J1177" s="33" t="n"/>
      <c r="K1177" s="44" t="n"/>
      <c r="L1177" s="10" t="n"/>
      <c r="M1177" s="33" t="n"/>
      <c r="N1177" s="33" t="n"/>
      <c r="O1177" s="33" t="n"/>
      <c r="P1177" s="33" t="n"/>
      <c r="Q1177" s="33" t="n"/>
      <c r="R1177" s="33">
        <f>IF($AB1177="","",IFERROR(INDEX(ITP!$G$3:$G$46,MATCH($AB1177,ITP!$E$3:$E$46,0)),""))</f>
        <v/>
      </c>
      <c r="S1177" s="33" t="n"/>
      <c r="T1177" s="33" t="n"/>
      <c r="U1177" s="33">
        <f>IF($AB1177="","",IFERROR(INDEX(ITP!$I$3:$I$46,MATCH($AB1177,ITP!$E$3:$E$46,0)),""))</f>
        <v/>
      </c>
      <c r="V1177" s="33">
        <f>IF($AB1177="","",IFERROR(INDEX(ITP!$J$3:$J$46,MATCH($AB1177,ITP!$E$3:$E$46,0)),""))</f>
        <v/>
      </c>
      <c r="W1177" s="33">
        <f>IF($AB1177="","",IFERROR(INDEX(ITP!$K$3:$K$46,MATCH($AB1177,ITP!$E$3:$E$46,0)),""))</f>
        <v/>
      </c>
      <c r="X1177" s="33">
        <f>IF($AB1177="","",IFERROR(INDEX(ITP!$L$3:$L$46,MATCH($AB1177,ITP!$E$3:$E$46,0)),""))</f>
        <v/>
      </c>
      <c r="Y1177" s="33">
        <f>IF($AB1177="","",IFERROR(INDEX(ITP!$M$3:$M$46,MATCH($AB1177,ITP!$E$3:$E$46,0)),""))</f>
        <v/>
      </c>
      <c r="Z1177" s="33">
        <f>IF($AB1177="","",IFERROR(INDEX(ITP!$N$3:$N$46,MATCH($AB1177,ITP!$E$3:$E$46,0)),""))</f>
        <v/>
      </c>
      <c r="AA1177" s="13">
        <f>IF(A1177="","",A1177&amp;"|"&amp;COUNTIF($A$2:A1177,A1177))</f>
        <v/>
      </c>
      <c r="AB1177" s="13">
        <f>IF($A1177="","",IFERROR(INDEX(ITP!$C$3:$C$21,MATCH(1,INDEX((ITP!$A$3:$A$21=$A1177)*(((ITP!$B$3:$B$21="")+ISNUMBER(SEARCH(ITP!$B$3:$B$21,$G1177&amp;" "&amp;$T1177)))&gt;0),0),0)),""))</f>
        <v/>
      </c>
    </row>
    <row r="1178">
      <c r="A1178" s="33" t="n"/>
      <c r="B1178" s="10" t="n"/>
      <c r="C1178" s="33" t="n"/>
      <c r="D1178" s="28" t="n"/>
      <c r="E1178" s="10" t="n"/>
      <c r="F1178" s="44" t="n"/>
      <c r="G1178" s="33" t="n"/>
      <c r="H1178" s="33" t="n"/>
      <c r="I1178" s="33" t="n"/>
      <c r="J1178" s="33" t="n"/>
      <c r="K1178" s="44" t="n"/>
      <c r="L1178" s="10" t="n"/>
      <c r="M1178" s="33" t="n"/>
      <c r="N1178" s="33" t="n"/>
      <c r="O1178" s="33" t="n"/>
      <c r="P1178" s="33" t="n"/>
      <c r="Q1178" s="33" t="n"/>
      <c r="R1178" s="33">
        <f>IF($AB1178="","",IFERROR(INDEX(ITP!$G$3:$G$46,MATCH($AB1178,ITP!$E$3:$E$46,0)),""))</f>
        <v/>
      </c>
      <c r="S1178" s="33" t="n"/>
      <c r="T1178" s="33" t="n"/>
      <c r="U1178" s="33">
        <f>IF($AB1178="","",IFERROR(INDEX(ITP!$I$3:$I$46,MATCH($AB1178,ITP!$E$3:$E$46,0)),""))</f>
        <v/>
      </c>
      <c r="V1178" s="33">
        <f>IF($AB1178="","",IFERROR(INDEX(ITP!$J$3:$J$46,MATCH($AB1178,ITP!$E$3:$E$46,0)),""))</f>
        <v/>
      </c>
      <c r="W1178" s="33">
        <f>IF($AB1178="","",IFERROR(INDEX(ITP!$K$3:$K$46,MATCH($AB1178,ITP!$E$3:$E$46,0)),""))</f>
        <v/>
      </c>
      <c r="X1178" s="33">
        <f>IF($AB1178="","",IFERROR(INDEX(ITP!$L$3:$L$46,MATCH($AB1178,ITP!$E$3:$E$46,0)),""))</f>
        <v/>
      </c>
      <c r="Y1178" s="33">
        <f>IF($AB1178="","",IFERROR(INDEX(ITP!$M$3:$M$46,MATCH($AB1178,ITP!$E$3:$E$46,0)),""))</f>
        <v/>
      </c>
      <c r="Z1178" s="33">
        <f>IF($AB1178="","",IFERROR(INDEX(ITP!$N$3:$N$46,MATCH($AB1178,ITP!$E$3:$E$46,0)),""))</f>
        <v/>
      </c>
      <c r="AA1178" s="13">
        <f>IF(A1178="","",A1178&amp;"|"&amp;COUNTIF($A$2:A1178,A1178))</f>
        <v/>
      </c>
      <c r="AB1178" s="13">
        <f>IF($A1178="","",IFERROR(INDEX(ITP!$C$3:$C$21,MATCH(1,INDEX((ITP!$A$3:$A$21=$A1178)*(((ITP!$B$3:$B$21="")+ISNUMBER(SEARCH(ITP!$B$3:$B$21,$G1178&amp;" "&amp;$T1178)))&gt;0),0),0)),""))</f>
        <v/>
      </c>
    </row>
    <row r="1179">
      <c r="A1179" s="33" t="n"/>
      <c r="B1179" s="10" t="n"/>
      <c r="C1179" s="33" t="n"/>
      <c r="D1179" s="28" t="n"/>
      <c r="E1179" s="10" t="n"/>
      <c r="F1179" s="44" t="n"/>
      <c r="G1179" s="33" t="n"/>
      <c r="H1179" s="33" t="n"/>
      <c r="I1179" s="33" t="n"/>
      <c r="J1179" s="33" t="n"/>
      <c r="K1179" s="44" t="n"/>
      <c r="L1179" s="10" t="n"/>
      <c r="M1179" s="33" t="n"/>
      <c r="N1179" s="33" t="n"/>
      <c r="O1179" s="33" t="n"/>
      <c r="P1179" s="33" t="n"/>
      <c r="Q1179" s="33" t="n"/>
      <c r="R1179" s="33">
        <f>IF($AB1179="","",IFERROR(INDEX(ITP!$G$3:$G$46,MATCH($AB1179,ITP!$E$3:$E$46,0)),""))</f>
        <v/>
      </c>
      <c r="S1179" s="33" t="n"/>
      <c r="T1179" s="33" t="n"/>
      <c r="U1179" s="33">
        <f>IF($AB1179="","",IFERROR(INDEX(ITP!$I$3:$I$46,MATCH($AB1179,ITP!$E$3:$E$46,0)),""))</f>
        <v/>
      </c>
      <c r="V1179" s="33">
        <f>IF($AB1179="","",IFERROR(INDEX(ITP!$J$3:$J$46,MATCH($AB1179,ITP!$E$3:$E$46,0)),""))</f>
        <v/>
      </c>
      <c r="W1179" s="33">
        <f>IF($AB1179="","",IFERROR(INDEX(ITP!$K$3:$K$46,MATCH($AB1179,ITP!$E$3:$E$46,0)),""))</f>
        <v/>
      </c>
      <c r="X1179" s="33">
        <f>IF($AB1179="","",IFERROR(INDEX(ITP!$L$3:$L$46,MATCH($AB1179,ITP!$E$3:$E$46,0)),""))</f>
        <v/>
      </c>
      <c r="Y1179" s="33">
        <f>IF($AB1179="","",IFERROR(INDEX(ITP!$M$3:$M$46,MATCH($AB1179,ITP!$E$3:$E$46,0)),""))</f>
        <v/>
      </c>
      <c r="Z1179" s="33">
        <f>IF($AB1179="","",IFERROR(INDEX(ITP!$N$3:$N$46,MATCH($AB1179,ITP!$E$3:$E$46,0)),""))</f>
        <v/>
      </c>
      <c r="AA1179" s="13">
        <f>IF(A1179="","",A1179&amp;"|"&amp;COUNTIF($A$2:A1179,A1179))</f>
        <v/>
      </c>
      <c r="AB1179" s="13">
        <f>IF($A1179="","",IFERROR(INDEX(ITP!$C$3:$C$21,MATCH(1,INDEX((ITP!$A$3:$A$21=$A1179)*(((ITP!$B$3:$B$21="")+ISNUMBER(SEARCH(ITP!$B$3:$B$21,$G1179&amp;" "&amp;$T1179)))&gt;0),0),0)),""))</f>
        <v/>
      </c>
    </row>
    <row r="1180">
      <c r="A1180" s="33" t="n"/>
      <c r="B1180" s="10" t="n"/>
      <c r="C1180" s="33" t="n"/>
      <c r="D1180" s="28" t="n"/>
      <c r="E1180" s="10" t="n"/>
      <c r="F1180" s="44" t="n"/>
      <c r="G1180" s="33" t="n"/>
      <c r="H1180" s="33" t="n"/>
      <c r="I1180" s="33" t="n"/>
      <c r="J1180" s="33" t="n"/>
      <c r="K1180" s="44" t="n"/>
      <c r="L1180" s="10" t="n"/>
      <c r="M1180" s="33" t="n"/>
      <c r="N1180" s="33" t="n"/>
      <c r="O1180" s="33" t="n"/>
      <c r="P1180" s="33" t="n"/>
      <c r="Q1180" s="33" t="n"/>
      <c r="R1180" s="33">
        <f>IF($AB1180="","",IFERROR(INDEX(ITP!$G$3:$G$46,MATCH($AB1180,ITP!$E$3:$E$46,0)),""))</f>
        <v/>
      </c>
      <c r="S1180" s="33" t="n"/>
      <c r="T1180" s="33" t="n"/>
      <c r="U1180" s="33">
        <f>IF($AB1180="","",IFERROR(INDEX(ITP!$I$3:$I$46,MATCH($AB1180,ITP!$E$3:$E$46,0)),""))</f>
        <v/>
      </c>
      <c r="V1180" s="33">
        <f>IF($AB1180="","",IFERROR(INDEX(ITP!$J$3:$J$46,MATCH($AB1180,ITP!$E$3:$E$46,0)),""))</f>
        <v/>
      </c>
      <c r="W1180" s="33">
        <f>IF($AB1180="","",IFERROR(INDEX(ITP!$K$3:$K$46,MATCH($AB1180,ITP!$E$3:$E$46,0)),""))</f>
        <v/>
      </c>
      <c r="X1180" s="33">
        <f>IF($AB1180="","",IFERROR(INDEX(ITP!$L$3:$L$46,MATCH($AB1180,ITP!$E$3:$E$46,0)),""))</f>
        <v/>
      </c>
      <c r="Y1180" s="33">
        <f>IF($AB1180="","",IFERROR(INDEX(ITP!$M$3:$M$46,MATCH($AB1180,ITP!$E$3:$E$46,0)),""))</f>
        <v/>
      </c>
      <c r="Z1180" s="33">
        <f>IF($AB1180="","",IFERROR(INDEX(ITP!$N$3:$N$46,MATCH($AB1180,ITP!$E$3:$E$46,0)),""))</f>
        <v/>
      </c>
      <c r="AA1180" s="13">
        <f>IF(A1180="","",A1180&amp;"|"&amp;COUNTIF($A$2:A1180,A1180))</f>
        <v/>
      </c>
      <c r="AB1180" s="13">
        <f>IF($A1180="","",IFERROR(INDEX(ITP!$C$3:$C$21,MATCH(1,INDEX((ITP!$A$3:$A$21=$A1180)*(((ITP!$B$3:$B$21="")+ISNUMBER(SEARCH(ITP!$B$3:$B$21,$G1180&amp;" "&amp;$T1180)))&gt;0),0),0)),""))</f>
        <v/>
      </c>
    </row>
    <row r="1181">
      <c r="A1181" s="33" t="n"/>
      <c r="B1181" s="10" t="n"/>
      <c r="C1181" s="33" t="n"/>
      <c r="D1181" s="28" t="n"/>
      <c r="E1181" s="10" t="n"/>
      <c r="F1181" s="44" t="n"/>
      <c r="G1181" s="33" t="n"/>
      <c r="H1181" s="33" t="n"/>
      <c r="I1181" s="33" t="n"/>
      <c r="J1181" s="33" t="n"/>
      <c r="K1181" s="44" t="n"/>
      <c r="L1181" s="10" t="n"/>
      <c r="M1181" s="33" t="n"/>
      <c r="N1181" s="33" t="n"/>
      <c r="O1181" s="33" t="n"/>
      <c r="P1181" s="33" t="n"/>
      <c r="Q1181" s="33" t="n"/>
      <c r="R1181" s="33">
        <f>IF($AB1181="","",IFERROR(INDEX(ITP!$G$3:$G$46,MATCH($AB1181,ITP!$E$3:$E$46,0)),""))</f>
        <v/>
      </c>
      <c r="S1181" s="33" t="n"/>
      <c r="T1181" s="33" t="n"/>
      <c r="U1181" s="33">
        <f>IF($AB1181="","",IFERROR(INDEX(ITP!$I$3:$I$46,MATCH($AB1181,ITP!$E$3:$E$46,0)),""))</f>
        <v/>
      </c>
      <c r="V1181" s="33">
        <f>IF($AB1181="","",IFERROR(INDEX(ITP!$J$3:$J$46,MATCH($AB1181,ITP!$E$3:$E$46,0)),""))</f>
        <v/>
      </c>
      <c r="W1181" s="33">
        <f>IF($AB1181="","",IFERROR(INDEX(ITP!$K$3:$K$46,MATCH($AB1181,ITP!$E$3:$E$46,0)),""))</f>
        <v/>
      </c>
      <c r="X1181" s="33">
        <f>IF($AB1181="","",IFERROR(INDEX(ITP!$L$3:$L$46,MATCH($AB1181,ITP!$E$3:$E$46,0)),""))</f>
        <v/>
      </c>
      <c r="Y1181" s="33">
        <f>IF($AB1181="","",IFERROR(INDEX(ITP!$M$3:$M$46,MATCH($AB1181,ITP!$E$3:$E$46,0)),""))</f>
        <v/>
      </c>
      <c r="Z1181" s="33">
        <f>IF($AB1181="","",IFERROR(INDEX(ITP!$N$3:$N$46,MATCH($AB1181,ITP!$E$3:$E$46,0)),""))</f>
        <v/>
      </c>
      <c r="AA1181" s="13">
        <f>IF(A1181="","",A1181&amp;"|"&amp;COUNTIF($A$2:A1181,A1181))</f>
        <v/>
      </c>
      <c r="AB1181" s="13">
        <f>IF($A1181="","",IFERROR(INDEX(ITP!$C$3:$C$21,MATCH(1,INDEX((ITP!$A$3:$A$21=$A1181)*(((ITP!$B$3:$B$21="")+ISNUMBER(SEARCH(ITP!$B$3:$B$21,$G1181&amp;" "&amp;$T1181)))&gt;0),0),0)),""))</f>
        <v/>
      </c>
    </row>
    <row r="1182">
      <c r="A1182" s="33" t="n"/>
      <c r="B1182" s="10" t="n"/>
      <c r="C1182" s="33" t="n"/>
      <c r="D1182" s="28" t="n"/>
      <c r="E1182" s="10" t="n"/>
      <c r="F1182" s="44" t="n"/>
      <c r="G1182" s="33" t="n"/>
      <c r="H1182" s="33" t="n"/>
      <c r="I1182" s="33" t="n"/>
      <c r="J1182" s="33" t="n"/>
      <c r="K1182" s="44" t="n"/>
      <c r="L1182" s="10" t="n"/>
      <c r="M1182" s="33" t="n"/>
      <c r="N1182" s="33" t="n"/>
      <c r="O1182" s="33" t="n"/>
      <c r="P1182" s="33" t="n"/>
      <c r="Q1182" s="33" t="n"/>
      <c r="R1182" s="33">
        <f>IF($AB1182="","",IFERROR(INDEX(ITP!$G$3:$G$46,MATCH($AB1182,ITP!$E$3:$E$46,0)),""))</f>
        <v/>
      </c>
      <c r="S1182" s="33" t="n"/>
      <c r="T1182" s="33" t="n"/>
      <c r="U1182" s="33">
        <f>IF($AB1182="","",IFERROR(INDEX(ITP!$I$3:$I$46,MATCH($AB1182,ITP!$E$3:$E$46,0)),""))</f>
        <v/>
      </c>
      <c r="V1182" s="33">
        <f>IF($AB1182="","",IFERROR(INDEX(ITP!$J$3:$J$46,MATCH($AB1182,ITP!$E$3:$E$46,0)),""))</f>
        <v/>
      </c>
      <c r="W1182" s="33">
        <f>IF($AB1182="","",IFERROR(INDEX(ITP!$K$3:$K$46,MATCH($AB1182,ITP!$E$3:$E$46,0)),""))</f>
        <v/>
      </c>
      <c r="X1182" s="33">
        <f>IF($AB1182="","",IFERROR(INDEX(ITP!$L$3:$L$46,MATCH($AB1182,ITP!$E$3:$E$46,0)),""))</f>
        <v/>
      </c>
      <c r="Y1182" s="33">
        <f>IF($AB1182="","",IFERROR(INDEX(ITP!$M$3:$M$46,MATCH($AB1182,ITP!$E$3:$E$46,0)),""))</f>
        <v/>
      </c>
      <c r="Z1182" s="33">
        <f>IF($AB1182="","",IFERROR(INDEX(ITP!$N$3:$N$46,MATCH($AB1182,ITP!$E$3:$E$46,0)),""))</f>
        <v/>
      </c>
      <c r="AA1182" s="13">
        <f>IF(A1182="","",A1182&amp;"|"&amp;COUNTIF($A$2:A1182,A1182))</f>
        <v/>
      </c>
      <c r="AB1182" s="13">
        <f>IF($A1182="","",IFERROR(INDEX(ITP!$C$3:$C$21,MATCH(1,INDEX((ITP!$A$3:$A$21=$A1182)*(((ITP!$B$3:$B$21="")+ISNUMBER(SEARCH(ITP!$B$3:$B$21,$G1182&amp;" "&amp;$T1182)))&gt;0),0),0)),""))</f>
        <v/>
      </c>
    </row>
    <row r="1183">
      <c r="A1183" s="33" t="n"/>
      <c r="B1183" s="10" t="n"/>
      <c r="C1183" s="33" t="n"/>
      <c r="D1183" s="28" t="n"/>
      <c r="E1183" s="10" t="n"/>
      <c r="F1183" s="44" t="n"/>
      <c r="G1183" s="33" t="n"/>
      <c r="H1183" s="33" t="n"/>
      <c r="I1183" s="33" t="n"/>
      <c r="J1183" s="33" t="n"/>
      <c r="K1183" s="44" t="n"/>
      <c r="L1183" s="10" t="n"/>
      <c r="M1183" s="33" t="n"/>
      <c r="N1183" s="33" t="n"/>
      <c r="O1183" s="33" t="n"/>
      <c r="P1183" s="33" t="n"/>
      <c r="Q1183" s="33" t="n"/>
      <c r="R1183" s="33">
        <f>IF($AB1183="","",IFERROR(INDEX(ITP!$G$3:$G$46,MATCH($AB1183,ITP!$E$3:$E$46,0)),""))</f>
        <v/>
      </c>
      <c r="S1183" s="33" t="n"/>
      <c r="T1183" s="33" t="n"/>
      <c r="U1183" s="33">
        <f>IF($AB1183="","",IFERROR(INDEX(ITP!$I$3:$I$46,MATCH($AB1183,ITP!$E$3:$E$46,0)),""))</f>
        <v/>
      </c>
      <c r="V1183" s="33">
        <f>IF($AB1183="","",IFERROR(INDEX(ITP!$J$3:$J$46,MATCH($AB1183,ITP!$E$3:$E$46,0)),""))</f>
        <v/>
      </c>
      <c r="W1183" s="33">
        <f>IF($AB1183="","",IFERROR(INDEX(ITP!$K$3:$K$46,MATCH($AB1183,ITP!$E$3:$E$46,0)),""))</f>
        <v/>
      </c>
      <c r="X1183" s="33">
        <f>IF($AB1183="","",IFERROR(INDEX(ITP!$L$3:$L$46,MATCH($AB1183,ITP!$E$3:$E$46,0)),""))</f>
        <v/>
      </c>
      <c r="Y1183" s="33">
        <f>IF($AB1183="","",IFERROR(INDEX(ITP!$M$3:$M$46,MATCH($AB1183,ITP!$E$3:$E$46,0)),""))</f>
        <v/>
      </c>
      <c r="Z1183" s="33">
        <f>IF($AB1183="","",IFERROR(INDEX(ITP!$N$3:$N$46,MATCH($AB1183,ITP!$E$3:$E$46,0)),""))</f>
        <v/>
      </c>
      <c r="AA1183" s="13">
        <f>IF(A1183="","",A1183&amp;"|"&amp;COUNTIF($A$2:A1183,A1183))</f>
        <v/>
      </c>
      <c r="AB1183" s="13">
        <f>IF($A1183="","",IFERROR(INDEX(ITP!$C$3:$C$21,MATCH(1,INDEX((ITP!$A$3:$A$21=$A1183)*(((ITP!$B$3:$B$21="")+ISNUMBER(SEARCH(ITP!$B$3:$B$21,$G1183&amp;" "&amp;$T1183)))&gt;0),0),0)),""))</f>
        <v/>
      </c>
    </row>
    <row r="1184">
      <c r="A1184" s="33" t="n"/>
      <c r="B1184" s="10" t="n"/>
      <c r="C1184" s="33" t="n"/>
      <c r="D1184" s="28" t="n"/>
      <c r="E1184" s="10" t="n"/>
      <c r="F1184" s="44" t="n"/>
      <c r="G1184" s="33" t="n"/>
      <c r="H1184" s="33" t="n"/>
      <c r="I1184" s="33" t="n"/>
      <c r="J1184" s="33" t="n"/>
      <c r="K1184" s="44" t="n"/>
      <c r="L1184" s="10" t="n"/>
      <c r="M1184" s="33" t="n"/>
      <c r="N1184" s="33" t="n"/>
      <c r="O1184" s="33" t="n"/>
      <c r="P1184" s="33" t="n"/>
      <c r="Q1184" s="33" t="n"/>
      <c r="R1184" s="33">
        <f>IF($AB1184="","",IFERROR(INDEX(ITP!$G$3:$G$46,MATCH($AB1184,ITP!$E$3:$E$46,0)),""))</f>
        <v/>
      </c>
      <c r="S1184" s="33" t="n"/>
      <c r="T1184" s="33" t="n"/>
      <c r="U1184" s="33">
        <f>IF($AB1184="","",IFERROR(INDEX(ITP!$I$3:$I$46,MATCH($AB1184,ITP!$E$3:$E$46,0)),""))</f>
        <v/>
      </c>
      <c r="V1184" s="33">
        <f>IF($AB1184="","",IFERROR(INDEX(ITP!$J$3:$J$46,MATCH($AB1184,ITP!$E$3:$E$46,0)),""))</f>
        <v/>
      </c>
      <c r="W1184" s="33">
        <f>IF($AB1184="","",IFERROR(INDEX(ITP!$K$3:$K$46,MATCH($AB1184,ITP!$E$3:$E$46,0)),""))</f>
        <v/>
      </c>
      <c r="X1184" s="33">
        <f>IF($AB1184="","",IFERROR(INDEX(ITP!$L$3:$L$46,MATCH($AB1184,ITP!$E$3:$E$46,0)),""))</f>
        <v/>
      </c>
      <c r="Y1184" s="33">
        <f>IF($AB1184="","",IFERROR(INDEX(ITP!$M$3:$M$46,MATCH($AB1184,ITP!$E$3:$E$46,0)),""))</f>
        <v/>
      </c>
      <c r="Z1184" s="33">
        <f>IF($AB1184="","",IFERROR(INDEX(ITP!$N$3:$N$46,MATCH($AB1184,ITP!$E$3:$E$46,0)),""))</f>
        <v/>
      </c>
      <c r="AA1184" s="13">
        <f>IF(A1184="","",A1184&amp;"|"&amp;COUNTIF($A$2:A1184,A1184))</f>
        <v/>
      </c>
      <c r="AB1184" s="13">
        <f>IF($A1184="","",IFERROR(INDEX(ITP!$C$3:$C$21,MATCH(1,INDEX((ITP!$A$3:$A$21=$A1184)*(((ITP!$B$3:$B$21="")+ISNUMBER(SEARCH(ITP!$B$3:$B$21,$G1184&amp;" "&amp;$T1184)))&gt;0),0),0)),""))</f>
        <v/>
      </c>
    </row>
    <row r="1185">
      <c r="A1185" s="33" t="n"/>
      <c r="B1185" s="10" t="n"/>
      <c r="C1185" s="33" t="n"/>
      <c r="D1185" s="28" t="n"/>
      <c r="E1185" s="10" t="n"/>
      <c r="F1185" s="44" t="n"/>
      <c r="G1185" s="33" t="n"/>
      <c r="H1185" s="33" t="n"/>
      <c r="I1185" s="33" t="n"/>
      <c r="J1185" s="33" t="n"/>
      <c r="K1185" s="44" t="n"/>
      <c r="L1185" s="10" t="n"/>
      <c r="M1185" s="33" t="n"/>
      <c r="N1185" s="33" t="n"/>
      <c r="O1185" s="33" t="n"/>
      <c r="P1185" s="33" t="n"/>
      <c r="Q1185" s="33" t="n"/>
      <c r="R1185" s="33">
        <f>IF($AB1185="","",IFERROR(INDEX(ITP!$G$3:$G$46,MATCH($AB1185,ITP!$E$3:$E$46,0)),""))</f>
        <v/>
      </c>
      <c r="S1185" s="33" t="n"/>
      <c r="T1185" s="33" t="n"/>
      <c r="U1185" s="33">
        <f>IF($AB1185="","",IFERROR(INDEX(ITP!$I$3:$I$46,MATCH($AB1185,ITP!$E$3:$E$46,0)),""))</f>
        <v/>
      </c>
      <c r="V1185" s="33">
        <f>IF($AB1185="","",IFERROR(INDEX(ITP!$J$3:$J$46,MATCH($AB1185,ITP!$E$3:$E$46,0)),""))</f>
        <v/>
      </c>
      <c r="W1185" s="33">
        <f>IF($AB1185="","",IFERROR(INDEX(ITP!$K$3:$K$46,MATCH($AB1185,ITP!$E$3:$E$46,0)),""))</f>
        <v/>
      </c>
      <c r="X1185" s="33">
        <f>IF($AB1185="","",IFERROR(INDEX(ITP!$L$3:$L$46,MATCH($AB1185,ITP!$E$3:$E$46,0)),""))</f>
        <v/>
      </c>
      <c r="Y1185" s="33">
        <f>IF($AB1185="","",IFERROR(INDEX(ITP!$M$3:$M$46,MATCH($AB1185,ITP!$E$3:$E$46,0)),""))</f>
        <v/>
      </c>
      <c r="Z1185" s="33">
        <f>IF($AB1185="","",IFERROR(INDEX(ITP!$N$3:$N$46,MATCH($AB1185,ITP!$E$3:$E$46,0)),""))</f>
        <v/>
      </c>
      <c r="AA1185" s="13">
        <f>IF(A1185="","",A1185&amp;"|"&amp;COUNTIF($A$2:A1185,A1185))</f>
        <v/>
      </c>
      <c r="AB1185" s="13">
        <f>IF($A1185="","",IFERROR(INDEX(ITP!$C$3:$C$21,MATCH(1,INDEX((ITP!$A$3:$A$21=$A1185)*(((ITP!$B$3:$B$21="")+ISNUMBER(SEARCH(ITP!$B$3:$B$21,$G1185&amp;" "&amp;$T1185)))&gt;0),0),0)),""))</f>
        <v/>
      </c>
    </row>
    <row r="1186">
      <c r="A1186" s="33" t="n"/>
      <c r="B1186" s="10" t="n"/>
      <c r="C1186" s="33" t="n"/>
      <c r="D1186" s="28" t="n"/>
      <c r="E1186" s="10" t="n"/>
      <c r="F1186" s="44" t="n"/>
      <c r="G1186" s="33" t="n"/>
      <c r="H1186" s="33" t="n"/>
      <c r="I1186" s="33" t="n"/>
      <c r="J1186" s="33" t="n"/>
      <c r="K1186" s="44" t="n"/>
      <c r="L1186" s="10" t="n"/>
      <c r="M1186" s="33" t="n"/>
      <c r="N1186" s="33" t="n"/>
      <c r="O1186" s="33" t="n"/>
      <c r="P1186" s="33" t="n"/>
      <c r="Q1186" s="33" t="n"/>
      <c r="R1186" s="33">
        <f>IF($AB1186="","",IFERROR(INDEX(ITP!$G$3:$G$46,MATCH($AB1186,ITP!$E$3:$E$46,0)),""))</f>
        <v/>
      </c>
      <c r="S1186" s="33" t="n"/>
      <c r="T1186" s="33" t="n"/>
      <c r="U1186" s="33">
        <f>IF($AB1186="","",IFERROR(INDEX(ITP!$I$3:$I$46,MATCH($AB1186,ITP!$E$3:$E$46,0)),""))</f>
        <v/>
      </c>
      <c r="V1186" s="33">
        <f>IF($AB1186="","",IFERROR(INDEX(ITP!$J$3:$J$46,MATCH($AB1186,ITP!$E$3:$E$46,0)),""))</f>
        <v/>
      </c>
      <c r="W1186" s="33">
        <f>IF($AB1186="","",IFERROR(INDEX(ITP!$K$3:$K$46,MATCH($AB1186,ITP!$E$3:$E$46,0)),""))</f>
        <v/>
      </c>
      <c r="X1186" s="33">
        <f>IF($AB1186="","",IFERROR(INDEX(ITP!$L$3:$L$46,MATCH($AB1186,ITP!$E$3:$E$46,0)),""))</f>
        <v/>
      </c>
      <c r="Y1186" s="33">
        <f>IF($AB1186="","",IFERROR(INDEX(ITP!$M$3:$M$46,MATCH($AB1186,ITP!$E$3:$E$46,0)),""))</f>
        <v/>
      </c>
      <c r="Z1186" s="33">
        <f>IF($AB1186="","",IFERROR(INDEX(ITP!$N$3:$N$46,MATCH($AB1186,ITP!$E$3:$E$46,0)),""))</f>
        <v/>
      </c>
      <c r="AA1186" s="13">
        <f>IF(A1186="","",A1186&amp;"|"&amp;COUNTIF($A$2:A1186,A1186))</f>
        <v/>
      </c>
      <c r="AB1186" s="13">
        <f>IF($A1186="","",IFERROR(INDEX(ITP!$C$3:$C$21,MATCH(1,INDEX((ITP!$A$3:$A$21=$A1186)*(((ITP!$B$3:$B$21="")+ISNUMBER(SEARCH(ITP!$B$3:$B$21,$G1186&amp;" "&amp;$T1186)))&gt;0),0),0)),""))</f>
        <v/>
      </c>
    </row>
    <row r="1187">
      <c r="A1187" s="33" t="n"/>
      <c r="B1187" s="10" t="n"/>
      <c r="C1187" s="33" t="n"/>
      <c r="D1187" s="28" t="n"/>
      <c r="E1187" s="10" t="n"/>
      <c r="F1187" s="44" t="n"/>
      <c r="G1187" s="33" t="n"/>
      <c r="H1187" s="33" t="n"/>
      <c r="I1187" s="33" t="n"/>
      <c r="J1187" s="33" t="n"/>
      <c r="K1187" s="44" t="n"/>
      <c r="L1187" s="10" t="n"/>
      <c r="M1187" s="33" t="n"/>
      <c r="N1187" s="33" t="n"/>
      <c r="O1187" s="33" t="n"/>
      <c r="P1187" s="33" t="n"/>
      <c r="Q1187" s="33" t="n"/>
      <c r="R1187" s="33">
        <f>IF($AB1187="","",IFERROR(INDEX(ITP!$G$3:$G$46,MATCH($AB1187,ITP!$E$3:$E$46,0)),""))</f>
        <v/>
      </c>
      <c r="S1187" s="33" t="n"/>
      <c r="T1187" s="33" t="n"/>
      <c r="U1187" s="33">
        <f>IF($AB1187="","",IFERROR(INDEX(ITP!$I$3:$I$46,MATCH($AB1187,ITP!$E$3:$E$46,0)),""))</f>
        <v/>
      </c>
      <c r="V1187" s="33">
        <f>IF($AB1187="","",IFERROR(INDEX(ITP!$J$3:$J$46,MATCH($AB1187,ITP!$E$3:$E$46,0)),""))</f>
        <v/>
      </c>
      <c r="W1187" s="33">
        <f>IF($AB1187="","",IFERROR(INDEX(ITP!$K$3:$K$46,MATCH($AB1187,ITP!$E$3:$E$46,0)),""))</f>
        <v/>
      </c>
      <c r="X1187" s="33">
        <f>IF($AB1187="","",IFERROR(INDEX(ITP!$L$3:$L$46,MATCH($AB1187,ITP!$E$3:$E$46,0)),""))</f>
        <v/>
      </c>
      <c r="Y1187" s="33">
        <f>IF($AB1187="","",IFERROR(INDEX(ITP!$M$3:$M$46,MATCH($AB1187,ITP!$E$3:$E$46,0)),""))</f>
        <v/>
      </c>
      <c r="Z1187" s="33">
        <f>IF($AB1187="","",IFERROR(INDEX(ITP!$N$3:$N$46,MATCH($AB1187,ITP!$E$3:$E$46,0)),""))</f>
        <v/>
      </c>
      <c r="AA1187" s="13">
        <f>IF(A1187="","",A1187&amp;"|"&amp;COUNTIF($A$2:A1187,A1187))</f>
        <v/>
      </c>
      <c r="AB1187" s="13">
        <f>IF($A1187="","",IFERROR(INDEX(ITP!$C$3:$C$21,MATCH(1,INDEX((ITP!$A$3:$A$21=$A1187)*(((ITP!$B$3:$B$21="")+ISNUMBER(SEARCH(ITP!$B$3:$B$21,$G1187&amp;" "&amp;$T1187)))&gt;0),0),0)),""))</f>
        <v/>
      </c>
    </row>
    <row r="1188">
      <c r="A1188" s="33" t="n"/>
      <c r="B1188" s="10" t="n"/>
      <c r="C1188" s="33" t="n"/>
      <c r="D1188" s="28" t="n"/>
      <c r="E1188" s="10" t="n"/>
      <c r="F1188" s="44" t="n"/>
      <c r="G1188" s="33" t="n"/>
      <c r="H1188" s="33" t="n"/>
      <c r="I1188" s="33" t="n"/>
      <c r="J1188" s="33" t="n"/>
      <c r="K1188" s="44" t="n"/>
      <c r="L1188" s="10" t="n"/>
      <c r="M1188" s="33" t="n"/>
      <c r="N1188" s="33" t="n"/>
      <c r="O1188" s="33" t="n"/>
      <c r="P1188" s="33" t="n"/>
      <c r="Q1188" s="33" t="n"/>
      <c r="R1188" s="33">
        <f>IF($AB1188="","",IFERROR(INDEX(ITP!$G$3:$G$46,MATCH($AB1188,ITP!$E$3:$E$46,0)),""))</f>
        <v/>
      </c>
      <c r="S1188" s="33" t="n"/>
      <c r="T1188" s="33" t="n"/>
      <c r="U1188" s="33">
        <f>IF($AB1188="","",IFERROR(INDEX(ITP!$I$3:$I$46,MATCH($AB1188,ITP!$E$3:$E$46,0)),""))</f>
        <v/>
      </c>
      <c r="V1188" s="33">
        <f>IF($AB1188="","",IFERROR(INDEX(ITP!$J$3:$J$46,MATCH($AB1188,ITP!$E$3:$E$46,0)),""))</f>
        <v/>
      </c>
      <c r="W1188" s="33">
        <f>IF($AB1188="","",IFERROR(INDEX(ITP!$K$3:$K$46,MATCH($AB1188,ITP!$E$3:$E$46,0)),""))</f>
        <v/>
      </c>
      <c r="X1188" s="33">
        <f>IF($AB1188="","",IFERROR(INDEX(ITP!$L$3:$L$46,MATCH($AB1188,ITP!$E$3:$E$46,0)),""))</f>
        <v/>
      </c>
      <c r="Y1188" s="33">
        <f>IF($AB1188="","",IFERROR(INDEX(ITP!$M$3:$M$46,MATCH($AB1188,ITP!$E$3:$E$46,0)),""))</f>
        <v/>
      </c>
      <c r="Z1188" s="33">
        <f>IF($AB1188="","",IFERROR(INDEX(ITP!$N$3:$N$46,MATCH($AB1188,ITP!$E$3:$E$46,0)),""))</f>
        <v/>
      </c>
      <c r="AA1188" s="13">
        <f>IF(A1188="","",A1188&amp;"|"&amp;COUNTIF($A$2:A1188,A1188))</f>
        <v/>
      </c>
      <c r="AB1188" s="13">
        <f>IF($A1188="","",IFERROR(INDEX(ITP!$C$3:$C$21,MATCH(1,INDEX((ITP!$A$3:$A$21=$A1188)*(((ITP!$B$3:$B$21="")+ISNUMBER(SEARCH(ITP!$B$3:$B$21,$G1188&amp;" "&amp;$T1188)))&gt;0),0),0)),""))</f>
        <v/>
      </c>
    </row>
    <row r="1189">
      <c r="A1189" s="33" t="n"/>
      <c r="B1189" s="10" t="n"/>
      <c r="C1189" s="33" t="n"/>
      <c r="D1189" s="28" t="n"/>
      <c r="E1189" s="10" t="n"/>
      <c r="F1189" s="44" t="n"/>
      <c r="G1189" s="33" t="n"/>
      <c r="H1189" s="33" t="n"/>
      <c r="I1189" s="33" t="n"/>
      <c r="J1189" s="33" t="n"/>
      <c r="K1189" s="44" t="n"/>
      <c r="L1189" s="10" t="n"/>
      <c r="M1189" s="33" t="n"/>
      <c r="N1189" s="33" t="n"/>
      <c r="O1189" s="33" t="n"/>
      <c r="P1189" s="33" t="n"/>
      <c r="Q1189" s="33" t="n"/>
      <c r="R1189" s="33">
        <f>IF($AB1189="","",IFERROR(INDEX(ITP!$G$3:$G$46,MATCH($AB1189,ITP!$E$3:$E$46,0)),""))</f>
        <v/>
      </c>
      <c r="S1189" s="33" t="n"/>
      <c r="T1189" s="33" t="n"/>
      <c r="U1189" s="33">
        <f>IF($AB1189="","",IFERROR(INDEX(ITP!$I$3:$I$46,MATCH($AB1189,ITP!$E$3:$E$46,0)),""))</f>
        <v/>
      </c>
      <c r="V1189" s="33">
        <f>IF($AB1189="","",IFERROR(INDEX(ITP!$J$3:$J$46,MATCH($AB1189,ITP!$E$3:$E$46,0)),""))</f>
        <v/>
      </c>
      <c r="W1189" s="33">
        <f>IF($AB1189="","",IFERROR(INDEX(ITP!$K$3:$K$46,MATCH($AB1189,ITP!$E$3:$E$46,0)),""))</f>
        <v/>
      </c>
      <c r="X1189" s="33">
        <f>IF($AB1189="","",IFERROR(INDEX(ITP!$L$3:$L$46,MATCH($AB1189,ITP!$E$3:$E$46,0)),""))</f>
        <v/>
      </c>
      <c r="Y1189" s="33">
        <f>IF($AB1189="","",IFERROR(INDEX(ITP!$M$3:$M$46,MATCH($AB1189,ITP!$E$3:$E$46,0)),""))</f>
        <v/>
      </c>
      <c r="Z1189" s="33">
        <f>IF($AB1189="","",IFERROR(INDEX(ITP!$N$3:$N$46,MATCH($AB1189,ITP!$E$3:$E$46,0)),""))</f>
        <v/>
      </c>
      <c r="AA1189" s="13">
        <f>IF(A1189="","",A1189&amp;"|"&amp;COUNTIF($A$2:A1189,A1189))</f>
        <v/>
      </c>
      <c r="AB1189" s="13">
        <f>IF($A1189="","",IFERROR(INDEX(ITP!$C$3:$C$21,MATCH(1,INDEX((ITP!$A$3:$A$21=$A1189)*(((ITP!$B$3:$B$21="")+ISNUMBER(SEARCH(ITP!$B$3:$B$21,$G1189&amp;" "&amp;$T1189)))&gt;0),0),0)),""))</f>
        <v/>
      </c>
    </row>
    <row r="1190">
      <c r="A1190" s="33" t="n"/>
      <c r="B1190" s="10" t="n"/>
      <c r="C1190" s="33" t="n"/>
      <c r="D1190" s="28" t="n"/>
      <c r="E1190" s="10" t="n"/>
      <c r="F1190" s="44" t="n"/>
      <c r="G1190" s="33" t="n"/>
      <c r="H1190" s="33" t="n"/>
      <c r="I1190" s="33" t="n"/>
      <c r="J1190" s="33" t="n"/>
      <c r="K1190" s="44" t="n"/>
      <c r="L1190" s="10" t="n"/>
      <c r="M1190" s="33" t="n"/>
      <c r="N1190" s="33" t="n"/>
      <c r="O1190" s="33" t="n"/>
      <c r="P1190" s="33" t="n"/>
      <c r="Q1190" s="33" t="n"/>
      <c r="R1190" s="33">
        <f>IF($AB1190="","",IFERROR(INDEX(ITP!$G$3:$G$46,MATCH($AB1190,ITP!$E$3:$E$46,0)),""))</f>
        <v/>
      </c>
      <c r="S1190" s="33" t="n"/>
      <c r="T1190" s="33" t="n"/>
      <c r="U1190" s="33">
        <f>IF($AB1190="","",IFERROR(INDEX(ITP!$I$3:$I$46,MATCH($AB1190,ITP!$E$3:$E$46,0)),""))</f>
        <v/>
      </c>
      <c r="V1190" s="33">
        <f>IF($AB1190="","",IFERROR(INDEX(ITP!$J$3:$J$46,MATCH($AB1190,ITP!$E$3:$E$46,0)),""))</f>
        <v/>
      </c>
      <c r="W1190" s="33">
        <f>IF($AB1190="","",IFERROR(INDEX(ITP!$K$3:$K$46,MATCH($AB1190,ITP!$E$3:$E$46,0)),""))</f>
        <v/>
      </c>
      <c r="X1190" s="33">
        <f>IF($AB1190="","",IFERROR(INDEX(ITP!$L$3:$L$46,MATCH($AB1190,ITP!$E$3:$E$46,0)),""))</f>
        <v/>
      </c>
      <c r="Y1190" s="33">
        <f>IF($AB1190="","",IFERROR(INDEX(ITP!$M$3:$M$46,MATCH($AB1190,ITP!$E$3:$E$46,0)),""))</f>
        <v/>
      </c>
      <c r="Z1190" s="33">
        <f>IF($AB1190="","",IFERROR(INDEX(ITP!$N$3:$N$46,MATCH($AB1190,ITP!$E$3:$E$46,0)),""))</f>
        <v/>
      </c>
      <c r="AA1190" s="13">
        <f>IF(A1190="","",A1190&amp;"|"&amp;COUNTIF($A$2:A1190,A1190))</f>
        <v/>
      </c>
      <c r="AB1190" s="13">
        <f>IF($A1190="","",IFERROR(INDEX(ITP!$C$3:$C$21,MATCH(1,INDEX((ITP!$A$3:$A$21=$A1190)*(((ITP!$B$3:$B$21="")+ISNUMBER(SEARCH(ITP!$B$3:$B$21,$G1190&amp;" "&amp;$T1190)))&gt;0),0),0)),""))</f>
        <v/>
      </c>
    </row>
    <row r="1191">
      <c r="A1191" s="33" t="n"/>
      <c r="B1191" s="10" t="n"/>
      <c r="C1191" s="33" t="n"/>
      <c r="D1191" s="28" t="n"/>
      <c r="E1191" s="10" t="n"/>
      <c r="F1191" s="44" t="n"/>
      <c r="G1191" s="33" t="n"/>
      <c r="H1191" s="33" t="n"/>
      <c r="I1191" s="33" t="n"/>
      <c r="J1191" s="33" t="n"/>
      <c r="K1191" s="44" t="n"/>
      <c r="L1191" s="10" t="n"/>
      <c r="M1191" s="33" t="n"/>
      <c r="N1191" s="33" t="n"/>
      <c r="O1191" s="33" t="n"/>
      <c r="P1191" s="33" t="n"/>
      <c r="Q1191" s="33" t="n"/>
      <c r="R1191" s="33">
        <f>IF($AB1191="","",IFERROR(INDEX(ITP!$G$3:$G$46,MATCH($AB1191,ITP!$E$3:$E$46,0)),""))</f>
        <v/>
      </c>
      <c r="S1191" s="33" t="n"/>
      <c r="T1191" s="33" t="n"/>
      <c r="U1191" s="33">
        <f>IF($AB1191="","",IFERROR(INDEX(ITP!$I$3:$I$46,MATCH($AB1191,ITP!$E$3:$E$46,0)),""))</f>
        <v/>
      </c>
      <c r="V1191" s="33">
        <f>IF($AB1191="","",IFERROR(INDEX(ITP!$J$3:$J$46,MATCH($AB1191,ITP!$E$3:$E$46,0)),""))</f>
        <v/>
      </c>
      <c r="W1191" s="33">
        <f>IF($AB1191="","",IFERROR(INDEX(ITP!$K$3:$K$46,MATCH($AB1191,ITP!$E$3:$E$46,0)),""))</f>
        <v/>
      </c>
      <c r="X1191" s="33">
        <f>IF($AB1191="","",IFERROR(INDEX(ITP!$L$3:$L$46,MATCH($AB1191,ITP!$E$3:$E$46,0)),""))</f>
        <v/>
      </c>
      <c r="Y1191" s="33">
        <f>IF($AB1191="","",IFERROR(INDEX(ITP!$M$3:$M$46,MATCH($AB1191,ITP!$E$3:$E$46,0)),""))</f>
        <v/>
      </c>
      <c r="Z1191" s="33">
        <f>IF($AB1191="","",IFERROR(INDEX(ITP!$N$3:$N$46,MATCH($AB1191,ITP!$E$3:$E$46,0)),""))</f>
        <v/>
      </c>
      <c r="AA1191" s="13">
        <f>IF(A1191="","",A1191&amp;"|"&amp;COUNTIF($A$2:A1191,A1191))</f>
        <v/>
      </c>
      <c r="AB1191" s="13">
        <f>IF($A1191="","",IFERROR(INDEX(ITP!$C$3:$C$21,MATCH(1,INDEX((ITP!$A$3:$A$21=$A1191)*(((ITP!$B$3:$B$21="")+ISNUMBER(SEARCH(ITP!$B$3:$B$21,$G1191&amp;" "&amp;$T1191)))&gt;0),0),0)),""))</f>
        <v/>
      </c>
    </row>
    <row r="1192">
      <c r="A1192" s="33" t="n"/>
      <c r="B1192" s="10" t="n"/>
      <c r="C1192" s="33" t="n"/>
      <c r="D1192" s="28" t="n"/>
      <c r="E1192" s="10" t="n"/>
      <c r="F1192" s="44" t="n"/>
      <c r="G1192" s="33" t="n"/>
      <c r="H1192" s="33" t="n"/>
      <c r="I1192" s="33" t="n"/>
      <c r="J1192" s="33" t="n"/>
      <c r="K1192" s="44" t="n"/>
      <c r="L1192" s="10" t="n"/>
      <c r="M1192" s="33" t="n"/>
      <c r="N1192" s="33" t="n"/>
      <c r="O1192" s="33" t="n"/>
      <c r="P1192" s="33" t="n"/>
      <c r="Q1192" s="33" t="n"/>
      <c r="R1192" s="33">
        <f>IF($AB1192="","",IFERROR(INDEX(ITP!$G$3:$G$46,MATCH($AB1192,ITP!$E$3:$E$46,0)),""))</f>
        <v/>
      </c>
      <c r="S1192" s="33" t="n"/>
      <c r="T1192" s="33" t="n"/>
      <c r="U1192" s="33">
        <f>IF($AB1192="","",IFERROR(INDEX(ITP!$I$3:$I$46,MATCH($AB1192,ITP!$E$3:$E$46,0)),""))</f>
        <v/>
      </c>
      <c r="V1192" s="33">
        <f>IF($AB1192="","",IFERROR(INDEX(ITP!$J$3:$J$46,MATCH($AB1192,ITP!$E$3:$E$46,0)),""))</f>
        <v/>
      </c>
      <c r="W1192" s="33">
        <f>IF($AB1192="","",IFERROR(INDEX(ITP!$K$3:$K$46,MATCH($AB1192,ITP!$E$3:$E$46,0)),""))</f>
        <v/>
      </c>
      <c r="X1192" s="33">
        <f>IF($AB1192="","",IFERROR(INDEX(ITP!$L$3:$L$46,MATCH($AB1192,ITP!$E$3:$E$46,0)),""))</f>
        <v/>
      </c>
      <c r="Y1192" s="33">
        <f>IF($AB1192="","",IFERROR(INDEX(ITP!$M$3:$M$46,MATCH($AB1192,ITP!$E$3:$E$46,0)),""))</f>
        <v/>
      </c>
      <c r="Z1192" s="33">
        <f>IF($AB1192="","",IFERROR(INDEX(ITP!$N$3:$N$46,MATCH($AB1192,ITP!$E$3:$E$46,0)),""))</f>
        <v/>
      </c>
      <c r="AA1192" s="13">
        <f>IF(A1192="","",A1192&amp;"|"&amp;COUNTIF($A$2:A1192,A1192))</f>
        <v/>
      </c>
      <c r="AB1192" s="13">
        <f>IF($A1192="","",IFERROR(INDEX(ITP!$C$3:$C$21,MATCH(1,INDEX((ITP!$A$3:$A$21=$A1192)*(((ITP!$B$3:$B$21="")+ISNUMBER(SEARCH(ITP!$B$3:$B$21,$G1192&amp;" "&amp;$T1192)))&gt;0),0),0)),""))</f>
        <v/>
      </c>
    </row>
    <row r="1193">
      <c r="A1193" s="33" t="n"/>
      <c r="B1193" s="10" t="n"/>
      <c r="C1193" s="33" t="n"/>
      <c r="D1193" s="28" t="n"/>
      <c r="E1193" s="10" t="n"/>
      <c r="F1193" s="44" t="n"/>
      <c r="G1193" s="33" t="n"/>
      <c r="H1193" s="33" t="n"/>
      <c r="I1193" s="33" t="n"/>
      <c r="J1193" s="33" t="n"/>
      <c r="K1193" s="44" t="n"/>
      <c r="L1193" s="10" t="n"/>
      <c r="M1193" s="33" t="n"/>
      <c r="N1193" s="33" t="n"/>
      <c r="O1193" s="33" t="n"/>
      <c r="P1193" s="33" t="n"/>
      <c r="Q1193" s="33" t="n"/>
      <c r="R1193" s="33">
        <f>IF($AB1193="","",IFERROR(INDEX(ITP!$G$3:$G$46,MATCH($AB1193,ITP!$E$3:$E$46,0)),""))</f>
        <v/>
      </c>
      <c r="S1193" s="33" t="n"/>
      <c r="T1193" s="33" t="n"/>
      <c r="U1193" s="33">
        <f>IF($AB1193="","",IFERROR(INDEX(ITP!$I$3:$I$46,MATCH($AB1193,ITP!$E$3:$E$46,0)),""))</f>
        <v/>
      </c>
      <c r="V1193" s="33">
        <f>IF($AB1193="","",IFERROR(INDEX(ITP!$J$3:$J$46,MATCH($AB1193,ITP!$E$3:$E$46,0)),""))</f>
        <v/>
      </c>
      <c r="W1193" s="33">
        <f>IF($AB1193="","",IFERROR(INDEX(ITP!$K$3:$K$46,MATCH($AB1193,ITP!$E$3:$E$46,0)),""))</f>
        <v/>
      </c>
      <c r="X1193" s="33">
        <f>IF($AB1193="","",IFERROR(INDEX(ITP!$L$3:$L$46,MATCH($AB1193,ITP!$E$3:$E$46,0)),""))</f>
        <v/>
      </c>
      <c r="Y1193" s="33">
        <f>IF($AB1193="","",IFERROR(INDEX(ITP!$M$3:$M$46,MATCH($AB1193,ITP!$E$3:$E$46,0)),""))</f>
        <v/>
      </c>
      <c r="Z1193" s="33">
        <f>IF($AB1193="","",IFERROR(INDEX(ITP!$N$3:$N$46,MATCH($AB1193,ITP!$E$3:$E$46,0)),""))</f>
        <v/>
      </c>
      <c r="AA1193" s="13">
        <f>IF(A1193="","",A1193&amp;"|"&amp;COUNTIF($A$2:A1193,A1193))</f>
        <v/>
      </c>
      <c r="AB1193" s="13">
        <f>IF($A1193="","",IFERROR(INDEX(ITP!$C$3:$C$21,MATCH(1,INDEX((ITP!$A$3:$A$21=$A1193)*(((ITP!$B$3:$B$21="")+ISNUMBER(SEARCH(ITP!$B$3:$B$21,$G1193&amp;" "&amp;$T1193)))&gt;0),0),0)),""))</f>
        <v/>
      </c>
    </row>
    <row r="1194">
      <c r="A1194" s="33" t="n"/>
      <c r="B1194" s="10" t="n"/>
      <c r="C1194" s="33" t="n"/>
      <c r="D1194" s="28" t="n"/>
      <c r="E1194" s="10" t="n"/>
      <c r="F1194" s="44" t="n"/>
      <c r="G1194" s="33" t="n"/>
      <c r="H1194" s="33" t="n"/>
      <c r="I1194" s="33" t="n"/>
      <c r="J1194" s="33" t="n"/>
      <c r="K1194" s="44" t="n"/>
      <c r="L1194" s="10" t="n"/>
      <c r="M1194" s="33" t="n"/>
      <c r="N1194" s="33" t="n"/>
      <c r="O1194" s="33" t="n"/>
      <c r="P1194" s="33" t="n"/>
      <c r="Q1194" s="33" t="n"/>
      <c r="R1194" s="33">
        <f>IF($AB1194="","",IFERROR(INDEX(ITP!$G$3:$G$46,MATCH($AB1194,ITP!$E$3:$E$46,0)),""))</f>
        <v/>
      </c>
      <c r="S1194" s="33" t="n"/>
      <c r="T1194" s="33" t="n"/>
      <c r="U1194" s="33">
        <f>IF($AB1194="","",IFERROR(INDEX(ITP!$I$3:$I$46,MATCH($AB1194,ITP!$E$3:$E$46,0)),""))</f>
        <v/>
      </c>
      <c r="V1194" s="33">
        <f>IF($AB1194="","",IFERROR(INDEX(ITP!$J$3:$J$46,MATCH($AB1194,ITP!$E$3:$E$46,0)),""))</f>
        <v/>
      </c>
      <c r="W1194" s="33">
        <f>IF($AB1194="","",IFERROR(INDEX(ITP!$K$3:$K$46,MATCH($AB1194,ITP!$E$3:$E$46,0)),""))</f>
        <v/>
      </c>
      <c r="X1194" s="33">
        <f>IF($AB1194="","",IFERROR(INDEX(ITP!$L$3:$L$46,MATCH($AB1194,ITP!$E$3:$E$46,0)),""))</f>
        <v/>
      </c>
      <c r="Y1194" s="33">
        <f>IF($AB1194="","",IFERROR(INDEX(ITP!$M$3:$M$46,MATCH($AB1194,ITP!$E$3:$E$46,0)),""))</f>
        <v/>
      </c>
      <c r="Z1194" s="33">
        <f>IF($AB1194="","",IFERROR(INDEX(ITP!$N$3:$N$46,MATCH($AB1194,ITP!$E$3:$E$46,0)),""))</f>
        <v/>
      </c>
      <c r="AA1194" s="13">
        <f>IF(A1194="","",A1194&amp;"|"&amp;COUNTIF($A$2:A1194,A1194))</f>
        <v/>
      </c>
      <c r="AB1194" s="13">
        <f>IF($A1194="","",IFERROR(INDEX(ITP!$C$3:$C$21,MATCH(1,INDEX((ITP!$A$3:$A$21=$A1194)*(((ITP!$B$3:$B$21="")+ISNUMBER(SEARCH(ITP!$B$3:$B$21,$G1194&amp;" "&amp;$T1194)))&gt;0),0),0)),""))</f>
        <v/>
      </c>
    </row>
    <row r="1195">
      <c r="A1195" s="33" t="n"/>
      <c r="B1195" s="10" t="n"/>
      <c r="C1195" s="33" t="n"/>
      <c r="D1195" s="28" t="n"/>
      <c r="E1195" s="10" t="n"/>
      <c r="F1195" s="44" t="n"/>
      <c r="G1195" s="33" t="n"/>
      <c r="H1195" s="33" t="n"/>
      <c r="I1195" s="33" t="n"/>
      <c r="J1195" s="33" t="n"/>
      <c r="K1195" s="44" t="n"/>
      <c r="L1195" s="10" t="n"/>
      <c r="M1195" s="33" t="n"/>
      <c r="N1195" s="33" t="n"/>
      <c r="O1195" s="33" t="n"/>
      <c r="P1195" s="33" t="n"/>
      <c r="Q1195" s="33" t="n"/>
      <c r="R1195" s="33">
        <f>IF($AB1195="","",IFERROR(INDEX(ITP!$G$3:$G$46,MATCH($AB1195,ITP!$E$3:$E$46,0)),""))</f>
        <v/>
      </c>
      <c r="S1195" s="33" t="n"/>
      <c r="T1195" s="33" t="n"/>
      <c r="U1195" s="33">
        <f>IF($AB1195="","",IFERROR(INDEX(ITP!$I$3:$I$46,MATCH($AB1195,ITP!$E$3:$E$46,0)),""))</f>
        <v/>
      </c>
      <c r="V1195" s="33">
        <f>IF($AB1195="","",IFERROR(INDEX(ITP!$J$3:$J$46,MATCH($AB1195,ITP!$E$3:$E$46,0)),""))</f>
        <v/>
      </c>
      <c r="W1195" s="33">
        <f>IF($AB1195="","",IFERROR(INDEX(ITP!$K$3:$K$46,MATCH($AB1195,ITP!$E$3:$E$46,0)),""))</f>
        <v/>
      </c>
      <c r="X1195" s="33">
        <f>IF($AB1195="","",IFERROR(INDEX(ITP!$L$3:$L$46,MATCH($AB1195,ITP!$E$3:$E$46,0)),""))</f>
        <v/>
      </c>
      <c r="Y1195" s="33">
        <f>IF($AB1195="","",IFERROR(INDEX(ITP!$M$3:$M$46,MATCH($AB1195,ITP!$E$3:$E$46,0)),""))</f>
        <v/>
      </c>
      <c r="Z1195" s="33">
        <f>IF($AB1195="","",IFERROR(INDEX(ITP!$N$3:$N$46,MATCH($AB1195,ITP!$E$3:$E$46,0)),""))</f>
        <v/>
      </c>
      <c r="AA1195" s="13">
        <f>IF(A1195="","",A1195&amp;"|"&amp;COUNTIF($A$2:A1195,A1195))</f>
        <v/>
      </c>
      <c r="AB1195" s="13">
        <f>IF($A1195="","",IFERROR(INDEX(ITP!$C$3:$C$21,MATCH(1,INDEX((ITP!$A$3:$A$21=$A1195)*(((ITP!$B$3:$B$21="")+ISNUMBER(SEARCH(ITP!$B$3:$B$21,$G1195&amp;" "&amp;$T1195)))&gt;0),0),0)),""))</f>
        <v/>
      </c>
    </row>
    <row r="1196">
      <c r="A1196" s="33" t="n"/>
      <c r="B1196" s="10" t="n"/>
      <c r="C1196" s="33" t="n"/>
      <c r="D1196" s="28" t="n"/>
      <c r="E1196" s="10" t="n"/>
      <c r="F1196" s="44" t="n"/>
      <c r="G1196" s="33" t="n"/>
      <c r="H1196" s="33" t="n"/>
      <c r="I1196" s="33" t="n"/>
      <c r="J1196" s="33" t="n"/>
      <c r="K1196" s="44" t="n"/>
      <c r="L1196" s="10" t="n"/>
      <c r="M1196" s="33" t="n"/>
      <c r="N1196" s="33" t="n"/>
      <c r="O1196" s="33" t="n"/>
      <c r="P1196" s="33" t="n"/>
      <c r="Q1196" s="33" t="n"/>
      <c r="R1196" s="33">
        <f>IF($AB1196="","",IFERROR(INDEX(ITP!$G$3:$G$46,MATCH($AB1196,ITP!$E$3:$E$46,0)),""))</f>
        <v/>
      </c>
      <c r="S1196" s="33" t="n"/>
      <c r="T1196" s="33" t="n"/>
      <c r="U1196" s="33">
        <f>IF($AB1196="","",IFERROR(INDEX(ITP!$I$3:$I$46,MATCH($AB1196,ITP!$E$3:$E$46,0)),""))</f>
        <v/>
      </c>
      <c r="V1196" s="33">
        <f>IF($AB1196="","",IFERROR(INDEX(ITP!$J$3:$J$46,MATCH($AB1196,ITP!$E$3:$E$46,0)),""))</f>
        <v/>
      </c>
      <c r="W1196" s="33">
        <f>IF($AB1196="","",IFERROR(INDEX(ITP!$K$3:$K$46,MATCH($AB1196,ITP!$E$3:$E$46,0)),""))</f>
        <v/>
      </c>
      <c r="X1196" s="33">
        <f>IF($AB1196="","",IFERROR(INDEX(ITP!$L$3:$L$46,MATCH($AB1196,ITP!$E$3:$E$46,0)),""))</f>
        <v/>
      </c>
      <c r="Y1196" s="33">
        <f>IF($AB1196="","",IFERROR(INDEX(ITP!$M$3:$M$46,MATCH($AB1196,ITP!$E$3:$E$46,0)),""))</f>
        <v/>
      </c>
      <c r="Z1196" s="33">
        <f>IF($AB1196="","",IFERROR(INDEX(ITP!$N$3:$N$46,MATCH($AB1196,ITP!$E$3:$E$46,0)),""))</f>
        <v/>
      </c>
      <c r="AA1196" s="13">
        <f>IF(A1196="","",A1196&amp;"|"&amp;COUNTIF($A$2:A1196,A1196))</f>
        <v/>
      </c>
      <c r="AB1196" s="13">
        <f>IF($A1196="","",IFERROR(INDEX(ITP!$C$3:$C$21,MATCH(1,INDEX((ITP!$A$3:$A$21=$A1196)*(((ITP!$B$3:$B$21="")+ISNUMBER(SEARCH(ITP!$B$3:$B$21,$G1196&amp;" "&amp;$T1196)))&gt;0),0),0)),""))</f>
        <v/>
      </c>
    </row>
    <row r="1197">
      <c r="A1197" s="33" t="n"/>
      <c r="B1197" s="10" t="n"/>
      <c r="C1197" s="33" t="n"/>
      <c r="D1197" s="28" t="n"/>
      <c r="E1197" s="10" t="n"/>
      <c r="F1197" s="44" t="n"/>
      <c r="G1197" s="33" t="n"/>
      <c r="H1197" s="33" t="n"/>
      <c r="I1197" s="33" t="n"/>
      <c r="J1197" s="33" t="n"/>
      <c r="K1197" s="44" t="n"/>
      <c r="L1197" s="10" t="n"/>
      <c r="M1197" s="33" t="n"/>
      <c r="N1197" s="33" t="n"/>
      <c r="O1197" s="33" t="n"/>
      <c r="P1197" s="33" t="n"/>
      <c r="Q1197" s="33" t="n"/>
      <c r="R1197" s="33">
        <f>IF($AB1197="","",IFERROR(INDEX(ITP!$G$3:$G$46,MATCH($AB1197,ITP!$E$3:$E$46,0)),""))</f>
        <v/>
      </c>
      <c r="S1197" s="33" t="n"/>
      <c r="T1197" s="33" t="n"/>
      <c r="U1197" s="33">
        <f>IF($AB1197="","",IFERROR(INDEX(ITP!$I$3:$I$46,MATCH($AB1197,ITP!$E$3:$E$46,0)),""))</f>
        <v/>
      </c>
      <c r="V1197" s="33">
        <f>IF($AB1197="","",IFERROR(INDEX(ITP!$J$3:$J$46,MATCH($AB1197,ITP!$E$3:$E$46,0)),""))</f>
        <v/>
      </c>
      <c r="W1197" s="33">
        <f>IF($AB1197="","",IFERROR(INDEX(ITP!$K$3:$K$46,MATCH($AB1197,ITP!$E$3:$E$46,0)),""))</f>
        <v/>
      </c>
      <c r="X1197" s="33">
        <f>IF($AB1197="","",IFERROR(INDEX(ITP!$L$3:$L$46,MATCH($AB1197,ITP!$E$3:$E$46,0)),""))</f>
        <v/>
      </c>
      <c r="Y1197" s="33">
        <f>IF($AB1197="","",IFERROR(INDEX(ITP!$M$3:$M$46,MATCH($AB1197,ITP!$E$3:$E$46,0)),""))</f>
        <v/>
      </c>
      <c r="Z1197" s="33">
        <f>IF($AB1197="","",IFERROR(INDEX(ITP!$N$3:$N$46,MATCH($AB1197,ITP!$E$3:$E$46,0)),""))</f>
        <v/>
      </c>
      <c r="AA1197" s="13">
        <f>IF(A1197="","",A1197&amp;"|"&amp;COUNTIF($A$2:A1197,A1197))</f>
        <v/>
      </c>
      <c r="AB1197" s="13">
        <f>IF($A1197="","",IFERROR(INDEX(ITP!$C$3:$C$21,MATCH(1,INDEX((ITP!$A$3:$A$21=$A1197)*(((ITP!$B$3:$B$21="")+ISNUMBER(SEARCH(ITP!$B$3:$B$21,$G1197&amp;" "&amp;$T1197)))&gt;0),0),0)),""))</f>
        <v/>
      </c>
    </row>
    <row r="1198">
      <c r="A1198" s="33" t="n"/>
      <c r="B1198" s="10" t="n"/>
      <c r="C1198" s="33" t="n"/>
      <c r="D1198" s="28" t="n"/>
      <c r="E1198" s="10" t="n"/>
      <c r="F1198" s="44" t="n"/>
      <c r="G1198" s="33" t="n"/>
      <c r="H1198" s="33" t="n"/>
      <c r="I1198" s="33" t="n"/>
      <c r="J1198" s="33" t="n"/>
      <c r="K1198" s="44" t="n"/>
      <c r="L1198" s="10" t="n"/>
      <c r="M1198" s="33" t="n"/>
      <c r="N1198" s="33" t="n"/>
      <c r="O1198" s="33" t="n"/>
      <c r="P1198" s="33" t="n"/>
      <c r="Q1198" s="33" t="n"/>
      <c r="R1198" s="33">
        <f>IF($AB1198="","",IFERROR(INDEX(ITP!$G$3:$G$46,MATCH($AB1198,ITP!$E$3:$E$46,0)),""))</f>
        <v/>
      </c>
      <c r="S1198" s="33" t="n"/>
      <c r="T1198" s="33" t="n"/>
      <c r="U1198" s="33">
        <f>IF($AB1198="","",IFERROR(INDEX(ITP!$I$3:$I$46,MATCH($AB1198,ITP!$E$3:$E$46,0)),""))</f>
        <v/>
      </c>
      <c r="V1198" s="33">
        <f>IF($AB1198="","",IFERROR(INDEX(ITP!$J$3:$J$46,MATCH($AB1198,ITP!$E$3:$E$46,0)),""))</f>
        <v/>
      </c>
      <c r="W1198" s="33">
        <f>IF($AB1198="","",IFERROR(INDEX(ITP!$K$3:$K$46,MATCH($AB1198,ITP!$E$3:$E$46,0)),""))</f>
        <v/>
      </c>
      <c r="X1198" s="33">
        <f>IF($AB1198="","",IFERROR(INDEX(ITP!$L$3:$L$46,MATCH($AB1198,ITP!$E$3:$E$46,0)),""))</f>
        <v/>
      </c>
      <c r="Y1198" s="33">
        <f>IF($AB1198="","",IFERROR(INDEX(ITP!$M$3:$M$46,MATCH($AB1198,ITP!$E$3:$E$46,0)),""))</f>
        <v/>
      </c>
      <c r="Z1198" s="33">
        <f>IF($AB1198="","",IFERROR(INDEX(ITP!$N$3:$N$46,MATCH($AB1198,ITP!$E$3:$E$46,0)),""))</f>
        <v/>
      </c>
      <c r="AA1198" s="13">
        <f>IF(A1198="","",A1198&amp;"|"&amp;COUNTIF($A$2:A1198,A1198))</f>
        <v/>
      </c>
      <c r="AB1198" s="13">
        <f>IF($A1198="","",IFERROR(INDEX(ITP!$C$3:$C$21,MATCH(1,INDEX((ITP!$A$3:$A$21=$A1198)*(((ITP!$B$3:$B$21="")+ISNUMBER(SEARCH(ITP!$B$3:$B$21,$G1198&amp;" "&amp;$T1198)))&gt;0),0),0)),""))</f>
        <v/>
      </c>
    </row>
    <row r="1199">
      <c r="A1199" s="33" t="n"/>
      <c r="B1199" s="10" t="n"/>
      <c r="C1199" s="33" t="n"/>
      <c r="D1199" s="28" t="n"/>
      <c r="E1199" s="10" t="n"/>
      <c r="F1199" s="44" t="n"/>
      <c r="G1199" s="33" t="n"/>
      <c r="H1199" s="33" t="n"/>
      <c r="I1199" s="33" t="n"/>
      <c r="J1199" s="33" t="n"/>
      <c r="K1199" s="44" t="n"/>
      <c r="L1199" s="10" t="n"/>
      <c r="M1199" s="33" t="n"/>
      <c r="N1199" s="33" t="n"/>
      <c r="O1199" s="33" t="n"/>
      <c r="P1199" s="33" t="n"/>
      <c r="Q1199" s="33" t="n"/>
      <c r="R1199" s="33">
        <f>IF($AB1199="","",IFERROR(INDEX(ITP!$G$3:$G$46,MATCH($AB1199,ITP!$E$3:$E$46,0)),""))</f>
        <v/>
      </c>
      <c r="S1199" s="33" t="n"/>
      <c r="T1199" s="33" t="n"/>
      <c r="U1199" s="33">
        <f>IF($AB1199="","",IFERROR(INDEX(ITP!$I$3:$I$46,MATCH($AB1199,ITP!$E$3:$E$46,0)),""))</f>
        <v/>
      </c>
      <c r="V1199" s="33">
        <f>IF($AB1199="","",IFERROR(INDEX(ITP!$J$3:$J$46,MATCH($AB1199,ITP!$E$3:$E$46,0)),""))</f>
        <v/>
      </c>
      <c r="W1199" s="33">
        <f>IF($AB1199="","",IFERROR(INDEX(ITP!$K$3:$K$46,MATCH($AB1199,ITP!$E$3:$E$46,0)),""))</f>
        <v/>
      </c>
      <c r="X1199" s="33">
        <f>IF($AB1199="","",IFERROR(INDEX(ITP!$L$3:$L$46,MATCH($AB1199,ITP!$E$3:$E$46,0)),""))</f>
        <v/>
      </c>
      <c r="Y1199" s="33">
        <f>IF($AB1199="","",IFERROR(INDEX(ITP!$M$3:$M$46,MATCH($AB1199,ITP!$E$3:$E$46,0)),""))</f>
        <v/>
      </c>
      <c r="Z1199" s="33">
        <f>IF($AB1199="","",IFERROR(INDEX(ITP!$N$3:$N$46,MATCH($AB1199,ITP!$E$3:$E$46,0)),""))</f>
        <v/>
      </c>
      <c r="AA1199" s="13">
        <f>IF(A1199="","",A1199&amp;"|"&amp;COUNTIF($A$2:A1199,A1199))</f>
        <v/>
      </c>
      <c r="AB1199" s="13">
        <f>IF($A1199="","",IFERROR(INDEX(ITP!$C$3:$C$21,MATCH(1,INDEX((ITP!$A$3:$A$21=$A1199)*(((ITP!$B$3:$B$21="")+ISNUMBER(SEARCH(ITP!$B$3:$B$21,$G1199&amp;" "&amp;$T1199)))&gt;0),0),0)),""))</f>
        <v/>
      </c>
    </row>
    <row r="1200">
      <c r="A1200" s="33" t="n"/>
      <c r="B1200" s="10" t="n"/>
      <c r="C1200" s="33" t="n"/>
      <c r="D1200" s="28" t="n"/>
      <c r="E1200" s="10" t="n"/>
      <c r="F1200" s="44" t="n"/>
      <c r="G1200" s="33" t="n"/>
      <c r="H1200" s="33" t="n"/>
      <c r="I1200" s="33" t="n"/>
      <c r="J1200" s="33" t="n"/>
      <c r="K1200" s="44" t="n"/>
      <c r="L1200" s="10" t="n"/>
      <c r="M1200" s="33" t="n"/>
      <c r="N1200" s="33" t="n"/>
      <c r="O1200" s="33" t="n"/>
      <c r="P1200" s="33" t="n"/>
      <c r="Q1200" s="33" t="n"/>
      <c r="R1200" s="33">
        <f>IF($AB1200="","",IFERROR(INDEX(ITP!$G$3:$G$46,MATCH($AB1200,ITP!$E$3:$E$46,0)),""))</f>
        <v/>
      </c>
      <c r="S1200" s="33" t="n"/>
      <c r="T1200" s="33" t="n"/>
      <c r="U1200" s="33">
        <f>IF($AB1200="","",IFERROR(INDEX(ITP!$I$3:$I$46,MATCH($AB1200,ITP!$E$3:$E$46,0)),""))</f>
        <v/>
      </c>
      <c r="V1200" s="33">
        <f>IF($AB1200="","",IFERROR(INDEX(ITP!$J$3:$J$46,MATCH($AB1200,ITP!$E$3:$E$46,0)),""))</f>
        <v/>
      </c>
      <c r="W1200" s="33">
        <f>IF($AB1200="","",IFERROR(INDEX(ITP!$K$3:$K$46,MATCH($AB1200,ITP!$E$3:$E$46,0)),""))</f>
        <v/>
      </c>
      <c r="X1200" s="33">
        <f>IF($AB1200="","",IFERROR(INDEX(ITP!$L$3:$L$46,MATCH($AB1200,ITP!$E$3:$E$46,0)),""))</f>
        <v/>
      </c>
      <c r="Y1200" s="33">
        <f>IF($AB1200="","",IFERROR(INDEX(ITP!$M$3:$M$46,MATCH($AB1200,ITP!$E$3:$E$46,0)),""))</f>
        <v/>
      </c>
      <c r="Z1200" s="33">
        <f>IF($AB1200="","",IFERROR(INDEX(ITP!$N$3:$N$46,MATCH($AB1200,ITP!$E$3:$E$46,0)),""))</f>
        <v/>
      </c>
      <c r="AA1200" s="13">
        <f>IF(A1200="","",A1200&amp;"|"&amp;COUNTIF($A$2:A1200,A1200))</f>
        <v/>
      </c>
      <c r="AB1200" s="13">
        <f>IF($A1200="","",IFERROR(INDEX(ITP!$C$3:$C$21,MATCH(1,INDEX((ITP!$A$3:$A$21=$A1200)*(((ITP!$B$3:$B$21="")+ISNUMBER(SEARCH(ITP!$B$3:$B$21,$G1200&amp;" "&amp;$T1200)))&gt;0),0),0)),""))</f>
        <v/>
      </c>
    </row>
    <row r="1201">
      <c r="A1201" s="33" t="n"/>
      <c r="B1201" s="10" t="n"/>
      <c r="C1201" s="33" t="n"/>
      <c r="D1201" s="28" t="n"/>
      <c r="E1201" s="10" t="n"/>
      <c r="F1201" s="44" t="n"/>
      <c r="G1201" s="33" t="n"/>
      <c r="H1201" s="33" t="n"/>
      <c r="I1201" s="33" t="n"/>
      <c r="J1201" s="33" t="n"/>
      <c r="K1201" s="44" t="n"/>
      <c r="L1201" s="10" t="n"/>
      <c r="M1201" s="33" t="n"/>
      <c r="N1201" s="33" t="n"/>
      <c r="O1201" s="33" t="n"/>
      <c r="P1201" s="33" t="n"/>
      <c r="Q1201" s="33" t="n"/>
      <c r="R1201" s="33">
        <f>IF($AB1201="","",IFERROR(INDEX(ITP!$G$3:$G$46,MATCH($AB1201,ITP!$E$3:$E$46,0)),""))</f>
        <v/>
      </c>
      <c r="S1201" s="33" t="n"/>
      <c r="T1201" s="33" t="n"/>
      <c r="U1201" s="33">
        <f>IF($AB1201="","",IFERROR(INDEX(ITP!$I$3:$I$46,MATCH($AB1201,ITP!$E$3:$E$46,0)),""))</f>
        <v/>
      </c>
      <c r="V1201" s="33">
        <f>IF($AB1201="","",IFERROR(INDEX(ITP!$J$3:$J$46,MATCH($AB1201,ITP!$E$3:$E$46,0)),""))</f>
        <v/>
      </c>
      <c r="W1201" s="33">
        <f>IF($AB1201="","",IFERROR(INDEX(ITP!$K$3:$K$46,MATCH($AB1201,ITP!$E$3:$E$46,0)),""))</f>
        <v/>
      </c>
      <c r="X1201" s="33">
        <f>IF($AB1201="","",IFERROR(INDEX(ITP!$L$3:$L$46,MATCH($AB1201,ITP!$E$3:$E$46,0)),""))</f>
        <v/>
      </c>
      <c r="Y1201" s="33">
        <f>IF($AB1201="","",IFERROR(INDEX(ITP!$M$3:$M$46,MATCH($AB1201,ITP!$E$3:$E$46,0)),""))</f>
        <v/>
      </c>
      <c r="Z1201" s="33">
        <f>IF($AB1201="","",IFERROR(INDEX(ITP!$N$3:$N$46,MATCH($AB1201,ITP!$E$3:$E$46,0)),""))</f>
        <v/>
      </c>
      <c r="AA1201" s="13">
        <f>IF(A1201="","",A1201&amp;"|"&amp;COUNTIF($A$2:A1201,A1201))</f>
        <v/>
      </c>
      <c r="AB1201" s="13">
        <f>IF($A1201="","",IFERROR(INDEX(ITP!$C$3:$C$21,MATCH(1,INDEX((ITP!$A$3:$A$21=$A1201)*(((ITP!$B$3:$B$21="")+ISNUMBER(SEARCH(ITP!$B$3:$B$21,$G1201&amp;" "&amp;$T1201)))&gt;0),0),0)),""))</f>
        <v/>
      </c>
    </row>
    <row r="1202">
      <c r="A1202" s="33" t="n"/>
      <c r="B1202" s="10" t="n"/>
      <c r="C1202" s="33" t="n"/>
      <c r="D1202" s="28" t="n"/>
      <c r="E1202" s="10" t="n"/>
      <c r="F1202" s="44" t="n"/>
      <c r="G1202" s="33" t="n"/>
      <c r="H1202" s="33" t="n"/>
      <c r="I1202" s="33" t="n"/>
      <c r="J1202" s="33" t="n"/>
      <c r="K1202" s="44" t="n"/>
      <c r="L1202" s="10" t="n"/>
      <c r="M1202" s="33" t="n"/>
      <c r="N1202" s="33" t="n"/>
      <c r="O1202" s="33" t="n"/>
      <c r="P1202" s="33" t="n"/>
      <c r="Q1202" s="33" t="n"/>
      <c r="R1202" s="33">
        <f>IF($AB1202="","",IFERROR(INDEX(ITP!$G$3:$G$46,MATCH($AB1202,ITP!$E$3:$E$46,0)),""))</f>
        <v/>
      </c>
      <c r="S1202" s="33" t="n"/>
      <c r="T1202" s="33" t="n"/>
      <c r="U1202" s="33">
        <f>IF($AB1202="","",IFERROR(INDEX(ITP!$I$3:$I$46,MATCH($AB1202,ITP!$E$3:$E$46,0)),""))</f>
        <v/>
      </c>
      <c r="V1202" s="33">
        <f>IF($AB1202="","",IFERROR(INDEX(ITP!$J$3:$J$46,MATCH($AB1202,ITP!$E$3:$E$46,0)),""))</f>
        <v/>
      </c>
      <c r="W1202" s="33">
        <f>IF($AB1202="","",IFERROR(INDEX(ITP!$K$3:$K$46,MATCH($AB1202,ITP!$E$3:$E$46,0)),""))</f>
        <v/>
      </c>
      <c r="X1202" s="33">
        <f>IF($AB1202="","",IFERROR(INDEX(ITP!$L$3:$L$46,MATCH($AB1202,ITP!$E$3:$E$46,0)),""))</f>
        <v/>
      </c>
      <c r="Y1202" s="33">
        <f>IF($AB1202="","",IFERROR(INDEX(ITP!$M$3:$M$46,MATCH($AB1202,ITP!$E$3:$E$46,0)),""))</f>
        <v/>
      </c>
      <c r="Z1202" s="33">
        <f>IF($AB1202="","",IFERROR(INDEX(ITP!$N$3:$N$46,MATCH($AB1202,ITP!$E$3:$E$46,0)),""))</f>
        <v/>
      </c>
      <c r="AA1202" s="13">
        <f>IF(A1202="","",A1202&amp;"|"&amp;COUNTIF($A$2:A1202,A1202))</f>
        <v/>
      </c>
      <c r="AB1202" s="13">
        <f>IF($A1202="","",IFERROR(INDEX(ITP!$C$3:$C$21,MATCH(1,INDEX((ITP!$A$3:$A$21=$A1202)*(((ITP!$B$3:$B$21="")+ISNUMBER(SEARCH(ITP!$B$3:$B$21,$G1202&amp;" "&amp;$T1202)))&gt;0),0),0)),""))</f>
        <v/>
      </c>
    </row>
    <row r="1203">
      <c r="A1203" s="33" t="n"/>
      <c r="B1203" s="10" t="n"/>
      <c r="C1203" s="33" t="n"/>
      <c r="D1203" s="28" t="n"/>
      <c r="E1203" s="10" t="n"/>
      <c r="F1203" s="44" t="n"/>
      <c r="G1203" s="33" t="n"/>
      <c r="H1203" s="33" t="n"/>
      <c r="I1203" s="33" t="n"/>
      <c r="J1203" s="33" t="n"/>
      <c r="K1203" s="44" t="n"/>
      <c r="L1203" s="10" t="n"/>
      <c r="M1203" s="33" t="n"/>
      <c r="N1203" s="33" t="n"/>
      <c r="O1203" s="33" t="n"/>
      <c r="P1203" s="33" t="n"/>
      <c r="Q1203" s="33" t="n"/>
      <c r="R1203" s="33">
        <f>IF($AB1203="","",IFERROR(INDEX(ITP!$G$3:$G$46,MATCH($AB1203,ITP!$E$3:$E$46,0)),""))</f>
        <v/>
      </c>
      <c r="S1203" s="33" t="n"/>
      <c r="T1203" s="33" t="n"/>
      <c r="U1203" s="33">
        <f>IF($AB1203="","",IFERROR(INDEX(ITP!$I$3:$I$46,MATCH($AB1203,ITP!$E$3:$E$46,0)),""))</f>
        <v/>
      </c>
      <c r="V1203" s="33">
        <f>IF($AB1203="","",IFERROR(INDEX(ITP!$J$3:$J$46,MATCH($AB1203,ITP!$E$3:$E$46,0)),""))</f>
        <v/>
      </c>
      <c r="W1203" s="33">
        <f>IF($AB1203="","",IFERROR(INDEX(ITP!$K$3:$K$46,MATCH($AB1203,ITP!$E$3:$E$46,0)),""))</f>
        <v/>
      </c>
      <c r="X1203" s="33">
        <f>IF($AB1203="","",IFERROR(INDEX(ITP!$L$3:$L$46,MATCH($AB1203,ITP!$E$3:$E$46,0)),""))</f>
        <v/>
      </c>
      <c r="Y1203" s="33">
        <f>IF($AB1203="","",IFERROR(INDEX(ITP!$M$3:$M$46,MATCH($AB1203,ITP!$E$3:$E$46,0)),""))</f>
        <v/>
      </c>
      <c r="Z1203" s="33">
        <f>IF($AB1203="","",IFERROR(INDEX(ITP!$N$3:$N$46,MATCH($AB1203,ITP!$E$3:$E$46,0)),""))</f>
        <v/>
      </c>
      <c r="AA1203" s="13">
        <f>IF(A1203="","",A1203&amp;"|"&amp;COUNTIF($A$2:A1203,A1203))</f>
        <v/>
      </c>
      <c r="AB1203" s="13">
        <f>IF($A1203="","",IFERROR(INDEX(ITP!$C$3:$C$21,MATCH(1,INDEX((ITP!$A$3:$A$21=$A1203)*(((ITP!$B$3:$B$21="")+ISNUMBER(SEARCH(ITP!$B$3:$B$21,$G1203&amp;" "&amp;$T1203)))&gt;0),0),0)),""))</f>
        <v/>
      </c>
    </row>
    <row r="1204">
      <c r="A1204" s="33" t="n"/>
      <c r="B1204" s="10" t="n"/>
      <c r="C1204" s="33" t="n"/>
      <c r="D1204" s="28" t="n"/>
      <c r="E1204" s="10" t="n"/>
      <c r="F1204" s="44" t="n"/>
      <c r="G1204" s="33" t="n"/>
      <c r="H1204" s="33" t="n"/>
      <c r="I1204" s="33" t="n"/>
      <c r="J1204" s="33" t="n"/>
      <c r="K1204" s="44" t="n"/>
      <c r="L1204" s="10" t="n"/>
      <c r="M1204" s="33" t="n"/>
      <c r="N1204" s="33" t="n"/>
      <c r="O1204" s="33" t="n"/>
      <c r="P1204" s="33" t="n"/>
      <c r="Q1204" s="33" t="n"/>
      <c r="R1204" s="33">
        <f>IF($AB1204="","",IFERROR(INDEX(ITP!$G$3:$G$46,MATCH($AB1204,ITP!$E$3:$E$46,0)),""))</f>
        <v/>
      </c>
      <c r="S1204" s="33" t="n"/>
      <c r="T1204" s="33" t="n"/>
      <c r="U1204" s="33">
        <f>IF($AB1204="","",IFERROR(INDEX(ITP!$I$3:$I$46,MATCH($AB1204,ITP!$E$3:$E$46,0)),""))</f>
        <v/>
      </c>
      <c r="V1204" s="33">
        <f>IF($AB1204="","",IFERROR(INDEX(ITP!$J$3:$J$46,MATCH($AB1204,ITP!$E$3:$E$46,0)),""))</f>
        <v/>
      </c>
      <c r="W1204" s="33">
        <f>IF($AB1204="","",IFERROR(INDEX(ITP!$K$3:$K$46,MATCH($AB1204,ITP!$E$3:$E$46,0)),""))</f>
        <v/>
      </c>
      <c r="X1204" s="33">
        <f>IF($AB1204="","",IFERROR(INDEX(ITP!$L$3:$L$46,MATCH($AB1204,ITP!$E$3:$E$46,0)),""))</f>
        <v/>
      </c>
      <c r="Y1204" s="33">
        <f>IF($AB1204="","",IFERROR(INDEX(ITP!$M$3:$M$46,MATCH($AB1204,ITP!$E$3:$E$46,0)),""))</f>
        <v/>
      </c>
      <c r="Z1204" s="33">
        <f>IF($AB1204="","",IFERROR(INDEX(ITP!$N$3:$N$46,MATCH($AB1204,ITP!$E$3:$E$46,0)),""))</f>
        <v/>
      </c>
      <c r="AA1204" s="13">
        <f>IF(A1204="","",A1204&amp;"|"&amp;COUNTIF($A$2:A1204,A1204))</f>
        <v/>
      </c>
      <c r="AB1204" s="13">
        <f>IF($A1204="","",IFERROR(INDEX(ITP!$C$3:$C$21,MATCH(1,INDEX((ITP!$A$3:$A$21=$A1204)*(((ITP!$B$3:$B$21="")+ISNUMBER(SEARCH(ITP!$B$3:$B$21,$G1204&amp;" "&amp;$T1204)))&gt;0),0),0)),""))</f>
        <v/>
      </c>
    </row>
    <row r="1205">
      <c r="A1205" s="33" t="n"/>
      <c r="B1205" s="10" t="n"/>
      <c r="C1205" s="33" t="n"/>
      <c r="D1205" s="28" t="n"/>
      <c r="E1205" s="10" t="n"/>
      <c r="F1205" s="44" t="n"/>
      <c r="G1205" s="33" t="n"/>
      <c r="H1205" s="33" t="n"/>
      <c r="I1205" s="33" t="n"/>
      <c r="J1205" s="33" t="n"/>
      <c r="K1205" s="44" t="n"/>
      <c r="L1205" s="10" t="n"/>
      <c r="M1205" s="33" t="n"/>
      <c r="N1205" s="33" t="n"/>
      <c r="O1205" s="33" t="n"/>
      <c r="P1205" s="33" t="n"/>
      <c r="Q1205" s="33" t="n"/>
      <c r="R1205" s="33">
        <f>IF($AB1205="","",IFERROR(INDEX(ITP!$G$3:$G$46,MATCH($AB1205,ITP!$E$3:$E$46,0)),""))</f>
        <v/>
      </c>
      <c r="S1205" s="33" t="n"/>
      <c r="T1205" s="33" t="n"/>
      <c r="U1205" s="33">
        <f>IF($AB1205="","",IFERROR(INDEX(ITP!$I$3:$I$46,MATCH($AB1205,ITP!$E$3:$E$46,0)),""))</f>
        <v/>
      </c>
      <c r="V1205" s="33">
        <f>IF($AB1205="","",IFERROR(INDEX(ITP!$J$3:$J$46,MATCH($AB1205,ITP!$E$3:$E$46,0)),""))</f>
        <v/>
      </c>
      <c r="W1205" s="33">
        <f>IF($AB1205="","",IFERROR(INDEX(ITP!$K$3:$K$46,MATCH($AB1205,ITP!$E$3:$E$46,0)),""))</f>
        <v/>
      </c>
      <c r="X1205" s="33">
        <f>IF($AB1205="","",IFERROR(INDEX(ITP!$L$3:$L$46,MATCH($AB1205,ITP!$E$3:$E$46,0)),""))</f>
        <v/>
      </c>
      <c r="Y1205" s="33">
        <f>IF($AB1205="","",IFERROR(INDEX(ITP!$M$3:$M$46,MATCH($AB1205,ITP!$E$3:$E$46,0)),""))</f>
        <v/>
      </c>
      <c r="Z1205" s="33">
        <f>IF($AB1205="","",IFERROR(INDEX(ITP!$N$3:$N$46,MATCH($AB1205,ITP!$E$3:$E$46,0)),""))</f>
        <v/>
      </c>
      <c r="AA1205" s="13">
        <f>IF(A1205="","",A1205&amp;"|"&amp;COUNTIF($A$2:A1205,A1205))</f>
        <v/>
      </c>
      <c r="AB1205" s="13">
        <f>IF($A1205="","",IFERROR(INDEX(ITP!$C$3:$C$21,MATCH(1,INDEX((ITP!$A$3:$A$21=$A1205)*(((ITP!$B$3:$B$21="")+ISNUMBER(SEARCH(ITP!$B$3:$B$21,$G1205&amp;" "&amp;$T1205)))&gt;0),0),0)),""))</f>
        <v/>
      </c>
    </row>
    <row r="1206">
      <c r="A1206" s="33" t="n"/>
      <c r="B1206" s="10" t="n"/>
      <c r="C1206" s="33" t="n"/>
      <c r="D1206" s="28" t="n"/>
      <c r="E1206" s="10" t="n"/>
      <c r="F1206" s="44" t="n"/>
      <c r="G1206" s="33" t="n"/>
      <c r="H1206" s="33" t="n"/>
      <c r="I1206" s="33" t="n"/>
      <c r="J1206" s="33" t="n"/>
      <c r="K1206" s="44" t="n"/>
      <c r="L1206" s="10" t="n"/>
      <c r="M1206" s="33" t="n"/>
      <c r="N1206" s="33" t="n"/>
      <c r="O1206" s="33" t="n"/>
      <c r="P1206" s="33" t="n"/>
      <c r="Q1206" s="33" t="n"/>
      <c r="R1206" s="33">
        <f>IF($AB1206="","",IFERROR(INDEX(ITP!$G$3:$G$46,MATCH($AB1206,ITP!$E$3:$E$46,0)),""))</f>
        <v/>
      </c>
      <c r="S1206" s="33" t="n"/>
      <c r="T1206" s="33" t="n"/>
      <c r="U1206" s="33">
        <f>IF($AB1206="","",IFERROR(INDEX(ITP!$I$3:$I$46,MATCH($AB1206,ITP!$E$3:$E$46,0)),""))</f>
        <v/>
      </c>
      <c r="V1206" s="33">
        <f>IF($AB1206="","",IFERROR(INDEX(ITP!$J$3:$J$46,MATCH($AB1206,ITP!$E$3:$E$46,0)),""))</f>
        <v/>
      </c>
      <c r="W1206" s="33">
        <f>IF($AB1206="","",IFERROR(INDEX(ITP!$K$3:$K$46,MATCH($AB1206,ITP!$E$3:$E$46,0)),""))</f>
        <v/>
      </c>
      <c r="X1206" s="33">
        <f>IF($AB1206="","",IFERROR(INDEX(ITP!$L$3:$L$46,MATCH($AB1206,ITP!$E$3:$E$46,0)),""))</f>
        <v/>
      </c>
      <c r="Y1206" s="33">
        <f>IF($AB1206="","",IFERROR(INDEX(ITP!$M$3:$M$46,MATCH($AB1206,ITP!$E$3:$E$46,0)),""))</f>
        <v/>
      </c>
      <c r="Z1206" s="33">
        <f>IF($AB1206="","",IFERROR(INDEX(ITP!$N$3:$N$46,MATCH($AB1206,ITP!$E$3:$E$46,0)),""))</f>
        <v/>
      </c>
      <c r="AA1206" s="13">
        <f>IF(A1206="","",A1206&amp;"|"&amp;COUNTIF($A$2:A1206,A1206))</f>
        <v/>
      </c>
      <c r="AB1206" s="13">
        <f>IF($A1206="","",IFERROR(INDEX(ITP!$C$3:$C$21,MATCH(1,INDEX((ITP!$A$3:$A$21=$A1206)*(((ITP!$B$3:$B$21="")+ISNUMBER(SEARCH(ITP!$B$3:$B$21,$G1206&amp;" "&amp;$T1206)))&gt;0),0),0)),""))</f>
        <v/>
      </c>
    </row>
    <row r="1207">
      <c r="A1207" s="33" t="n"/>
      <c r="B1207" s="10" t="n"/>
      <c r="C1207" s="33" t="n"/>
      <c r="D1207" s="28" t="n"/>
      <c r="E1207" s="10" t="n"/>
      <c r="F1207" s="44" t="n"/>
      <c r="G1207" s="33" t="n"/>
      <c r="H1207" s="33" t="n"/>
      <c r="I1207" s="33" t="n"/>
      <c r="J1207" s="33" t="n"/>
      <c r="K1207" s="44" t="n"/>
      <c r="L1207" s="10" t="n"/>
      <c r="M1207" s="33" t="n"/>
      <c r="N1207" s="33" t="n"/>
      <c r="O1207" s="33" t="n"/>
      <c r="P1207" s="33" t="n"/>
      <c r="Q1207" s="33" t="n"/>
      <c r="R1207" s="33">
        <f>IF($AB1207="","",IFERROR(INDEX(ITP!$G$3:$G$46,MATCH($AB1207,ITP!$E$3:$E$46,0)),""))</f>
        <v/>
      </c>
      <c r="S1207" s="33" t="n"/>
      <c r="T1207" s="33" t="n"/>
      <c r="U1207" s="33">
        <f>IF($AB1207="","",IFERROR(INDEX(ITP!$I$3:$I$46,MATCH($AB1207,ITP!$E$3:$E$46,0)),""))</f>
        <v/>
      </c>
      <c r="V1207" s="33">
        <f>IF($AB1207="","",IFERROR(INDEX(ITP!$J$3:$J$46,MATCH($AB1207,ITP!$E$3:$E$46,0)),""))</f>
        <v/>
      </c>
      <c r="W1207" s="33">
        <f>IF($AB1207="","",IFERROR(INDEX(ITP!$K$3:$K$46,MATCH($AB1207,ITP!$E$3:$E$46,0)),""))</f>
        <v/>
      </c>
      <c r="X1207" s="33">
        <f>IF($AB1207="","",IFERROR(INDEX(ITP!$L$3:$L$46,MATCH($AB1207,ITP!$E$3:$E$46,0)),""))</f>
        <v/>
      </c>
      <c r="Y1207" s="33">
        <f>IF($AB1207="","",IFERROR(INDEX(ITP!$M$3:$M$46,MATCH($AB1207,ITP!$E$3:$E$46,0)),""))</f>
        <v/>
      </c>
      <c r="Z1207" s="33">
        <f>IF($AB1207="","",IFERROR(INDEX(ITP!$N$3:$N$46,MATCH($AB1207,ITP!$E$3:$E$46,0)),""))</f>
        <v/>
      </c>
      <c r="AA1207" s="13">
        <f>IF(A1207="","",A1207&amp;"|"&amp;COUNTIF($A$2:A1207,A1207))</f>
        <v/>
      </c>
      <c r="AB1207" s="13">
        <f>IF($A1207="","",IFERROR(INDEX(ITP!$C$3:$C$21,MATCH(1,INDEX((ITP!$A$3:$A$21=$A1207)*(((ITP!$B$3:$B$21="")+ISNUMBER(SEARCH(ITP!$B$3:$B$21,$G1207&amp;" "&amp;$T1207)))&gt;0),0),0)),""))</f>
        <v/>
      </c>
    </row>
    <row r="1208">
      <c r="A1208" s="33" t="n"/>
      <c r="B1208" s="10" t="n"/>
      <c r="C1208" s="33" t="n"/>
      <c r="D1208" s="28" t="n"/>
      <c r="E1208" s="10" t="n"/>
      <c r="F1208" s="44" t="n"/>
      <c r="G1208" s="33" t="n"/>
      <c r="H1208" s="33" t="n"/>
      <c r="I1208" s="33" t="n"/>
      <c r="J1208" s="33" t="n"/>
      <c r="K1208" s="44" t="n"/>
      <c r="L1208" s="10" t="n"/>
      <c r="M1208" s="33" t="n"/>
      <c r="N1208" s="33" t="n"/>
      <c r="O1208" s="33" t="n"/>
      <c r="P1208" s="33" t="n"/>
      <c r="Q1208" s="33" t="n"/>
      <c r="R1208" s="33">
        <f>IF($AB1208="","",IFERROR(INDEX(ITP!$G$3:$G$46,MATCH($AB1208,ITP!$E$3:$E$46,0)),""))</f>
        <v/>
      </c>
      <c r="S1208" s="33" t="n"/>
      <c r="T1208" s="33" t="n"/>
      <c r="U1208" s="33">
        <f>IF($AB1208="","",IFERROR(INDEX(ITP!$I$3:$I$46,MATCH($AB1208,ITP!$E$3:$E$46,0)),""))</f>
        <v/>
      </c>
      <c r="V1208" s="33">
        <f>IF($AB1208="","",IFERROR(INDEX(ITP!$J$3:$J$46,MATCH($AB1208,ITP!$E$3:$E$46,0)),""))</f>
        <v/>
      </c>
      <c r="W1208" s="33">
        <f>IF($AB1208="","",IFERROR(INDEX(ITP!$K$3:$K$46,MATCH($AB1208,ITP!$E$3:$E$46,0)),""))</f>
        <v/>
      </c>
      <c r="X1208" s="33">
        <f>IF($AB1208="","",IFERROR(INDEX(ITP!$L$3:$L$46,MATCH($AB1208,ITP!$E$3:$E$46,0)),""))</f>
        <v/>
      </c>
      <c r="Y1208" s="33">
        <f>IF($AB1208="","",IFERROR(INDEX(ITP!$M$3:$M$46,MATCH($AB1208,ITP!$E$3:$E$46,0)),""))</f>
        <v/>
      </c>
      <c r="Z1208" s="33">
        <f>IF($AB1208="","",IFERROR(INDEX(ITP!$N$3:$N$46,MATCH($AB1208,ITP!$E$3:$E$46,0)),""))</f>
        <v/>
      </c>
      <c r="AA1208" s="13">
        <f>IF(A1208="","",A1208&amp;"|"&amp;COUNTIF($A$2:A1208,A1208))</f>
        <v/>
      </c>
      <c r="AB1208" s="13">
        <f>IF($A1208="","",IFERROR(INDEX(ITP!$C$3:$C$21,MATCH(1,INDEX((ITP!$A$3:$A$21=$A1208)*(((ITP!$B$3:$B$21="")+ISNUMBER(SEARCH(ITP!$B$3:$B$21,$G1208&amp;" "&amp;$T1208)))&gt;0),0),0)),""))</f>
        <v/>
      </c>
    </row>
    <row r="1209">
      <c r="A1209" s="33" t="n"/>
      <c r="B1209" s="10" t="n"/>
      <c r="C1209" s="33" t="n"/>
      <c r="D1209" s="28" t="n"/>
      <c r="E1209" s="10" t="n"/>
      <c r="F1209" s="44" t="n"/>
      <c r="G1209" s="33" t="n"/>
      <c r="H1209" s="33" t="n"/>
      <c r="I1209" s="33" t="n"/>
      <c r="J1209" s="33" t="n"/>
      <c r="K1209" s="44" t="n"/>
      <c r="L1209" s="10" t="n"/>
      <c r="M1209" s="33" t="n"/>
      <c r="N1209" s="33" t="n"/>
      <c r="O1209" s="33" t="n"/>
      <c r="P1209" s="33" t="n"/>
      <c r="Q1209" s="33" t="n"/>
      <c r="R1209" s="33">
        <f>IF($AB1209="","",IFERROR(INDEX(ITP!$G$3:$G$46,MATCH($AB1209,ITP!$E$3:$E$46,0)),""))</f>
        <v/>
      </c>
      <c r="S1209" s="33" t="n"/>
      <c r="T1209" s="33" t="n"/>
      <c r="U1209" s="33">
        <f>IF($AB1209="","",IFERROR(INDEX(ITP!$I$3:$I$46,MATCH($AB1209,ITP!$E$3:$E$46,0)),""))</f>
        <v/>
      </c>
      <c r="V1209" s="33">
        <f>IF($AB1209="","",IFERROR(INDEX(ITP!$J$3:$J$46,MATCH($AB1209,ITP!$E$3:$E$46,0)),""))</f>
        <v/>
      </c>
      <c r="W1209" s="33">
        <f>IF($AB1209="","",IFERROR(INDEX(ITP!$K$3:$K$46,MATCH($AB1209,ITP!$E$3:$E$46,0)),""))</f>
        <v/>
      </c>
      <c r="X1209" s="33">
        <f>IF($AB1209="","",IFERROR(INDEX(ITP!$L$3:$L$46,MATCH($AB1209,ITP!$E$3:$E$46,0)),""))</f>
        <v/>
      </c>
      <c r="Y1209" s="33">
        <f>IF($AB1209="","",IFERROR(INDEX(ITP!$M$3:$M$46,MATCH($AB1209,ITP!$E$3:$E$46,0)),""))</f>
        <v/>
      </c>
      <c r="Z1209" s="33">
        <f>IF($AB1209="","",IFERROR(INDEX(ITP!$N$3:$N$46,MATCH($AB1209,ITP!$E$3:$E$46,0)),""))</f>
        <v/>
      </c>
      <c r="AA1209" s="13">
        <f>IF(A1209="","",A1209&amp;"|"&amp;COUNTIF($A$2:A1209,A1209))</f>
        <v/>
      </c>
      <c r="AB1209" s="13">
        <f>IF($A1209="","",IFERROR(INDEX(ITP!$C$3:$C$21,MATCH(1,INDEX((ITP!$A$3:$A$21=$A1209)*(((ITP!$B$3:$B$21="")+ISNUMBER(SEARCH(ITP!$B$3:$B$21,$G1209&amp;" "&amp;$T1209)))&gt;0),0),0)),""))</f>
        <v/>
      </c>
    </row>
    <row r="1210">
      <c r="A1210" s="33" t="n"/>
      <c r="B1210" s="10" t="n"/>
      <c r="C1210" s="33" t="n"/>
      <c r="D1210" s="28" t="n"/>
      <c r="E1210" s="10" t="n"/>
      <c r="F1210" s="44" t="n"/>
      <c r="G1210" s="33" t="n"/>
      <c r="H1210" s="33" t="n"/>
      <c r="I1210" s="33" t="n"/>
      <c r="J1210" s="33" t="n"/>
      <c r="K1210" s="44" t="n"/>
      <c r="L1210" s="10" t="n"/>
      <c r="M1210" s="33" t="n"/>
      <c r="N1210" s="33" t="n"/>
      <c r="O1210" s="33" t="n"/>
      <c r="P1210" s="33" t="n"/>
      <c r="Q1210" s="33" t="n"/>
      <c r="R1210" s="33">
        <f>IF($AB1210="","",IFERROR(INDEX(ITP!$G$3:$G$46,MATCH($AB1210,ITP!$E$3:$E$46,0)),""))</f>
        <v/>
      </c>
      <c r="S1210" s="33" t="n"/>
      <c r="T1210" s="33" t="n"/>
      <c r="U1210" s="33">
        <f>IF($AB1210="","",IFERROR(INDEX(ITP!$I$3:$I$46,MATCH($AB1210,ITP!$E$3:$E$46,0)),""))</f>
        <v/>
      </c>
      <c r="V1210" s="33">
        <f>IF($AB1210="","",IFERROR(INDEX(ITP!$J$3:$J$46,MATCH($AB1210,ITP!$E$3:$E$46,0)),""))</f>
        <v/>
      </c>
      <c r="W1210" s="33">
        <f>IF($AB1210="","",IFERROR(INDEX(ITP!$K$3:$K$46,MATCH($AB1210,ITP!$E$3:$E$46,0)),""))</f>
        <v/>
      </c>
      <c r="X1210" s="33">
        <f>IF($AB1210="","",IFERROR(INDEX(ITP!$L$3:$L$46,MATCH($AB1210,ITP!$E$3:$E$46,0)),""))</f>
        <v/>
      </c>
      <c r="Y1210" s="33">
        <f>IF($AB1210="","",IFERROR(INDEX(ITP!$M$3:$M$46,MATCH($AB1210,ITP!$E$3:$E$46,0)),""))</f>
        <v/>
      </c>
      <c r="Z1210" s="33">
        <f>IF($AB1210="","",IFERROR(INDEX(ITP!$N$3:$N$46,MATCH($AB1210,ITP!$E$3:$E$46,0)),""))</f>
        <v/>
      </c>
      <c r="AA1210" s="13">
        <f>IF(A1210="","",A1210&amp;"|"&amp;COUNTIF($A$2:A1210,A1210))</f>
        <v/>
      </c>
      <c r="AB1210" s="13">
        <f>IF($A1210="","",IFERROR(INDEX(ITP!$C$3:$C$21,MATCH(1,INDEX((ITP!$A$3:$A$21=$A1210)*(((ITP!$B$3:$B$21="")+ISNUMBER(SEARCH(ITP!$B$3:$B$21,$G1210&amp;" "&amp;$T1210)))&gt;0),0),0)),""))</f>
        <v/>
      </c>
    </row>
    <row r="1211">
      <c r="A1211" s="33" t="n"/>
      <c r="B1211" s="10" t="n"/>
      <c r="C1211" s="33" t="n"/>
      <c r="D1211" s="28" t="n"/>
      <c r="E1211" s="10" t="n"/>
      <c r="F1211" s="44" t="n"/>
      <c r="G1211" s="33" t="n"/>
      <c r="H1211" s="33" t="n"/>
      <c r="I1211" s="33" t="n"/>
      <c r="J1211" s="33" t="n"/>
      <c r="K1211" s="44" t="n"/>
      <c r="L1211" s="10" t="n"/>
      <c r="M1211" s="33" t="n"/>
      <c r="N1211" s="33" t="n"/>
      <c r="O1211" s="33" t="n"/>
      <c r="P1211" s="33" t="n"/>
      <c r="Q1211" s="33" t="n"/>
      <c r="R1211" s="33">
        <f>IF($AB1211="","",IFERROR(INDEX(ITP!$G$3:$G$46,MATCH($AB1211,ITP!$E$3:$E$46,0)),""))</f>
        <v/>
      </c>
      <c r="S1211" s="33" t="n"/>
      <c r="T1211" s="33" t="n"/>
      <c r="U1211" s="33">
        <f>IF($AB1211="","",IFERROR(INDEX(ITP!$I$3:$I$46,MATCH($AB1211,ITP!$E$3:$E$46,0)),""))</f>
        <v/>
      </c>
      <c r="V1211" s="33">
        <f>IF($AB1211="","",IFERROR(INDEX(ITP!$J$3:$J$46,MATCH($AB1211,ITP!$E$3:$E$46,0)),""))</f>
        <v/>
      </c>
      <c r="W1211" s="33">
        <f>IF($AB1211="","",IFERROR(INDEX(ITP!$K$3:$K$46,MATCH($AB1211,ITP!$E$3:$E$46,0)),""))</f>
        <v/>
      </c>
      <c r="X1211" s="33">
        <f>IF($AB1211="","",IFERROR(INDEX(ITP!$L$3:$L$46,MATCH($AB1211,ITP!$E$3:$E$46,0)),""))</f>
        <v/>
      </c>
      <c r="Y1211" s="33">
        <f>IF($AB1211="","",IFERROR(INDEX(ITP!$M$3:$M$46,MATCH($AB1211,ITP!$E$3:$E$46,0)),""))</f>
        <v/>
      </c>
      <c r="Z1211" s="33">
        <f>IF($AB1211="","",IFERROR(INDEX(ITP!$N$3:$N$46,MATCH($AB1211,ITP!$E$3:$E$46,0)),""))</f>
        <v/>
      </c>
      <c r="AA1211" s="13">
        <f>IF(A1211="","",A1211&amp;"|"&amp;COUNTIF($A$2:A1211,A1211))</f>
        <v/>
      </c>
      <c r="AB1211" s="13">
        <f>IF($A1211="","",IFERROR(INDEX(ITP!$C$3:$C$21,MATCH(1,INDEX((ITP!$A$3:$A$21=$A1211)*(((ITP!$B$3:$B$21="")+ISNUMBER(SEARCH(ITP!$B$3:$B$21,$G1211&amp;" "&amp;$T1211)))&gt;0),0),0)),""))</f>
        <v/>
      </c>
    </row>
    <row r="1212">
      <c r="A1212" s="33" t="n"/>
      <c r="B1212" s="10" t="n"/>
      <c r="C1212" s="33" t="n"/>
      <c r="D1212" s="28" t="n"/>
      <c r="E1212" s="10" t="n"/>
      <c r="F1212" s="44" t="n"/>
      <c r="G1212" s="33" t="n"/>
      <c r="H1212" s="33" t="n"/>
      <c r="I1212" s="33" t="n"/>
      <c r="J1212" s="33" t="n"/>
      <c r="K1212" s="44" t="n"/>
      <c r="L1212" s="10" t="n"/>
      <c r="M1212" s="33" t="n"/>
      <c r="N1212" s="33" t="n"/>
      <c r="O1212" s="33" t="n"/>
      <c r="P1212" s="33" t="n"/>
      <c r="Q1212" s="33" t="n"/>
      <c r="R1212" s="33">
        <f>IF($AB1212="","",IFERROR(INDEX(ITP!$G$3:$G$46,MATCH($AB1212,ITP!$E$3:$E$46,0)),""))</f>
        <v/>
      </c>
      <c r="S1212" s="33" t="n"/>
      <c r="T1212" s="33" t="n"/>
      <c r="U1212" s="33">
        <f>IF($AB1212="","",IFERROR(INDEX(ITP!$I$3:$I$46,MATCH($AB1212,ITP!$E$3:$E$46,0)),""))</f>
        <v/>
      </c>
      <c r="V1212" s="33">
        <f>IF($AB1212="","",IFERROR(INDEX(ITP!$J$3:$J$46,MATCH($AB1212,ITP!$E$3:$E$46,0)),""))</f>
        <v/>
      </c>
      <c r="W1212" s="33">
        <f>IF($AB1212="","",IFERROR(INDEX(ITP!$K$3:$K$46,MATCH($AB1212,ITP!$E$3:$E$46,0)),""))</f>
        <v/>
      </c>
      <c r="X1212" s="33">
        <f>IF($AB1212="","",IFERROR(INDEX(ITP!$L$3:$L$46,MATCH($AB1212,ITP!$E$3:$E$46,0)),""))</f>
        <v/>
      </c>
      <c r="Y1212" s="33">
        <f>IF($AB1212="","",IFERROR(INDEX(ITP!$M$3:$M$46,MATCH($AB1212,ITP!$E$3:$E$46,0)),""))</f>
        <v/>
      </c>
      <c r="Z1212" s="33">
        <f>IF($AB1212="","",IFERROR(INDEX(ITP!$N$3:$N$46,MATCH($AB1212,ITP!$E$3:$E$46,0)),""))</f>
        <v/>
      </c>
      <c r="AA1212" s="13">
        <f>IF(A1212="","",A1212&amp;"|"&amp;COUNTIF($A$2:A1212,A1212))</f>
        <v/>
      </c>
      <c r="AB1212" s="13">
        <f>IF($A1212="","",IFERROR(INDEX(ITP!$C$3:$C$21,MATCH(1,INDEX((ITP!$A$3:$A$21=$A1212)*(((ITP!$B$3:$B$21="")+ISNUMBER(SEARCH(ITP!$B$3:$B$21,$G1212&amp;" "&amp;$T1212)))&gt;0),0),0)),""))</f>
        <v/>
      </c>
    </row>
    <row r="1213">
      <c r="A1213" s="33" t="n"/>
      <c r="B1213" s="10" t="n"/>
      <c r="C1213" s="33" t="n"/>
      <c r="D1213" s="28" t="n"/>
      <c r="E1213" s="10" t="n"/>
      <c r="F1213" s="44" t="n"/>
      <c r="G1213" s="33" t="n"/>
      <c r="H1213" s="33" t="n"/>
      <c r="I1213" s="33" t="n"/>
      <c r="J1213" s="33" t="n"/>
      <c r="K1213" s="44" t="n"/>
      <c r="L1213" s="10" t="n"/>
      <c r="M1213" s="33" t="n"/>
      <c r="N1213" s="33" t="n"/>
      <c r="O1213" s="33" t="n"/>
      <c r="P1213" s="33" t="n"/>
      <c r="Q1213" s="33" t="n"/>
      <c r="R1213" s="33">
        <f>IF($AB1213="","",IFERROR(INDEX(ITP!$G$3:$G$46,MATCH($AB1213,ITP!$E$3:$E$46,0)),""))</f>
        <v/>
      </c>
      <c r="S1213" s="33" t="n"/>
      <c r="T1213" s="33" t="n"/>
      <c r="U1213" s="33">
        <f>IF($AB1213="","",IFERROR(INDEX(ITP!$I$3:$I$46,MATCH($AB1213,ITP!$E$3:$E$46,0)),""))</f>
        <v/>
      </c>
      <c r="V1213" s="33">
        <f>IF($AB1213="","",IFERROR(INDEX(ITP!$J$3:$J$46,MATCH($AB1213,ITP!$E$3:$E$46,0)),""))</f>
        <v/>
      </c>
      <c r="W1213" s="33">
        <f>IF($AB1213="","",IFERROR(INDEX(ITP!$K$3:$K$46,MATCH($AB1213,ITP!$E$3:$E$46,0)),""))</f>
        <v/>
      </c>
      <c r="X1213" s="33">
        <f>IF($AB1213="","",IFERROR(INDEX(ITP!$L$3:$L$46,MATCH($AB1213,ITP!$E$3:$E$46,0)),""))</f>
        <v/>
      </c>
      <c r="Y1213" s="33">
        <f>IF($AB1213="","",IFERROR(INDEX(ITP!$M$3:$M$46,MATCH($AB1213,ITP!$E$3:$E$46,0)),""))</f>
        <v/>
      </c>
      <c r="Z1213" s="33">
        <f>IF($AB1213="","",IFERROR(INDEX(ITP!$N$3:$N$46,MATCH($AB1213,ITP!$E$3:$E$46,0)),""))</f>
        <v/>
      </c>
      <c r="AA1213" s="13">
        <f>IF(A1213="","",A1213&amp;"|"&amp;COUNTIF($A$2:A1213,A1213))</f>
        <v/>
      </c>
      <c r="AB1213" s="13">
        <f>IF($A1213="","",IFERROR(INDEX(ITP!$C$3:$C$21,MATCH(1,INDEX((ITP!$A$3:$A$21=$A1213)*(((ITP!$B$3:$B$21="")+ISNUMBER(SEARCH(ITP!$B$3:$B$21,$G1213&amp;" "&amp;$T1213)))&gt;0),0),0)),""))</f>
        <v/>
      </c>
    </row>
    <row r="1214">
      <c r="A1214" s="33" t="n"/>
      <c r="B1214" s="10" t="n"/>
      <c r="C1214" s="33" t="n"/>
      <c r="D1214" s="28" t="n"/>
      <c r="E1214" s="10" t="n"/>
      <c r="F1214" s="44" t="n"/>
      <c r="G1214" s="33" t="n"/>
      <c r="H1214" s="33" t="n"/>
      <c r="I1214" s="33" t="n"/>
      <c r="J1214" s="33" t="n"/>
      <c r="K1214" s="44" t="n"/>
      <c r="L1214" s="10" t="n"/>
      <c r="M1214" s="33" t="n"/>
      <c r="N1214" s="33" t="n"/>
      <c r="O1214" s="33" t="n"/>
      <c r="P1214" s="33" t="n"/>
      <c r="Q1214" s="33" t="n"/>
      <c r="R1214" s="33">
        <f>IF($AB1214="","",IFERROR(INDEX(ITP!$G$3:$G$46,MATCH($AB1214,ITP!$E$3:$E$46,0)),""))</f>
        <v/>
      </c>
      <c r="S1214" s="33" t="n"/>
      <c r="T1214" s="33" t="n"/>
      <c r="U1214" s="33">
        <f>IF($AB1214="","",IFERROR(INDEX(ITP!$I$3:$I$46,MATCH($AB1214,ITP!$E$3:$E$46,0)),""))</f>
        <v/>
      </c>
      <c r="V1214" s="33">
        <f>IF($AB1214="","",IFERROR(INDEX(ITP!$J$3:$J$46,MATCH($AB1214,ITP!$E$3:$E$46,0)),""))</f>
        <v/>
      </c>
      <c r="W1214" s="33">
        <f>IF($AB1214="","",IFERROR(INDEX(ITP!$K$3:$K$46,MATCH($AB1214,ITP!$E$3:$E$46,0)),""))</f>
        <v/>
      </c>
      <c r="X1214" s="33">
        <f>IF($AB1214="","",IFERROR(INDEX(ITP!$L$3:$L$46,MATCH($AB1214,ITP!$E$3:$E$46,0)),""))</f>
        <v/>
      </c>
      <c r="Y1214" s="33">
        <f>IF($AB1214="","",IFERROR(INDEX(ITP!$M$3:$M$46,MATCH($AB1214,ITP!$E$3:$E$46,0)),""))</f>
        <v/>
      </c>
      <c r="Z1214" s="33">
        <f>IF($AB1214="","",IFERROR(INDEX(ITP!$N$3:$N$46,MATCH($AB1214,ITP!$E$3:$E$46,0)),""))</f>
        <v/>
      </c>
      <c r="AA1214" s="13">
        <f>IF(A1214="","",A1214&amp;"|"&amp;COUNTIF($A$2:A1214,A1214))</f>
        <v/>
      </c>
      <c r="AB1214" s="13">
        <f>IF($A1214="","",IFERROR(INDEX(ITP!$C$3:$C$21,MATCH(1,INDEX((ITP!$A$3:$A$21=$A1214)*(((ITP!$B$3:$B$21="")+ISNUMBER(SEARCH(ITP!$B$3:$B$21,$G1214&amp;" "&amp;$T1214)))&gt;0),0),0)),""))</f>
        <v/>
      </c>
    </row>
    <row r="1215">
      <c r="A1215" s="33" t="n"/>
      <c r="B1215" s="10" t="n"/>
      <c r="C1215" s="33" t="n"/>
      <c r="D1215" s="28" t="n"/>
      <c r="E1215" s="10" t="n"/>
      <c r="F1215" s="44" t="n"/>
      <c r="G1215" s="33" t="n"/>
      <c r="H1215" s="33" t="n"/>
      <c r="I1215" s="33" t="n"/>
      <c r="J1215" s="33" t="n"/>
      <c r="K1215" s="44" t="n"/>
      <c r="L1215" s="10" t="n"/>
      <c r="M1215" s="33" t="n"/>
      <c r="N1215" s="33" t="n"/>
      <c r="O1215" s="33" t="n"/>
      <c r="P1215" s="33" t="n"/>
      <c r="Q1215" s="33" t="n"/>
      <c r="R1215" s="33">
        <f>IF($AB1215="","",IFERROR(INDEX(ITP!$G$3:$G$46,MATCH($AB1215,ITP!$E$3:$E$46,0)),""))</f>
        <v/>
      </c>
      <c r="S1215" s="33" t="n"/>
      <c r="T1215" s="33" t="n"/>
      <c r="U1215" s="33">
        <f>IF($AB1215="","",IFERROR(INDEX(ITP!$I$3:$I$46,MATCH($AB1215,ITP!$E$3:$E$46,0)),""))</f>
        <v/>
      </c>
      <c r="V1215" s="33">
        <f>IF($AB1215="","",IFERROR(INDEX(ITP!$J$3:$J$46,MATCH($AB1215,ITP!$E$3:$E$46,0)),""))</f>
        <v/>
      </c>
      <c r="W1215" s="33">
        <f>IF($AB1215="","",IFERROR(INDEX(ITP!$K$3:$K$46,MATCH($AB1215,ITP!$E$3:$E$46,0)),""))</f>
        <v/>
      </c>
      <c r="X1215" s="33">
        <f>IF($AB1215="","",IFERROR(INDEX(ITP!$L$3:$L$46,MATCH($AB1215,ITP!$E$3:$E$46,0)),""))</f>
        <v/>
      </c>
      <c r="Y1215" s="33">
        <f>IF($AB1215="","",IFERROR(INDEX(ITP!$M$3:$M$46,MATCH($AB1215,ITP!$E$3:$E$46,0)),""))</f>
        <v/>
      </c>
      <c r="Z1215" s="33">
        <f>IF($AB1215="","",IFERROR(INDEX(ITP!$N$3:$N$46,MATCH($AB1215,ITP!$E$3:$E$46,0)),""))</f>
        <v/>
      </c>
      <c r="AA1215" s="13">
        <f>IF(A1215="","",A1215&amp;"|"&amp;COUNTIF($A$2:A1215,A1215))</f>
        <v/>
      </c>
      <c r="AB1215" s="13">
        <f>IF($A1215="","",IFERROR(INDEX(ITP!$C$3:$C$21,MATCH(1,INDEX((ITP!$A$3:$A$21=$A1215)*(((ITP!$B$3:$B$21="")+ISNUMBER(SEARCH(ITP!$B$3:$B$21,$G1215&amp;" "&amp;$T1215)))&gt;0),0),0)),""))</f>
        <v/>
      </c>
    </row>
    <row r="1216">
      <c r="A1216" s="33" t="n"/>
      <c r="B1216" s="10" t="n"/>
      <c r="C1216" s="33" t="n"/>
      <c r="D1216" s="28" t="n"/>
      <c r="E1216" s="10" t="n"/>
      <c r="F1216" s="44" t="n"/>
      <c r="G1216" s="33" t="n"/>
      <c r="H1216" s="33" t="n"/>
      <c r="I1216" s="33" t="n"/>
      <c r="J1216" s="33" t="n"/>
      <c r="K1216" s="44" t="n"/>
      <c r="L1216" s="10" t="n"/>
      <c r="M1216" s="33" t="n"/>
      <c r="N1216" s="33" t="n"/>
      <c r="O1216" s="33" t="n"/>
      <c r="P1216" s="33" t="n"/>
      <c r="Q1216" s="33" t="n"/>
      <c r="R1216" s="33">
        <f>IF($AB1216="","",IFERROR(INDEX(ITP!$G$3:$G$46,MATCH($AB1216,ITP!$E$3:$E$46,0)),""))</f>
        <v/>
      </c>
      <c r="S1216" s="33" t="n"/>
      <c r="T1216" s="33" t="n"/>
      <c r="U1216" s="33">
        <f>IF($AB1216="","",IFERROR(INDEX(ITP!$I$3:$I$46,MATCH($AB1216,ITP!$E$3:$E$46,0)),""))</f>
        <v/>
      </c>
      <c r="V1216" s="33">
        <f>IF($AB1216="","",IFERROR(INDEX(ITP!$J$3:$J$46,MATCH($AB1216,ITP!$E$3:$E$46,0)),""))</f>
        <v/>
      </c>
      <c r="W1216" s="33">
        <f>IF($AB1216="","",IFERROR(INDEX(ITP!$K$3:$K$46,MATCH($AB1216,ITP!$E$3:$E$46,0)),""))</f>
        <v/>
      </c>
      <c r="X1216" s="33">
        <f>IF($AB1216="","",IFERROR(INDEX(ITP!$L$3:$L$46,MATCH($AB1216,ITP!$E$3:$E$46,0)),""))</f>
        <v/>
      </c>
      <c r="Y1216" s="33">
        <f>IF($AB1216="","",IFERROR(INDEX(ITP!$M$3:$M$46,MATCH($AB1216,ITP!$E$3:$E$46,0)),""))</f>
        <v/>
      </c>
      <c r="Z1216" s="33">
        <f>IF($AB1216="","",IFERROR(INDEX(ITP!$N$3:$N$46,MATCH($AB1216,ITP!$E$3:$E$46,0)),""))</f>
        <v/>
      </c>
      <c r="AA1216" s="13">
        <f>IF(A1216="","",A1216&amp;"|"&amp;COUNTIF($A$2:A1216,A1216))</f>
        <v/>
      </c>
      <c r="AB1216" s="13">
        <f>IF($A1216="","",IFERROR(INDEX(ITP!$C$3:$C$21,MATCH(1,INDEX((ITP!$A$3:$A$21=$A1216)*(((ITP!$B$3:$B$21="")+ISNUMBER(SEARCH(ITP!$B$3:$B$21,$G1216&amp;" "&amp;$T1216)))&gt;0),0),0)),""))</f>
        <v/>
      </c>
    </row>
    <row r="1217">
      <c r="A1217" s="33" t="n"/>
      <c r="B1217" s="10" t="n"/>
      <c r="C1217" s="33" t="n"/>
      <c r="D1217" s="28" t="n"/>
      <c r="E1217" s="10" t="n"/>
      <c r="F1217" s="44" t="n"/>
      <c r="G1217" s="33" t="n"/>
      <c r="H1217" s="33" t="n"/>
      <c r="I1217" s="33" t="n"/>
      <c r="J1217" s="33" t="n"/>
      <c r="K1217" s="44" t="n"/>
      <c r="L1217" s="10" t="n"/>
      <c r="M1217" s="33" t="n"/>
      <c r="N1217" s="33" t="n"/>
      <c r="O1217" s="33" t="n"/>
      <c r="P1217" s="33" t="n"/>
      <c r="Q1217" s="33" t="n"/>
      <c r="R1217" s="33">
        <f>IF($AB1217="","",IFERROR(INDEX(ITP!$G$3:$G$46,MATCH($AB1217,ITP!$E$3:$E$46,0)),""))</f>
        <v/>
      </c>
      <c r="S1217" s="33" t="n"/>
      <c r="T1217" s="33" t="n"/>
      <c r="U1217" s="33">
        <f>IF($AB1217="","",IFERROR(INDEX(ITP!$I$3:$I$46,MATCH($AB1217,ITP!$E$3:$E$46,0)),""))</f>
        <v/>
      </c>
      <c r="V1217" s="33">
        <f>IF($AB1217="","",IFERROR(INDEX(ITP!$J$3:$J$46,MATCH($AB1217,ITP!$E$3:$E$46,0)),""))</f>
        <v/>
      </c>
      <c r="W1217" s="33">
        <f>IF($AB1217="","",IFERROR(INDEX(ITP!$K$3:$K$46,MATCH($AB1217,ITP!$E$3:$E$46,0)),""))</f>
        <v/>
      </c>
      <c r="X1217" s="33">
        <f>IF($AB1217="","",IFERROR(INDEX(ITP!$L$3:$L$46,MATCH($AB1217,ITP!$E$3:$E$46,0)),""))</f>
        <v/>
      </c>
      <c r="Y1217" s="33">
        <f>IF($AB1217="","",IFERROR(INDEX(ITP!$M$3:$M$46,MATCH($AB1217,ITP!$E$3:$E$46,0)),""))</f>
        <v/>
      </c>
      <c r="Z1217" s="33">
        <f>IF($AB1217="","",IFERROR(INDEX(ITP!$N$3:$N$46,MATCH($AB1217,ITP!$E$3:$E$46,0)),""))</f>
        <v/>
      </c>
      <c r="AA1217" s="13">
        <f>IF(A1217="","",A1217&amp;"|"&amp;COUNTIF($A$2:A1217,A1217))</f>
        <v/>
      </c>
      <c r="AB1217" s="13">
        <f>IF($A1217="","",IFERROR(INDEX(ITP!$C$3:$C$21,MATCH(1,INDEX((ITP!$A$3:$A$21=$A1217)*(((ITP!$B$3:$B$21="")+ISNUMBER(SEARCH(ITP!$B$3:$B$21,$G1217&amp;" "&amp;$T1217)))&gt;0),0),0)),""))</f>
        <v/>
      </c>
    </row>
    <row r="1218">
      <c r="A1218" s="33" t="n"/>
      <c r="B1218" s="10" t="n"/>
      <c r="C1218" s="33" t="n"/>
      <c r="D1218" s="28" t="n"/>
      <c r="E1218" s="10" t="n"/>
      <c r="F1218" s="44" t="n"/>
      <c r="G1218" s="33" t="n"/>
      <c r="H1218" s="33" t="n"/>
      <c r="I1218" s="33" t="n"/>
      <c r="J1218" s="33" t="n"/>
      <c r="K1218" s="44" t="n"/>
      <c r="L1218" s="10" t="n"/>
      <c r="M1218" s="33" t="n"/>
      <c r="N1218" s="33" t="n"/>
      <c r="O1218" s="33" t="n"/>
      <c r="P1218" s="33" t="n"/>
      <c r="Q1218" s="33" t="n"/>
      <c r="R1218" s="33">
        <f>IF($AB1218="","",IFERROR(INDEX(ITP!$G$3:$G$46,MATCH($AB1218,ITP!$E$3:$E$46,0)),""))</f>
        <v/>
      </c>
      <c r="S1218" s="33" t="n"/>
      <c r="T1218" s="33" t="n"/>
      <c r="U1218" s="33">
        <f>IF($AB1218="","",IFERROR(INDEX(ITP!$I$3:$I$46,MATCH($AB1218,ITP!$E$3:$E$46,0)),""))</f>
        <v/>
      </c>
      <c r="V1218" s="33">
        <f>IF($AB1218="","",IFERROR(INDEX(ITP!$J$3:$J$46,MATCH($AB1218,ITP!$E$3:$E$46,0)),""))</f>
        <v/>
      </c>
      <c r="W1218" s="33">
        <f>IF($AB1218="","",IFERROR(INDEX(ITP!$K$3:$K$46,MATCH($AB1218,ITP!$E$3:$E$46,0)),""))</f>
        <v/>
      </c>
      <c r="X1218" s="33">
        <f>IF($AB1218="","",IFERROR(INDEX(ITP!$L$3:$L$46,MATCH($AB1218,ITP!$E$3:$E$46,0)),""))</f>
        <v/>
      </c>
      <c r="Y1218" s="33">
        <f>IF($AB1218="","",IFERROR(INDEX(ITP!$M$3:$M$46,MATCH($AB1218,ITP!$E$3:$E$46,0)),""))</f>
        <v/>
      </c>
      <c r="Z1218" s="33">
        <f>IF($AB1218="","",IFERROR(INDEX(ITP!$N$3:$N$46,MATCH($AB1218,ITP!$E$3:$E$46,0)),""))</f>
        <v/>
      </c>
      <c r="AA1218" s="13">
        <f>IF(A1218="","",A1218&amp;"|"&amp;COUNTIF($A$2:A1218,A1218))</f>
        <v/>
      </c>
      <c r="AB1218" s="13">
        <f>IF($A1218="","",IFERROR(INDEX(ITP!$C$3:$C$21,MATCH(1,INDEX((ITP!$A$3:$A$21=$A1218)*(((ITP!$B$3:$B$21="")+ISNUMBER(SEARCH(ITP!$B$3:$B$21,$G1218&amp;" "&amp;$T1218)))&gt;0),0),0)),""))</f>
        <v/>
      </c>
    </row>
    <row r="1219">
      <c r="A1219" s="33" t="n"/>
      <c r="B1219" s="10" t="n"/>
      <c r="C1219" s="33" t="n"/>
      <c r="D1219" s="28" t="n"/>
      <c r="E1219" s="10" t="n"/>
      <c r="F1219" s="44" t="n"/>
      <c r="G1219" s="33" t="n"/>
      <c r="H1219" s="33" t="n"/>
      <c r="I1219" s="33" t="n"/>
      <c r="J1219" s="33" t="n"/>
      <c r="K1219" s="44" t="n"/>
      <c r="L1219" s="10" t="n"/>
      <c r="M1219" s="33" t="n"/>
      <c r="N1219" s="33" t="n"/>
      <c r="O1219" s="33" t="n"/>
      <c r="P1219" s="33" t="n"/>
      <c r="Q1219" s="33" t="n"/>
      <c r="R1219" s="33">
        <f>IF($AB1219="","",IFERROR(INDEX(ITP!$G$3:$G$46,MATCH($AB1219,ITP!$E$3:$E$46,0)),""))</f>
        <v/>
      </c>
      <c r="S1219" s="33" t="n"/>
      <c r="T1219" s="33" t="n"/>
      <c r="U1219" s="33">
        <f>IF($AB1219="","",IFERROR(INDEX(ITP!$I$3:$I$46,MATCH($AB1219,ITP!$E$3:$E$46,0)),""))</f>
        <v/>
      </c>
      <c r="V1219" s="33">
        <f>IF($AB1219="","",IFERROR(INDEX(ITP!$J$3:$J$46,MATCH($AB1219,ITP!$E$3:$E$46,0)),""))</f>
        <v/>
      </c>
      <c r="W1219" s="33">
        <f>IF($AB1219="","",IFERROR(INDEX(ITP!$K$3:$K$46,MATCH($AB1219,ITP!$E$3:$E$46,0)),""))</f>
        <v/>
      </c>
      <c r="X1219" s="33">
        <f>IF($AB1219="","",IFERROR(INDEX(ITP!$L$3:$L$46,MATCH($AB1219,ITP!$E$3:$E$46,0)),""))</f>
        <v/>
      </c>
      <c r="Y1219" s="33">
        <f>IF($AB1219="","",IFERROR(INDEX(ITP!$M$3:$M$46,MATCH($AB1219,ITP!$E$3:$E$46,0)),""))</f>
        <v/>
      </c>
      <c r="Z1219" s="33">
        <f>IF($AB1219="","",IFERROR(INDEX(ITP!$N$3:$N$46,MATCH($AB1219,ITP!$E$3:$E$46,0)),""))</f>
        <v/>
      </c>
      <c r="AA1219" s="13">
        <f>IF(A1219="","",A1219&amp;"|"&amp;COUNTIF($A$2:A1219,A1219))</f>
        <v/>
      </c>
      <c r="AB1219" s="13">
        <f>IF($A1219="","",IFERROR(INDEX(ITP!$C$3:$C$21,MATCH(1,INDEX((ITP!$A$3:$A$21=$A1219)*(((ITP!$B$3:$B$21="")+ISNUMBER(SEARCH(ITP!$B$3:$B$21,$G1219&amp;" "&amp;$T1219)))&gt;0),0),0)),""))</f>
        <v/>
      </c>
    </row>
    <row r="1220">
      <c r="A1220" s="33" t="n"/>
      <c r="B1220" s="10" t="n"/>
      <c r="C1220" s="33" t="n"/>
      <c r="D1220" s="28" t="n"/>
      <c r="E1220" s="10" t="n"/>
      <c r="F1220" s="44" t="n"/>
      <c r="G1220" s="33" t="n"/>
      <c r="H1220" s="33" t="n"/>
      <c r="I1220" s="33" t="n"/>
      <c r="J1220" s="33" t="n"/>
      <c r="K1220" s="44" t="n"/>
      <c r="L1220" s="10" t="n"/>
      <c r="M1220" s="33" t="n"/>
      <c r="N1220" s="33" t="n"/>
      <c r="O1220" s="33" t="n"/>
      <c r="P1220" s="33" t="n"/>
      <c r="Q1220" s="33" t="n"/>
      <c r="R1220" s="33">
        <f>IF($AB1220="","",IFERROR(INDEX(ITP!$G$3:$G$46,MATCH($AB1220,ITP!$E$3:$E$46,0)),""))</f>
        <v/>
      </c>
      <c r="S1220" s="33" t="n"/>
      <c r="T1220" s="33" t="n"/>
      <c r="U1220" s="33">
        <f>IF($AB1220="","",IFERROR(INDEX(ITP!$I$3:$I$46,MATCH($AB1220,ITP!$E$3:$E$46,0)),""))</f>
        <v/>
      </c>
      <c r="V1220" s="33">
        <f>IF($AB1220="","",IFERROR(INDEX(ITP!$J$3:$J$46,MATCH($AB1220,ITP!$E$3:$E$46,0)),""))</f>
        <v/>
      </c>
      <c r="W1220" s="33">
        <f>IF($AB1220="","",IFERROR(INDEX(ITP!$K$3:$K$46,MATCH($AB1220,ITP!$E$3:$E$46,0)),""))</f>
        <v/>
      </c>
      <c r="X1220" s="33">
        <f>IF($AB1220="","",IFERROR(INDEX(ITP!$L$3:$L$46,MATCH($AB1220,ITP!$E$3:$E$46,0)),""))</f>
        <v/>
      </c>
      <c r="Y1220" s="33">
        <f>IF($AB1220="","",IFERROR(INDEX(ITP!$M$3:$M$46,MATCH($AB1220,ITP!$E$3:$E$46,0)),""))</f>
        <v/>
      </c>
      <c r="Z1220" s="33">
        <f>IF($AB1220="","",IFERROR(INDEX(ITP!$N$3:$N$46,MATCH($AB1220,ITP!$E$3:$E$46,0)),""))</f>
        <v/>
      </c>
      <c r="AA1220" s="13">
        <f>IF(A1220="","",A1220&amp;"|"&amp;COUNTIF($A$2:A1220,A1220))</f>
        <v/>
      </c>
      <c r="AB1220" s="13">
        <f>IF($A1220="","",IFERROR(INDEX(ITP!$C$3:$C$21,MATCH(1,INDEX((ITP!$A$3:$A$21=$A1220)*(((ITP!$B$3:$B$21="")+ISNUMBER(SEARCH(ITP!$B$3:$B$21,$G1220&amp;" "&amp;$T1220)))&gt;0),0),0)),""))</f>
        <v/>
      </c>
    </row>
    <row r="1221">
      <c r="A1221" s="33" t="n"/>
      <c r="B1221" s="10" t="n"/>
      <c r="C1221" s="33" t="n"/>
      <c r="D1221" s="28" t="n"/>
      <c r="E1221" s="10" t="n"/>
      <c r="F1221" s="44" t="n"/>
      <c r="G1221" s="33" t="n"/>
      <c r="H1221" s="33" t="n"/>
      <c r="I1221" s="33" t="n"/>
      <c r="J1221" s="33" t="n"/>
      <c r="K1221" s="44" t="n"/>
      <c r="L1221" s="10" t="n"/>
      <c r="M1221" s="33" t="n"/>
      <c r="N1221" s="33" t="n"/>
      <c r="O1221" s="33" t="n"/>
      <c r="P1221" s="33" t="n"/>
      <c r="Q1221" s="33" t="n"/>
      <c r="R1221" s="33">
        <f>IF($AB1221="","",IFERROR(INDEX(ITP!$G$3:$G$46,MATCH($AB1221,ITP!$E$3:$E$46,0)),""))</f>
        <v/>
      </c>
      <c r="S1221" s="33" t="n"/>
      <c r="T1221" s="33" t="n"/>
      <c r="U1221" s="33">
        <f>IF($AB1221="","",IFERROR(INDEX(ITP!$I$3:$I$46,MATCH($AB1221,ITP!$E$3:$E$46,0)),""))</f>
        <v/>
      </c>
      <c r="V1221" s="33">
        <f>IF($AB1221="","",IFERROR(INDEX(ITP!$J$3:$J$46,MATCH($AB1221,ITP!$E$3:$E$46,0)),""))</f>
        <v/>
      </c>
      <c r="W1221" s="33">
        <f>IF($AB1221="","",IFERROR(INDEX(ITP!$K$3:$K$46,MATCH($AB1221,ITP!$E$3:$E$46,0)),""))</f>
        <v/>
      </c>
      <c r="X1221" s="33">
        <f>IF($AB1221="","",IFERROR(INDEX(ITP!$L$3:$L$46,MATCH($AB1221,ITP!$E$3:$E$46,0)),""))</f>
        <v/>
      </c>
      <c r="Y1221" s="33">
        <f>IF($AB1221="","",IFERROR(INDEX(ITP!$M$3:$M$46,MATCH($AB1221,ITP!$E$3:$E$46,0)),""))</f>
        <v/>
      </c>
      <c r="Z1221" s="33">
        <f>IF($AB1221="","",IFERROR(INDEX(ITP!$N$3:$N$46,MATCH($AB1221,ITP!$E$3:$E$46,0)),""))</f>
        <v/>
      </c>
      <c r="AA1221" s="13">
        <f>IF(A1221="","",A1221&amp;"|"&amp;COUNTIF($A$2:A1221,A1221))</f>
        <v/>
      </c>
      <c r="AB1221" s="13">
        <f>IF($A1221="","",IFERROR(INDEX(ITP!$C$3:$C$21,MATCH(1,INDEX((ITP!$A$3:$A$21=$A1221)*(((ITP!$B$3:$B$21="")+ISNUMBER(SEARCH(ITP!$B$3:$B$21,$G1221&amp;" "&amp;$T1221)))&gt;0),0),0)),""))</f>
        <v/>
      </c>
    </row>
    <row r="1222">
      <c r="A1222" s="33" t="n"/>
      <c r="B1222" s="10" t="n"/>
      <c r="C1222" s="33" t="n"/>
      <c r="D1222" s="28" t="n"/>
      <c r="E1222" s="10" t="n"/>
      <c r="F1222" s="44" t="n"/>
      <c r="G1222" s="33" t="n"/>
      <c r="H1222" s="33" t="n"/>
      <c r="I1222" s="33" t="n"/>
      <c r="J1222" s="33" t="n"/>
      <c r="K1222" s="44" t="n"/>
      <c r="L1222" s="10" t="n"/>
      <c r="M1222" s="33" t="n"/>
      <c r="N1222" s="33" t="n"/>
      <c r="O1222" s="33" t="n"/>
      <c r="P1222" s="33" t="n"/>
      <c r="Q1222" s="33" t="n"/>
      <c r="R1222" s="33">
        <f>IF($AB1222="","",IFERROR(INDEX(ITP!$G$3:$G$46,MATCH($AB1222,ITP!$E$3:$E$46,0)),""))</f>
        <v/>
      </c>
      <c r="S1222" s="33" t="n"/>
      <c r="T1222" s="33" t="n"/>
      <c r="U1222" s="33">
        <f>IF($AB1222="","",IFERROR(INDEX(ITP!$I$3:$I$46,MATCH($AB1222,ITP!$E$3:$E$46,0)),""))</f>
        <v/>
      </c>
      <c r="V1222" s="33">
        <f>IF($AB1222="","",IFERROR(INDEX(ITP!$J$3:$J$46,MATCH($AB1222,ITP!$E$3:$E$46,0)),""))</f>
        <v/>
      </c>
      <c r="W1222" s="33">
        <f>IF($AB1222="","",IFERROR(INDEX(ITP!$K$3:$K$46,MATCH($AB1222,ITP!$E$3:$E$46,0)),""))</f>
        <v/>
      </c>
      <c r="X1222" s="33">
        <f>IF($AB1222="","",IFERROR(INDEX(ITP!$L$3:$L$46,MATCH($AB1222,ITP!$E$3:$E$46,0)),""))</f>
        <v/>
      </c>
      <c r="Y1222" s="33">
        <f>IF($AB1222="","",IFERROR(INDEX(ITP!$M$3:$M$46,MATCH($AB1222,ITP!$E$3:$E$46,0)),""))</f>
        <v/>
      </c>
      <c r="Z1222" s="33">
        <f>IF($AB1222="","",IFERROR(INDEX(ITP!$N$3:$N$46,MATCH($AB1222,ITP!$E$3:$E$46,0)),""))</f>
        <v/>
      </c>
      <c r="AA1222" s="13">
        <f>IF(A1222="","",A1222&amp;"|"&amp;COUNTIF($A$2:A1222,A1222))</f>
        <v/>
      </c>
      <c r="AB1222" s="13">
        <f>IF($A1222="","",IFERROR(INDEX(ITP!$C$3:$C$21,MATCH(1,INDEX((ITP!$A$3:$A$21=$A1222)*(((ITP!$B$3:$B$21="")+ISNUMBER(SEARCH(ITP!$B$3:$B$21,$G1222&amp;" "&amp;$T1222)))&gt;0),0),0)),""))</f>
        <v/>
      </c>
    </row>
    <row r="1223">
      <c r="A1223" s="33" t="n"/>
      <c r="B1223" s="10" t="n"/>
      <c r="C1223" s="33" t="n"/>
      <c r="D1223" s="28" t="n"/>
      <c r="E1223" s="10" t="n"/>
      <c r="F1223" s="44" t="n"/>
      <c r="G1223" s="33" t="n"/>
      <c r="H1223" s="33" t="n"/>
      <c r="I1223" s="33" t="n"/>
      <c r="J1223" s="33" t="n"/>
      <c r="K1223" s="44" t="n"/>
      <c r="L1223" s="10" t="n"/>
      <c r="M1223" s="33" t="n"/>
      <c r="N1223" s="33" t="n"/>
      <c r="O1223" s="33" t="n"/>
      <c r="P1223" s="33" t="n"/>
      <c r="Q1223" s="33" t="n"/>
      <c r="R1223" s="33">
        <f>IF($AB1223="","",IFERROR(INDEX(ITP!$G$3:$G$46,MATCH($AB1223,ITP!$E$3:$E$46,0)),""))</f>
        <v/>
      </c>
      <c r="S1223" s="33" t="n"/>
      <c r="T1223" s="33" t="n"/>
      <c r="U1223" s="33">
        <f>IF($AB1223="","",IFERROR(INDEX(ITP!$I$3:$I$46,MATCH($AB1223,ITP!$E$3:$E$46,0)),""))</f>
        <v/>
      </c>
      <c r="V1223" s="33">
        <f>IF($AB1223="","",IFERROR(INDEX(ITP!$J$3:$J$46,MATCH($AB1223,ITP!$E$3:$E$46,0)),""))</f>
        <v/>
      </c>
      <c r="W1223" s="33">
        <f>IF($AB1223="","",IFERROR(INDEX(ITP!$K$3:$K$46,MATCH($AB1223,ITP!$E$3:$E$46,0)),""))</f>
        <v/>
      </c>
      <c r="X1223" s="33">
        <f>IF($AB1223="","",IFERROR(INDEX(ITP!$L$3:$L$46,MATCH($AB1223,ITP!$E$3:$E$46,0)),""))</f>
        <v/>
      </c>
      <c r="Y1223" s="33">
        <f>IF($AB1223="","",IFERROR(INDEX(ITP!$M$3:$M$46,MATCH($AB1223,ITP!$E$3:$E$46,0)),""))</f>
        <v/>
      </c>
      <c r="Z1223" s="33">
        <f>IF($AB1223="","",IFERROR(INDEX(ITP!$N$3:$N$46,MATCH($AB1223,ITP!$E$3:$E$46,0)),""))</f>
        <v/>
      </c>
      <c r="AA1223" s="13">
        <f>IF(A1223="","",A1223&amp;"|"&amp;COUNTIF($A$2:A1223,A1223))</f>
        <v/>
      </c>
      <c r="AB1223" s="13">
        <f>IF($A1223="","",IFERROR(INDEX(ITP!$C$3:$C$21,MATCH(1,INDEX((ITP!$A$3:$A$21=$A1223)*(((ITP!$B$3:$B$21="")+ISNUMBER(SEARCH(ITP!$B$3:$B$21,$G1223&amp;" "&amp;$T1223)))&gt;0),0),0)),""))</f>
        <v/>
      </c>
    </row>
    <row r="1224">
      <c r="A1224" s="33" t="n"/>
      <c r="B1224" s="10" t="n"/>
      <c r="C1224" s="33" t="n"/>
      <c r="D1224" s="28" t="n"/>
      <c r="E1224" s="10" t="n"/>
      <c r="F1224" s="44" t="n"/>
      <c r="G1224" s="33" t="n"/>
      <c r="H1224" s="33" t="n"/>
      <c r="I1224" s="33" t="n"/>
      <c r="J1224" s="33" t="n"/>
      <c r="K1224" s="44" t="n"/>
      <c r="L1224" s="10" t="n"/>
      <c r="M1224" s="33" t="n"/>
      <c r="N1224" s="33" t="n"/>
      <c r="O1224" s="33" t="n"/>
      <c r="P1224" s="33" t="n"/>
      <c r="Q1224" s="33" t="n"/>
      <c r="R1224" s="33">
        <f>IF($AB1224="","",IFERROR(INDEX(ITP!$G$3:$G$46,MATCH($AB1224,ITP!$E$3:$E$46,0)),""))</f>
        <v/>
      </c>
      <c r="S1224" s="33" t="n"/>
      <c r="T1224" s="33" t="n"/>
      <c r="U1224" s="33">
        <f>IF($AB1224="","",IFERROR(INDEX(ITP!$I$3:$I$46,MATCH($AB1224,ITP!$E$3:$E$46,0)),""))</f>
        <v/>
      </c>
      <c r="V1224" s="33">
        <f>IF($AB1224="","",IFERROR(INDEX(ITP!$J$3:$J$46,MATCH($AB1224,ITP!$E$3:$E$46,0)),""))</f>
        <v/>
      </c>
      <c r="W1224" s="33">
        <f>IF($AB1224="","",IFERROR(INDEX(ITP!$K$3:$K$46,MATCH($AB1224,ITP!$E$3:$E$46,0)),""))</f>
        <v/>
      </c>
      <c r="X1224" s="33">
        <f>IF($AB1224="","",IFERROR(INDEX(ITP!$L$3:$L$46,MATCH($AB1224,ITP!$E$3:$E$46,0)),""))</f>
        <v/>
      </c>
      <c r="Y1224" s="33">
        <f>IF($AB1224="","",IFERROR(INDEX(ITP!$M$3:$M$46,MATCH($AB1224,ITP!$E$3:$E$46,0)),""))</f>
        <v/>
      </c>
      <c r="Z1224" s="33">
        <f>IF($AB1224="","",IFERROR(INDEX(ITP!$N$3:$N$46,MATCH($AB1224,ITP!$E$3:$E$46,0)),""))</f>
        <v/>
      </c>
      <c r="AA1224" s="13">
        <f>IF(A1224="","",A1224&amp;"|"&amp;COUNTIF($A$2:A1224,A1224))</f>
        <v/>
      </c>
      <c r="AB1224" s="13">
        <f>IF($A1224="","",IFERROR(INDEX(ITP!$C$3:$C$21,MATCH(1,INDEX((ITP!$A$3:$A$21=$A1224)*(((ITP!$B$3:$B$21="")+ISNUMBER(SEARCH(ITP!$B$3:$B$21,$G1224&amp;" "&amp;$T1224)))&gt;0),0),0)),""))</f>
        <v/>
      </c>
    </row>
    <row r="1225">
      <c r="A1225" s="33" t="n"/>
      <c r="B1225" s="10" t="n"/>
      <c r="C1225" s="33" t="n"/>
      <c r="D1225" s="28" t="n"/>
      <c r="E1225" s="10" t="n"/>
      <c r="F1225" s="44" t="n"/>
      <c r="G1225" s="33" t="n"/>
      <c r="H1225" s="33" t="n"/>
      <c r="I1225" s="33" t="n"/>
      <c r="J1225" s="33" t="n"/>
      <c r="K1225" s="44" t="n"/>
      <c r="L1225" s="10" t="n"/>
      <c r="M1225" s="33" t="n"/>
      <c r="N1225" s="33" t="n"/>
      <c r="O1225" s="33" t="n"/>
      <c r="P1225" s="33" t="n"/>
      <c r="Q1225" s="33" t="n"/>
      <c r="R1225" s="33">
        <f>IF($AB1225="","",IFERROR(INDEX(ITP!$G$3:$G$46,MATCH($AB1225,ITP!$E$3:$E$46,0)),""))</f>
        <v/>
      </c>
      <c r="S1225" s="33" t="n"/>
      <c r="T1225" s="33" t="n"/>
      <c r="U1225" s="33">
        <f>IF($AB1225="","",IFERROR(INDEX(ITP!$I$3:$I$46,MATCH($AB1225,ITP!$E$3:$E$46,0)),""))</f>
        <v/>
      </c>
      <c r="V1225" s="33">
        <f>IF($AB1225="","",IFERROR(INDEX(ITP!$J$3:$J$46,MATCH($AB1225,ITP!$E$3:$E$46,0)),""))</f>
        <v/>
      </c>
      <c r="W1225" s="33">
        <f>IF($AB1225="","",IFERROR(INDEX(ITP!$K$3:$K$46,MATCH($AB1225,ITP!$E$3:$E$46,0)),""))</f>
        <v/>
      </c>
      <c r="X1225" s="33">
        <f>IF($AB1225="","",IFERROR(INDEX(ITP!$L$3:$L$46,MATCH($AB1225,ITP!$E$3:$E$46,0)),""))</f>
        <v/>
      </c>
      <c r="Y1225" s="33">
        <f>IF($AB1225="","",IFERROR(INDEX(ITP!$M$3:$M$46,MATCH($AB1225,ITP!$E$3:$E$46,0)),""))</f>
        <v/>
      </c>
      <c r="Z1225" s="33">
        <f>IF($AB1225="","",IFERROR(INDEX(ITP!$N$3:$N$46,MATCH($AB1225,ITP!$E$3:$E$46,0)),""))</f>
        <v/>
      </c>
      <c r="AA1225" s="13">
        <f>IF(A1225="","",A1225&amp;"|"&amp;COUNTIF($A$2:A1225,A1225))</f>
        <v/>
      </c>
      <c r="AB1225" s="13">
        <f>IF($A1225="","",IFERROR(INDEX(ITP!$C$3:$C$21,MATCH(1,INDEX((ITP!$A$3:$A$21=$A1225)*(((ITP!$B$3:$B$21="")+ISNUMBER(SEARCH(ITP!$B$3:$B$21,$G1225&amp;" "&amp;$T1225)))&gt;0),0),0)),""))</f>
        <v/>
      </c>
    </row>
    <row r="1226">
      <c r="A1226" s="33" t="n"/>
      <c r="B1226" s="10" t="n"/>
      <c r="C1226" s="33" t="n"/>
      <c r="D1226" s="28" t="n"/>
      <c r="E1226" s="10" t="n"/>
      <c r="F1226" s="44" t="n"/>
      <c r="G1226" s="33" t="n"/>
      <c r="H1226" s="33" t="n"/>
      <c r="I1226" s="33" t="n"/>
      <c r="J1226" s="33" t="n"/>
      <c r="K1226" s="44" t="n"/>
      <c r="L1226" s="10" t="n"/>
      <c r="M1226" s="33" t="n"/>
      <c r="N1226" s="33" t="n"/>
      <c r="O1226" s="33" t="n"/>
      <c r="P1226" s="33" t="n"/>
      <c r="Q1226" s="33" t="n"/>
      <c r="R1226" s="33">
        <f>IF($AB1226="","",IFERROR(INDEX(ITP!$G$3:$G$46,MATCH($AB1226,ITP!$E$3:$E$46,0)),""))</f>
        <v/>
      </c>
      <c r="S1226" s="33" t="n"/>
      <c r="T1226" s="33" t="n"/>
      <c r="U1226" s="33">
        <f>IF($AB1226="","",IFERROR(INDEX(ITP!$I$3:$I$46,MATCH($AB1226,ITP!$E$3:$E$46,0)),""))</f>
        <v/>
      </c>
      <c r="V1226" s="33">
        <f>IF($AB1226="","",IFERROR(INDEX(ITP!$J$3:$J$46,MATCH($AB1226,ITP!$E$3:$E$46,0)),""))</f>
        <v/>
      </c>
      <c r="W1226" s="33">
        <f>IF($AB1226="","",IFERROR(INDEX(ITP!$K$3:$K$46,MATCH($AB1226,ITP!$E$3:$E$46,0)),""))</f>
        <v/>
      </c>
      <c r="X1226" s="33">
        <f>IF($AB1226="","",IFERROR(INDEX(ITP!$L$3:$L$46,MATCH($AB1226,ITP!$E$3:$E$46,0)),""))</f>
        <v/>
      </c>
      <c r="Y1226" s="33">
        <f>IF($AB1226="","",IFERROR(INDEX(ITP!$M$3:$M$46,MATCH($AB1226,ITP!$E$3:$E$46,0)),""))</f>
        <v/>
      </c>
      <c r="Z1226" s="33">
        <f>IF($AB1226="","",IFERROR(INDEX(ITP!$N$3:$N$46,MATCH($AB1226,ITP!$E$3:$E$46,0)),""))</f>
        <v/>
      </c>
      <c r="AA1226" s="13">
        <f>IF(A1226="","",A1226&amp;"|"&amp;COUNTIF($A$2:A1226,A1226))</f>
        <v/>
      </c>
      <c r="AB1226" s="13">
        <f>IF($A1226="","",IFERROR(INDEX(ITP!$C$3:$C$21,MATCH(1,INDEX((ITP!$A$3:$A$21=$A1226)*(((ITP!$B$3:$B$21="")+ISNUMBER(SEARCH(ITP!$B$3:$B$21,$G1226&amp;" "&amp;$T1226)))&gt;0),0),0)),""))</f>
        <v/>
      </c>
    </row>
    <row r="1227">
      <c r="A1227" s="33" t="n"/>
      <c r="B1227" s="10" t="n"/>
      <c r="C1227" s="33" t="n"/>
      <c r="D1227" s="28" t="n"/>
      <c r="E1227" s="10" t="n"/>
      <c r="F1227" s="44" t="n"/>
      <c r="G1227" s="33" t="n"/>
      <c r="H1227" s="33" t="n"/>
      <c r="I1227" s="33" t="n"/>
      <c r="J1227" s="33" t="n"/>
      <c r="K1227" s="44" t="n"/>
      <c r="L1227" s="10" t="n"/>
      <c r="M1227" s="33" t="n"/>
      <c r="N1227" s="33" t="n"/>
      <c r="O1227" s="33" t="n"/>
      <c r="P1227" s="33" t="n"/>
      <c r="Q1227" s="33" t="n"/>
      <c r="R1227" s="33">
        <f>IF($AB1227="","",IFERROR(INDEX(ITP!$G$3:$G$46,MATCH($AB1227,ITP!$E$3:$E$46,0)),""))</f>
        <v/>
      </c>
      <c r="S1227" s="33" t="n"/>
      <c r="T1227" s="33" t="n"/>
      <c r="U1227" s="33">
        <f>IF($AB1227="","",IFERROR(INDEX(ITP!$I$3:$I$46,MATCH($AB1227,ITP!$E$3:$E$46,0)),""))</f>
        <v/>
      </c>
      <c r="V1227" s="33">
        <f>IF($AB1227="","",IFERROR(INDEX(ITP!$J$3:$J$46,MATCH($AB1227,ITP!$E$3:$E$46,0)),""))</f>
        <v/>
      </c>
      <c r="W1227" s="33">
        <f>IF($AB1227="","",IFERROR(INDEX(ITP!$K$3:$K$46,MATCH($AB1227,ITP!$E$3:$E$46,0)),""))</f>
        <v/>
      </c>
      <c r="X1227" s="33">
        <f>IF($AB1227="","",IFERROR(INDEX(ITP!$L$3:$L$46,MATCH($AB1227,ITP!$E$3:$E$46,0)),""))</f>
        <v/>
      </c>
      <c r="Y1227" s="33">
        <f>IF($AB1227="","",IFERROR(INDEX(ITP!$M$3:$M$46,MATCH($AB1227,ITP!$E$3:$E$46,0)),""))</f>
        <v/>
      </c>
      <c r="Z1227" s="33">
        <f>IF($AB1227="","",IFERROR(INDEX(ITP!$N$3:$N$46,MATCH($AB1227,ITP!$E$3:$E$46,0)),""))</f>
        <v/>
      </c>
      <c r="AA1227" s="13">
        <f>IF(A1227="","",A1227&amp;"|"&amp;COUNTIF($A$2:A1227,A1227))</f>
        <v/>
      </c>
      <c r="AB1227" s="13">
        <f>IF($A1227="","",IFERROR(INDEX(ITP!$C$3:$C$21,MATCH(1,INDEX((ITP!$A$3:$A$21=$A1227)*(((ITP!$B$3:$B$21="")+ISNUMBER(SEARCH(ITP!$B$3:$B$21,$G1227&amp;" "&amp;$T1227)))&gt;0),0),0)),""))</f>
        <v/>
      </c>
    </row>
    <row r="1228">
      <c r="A1228" s="33" t="n"/>
      <c r="B1228" s="10" t="n"/>
      <c r="C1228" s="33" t="n"/>
      <c r="D1228" s="28" t="n"/>
      <c r="E1228" s="10" t="n"/>
      <c r="F1228" s="44" t="n"/>
      <c r="G1228" s="33" t="n"/>
      <c r="H1228" s="33" t="n"/>
      <c r="I1228" s="33" t="n"/>
      <c r="J1228" s="33" t="n"/>
      <c r="K1228" s="44" t="n"/>
      <c r="L1228" s="10" t="n"/>
      <c r="M1228" s="33" t="n"/>
      <c r="N1228" s="33" t="n"/>
      <c r="O1228" s="33" t="n"/>
      <c r="P1228" s="33" t="n"/>
      <c r="Q1228" s="33" t="n"/>
      <c r="R1228" s="33">
        <f>IF($AB1228="","",IFERROR(INDEX(ITP!$G$3:$G$46,MATCH($AB1228,ITP!$E$3:$E$46,0)),""))</f>
        <v/>
      </c>
      <c r="S1228" s="33" t="n"/>
      <c r="T1228" s="33" t="n"/>
      <c r="U1228" s="33">
        <f>IF($AB1228="","",IFERROR(INDEX(ITP!$I$3:$I$46,MATCH($AB1228,ITP!$E$3:$E$46,0)),""))</f>
        <v/>
      </c>
      <c r="V1228" s="33">
        <f>IF($AB1228="","",IFERROR(INDEX(ITP!$J$3:$J$46,MATCH($AB1228,ITP!$E$3:$E$46,0)),""))</f>
        <v/>
      </c>
      <c r="W1228" s="33">
        <f>IF($AB1228="","",IFERROR(INDEX(ITP!$K$3:$K$46,MATCH($AB1228,ITP!$E$3:$E$46,0)),""))</f>
        <v/>
      </c>
      <c r="X1228" s="33">
        <f>IF($AB1228="","",IFERROR(INDEX(ITP!$L$3:$L$46,MATCH($AB1228,ITP!$E$3:$E$46,0)),""))</f>
        <v/>
      </c>
      <c r="Y1228" s="33">
        <f>IF($AB1228="","",IFERROR(INDEX(ITP!$M$3:$M$46,MATCH($AB1228,ITP!$E$3:$E$46,0)),""))</f>
        <v/>
      </c>
      <c r="Z1228" s="33">
        <f>IF($AB1228="","",IFERROR(INDEX(ITP!$N$3:$N$46,MATCH($AB1228,ITP!$E$3:$E$46,0)),""))</f>
        <v/>
      </c>
      <c r="AA1228" s="13">
        <f>IF(A1228="","",A1228&amp;"|"&amp;COUNTIF($A$2:A1228,A1228))</f>
        <v/>
      </c>
      <c r="AB1228" s="13">
        <f>IF($A1228="","",IFERROR(INDEX(ITP!$C$3:$C$21,MATCH(1,INDEX((ITP!$A$3:$A$21=$A1228)*(((ITP!$B$3:$B$21="")+ISNUMBER(SEARCH(ITP!$B$3:$B$21,$G1228&amp;" "&amp;$T1228)))&gt;0),0),0)),""))</f>
        <v/>
      </c>
    </row>
    <row r="1229">
      <c r="A1229" s="33" t="n"/>
      <c r="B1229" s="10" t="n"/>
      <c r="C1229" s="33" t="n"/>
      <c r="D1229" s="28" t="n"/>
      <c r="E1229" s="10" t="n"/>
      <c r="F1229" s="44" t="n"/>
      <c r="G1229" s="33" t="n"/>
      <c r="H1229" s="33" t="n"/>
      <c r="I1229" s="33" t="n"/>
      <c r="J1229" s="33" t="n"/>
      <c r="K1229" s="44" t="n"/>
      <c r="L1229" s="10" t="n"/>
      <c r="M1229" s="33" t="n"/>
      <c r="N1229" s="33" t="n"/>
      <c r="O1229" s="33" t="n"/>
      <c r="P1229" s="33" t="n"/>
      <c r="Q1229" s="33" t="n"/>
      <c r="R1229" s="33">
        <f>IF($AB1229="","",IFERROR(INDEX(ITP!$G$3:$G$46,MATCH($AB1229,ITP!$E$3:$E$46,0)),""))</f>
        <v/>
      </c>
      <c r="S1229" s="33" t="n"/>
      <c r="T1229" s="33" t="n"/>
      <c r="U1229" s="33">
        <f>IF($AB1229="","",IFERROR(INDEX(ITP!$I$3:$I$46,MATCH($AB1229,ITP!$E$3:$E$46,0)),""))</f>
        <v/>
      </c>
      <c r="V1229" s="33">
        <f>IF($AB1229="","",IFERROR(INDEX(ITP!$J$3:$J$46,MATCH($AB1229,ITP!$E$3:$E$46,0)),""))</f>
        <v/>
      </c>
      <c r="W1229" s="33">
        <f>IF($AB1229="","",IFERROR(INDEX(ITP!$K$3:$K$46,MATCH($AB1229,ITP!$E$3:$E$46,0)),""))</f>
        <v/>
      </c>
      <c r="X1229" s="33">
        <f>IF($AB1229="","",IFERROR(INDEX(ITP!$L$3:$L$46,MATCH($AB1229,ITP!$E$3:$E$46,0)),""))</f>
        <v/>
      </c>
      <c r="Y1229" s="33">
        <f>IF($AB1229="","",IFERROR(INDEX(ITP!$M$3:$M$46,MATCH($AB1229,ITP!$E$3:$E$46,0)),""))</f>
        <v/>
      </c>
      <c r="Z1229" s="33">
        <f>IF($AB1229="","",IFERROR(INDEX(ITP!$N$3:$N$46,MATCH($AB1229,ITP!$E$3:$E$46,0)),""))</f>
        <v/>
      </c>
      <c r="AA1229" s="13">
        <f>IF(A1229="","",A1229&amp;"|"&amp;COUNTIF($A$2:A1229,A1229))</f>
        <v/>
      </c>
      <c r="AB1229" s="13">
        <f>IF($A1229="","",IFERROR(INDEX(ITP!$C$3:$C$21,MATCH(1,INDEX((ITP!$A$3:$A$21=$A1229)*(((ITP!$B$3:$B$21="")+ISNUMBER(SEARCH(ITP!$B$3:$B$21,$G1229&amp;" "&amp;$T1229)))&gt;0),0),0)),""))</f>
        <v/>
      </c>
    </row>
    <row r="1230">
      <c r="A1230" s="33" t="n"/>
      <c r="B1230" s="10" t="n"/>
      <c r="C1230" s="33" t="n"/>
      <c r="D1230" s="28" t="n"/>
      <c r="E1230" s="10" t="n"/>
      <c r="F1230" s="44" t="n"/>
      <c r="G1230" s="33" t="n"/>
      <c r="H1230" s="33" t="n"/>
      <c r="I1230" s="33" t="n"/>
      <c r="J1230" s="33" t="n"/>
      <c r="K1230" s="44" t="n"/>
      <c r="L1230" s="10" t="n"/>
      <c r="M1230" s="33" t="n"/>
      <c r="N1230" s="33" t="n"/>
      <c r="O1230" s="33" t="n"/>
      <c r="P1230" s="33" t="n"/>
      <c r="Q1230" s="33" t="n"/>
      <c r="R1230" s="33">
        <f>IF($AB1230="","",IFERROR(INDEX(ITP!$G$3:$G$46,MATCH($AB1230,ITP!$E$3:$E$46,0)),""))</f>
        <v/>
      </c>
      <c r="S1230" s="33" t="n"/>
      <c r="T1230" s="33" t="n"/>
      <c r="U1230" s="33">
        <f>IF($AB1230="","",IFERROR(INDEX(ITP!$I$3:$I$46,MATCH($AB1230,ITP!$E$3:$E$46,0)),""))</f>
        <v/>
      </c>
      <c r="V1230" s="33">
        <f>IF($AB1230="","",IFERROR(INDEX(ITP!$J$3:$J$46,MATCH($AB1230,ITP!$E$3:$E$46,0)),""))</f>
        <v/>
      </c>
      <c r="W1230" s="33">
        <f>IF($AB1230="","",IFERROR(INDEX(ITP!$K$3:$K$46,MATCH($AB1230,ITP!$E$3:$E$46,0)),""))</f>
        <v/>
      </c>
      <c r="X1230" s="33">
        <f>IF($AB1230="","",IFERROR(INDEX(ITP!$L$3:$L$46,MATCH($AB1230,ITP!$E$3:$E$46,0)),""))</f>
        <v/>
      </c>
      <c r="Y1230" s="33">
        <f>IF($AB1230="","",IFERROR(INDEX(ITP!$M$3:$M$46,MATCH($AB1230,ITP!$E$3:$E$46,0)),""))</f>
        <v/>
      </c>
      <c r="Z1230" s="33">
        <f>IF($AB1230="","",IFERROR(INDEX(ITP!$N$3:$N$46,MATCH($AB1230,ITP!$E$3:$E$46,0)),""))</f>
        <v/>
      </c>
      <c r="AA1230" s="13">
        <f>IF(A1230="","",A1230&amp;"|"&amp;COUNTIF($A$2:A1230,A1230))</f>
        <v/>
      </c>
      <c r="AB1230" s="13">
        <f>IF($A1230="","",IFERROR(INDEX(ITP!$C$3:$C$21,MATCH(1,INDEX((ITP!$A$3:$A$21=$A1230)*(((ITP!$B$3:$B$21="")+ISNUMBER(SEARCH(ITP!$B$3:$B$21,$G1230&amp;" "&amp;$T1230)))&gt;0),0),0)),""))</f>
        <v/>
      </c>
    </row>
    <row r="1231">
      <c r="A1231" s="33" t="n"/>
      <c r="B1231" s="10" t="n"/>
      <c r="C1231" s="33" t="n"/>
      <c r="D1231" s="28" t="n"/>
      <c r="E1231" s="10" t="n"/>
      <c r="F1231" s="44" t="n"/>
      <c r="G1231" s="33" t="n"/>
      <c r="H1231" s="33" t="n"/>
      <c r="I1231" s="33" t="n"/>
      <c r="J1231" s="33" t="n"/>
      <c r="K1231" s="44" t="n"/>
      <c r="L1231" s="10" t="n"/>
      <c r="M1231" s="33" t="n"/>
      <c r="N1231" s="33" t="n"/>
      <c r="O1231" s="33" t="n"/>
      <c r="P1231" s="33" t="n"/>
      <c r="Q1231" s="33" t="n"/>
      <c r="R1231" s="33">
        <f>IF($AB1231="","",IFERROR(INDEX(ITP!$G$3:$G$46,MATCH($AB1231,ITP!$E$3:$E$46,0)),""))</f>
        <v/>
      </c>
      <c r="S1231" s="33" t="n"/>
      <c r="T1231" s="33" t="n"/>
      <c r="U1231" s="33">
        <f>IF($AB1231="","",IFERROR(INDEX(ITP!$I$3:$I$46,MATCH($AB1231,ITP!$E$3:$E$46,0)),""))</f>
        <v/>
      </c>
      <c r="V1231" s="33">
        <f>IF($AB1231="","",IFERROR(INDEX(ITP!$J$3:$J$46,MATCH($AB1231,ITP!$E$3:$E$46,0)),""))</f>
        <v/>
      </c>
      <c r="W1231" s="33">
        <f>IF($AB1231="","",IFERROR(INDEX(ITP!$K$3:$K$46,MATCH($AB1231,ITP!$E$3:$E$46,0)),""))</f>
        <v/>
      </c>
      <c r="X1231" s="33">
        <f>IF($AB1231="","",IFERROR(INDEX(ITP!$L$3:$L$46,MATCH($AB1231,ITP!$E$3:$E$46,0)),""))</f>
        <v/>
      </c>
      <c r="Y1231" s="33">
        <f>IF($AB1231="","",IFERROR(INDEX(ITP!$M$3:$M$46,MATCH($AB1231,ITP!$E$3:$E$46,0)),""))</f>
        <v/>
      </c>
      <c r="Z1231" s="33">
        <f>IF($AB1231="","",IFERROR(INDEX(ITP!$N$3:$N$46,MATCH($AB1231,ITP!$E$3:$E$46,0)),""))</f>
        <v/>
      </c>
      <c r="AA1231" s="13">
        <f>IF(A1231="","",A1231&amp;"|"&amp;COUNTIF($A$2:A1231,A1231))</f>
        <v/>
      </c>
      <c r="AB1231" s="13">
        <f>IF($A1231="","",IFERROR(INDEX(ITP!$C$3:$C$21,MATCH(1,INDEX((ITP!$A$3:$A$21=$A1231)*(((ITP!$B$3:$B$21="")+ISNUMBER(SEARCH(ITP!$B$3:$B$21,$G1231&amp;" "&amp;$T1231)))&gt;0),0),0)),""))</f>
        <v/>
      </c>
    </row>
    <row r="1232">
      <c r="A1232" s="33" t="n"/>
      <c r="B1232" s="10" t="n"/>
      <c r="C1232" s="33" t="n"/>
      <c r="D1232" s="28" t="n"/>
      <c r="E1232" s="10" t="n"/>
      <c r="F1232" s="44" t="n"/>
      <c r="G1232" s="33" t="n"/>
      <c r="H1232" s="33" t="n"/>
      <c r="I1232" s="33" t="n"/>
      <c r="J1232" s="33" t="n"/>
      <c r="K1232" s="44" t="n"/>
      <c r="L1232" s="10" t="n"/>
      <c r="M1232" s="33" t="n"/>
      <c r="N1232" s="33" t="n"/>
      <c r="O1232" s="33" t="n"/>
      <c r="P1232" s="33" t="n"/>
      <c r="Q1232" s="33" t="n"/>
      <c r="R1232" s="33">
        <f>IF($AB1232="","",IFERROR(INDEX(ITP!$G$3:$G$46,MATCH($AB1232,ITP!$E$3:$E$46,0)),""))</f>
        <v/>
      </c>
      <c r="S1232" s="33" t="n"/>
      <c r="T1232" s="33" t="n"/>
      <c r="U1232" s="33">
        <f>IF($AB1232="","",IFERROR(INDEX(ITP!$I$3:$I$46,MATCH($AB1232,ITP!$E$3:$E$46,0)),""))</f>
        <v/>
      </c>
      <c r="V1232" s="33">
        <f>IF($AB1232="","",IFERROR(INDEX(ITP!$J$3:$J$46,MATCH($AB1232,ITP!$E$3:$E$46,0)),""))</f>
        <v/>
      </c>
      <c r="W1232" s="33">
        <f>IF($AB1232="","",IFERROR(INDEX(ITP!$K$3:$K$46,MATCH($AB1232,ITP!$E$3:$E$46,0)),""))</f>
        <v/>
      </c>
      <c r="X1232" s="33">
        <f>IF($AB1232="","",IFERROR(INDEX(ITP!$L$3:$L$46,MATCH($AB1232,ITP!$E$3:$E$46,0)),""))</f>
        <v/>
      </c>
      <c r="Y1232" s="33">
        <f>IF($AB1232="","",IFERROR(INDEX(ITP!$M$3:$M$46,MATCH($AB1232,ITP!$E$3:$E$46,0)),""))</f>
        <v/>
      </c>
      <c r="Z1232" s="33">
        <f>IF($AB1232="","",IFERROR(INDEX(ITP!$N$3:$N$46,MATCH($AB1232,ITP!$E$3:$E$46,0)),""))</f>
        <v/>
      </c>
      <c r="AA1232" s="13">
        <f>IF(A1232="","",A1232&amp;"|"&amp;COUNTIF($A$2:A1232,A1232))</f>
        <v/>
      </c>
      <c r="AB1232" s="13">
        <f>IF($A1232="","",IFERROR(INDEX(ITP!$C$3:$C$21,MATCH(1,INDEX((ITP!$A$3:$A$21=$A1232)*(((ITP!$B$3:$B$21="")+ISNUMBER(SEARCH(ITP!$B$3:$B$21,$G1232&amp;" "&amp;$T1232)))&gt;0),0),0)),""))</f>
        <v/>
      </c>
    </row>
    <row r="1233">
      <c r="A1233" s="33" t="n"/>
      <c r="B1233" s="10" t="n"/>
      <c r="C1233" s="33" t="n"/>
      <c r="D1233" s="28" t="n"/>
      <c r="E1233" s="10" t="n"/>
      <c r="F1233" s="44" t="n"/>
      <c r="G1233" s="33" t="n"/>
      <c r="H1233" s="33" t="n"/>
      <c r="I1233" s="33" t="n"/>
      <c r="J1233" s="33" t="n"/>
      <c r="K1233" s="44" t="n"/>
      <c r="L1233" s="10" t="n"/>
      <c r="M1233" s="33" t="n"/>
      <c r="N1233" s="33" t="n"/>
      <c r="O1233" s="33" t="n"/>
      <c r="P1233" s="33" t="n"/>
      <c r="Q1233" s="33" t="n"/>
      <c r="R1233" s="33">
        <f>IF($AB1233="","",IFERROR(INDEX(ITP!$G$3:$G$46,MATCH($AB1233,ITP!$E$3:$E$46,0)),""))</f>
        <v/>
      </c>
      <c r="S1233" s="33" t="n"/>
      <c r="T1233" s="33" t="n"/>
      <c r="U1233" s="33">
        <f>IF($AB1233="","",IFERROR(INDEX(ITP!$I$3:$I$46,MATCH($AB1233,ITP!$E$3:$E$46,0)),""))</f>
        <v/>
      </c>
      <c r="V1233" s="33">
        <f>IF($AB1233="","",IFERROR(INDEX(ITP!$J$3:$J$46,MATCH($AB1233,ITP!$E$3:$E$46,0)),""))</f>
        <v/>
      </c>
      <c r="W1233" s="33">
        <f>IF($AB1233="","",IFERROR(INDEX(ITP!$K$3:$K$46,MATCH($AB1233,ITP!$E$3:$E$46,0)),""))</f>
        <v/>
      </c>
      <c r="X1233" s="33">
        <f>IF($AB1233="","",IFERROR(INDEX(ITP!$L$3:$L$46,MATCH($AB1233,ITP!$E$3:$E$46,0)),""))</f>
        <v/>
      </c>
      <c r="Y1233" s="33">
        <f>IF($AB1233="","",IFERROR(INDEX(ITP!$M$3:$M$46,MATCH($AB1233,ITP!$E$3:$E$46,0)),""))</f>
        <v/>
      </c>
      <c r="Z1233" s="33">
        <f>IF($AB1233="","",IFERROR(INDEX(ITP!$N$3:$N$46,MATCH($AB1233,ITP!$E$3:$E$46,0)),""))</f>
        <v/>
      </c>
      <c r="AA1233" s="13">
        <f>IF(A1233="","",A1233&amp;"|"&amp;COUNTIF($A$2:A1233,A1233))</f>
        <v/>
      </c>
      <c r="AB1233" s="13">
        <f>IF($A1233="","",IFERROR(INDEX(ITP!$C$3:$C$21,MATCH(1,INDEX((ITP!$A$3:$A$21=$A1233)*(((ITP!$B$3:$B$21="")+ISNUMBER(SEARCH(ITP!$B$3:$B$21,$G1233&amp;" "&amp;$T1233)))&gt;0),0),0)),""))</f>
        <v/>
      </c>
    </row>
    <row r="1234">
      <c r="A1234" s="33" t="n"/>
      <c r="B1234" s="10" t="n"/>
      <c r="C1234" s="33" t="n"/>
      <c r="D1234" s="28" t="n"/>
      <c r="E1234" s="10" t="n"/>
      <c r="F1234" s="44" t="n"/>
      <c r="G1234" s="33" t="n"/>
      <c r="H1234" s="33" t="n"/>
      <c r="I1234" s="33" t="n"/>
      <c r="J1234" s="33" t="n"/>
      <c r="K1234" s="44" t="n"/>
      <c r="L1234" s="10" t="n"/>
      <c r="M1234" s="33" t="n"/>
      <c r="N1234" s="33" t="n"/>
      <c r="O1234" s="33" t="n"/>
      <c r="P1234" s="33" t="n"/>
      <c r="Q1234" s="33" t="n"/>
      <c r="R1234" s="33">
        <f>IF($AB1234="","",IFERROR(INDEX(ITP!$G$3:$G$46,MATCH($AB1234,ITP!$E$3:$E$46,0)),""))</f>
        <v/>
      </c>
      <c r="S1234" s="33" t="n"/>
      <c r="T1234" s="33" t="n"/>
      <c r="U1234" s="33">
        <f>IF($AB1234="","",IFERROR(INDEX(ITP!$I$3:$I$46,MATCH($AB1234,ITP!$E$3:$E$46,0)),""))</f>
        <v/>
      </c>
      <c r="V1234" s="33">
        <f>IF($AB1234="","",IFERROR(INDEX(ITP!$J$3:$J$46,MATCH($AB1234,ITP!$E$3:$E$46,0)),""))</f>
        <v/>
      </c>
      <c r="W1234" s="33">
        <f>IF($AB1234="","",IFERROR(INDEX(ITP!$K$3:$K$46,MATCH($AB1234,ITP!$E$3:$E$46,0)),""))</f>
        <v/>
      </c>
      <c r="X1234" s="33">
        <f>IF($AB1234="","",IFERROR(INDEX(ITP!$L$3:$L$46,MATCH($AB1234,ITP!$E$3:$E$46,0)),""))</f>
        <v/>
      </c>
      <c r="Y1234" s="33">
        <f>IF($AB1234="","",IFERROR(INDEX(ITP!$M$3:$M$46,MATCH($AB1234,ITP!$E$3:$E$46,0)),""))</f>
        <v/>
      </c>
      <c r="Z1234" s="33">
        <f>IF($AB1234="","",IFERROR(INDEX(ITP!$N$3:$N$46,MATCH($AB1234,ITP!$E$3:$E$46,0)),""))</f>
        <v/>
      </c>
      <c r="AA1234" s="13">
        <f>IF(A1234="","",A1234&amp;"|"&amp;COUNTIF($A$2:A1234,A1234))</f>
        <v/>
      </c>
      <c r="AB1234" s="13">
        <f>IF($A1234="","",IFERROR(INDEX(ITP!$C$3:$C$21,MATCH(1,INDEX((ITP!$A$3:$A$21=$A1234)*(((ITP!$B$3:$B$21="")+ISNUMBER(SEARCH(ITP!$B$3:$B$21,$G1234&amp;" "&amp;$T1234)))&gt;0),0),0)),""))</f>
        <v/>
      </c>
    </row>
    <row r="1235">
      <c r="A1235" s="33" t="n"/>
      <c r="B1235" s="10" t="n"/>
      <c r="C1235" s="33" t="n"/>
      <c r="D1235" s="28" t="n"/>
      <c r="E1235" s="10" t="n"/>
      <c r="F1235" s="44" t="n"/>
      <c r="G1235" s="33" t="n"/>
      <c r="H1235" s="33" t="n"/>
      <c r="I1235" s="33" t="n"/>
      <c r="J1235" s="33" t="n"/>
      <c r="K1235" s="44" t="n"/>
      <c r="L1235" s="10" t="n"/>
      <c r="M1235" s="33" t="n"/>
      <c r="N1235" s="33" t="n"/>
      <c r="O1235" s="33" t="n"/>
      <c r="P1235" s="33" t="n"/>
      <c r="Q1235" s="33" t="n"/>
      <c r="R1235" s="33">
        <f>IF($AB1235="","",IFERROR(INDEX(ITP!$G$3:$G$46,MATCH($AB1235,ITP!$E$3:$E$46,0)),""))</f>
        <v/>
      </c>
      <c r="S1235" s="33" t="n"/>
      <c r="T1235" s="33" t="n"/>
      <c r="U1235" s="33">
        <f>IF($AB1235="","",IFERROR(INDEX(ITP!$I$3:$I$46,MATCH($AB1235,ITP!$E$3:$E$46,0)),""))</f>
        <v/>
      </c>
      <c r="V1235" s="33">
        <f>IF($AB1235="","",IFERROR(INDEX(ITP!$J$3:$J$46,MATCH($AB1235,ITP!$E$3:$E$46,0)),""))</f>
        <v/>
      </c>
      <c r="W1235" s="33">
        <f>IF($AB1235="","",IFERROR(INDEX(ITP!$K$3:$K$46,MATCH($AB1235,ITP!$E$3:$E$46,0)),""))</f>
        <v/>
      </c>
      <c r="X1235" s="33">
        <f>IF($AB1235="","",IFERROR(INDEX(ITP!$L$3:$L$46,MATCH($AB1235,ITP!$E$3:$E$46,0)),""))</f>
        <v/>
      </c>
      <c r="Y1235" s="33">
        <f>IF($AB1235="","",IFERROR(INDEX(ITP!$M$3:$M$46,MATCH($AB1235,ITP!$E$3:$E$46,0)),""))</f>
        <v/>
      </c>
      <c r="Z1235" s="33">
        <f>IF($AB1235="","",IFERROR(INDEX(ITP!$N$3:$N$46,MATCH($AB1235,ITP!$E$3:$E$46,0)),""))</f>
        <v/>
      </c>
      <c r="AA1235" s="13">
        <f>IF(A1235="","",A1235&amp;"|"&amp;COUNTIF($A$2:A1235,A1235))</f>
        <v/>
      </c>
      <c r="AB1235" s="13">
        <f>IF($A1235="","",IFERROR(INDEX(ITP!$C$3:$C$21,MATCH(1,INDEX((ITP!$A$3:$A$21=$A1235)*(((ITP!$B$3:$B$21="")+ISNUMBER(SEARCH(ITP!$B$3:$B$21,$G1235&amp;" "&amp;$T1235)))&gt;0),0),0)),""))</f>
        <v/>
      </c>
    </row>
    <row r="1236">
      <c r="A1236" s="33" t="n"/>
      <c r="B1236" s="10" t="n"/>
      <c r="C1236" s="33" t="n"/>
      <c r="D1236" s="28" t="n"/>
      <c r="E1236" s="10" t="n"/>
      <c r="F1236" s="44" t="n"/>
      <c r="G1236" s="33" t="n"/>
      <c r="H1236" s="33" t="n"/>
      <c r="I1236" s="33" t="n"/>
      <c r="J1236" s="33" t="n"/>
      <c r="K1236" s="44" t="n"/>
      <c r="L1236" s="10" t="n"/>
      <c r="M1236" s="33" t="n"/>
      <c r="N1236" s="33" t="n"/>
      <c r="O1236" s="33" t="n"/>
      <c r="P1236" s="33" t="n"/>
      <c r="Q1236" s="33" t="n"/>
      <c r="R1236" s="33">
        <f>IF($AB1236="","",IFERROR(INDEX(ITP!$G$3:$G$46,MATCH($AB1236,ITP!$E$3:$E$46,0)),""))</f>
        <v/>
      </c>
      <c r="S1236" s="33" t="n"/>
      <c r="T1236" s="33" t="n"/>
      <c r="U1236" s="33">
        <f>IF($AB1236="","",IFERROR(INDEX(ITP!$I$3:$I$46,MATCH($AB1236,ITP!$E$3:$E$46,0)),""))</f>
        <v/>
      </c>
      <c r="V1236" s="33">
        <f>IF($AB1236="","",IFERROR(INDEX(ITP!$J$3:$J$46,MATCH($AB1236,ITP!$E$3:$E$46,0)),""))</f>
        <v/>
      </c>
      <c r="W1236" s="33">
        <f>IF($AB1236="","",IFERROR(INDEX(ITP!$K$3:$K$46,MATCH($AB1236,ITP!$E$3:$E$46,0)),""))</f>
        <v/>
      </c>
      <c r="X1236" s="33">
        <f>IF($AB1236="","",IFERROR(INDEX(ITP!$L$3:$L$46,MATCH($AB1236,ITP!$E$3:$E$46,0)),""))</f>
        <v/>
      </c>
      <c r="Y1236" s="33">
        <f>IF($AB1236="","",IFERROR(INDEX(ITP!$M$3:$M$46,MATCH($AB1236,ITP!$E$3:$E$46,0)),""))</f>
        <v/>
      </c>
      <c r="Z1236" s="33">
        <f>IF($AB1236="","",IFERROR(INDEX(ITP!$N$3:$N$46,MATCH($AB1236,ITP!$E$3:$E$46,0)),""))</f>
        <v/>
      </c>
      <c r="AA1236" s="13">
        <f>IF(A1236="","",A1236&amp;"|"&amp;COUNTIF($A$2:A1236,A1236))</f>
        <v/>
      </c>
      <c r="AB1236" s="13">
        <f>IF($A1236="","",IFERROR(INDEX(ITP!$C$3:$C$21,MATCH(1,INDEX((ITP!$A$3:$A$21=$A1236)*(((ITP!$B$3:$B$21="")+ISNUMBER(SEARCH(ITP!$B$3:$B$21,$G1236&amp;" "&amp;$T1236)))&gt;0),0),0)),""))</f>
        <v/>
      </c>
    </row>
    <row r="1237">
      <c r="A1237" s="33" t="n"/>
      <c r="B1237" s="10" t="n"/>
      <c r="C1237" s="33" t="n"/>
      <c r="D1237" s="28" t="n"/>
      <c r="E1237" s="10" t="n"/>
      <c r="F1237" s="44" t="n"/>
      <c r="G1237" s="33" t="n"/>
      <c r="H1237" s="33" t="n"/>
      <c r="I1237" s="33" t="n"/>
      <c r="J1237" s="33" t="n"/>
      <c r="K1237" s="44" t="n"/>
      <c r="L1237" s="10" t="n"/>
      <c r="M1237" s="33" t="n"/>
      <c r="N1237" s="33" t="n"/>
      <c r="O1237" s="33" t="n"/>
      <c r="P1237" s="33" t="n"/>
      <c r="Q1237" s="33" t="n"/>
      <c r="R1237" s="33">
        <f>IF($AB1237="","",IFERROR(INDEX(ITP!$G$3:$G$46,MATCH($AB1237,ITP!$E$3:$E$46,0)),""))</f>
        <v/>
      </c>
      <c r="S1237" s="33" t="n"/>
      <c r="T1237" s="33" t="n"/>
      <c r="U1237" s="33">
        <f>IF($AB1237="","",IFERROR(INDEX(ITP!$I$3:$I$46,MATCH($AB1237,ITP!$E$3:$E$46,0)),""))</f>
        <v/>
      </c>
      <c r="V1237" s="33">
        <f>IF($AB1237="","",IFERROR(INDEX(ITP!$J$3:$J$46,MATCH($AB1237,ITP!$E$3:$E$46,0)),""))</f>
        <v/>
      </c>
      <c r="W1237" s="33">
        <f>IF($AB1237="","",IFERROR(INDEX(ITP!$K$3:$K$46,MATCH($AB1237,ITP!$E$3:$E$46,0)),""))</f>
        <v/>
      </c>
      <c r="X1237" s="33">
        <f>IF($AB1237="","",IFERROR(INDEX(ITP!$L$3:$L$46,MATCH($AB1237,ITP!$E$3:$E$46,0)),""))</f>
        <v/>
      </c>
      <c r="Y1237" s="33">
        <f>IF($AB1237="","",IFERROR(INDEX(ITP!$M$3:$M$46,MATCH($AB1237,ITP!$E$3:$E$46,0)),""))</f>
        <v/>
      </c>
      <c r="Z1237" s="33">
        <f>IF($AB1237="","",IFERROR(INDEX(ITP!$N$3:$N$46,MATCH($AB1237,ITP!$E$3:$E$46,0)),""))</f>
        <v/>
      </c>
      <c r="AA1237" s="13">
        <f>IF(A1237="","",A1237&amp;"|"&amp;COUNTIF($A$2:A1237,A1237))</f>
        <v/>
      </c>
      <c r="AB1237" s="13">
        <f>IF($A1237="","",IFERROR(INDEX(ITP!$C$3:$C$21,MATCH(1,INDEX((ITP!$A$3:$A$21=$A1237)*(((ITP!$B$3:$B$21="")+ISNUMBER(SEARCH(ITP!$B$3:$B$21,$G1237&amp;" "&amp;$T1237)))&gt;0),0),0)),""))</f>
        <v/>
      </c>
    </row>
    <row r="1238">
      <c r="A1238" s="33" t="n"/>
      <c r="B1238" s="10" t="n"/>
      <c r="C1238" s="33" t="n"/>
      <c r="D1238" s="28" t="n"/>
      <c r="E1238" s="10" t="n"/>
      <c r="F1238" s="44" t="n"/>
      <c r="G1238" s="33" t="n"/>
      <c r="H1238" s="33" t="n"/>
      <c r="I1238" s="33" t="n"/>
      <c r="J1238" s="33" t="n"/>
      <c r="K1238" s="44" t="n"/>
      <c r="L1238" s="10" t="n"/>
      <c r="M1238" s="33" t="n"/>
      <c r="N1238" s="33" t="n"/>
      <c r="O1238" s="33" t="n"/>
      <c r="P1238" s="33" t="n"/>
      <c r="Q1238" s="33" t="n"/>
      <c r="R1238" s="33">
        <f>IF($AB1238="","",IFERROR(INDEX(ITP!$G$3:$G$46,MATCH($AB1238,ITP!$E$3:$E$46,0)),""))</f>
        <v/>
      </c>
      <c r="S1238" s="33" t="n"/>
      <c r="T1238" s="33" t="n"/>
      <c r="U1238" s="33">
        <f>IF($AB1238="","",IFERROR(INDEX(ITP!$I$3:$I$46,MATCH($AB1238,ITP!$E$3:$E$46,0)),""))</f>
        <v/>
      </c>
      <c r="V1238" s="33">
        <f>IF($AB1238="","",IFERROR(INDEX(ITP!$J$3:$J$46,MATCH($AB1238,ITP!$E$3:$E$46,0)),""))</f>
        <v/>
      </c>
      <c r="W1238" s="33">
        <f>IF($AB1238="","",IFERROR(INDEX(ITP!$K$3:$K$46,MATCH($AB1238,ITP!$E$3:$E$46,0)),""))</f>
        <v/>
      </c>
      <c r="X1238" s="33">
        <f>IF($AB1238="","",IFERROR(INDEX(ITP!$L$3:$L$46,MATCH($AB1238,ITP!$E$3:$E$46,0)),""))</f>
        <v/>
      </c>
      <c r="Y1238" s="33">
        <f>IF($AB1238="","",IFERROR(INDEX(ITP!$M$3:$M$46,MATCH($AB1238,ITP!$E$3:$E$46,0)),""))</f>
        <v/>
      </c>
      <c r="Z1238" s="33">
        <f>IF($AB1238="","",IFERROR(INDEX(ITP!$N$3:$N$46,MATCH($AB1238,ITP!$E$3:$E$46,0)),""))</f>
        <v/>
      </c>
      <c r="AA1238" s="13">
        <f>IF(A1238="","",A1238&amp;"|"&amp;COUNTIF($A$2:A1238,A1238))</f>
        <v/>
      </c>
      <c r="AB1238" s="13">
        <f>IF($A1238="","",IFERROR(INDEX(ITP!$C$3:$C$21,MATCH(1,INDEX((ITP!$A$3:$A$21=$A1238)*(((ITP!$B$3:$B$21="")+ISNUMBER(SEARCH(ITP!$B$3:$B$21,$G1238&amp;" "&amp;$T1238)))&gt;0),0),0)),""))</f>
        <v/>
      </c>
    </row>
    <row r="1239">
      <c r="A1239" s="33" t="n"/>
      <c r="B1239" s="10" t="n"/>
      <c r="C1239" s="33" t="n"/>
      <c r="D1239" s="28" t="n"/>
      <c r="E1239" s="10" t="n"/>
      <c r="F1239" s="44" t="n"/>
      <c r="G1239" s="33" t="n"/>
      <c r="H1239" s="33" t="n"/>
      <c r="I1239" s="33" t="n"/>
      <c r="J1239" s="33" t="n"/>
      <c r="K1239" s="44" t="n"/>
      <c r="L1239" s="10" t="n"/>
      <c r="M1239" s="33" t="n"/>
      <c r="N1239" s="33" t="n"/>
      <c r="O1239" s="33" t="n"/>
      <c r="P1239" s="33" t="n"/>
      <c r="Q1239" s="33" t="n"/>
      <c r="R1239" s="33">
        <f>IF($AB1239="","",IFERROR(INDEX(ITP!$G$3:$G$46,MATCH($AB1239,ITP!$E$3:$E$46,0)),""))</f>
        <v/>
      </c>
      <c r="S1239" s="33" t="n"/>
      <c r="T1239" s="33" t="n"/>
      <c r="U1239" s="33">
        <f>IF($AB1239="","",IFERROR(INDEX(ITP!$I$3:$I$46,MATCH($AB1239,ITP!$E$3:$E$46,0)),""))</f>
        <v/>
      </c>
      <c r="V1239" s="33">
        <f>IF($AB1239="","",IFERROR(INDEX(ITP!$J$3:$J$46,MATCH($AB1239,ITP!$E$3:$E$46,0)),""))</f>
        <v/>
      </c>
      <c r="W1239" s="33">
        <f>IF($AB1239="","",IFERROR(INDEX(ITP!$K$3:$K$46,MATCH($AB1239,ITP!$E$3:$E$46,0)),""))</f>
        <v/>
      </c>
      <c r="X1239" s="33">
        <f>IF($AB1239="","",IFERROR(INDEX(ITP!$L$3:$L$46,MATCH($AB1239,ITP!$E$3:$E$46,0)),""))</f>
        <v/>
      </c>
      <c r="Y1239" s="33">
        <f>IF($AB1239="","",IFERROR(INDEX(ITP!$M$3:$M$46,MATCH($AB1239,ITP!$E$3:$E$46,0)),""))</f>
        <v/>
      </c>
      <c r="Z1239" s="33">
        <f>IF($AB1239="","",IFERROR(INDEX(ITP!$N$3:$N$46,MATCH($AB1239,ITP!$E$3:$E$46,0)),""))</f>
        <v/>
      </c>
      <c r="AA1239" s="13">
        <f>IF(A1239="","",A1239&amp;"|"&amp;COUNTIF($A$2:A1239,A1239))</f>
        <v/>
      </c>
      <c r="AB1239" s="13">
        <f>IF($A1239="","",IFERROR(INDEX(ITP!$C$3:$C$21,MATCH(1,INDEX((ITP!$A$3:$A$21=$A1239)*(((ITP!$B$3:$B$21="")+ISNUMBER(SEARCH(ITP!$B$3:$B$21,$G1239&amp;" "&amp;$T1239)))&gt;0),0),0)),""))</f>
        <v/>
      </c>
    </row>
    <row r="1240">
      <c r="A1240" s="33" t="n"/>
      <c r="B1240" s="10" t="n"/>
      <c r="C1240" s="33" t="n"/>
      <c r="D1240" s="28" t="n"/>
      <c r="E1240" s="10" t="n"/>
      <c r="F1240" s="44" t="n"/>
      <c r="G1240" s="33" t="n"/>
      <c r="H1240" s="33" t="n"/>
      <c r="I1240" s="33" t="n"/>
      <c r="J1240" s="33" t="n"/>
      <c r="K1240" s="44" t="n"/>
      <c r="L1240" s="10" t="n"/>
      <c r="M1240" s="33" t="n"/>
      <c r="N1240" s="33" t="n"/>
      <c r="O1240" s="33" t="n"/>
      <c r="P1240" s="33" t="n"/>
      <c r="Q1240" s="33" t="n"/>
      <c r="R1240" s="33">
        <f>IF($AB1240="","",IFERROR(INDEX(ITP!$G$3:$G$46,MATCH($AB1240,ITP!$E$3:$E$46,0)),""))</f>
        <v/>
      </c>
      <c r="S1240" s="33" t="n"/>
      <c r="T1240" s="33" t="n"/>
      <c r="U1240" s="33">
        <f>IF($AB1240="","",IFERROR(INDEX(ITP!$I$3:$I$46,MATCH($AB1240,ITP!$E$3:$E$46,0)),""))</f>
        <v/>
      </c>
      <c r="V1240" s="33">
        <f>IF($AB1240="","",IFERROR(INDEX(ITP!$J$3:$J$46,MATCH($AB1240,ITP!$E$3:$E$46,0)),""))</f>
        <v/>
      </c>
      <c r="W1240" s="33">
        <f>IF($AB1240="","",IFERROR(INDEX(ITP!$K$3:$K$46,MATCH($AB1240,ITP!$E$3:$E$46,0)),""))</f>
        <v/>
      </c>
      <c r="X1240" s="33">
        <f>IF($AB1240="","",IFERROR(INDEX(ITP!$L$3:$L$46,MATCH($AB1240,ITP!$E$3:$E$46,0)),""))</f>
        <v/>
      </c>
      <c r="Y1240" s="33">
        <f>IF($AB1240="","",IFERROR(INDEX(ITP!$M$3:$M$46,MATCH($AB1240,ITP!$E$3:$E$46,0)),""))</f>
        <v/>
      </c>
      <c r="Z1240" s="33">
        <f>IF($AB1240="","",IFERROR(INDEX(ITP!$N$3:$N$46,MATCH($AB1240,ITP!$E$3:$E$46,0)),""))</f>
        <v/>
      </c>
      <c r="AA1240" s="13">
        <f>IF(A1240="","",A1240&amp;"|"&amp;COUNTIF($A$2:A1240,A1240))</f>
        <v/>
      </c>
      <c r="AB1240" s="13">
        <f>IF($A1240="","",IFERROR(INDEX(ITP!$C$3:$C$21,MATCH(1,INDEX((ITP!$A$3:$A$21=$A1240)*(((ITP!$B$3:$B$21="")+ISNUMBER(SEARCH(ITP!$B$3:$B$21,$G1240&amp;" "&amp;$T1240)))&gt;0),0),0)),""))</f>
        <v/>
      </c>
    </row>
    <row r="1241">
      <c r="A1241" s="33" t="n"/>
      <c r="B1241" s="10" t="n"/>
      <c r="C1241" s="33" t="n"/>
      <c r="D1241" s="28" t="n"/>
      <c r="E1241" s="10" t="n"/>
      <c r="F1241" s="44" t="n"/>
      <c r="G1241" s="33" t="n"/>
      <c r="H1241" s="33" t="n"/>
      <c r="I1241" s="33" t="n"/>
      <c r="J1241" s="33" t="n"/>
      <c r="K1241" s="44" t="n"/>
      <c r="L1241" s="10" t="n"/>
      <c r="M1241" s="33" t="n"/>
      <c r="N1241" s="33" t="n"/>
      <c r="O1241" s="33" t="n"/>
      <c r="P1241" s="33" t="n"/>
      <c r="Q1241" s="33" t="n"/>
      <c r="R1241" s="33">
        <f>IF($AB1241="","",IFERROR(INDEX(ITP!$G$3:$G$46,MATCH($AB1241,ITP!$E$3:$E$46,0)),""))</f>
        <v/>
      </c>
      <c r="S1241" s="33" t="n"/>
      <c r="T1241" s="33" t="n"/>
      <c r="U1241" s="33">
        <f>IF($AB1241="","",IFERROR(INDEX(ITP!$I$3:$I$46,MATCH($AB1241,ITP!$E$3:$E$46,0)),""))</f>
        <v/>
      </c>
      <c r="V1241" s="33">
        <f>IF($AB1241="","",IFERROR(INDEX(ITP!$J$3:$J$46,MATCH($AB1241,ITP!$E$3:$E$46,0)),""))</f>
        <v/>
      </c>
      <c r="W1241" s="33">
        <f>IF($AB1241="","",IFERROR(INDEX(ITP!$K$3:$K$46,MATCH($AB1241,ITP!$E$3:$E$46,0)),""))</f>
        <v/>
      </c>
      <c r="X1241" s="33">
        <f>IF($AB1241="","",IFERROR(INDEX(ITP!$L$3:$L$46,MATCH($AB1241,ITP!$E$3:$E$46,0)),""))</f>
        <v/>
      </c>
      <c r="Y1241" s="33">
        <f>IF($AB1241="","",IFERROR(INDEX(ITP!$M$3:$M$46,MATCH($AB1241,ITP!$E$3:$E$46,0)),""))</f>
        <v/>
      </c>
      <c r="Z1241" s="33">
        <f>IF($AB1241="","",IFERROR(INDEX(ITP!$N$3:$N$46,MATCH($AB1241,ITP!$E$3:$E$46,0)),""))</f>
        <v/>
      </c>
      <c r="AA1241" s="13">
        <f>IF(A1241="","",A1241&amp;"|"&amp;COUNTIF($A$2:A1241,A1241))</f>
        <v/>
      </c>
      <c r="AB1241" s="13">
        <f>IF($A1241="","",IFERROR(INDEX(ITP!$C$3:$C$21,MATCH(1,INDEX((ITP!$A$3:$A$21=$A1241)*(((ITP!$B$3:$B$21="")+ISNUMBER(SEARCH(ITP!$B$3:$B$21,$G1241&amp;" "&amp;$T1241)))&gt;0),0),0)),""))</f>
        <v/>
      </c>
    </row>
    <row r="1242">
      <c r="A1242" s="33" t="n"/>
      <c r="B1242" s="10" t="n"/>
      <c r="C1242" s="33" t="n"/>
      <c r="D1242" s="28" t="n"/>
      <c r="E1242" s="10" t="n"/>
      <c r="F1242" s="44" t="n"/>
      <c r="G1242" s="33" t="n"/>
      <c r="H1242" s="33" t="n"/>
      <c r="I1242" s="33" t="n"/>
      <c r="J1242" s="33" t="n"/>
      <c r="K1242" s="44" t="n"/>
      <c r="L1242" s="10" t="n"/>
      <c r="M1242" s="33" t="n"/>
      <c r="N1242" s="33" t="n"/>
      <c r="O1242" s="33" t="n"/>
      <c r="P1242" s="33" t="n"/>
      <c r="Q1242" s="33" t="n"/>
      <c r="R1242" s="33">
        <f>IF($AB1242="","",IFERROR(INDEX(ITP!$G$3:$G$46,MATCH($AB1242,ITP!$E$3:$E$46,0)),""))</f>
        <v/>
      </c>
      <c r="S1242" s="33" t="n"/>
      <c r="T1242" s="33" t="n"/>
      <c r="U1242" s="33">
        <f>IF($AB1242="","",IFERROR(INDEX(ITP!$I$3:$I$46,MATCH($AB1242,ITP!$E$3:$E$46,0)),""))</f>
        <v/>
      </c>
      <c r="V1242" s="33">
        <f>IF($AB1242="","",IFERROR(INDEX(ITP!$J$3:$J$46,MATCH($AB1242,ITP!$E$3:$E$46,0)),""))</f>
        <v/>
      </c>
      <c r="W1242" s="33">
        <f>IF($AB1242="","",IFERROR(INDEX(ITP!$K$3:$K$46,MATCH($AB1242,ITP!$E$3:$E$46,0)),""))</f>
        <v/>
      </c>
      <c r="X1242" s="33">
        <f>IF($AB1242="","",IFERROR(INDEX(ITP!$L$3:$L$46,MATCH($AB1242,ITP!$E$3:$E$46,0)),""))</f>
        <v/>
      </c>
      <c r="Y1242" s="33">
        <f>IF($AB1242="","",IFERROR(INDEX(ITP!$M$3:$M$46,MATCH($AB1242,ITP!$E$3:$E$46,0)),""))</f>
        <v/>
      </c>
      <c r="Z1242" s="33">
        <f>IF($AB1242="","",IFERROR(INDEX(ITP!$N$3:$N$46,MATCH($AB1242,ITP!$E$3:$E$46,0)),""))</f>
        <v/>
      </c>
      <c r="AA1242" s="13">
        <f>IF(A1242="","",A1242&amp;"|"&amp;COUNTIF($A$2:A1242,A1242))</f>
        <v/>
      </c>
      <c r="AB1242" s="13">
        <f>IF($A1242="","",IFERROR(INDEX(ITP!$C$3:$C$21,MATCH(1,INDEX((ITP!$A$3:$A$21=$A1242)*(((ITP!$B$3:$B$21="")+ISNUMBER(SEARCH(ITP!$B$3:$B$21,$G1242&amp;" "&amp;$T1242)))&gt;0),0),0)),""))</f>
        <v/>
      </c>
    </row>
    <row r="1243">
      <c r="A1243" s="33" t="n"/>
      <c r="B1243" s="10" t="n"/>
      <c r="C1243" s="33" t="n"/>
      <c r="D1243" s="28" t="n"/>
      <c r="E1243" s="10" t="n"/>
      <c r="F1243" s="44" t="n"/>
      <c r="G1243" s="33" t="n"/>
      <c r="H1243" s="33" t="n"/>
      <c r="I1243" s="33" t="n"/>
      <c r="J1243" s="33" t="n"/>
      <c r="K1243" s="44" t="n"/>
      <c r="L1243" s="10" t="n"/>
      <c r="M1243" s="33" t="n"/>
      <c r="N1243" s="33" t="n"/>
      <c r="O1243" s="33" t="n"/>
      <c r="P1243" s="33" t="n"/>
      <c r="Q1243" s="33" t="n"/>
      <c r="R1243" s="33">
        <f>IF($AB1243="","",IFERROR(INDEX(ITP!$G$3:$G$46,MATCH($AB1243,ITP!$E$3:$E$46,0)),""))</f>
        <v/>
      </c>
      <c r="S1243" s="33" t="n"/>
      <c r="T1243" s="33" t="n"/>
      <c r="U1243" s="33">
        <f>IF($AB1243="","",IFERROR(INDEX(ITP!$I$3:$I$46,MATCH($AB1243,ITP!$E$3:$E$46,0)),""))</f>
        <v/>
      </c>
      <c r="V1243" s="33">
        <f>IF($AB1243="","",IFERROR(INDEX(ITP!$J$3:$J$46,MATCH($AB1243,ITP!$E$3:$E$46,0)),""))</f>
        <v/>
      </c>
      <c r="W1243" s="33">
        <f>IF($AB1243="","",IFERROR(INDEX(ITP!$K$3:$K$46,MATCH($AB1243,ITP!$E$3:$E$46,0)),""))</f>
        <v/>
      </c>
      <c r="X1243" s="33">
        <f>IF($AB1243="","",IFERROR(INDEX(ITP!$L$3:$L$46,MATCH($AB1243,ITP!$E$3:$E$46,0)),""))</f>
        <v/>
      </c>
      <c r="Y1243" s="33">
        <f>IF($AB1243="","",IFERROR(INDEX(ITP!$M$3:$M$46,MATCH($AB1243,ITP!$E$3:$E$46,0)),""))</f>
        <v/>
      </c>
      <c r="Z1243" s="33">
        <f>IF($AB1243="","",IFERROR(INDEX(ITP!$N$3:$N$46,MATCH($AB1243,ITP!$E$3:$E$46,0)),""))</f>
        <v/>
      </c>
      <c r="AA1243" s="13">
        <f>IF(A1243="","",A1243&amp;"|"&amp;COUNTIF($A$2:A1243,A1243))</f>
        <v/>
      </c>
      <c r="AB1243" s="13">
        <f>IF($A1243="","",IFERROR(INDEX(ITP!$C$3:$C$21,MATCH(1,INDEX((ITP!$A$3:$A$21=$A1243)*(((ITP!$B$3:$B$21="")+ISNUMBER(SEARCH(ITP!$B$3:$B$21,$G1243&amp;" "&amp;$T1243)))&gt;0),0),0)),""))</f>
        <v/>
      </c>
    </row>
    <row r="1244">
      <c r="A1244" s="33" t="n"/>
      <c r="B1244" s="10" t="n"/>
      <c r="C1244" s="33" t="n"/>
      <c r="D1244" s="28" t="n"/>
      <c r="E1244" s="10" t="n"/>
      <c r="F1244" s="44" t="n"/>
      <c r="G1244" s="33" t="n"/>
      <c r="H1244" s="33" t="n"/>
      <c r="I1244" s="33" t="n"/>
      <c r="J1244" s="33" t="n"/>
      <c r="K1244" s="44" t="n"/>
      <c r="L1244" s="10" t="n"/>
      <c r="M1244" s="33" t="n"/>
      <c r="N1244" s="33" t="n"/>
      <c r="O1244" s="33" t="n"/>
      <c r="P1244" s="33" t="n"/>
      <c r="Q1244" s="33" t="n"/>
      <c r="R1244" s="33">
        <f>IF($AB1244="","",IFERROR(INDEX(ITP!$G$3:$G$46,MATCH($AB1244,ITP!$E$3:$E$46,0)),""))</f>
        <v/>
      </c>
      <c r="S1244" s="33" t="n"/>
      <c r="T1244" s="33" t="n"/>
      <c r="U1244" s="33">
        <f>IF($AB1244="","",IFERROR(INDEX(ITP!$I$3:$I$46,MATCH($AB1244,ITP!$E$3:$E$46,0)),""))</f>
        <v/>
      </c>
      <c r="V1244" s="33">
        <f>IF($AB1244="","",IFERROR(INDEX(ITP!$J$3:$J$46,MATCH($AB1244,ITP!$E$3:$E$46,0)),""))</f>
        <v/>
      </c>
      <c r="W1244" s="33">
        <f>IF($AB1244="","",IFERROR(INDEX(ITP!$K$3:$K$46,MATCH($AB1244,ITP!$E$3:$E$46,0)),""))</f>
        <v/>
      </c>
      <c r="X1244" s="33">
        <f>IF($AB1244="","",IFERROR(INDEX(ITP!$L$3:$L$46,MATCH($AB1244,ITP!$E$3:$E$46,0)),""))</f>
        <v/>
      </c>
      <c r="Y1244" s="33">
        <f>IF($AB1244="","",IFERROR(INDEX(ITP!$M$3:$M$46,MATCH($AB1244,ITP!$E$3:$E$46,0)),""))</f>
        <v/>
      </c>
      <c r="Z1244" s="33">
        <f>IF($AB1244="","",IFERROR(INDEX(ITP!$N$3:$N$46,MATCH($AB1244,ITP!$E$3:$E$46,0)),""))</f>
        <v/>
      </c>
      <c r="AA1244" s="13">
        <f>IF(A1244="","",A1244&amp;"|"&amp;COUNTIF($A$2:A1244,A1244))</f>
        <v/>
      </c>
      <c r="AB1244" s="13">
        <f>IF($A1244="","",IFERROR(INDEX(ITP!$C$3:$C$21,MATCH(1,INDEX((ITP!$A$3:$A$21=$A1244)*(((ITP!$B$3:$B$21="")+ISNUMBER(SEARCH(ITP!$B$3:$B$21,$G1244&amp;" "&amp;$T1244)))&gt;0),0),0)),""))</f>
        <v/>
      </c>
    </row>
    <row r="1245">
      <c r="A1245" s="33" t="n"/>
      <c r="B1245" s="10" t="n"/>
      <c r="C1245" s="33" t="n"/>
      <c r="D1245" s="28" t="n"/>
      <c r="E1245" s="10" t="n"/>
      <c r="F1245" s="44" t="n"/>
      <c r="G1245" s="33" t="n"/>
      <c r="H1245" s="33" t="n"/>
      <c r="I1245" s="33" t="n"/>
      <c r="J1245" s="33" t="n"/>
      <c r="K1245" s="44" t="n"/>
      <c r="L1245" s="10" t="n"/>
      <c r="M1245" s="33" t="n"/>
      <c r="N1245" s="33" t="n"/>
      <c r="O1245" s="33" t="n"/>
      <c r="P1245" s="33" t="n"/>
      <c r="Q1245" s="33" t="n"/>
      <c r="R1245" s="33">
        <f>IF($AB1245="","",IFERROR(INDEX(ITP!$G$3:$G$46,MATCH($AB1245,ITP!$E$3:$E$46,0)),""))</f>
        <v/>
      </c>
      <c r="S1245" s="33" t="n"/>
      <c r="T1245" s="33" t="n"/>
      <c r="U1245" s="33">
        <f>IF($AB1245="","",IFERROR(INDEX(ITP!$I$3:$I$46,MATCH($AB1245,ITP!$E$3:$E$46,0)),""))</f>
        <v/>
      </c>
      <c r="V1245" s="33">
        <f>IF($AB1245="","",IFERROR(INDEX(ITP!$J$3:$J$46,MATCH($AB1245,ITP!$E$3:$E$46,0)),""))</f>
        <v/>
      </c>
      <c r="W1245" s="33">
        <f>IF($AB1245="","",IFERROR(INDEX(ITP!$K$3:$K$46,MATCH($AB1245,ITP!$E$3:$E$46,0)),""))</f>
        <v/>
      </c>
      <c r="X1245" s="33">
        <f>IF($AB1245="","",IFERROR(INDEX(ITP!$L$3:$L$46,MATCH($AB1245,ITP!$E$3:$E$46,0)),""))</f>
        <v/>
      </c>
      <c r="Y1245" s="33">
        <f>IF($AB1245="","",IFERROR(INDEX(ITP!$M$3:$M$46,MATCH($AB1245,ITP!$E$3:$E$46,0)),""))</f>
        <v/>
      </c>
      <c r="Z1245" s="33">
        <f>IF($AB1245="","",IFERROR(INDEX(ITP!$N$3:$N$46,MATCH($AB1245,ITP!$E$3:$E$46,0)),""))</f>
        <v/>
      </c>
      <c r="AA1245" s="13">
        <f>IF(A1245="","",A1245&amp;"|"&amp;COUNTIF($A$2:A1245,A1245))</f>
        <v/>
      </c>
      <c r="AB1245" s="13">
        <f>IF($A1245="","",IFERROR(INDEX(ITP!$C$3:$C$21,MATCH(1,INDEX((ITP!$A$3:$A$21=$A1245)*(((ITP!$B$3:$B$21="")+ISNUMBER(SEARCH(ITP!$B$3:$B$21,$G1245&amp;" "&amp;$T1245)))&gt;0),0),0)),""))</f>
        <v/>
      </c>
    </row>
    <row r="1246">
      <c r="A1246" s="33" t="n"/>
      <c r="B1246" s="10" t="n"/>
      <c r="C1246" s="33" t="n"/>
      <c r="D1246" s="28" t="n"/>
      <c r="E1246" s="10" t="n"/>
      <c r="F1246" s="44" t="n"/>
      <c r="G1246" s="33" t="n"/>
      <c r="H1246" s="33" t="n"/>
      <c r="I1246" s="33" t="n"/>
      <c r="J1246" s="33" t="n"/>
      <c r="K1246" s="44" t="n"/>
      <c r="L1246" s="10" t="n"/>
      <c r="M1246" s="33" t="n"/>
      <c r="N1246" s="33" t="n"/>
      <c r="O1246" s="33" t="n"/>
      <c r="P1246" s="33" t="n"/>
      <c r="Q1246" s="33" t="n"/>
      <c r="R1246" s="33">
        <f>IF($AB1246="","",IFERROR(INDEX(ITP!$G$3:$G$46,MATCH($AB1246,ITP!$E$3:$E$46,0)),""))</f>
        <v/>
      </c>
      <c r="S1246" s="33" t="n"/>
      <c r="T1246" s="33" t="n"/>
      <c r="U1246" s="33">
        <f>IF($AB1246="","",IFERROR(INDEX(ITP!$I$3:$I$46,MATCH($AB1246,ITP!$E$3:$E$46,0)),""))</f>
        <v/>
      </c>
      <c r="V1246" s="33">
        <f>IF($AB1246="","",IFERROR(INDEX(ITP!$J$3:$J$46,MATCH($AB1246,ITP!$E$3:$E$46,0)),""))</f>
        <v/>
      </c>
      <c r="W1246" s="33">
        <f>IF($AB1246="","",IFERROR(INDEX(ITP!$K$3:$K$46,MATCH($AB1246,ITP!$E$3:$E$46,0)),""))</f>
        <v/>
      </c>
      <c r="X1246" s="33">
        <f>IF($AB1246="","",IFERROR(INDEX(ITP!$L$3:$L$46,MATCH($AB1246,ITP!$E$3:$E$46,0)),""))</f>
        <v/>
      </c>
      <c r="Y1246" s="33">
        <f>IF($AB1246="","",IFERROR(INDEX(ITP!$M$3:$M$46,MATCH($AB1246,ITP!$E$3:$E$46,0)),""))</f>
        <v/>
      </c>
      <c r="Z1246" s="33">
        <f>IF($AB1246="","",IFERROR(INDEX(ITP!$N$3:$N$46,MATCH($AB1246,ITP!$E$3:$E$46,0)),""))</f>
        <v/>
      </c>
      <c r="AA1246" s="13">
        <f>IF(A1246="","",A1246&amp;"|"&amp;COUNTIF($A$2:A1246,A1246))</f>
        <v/>
      </c>
      <c r="AB1246" s="13">
        <f>IF($A1246="","",IFERROR(INDEX(ITP!$C$3:$C$21,MATCH(1,INDEX((ITP!$A$3:$A$21=$A1246)*(((ITP!$B$3:$B$21="")+ISNUMBER(SEARCH(ITP!$B$3:$B$21,$G1246&amp;" "&amp;$T1246)))&gt;0),0),0)),""))</f>
        <v/>
      </c>
    </row>
    <row r="1247">
      <c r="A1247" s="33" t="n"/>
      <c r="B1247" s="10" t="n"/>
      <c r="C1247" s="33" t="n"/>
      <c r="D1247" s="28" t="n"/>
      <c r="E1247" s="10" t="n"/>
      <c r="F1247" s="44" t="n"/>
      <c r="G1247" s="33" t="n"/>
      <c r="H1247" s="33" t="n"/>
      <c r="I1247" s="33" t="n"/>
      <c r="J1247" s="33" t="n"/>
      <c r="K1247" s="44" t="n"/>
      <c r="L1247" s="10" t="n"/>
      <c r="M1247" s="33" t="n"/>
      <c r="N1247" s="33" t="n"/>
      <c r="O1247" s="33" t="n"/>
      <c r="P1247" s="33" t="n"/>
      <c r="Q1247" s="33" t="n"/>
      <c r="R1247" s="33">
        <f>IF($AB1247="","",IFERROR(INDEX(ITP!$G$3:$G$46,MATCH($AB1247,ITP!$E$3:$E$46,0)),""))</f>
        <v/>
      </c>
      <c r="S1247" s="33" t="n"/>
      <c r="T1247" s="33" t="n"/>
      <c r="U1247" s="33">
        <f>IF($AB1247="","",IFERROR(INDEX(ITP!$I$3:$I$46,MATCH($AB1247,ITP!$E$3:$E$46,0)),""))</f>
        <v/>
      </c>
      <c r="V1247" s="33">
        <f>IF($AB1247="","",IFERROR(INDEX(ITP!$J$3:$J$46,MATCH($AB1247,ITP!$E$3:$E$46,0)),""))</f>
        <v/>
      </c>
      <c r="W1247" s="33">
        <f>IF($AB1247="","",IFERROR(INDEX(ITP!$K$3:$K$46,MATCH($AB1247,ITP!$E$3:$E$46,0)),""))</f>
        <v/>
      </c>
      <c r="X1247" s="33">
        <f>IF($AB1247="","",IFERROR(INDEX(ITP!$L$3:$L$46,MATCH($AB1247,ITP!$E$3:$E$46,0)),""))</f>
        <v/>
      </c>
      <c r="Y1247" s="33">
        <f>IF($AB1247="","",IFERROR(INDEX(ITP!$M$3:$M$46,MATCH($AB1247,ITP!$E$3:$E$46,0)),""))</f>
        <v/>
      </c>
      <c r="Z1247" s="33">
        <f>IF($AB1247="","",IFERROR(INDEX(ITP!$N$3:$N$46,MATCH($AB1247,ITP!$E$3:$E$46,0)),""))</f>
        <v/>
      </c>
      <c r="AA1247" s="13">
        <f>IF(A1247="","",A1247&amp;"|"&amp;COUNTIF($A$2:A1247,A1247))</f>
        <v/>
      </c>
      <c r="AB1247" s="13">
        <f>IF($A1247="","",IFERROR(INDEX(ITP!$C$3:$C$21,MATCH(1,INDEX((ITP!$A$3:$A$21=$A1247)*(((ITP!$B$3:$B$21="")+ISNUMBER(SEARCH(ITP!$B$3:$B$21,$G1247&amp;" "&amp;$T1247)))&gt;0),0),0)),""))</f>
        <v/>
      </c>
    </row>
    <row r="1248">
      <c r="A1248" s="33" t="n"/>
      <c r="B1248" s="10" t="n"/>
      <c r="C1248" s="33" t="n"/>
      <c r="D1248" s="28" t="n"/>
      <c r="E1248" s="10" t="n"/>
      <c r="F1248" s="44" t="n"/>
      <c r="G1248" s="33" t="n"/>
      <c r="H1248" s="33" t="n"/>
      <c r="I1248" s="33" t="n"/>
      <c r="J1248" s="33" t="n"/>
      <c r="K1248" s="44" t="n"/>
      <c r="L1248" s="10" t="n"/>
      <c r="M1248" s="33" t="n"/>
      <c r="N1248" s="33" t="n"/>
      <c r="O1248" s="33" t="n"/>
      <c r="P1248" s="33" t="n"/>
      <c r="Q1248" s="33" t="n"/>
      <c r="R1248" s="33">
        <f>IF($AB1248="","",IFERROR(INDEX(ITP!$G$3:$G$46,MATCH($AB1248,ITP!$E$3:$E$46,0)),""))</f>
        <v/>
      </c>
      <c r="S1248" s="33" t="n"/>
      <c r="T1248" s="33" t="n"/>
      <c r="U1248" s="33">
        <f>IF($AB1248="","",IFERROR(INDEX(ITP!$I$3:$I$46,MATCH($AB1248,ITP!$E$3:$E$46,0)),""))</f>
        <v/>
      </c>
      <c r="V1248" s="33">
        <f>IF($AB1248="","",IFERROR(INDEX(ITP!$J$3:$J$46,MATCH($AB1248,ITP!$E$3:$E$46,0)),""))</f>
        <v/>
      </c>
      <c r="W1248" s="33">
        <f>IF($AB1248="","",IFERROR(INDEX(ITP!$K$3:$K$46,MATCH($AB1248,ITP!$E$3:$E$46,0)),""))</f>
        <v/>
      </c>
      <c r="X1248" s="33">
        <f>IF($AB1248="","",IFERROR(INDEX(ITP!$L$3:$L$46,MATCH($AB1248,ITP!$E$3:$E$46,0)),""))</f>
        <v/>
      </c>
      <c r="Y1248" s="33">
        <f>IF($AB1248="","",IFERROR(INDEX(ITP!$M$3:$M$46,MATCH($AB1248,ITP!$E$3:$E$46,0)),""))</f>
        <v/>
      </c>
      <c r="Z1248" s="33">
        <f>IF($AB1248="","",IFERROR(INDEX(ITP!$N$3:$N$46,MATCH($AB1248,ITP!$E$3:$E$46,0)),""))</f>
        <v/>
      </c>
      <c r="AA1248" s="13">
        <f>IF(A1248="","",A1248&amp;"|"&amp;COUNTIF($A$2:A1248,A1248))</f>
        <v/>
      </c>
      <c r="AB1248" s="13">
        <f>IF($A1248="","",IFERROR(INDEX(ITP!$C$3:$C$21,MATCH(1,INDEX((ITP!$A$3:$A$21=$A1248)*(((ITP!$B$3:$B$21="")+ISNUMBER(SEARCH(ITP!$B$3:$B$21,$G1248&amp;" "&amp;$T1248)))&gt;0),0),0)),""))</f>
        <v/>
      </c>
    </row>
    <row r="1249">
      <c r="A1249" s="33" t="n"/>
      <c r="B1249" s="10" t="n"/>
      <c r="C1249" s="33" t="n"/>
      <c r="D1249" s="28" t="n"/>
      <c r="E1249" s="10" t="n"/>
      <c r="F1249" s="44" t="n"/>
      <c r="G1249" s="33" t="n"/>
      <c r="H1249" s="33" t="n"/>
      <c r="I1249" s="33" t="n"/>
      <c r="J1249" s="33" t="n"/>
      <c r="K1249" s="44" t="n"/>
      <c r="L1249" s="10" t="n"/>
      <c r="M1249" s="33" t="n"/>
      <c r="N1249" s="33" t="n"/>
      <c r="O1249" s="33" t="n"/>
      <c r="P1249" s="33" t="n"/>
      <c r="Q1249" s="33" t="n"/>
      <c r="R1249" s="33">
        <f>IF($AB1249="","",IFERROR(INDEX(ITP!$G$3:$G$46,MATCH($AB1249,ITP!$E$3:$E$46,0)),""))</f>
        <v/>
      </c>
      <c r="S1249" s="33" t="n"/>
      <c r="T1249" s="33" t="n"/>
      <c r="U1249" s="33">
        <f>IF($AB1249="","",IFERROR(INDEX(ITP!$I$3:$I$46,MATCH($AB1249,ITP!$E$3:$E$46,0)),""))</f>
        <v/>
      </c>
      <c r="V1249" s="33">
        <f>IF($AB1249="","",IFERROR(INDEX(ITP!$J$3:$J$46,MATCH($AB1249,ITP!$E$3:$E$46,0)),""))</f>
        <v/>
      </c>
      <c r="W1249" s="33">
        <f>IF($AB1249="","",IFERROR(INDEX(ITP!$K$3:$K$46,MATCH($AB1249,ITP!$E$3:$E$46,0)),""))</f>
        <v/>
      </c>
      <c r="X1249" s="33">
        <f>IF($AB1249="","",IFERROR(INDEX(ITP!$L$3:$L$46,MATCH($AB1249,ITP!$E$3:$E$46,0)),""))</f>
        <v/>
      </c>
      <c r="Y1249" s="33">
        <f>IF($AB1249="","",IFERROR(INDEX(ITP!$M$3:$M$46,MATCH($AB1249,ITP!$E$3:$E$46,0)),""))</f>
        <v/>
      </c>
      <c r="Z1249" s="33">
        <f>IF($AB1249="","",IFERROR(INDEX(ITP!$N$3:$N$46,MATCH($AB1249,ITP!$E$3:$E$46,0)),""))</f>
        <v/>
      </c>
      <c r="AA1249" s="13">
        <f>IF(A1249="","",A1249&amp;"|"&amp;COUNTIF($A$2:A1249,A1249))</f>
        <v/>
      </c>
      <c r="AB1249" s="13">
        <f>IF($A1249="","",IFERROR(INDEX(ITP!$C$3:$C$21,MATCH(1,INDEX((ITP!$A$3:$A$21=$A1249)*(((ITP!$B$3:$B$21="")+ISNUMBER(SEARCH(ITP!$B$3:$B$21,$G1249&amp;" "&amp;$T1249)))&gt;0),0),0)),""))</f>
        <v/>
      </c>
    </row>
    <row r="1250">
      <c r="A1250" s="33" t="n"/>
      <c r="B1250" s="10" t="n"/>
      <c r="C1250" s="33" t="n"/>
      <c r="D1250" s="28" t="n"/>
      <c r="E1250" s="10" t="n"/>
      <c r="F1250" s="44" t="n"/>
      <c r="G1250" s="33" t="n"/>
      <c r="H1250" s="33" t="n"/>
      <c r="I1250" s="33" t="n"/>
      <c r="J1250" s="33" t="n"/>
      <c r="K1250" s="44" t="n"/>
      <c r="L1250" s="10" t="n"/>
      <c r="M1250" s="33" t="n"/>
      <c r="N1250" s="33" t="n"/>
      <c r="O1250" s="33" t="n"/>
      <c r="P1250" s="33" t="n"/>
      <c r="Q1250" s="33" t="n"/>
      <c r="R1250" s="33">
        <f>IF($AB1250="","",IFERROR(INDEX(ITP!$G$3:$G$46,MATCH($AB1250,ITP!$E$3:$E$46,0)),""))</f>
        <v/>
      </c>
      <c r="S1250" s="33" t="n"/>
      <c r="T1250" s="33" t="n"/>
      <c r="U1250" s="33">
        <f>IF($AB1250="","",IFERROR(INDEX(ITP!$I$3:$I$46,MATCH($AB1250,ITP!$E$3:$E$46,0)),""))</f>
        <v/>
      </c>
      <c r="V1250" s="33">
        <f>IF($AB1250="","",IFERROR(INDEX(ITP!$J$3:$J$46,MATCH($AB1250,ITP!$E$3:$E$46,0)),""))</f>
        <v/>
      </c>
      <c r="W1250" s="33">
        <f>IF($AB1250="","",IFERROR(INDEX(ITP!$K$3:$K$46,MATCH($AB1250,ITP!$E$3:$E$46,0)),""))</f>
        <v/>
      </c>
      <c r="X1250" s="33">
        <f>IF($AB1250="","",IFERROR(INDEX(ITP!$L$3:$L$46,MATCH($AB1250,ITP!$E$3:$E$46,0)),""))</f>
        <v/>
      </c>
      <c r="Y1250" s="33">
        <f>IF($AB1250="","",IFERROR(INDEX(ITP!$M$3:$M$46,MATCH($AB1250,ITP!$E$3:$E$46,0)),""))</f>
        <v/>
      </c>
      <c r="Z1250" s="33">
        <f>IF($AB1250="","",IFERROR(INDEX(ITP!$N$3:$N$46,MATCH($AB1250,ITP!$E$3:$E$46,0)),""))</f>
        <v/>
      </c>
      <c r="AA1250" s="13">
        <f>IF(A1250="","",A1250&amp;"|"&amp;COUNTIF($A$2:A1250,A1250))</f>
        <v/>
      </c>
      <c r="AB1250" s="13">
        <f>IF($A1250="","",IFERROR(INDEX(ITP!$C$3:$C$21,MATCH(1,INDEX((ITP!$A$3:$A$21=$A1250)*(((ITP!$B$3:$B$21="")+ISNUMBER(SEARCH(ITP!$B$3:$B$21,$G1250&amp;" "&amp;$T1250)))&gt;0),0),0)),""))</f>
        <v/>
      </c>
    </row>
    <row r="1251">
      <c r="A1251" s="33" t="n"/>
      <c r="B1251" s="10" t="n"/>
      <c r="C1251" s="33" t="n"/>
      <c r="D1251" s="28" t="n"/>
      <c r="E1251" s="10" t="n"/>
      <c r="F1251" s="44" t="n"/>
      <c r="G1251" s="33" t="n"/>
      <c r="H1251" s="33" t="n"/>
      <c r="I1251" s="33" t="n"/>
      <c r="J1251" s="33" t="n"/>
      <c r="K1251" s="44" t="n"/>
      <c r="L1251" s="10" t="n"/>
      <c r="M1251" s="33" t="n"/>
      <c r="N1251" s="33" t="n"/>
      <c r="O1251" s="33" t="n"/>
      <c r="P1251" s="33" t="n"/>
      <c r="Q1251" s="33" t="n"/>
      <c r="R1251" s="33">
        <f>IF($AB1251="","",IFERROR(INDEX(ITP!$G$3:$G$46,MATCH($AB1251,ITP!$E$3:$E$46,0)),""))</f>
        <v/>
      </c>
      <c r="S1251" s="33" t="n"/>
      <c r="T1251" s="33" t="n"/>
      <c r="U1251" s="33">
        <f>IF($AB1251="","",IFERROR(INDEX(ITP!$I$3:$I$46,MATCH($AB1251,ITP!$E$3:$E$46,0)),""))</f>
        <v/>
      </c>
      <c r="V1251" s="33">
        <f>IF($AB1251="","",IFERROR(INDEX(ITP!$J$3:$J$46,MATCH($AB1251,ITP!$E$3:$E$46,0)),""))</f>
        <v/>
      </c>
      <c r="W1251" s="33">
        <f>IF($AB1251="","",IFERROR(INDEX(ITP!$K$3:$K$46,MATCH($AB1251,ITP!$E$3:$E$46,0)),""))</f>
        <v/>
      </c>
      <c r="X1251" s="33">
        <f>IF($AB1251="","",IFERROR(INDEX(ITP!$L$3:$L$46,MATCH($AB1251,ITP!$E$3:$E$46,0)),""))</f>
        <v/>
      </c>
      <c r="Y1251" s="33">
        <f>IF($AB1251="","",IFERROR(INDEX(ITP!$M$3:$M$46,MATCH($AB1251,ITP!$E$3:$E$46,0)),""))</f>
        <v/>
      </c>
      <c r="Z1251" s="33">
        <f>IF($AB1251="","",IFERROR(INDEX(ITP!$N$3:$N$46,MATCH($AB1251,ITP!$E$3:$E$46,0)),""))</f>
        <v/>
      </c>
      <c r="AA1251" s="13">
        <f>IF(A1251="","",A1251&amp;"|"&amp;COUNTIF($A$2:A1251,A1251))</f>
        <v/>
      </c>
      <c r="AB1251" s="13">
        <f>IF($A1251="","",IFERROR(INDEX(ITP!$C$3:$C$21,MATCH(1,INDEX((ITP!$A$3:$A$21=$A1251)*(((ITP!$B$3:$B$21="")+ISNUMBER(SEARCH(ITP!$B$3:$B$21,$G1251&amp;" "&amp;$T1251)))&gt;0),0),0)),""))</f>
        <v/>
      </c>
    </row>
    <row r="1252">
      <c r="A1252" s="33" t="n"/>
      <c r="B1252" s="10" t="n"/>
      <c r="C1252" s="33" t="n"/>
      <c r="D1252" s="28" t="n"/>
      <c r="E1252" s="10" t="n"/>
      <c r="F1252" s="44" t="n"/>
      <c r="G1252" s="33" t="n"/>
      <c r="H1252" s="33" t="n"/>
      <c r="I1252" s="33" t="n"/>
      <c r="J1252" s="33" t="n"/>
      <c r="K1252" s="44" t="n"/>
      <c r="L1252" s="10" t="n"/>
      <c r="M1252" s="33" t="n"/>
      <c r="N1252" s="33" t="n"/>
      <c r="O1252" s="33" t="n"/>
      <c r="P1252" s="33" t="n"/>
      <c r="Q1252" s="33" t="n"/>
      <c r="R1252" s="33">
        <f>IF($AB1252="","",IFERROR(INDEX(ITP!$G$3:$G$46,MATCH($AB1252,ITP!$E$3:$E$46,0)),""))</f>
        <v/>
      </c>
      <c r="S1252" s="33" t="n"/>
      <c r="T1252" s="33" t="n"/>
      <c r="U1252" s="33">
        <f>IF($AB1252="","",IFERROR(INDEX(ITP!$I$3:$I$46,MATCH($AB1252,ITP!$E$3:$E$46,0)),""))</f>
        <v/>
      </c>
      <c r="V1252" s="33">
        <f>IF($AB1252="","",IFERROR(INDEX(ITP!$J$3:$J$46,MATCH($AB1252,ITP!$E$3:$E$46,0)),""))</f>
        <v/>
      </c>
      <c r="W1252" s="33">
        <f>IF($AB1252="","",IFERROR(INDEX(ITP!$K$3:$K$46,MATCH($AB1252,ITP!$E$3:$E$46,0)),""))</f>
        <v/>
      </c>
      <c r="X1252" s="33">
        <f>IF($AB1252="","",IFERROR(INDEX(ITP!$L$3:$L$46,MATCH($AB1252,ITP!$E$3:$E$46,0)),""))</f>
        <v/>
      </c>
      <c r="Y1252" s="33">
        <f>IF($AB1252="","",IFERROR(INDEX(ITP!$M$3:$M$46,MATCH($AB1252,ITP!$E$3:$E$46,0)),""))</f>
        <v/>
      </c>
      <c r="Z1252" s="33">
        <f>IF($AB1252="","",IFERROR(INDEX(ITP!$N$3:$N$46,MATCH($AB1252,ITP!$E$3:$E$46,0)),""))</f>
        <v/>
      </c>
      <c r="AA1252" s="13">
        <f>IF(A1252="","",A1252&amp;"|"&amp;COUNTIF($A$2:A1252,A1252))</f>
        <v/>
      </c>
      <c r="AB1252" s="13">
        <f>IF($A1252="","",IFERROR(INDEX(ITP!$C$3:$C$21,MATCH(1,INDEX((ITP!$A$3:$A$21=$A1252)*(((ITP!$B$3:$B$21="")+ISNUMBER(SEARCH(ITP!$B$3:$B$21,$G1252&amp;" "&amp;$T1252)))&gt;0),0),0)),""))</f>
        <v/>
      </c>
    </row>
    <row r="1253">
      <c r="A1253" s="33" t="n"/>
      <c r="B1253" s="10" t="n"/>
      <c r="C1253" s="33" t="n"/>
      <c r="D1253" s="28" t="n"/>
      <c r="E1253" s="10" t="n"/>
      <c r="F1253" s="44" t="n"/>
      <c r="G1253" s="33" t="n"/>
      <c r="H1253" s="33" t="n"/>
      <c r="I1253" s="33" t="n"/>
      <c r="J1253" s="33" t="n"/>
      <c r="K1253" s="44" t="n"/>
      <c r="L1253" s="10" t="n"/>
      <c r="M1253" s="33" t="n"/>
      <c r="N1253" s="33" t="n"/>
      <c r="O1253" s="33" t="n"/>
      <c r="P1253" s="33" t="n"/>
      <c r="Q1253" s="33" t="n"/>
      <c r="R1253" s="33">
        <f>IF($AB1253="","",IFERROR(INDEX(ITP!$G$3:$G$46,MATCH($AB1253,ITP!$E$3:$E$46,0)),""))</f>
        <v/>
      </c>
      <c r="S1253" s="33" t="n"/>
      <c r="T1253" s="33" t="n"/>
      <c r="U1253" s="33">
        <f>IF($AB1253="","",IFERROR(INDEX(ITP!$I$3:$I$46,MATCH($AB1253,ITP!$E$3:$E$46,0)),""))</f>
        <v/>
      </c>
      <c r="V1253" s="33">
        <f>IF($AB1253="","",IFERROR(INDEX(ITP!$J$3:$J$46,MATCH($AB1253,ITP!$E$3:$E$46,0)),""))</f>
        <v/>
      </c>
      <c r="W1253" s="33">
        <f>IF($AB1253="","",IFERROR(INDEX(ITP!$K$3:$K$46,MATCH($AB1253,ITP!$E$3:$E$46,0)),""))</f>
        <v/>
      </c>
      <c r="X1253" s="33">
        <f>IF($AB1253="","",IFERROR(INDEX(ITP!$L$3:$L$46,MATCH($AB1253,ITP!$E$3:$E$46,0)),""))</f>
        <v/>
      </c>
      <c r="Y1253" s="33">
        <f>IF($AB1253="","",IFERROR(INDEX(ITP!$M$3:$M$46,MATCH($AB1253,ITP!$E$3:$E$46,0)),""))</f>
        <v/>
      </c>
      <c r="Z1253" s="33">
        <f>IF($AB1253="","",IFERROR(INDEX(ITP!$N$3:$N$46,MATCH($AB1253,ITP!$E$3:$E$46,0)),""))</f>
        <v/>
      </c>
      <c r="AA1253" s="13">
        <f>IF(A1253="","",A1253&amp;"|"&amp;COUNTIF($A$2:A1253,A1253))</f>
        <v/>
      </c>
      <c r="AB1253" s="13">
        <f>IF($A1253="","",IFERROR(INDEX(ITP!$C$3:$C$21,MATCH(1,INDEX((ITP!$A$3:$A$21=$A1253)*(((ITP!$B$3:$B$21="")+ISNUMBER(SEARCH(ITP!$B$3:$B$21,$G1253&amp;" "&amp;$T1253)))&gt;0),0),0)),""))</f>
        <v/>
      </c>
    </row>
    <row r="1254">
      <c r="A1254" s="33" t="n"/>
      <c r="B1254" s="10" t="n"/>
      <c r="C1254" s="33" t="n"/>
      <c r="D1254" s="28" t="n"/>
      <c r="E1254" s="10" t="n"/>
      <c r="F1254" s="44" t="n"/>
      <c r="G1254" s="33" t="n"/>
      <c r="H1254" s="33" t="n"/>
      <c r="I1254" s="33" t="n"/>
      <c r="J1254" s="33" t="n"/>
      <c r="K1254" s="44" t="n"/>
      <c r="L1254" s="10" t="n"/>
      <c r="M1254" s="33" t="n"/>
      <c r="N1254" s="33" t="n"/>
      <c r="O1254" s="33" t="n"/>
      <c r="P1254" s="33" t="n"/>
      <c r="Q1254" s="33" t="n"/>
      <c r="R1254" s="33">
        <f>IF($AB1254="","",IFERROR(INDEX(ITP!$G$3:$G$46,MATCH($AB1254,ITP!$E$3:$E$46,0)),""))</f>
        <v/>
      </c>
      <c r="S1254" s="33" t="n"/>
      <c r="T1254" s="33" t="n"/>
      <c r="U1254" s="33">
        <f>IF($AB1254="","",IFERROR(INDEX(ITP!$I$3:$I$46,MATCH($AB1254,ITP!$E$3:$E$46,0)),""))</f>
        <v/>
      </c>
      <c r="V1254" s="33">
        <f>IF($AB1254="","",IFERROR(INDEX(ITP!$J$3:$J$46,MATCH($AB1254,ITP!$E$3:$E$46,0)),""))</f>
        <v/>
      </c>
      <c r="W1254" s="33">
        <f>IF($AB1254="","",IFERROR(INDEX(ITP!$K$3:$K$46,MATCH($AB1254,ITP!$E$3:$E$46,0)),""))</f>
        <v/>
      </c>
      <c r="X1254" s="33">
        <f>IF($AB1254="","",IFERROR(INDEX(ITP!$L$3:$L$46,MATCH($AB1254,ITP!$E$3:$E$46,0)),""))</f>
        <v/>
      </c>
      <c r="Y1254" s="33">
        <f>IF($AB1254="","",IFERROR(INDEX(ITP!$M$3:$M$46,MATCH($AB1254,ITP!$E$3:$E$46,0)),""))</f>
        <v/>
      </c>
      <c r="Z1254" s="33">
        <f>IF($AB1254="","",IFERROR(INDEX(ITP!$N$3:$N$46,MATCH($AB1254,ITP!$E$3:$E$46,0)),""))</f>
        <v/>
      </c>
      <c r="AA1254" s="13">
        <f>IF(A1254="","",A1254&amp;"|"&amp;COUNTIF($A$2:A1254,A1254))</f>
        <v/>
      </c>
      <c r="AB1254" s="13">
        <f>IF($A1254="","",IFERROR(INDEX(ITP!$C$3:$C$21,MATCH(1,INDEX((ITP!$A$3:$A$21=$A1254)*(((ITP!$B$3:$B$21="")+ISNUMBER(SEARCH(ITP!$B$3:$B$21,$G1254&amp;" "&amp;$T1254)))&gt;0),0),0)),""))</f>
        <v/>
      </c>
    </row>
    <row r="1255">
      <c r="A1255" s="33" t="n"/>
      <c r="B1255" s="10" t="n"/>
      <c r="C1255" s="33" t="n"/>
      <c r="D1255" s="28" t="n"/>
      <c r="E1255" s="10" t="n"/>
      <c r="F1255" s="44" t="n"/>
      <c r="G1255" s="33" t="n"/>
      <c r="H1255" s="33" t="n"/>
      <c r="I1255" s="33" t="n"/>
      <c r="J1255" s="33" t="n"/>
      <c r="K1255" s="44" t="n"/>
      <c r="L1255" s="10" t="n"/>
      <c r="M1255" s="33" t="n"/>
      <c r="N1255" s="33" t="n"/>
      <c r="O1255" s="33" t="n"/>
      <c r="P1255" s="33" t="n"/>
      <c r="Q1255" s="33" t="n"/>
      <c r="R1255" s="33">
        <f>IF($AB1255="","",IFERROR(INDEX(ITP!$G$3:$G$46,MATCH($AB1255,ITP!$E$3:$E$46,0)),""))</f>
        <v/>
      </c>
      <c r="S1255" s="33" t="n"/>
      <c r="T1255" s="33" t="n"/>
      <c r="U1255" s="33">
        <f>IF($AB1255="","",IFERROR(INDEX(ITP!$I$3:$I$46,MATCH($AB1255,ITP!$E$3:$E$46,0)),""))</f>
        <v/>
      </c>
      <c r="V1255" s="33">
        <f>IF($AB1255="","",IFERROR(INDEX(ITP!$J$3:$J$46,MATCH($AB1255,ITP!$E$3:$E$46,0)),""))</f>
        <v/>
      </c>
      <c r="W1255" s="33">
        <f>IF($AB1255="","",IFERROR(INDEX(ITP!$K$3:$K$46,MATCH($AB1255,ITP!$E$3:$E$46,0)),""))</f>
        <v/>
      </c>
      <c r="X1255" s="33">
        <f>IF($AB1255="","",IFERROR(INDEX(ITP!$L$3:$L$46,MATCH($AB1255,ITP!$E$3:$E$46,0)),""))</f>
        <v/>
      </c>
      <c r="Y1255" s="33">
        <f>IF($AB1255="","",IFERROR(INDEX(ITP!$M$3:$M$46,MATCH($AB1255,ITP!$E$3:$E$46,0)),""))</f>
        <v/>
      </c>
      <c r="Z1255" s="33">
        <f>IF($AB1255="","",IFERROR(INDEX(ITP!$N$3:$N$46,MATCH($AB1255,ITP!$E$3:$E$46,0)),""))</f>
        <v/>
      </c>
      <c r="AA1255" s="13">
        <f>IF(A1255="","",A1255&amp;"|"&amp;COUNTIF($A$2:A1255,A1255))</f>
        <v/>
      </c>
      <c r="AB1255" s="13">
        <f>IF($A1255="","",IFERROR(INDEX(ITP!$C$3:$C$21,MATCH(1,INDEX((ITP!$A$3:$A$21=$A1255)*(((ITP!$B$3:$B$21="")+ISNUMBER(SEARCH(ITP!$B$3:$B$21,$G1255&amp;" "&amp;$T1255)))&gt;0),0),0)),""))</f>
        <v/>
      </c>
    </row>
    <row r="1256">
      <c r="A1256" s="33" t="n"/>
      <c r="B1256" s="10" t="n"/>
      <c r="C1256" s="33" t="n"/>
      <c r="D1256" s="28" t="n"/>
      <c r="E1256" s="10" t="n"/>
      <c r="F1256" s="44" t="n"/>
      <c r="G1256" s="33" t="n"/>
      <c r="H1256" s="33" t="n"/>
      <c r="I1256" s="33" t="n"/>
      <c r="J1256" s="33" t="n"/>
      <c r="K1256" s="44" t="n"/>
      <c r="L1256" s="10" t="n"/>
      <c r="M1256" s="33" t="n"/>
      <c r="N1256" s="33" t="n"/>
      <c r="O1256" s="33" t="n"/>
      <c r="P1256" s="33" t="n"/>
      <c r="Q1256" s="33" t="n"/>
      <c r="R1256" s="33">
        <f>IF($AB1256="","",IFERROR(INDEX(ITP!$G$3:$G$46,MATCH($AB1256,ITP!$E$3:$E$46,0)),""))</f>
        <v/>
      </c>
      <c r="S1256" s="33" t="n"/>
      <c r="T1256" s="33" t="n"/>
      <c r="U1256" s="33">
        <f>IF($AB1256="","",IFERROR(INDEX(ITP!$I$3:$I$46,MATCH($AB1256,ITP!$E$3:$E$46,0)),""))</f>
        <v/>
      </c>
      <c r="V1256" s="33">
        <f>IF($AB1256="","",IFERROR(INDEX(ITP!$J$3:$J$46,MATCH($AB1256,ITP!$E$3:$E$46,0)),""))</f>
        <v/>
      </c>
      <c r="W1256" s="33">
        <f>IF($AB1256="","",IFERROR(INDEX(ITP!$K$3:$K$46,MATCH($AB1256,ITP!$E$3:$E$46,0)),""))</f>
        <v/>
      </c>
      <c r="X1256" s="33">
        <f>IF($AB1256="","",IFERROR(INDEX(ITP!$L$3:$L$46,MATCH($AB1256,ITP!$E$3:$E$46,0)),""))</f>
        <v/>
      </c>
      <c r="Y1256" s="33">
        <f>IF($AB1256="","",IFERROR(INDEX(ITP!$M$3:$M$46,MATCH($AB1256,ITP!$E$3:$E$46,0)),""))</f>
        <v/>
      </c>
      <c r="Z1256" s="33">
        <f>IF($AB1256="","",IFERROR(INDEX(ITP!$N$3:$N$46,MATCH($AB1256,ITP!$E$3:$E$46,0)),""))</f>
        <v/>
      </c>
      <c r="AA1256" s="13">
        <f>IF(A1256="","",A1256&amp;"|"&amp;COUNTIF($A$2:A1256,A1256))</f>
        <v/>
      </c>
      <c r="AB1256" s="13">
        <f>IF($A1256="","",IFERROR(INDEX(ITP!$C$3:$C$21,MATCH(1,INDEX((ITP!$A$3:$A$21=$A1256)*(((ITP!$B$3:$B$21="")+ISNUMBER(SEARCH(ITP!$B$3:$B$21,$G1256&amp;" "&amp;$T1256)))&gt;0),0),0)),""))</f>
        <v/>
      </c>
    </row>
    <row r="1257">
      <c r="A1257" s="33" t="n"/>
      <c r="B1257" s="10" t="n"/>
      <c r="C1257" s="33" t="n"/>
      <c r="D1257" s="28" t="n"/>
      <c r="E1257" s="10" t="n"/>
      <c r="F1257" s="44" t="n"/>
      <c r="G1257" s="33" t="n"/>
      <c r="H1257" s="33" t="n"/>
      <c r="I1257" s="33" t="n"/>
      <c r="J1257" s="33" t="n"/>
      <c r="K1257" s="44" t="n"/>
      <c r="L1257" s="10" t="n"/>
      <c r="M1257" s="33" t="n"/>
      <c r="N1257" s="33" t="n"/>
      <c r="O1257" s="33" t="n"/>
      <c r="P1257" s="33" t="n"/>
      <c r="Q1257" s="33" t="n"/>
      <c r="R1257" s="33">
        <f>IF($AB1257="","",IFERROR(INDEX(ITP!$G$3:$G$46,MATCH($AB1257,ITP!$E$3:$E$46,0)),""))</f>
        <v/>
      </c>
      <c r="S1257" s="33" t="n"/>
      <c r="T1257" s="33" t="n"/>
      <c r="U1257" s="33">
        <f>IF($AB1257="","",IFERROR(INDEX(ITP!$I$3:$I$46,MATCH($AB1257,ITP!$E$3:$E$46,0)),""))</f>
        <v/>
      </c>
      <c r="V1257" s="33">
        <f>IF($AB1257="","",IFERROR(INDEX(ITP!$J$3:$J$46,MATCH($AB1257,ITP!$E$3:$E$46,0)),""))</f>
        <v/>
      </c>
      <c r="W1257" s="33">
        <f>IF($AB1257="","",IFERROR(INDEX(ITP!$K$3:$K$46,MATCH($AB1257,ITP!$E$3:$E$46,0)),""))</f>
        <v/>
      </c>
      <c r="X1257" s="33">
        <f>IF($AB1257="","",IFERROR(INDEX(ITP!$L$3:$L$46,MATCH($AB1257,ITP!$E$3:$E$46,0)),""))</f>
        <v/>
      </c>
      <c r="Y1257" s="33">
        <f>IF($AB1257="","",IFERROR(INDEX(ITP!$M$3:$M$46,MATCH($AB1257,ITP!$E$3:$E$46,0)),""))</f>
        <v/>
      </c>
      <c r="Z1257" s="33">
        <f>IF($AB1257="","",IFERROR(INDEX(ITP!$N$3:$N$46,MATCH($AB1257,ITP!$E$3:$E$46,0)),""))</f>
        <v/>
      </c>
      <c r="AA1257" s="13">
        <f>IF(A1257="","",A1257&amp;"|"&amp;COUNTIF($A$2:A1257,A1257))</f>
        <v/>
      </c>
      <c r="AB1257" s="13">
        <f>IF($A1257="","",IFERROR(INDEX(ITP!$C$3:$C$21,MATCH(1,INDEX((ITP!$A$3:$A$21=$A1257)*(((ITP!$B$3:$B$21="")+ISNUMBER(SEARCH(ITP!$B$3:$B$21,$G1257&amp;" "&amp;$T1257)))&gt;0),0),0)),""))</f>
        <v/>
      </c>
    </row>
    <row r="1258">
      <c r="A1258" s="33" t="n"/>
      <c r="B1258" s="10" t="n"/>
      <c r="C1258" s="33" t="n"/>
      <c r="D1258" s="28" t="n"/>
      <c r="E1258" s="10" t="n"/>
      <c r="F1258" s="44" t="n"/>
      <c r="G1258" s="33" t="n"/>
      <c r="H1258" s="33" t="n"/>
      <c r="I1258" s="33" t="n"/>
      <c r="J1258" s="33" t="n"/>
      <c r="K1258" s="44" t="n"/>
      <c r="L1258" s="10" t="n"/>
      <c r="M1258" s="33" t="n"/>
      <c r="N1258" s="33" t="n"/>
      <c r="O1258" s="33" t="n"/>
      <c r="P1258" s="33" t="n"/>
      <c r="Q1258" s="33" t="n"/>
      <c r="R1258" s="33">
        <f>IF($AB1258="","",IFERROR(INDEX(ITP!$G$3:$G$46,MATCH($AB1258,ITP!$E$3:$E$46,0)),""))</f>
        <v/>
      </c>
      <c r="S1258" s="33" t="n"/>
      <c r="T1258" s="33" t="n"/>
      <c r="U1258" s="33">
        <f>IF($AB1258="","",IFERROR(INDEX(ITP!$I$3:$I$46,MATCH($AB1258,ITP!$E$3:$E$46,0)),""))</f>
        <v/>
      </c>
      <c r="V1258" s="33">
        <f>IF($AB1258="","",IFERROR(INDEX(ITP!$J$3:$J$46,MATCH($AB1258,ITP!$E$3:$E$46,0)),""))</f>
        <v/>
      </c>
      <c r="W1258" s="33">
        <f>IF($AB1258="","",IFERROR(INDEX(ITP!$K$3:$K$46,MATCH($AB1258,ITP!$E$3:$E$46,0)),""))</f>
        <v/>
      </c>
      <c r="X1258" s="33">
        <f>IF($AB1258="","",IFERROR(INDEX(ITP!$L$3:$L$46,MATCH($AB1258,ITP!$E$3:$E$46,0)),""))</f>
        <v/>
      </c>
      <c r="Y1258" s="33">
        <f>IF($AB1258="","",IFERROR(INDEX(ITP!$M$3:$M$46,MATCH($AB1258,ITP!$E$3:$E$46,0)),""))</f>
        <v/>
      </c>
      <c r="Z1258" s="33">
        <f>IF($AB1258="","",IFERROR(INDEX(ITP!$N$3:$N$46,MATCH($AB1258,ITP!$E$3:$E$46,0)),""))</f>
        <v/>
      </c>
      <c r="AA1258" s="13">
        <f>IF(A1258="","",A1258&amp;"|"&amp;COUNTIF($A$2:A1258,A1258))</f>
        <v/>
      </c>
      <c r="AB1258" s="13">
        <f>IF($A1258="","",IFERROR(INDEX(ITP!$C$3:$C$21,MATCH(1,INDEX((ITP!$A$3:$A$21=$A1258)*(((ITP!$B$3:$B$21="")+ISNUMBER(SEARCH(ITP!$B$3:$B$21,$G1258&amp;" "&amp;$T1258)))&gt;0),0),0)),""))</f>
        <v/>
      </c>
    </row>
    <row r="1259">
      <c r="A1259" s="33" t="n"/>
      <c r="B1259" s="10" t="n"/>
      <c r="C1259" s="33" t="n"/>
      <c r="D1259" s="28" t="n"/>
      <c r="E1259" s="10" t="n"/>
      <c r="F1259" s="44" t="n"/>
      <c r="G1259" s="33" t="n"/>
      <c r="H1259" s="33" t="n"/>
      <c r="I1259" s="33" t="n"/>
      <c r="J1259" s="33" t="n"/>
      <c r="K1259" s="44" t="n"/>
      <c r="L1259" s="10" t="n"/>
      <c r="M1259" s="33" t="n"/>
      <c r="N1259" s="33" t="n"/>
      <c r="O1259" s="33" t="n"/>
      <c r="P1259" s="33" t="n"/>
      <c r="Q1259" s="33" t="n"/>
      <c r="R1259" s="33">
        <f>IF($AB1259="","",IFERROR(INDEX(ITP!$G$3:$G$46,MATCH($AB1259,ITP!$E$3:$E$46,0)),""))</f>
        <v/>
      </c>
      <c r="S1259" s="33" t="n"/>
      <c r="T1259" s="33" t="n"/>
      <c r="U1259" s="33">
        <f>IF($AB1259="","",IFERROR(INDEX(ITP!$I$3:$I$46,MATCH($AB1259,ITP!$E$3:$E$46,0)),""))</f>
        <v/>
      </c>
      <c r="V1259" s="33">
        <f>IF($AB1259="","",IFERROR(INDEX(ITP!$J$3:$J$46,MATCH($AB1259,ITP!$E$3:$E$46,0)),""))</f>
        <v/>
      </c>
      <c r="W1259" s="33">
        <f>IF($AB1259="","",IFERROR(INDEX(ITP!$K$3:$K$46,MATCH($AB1259,ITP!$E$3:$E$46,0)),""))</f>
        <v/>
      </c>
      <c r="X1259" s="33">
        <f>IF($AB1259="","",IFERROR(INDEX(ITP!$L$3:$L$46,MATCH($AB1259,ITP!$E$3:$E$46,0)),""))</f>
        <v/>
      </c>
      <c r="Y1259" s="33">
        <f>IF($AB1259="","",IFERROR(INDEX(ITP!$M$3:$M$46,MATCH($AB1259,ITP!$E$3:$E$46,0)),""))</f>
        <v/>
      </c>
      <c r="Z1259" s="33">
        <f>IF($AB1259="","",IFERROR(INDEX(ITP!$N$3:$N$46,MATCH($AB1259,ITP!$E$3:$E$46,0)),""))</f>
        <v/>
      </c>
      <c r="AA1259" s="13">
        <f>IF(A1259="","",A1259&amp;"|"&amp;COUNTIF($A$2:A1259,A1259))</f>
        <v/>
      </c>
      <c r="AB1259" s="13">
        <f>IF($A1259="","",IFERROR(INDEX(ITP!$C$3:$C$21,MATCH(1,INDEX((ITP!$A$3:$A$21=$A1259)*(((ITP!$B$3:$B$21="")+ISNUMBER(SEARCH(ITP!$B$3:$B$21,$G1259&amp;" "&amp;$T1259)))&gt;0),0),0)),""))</f>
        <v/>
      </c>
    </row>
    <row r="1260">
      <c r="A1260" s="33" t="n"/>
      <c r="B1260" s="10" t="n"/>
      <c r="C1260" s="33" t="n"/>
      <c r="D1260" s="28" t="n"/>
      <c r="E1260" s="10" t="n"/>
      <c r="F1260" s="44" t="n"/>
      <c r="G1260" s="33" t="n"/>
      <c r="H1260" s="33" t="n"/>
      <c r="I1260" s="33" t="n"/>
      <c r="J1260" s="33" t="n"/>
      <c r="K1260" s="44" t="n"/>
      <c r="L1260" s="10" t="n"/>
      <c r="M1260" s="33" t="n"/>
      <c r="N1260" s="33" t="n"/>
      <c r="O1260" s="33" t="n"/>
      <c r="P1260" s="33" t="n"/>
      <c r="Q1260" s="33" t="n"/>
      <c r="R1260" s="33">
        <f>IF($AB1260="","",IFERROR(INDEX(ITP!$G$3:$G$46,MATCH($AB1260,ITP!$E$3:$E$46,0)),""))</f>
        <v/>
      </c>
      <c r="S1260" s="33" t="n"/>
      <c r="T1260" s="33" t="n"/>
      <c r="U1260" s="33">
        <f>IF($AB1260="","",IFERROR(INDEX(ITP!$I$3:$I$46,MATCH($AB1260,ITP!$E$3:$E$46,0)),""))</f>
        <v/>
      </c>
      <c r="V1260" s="33">
        <f>IF($AB1260="","",IFERROR(INDEX(ITP!$J$3:$J$46,MATCH($AB1260,ITP!$E$3:$E$46,0)),""))</f>
        <v/>
      </c>
      <c r="W1260" s="33">
        <f>IF($AB1260="","",IFERROR(INDEX(ITP!$K$3:$K$46,MATCH($AB1260,ITP!$E$3:$E$46,0)),""))</f>
        <v/>
      </c>
      <c r="X1260" s="33">
        <f>IF($AB1260="","",IFERROR(INDEX(ITP!$L$3:$L$46,MATCH($AB1260,ITP!$E$3:$E$46,0)),""))</f>
        <v/>
      </c>
      <c r="Y1260" s="33">
        <f>IF($AB1260="","",IFERROR(INDEX(ITP!$M$3:$M$46,MATCH($AB1260,ITP!$E$3:$E$46,0)),""))</f>
        <v/>
      </c>
      <c r="Z1260" s="33">
        <f>IF($AB1260="","",IFERROR(INDEX(ITP!$N$3:$N$46,MATCH($AB1260,ITP!$E$3:$E$46,0)),""))</f>
        <v/>
      </c>
      <c r="AA1260" s="13">
        <f>IF(A1260="","",A1260&amp;"|"&amp;COUNTIF($A$2:A1260,A1260))</f>
        <v/>
      </c>
      <c r="AB1260" s="13">
        <f>IF($A1260="","",IFERROR(INDEX(ITP!$C$3:$C$21,MATCH(1,INDEX((ITP!$A$3:$A$21=$A1260)*(((ITP!$B$3:$B$21="")+ISNUMBER(SEARCH(ITP!$B$3:$B$21,$G1260&amp;" "&amp;$T1260)))&gt;0),0),0)),""))</f>
        <v/>
      </c>
    </row>
    <row r="1261">
      <c r="A1261" s="33" t="n"/>
      <c r="B1261" s="10" t="n"/>
      <c r="C1261" s="33" t="n"/>
      <c r="D1261" s="28" t="n"/>
      <c r="E1261" s="10" t="n"/>
      <c r="F1261" s="44" t="n"/>
      <c r="G1261" s="33" t="n"/>
      <c r="H1261" s="33" t="n"/>
      <c r="I1261" s="33" t="n"/>
      <c r="J1261" s="33" t="n"/>
      <c r="K1261" s="44" t="n"/>
      <c r="L1261" s="10" t="n"/>
      <c r="M1261" s="33" t="n"/>
      <c r="N1261" s="33" t="n"/>
      <c r="O1261" s="33" t="n"/>
      <c r="P1261" s="33" t="n"/>
      <c r="Q1261" s="33" t="n"/>
      <c r="R1261" s="33">
        <f>IF($AB1261="","",IFERROR(INDEX(ITP!$G$3:$G$46,MATCH($AB1261,ITP!$E$3:$E$46,0)),""))</f>
        <v/>
      </c>
      <c r="S1261" s="33" t="n"/>
      <c r="T1261" s="33" t="n"/>
      <c r="U1261" s="33">
        <f>IF($AB1261="","",IFERROR(INDEX(ITP!$I$3:$I$46,MATCH($AB1261,ITP!$E$3:$E$46,0)),""))</f>
        <v/>
      </c>
      <c r="V1261" s="33">
        <f>IF($AB1261="","",IFERROR(INDEX(ITP!$J$3:$J$46,MATCH($AB1261,ITP!$E$3:$E$46,0)),""))</f>
        <v/>
      </c>
      <c r="W1261" s="33">
        <f>IF($AB1261="","",IFERROR(INDEX(ITP!$K$3:$K$46,MATCH($AB1261,ITP!$E$3:$E$46,0)),""))</f>
        <v/>
      </c>
      <c r="X1261" s="33">
        <f>IF($AB1261="","",IFERROR(INDEX(ITP!$L$3:$L$46,MATCH($AB1261,ITP!$E$3:$E$46,0)),""))</f>
        <v/>
      </c>
      <c r="Y1261" s="33">
        <f>IF($AB1261="","",IFERROR(INDEX(ITP!$M$3:$M$46,MATCH($AB1261,ITP!$E$3:$E$46,0)),""))</f>
        <v/>
      </c>
      <c r="Z1261" s="33">
        <f>IF($AB1261="","",IFERROR(INDEX(ITP!$N$3:$N$46,MATCH($AB1261,ITP!$E$3:$E$46,0)),""))</f>
        <v/>
      </c>
      <c r="AA1261" s="13">
        <f>IF(A1261="","",A1261&amp;"|"&amp;COUNTIF($A$2:A1261,A1261))</f>
        <v/>
      </c>
      <c r="AB1261" s="13">
        <f>IF($A1261="","",IFERROR(INDEX(ITP!$C$3:$C$21,MATCH(1,INDEX((ITP!$A$3:$A$21=$A1261)*(((ITP!$B$3:$B$21="")+ISNUMBER(SEARCH(ITP!$B$3:$B$21,$G1261&amp;" "&amp;$T1261)))&gt;0),0),0)),""))</f>
        <v/>
      </c>
    </row>
    <row r="1262">
      <c r="A1262" s="33" t="n"/>
      <c r="B1262" s="10" t="n"/>
      <c r="C1262" s="33" t="n"/>
      <c r="D1262" s="28" t="n"/>
      <c r="E1262" s="10" t="n"/>
      <c r="F1262" s="44" t="n"/>
      <c r="G1262" s="33" t="n"/>
      <c r="H1262" s="33" t="n"/>
      <c r="I1262" s="33" t="n"/>
      <c r="J1262" s="33" t="n"/>
      <c r="K1262" s="44" t="n"/>
      <c r="L1262" s="10" t="n"/>
      <c r="M1262" s="33" t="n"/>
      <c r="N1262" s="33" t="n"/>
      <c r="O1262" s="33" t="n"/>
      <c r="P1262" s="33" t="n"/>
      <c r="Q1262" s="33" t="n"/>
      <c r="R1262" s="33">
        <f>IF($AB1262="","",IFERROR(INDEX(ITP!$G$3:$G$46,MATCH($AB1262,ITP!$E$3:$E$46,0)),""))</f>
        <v/>
      </c>
      <c r="S1262" s="33" t="n"/>
      <c r="T1262" s="33" t="n"/>
      <c r="U1262" s="33">
        <f>IF($AB1262="","",IFERROR(INDEX(ITP!$I$3:$I$46,MATCH($AB1262,ITP!$E$3:$E$46,0)),""))</f>
        <v/>
      </c>
      <c r="V1262" s="33">
        <f>IF($AB1262="","",IFERROR(INDEX(ITP!$J$3:$J$46,MATCH($AB1262,ITP!$E$3:$E$46,0)),""))</f>
        <v/>
      </c>
      <c r="W1262" s="33">
        <f>IF($AB1262="","",IFERROR(INDEX(ITP!$K$3:$K$46,MATCH($AB1262,ITP!$E$3:$E$46,0)),""))</f>
        <v/>
      </c>
      <c r="X1262" s="33">
        <f>IF($AB1262="","",IFERROR(INDEX(ITP!$L$3:$L$46,MATCH($AB1262,ITP!$E$3:$E$46,0)),""))</f>
        <v/>
      </c>
      <c r="Y1262" s="33">
        <f>IF($AB1262="","",IFERROR(INDEX(ITP!$M$3:$M$46,MATCH($AB1262,ITP!$E$3:$E$46,0)),""))</f>
        <v/>
      </c>
      <c r="Z1262" s="33">
        <f>IF($AB1262="","",IFERROR(INDEX(ITP!$N$3:$N$46,MATCH($AB1262,ITP!$E$3:$E$46,0)),""))</f>
        <v/>
      </c>
      <c r="AA1262" s="13">
        <f>IF(A1262="","",A1262&amp;"|"&amp;COUNTIF($A$2:A1262,A1262))</f>
        <v/>
      </c>
      <c r="AB1262" s="13">
        <f>IF($A1262="","",IFERROR(INDEX(ITP!$C$3:$C$21,MATCH(1,INDEX((ITP!$A$3:$A$21=$A1262)*(((ITP!$B$3:$B$21="")+ISNUMBER(SEARCH(ITP!$B$3:$B$21,$G1262&amp;" "&amp;$T1262)))&gt;0),0),0)),""))</f>
        <v/>
      </c>
    </row>
    <row r="1263">
      <c r="A1263" s="33" t="n"/>
      <c r="B1263" s="10" t="n"/>
      <c r="C1263" s="33" t="n"/>
      <c r="D1263" s="28" t="n"/>
      <c r="E1263" s="10" t="n"/>
      <c r="F1263" s="44" t="n"/>
      <c r="G1263" s="33" t="n"/>
      <c r="H1263" s="33" t="n"/>
      <c r="I1263" s="33" t="n"/>
      <c r="J1263" s="33" t="n"/>
      <c r="K1263" s="44" t="n"/>
      <c r="L1263" s="10" t="n"/>
      <c r="M1263" s="33" t="n"/>
      <c r="N1263" s="33" t="n"/>
      <c r="O1263" s="33" t="n"/>
      <c r="P1263" s="33" t="n"/>
      <c r="Q1263" s="33" t="n"/>
      <c r="R1263" s="33">
        <f>IF($AB1263="","",IFERROR(INDEX(ITP!$G$3:$G$46,MATCH($AB1263,ITP!$E$3:$E$46,0)),""))</f>
        <v/>
      </c>
      <c r="S1263" s="33" t="n"/>
      <c r="T1263" s="33" t="n"/>
      <c r="U1263" s="33">
        <f>IF($AB1263="","",IFERROR(INDEX(ITP!$I$3:$I$46,MATCH($AB1263,ITP!$E$3:$E$46,0)),""))</f>
        <v/>
      </c>
      <c r="V1263" s="33">
        <f>IF($AB1263="","",IFERROR(INDEX(ITP!$J$3:$J$46,MATCH($AB1263,ITP!$E$3:$E$46,0)),""))</f>
        <v/>
      </c>
      <c r="W1263" s="33">
        <f>IF($AB1263="","",IFERROR(INDEX(ITP!$K$3:$K$46,MATCH($AB1263,ITP!$E$3:$E$46,0)),""))</f>
        <v/>
      </c>
      <c r="X1263" s="33">
        <f>IF($AB1263="","",IFERROR(INDEX(ITP!$L$3:$L$46,MATCH($AB1263,ITP!$E$3:$E$46,0)),""))</f>
        <v/>
      </c>
      <c r="Y1263" s="33">
        <f>IF($AB1263="","",IFERROR(INDEX(ITP!$M$3:$M$46,MATCH($AB1263,ITP!$E$3:$E$46,0)),""))</f>
        <v/>
      </c>
      <c r="Z1263" s="33">
        <f>IF($AB1263="","",IFERROR(INDEX(ITP!$N$3:$N$46,MATCH($AB1263,ITP!$E$3:$E$46,0)),""))</f>
        <v/>
      </c>
      <c r="AA1263" s="13">
        <f>IF(A1263="","",A1263&amp;"|"&amp;COUNTIF($A$2:A1263,A1263))</f>
        <v/>
      </c>
      <c r="AB1263" s="13">
        <f>IF($A1263="","",IFERROR(INDEX(ITP!$C$3:$C$21,MATCH(1,INDEX((ITP!$A$3:$A$21=$A1263)*(((ITP!$B$3:$B$21="")+ISNUMBER(SEARCH(ITP!$B$3:$B$21,$G1263&amp;" "&amp;$T1263)))&gt;0),0),0)),""))</f>
        <v/>
      </c>
    </row>
    <row r="1264">
      <c r="A1264" s="33" t="n"/>
      <c r="B1264" s="10" t="n"/>
      <c r="C1264" s="33" t="n"/>
      <c r="D1264" s="28" t="n"/>
      <c r="E1264" s="10" t="n"/>
      <c r="F1264" s="44" t="n"/>
      <c r="G1264" s="33" t="n"/>
      <c r="H1264" s="33" t="n"/>
      <c r="I1264" s="33" t="n"/>
      <c r="J1264" s="33" t="n"/>
      <c r="K1264" s="44" t="n"/>
      <c r="L1264" s="10" t="n"/>
      <c r="M1264" s="33" t="n"/>
      <c r="N1264" s="33" t="n"/>
      <c r="O1264" s="33" t="n"/>
      <c r="P1264" s="33" t="n"/>
      <c r="Q1264" s="33" t="n"/>
      <c r="R1264" s="33">
        <f>IF($AB1264="","",IFERROR(INDEX(ITP!$G$3:$G$46,MATCH($AB1264,ITP!$E$3:$E$46,0)),""))</f>
        <v/>
      </c>
      <c r="S1264" s="33" t="n"/>
      <c r="T1264" s="33" t="n"/>
      <c r="U1264" s="33">
        <f>IF($AB1264="","",IFERROR(INDEX(ITP!$I$3:$I$46,MATCH($AB1264,ITP!$E$3:$E$46,0)),""))</f>
        <v/>
      </c>
      <c r="V1264" s="33">
        <f>IF($AB1264="","",IFERROR(INDEX(ITP!$J$3:$J$46,MATCH($AB1264,ITP!$E$3:$E$46,0)),""))</f>
        <v/>
      </c>
      <c r="W1264" s="33">
        <f>IF($AB1264="","",IFERROR(INDEX(ITP!$K$3:$K$46,MATCH($AB1264,ITP!$E$3:$E$46,0)),""))</f>
        <v/>
      </c>
      <c r="X1264" s="33">
        <f>IF($AB1264="","",IFERROR(INDEX(ITP!$L$3:$L$46,MATCH($AB1264,ITP!$E$3:$E$46,0)),""))</f>
        <v/>
      </c>
      <c r="Y1264" s="33">
        <f>IF($AB1264="","",IFERROR(INDEX(ITP!$M$3:$M$46,MATCH($AB1264,ITP!$E$3:$E$46,0)),""))</f>
        <v/>
      </c>
      <c r="Z1264" s="33">
        <f>IF($AB1264="","",IFERROR(INDEX(ITP!$N$3:$N$46,MATCH($AB1264,ITP!$E$3:$E$46,0)),""))</f>
        <v/>
      </c>
      <c r="AA1264" s="13">
        <f>IF(A1264="","",A1264&amp;"|"&amp;COUNTIF($A$2:A1264,A1264))</f>
        <v/>
      </c>
      <c r="AB1264" s="13">
        <f>IF($A1264="","",IFERROR(INDEX(ITP!$C$3:$C$21,MATCH(1,INDEX((ITP!$A$3:$A$21=$A1264)*(((ITP!$B$3:$B$21="")+ISNUMBER(SEARCH(ITP!$B$3:$B$21,$G1264&amp;" "&amp;$T1264)))&gt;0),0),0)),""))</f>
        <v/>
      </c>
    </row>
    <row r="1265">
      <c r="A1265" s="33" t="n"/>
      <c r="B1265" s="10" t="n"/>
      <c r="C1265" s="33" t="n"/>
      <c r="D1265" s="28" t="n"/>
      <c r="E1265" s="10" t="n"/>
      <c r="F1265" s="44" t="n"/>
      <c r="G1265" s="33" t="n"/>
      <c r="H1265" s="33" t="n"/>
      <c r="I1265" s="33" t="n"/>
      <c r="J1265" s="33" t="n"/>
      <c r="K1265" s="44" t="n"/>
      <c r="L1265" s="10" t="n"/>
      <c r="M1265" s="33" t="n"/>
      <c r="N1265" s="33" t="n"/>
      <c r="O1265" s="33" t="n"/>
      <c r="P1265" s="33" t="n"/>
      <c r="Q1265" s="33" t="n"/>
      <c r="R1265" s="33">
        <f>IF($AB1265="","",IFERROR(INDEX(ITP!$G$3:$G$46,MATCH($AB1265,ITP!$E$3:$E$46,0)),""))</f>
        <v/>
      </c>
      <c r="S1265" s="33" t="n"/>
      <c r="T1265" s="33" t="n"/>
      <c r="U1265" s="33">
        <f>IF($AB1265="","",IFERROR(INDEX(ITP!$I$3:$I$46,MATCH($AB1265,ITP!$E$3:$E$46,0)),""))</f>
        <v/>
      </c>
      <c r="V1265" s="33">
        <f>IF($AB1265="","",IFERROR(INDEX(ITP!$J$3:$J$46,MATCH($AB1265,ITP!$E$3:$E$46,0)),""))</f>
        <v/>
      </c>
      <c r="W1265" s="33">
        <f>IF($AB1265="","",IFERROR(INDEX(ITP!$K$3:$K$46,MATCH($AB1265,ITP!$E$3:$E$46,0)),""))</f>
        <v/>
      </c>
      <c r="X1265" s="33">
        <f>IF($AB1265="","",IFERROR(INDEX(ITP!$L$3:$L$46,MATCH($AB1265,ITP!$E$3:$E$46,0)),""))</f>
        <v/>
      </c>
      <c r="Y1265" s="33">
        <f>IF($AB1265="","",IFERROR(INDEX(ITP!$M$3:$M$46,MATCH($AB1265,ITP!$E$3:$E$46,0)),""))</f>
        <v/>
      </c>
      <c r="Z1265" s="33">
        <f>IF($AB1265="","",IFERROR(INDEX(ITP!$N$3:$N$46,MATCH($AB1265,ITP!$E$3:$E$46,0)),""))</f>
        <v/>
      </c>
      <c r="AA1265" s="13">
        <f>IF(A1265="","",A1265&amp;"|"&amp;COUNTIF($A$2:A1265,A1265))</f>
        <v/>
      </c>
      <c r="AB1265" s="13">
        <f>IF($A1265="","",IFERROR(INDEX(ITP!$C$3:$C$21,MATCH(1,INDEX((ITP!$A$3:$A$21=$A1265)*(((ITP!$B$3:$B$21="")+ISNUMBER(SEARCH(ITP!$B$3:$B$21,$G1265&amp;" "&amp;$T1265)))&gt;0),0),0)),""))</f>
        <v/>
      </c>
    </row>
    <row r="1266">
      <c r="A1266" s="33" t="n"/>
      <c r="B1266" s="10" t="n"/>
      <c r="C1266" s="33" t="n"/>
      <c r="D1266" s="28" t="n"/>
      <c r="E1266" s="10" t="n"/>
      <c r="F1266" s="44" t="n"/>
      <c r="G1266" s="33" t="n"/>
      <c r="H1266" s="33" t="n"/>
      <c r="I1266" s="33" t="n"/>
      <c r="J1266" s="33" t="n"/>
      <c r="K1266" s="44" t="n"/>
      <c r="L1266" s="10" t="n"/>
      <c r="M1266" s="33" t="n"/>
      <c r="N1266" s="33" t="n"/>
      <c r="O1266" s="33" t="n"/>
      <c r="P1266" s="33" t="n"/>
      <c r="Q1266" s="33" t="n"/>
      <c r="R1266" s="33">
        <f>IF($AB1266="","",IFERROR(INDEX(ITP!$G$3:$G$46,MATCH($AB1266,ITP!$E$3:$E$46,0)),""))</f>
        <v/>
      </c>
      <c r="S1266" s="33" t="n"/>
      <c r="T1266" s="33" t="n"/>
      <c r="U1266" s="33">
        <f>IF($AB1266="","",IFERROR(INDEX(ITP!$I$3:$I$46,MATCH($AB1266,ITP!$E$3:$E$46,0)),""))</f>
        <v/>
      </c>
      <c r="V1266" s="33">
        <f>IF($AB1266="","",IFERROR(INDEX(ITP!$J$3:$J$46,MATCH($AB1266,ITP!$E$3:$E$46,0)),""))</f>
        <v/>
      </c>
      <c r="W1266" s="33">
        <f>IF($AB1266="","",IFERROR(INDEX(ITP!$K$3:$K$46,MATCH($AB1266,ITP!$E$3:$E$46,0)),""))</f>
        <v/>
      </c>
      <c r="X1266" s="33">
        <f>IF($AB1266="","",IFERROR(INDEX(ITP!$L$3:$L$46,MATCH($AB1266,ITP!$E$3:$E$46,0)),""))</f>
        <v/>
      </c>
      <c r="Y1266" s="33">
        <f>IF($AB1266="","",IFERROR(INDEX(ITP!$M$3:$M$46,MATCH($AB1266,ITP!$E$3:$E$46,0)),""))</f>
        <v/>
      </c>
      <c r="Z1266" s="33">
        <f>IF($AB1266="","",IFERROR(INDEX(ITP!$N$3:$N$46,MATCH($AB1266,ITP!$E$3:$E$46,0)),""))</f>
        <v/>
      </c>
      <c r="AA1266" s="13">
        <f>IF(A1266="","",A1266&amp;"|"&amp;COUNTIF($A$2:A1266,A1266))</f>
        <v/>
      </c>
      <c r="AB1266" s="13">
        <f>IF($A1266="","",IFERROR(INDEX(ITP!$C$3:$C$21,MATCH(1,INDEX((ITP!$A$3:$A$21=$A1266)*(((ITP!$B$3:$B$21="")+ISNUMBER(SEARCH(ITP!$B$3:$B$21,$G1266&amp;" "&amp;$T1266)))&gt;0),0),0)),""))</f>
        <v/>
      </c>
    </row>
    <row r="1267">
      <c r="A1267" s="33" t="n"/>
      <c r="B1267" s="10" t="n"/>
      <c r="C1267" s="33" t="n"/>
      <c r="D1267" s="28" t="n"/>
      <c r="E1267" s="10" t="n"/>
      <c r="F1267" s="44" t="n"/>
      <c r="G1267" s="33" t="n"/>
      <c r="H1267" s="33" t="n"/>
      <c r="I1267" s="33" t="n"/>
      <c r="J1267" s="33" t="n"/>
      <c r="K1267" s="44" t="n"/>
      <c r="L1267" s="10" t="n"/>
      <c r="M1267" s="33" t="n"/>
      <c r="N1267" s="33" t="n"/>
      <c r="O1267" s="33" t="n"/>
      <c r="P1267" s="33" t="n"/>
      <c r="Q1267" s="33" t="n"/>
      <c r="R1267" s="33">
        <f>IF($AB1267="","",IFERROR(INDEX(ITP!$G$3:$G$46,MATCH($AB1267,ITP!$E$3:$E$46,0)),""))</f>
        <v/>
      </c>
      <c r="S1267" s="33" t="n"/>
      <c r="T1267" s="33" t="n"/>
      <c r="U1267" s="33">
        <f>IF($AB1267="","",IFERROR(INDEX(ITP!$I$3:$I$46,MATCH($AB1267,ITP!$E$3:$E$46,0)),""))</f>
        <v/>
      </c>
      <c r="V1267" s="33">
        <f>IF($AB1267="","",IFERROR(INDEX(ITP!$J$3:$J$46,MATCH($AB1267,ITP!$E$3:$E$46,0)),""))</f>
        <v/>
      </c>
      <c r="W1267" s="33">
        <f>IF($AB1267="","",IFERROR(INDEX(ITP!$K$3:$K$46,MATCH($AB1267,ITP!$E$3:$E$46,0)),""))</f>
        <v/>
      </c>
      <c r="X1267" s="33">
        <f>IF($AB1267="","",IFERROR(INDEX(ITP!$L$3:$L$46,MATCH($AB1267,ITP!$E$3:$E$46,0)),""))</f>
        <v/>
      </c>
      <c r="Y1267" s="33">
        <f>IF($AB1267="","",IFERROR(INDEX(ITP!$M$3:$M$46,MATCH($AB1267,ITP!$E$3:$E$46,0)),""))</f>
        <v/>
      </c>
      <c r="Z1267" s="33">
        <f>IF($AB1267="","",IFERROR(INDEX(ITP!$N$3:$N$46,MATCH($AB1267,ITP!$E$3:$E$46,0)),""))</f>
        <v/>
      </c>
      <c r="AA1267" s="13">
        <f>IF(A1267="","",A1267&amp;"|"&amp;COUNTIF($A$2:A1267,A1267))</f>
        <v/>
      </c>
      <c r="AB1267" s="13">
        <f>IF($A1267="","",IFERROR(INDEX(ITP!$C$3:$C$21,MATCH(1,INDEX((ITP!$A$3:$A$21=$A1267)*(((ITP!$B$3:$B$21="")+ISNUMBER(SEARCH(ITP!$B$3:$B$21,$G1267&amp;" "&amp;$T1267)))&gt;0),0),0)),""))</f>
        <v/>
      </c>
    </row>
    <row r="1268">
      <c r="A1268" s="33" t="n"/>
      <c r="B1268" s="10" t="n"/>
      <c r="C1268" s="33" t="n"/>
      <c r="D1268" s="28" t="n"/>
      <c r="E1268" s="10" t="n"/>
      <c r="F1268" s="44" t="n"/>
      <c r="G1268" s="33" t="n"/>
      <c r="H1268" s="33" t="n"/>
      <c r="I1268" s="33" t="n"/>
      <c r="J1268" s="33" t="n"/>
      <c r="K1268" s="44" t="n"/>
      <c r="L1268" s="10" t="n"/>
      <c r="M1268" s="33" t="n"/>
      <c r="N1268" s="33" t="n"/>
      <c r="O1268" s="33" t="n"/>
      <c r="P1268" s="33" t="n"/>
      <c r="Q1268" s="33" t="n"/>
      <c r="R1268" s="33">
        <f>IF($AB1268="","",IFERROR(INDEX(ITP!$G$3:$G$46,MATCH($AB1268,ITP!$E$3:$E$46,0)),""))</f>
        <v/>
      </c>
      <c r="S1268" s="33" t="n"/>
      <c r="T1268" s="33" t="n"/>
      <c r="U1268" s="33">
        <f>IF($AB1268="","",IFERROR(INDEX(ITP!$I$3:$I$46,MATCH($AB1268,ITP!$E$3:$E$46,0)),""))</f>
        <v/>
      </c>
      <c r="V1268" s="33">
        <f>IF($AB1268="","",IFERROR(INDEX(ITP!$J$3:$J$46,MATCH($AB1268,ITP!$E$3:$E$46,0)),""))</f>
        <v/>
      </c>
      <c r="W1268" s="33">
        <f>IF($AB1268="","",IFERROR(INDEX(ITP!$K$3:$K$46,MATCH($AB1268,ITP!$E$3:$E$46,0)),""))</f>
        <v/>
      </c>
      <c r="X1268" s="33">
        <f>IF($AB1268="","",IFERROR(INDEX(ITP!$L$3:$L$46,MATCH($AB1268,ITP!$E$3:$E$46,0)),""))</f>
        <v/>
      </c>
      <c r="Y1268" s="33">
        <f>IF($AB1268="","",IFERROR(INDEX(ITP!$M$3:$M$46,MATCH($AB1268,ITP!$E$3:$E$46,0)),""))</f>
        <v/>
      </c>
      <c r="Z1268" s="33">
        <f>IF($AB1268="","",IFERROR(INDEX(ITP!$N$3:$N$46,MATCH($AB1268,ITP!$E$3:$E$46,0)),""))</f>
        <v/>
      </c>
      <c r="AA1268" s="13">
        <f>IF(A1268="","",A1268&amp;"|"&amp;COUNTIF($A$2:A1268,A1268))</f>
        <v/>
      </c>
      <c r="AB1268" s="13">
        <f>IF($A1268="","",IFERROR(INDEX(ITP!$C$3:$C$21,MATCH(1,INDEX((ITP!$A$3:$A$21=$A1268)*(((ITP!$B$3:$B$21="")+ISNUMBER(SEARCH(ITP!$B$3:$B$21,$G1268&amp;" "&amp;$T1268)))&gt;0),0),0)),""))</f>
        <v/>
      </c>
    </row>
    <row r="1269">
      <c r="A1269" s="33" t="n"/>
      <c r="B1269" s="10" t="n"/>
      <c r="C1269" s="33" t="n"/>
      <c r="D1269" s="28" t="n"/>
      <c r="E1269" s="10" t="n"/>
      <c r="F1269" s="44" t="n"/>
      <c r="G1269" s="33" t="n"/>
      <c r="H1269" s="33" t="n"/>
      <c r="I1269" s="33" t="n"/>
      <c r="J1269" s="33" t="n"/>
      <c r="K1269" s="44" t="n"/>
      <c r="L1269" s="10" t="n"/>
      <c r="M1269" s="33" t="n"/>
      <c r="N1269" s="33" t="n"/>
      <c r="O1269" s="33" t="n"/>
      <c r="P1269" s="33" t="n"/>
      <c r="Q1269" s="33" t="n"/>
      <c r="R1269" s="33">
        <f>IF($AB1269="","",IFERROR(INDEX(ITP!$G$3:$G$46,MATCH($AB1269,ITP!$E$3:$E$46,0)),""))</f>
        <v/>
      </c>
      <c r="S1269" s="33" t="n"/>
      <c r="T1269" s="33" t="n"/>
      <c r="U1269" s="33">
        <f>IF($AB1269="","",IFERROR(INDEX(ITP!$I$3:$I$46,MATCH($AB1269,ITP!$E$3:$E$46,0)),""))</f>
        <v/>
      </c>
      <c r="V1269" s="33">
        <f>IF($AB1269="","",IFERROR(INDEX(ITP!$J$3:$J$46,MATCH($AB1269,ITP!$E$3:$E$46,0)),""))</f>
        <v/>
      </c>
      <c r="W1269" s="33">
        <f>IF($AB1269="","",IFERROR(INDEX(ITP!$K$3:$K$46,MATCH($AB1269,ITP!$E$3:$E$46,0)),""))</f>
        <v/>
      </c>
      <c r="X1269" s="33">
        <f>IF($AB1269="","",IFERROR(INDEX(ITP!$L$3:$L$46,MATCH($AB1269,ITP!$E$3:$E$46,0)),""))</f>
        <v/>
      </c>
      <c r="Y1269" s="33">
        <f>IF($AB1269="","",IFERROR(INDEX(ITP!$M$3:$M$46,MATCH($AB1269,ITP!$E$3:$E$46,0)),""))</f>
        <v/>
      </c>
      <c r="Z1269" s="33">
        <f>IF($AB1269="","",IFERROR(INDEX(ITP!$N$3:$N$46,MATCH($AB1269,ITP!$E$3:$E$46,0)),""))</f>
        <v/>
      </c>
      <c r="AA1269" s="13">
        <f>IF(A1269="","",A1269&amp;"|"&amp;COUNTIF($A$2:A1269,A1269))</f>
        <v/>
      </c>
      <c r="AB1269" s="13">
        <f>IF($A1269="","",IFERROR(INDEX(ITP!$C$3:$C$21,MATCH(1,INDEX((ITP!$A$3:$A$21=$A1269)*(((ITP!$B$3:$B$21="")+ISNUMBER(SEARCH(ITP!$B$3:$B$21,$G1269&amp;" "&amp;$T1269)))&gt;0),0),0)),""))</f>
        <v/>
      </c>
    </row>
    <row r="1270">
      <c r="A1270" s="33" t="n"/>
      <c r="B1270" s="10" t="n"/>
      <c r="C1270" s="33" t="n"/>
      <c r="D1270" s="28" t="n"/>
      <c r="E1270" s="10" t="n"/>
      <c r="F1270" s="44" t="n"/>
      <c r="G1270" s="33" t="n"/>
      <c r="H1270" s="33" t="n"/>
      <c r="I1270" s="33" t="n"/>
      <c r="J1270" s="33" t="n"/>
      <c r="K1270" s="44" t="n"/>
      <c r="L1270" s="10" t="n"/>
      <c r="M1270" s="33" t="n"/>
      <c r="N1270" s="33" t="n"/>
      <c r="O1270" s="33" t="n"/>
      <c r="P1270" s="33" t="n"/>
      <c r="Q1270" s="33" t="n"/>
      <c r="R1270" s="33">
        <f>IF($AB1270="","",IFERROR(INDEX(ITP!$G$3:$G$46,MATCH($AB1270,ITP!$E$3:$E$46,0)),""))</f>
        <v/>
      </c>
      <c r="S1270" s="33" t="n"/>
      <c r="T1270" s="33" t="n"/>
      <c r="U1270" s="33">
        <f>IF($AB1270="","",IFERROR(INDEX(ITP!$I$3:$I$46,MATCH($AB1270,ITP!$E$3:$E$46,0)),""))</f>
        <v/>
      </c>
      <c r="V1270" s="33">
        <f>IF($AB1270="","",IFERROR(INDEX(ITP!$J$3:$J$46,MATCH($AB1270,ITP!$E$3:$E$46,0)),""))</f>
        <v/>
      </c>
      <c r="W1270" s="33">
        <f>IF($AB1270="","",IFERROR(INDEX(ITP!$K$3:$K$46,MATCH($AB1270,ITP!$E$3:$E$46,0)),""))</f>
        <v/>
      </c>
      <c r="X1270" s="33">
        <f>IF($AB1270="","",IFERROR(INDEX(ITP!$L$3:$L$46,MATCH($AB1270,ITP!$E$3:$E$46,0)),""))</f>
        <v/>
      </c>
      <c r="Y1270" s="33">
        <f>IF($AB1270="","",IFERROR(INDEX(ITP!$M$3:$M$46,MATCH($AB1270,ITP!$E$3:$E$46,0)),""))</f>
        <v/>
      </c>
      <c r="Z1270" s="33">
        <f>IF($AB1270="","",IFERROR(INDEX(ITP!$N$3:$N$46,MATCH($AB1270,ITP!$E$3:$E$46,0)),""))</f>
        <v/>
      </c>
      <c r="AA1270" s="13">
        <f>IF(A1270="","",A1270&amp;"|"&amp;COUNTIF($A$2:A1270,A1270))</f>
        <v/>
      </c>
      <c r="AB1270" s="13">
        <f>IF($A1270="","",IFERROR(INDEX(ITP!$C$3:$C$21,MATCH(1,INDEX((ITP!$A$3:$A$21=$A1270)*(((ITP!$B$3:$B$21="")+ISNUMBER(SEARCH(ITP!$B$3:$B$21,$G1270&amp;" "&amp;$T1270)))&gt;0),0),0)),""))</f>
        <v/>
      </c>
    </row>
    <row r="1271">
      <c r="A1271" s="33" t="n"/>
      <c r="B1271" s="10" t="n"/>
      <c r="C1271" s="33" t="n"/>
      <c r="D1271" s="28" t="n"/>
      <c r="E1271" s="10" t="n"/>
      <c r="F1271" s="44" t="n"/>
      <c r="G1271" s="33" t="n"/>
      <c r="H1271" s="33" t="n"/>
      <c r="I1271" s="33" t="n"/>
      <c r="J1271" s="33" t="n"/>
      <c r="K1271" s="44" t="n"/>
      <c r="L1271" s="10" t="n"/>
      <c r="M1271" s="33" t="n"/>
      <c r="N1271" s="33" t="n"/>
      <c r="O1271" s="33" t="n"/>
      <c r="P1271" s="33" t="n"/>
      <c r="Q1271" s="33" t="n"/>
      <c r="R1271" s="33">
        <f>IF($AB1271="","",IFERROR(INDEX(ITP!$G$3:$G$46,MATCH($AB1271,ITP!$E$3:$E$46,0)),""))</f>
        <v/>
      </c>
      <c r="S1271" s="33" t="n"/>
      <c r="T1271" s="33" t="n"/>
      <c r="U1271" s="33">
        <f>IF($AB1271="","",IFERROR(INDEX(ITP!$I$3:$I$46,MATCH($AB1271,ITP!$E$3:$E$46,0)),""))</f>
        <v/>
      </c>
      <c r="V1271" s="33">
        <f>IF($AB1271="","",IFERROR(INDEX(ITP!$J$3:$J$46,MATCH($AB1271,ITP!$E$3:$E$46,0)),""))</f>
        <v/>
      </c>
      <c r="W1271" s="33">
        <f>IF($AB1271="","",IFERROR(INDEX(ITP!$K$3:$K$46,MATCH($AB1271,ITP!$E$3:$E$46,0)),""))</f>
        <v/>
      </c>
      <c r="X1271" s="33">
        <f>IF($AB1271="","",IFERROR(INDEX(ITP!$L$3:$L$46,MATCH($AB1271,ITP!$E$3:$E$46,0)),""))</f>
        <v/>
      </c>
      <c r="Y1271" s="33">
        <f>IF($AB1271="","",IFERROR(INDEX(ITP!$M$3:$M$46,MATCH($AB1271,ITP!$E$3:$E$46,0)),""))</f>
        <v/>
      </c>
      <c r="Z1271" s="33">
        <f>IF($AB1271="","",IFERROR(INDEX(ITP!$N$3:$N$46,MATCH($AB1271,ITP!$E$3:$E$46,0)),""))</f>
        <v/>
      </c>
      <c r="AA1271" s="13">
        <f>IF(A1271="","",A1271&amp;"|"&amp;COUNTIF($A$2:A1271,A1271))</f>
        <v/>
      </c>
      <c r="AB1271" s="13">
        <f>IF($A1271="","",IFERROR(INDEX(ITP!$C$3:$C$21,MATCH(1,INDEX((ITP!$A$3:$A$21=$A1271)*(((ITP!$B$3:$B$21="")+ISNUMBER(SEARCH(ITP!$B$3:$B$21,$G1271&amp;" "&amp;$T1271)))&gt;0),0),0)),""))</f>
        <v/>
      </c>
    </row>
    <row r="1272">
      <c r="A1272" s="33" t="n"/>
      <c r="B1272" s="10" t="n"/>
      <c r="C1272" s="33" t="n"/>
      <c r="D1272" s="28" t="n"/>
      <c r="E1272" s="10" t="n"/>
      <c r="F1272" s="44" t="n"/>
      <c r="G1272" s="33" t="n"/>
      <c r="H1272" s="33" t="n"/>
      <c r="I1272" s="33" t="n"/>
      <c r="J1272" s="33" t="n"/>
      <c r="K1272" s="44" t="n"/>
      <c r="L1272" s="10" t="n"/>
      <c r="M1272" s="33" t="n"/>
      <c r="N1272" s="33" t="n"/>
      <c r="O1272" s="33" t="n"/>
      <c r="P1272" s="33" t="n"/>
      <c r="Q1272" s="33" t="n"/>
      <c r="R1272" s="33">
        <f>IF($AB1272="","",IFERROR(INDEX(ITP!$G$3:$G$46,MATCH($AB1272,ITP!$E$3:$E$46,0)),""))</f>
        <v/>
      </c>
      <c r="S1272" s="33" t="n"/>
      <c r="T1272" s="33" t="n"/>
      <c r="U1272" s="33">
        <f>IF($AB1272="","",IFERROR(INDEX(ITP!$I$3:$I$46,MATCH($AB1272,ITP!$E$3:$E$46,0)),""))</f>
        <v/>
      </c>
      <c r="V1272" s="33">
        <f>IF($AB1272="","",IFERROR(INDEX(ITP!$J$3:$J$46,MATCH($AB1272,ITP!$E$3:$E$46,0)),""))</f>
        <v/>
      </c>
      <c r="W1272" s="33">
        <f>IF($AB1272="","",IFERROR(INDEX(ITP!$K$3:$K$46,MATCH($AB1272,ITP!$E$3:$E$46,0)),""))</f>
        <v/>
      </c>
      <c r="X1272" s="33">
        <f>IF($AB1272="","",IFERROR(INDEX(ITP!$L$3:$L$46,MATCH($AB1272,ITP!$E$3:$E$46,0)),""))</f>
        <v/>
      </c>
      <c r="Y1272" s="33">
        <f>IF($AB1272="","",IFERROR(INDEX(ITP!$M$3:$M$46,MATCH($AB1272,ITP!$E$3:$E$46,0)),""))</f>
        <v/>
      </c>
      <c r="Z1272" s="33">
        <f>IF($AB1272="","",IFERROR(INDEX(ITP!$N$3:$N$46,MATCH($AB1272,ITP!$E$3:$E$46,0)),""))</f>
        <v/>
      </c>
      <c r="AA1272" s="13">
        <f>IF(A1272="","",A1272&amp;"|"&amp;COUNTIF($A$2:A1272,A1272))</f>
        <v/>
      </c>
      <c r="AB1272" s="13">
        <f>IF($A1272="","",IFERROR(INDEX(ITP!$C$3:$C$21,MATCH(1,INDEX((ITP!$A$3:$A$21=$A1272)*(((ITP!$B$3:$B$21="")+ISNUMBER(SEARCH(ITP!$B$3:$B$21,$G1272&amp;" "&amp;$T1272)))&gt;0),0),0)),""))</f>
        <v/>
      </c>
    </row>
    <row r="1273">
      <c r="A1273" s="33" t="n"/>
      <c r="B1273" s="10" t="n"/>
      <c r="C1273" s="33" t="n"/>
      <c r="D1273" s="28" t="n"/>
      <c r="E1273" s="10" t="n"/>
      <c r="F1273" s="44" t="n"/>
      <c r="G1273" s="33" t="n"/>
      <c r="H1273" s="33" t="n"/>
      <c r="I1273" s="33" t="n"/>
      <c r="J1273" s="33" t="n"/>
      <c r="K1273" s="44" t="n"/>
      <c r="L1273" s="10" t="n"/>
      <c r="M1273" s="33" t="n"/>
      <c r="N1273" s="33" t="n"/>
      <c r="O1273" s="33" t="n"/>
      <c r="P1273" s="33" t="n"/>
      <c r="Q1273" s="33" t="n"/>
      <c r="R1273" s="33">
        <f>IF($AB1273="","",IFERROR(INDEX(ITP!$G$3:$G$46,MATCH($AB1273,ITP!$E$3:$E$46,0)),""))</f>
        <v/>
      </c>
      <c r="S1273" s="33" t="n"/>
      <c r="T1273" s="33" t="n"/>
      <c r="U1273" s="33">
        <f>IF($AB1273="","",IFERROR(INDEX(ITP!$I$3:$I$46,MATCH($AB1273,ITP!$E$3:$E$46,0)),""))</f>
        <v/>
      </c>
      <c r="V1273" s="33">
        <f>IF($AB1273="","",IFERROR(INDEX(ITP!$J$3:$J$46,MATCH($AB1273,ITP!$E$3:$E$46,0)),""))</f>
        <v/>
      </c>
      <c r="W1273" s="33">
        <f>IF($AB1273="","",IFERROR(INDEX(ITP!$K$3:$K$46,MATCH($AB1273,ITP!$E$3:$E$46,0)),""))</f>
        <v/>
      </c>
      <c r="X1273" s="33">
        <f>IF($AB1273="","",IFERROR(INDEX(ITP!$L$3:$L$46,MATCH($AB1273,ITP!$E$3:$E$46,0)),""))</f>
        <v/>
      </c>
      <c r="Y1273" s="33">
        <f>IF($AB1273="","",IFERROR(INDEX(ITP!$M$3:$M$46,MATCH($AB1273,ITP!$E$3:$E$46,0)),""))</f>
        <v/>
      </c>
      <c r="Z1273" s="33">
        <f>IF($AB1273="","",IFERROR(INDEX(ITP!$N$3:$N$46,MATCH($AB1273,ITP!$E$3:$E$46,0)),""))</f>
        <v/>
      </c>
      <c r="AA1273" s="13">
        <f>IF(A1273="","",A1273&amp;"|"&amp;COUNTIF($A$2:A1273,A1273))</f>
        <v/>
      </c>
      <c r="AB1273" s="13">
        <f>IF($A1273="","",IFERROR(INDEX(ITP!$C$3:$C$21,MATCH(1,INDEX((ITP!$A$3:$A$21=$A1273)*(((ITP!$B$3:$B$21="")+ISNUMBER(SEARCH(ITP!$B$3:$B$21,$G1273&amp;" "&amp;$T1273)))&gt;0),0),0)),""))</f>
        <v/>
      </c>
    </row>
    <row r="1274">
      <c r="A1274" s="33" t="n"/>
      <c r="B1274" s="10" t="n"/>
      <c r="C1274" s="33" t="n"/>
      <c r="D1274" s="28" t="n"/>
      <c r="E1274" s="10" t="n"/>
      <c r="F1274" s="44" t="n"/>
      <c r="G1274" s="33" t="n"/>
      <c r="H1274" s="33" t="n"/>
      <c r="I1274" s="33" t="n"/>
      <c r="J1274" s="33" t="n"/>
      <c r="K1274" s="44" t="n"/>
      <c r="L1274" s="10" t="n"/>
      <c r="M1274" s="33" t="n"/>
      <c r="N1274" s="33" t="n"/>
      <c r="O1274" s="33" t="n"/>
      <c r="P1274" s="33" t="n"/>
      <c r="Q1274" s="33" t="n"/>
      <c r="R1274" s="33">
        <f>IF($AB1274="","",IFERROR(INDEX(ITP!$G$3:$G$46,MATCH($AB1274,ITP!$E$3:$E$46,0)),""))</f>
        <v/>
      </c>
      <c r="S1274" s="33" t="n"/>
      <c r="T1274" s="33" t="n"/>
      <c r="U1274" s="33">
        <f>IF($AB1274="","",IFERROR(INDEX(ITP!$I$3:$I$46,MATCH($AB1274,ITP!$E$3:$E$46,0)),""))</f>
        <v/>
      </c>
      <c r="V1274" s="33">
        <f>IF($AB1274="","",IFERROR(INDEX(ITP!$J$3:$J$46,MATCH($AB1274,ITP!$E$3:$E$46,0)),""))</f>
        <v/>
      </c>
      <c r="W1274" s="33">
        <f>IF($AB1274="","",IFERROR(INDEX(ITP!$K$3:$K$46,MATCH($AB1274,ITP!$E$3:$E$46,0)),""))</f>
        <v/>
      </c>
      <c r="X1274" s="33">
        <f>IF($AB1274="","",IFERROR(INDEX(ITP!$L$3:$L$46,MATCH($AB1274,ITP!$E$3:$E$46,0)),""))</f>
        <v/>
      </c>
      <c r="Y1274" s="33">
        <f>IF($AB1274="","",IFERROR(INDEX(ITP!$M$3:$M$46,MATCH($AB1274,ITP!$E$3:$E$46,0)),""))</f>
        <v/>
      </c>
      <c r="Z1274" s="33">
        <f>IF($AB1274="","",IFERROR(INDEX(ITP!$N$3:$N$46,MATCH($AB1274,ITP!$E$3:$E$46,0)),""))</f>
        <v/>
      </c>
      <c r="AA1274" s="13">
        <f>IF(A1274="","",A1274&amp;"|"&amp;COUNTIF($A$2:A1274,A1274))</f>
        <v/>
      </c>
      <c r="AB1274" s="13">
        <f>IF($A1274="","",IFERROR(INDEX(ITP!$C$3:$C$21,MATCH(1,INDEX((ITP!$A$3:$A$21=$A1274)*(((ITP!$B$3:$B$21="")+ISNUMBER(SEARCH(ITP!$B$3:$B$21,$G1274&amp;" "&amp;$T1274)))&gt;0),0),0)),""))</f>
        <v/>
      </c>
    </row>
    <row r="1275">
      <c r="A1275" s="33" t="n"/>
      <c r="B1275" s="10" t="n"/>
      <c r="C1275" s="33" t="n"/>
      <c r="D1275" s="28" t="n"/>
      <c r="E1275" s="10" t="n"/>
      <c r="F1275" s="44" t="n"/>
      <c r="G1275" s="33" t="n"/>
      <c r="H1275" s="33" t="n"/>
      <c r="I1275" s="33" t="n"/>
      <c r="J1275" s="33" t="n"/>
      <c r="K1275" s="44" t="n"/>
      <c r="L1275" s="10" t="n"/>
      <c r="M1275" s="33" t="n"/>
      <c r="N1275" s="33" t="n"/>
      <c r="O1275" s="33" t="n"/>
      <c r="P1275" s="33" t="n"/>
      <c r="Q1275" s="33" t="n"/>
      <c r="R1275" s="33">
        <f>IF($AB1275="","",IFERROR(INDEX(ITP!$G$3:$G$46,MATCH($AB1275,ITP!$E$3:$E$46,0)),""))</f>
        <v/>
      </c>
      <c r="S1275" s="33" t="n"/>
      <c r="T1275" s="33" t="n"/>
      <c r="U1275" s="33">
        <f>IF($AB1275="","",IFERROR(INDEX(ITP!$I$3:$I$46,MATCH($AB1275,ITP!$E$3:$E$46,0)),""))</f>
        <v/>
      </c>
      <c r="V1275" s="33">
        <f>IF($AB1275="","",IFERROR(INDEX(ITP!$J$3:$J$46,MATCH($AB1275,ITP!$E$3:$E$46,0)),""))</f>
        <v/>
      </c>
      <c r="W1275" s="33">
        <f>IF($AB1275="","",IFERROR(INDEX(ITP!$K$3:$K$46,MATCH($AB1275,ITP!$E$3:$E$46,0)),""))</f>
        <v/>
      </c>
      <c r="X1275" s="33">
        <f>IF($AB1275="","",IFERROR(INDEX(ITP!$L$3:$L$46,MATCH($AB1275,ITP!$E$3:$E$46,0)),""))</f>
        <v/>
      </c>
      <c r="Y1275" s="33">
        <f>IF($AB1275="","",IFERROR(INDEX(ITP!$M$3:$M$46,MATCH($AB1275,ITP!$E$3:$E$46,0)),""))</f>
        <v/>
      </c>
      <c r="Z1275" s="33">
        <f>IF($AB1275="","",IFERROR(INDEX(ITP!$N$3:$N$46,MATCH($AB1275,ITP!$E$3:$E$46,0)),""))</f>
        <v/>
      </c>
      <c r="AA1275" s="13">
        <f>IF(A1275="","",A1275&amp;"|"&amp;COUNTIF($A$2:A1275,A1275))</f>
        <v/>
      </c>
      <c r="AB1275" s="13">
        <f>IF($A1275="","",IFERROR(INDEX(ITP!$C$3:$C$21,MATCH(1,INDEX((ITP!$A$3:$A$21=$A1275)*(((ITP!$B$3:$B$21="")+ISNUMBER(SEARCH(ITP!$B$3:$B$21,$G1275&amp;" "&amp;$T1275)))&gt;0),0),0)),""))</f>
        <v/>
      </c>
    </row>
    <row r="1276">
      <c r="A1276" s="33" t="n"/>
      <c r="B1276" s="10" t="n"/>
      <c r="C1276" s="33" t="n"/>
      <c r="D1276" s="28" t="n"/>
      <c r="E1276" s="10" t="n"/>
      <c r="F1276" s="44" t="n"/>
      <c r="G1276" s="33" t="n"/>
      <c r="H1276" s="33" t="n"/>
      <c r="I1276" s="33" t="n"/>
      <c r="J1276" s="33" t="n"/>
      <c r="K1276" s="44" t="n"/>
      <c r="L1276" s="10" t="n"/>
      <c r="M1276" s="33" t="n"/>
      <c r="N1276" s="33" t="n"/>
      <c r="O1276" s="33" t="n"/>
      <c r="P1276" s="33" t="n"/>
      <c r="Q1276" s="33" t="n"/>
      <c r="R1276" s="33">
        <f>IF($AB1276="","",IFERROR(INDEX(ITP!$G$3:$G$46,MATCH($AB1276,ITP!$E$3:$E$46,0)),""))</f>
        <v/>
      </c>
      <c r="S1276" s="33" t="n"/>
      <c r="T1276" s="33" t="n"/>
      <c r="U1276" s="33">
        <f>IF($AB1276="","",IFERROR(INDEX(ITP!$I$3:$I$46,MATCH($AB1276,ITP!$E$3:$E$46,0)),""))</f>
        <v/>
      </c>
      <c r="V1276" s="33">
        <f>IF($AB1276="","",IFERROR(INDEX(ITP!$J$3:$J$46,MATCH($AB1276,ITP!$E$3:$E$46,0)),""))</f>
        <v/>
      </c>
      <c r="W1276" s="33">
        <f>IF($AB1276="","",IFERROR(INDEX(ITP!$K$3:$K$46,MATCH($AB1276,ITP!$E$3:$E$46,0)),""))</f>
        <v/>
      </c>
      <c r="X1276" s="33">
        <f>IF($AB1276="","",IFERROR(INDEX(ITP!$L$3:$L$46,MATCH($AB1276,ITP!$E$3:$E$46,0)),""))</f>
        <v/>
      </c>
      <c r="Y1276" s="33">
        <f>IF($AB1276="","",IFERROR(INDEX(ITP!$M$3:$M$46,MATCH($AB1276,ITP!$E$3:$E$46,0)),""))</f>
        <v/>
      </c>
      <c r="Z1276" s="33">
        <f>IF($AB1276="","",IFERROR(INDEX(ITP!$N$3:$N$46,MATCH($AB1276,ITP!$E$3:$E$46,0)),""))</f>
        <v/>
      </c>
      <c r="AA1276" s="13">
        <f>IF(A1276="","",A1276&amp;"|"&amp;COUNTIF($A$2:A1276,A1276))</f>
        <v/>
      </c>
      <c r="AB1276" s="13">
        <f>IF($A1276="","",IFERROR(INDEX(ITP!$C$3:$C$21,MATCH(1,INDEX((ITP!$A$3:$A$21=$A1276)*(((ITP!$B$3:$B$21="")+ISNUMBER(SEARCH(ITP!$B$3:$B$21,$G1276&amp;" "&amp;$T1276)))&gt;0),0),0)),""))</f>
        <v/>
      </c>
    </row>
    <row r="1277">
      <c r="A1277" s="33" t="n"/>
      <c r="B1277" s="10" t="n"/>
      <c r="C1277" s="33" t="n"/>
      <c r="D1277" s="28" t="n"/>
      <c r="E1277" s="10" t="n"/>
      <c r="F1277" s="44" t="n"/>
      <c r="G1277" s="33" t="n"/>
      <c r="H1277" s="33" t="n"/>
      <c r="I1277" s="33" t="n"/>
      <c r="J1277" s="33" t="n"/>
      <c r="K1277" s="44" t="n"/>
      <c r="L1277" s="10" t="n"/>
      <c r="M1277" s="33" t="n"/>
      <c r="N1277" s="33" t="n"/>
      <c r="O1277" s="33" t="n"/>
      <c r="P1277" s="33" t="n"/>
      <c r="Q1277" s="33" t="n"/>
      <c r="R1277" s="33">
        <f>IF($AB1277="","",IFERROR(INDEX(ITP!$G$3:$G$46,MATCH($AB1277,ITP!$E$3:$E$46,0)),""))</f>
        <v/>
      </c>
      <c r="S1277" s="33" t="n"/>
      <c r="T1277" s="33" t="n"/>
      <c r="U1277" s="33">
        <f>IF($AB1277="","",IFERROR(INDEX(ITP!$I$3:$I$46,MATCH($AB1277,ITP!$E$3:$E$46,0)),""))</f>
        <v/>
      </c>
      <c r="V1277" s="33">
        <f>IF($AB1277="","",IFERROR(INDEX(ITP!$J$3:$J$46,MATCH($AB1277,ITP!$E$3:$E$46,0)),""))</f>
        <v/>
      </c>
      <c r="W1277" s="33">
        <f>IF($AB1277="","",IFERROR(INDEX(ITP!$K$3:$K$46,MATCH($AB1277,ITP!$E$3:$E$46,0)),""))</f>
        <v/>
      </c>
      <c r="X1277" s="33">
        <f>IF($AB1277="","",IFERROR(INDEX(ITP!$L$3:$L$46,MATCH($AB1277,ITP!$E$3:$E$46,0)),""))</f>
        <v/>
      </c>
      <c r="Y1277" s="33">
        <f>IF($AB1277="","",IFERROR(INDEX(ITP!$M$3:$M$46,MATCH($AB1277,ITP!$E$3:$E$46,0)),""))</f>
        <v/>
      </c>
      <c r="Z1277" s="33">
        <f>IF($AB1277="","",IFERROR(INDEX(ITP!$N$3:$N$46,MATCH($AB1277,ITP!$E$3:$E$46,0)),""))</f>
        <v/>
      </c>
      <c r="AA1277" s="13">
        <f>IF(A1277="","",A1277&amp;"|"&amp;COUNTIF($A$2:A1277,A1277))</f>
        <v/>
      </c>
      <c r="AB1277" s="13">
        <f>IF($A1277="","",IFERROR(INDEX(ITP!$C$3:$C$21,MATCH(1,INDEX((ITP!$A$3:$A$21=$A1277)*(((ITP!$B$3:$B$21="")+ISNUMBER(SEARCH(ITP!$B$3:$B$21,$G1277&amp;" "&amp;$T1277)))&gt;0),0),0)),""))</f>
        <v/>
      </c>
    </row>
    <row r="1278">
      <c r="A1278" s="33" t="n"/>
      <c r="B1278" s="10" t="n"/>
      <c r="C1278" s="33" t="n"/>
      <c r="D1278" s="28" t="n"/>
      <c r="E1278" s="10" t="n"/>
      <c r="F1278" s="44" t="n"/>
      <c r="G1278" s="33" t="n"/>
      <c r="H1278" s="33" t="n"/>
      <c r="I1278" s="33" t="n"/>
      <c r="J1278" s="33" t="n"/>
      <c r="K1278" s="44" t="n"/>
      <c r="L1278" s="10" t="n"/>
      <c r="M1278" s="33" t="n"/>
      <c r="N1278" s="33" t="n"/>
      <c r="O1278" s="33" t="n"/>
      <c r="P1278" s="33" t="n"/>
      <c r="Q1278" s="33" t="n"/>
      <c r="R1278" s="33">
        <f>IF($AB1278="","",IFERROR(INDEX(ITP!$G$3:$G$46,MATCH($AB1278,ITP!$E$3:$E$46,0)),""))</f>
        <v/>
      </c>
      <c r="S1278" s="33" t="n"/>
      <c r="T1278" s="33" t="n"/>
      <c r="U1278" s="33">
        <f>IF($AB1278="","",IFERROR(INDEX(ITP!$I$3:$I$46,MATCH($AB1278,ITP!$E$3:$E$46,0)),""))</f>
        <v/>
      </c>
      <c r="V1278" s="33">
        <f>IF($AB1278="","",IFERROR(INDEX(ITP!$J$3:$J$46,MATCH($AB1278,ITP!$E$3:$E$46,0)),""))</f>
        <v/>
      </c>
      <c r="W1278" s="33">
        <f>IF($AB1278="","",IFERROR(INDEX(ITP!$K$3:$K$46,MATCH($AB1278,ITP!$E$3:$E$46,0)),""))</f>
        <v/>
      </c>
      <c r="X1278" s="33">
        <f>IF($AB1278="","",IFERROR(INDEX(ITP!$L$3:$L$46,MATCH($AB1278,ITP!$E$3:$E$46,0)),""))</f>
        <v/>
      </c>
      <c r="Y1278" s="33">
        <f>IF($AB1278="","",IFERROR(INDEX(ITP!$M$3:$M$46,MATCH($AB1278,ITP!$E$3:$E$46,0)),""))</f>
        <v/>
      </c>
      <c r="Z1278" s="33">
        <f>IF($AB1278="","",IFERROR(INDEX(ITP!$N$3:$N$46,MATCH($AB1278,ITP!$E$3:$E$46,0)),""))</f>
        <v/>
      </c>
      <c r="AA1278" s="13">
        <f>IF(A1278="","",A1278&amp;"|"&amp;COUNTIF($A$2:A1278,A1278))</f>
        <v/>
      </c>
      <c r="AB1278" s="13">
        <f>IF($A1278="","",IFERROR(INDEX(ITP!$C$3:$C$21,MATCH(1,INDEX((ITP!$A$3:$A$21=$A1278)*(((ITP!$B$3:$B$21="")+ISNUMBER(SEARCH(ITP!$B$3:$B$21,$G1278&amp;" "&amp;$T1278)))&gt;0),0),0)),""))</f>
        <v/>
      </c>
    </row>
    <row r="1279">
      <c r="A1279" s="33" t="n"/>
      <c r="B1279" s="10" t="n"/>
      <c r="C1279" s="33" t="n"/>
      <c r="D1279" s="28" t="n"/>
      <c r="E1279" s="10" t="n"/>
      <c r="F1279" s="44" t="n"/>
      <c r="G1279" s="33" t="n"/>
      <c r="H1279" s="33" t="n"/>
      <c r="I1279" s="33" t="n"/>
      <c r="J1279" s="33" t="n"/>
      <c r="K1279" s="44" t="n"/>
      <c r="L1279" s="10" t="n"/>
      <c r="M1279" s="33" t="n"/>
      <c r="N1279" s="33" t="n"/>
      <c r="O1279" s="33" t="n"/>
      <c r="P1279" s="33" t="n"/>
      <c r="Q1279" s="33" t="n"/>
      <c r="R1279" s="33">
        <f>IF($AB1279="","",IFERROR(INDEX(ITP!$G$3:$G$46,MATCH($AB1279,ITP!$E$3:$E$46,0)),""))</f>
        <v/>
      </c>
      <c r="S1279" s="33" t="n"/>
      <c r="T1279" s="33" t="n"/>
      <c r="U1279" s="33">
        <f>IF($AB1279="","",IFERROR(INDEX(ITP!$I$3:$I$46,MATCH($AB1279,ITP!$E$3:$E$46,0)),""))</f>
        <v/>
      </c>
      <c r="V1279" s="33">
        <f>IF($AB1279="","",IFERROR(INDEX(ITP!$J$3:$J$46,MATCH($AB1279,ITP!$E$3:$E$46,0)),""))</f>
        <v/>
      </c>
      <c r="W1279" s="33">
        <f>IF($AB1279="","",IFERROR(INDEX(ITP!$K$3:$K$46,MATCH($AB1279,ITP!$E$3:$E$46,0)),""))</f>
        <v/>
      </c>
      <c r="X1279" s="33">
        <f>IF($AB1279="","",IFERROR(INDEX(ITP!$L$3:$L$46,MATCH($AB1279,ITP!$E$3:$E$46,0)),""))</f>
        <v/>
      </c>
      <c r="Y1279" s="33">
        <f>IF($AB1279="","",IFERROR(INDEX(ITP!$M$3:$M$46,MATCH($AB1279,ITP!$E$3:$E$46,0)),""))</f>
        <v/>
      </c>
      <c r="Z1279" s="33">
        <f>IF($AB1279="","",IFERROR(INDEX(ITP!$N$3:$N$46,MATCH($AB1279,ITP!$E$3:$E$46,0)),""))</f>
        <v/>
      </c>
      <c r="AA1279" s="13">
        <f>IF(A1279="","",A1279&amp;"|"&amp;COUNTIF($A$2:A1279,A1279))</f>
        <v/>
      </c>
      <c r="AB1279" s="13">
        <f>IF($A1279="","",IFERROR(INDEX(ITP!$C$3:$C$21,MATCH(1,INDEX((ITP!$A$3:$A$21=$A1279)*(((ITP!$B$3:$B$21="")+ISNUMBER(SEARCH(ITP!$B$3:$B$21,$G1279&amp;" "&amp;$T1279)))&gt;0),0),0)),""))</f>
        <v/>
      </c>
    </row>
    <row r="1280">
      <c r="A1280" s="33" t="n"/>
      <c r="B1280" s="10" t="n"/>
      <c r="C1280" s="33" t="n"/>
      <c r="D1280" s="28" t="n"/>
      <c r="E1280" s="10" t="n"/>
      <c r="F1280" s="44" t="n"/>
      <c r="G1280" s="33" t="n"/>
      <c r="H1280" s="33" t="n"/>
      <c r="I1280" s="33" t="n"/>
      <c r="J1280" s="33" t="n"/>
      <c r="K1280" s="44" t="n"/>
      <c r="L1280" s="10" t="n"/>
      <c r="M1280" s="33" t="n"/>
      <c r="N1280" s="33" t="n"/>
      <c r="O1280" s="33" t="n"/>
      <c r="P1280" s="33" t="n"/>
      <c r="Q1280" s="33" t="n"/>
      <c r="R1280" s="33">
        <f>IF($AB1280="","",IFERROR(INDEX(ITP!$G$3:$G$46,MATCH($AB1280,ITP!$E$3:$E$46,0)),""))</f>
        <v/>
      </c>
      <c r="S1280" s="33" t="n"/>
      <c r="T1280" s="33" t="n"/>
      <c r="U1280" s="33">
        <f>IF($AB1280="","",IFERROR(INDEX(ITP!$I$3:$I$46,MATCH($AB1280,ITP!$E$3:$E$46,0)),""))</f>
        <v/>
      </c>
      <c r="V1280" s="33">
        <f>IF($AB1280="","",IFERROR(INDEX(ITP!$J$3:$J$46,MATCH($AB1280,ITP!$E$3:$E$46,0)),""))</f>
        <v/>
      </c>
      <c r="W1280" s="33">
        <f>IF($AB1280="","",IFERROR(INDEX(ITP!$K$3:$K$46,MATCH($AB1280,ITP!$E$3:$E$46,0)),""))</f>
        <v/>
      </c>
      <c r="X1280" s="33">
        <f>IF($AB1280="","",IFERROR(INDEX(ITP!$L$3:$L$46,MATCH($AB1280,ITP!$E$3:$E$46,0)),""))</f>
        <v/>
      </c>
      <c r="Y1280" s="33">
        <f>IF($AB1280="","",IFERROR(INDEX(ITP!$M$3:$M$46,MATCH($AB1280,ITP!$E$3:$E$46,0)),""))</f>
        <v/>
      </c>
      <c r="Z1280" s="33">
        <f>IF($AB1280="","",IFERROR(INDEX(ITP!$N$3:$N$46,MATCH($AB1280,ITP!$E$3:$E$46,0)),""))</f>
        <v/>
      </c>
      <c r="AA1280" s="13">
        <f>IF(A1280="","",A1280&amp;"|"&amp;COUNTIF($A$2:A1280,A1280))</f>
        <v/>
      </c>
      <c r="AB1280" s="13">
        <f>IF($A1280="","",IFERROR(INDEX(ITP!$C$3:$C$21,MATCH(1,INDEX((ITP!$A$3:$A$21=$A1280)*(((ITP!$B$3:$B$21="")+ISNUMBER(SEARCH(ITP!$B$3:$B$21,$G1280&amp;" "&amp;$T1280)))&gt;0),0),0)),""))</f>
        <v/>
      </c>
    </row>
    <row r="1281">
      <c r="A1281" s="33" t="n"/>
      <c r="B1281" s="10" t="n"/>
      <c r="C1281" s="33" t="n"/>
      <c r="D1281" s="28" t="n"/>
      <c r="E1281" s="10" t="n"/>
      <c r="F1281" s="44" t="n"/>
      <c r="G1281" s="33" t="n"/>
      <c r="H1281" s="33" t="n"/>
      <c r="I1281" s="33" t="n"/>
      <c r="J1281" s="33" t="n"/>
      <c r="K1281" s="44" t="n"/>
      <c r="L1281" s="10" t="n"/>
      <c r="M1281" s="33" t="n"/>
      <c r="N1281" s="33" t="n"/>
      <c r="O1281" s="33" t="n"/>
      <c r="P1281" s="33" t="n"/>
      <c r="Q1281" s="33" t="n"/>
      <c r="R1281" s="33">
        <f>IF($AB1281="","",IFERROR(INDEX(ITP!$G$3:$G$46,MATCH($AB1281,ITP!$E$3:$E$46,0)),""))</f>
        <v/>
      </c>
      <c r="S1281" s="33" t="n"/>
      <c r="T1281" s="33" t="n"/>
      <c r="U1281" s="33">
        <f>IF($AB1281="","",IFERROR(INDEX(ITP!$I$3:$I$46,MATCH($AB1281,ITP!$E$3:$E$46,0)),""))</f>
        <v/>
      </c>
      <c r="V1281" s="33">
        <f>IF($AB1281="","",IFERROR(INDEX(ITP!$J$3:$J$46,MATCH($AB1281,ITP!$E$3:$E$46,0)),""))</f>
        <v/>
      </c>
      <c r="W1281" s="33">
        <f>IF($AB1281="","",IFERROR(INDEX(ITP!$K$3:$K$46,MATCH($AB1281,ITP!$E$3:$E$46,0)),""))</f>
        <v/>
      </c>
      <c r="X1281" s="33">
        <f>IF($AB1281="","",IFERROR(INDEX(ITP!$L$3:$L$46,MATCH($AB1281,ITP!$E$3:$E$46,0)),""))</f>
        <v/>
      </c>
      <c r="Y1281" s="33">
        <f>IF($AB1281="","",IFERROR(INDEX(ITP!$M$3:$M$46,MATCH($AB1281,ITP!$E$3:$E$46,0)),""))</f>
        <v/>
      </c>
      <c r="Z1281" s="33">
        <f>IF($AB1281="","",IFERROR(INDEX(ITP!$N$3:$N$46,MATCH($AB1281,ITP!$E$3:$E$46,0)),""))</f>
        <v/>
      </c>
      <c r="AA1281" s="13">
        <f>IF(A1281="","",A1281&amp;"|"&amp;COUNTIF($A$2:A1281,A1281))</f>
        <v/>
      </c>
      <c r="AB1281" s="13">
        <f>IF($A1281="","",IFERROR(INDEX(ITP!$C$3:$C$21,MATCH(1,INDEX((ITP!$A$3:$A$21=$A1281)*(((ITP!$B$3:$B$21="")+ISNUMBER(SEARCH(ITP!$B$3:$B$21,$G1281&amp;" "&amp;$T1281)))&gt;0),0),0)),""))</f>
        <v/>
      </c>
    </row>
    <row r="1282">
      <c r="A1282" s="33" t="n"/>
      <c r="B1282" s="10" t="n"/>
      <c r="C1282" s="33" t="n"/>
      <c r="D1282" s="28" t="n"/>
      <c r="E1282" s="10" t="n"/>
      <c r="F1282" s="44" t="n"/>
      <c r="G1282" s="33" t="n"/>
      <c r="H1282" s="33" t="n"/>
      <c r="I1282" s="33" t="n"/>
      <c r="J1282" s="33" t="n"/>
      <c r="K1282" s="44" t="n"/>
      <c r="L1282" s="10" t="n"/>
      <c r="M1282" s="33" t="n"/>
      <c r="N1282" s="33" t="n"/>
      <c r="O1282" s="33" t="n"/>
      <c r="P1282" s="33" t="n"/>
      <c r="Q1282" s="33" t="n"/>
      <c r="R1282" s="33">
        <f>IF($AB1282="","",IFERROR(INDEX(ITP!$G$3:$G$46,MATCH($AB1282,ITP!$E$3:$E$46,0)),""))</f>
        <v/>
      </c>
      <c r="S1282" s="33" t="n"/>
      <c r="T1282" s="33" t="n"/>
      <c r="U1282" s="33">
        <f>IF($AB1282="","",IFERROR(INDEX(ITP!$I$3:$I$46,MATCH($AB1282,ITP!$E$3:$E$46,0)),""))</f>
        <v/>
      </c>
      <c r="V1282" s="33">
        <f>IF($AB1282="","",IFERROR(INDEX(ITP!$J$3:$J$46,MATCH($AB1282,ITP!$E$3:$E$46,0)),""))</f>
        <v/>
      </c>
      <c r="W1282" s="33">
        <f>IF($AB1282="","",IFERROR(INDEX(ITP!$K$3:$K$46,MATCH($AB1282,ITP!$E$3:$E$46,0)),""))</f>
        <v/>
      </c>
      <c r="X1282" s="33">
        <f>IF($AB1282="","",IFERROR(INDEX(ITP!$L$3:$L$46,MATCH($AB1282,ITP!$E$3:$E$46,0)),""))</f>
        <v/>
      </c>
      <c r="Y1282" s="33">
        <f>IF($AB1282="","",IFERROR(INDEX(ITP!$M$3:$M$46,MATCH($AB1282,ITP!$E$3:$E$46,0)),""))</f>
        <v/>
      </c>
      <c r="Z1282" s="33">
        <f>IF($AB1282="","",IFERROR(INDEX(ITP!$N$3:$N$46,MATCH($AB1282,ITP!$E$3:$E$46,0)),""))</f>
        <v/>
      </c>
      <c r="AA1282" s="13">
        <f>IF(A1282="","",A1282&amp;"|"&amp;COUNTIF($A$2:A1282,A1282))</f>
        <v/>
      </c>
      <c r="AB1282" s="13">
        <f>IF($A1282="","",IFERROR(INDEX(ITP!$C$3:$C$21,MATCH(1,INDEX((ITP!$A$3:$A$21=$A1282)*(((ITP!$B$3:$B$21="")+ISNUMBER(SEARCH(ITP!$B$3:$B$21,$G1282&amp;" "&amp;$T1282)))&gt;0),0),0)),""))</f>
        <v/>
      </c>
    </row>
    <row r="1283">
      <c r="A1283" s="33" t="n"/>
      <c r="B1283" s="10" t="n"/>
      <c r="C1283" s="33" t="n"/>
      <c r="D1283" s="28" t="n"/>
      <c r="E1283" s="10" t="n"/>
      <c r="F1283" s="44" t="n"/>
      <c r="G1283" s="33" t="n"/>
      <c r="H1283" s="33" t="n"/>
      <c r="I1283" s="33" t="n"/>
      <c r="J1283" s="33" t="n"/>
      <c r="K1283" s="44" t="n"/>
      <c r="L1283" s="10" t="n"/>
      <c r="M1283" s="33" t="n"/>
      <c r="N1283" s="33" t="n"/>
      <c r="O1283" s="33" t="n"/>
      <c r="P1283" s="33" t="n"/>
      <c r="Q1283" s="33" t="n"/>
      <c r="R1283" s="33">
        <f>IF($AB1283="","",IFERROR(INDEX(ITP!$G$3:$G$46,MATCH($AB1283,ITP!$E$3:$E$46,0)),""))</f>
        <v/>
      </c>
      <c r="S1283" s="33" t="n"/>
      <c r="T1283" s="33" t="n"/>
      <c r="U1283" s="33">
        <f>IF($AB1283="","",IFERROR(INDEX(ITP!$I$3:$I$46,MATCH($AB1283,ITP!$E$3:$E$46,0)),""))</f>
        <v/>
      </c>
      <c r="V1283" s="33">
        <f>IF($AB1283="","",IFERROR(INDEX(ITP!$J$3:$J$46,MATCH($AB1283,ITP!$E$3:$E$46,0)),""))</f>
        <v/>
      </c>
      <c r="W1283" s="33">
        <f>IF($AB1283="","",IFERROR(INDEX(ITP!$K$3:$K$46,MATCH($AB1283,ITP!$E$3:$E$46,0)),""))</f>
        <v/>
      </c>
      <c r="X1283" s="33">
        <f>IF($AB1283="","",IFERROR(INDEX(ITP!$L$3:$L$46,MATCH($AB1283,ITP!$E$3:$E$46,0)),""))</f>
        <v/>
      </c>
      <c r="Y1283" s="33">
        <f>IF($AB1283="","",IFERROR(INDEX(ITP!$M$3:$M$46,MATCH($AB1283,ITP!$E$3:$E$46,0)),""))</f>
        <v/>
      </c>
      <c r="Z1283" s="33">
        <f>IF($AB1283="","",IFERROR(INDEX(ITP!$N$3:$N$46,MATCH($AB1283,ITP!$E$3:$E$46,0)),""))</f>
        <v/>
      </c>
      <c r="AA1283" s="13">
        <f>IF(A1283="","",A1283&amp;"|"&amp;COUNTIF($A$2:A1283,A1283))</f>
        <v/>
      </c>
      <c r="AB1283" s="13">
        <f>IF($A1283="","",IFERROR(INDEX(ITP!$C$3:$C$21,MATCH(1,INDEX((ITP!$A$3:$A$21=$A1283)*(((ITP!$B$3:$B$21="")+ISNUMBER(SEARCH(ITP!$B$3:$B$21,$G1283&amp;" "&amp;$T1283)))&gt;0),0),0)),""))</f>
        <v/>
      </c>
    </row>
    <row r="1284">
      <c r="A1284" s="33" t="n"/>
      <c r="B1284" s="10" t="n"/>
      <c r="C1284" s="33" t="n"/>
      <c r="D1284" s="28" t="n"/>
      <c r="E1284" s="10" t="n"/>
      <c r="F1284" s="44" t="n"/>
      <c r="G1284" s="33" t="n"/>
      <c r="H1284" s="33" t="n"/>
      <c r="I1284" s="33" t="n"/>
      <c r="J1284" s="33" t="n"/>
      <c r="K1284" s="44" t="n"/>
      <c r="L1284" s="10" t="n"/>
      <c r="M1284" s="33" t="n"/>
      <c r="N1284" s="33" t="n"/>
      <c r="O1284" s="33" t="n"/>
      <c r="P1284" s="33" t="n"/>
      <c r="Q1284" s="33" t="n"/>
      <c r="R1284" s="33">
        <f>IF($AB1284="","",IFERROR(INDEX(ITP!$G$3:$G$46,MATCH($AB1284,ITP!$E$3:$E$46,0)),""))</f>
        <v/>
      </c>
      <c r="S1284" s="33" t="n"/>
      <c r="T1284" s="33" t="n"/>
      <c r="U1284" s="33">
        <f>IF($AB1284="","",IFERROR(INDEX(ITP!$I$3:$I$46,MATCH($AB1284,ITP!$E$3:$E$46,0)),""))</f>
        <v/>
      </c>
      <c r="V1284" s="33">
        <f>IF($AB1284="","",IFERROR(INDEX(ITP!$J$3:$J$46,MATCH($AB1284,ITP!$E$3:$E$46,0)),""))</f>
        <v/>
      </c>
      <c r="W1284" s="33">
        <f>IF($AB1284="","",IFERROR(INDEX(ITP!$K$3:$K$46,MATCH($AB1284,ITP!$E$3:$E$46,0)),""))</f>
        <v/>
      </c>
      <c r="X1284" s="33">
        <f>IF($AB1284="","",IFERROR(INDEX(ITP!$L$3:$L$46,MATCH($AB1284,ITP!$E$3:$E$46,0)),""))</f>
        <v/>
      </c>
      <c r="Y1284" s="33">
        <f>IF($AB1284="","",IFERROR(INDEX(ITP!$M$3:$M$46,MATCH($AB1284,ITP!$E$3:$E$46,0)),""))</f>
        <v/>
      </c>
      <c r="Z1284" s="33">
        <f>IF($AB1284="","",IFERROR(INDEX(ITP!$N$3:$N$46,MATCH($AB1284,ITP!$E$3:$E$46,0)),""))</f>
        <v/>
      </c>
      <c r="AA1284" s="13">
        <f>IF(A1284="","",A1284&amp;"|"&amp;COUNTIF($A$2:A1284,A1284))</f>
        <v/>
      </c>
      <c r="AB1284" s="13">
        <f>IF($A1284="","",IFERROR(INDEX(ITP!$C$3:$C$21,MATCH(1,INDEX((ITP!$A$3:$A$21=$A1284)*(((ITP!$B$3:$B$21="")+ISNUMBER(SEARCH(ITP!$B$3:$B$21,$G1284&amp;" "&amp;$T1284)))&gt;0),0),0)),""))</f>
        <v/>
      </c>
    </row>
    <row r="1285">
      <c r="A1285" s="33" t="n"/>
      <c r="B1285" s="10" t="n"/>
      <c r="C1285" s="33" t="n"/>
      <c r="D1285" s="28" t="n"/>
      <c r="E1285" s="10" t="n"/>
      <c r="F1285" s="44" t="n"/>
      <c r="G1285" s="33" t="n"/>
      <c r="H1285" s="33" t="n"/>
      <c r="I1285" s="33" t="n"/>
      <c r="J1285" s="33" t="n"/>
      <c r="K1285" s="44" t="n"/>
      <c r="L1285" s="10" t="n"/>
      <c r="M1285" s="33" t="n"/>
      <c r="N1285" s="33" t="n"/>
      <c r="O1285" s="33" t="n"/>
      <c r="P1285" s="33" t="n"/>
      <c r="Q1285" s="33" t="n"/>
      <c r="R1285" s="33">
        <f>IF($AB1285="","",IFERROR(INDEX(ITP!$G$3:$G$46,MATCH($AB1285,ITP!$E$3:$E$46,0)),""))</f>
        <v/>
      </c>
      <c r="S1285" s="33" t="n"/>
      <c r="T1285" s="33" t="n"/>
      <c r="U1285" s="33">
        <f>IF($AB1285="","",IFERROR(INDEX(ITP!$I$3:$I$46,MATCH($AB1285,ITP!$E$3:$E$46,0)),""))</f>
        <v/>
      </c>
      <c r="V1285" s="33">
        <f>IF($AB1285="","",IFERROR(INDEX(ITP!$J$3:$J$46,MATCH($AB1285,ITP!$E$3:$E$46,0)),""))</f>
        <v/>
      </c>
      <c r="W1285" s="33">
        <f>IF($AB1285="","",IFERROR(INDEX(ITP!$K$3:$K$46,MATCH($AB1285,ITP!$E$3:$E$46,0)),""))</f>
        <v/>
      </c>
      <c r="X1285" s="33">
        <f>IF($AB1285="","",IFERROR(INDEX(ITP!$L$3:$L$46,MATCH($AB1285,ITP!$E$3:$E$46,0)),""))</f>
        <v/>
      </c>
      <c r="Y1285" s="33">
        <f>IF($AB1285="","",IFERROR(INDEX(ITP!$M$3:$M$46,MATCH($AB1285,ITP!$E$3:$E$46,0)),""))</f>
        <v/>
      </c>
      <c r="Z1285" s="33">
        <f>IF($AB1285="","",IFERROR(INDEX(ITP!$N$3:$N$46,MATCH($AB1285,ITP!$E$3:$E$46,0)),""))</f>
        <v/>
      </c>
      <c r="AA1285" s="13">
        <f>IF(A1285="","",A1285&amp;"|"&amp;COUNTIF($A$2:A1285,A1285))</f>
        <v/>
      </c>
      <c r="AB1285" s="13">
        <f>IF($A1285="","",IFERROR(INDEX(ITP!$C$3:$C$21,MATCH(1,INDEX((ITP!$A$3:$A$21=$A1285)*(((ITP!$B$3:$B$21="")+ISNUMBER(SEARCH(ITP!$B$3:$B$21,$G1285&amp;" "&amp;$T1285)))&gt;0),0),0)),""))</f>
        <v/>
      </c>
    </row>
    <row r="1286">
      <c r="A1286" s="33" t="n"/>
      <c r="B1286" s="10" t="n"/>
      <c r="C1286" s="33" t="n"/>
      <c r="D1286" s="28" t="n"/>
      <c r="E1286" s="10" t="n"/>
      <c r="F1286" s="44" t="n"/>
      <c r="G1286" s="33" t="n"/>
      <c r="H1286" s="33" t="n"/>
      <c r="I1286" s="33" t="n"/>
      <c r="J1286" s="33" t="n"/>
      <c r="K1286" s="44" t="n"/>
      <c r="L1286" s="10" t="n"/>
      <c r="M1286" s="33" t="n"/>
      <c r="N1286" s="33" t="n"/>
      <c r="O1286" s="33" t="n"/>
      <c r="P1286" s="33" t="n"/>
      <c r="Q1286" s="33" t="n"/>
      <c r="R1286" s="33">
        <f>IF($AB1286="","",IFERROR(INDEX(ITP!$G$3:$G$46,MATCH($AB1286,ITP!$E$3:$E$46,0)),""))</f>
        <v/>
      </c>
      <c r="S1286" s="33" t="n"/>
      <c r="T1286" s="33" t="n"/>
      <c r="U1286" s="33">
        <f>IF($AB1286="","",IFERROR(INDEX(ITP!$I$3:$I$46,MATCH($AB1286,ITP!$E$3:$E$46,0)),""))</f>
        <v/>
      </c>
      <c r="V1286" s="33">
        <f>IF($AB1286="","",IFERROR(INDEX(ITP!$J$3:$J$46,MATCH($AB1286,ITP!$E$3:$E$46,0)),""))</f>
        <v/>
      </c>
      <c r="W1286" s="33">
        <f>IF($AB1286="","",IFERROR(INDEX(ITP!$K$3:$K$46,MATCH($AB1286,ITP!$E$3:$E$46,0)),""))</f>
        <v/>
      </c>
      <c r="X1286" s="33">
        <f>IF($AB1286="","",IFERROR(INDEX(ITP!$L$3:$L$46,MATCH($AB1286,ITP!$E$3:$E$46,0)),""))</f>
        <v/>
      </c>
      <c r="Y1286" s="33">
        <f>IF($AB1286="","",IFERROR(INDEX(ITP!$M$3:$M$46,MATCH($AB1286,ITP!$E$3:$E$46,0)),""))</f>
        <v/>
      </c>
      <c r="Z1286" s="33">
        <f>IF($AB1286="","",IFERROR(INDEX(ITP!$N$3:$N$46,MATCH($AB1286,ITP!$E$3:$E$46,0)),""))</f>
        <v/>
      </c>
      <c r="AA1286" s="13">
        <f>IF(A1286="","",A1286&amp;"|"&amp;COUNTIF($A$2:A1286,A1286))</f>
        <v/>
      </c>
      <c r="AB1286" s="13">
        <f>IF($A1286="","",IFERROR(INDEX(ITP!$C$3:$C$21,MATCH(1,INDEX((ITP!$A$3:$A$21=$A1286)*(((ITP!$B$3:$B$21="")+ISNUMBER(SEARCH(ITP!$B$3:$B$21,$G1286&amp;" "&amp;$T1286)))&gt;0),0),0)),""))</f>
        <v/>
      </c>
    </row>
    <row r="1287">
      <c r="A1287" s="33" t="n"/>
      <c r="B1287" s="10" t="n"/>
      <c r="C1287" s="33" t="n"/>
      <c r="D1287" s="28" t="n"/>
      <c r="E1287" s="10" t="n"/>
      <c r="F1287" s="44" t="n"/>
      <c r="G1287" s="33" t="n"/>
      <c r="H1287" s="33" t="n"/>
      <c r="I1287" s="33" t="n"/>
      <c r="J1287" s="33" t="n"/>
      <c r="K1287" s="44" t="n"/>
      <c r="L1287" s="10" t="n"/>
      <c r="M1287" s="33" t="n"/>
      <c r="N1287" s="33" t="n"/>
      <c r="O1287" s="33" t="n"/>
      <c r="P1287" s="33" t="n"/>
      <c r="Q1287" s="33" t="n"/>
      <c r="R1287" s="33">
        <f>IF($AB1287="","",IFERROR(INDEX(ITP!$G$3:$G$46,MATCH($AB1287,ITP!$E$3:$E$46,0)),""))</f>
        <v/>
      </c>
      <c r="S1287" s="33" t="n"/>
      <c r="T1287" s="33" t="n"/>
      <c r="U1287" s="33">
        <f>IF($AB1287="","",IFERROR(INDEX(ITP!$I$3:$I$46,MATCH($AB1287,ITP!$E$3:$E$46,0)),""))</f>
        <v/>
      </c>
      <c r="V1287" s="33">
        <f>IF($AB1287="","",IFERROR(INDEX(ITP!$J$3:$J$46,MATCH($AB1287,ITP!$E$3:$E$46,0)),""))</f>
        <v/>
      </c>
      <c r="W1287" s="33">
        <f>IF($AB1287="","",IFERROR(INDEX(ITP!$K$3:$K$46,MATCH($AB1287,ITP!$E$3:$E$46,0)),""))</f>
        <v/>
      </c>
      <c r="X1287" s="33">
        <f>IF($AB1287="","",IFERROR(INDEX(ITP!$L$3:$L$46,MATCH($AB1287,ITP!$E$3:$E$46,0)),""))</f>
        <v/>
      </c>
      <c r="Y1287" s="33">
        <f>IF($AB1287="","",IFERROR(INDEX(ITP!$M$3:$M$46,MATCH($AB1287,ITP!$E$3:$E$46,0)),""))</f>
        <v/>
      </c>
      <c r="Z1287" s="33">
        <f>IF($AB1287="","",IFERROR(INDEX(ITP!$N$3:$N$46,MATCH($AB1287,ITP!$E$3:$E$46,0)),""))</f>
        <v/>
      </c>
      <c r="AA1287" s="13">
        <f>IF(A1287="","",A1287&amp;"|"&amp;COUNTIF($A$2:A1287,A1287))</f>
        <v/>
      </c>
      <c r="AB1287" s="13">
        <f>IF($A1287="","",IFERROR(INDEX(ITP!$C$3:$C$21,MATCH(1,INDEX((ITP!$A$3:$A$21=$A1287)*(((ITP!$B$3:$B$21="")+ISNUMBER(SEARCH(ITP!$B$3:$B$21,$G1287&amp;" "&amp;$T1287)))&gt;0),0),0)),""))</f>
        <v/>
      </c>
    </row>
    <row r="1288">
      <c r="A1288" s="33" t="n"/>
      <c r="B1288" s="10" t="n"/>
      <c r="C1288" s="33" t="n"/>
      <c r="D1288" s="28" t="n"/>
      <c r="E1288" s="10" t="n"/>
      <c r="F1288" s="44" t="n"/>
      <c r="G1288" s="33" t="n"/>
      <c r="H1288" s="33" t="n"/>
      <c r="I1288" s="33" t="n"/>
      <c r="J1288" s="33" t="n"/>
      <c r="K1288" s="44" t="n"/>
      <c r="L1288" s="10" t="n"/>
      <c r="M1288" s="33" t="n"/>
      <c r="N1288" s="33" t="n"/>
      <c r="O1288" s="33" t="n"/>
      <c r="P1288" s="33" t="n"/>
      <c r="Q1288" s="33" t="n"/>
      <c r="R1288" s="33">
        <f>IF($AB1288="","",IFERROR(INDEX(ITP!$G$3:$G$46,MATCH($AB1288,ITP!$E$3:$E$46,0)),""))</f>
        <v/>
      </c>
      <c r="S1288" s="33" t="n"/>
      <c r="T1288" s="33" t="n"/>
      <c r="U1288" s="33">
        <f>IF($AB1288="","",IFERROR(INDEX(ITP!$I$3:$I$46,MATCH($AB1288,ITP!$E$3:$E$46,0)),""))</f>
        <v/>
      </c>
      <c r="V1288" s="33">
        <f>IF($AB1288="","",IFERROR(INDEX(ITP!$J$3:$J$46,MATCH($AB1288,ITP!$E$3:$E$46,0)),""))</f>
        <v/>
      </c>
      <c r="W1288" s="33">
        <f>IF($AB1288="","",IFERROR(INDEX(ITP!$K$3:$K$46,MATCH($AB1288,ITP!$E$3:$E$46,0)),""))</f>
        <v/>
      </c>
      <c r="X1288" s="33">
        <f>IF($AB1288="","",IFERROR(INDEX(ITP!$L$3:$L$46,MATCH($AB1288,ITP!$E$3:$E$46,0)),""))</f>
        <v/>
      </c>
      <c r="Y1288" s="33">
        <f>IF($AB1288="","",IFERROR(INDEX(ITP!$M$3:$M$46,MATCH($AB1288,ITP!$E$3:$E$46,0)),""))</f>
        <v/>
      </c>
      <c r="Z1288" s="33">
        <f>IF($AB1288="","",IFERROR(INDEX(ITP!$N$3:$N$46,MATCH($AB1288,ITP!$E$3:$E$46,0)),""))</f>
        <v/>
      </c>
      <c r="AA1288" s="13">
        <f>IF(A1288="","",A1288&amp;"|"&amp;COUNTIF($A$2:A1288,A1288))</f>
        <v/>
      </c>
      <c r="AB1288" s="13">
        <f>IF($A1288="","",IFERROR(INDEX(ITP!$C$3:$C$21,MATCH(1,INDEX((ITP!$A$3:$A$21=$A1288)*(((ITP!$B$3:$B$21="")+ISNUMBER(SEARCH(ITP!$B$3:$B$21,$G1288&amp;" "&amp;$T1288)))&gt;0),0),0)),""))</f>
        <v/>
      </c>
    </row>
    <row r="1289">
      <c r="A1289" s="33" t="n"/>
      <c r="B1289" s="10" t="n"/>
      <c r="C1289" s="33" t="n"/>
      <c r="D1289" s="28" t="n"/>
      <c r="E1289" s="10" t="n"/>
      <c r="F1289" s="44" t="n"/>
      <c r="G1289" s="33" t="n"/>
      <c r="H1289" s="33" t="n"/>
      <c r="I1289" s="33" t="n"/>
      <c r="J1289" s="33" t="n"/>
      <c r="K1289" s="44" t="n"/>
      <c r="L1289" s="10" t="n"/>
      <c r="M1289" s="33" t="n"/>
      <c r="N1289" s="33" t="n"/>
      <c r="O1289" s="33" t="n"/>
      <c r="P1289" s="33" t="n"/>
      <c r="Q1289" s="33" t="n"/>
      <c r="R1289" s="33">
        <f>IF($AB1289="","",IFERROR(INDEX(ITP!$G$3:$G$46,MATCH($AB1289,ITP!$E$3:$E$46,0)),""))</f>
        <v/>
      </c>
      <c r="S1289" s="33" t="n"/>
      <c r="T1289" s="33" t="n"/>
      <c r="U1289" s="33">
        <f>IF($AB1289="","",IFERROR(INDEX(ITP!$I$3:$I$46,MATCH($AB1289,ITP!$E$3:$E$46,0)),""))</f>
        <v/>
      </c>
      <c r="V1289" s="33">
        <f>IF($AB1289="","",IFERROR(INDEX(ITP!$J$3:$J$46,MATCH($AB1289,ITP!$E$3:$E$46,0)),""))</f>
        <v/>
      </c>
      <c r="W1289" s="33">
        <f>IF($AB1289="","",IFERROR(INDEX(ITP!$K$3:$K$46,MATCH($AB1289,ITP!$E$3:$E$46,0)),""))</f>
        <v/>
      </c>
      <c r="X1289" s="33">
        <f>IF($AB1289="","",IFERROR(INDEX(ITP!$L$3:$L$46,MATCH($AB1289,ITP!$E$3:$E$46,0)),""))</f>
        <v/>
      </c>
      <c r="Y1289" s="33">
        <f>IF($AB1289="","",IFERROR(INDEX(ITP!$M$3:$M$46,MATCH($AB1289,ITP!$E$3:$E$46,0)),""))</f>
        <v/>
      </c>
      <c r="Z1289" s="33">
        <f>IF($AB1289="","",IFERROR(INDEX(ITP!$N$3:$N$46,MATCH($AB1289,ITP!$E$3:$E$46,0)),""))</f>
        <v/>
      </c>
      <c r="AA1289" s="13">
        <f>IF(A1289="","",A1289&amp;"|"&amp;COUNTIF($A$2:A1289,A1289))</f>
        <v/>
      </c>
      <c r="AB1289" s="13">
        <f>IF($A1289="","",IFERROR(INDEX(ITP!$C$3:$C$21,MATCH(1,INDEX((ITP!$A$3:$A$21=$A1289)*(((ITP!$B$3:$B$21="")+ISNUMBER(SEARCH(ITP!$B$3:$B$21,$G1289&amp;" "&amp;$T1289)))&gt;0),0),0)),""))</f>
        <v/>
      </c>
    </row>
    <row r="1290">
      <c r="A1290" s="33" t="n"/>
      <c r="B1290" s="10" t="n"/>
      <c r="C1290" s="33" t="n"/>
      <c r="D1290" s="28" t="n"/>
      <c r="E1290" s="10" t="n"/>
      <c r="F1290" s="44" t="n"/>
      <c r="G1290" s="33" t="n"/>
      <c r="H1290" s="33" t="n"/>
      <c r="I1290" s="33" t="n"/>
      <c r="J1290" s="33" t="n"/>
      <c r="K1290" s="44" t="n"/>
      <c r="L1290" s="10" t="n"/>
      <c r="M1290" s="33" t="n"/>
      <c r="N1290" s="33" t="n"/>
      <c r="O1290" s="33" t="n"/>
      <c r="P1290" s="33" t="n"/>
      <c r="Q1290" s="33" t="n"/>
      <c r="R1290" s="33">
        <f>IF($AB1290="","",IFERROR(INDEX(ITP!$G$3:$G$46,MATCH($AB1290,ITP!$E$3:$E$46,0)),""))</f>
        <v/>
      </c>
      <c r="S1290" s="33" t="n"/>
      <c r="T1290" s="33" t="n"/>
      <c r="U1290" s="33">
        <f>IF($AB1290="","",IFERROR(INDEX(ITP!$I$3:$I$46,MATCH($AB1290,ITP!$E$3:$E$46,0)),""))</f>
        <v/>
      </c>
      <c r="V1290" s="33">
        <f>IF($AB1290="","",IFERROR(INDEX(ITP!$J$3:$J$46,MATCH($AB1290,ITP!$E$3:$E$46,0)),""))</f>
        <v/>
      </c>
      <c r="W1290" s="33">
        <f>IF($AB1290="","",IFERROR(INDEX(ITP!$K$3:$K$46,MATCH($AB1290,ITP!$E$3:$E$46,0)),""))</f>
        <v/>
      </c>
      <c r="X1290" s="33">
        <f>IF($AB1290="","",IFERROR(INDEX(ITP!$L$3:$L$46,MATCH($AB1290,ITP!$E$3:$E$46,0)),""))</f>
        <v/>
      </c>
      <c r="Y1290" s="33">
        <f>IF($AB1290="","",IFERROR(INDEX(ITP!$M$3:$M$46,MATCH($AB1290,ITP!$E$3:$E$46,0)),""))</f>
        <v/>
      </c>
      <c r="Z1290" s="33">
        <f>IF($AB1290="","",IFERROR(INDEX(ITP!$N$3:$N$46,MATCH($AB1290,ITP!$E$3:$E$46,0)),""))</f>
        <v/>
      </c>
      <c r="AA1290" s="13">
        <f>IF(A1290="","",A1290&amp;"|"&amp;COUNTIF($A$2:A1290,A1290))</f>
        <v/>
      </c>
      <c r="AB1290" s="13">
        <f>IF($A1290="","",IFERROR(INDEX(ITP!$C$3:$C$21,MATCH(1,INDEX((ITP!$A$3:$A$21=$A1290)*(((ITP!$B$3:$B$21="")+ISNUMBER(SEARCH(ITP!$B$3:$B$21,$G1290&amp;" "&amp;$T1290)))&gt;0),0),0)),""))</f>
        <v/>
      </c>
    </row>
    <row r="1291">
      <c r="A1291" s="33" t="n"/>
      <c r="B1291" s="10" t="n"/>
      <c r="C1291" s="33" t="n"/>
      <c r="D1291" s="28" t="n"/>
      <c r="E1291" s="10" t="n"/>
      <c r="F1291" s="44" t="n"/>
      <c r="G1291" s="33" t="n"/>
      <c r="H1291" s="33" t="n"/>
      <c r="I1291" s="33" t="n"/>
      <c r="J1291" s="33" t="n"/>
      <c r="K1291" s="44" t="n"/>
      <c r="L1291" s="10" t="n"/>
      <c r="M1291" s="33" t="n"/>
      <c r="N1291" s="33" t="n"/>
      <c r="O1291" s="33" t="n"/>
      <c r="P1291" s="33" t="n"/>
      <c r="Q1291" s="33" t="n"/>
      <c r="R1291" s="33">
        <f>IF($AB1291="","",IFERROR(INDEX(ITP!$G$3:$G$46,MATCH($AB1291,ITP!$E$3:$E$46,0)),""))</f>
        <v/>
      </c>
      <c r="S1291" s="33" t="n"/>
      <c r="T1291" s="33" t="n"/>
      <c r="U1291" s="33">
        <f>IF($AB1291="","",IFERROR(INDEX(ITP!$I$3:$I$46,MATCH($AB1291,ITP!$E$3:$E$46,0)),""))</f>
        <v/>
      </c>
      <c r="V1291" s="33">
        <f>IF($AB1291="","",IFERROR(INDEX(ITP!$J$3:$J$46,MATCH($AB1291,ITP!$E$3:$E$46,0)),""))</f>
        <v/>
      </c>
      <c r="W1291" s="33">
        <f>IF($AB1291="","",IFERROR(INDEX(ITP!$K$3:$K$46,MATCH($AB1291,ITP!$E$3:$E$46,0)),""))</f>
        <v/>
      </c>
      <c r="X1291" s="33">
        <f>IF($AB1291="","",IFERROR(INDEX(ITP!$L$3:$L$46,MATCH($AB1291,ITP!$E$3:$E$46,0)),""))</f>
        <v/>
      </c>
      <c r="Y1291" s="33">
        <f>IF($AB1291="","",IFERROR(INDEX(ITP!$M$3:$M$46,MATCH($AB1291,ITP!$E$3:$E$46,0)),""))</f>
        <v/>
      </c>
      <c r="Z1291" s="33">
        <f>IF($AB1291="","",IFERROR(INDEX(ITP!$N$3:$N$46,MATCH($AB1291,ITP!$E$3:$E$46,0)),""))</f>
        <v/>
      </c>
      <c r="AA1291" s="13">
        <f>IF(A1291="","",A1291&amp;"|"&amp;COUNTIF($A$2:A1291,A1291))</f>
        <v/>
      </c>
      <c r="AB1291" s="13">
        <f>IF($A1291="","",IFERROR(INDEX(ITP!$C$3:$C$21,MATCH(1,INDEX((ITP!$A$3:$A$21=$A1291)*(((ITP!$B$3:$B$21="")+ISNUMBER(SEARCH(ITP!$B$3:$B$21,$G1291&amp;" "&amp;$T1291)))&gt;0),0),0)),""))</f>
        <v/>
      </c>
    </row>
    <row r="1292">
      <c r="A1292" s="33" t="n"/>
      <c r="B1292" s="10" t="n"/>
      <c r="C1292" s="33" t="n"/>
      <c r="D1292" s="28" t="n"/>
      <c r="E1292" s="10" t="n"/>
      <c r="F1292" s="44" t="n"/>
      <c r="G1292" s="33" t="n"/>
      <c r="H1292" s="33" t="n"/>
      <c r="I1292" s="33" t="n"/>
      <c r="J1292" s="33" t="n"/>
      <c r="K1292" s="44" t="n"/>
      <c r="L1292" s="10" t="n"/>
      <c r="M1292" s="33" t="n"/>
      <c r="N1292" s="33" t="n"/>
      <c r="O1292" s="33" t="n"/>
      <c r="P1292" s="33" t="n"/>
      <c r="Q1292" s="33" t="n"/>
      <c r="R1292" s="33">
        <f>IF($AB1292="","",IFERROR(INDEX(ITP!$G$3:$G$46,MATCH($AB1292,ITP!$E$3:$E$46,0)),""))</f>
        <v/>
      </c>
      <c r="S1292" s="33" t="n"/>
      <c r="T1292" s="33" t="n"/>
      <c r="U1292" s="33">
        <f>IF($AB1292="","",IFERROR(INDEX(ITP!$I$3:$I$46,MATCH($AB1292,ITP!$E$3:$E$46,0)),""))</f>
        <v/>
      </c>
      <c r="V1292" s="33">
        <f>IF($AB1292="","",IFERROR(INDEX(ITP!$J$3:$J$46,MATCH($AB1292,ITP!$E$3:$E$46,0)),""))</f>
        <v/>
      </c>
      <c r="W1292" s="33">
        <f>IF($AB1292="","",IFERROR(INDEX(ITP!$K$3:$K$46,MATCH($AB1292,ITP!$E$3:$E$46,0)),""))</f>
        <v/>
      </c>
      <c r="X1292" s="33">
        <f>IF($AB1292="","",IFERROR(INDEX(ITP!$L$3:$L$46,MATCH($AB1292,ITP!$E$3:$E$46,0)),""))</f>
        <v/>
      </c>
      <c r="Y1292" s="33">
        <f>IF($AB1292="","",IFERROR(INDEX(ITP!$M$3:$M$46,MATCH($AB1292,ITP!$E$3:$E$46,0)),""))</f>
        <v/>
      </c>
      <c r="Z1292" s="33">
        <f>IF($AB1292="","",IFERROR(INDEX(ITP!$N$3:$N$46,MATCH($AB1292,ITP!$E$3:$E$46,0)),""))</f>
        <v/>
      </c>
      <c r="AA1292" s="13">
        <f>IF(A1292="","",A1292&amp;"|"&amp;COUNTIF($A$2:A1292,A1292))</f>
        <v/>
      </c>
      <c r="AB1292" s="13">
        <f>IF($A1292="","",IFERROR(INDEX(ITP!$C$3:$C$21,MATCH(1,INDEX((ITP!$A$3:$A$21=$A1292)*(((ITP!$B$3:$B$21="")+ISNUMBER(SEARCH(ITP!$B$3:$B$21,$G1292&amp;" "&amp;$T1292)))&gt;0),0),0)),""))</f>
        <v/>
      </c>
    </row>
    <row r="1293">
      <c r="A1293" s="33" t="n"/>
      <c r="B1293" s="10" t="n"/>
      <c r="C1293" s="33" t="n"/>
      <c r="D1293" s="28" t="n"/>
      <c r="E1293" s="10" t="n"/>
      <c r="F1293" s="44" t="n"/>
      <c r="G1293" s="33" t="n"/>
      <c r="H1293" s="33" t="n"/>
      <c r="I1293" s="33" t="n"/>
      <c r="J1293" s="33" t="n"/>
      <c r="K1293" s="44" t="n"/>
      <c r="L1293" s="10" t="n"/>
      <c r="M1293" s="33" t="n"/>
      <c r="N1293" s="33" t="n"/>
      <c r="O1293" s="33" t="n"/>
      <c r="P1293" s="33" t="n"/>
      <c r="Q1293" s="33" t="n"/>
      <c r="R1293" s="33">
        <f>IF($AB1293="","",IFERROR(INDEX(ITP!$G$3:$G$46,MATCH($AB1293,ITP!$E$3:$E$46,0)),""))</f>
        <v/>
      </c>
      <c r="S1293" s="33" t="n"/>
      <c r="T1293" s="33" t="n"/>
      <c r="U1293" s="33">
        <f>IF($AB1293="","",IFERROR(INDEX(ITP!$I$3:$I$46,MATCH($AB1293,ITP!$E$3:$E$46,0)),""))</f>
        <v/>
      </c>
      <c r="V1293" s="33">
        <f>IF($AB1293="","",IFERROR(INDEX(ITP!$J$3:$J$46,MATCH($AB1293,ITP!$E$3:$E$46,0)),""))</f>
        <v/>
      </c>
      <c r="W1293" s="33">
        <f>IF($AB1293="","",IFERROR(INDEX(ITP!$K$3:$K$46,MATCH($AB1293,ITP!$E$3:$E$46,0)),""))</f>
        <v/>
      </c>
      <c r="X1293" s="33">
        <f>IF($AB1293="","",IFERROR(INDEX(ITP!$L$3:$L$46,MATCH($AB1293,ITP!$E$3:$E$46,0)),""))</f>
        <v/>
      </c>
      <c r="Y1293" s="33">
        <f>IF($AB1293="","",IFERROR(INDEX(ITP!$M$3:$M$46,MATCH($AB1293,ITP!$E$3:$E$46,0)),""))</f>
        <v/>
      </c>
      <c r="Z1293" s="33">
        <f>IF($AB1293="","",IFERROR(INDEX(ITP!$N$3:$N$46,MATCH($AB1293,ITP!$E$3:$E$46,0)),""))</f>
        <v/>
      </c>
      <c r="AA1293" s="13">
        <f>IF(A1293="","",A1293&amp;"|"&amp;COUNTIF($A$2:A1293,A1293))</f>
        <v/>
      </c>
      <c r="AB1293" s="13">
        <f>IF($A1293="","",IFERROR(INDEX(ITP!$C$3:$C$21,MATCH(1,INDEX((ITP!$A$3:$A$21=$A1293)*(((ITP!$B$3:$B$21="")+ISNUMBER(SEARCH(ITP!$B$3:$B$21,$G1293&amp;" "&amp;$T1293)))&gt;0),0),0)),""))</f>
        <v/>
      </c>
    </row>
    <row r="1294">
      <c r="A1294" s="33" t="n"/>
      <c r="B1294" s="10" t="n"/>
      <c r="C1294" s="33" t="n"/>
      <c r="D1294" s="28" t="n"/>
      <c r="E1294" s="10" t="n"/>
      <c r="F1294" s="44" t="n"/>
      <c r="G1294" s="33" t="n"/>
      <c r="H1294" s="33" t="n"/>
      <c r="I1294" s="33" t="n"/>
      <c r="J1294" s="33" t="n"/>
      <c r="K1294" s="44" t="n"/>
      <c r="L1294" s="10" t="n"/>
      <c r="M1294" s="33" t="n"/>
      <c r="N1294" s="33" t="n"/>
      <c r="O1294" s="33" t="n"/>
      <c r="P1294" s="33" t="n"/>
      <c r="Q1294" s="33" t="n"/>
      <c r="R1294" s="33">
        <f>IF($AB1294="","",IFERROR(INDEX(ITP!$G$3:$G$46,MATCH($AB1294,ITP!$E$3:$E$46,0)),""))</f>
        <v/>
      </c>
      <c r="S1294" s="33" t="n"/>
      <c r="T1294" s="33" t="n"/>
      <c r="U1294" s="33">
        <f>IF($AB1294="","",IFERROR(INDEX(ITP!$I$3:$I$46,MATCH($AB1294,ITP!$E$3:$E$46,0)),""))</f>
        <v/>
      </c>
      <c r="V1294" s="33">
        <f>IF($AB1294="","",IFERROR(INDEX(ITP!$J$3:$J$46,MATCH($AB1294,ITP!$E$3:$E$46,0)),""))</f>
        <v/>
      </c>
      <c r="W1294" s="33">
        <f>IF($AB1294="","",IFERROR(INDEX(ITP!$K$3:$K$46,MATCH($AB1294,ITP!$E$3:$E$46,0)),""))</f>
        <v/>
      </c>
      <c r="X1294" s="33">
        <f>IF($AB1294="","",IFERROR(INDEX(ITP!$L$3:$L$46,MATCH($AB1294,ITP!$E$3:$E$46,0)),""))</f>
        <v/>
      </c>
      <c r="Y1294" s="33">
        <f>IF($AB1294="","",IFERROR(INDEX(ITP!$M$3:$M$46,MATCH($AB1294,ITP!$E$3:$E$46,0)),""))</f>
        <v/>
      </c>
      <c r="Z1294" s="33">
        <f>IF($AB1294="","",IFERROR(INDEX(ITP!$N$3:$N$46,MATCH($AB1294,ITP!$E$3:$E$46,0)),""))</f>
        <v/>
      </c>
      <c r="AA1294" s="13">
        <f>IF(A1294="","",A1294&amp;"|"&amp;COUNTIF($A$2:A1294,A1294))</f>
        <v/>
      </c>
      <c r="AB1294" s="13">
        <f>IF($A1294="","",IFERROR(INDEX(ITP!$C$3:$C$21,MATCH(1,INDEX((ITP!$A$3:$A$21=$A1294)*(((ITP!$B$3:$B$21="")+ISNUMBER(SEARCH(ITP!$B$3:$B$21,$G1294&amp;" "&amp;$T1294)))&gt;0),0),0)),""))</f>
        <v/>
      </c>
    </row>
    <row r="1295">
      <c r="A1295" s="33" t="n"/>
      <c r="B1295" s="10" t="n"/>
      <c r="C1295" s="33" t="n"/>
      <c r="D1295" s="28" t="n"/>
      <c r="E1295" s="10" t="n"/>
      <c r="F1295" s="44" t="n"/>
      <c r="G1295" s="33" t="n"/>
      <c r="H1295" s="33" t="n"/>
      <c r="I1295" s="33" t="n"/>
      <c r="J1295" s="33" t="n"/>
      <c r="K1295" s="44" t="n"/>
      <c r="L1295" s="10" t="n"/>
      <c r="M1295" s="33" t="n"/>
      <c r="N1295" s="33" t="n"/>
      <c r="O1295" s="33" t="n"/>
      <c r="P1295" s="33" t="n"/>
      <c r="Q1295" s="33" t="n"/>
      <c r="R1295" s="33">
        <f>IF($AB1295="","",IFERROR(INDEX(ITP!$G$3:$G$46,MATCH($AB1295,ITP!$E$3:$E$46,0)),""))</f>
        <v/>
      </c>
      <c r="S1295" s="33" t="n"/>
      <c r="T1295" s="33" t="n"/>
      <c r="U1295" s="33">
        <f>IF($AB1295="","",IFERROR(INDEX(ITP!$I$3:$I$46,MATCH($AB1295,ITP!$E$3:$E$46,0)),""))</f>
        <v/>
      </c>
      <c r="V1295" s="33">
        <f>IF($AB1295="","",IFERROR(INDEX(ITP!$J$3:$J$46,MATCH($AB1295,ITP!$E$3:$E$46,0)),""))</f>
        <v/>
      </c>
      <c r="W1295" s="33">
        <f>IF($AB1295="","",IFERROR(INDEX(ITP!$K$3:$K$46,MATCH($AB1295,ITP!$E$3:$E$46,0)),""))</f>
        <v/>
      </c>
      <c r="X1295" s="33">
        <f>IF($AB1295="","",IFERROR(INDEX(ITP!$L$3:$L$46,MATCH($AB1295,ITP!$E$3:$E$46,0)),""))</f>
        <v/>
      </c>
      <c r="Y1295" s="33">
        <f>IF($AB1295="","",IFERROR(INDEX(ITP!$M$3:$M$46,MATCH($AB1295,ITP!$E$3:$E$46,0)),""))</f>
        <v/>
      </c>
      <c r="Z1295" s="33">
        <f>IF($AB1295="","",IFERROR(INDEX(ITP!$N$3:$N$46,MATCH($AB1295,ITP!$E$3:$E$46,0)),""))</f>
        <v/>
      </c>
      <c r="AA1295" s="13">
        <f>IF(A1295="","",A1295&amp;"|"&amp;COUNTIF($A$2:A1295,A1295))</f>
        <v/>
      </c>
      <c r="AB1295" s="13">
        <f>IF($A1295="","",IFERROR(INDEX(ITP!$C$3:$C$21,MATCH(1,INDEX((ITP!$A$3:$A$21=$A1295)*(((ITP!$B$3:$B$21="")+ISNUMBER(SEARCH(ITP!$B$3:$B$21,$G1295&amp;" "&amp;$T1295)))&gt;0),0),0)),""))</f>
        <v/>
      </c>
    </row>
    <row r="1296">
      <c r="A1296" s="33" t="n"/>
      <c r="B1296" s="10" t="n"/>
      <c r="C1296" s="33" t="n"/>
      <c r="D1296" s="28" t="n"/>
      <c r="E1296" s="10" t="n"/>
      <c r="F1296" s="44" t="n"/>
      <c r="G1296" s="33" t="n"/>
      <c r="H1296" s="33" t="n"/>
      <c r="I1296" s="33" t="n"/>
      <c r="J1296" s="33" t="n"/>
      <c r="K1296" s="44" t="n"/>
      <c r="L1296" s="10" t="n"/>
      <c r="M1296" s="33" t="n"/>
      <c r="N1296" s="33" t="n"/>
      <c r="O1296" s="33" t="n"/>
      <c r="P1296" s="33" t="n"/>
      <c r="Q1296" s="33" t="n"/>
      <c r="R1296" s="33">
        <f>IF($AB1296="","",IFERROR(INDEX(ITP!$G$3:$G$46,MATCH($AB1296,ITP!$E$3:$E$46,0)),""))</f>
        <v/>
      </c>
      <c r="S1296" s="33" t="n"/>
      <c r="T1296" s="33" t="n"/>
      <c r="U1296" s="33">
        <f>IF($AB1296="","",IFERROR(INDEX(ITP!$I$3:$I$46,MATCH($AB1296,ITP!$E$3:$E$46,0)),""))</f>
        <v/>
      </c>
      <c r="V1296" s="33">
        <f>IF($AB1296="","",IFERROR(INDEX(ITP!$J$3:$J$46,MATCH($AB1296,ITP!$E$3:$E$46,0)),""))</f>
        <v/>
      </c>
      <c r="W1296" s="33">
        <f>IF($AB1296="","",IFERROR(INDEX(ITP!$K$3:$K$46,MATCH($AB1296,ITP!$E$3:$E$46,0)),""))</f>
        <v/>
      </c>
      <c r="X1296" s="33">
        <f>IF($AB1296="","",IFERROR(INDEX(ITP!$L$3:$L$46,MATCH($AB1296,ITP!$E$3:$E$46,0)),""))</f>
        <v/>
      </c>
      <c r="Y1296" s="33">
        <f>IF($AB1296="","",IFERROR(INDEX(ITP!$M$3:$M$46,MATCH($AB1296,ITP!$E$3:$E$46,0)),""))</f>
        <v/>
      </c>
      <c r="Z1296" s="33">
        <f>IF($AB1296="","",IFERROR(INDEX(ITP!$N$3:$N$46,MATCH($AB1296,ITP!$E$3:$E$46,0)),""))</f>
        <v/>
      </c>
      <c r="AA1296" s="13">
        <f>IF(A1296="","",A1296&amp;"|"&amp;COUNTIF($A$2:A1296,A1296))</f>
        <v/>
      </c>
      <c r="AB1296" s="13">
        <f>IF($A1296="","",IFERROR(INDEX(ITP!$C$3:$C$21,MATCH(1,INDEX((ITP!$A$3:$A$21=$A1296)*(((ITP!$B$3:$B$21="")+ISNUMBER(SEARCH(ITP!$B$3:$B$21,$G1296&amp;" "&amp;$T1296)))&gt;0),0),0)),""))</f>
        <v/>
      </c>
    </row>
    <row r="1297">
      <c r="A1297" s="33" t="n"/>
      <c r="B1297" s="10" t="n"/>
      <c r="C1297" s="33" t="n"/>
      <c r="D1297" s="28" t="n"/>
      <c r="E1297" s="10" t="n"/>
      <c r="F1297" s="44" t="n"/>
      <c r="G1297" s="33" t="n"/>
      <c r="H1297" s="33" t="n"/>
      <c r="I1297" s="33" t="n"/>
      <c r="J1297" s="33" t="n"/>
      <c r="K1297" s="44" t="n"/>
      <c r="L1297" s="10" t="n"/>
      <c r="M1297" s="33" t="n"/>
      <c r="N1297" s="33" t="n"/>
      <c r="O1297" s="33" t="n"/>
      <c r="P1297" s="33" t="n"/>
      <c r="Q1297" s="33" t="n"/>
      <c r="R1297" s="33">
        <f>IF($AB1297="","",IFERROR(INDEX(ITP!$G$3:$G$46,MATCH($AB1297,ITP!$E$3:$E$46,0)),""))</f>
        <v/>
      </c>
      <c r="S1297" s="33" t="n"/>
      <c r="T1297" s="33" t="n"/>
      <c r="U1297" s="33">
        <f>IF($AB1297="","",IFERROR(INDEX(ITP!$I$3:$I$46,MATCH($AB1297,ITP!$E$3:$E$46,0)),""))</f>
        <v/>
      </c>
      <c r="V1297" s="33">
        <f>IF($AB1297="","",IFERROR(INDEX(ITP!$J$3:$J$46,MATCH($AB1297,ITP!$E$3:$E$46,0)),""))</f>
        <v/>
      </c>
      <c r="W1297" s="33">
        <f>IF($AB1297="","",IFERROR(INDEX(ITP!$K$3:$K$46,MATCH($AB1297,ITP!$E$3:$E$46,0)),""))</f>
        <v/>
      </c>
      <c r="X1297" s="33">
        <f>IF($AB1297="","",IFERROR(INDEX(ITP!$L$3:$L$46,MATCH($AB1297,ITP!$E$3:$E$46,0)),""))</f>
        <v/>
      </c>
      <c r="Y1297" s="33">
        <f>IF($AB1297="","",IFERROR(INDEX(ITP!$M$3:$M$46,MATCH($AB1297,ITP!$E$3:$E$46,0)),""))</f>
        <v/>
      </c>
      <c r="Z1297" s="33">
        <f>IF($AB1297="","",IFERROR(INDEX(ITP!$N$3:$N$46,MATCH($AB1297,ITP!$E$3:$E$46,0)),""))</f>
        <v/>
      </c>
      <c r="AA1297" s="13">
        <f>IF(A1297="","",A1297&amp;"|"&amp;COUNTIF($A$2:A1297,A1297))</f>
        <v/>
      </c>
      <c r="AB1297" s="13">
        <f>IF($A1297="","",IFERROR(INDEX(ITP!$C$3:$C$21,MATCH(1,INDEX((ITP!$A$3:$A$21=$A1297)*(((ITP!$B$3:$B$21="")+ISNUMBER(SEARCH(ITP!$B$3:$B$21,$G1297&amp;" "&amp;$T1297)))&gt;0),0),0)),""))</f>
        <v/>
      </c>
    </row>
    <row r="1298">
      <c r="A1298" s="33" t="n"/>
      <c r="B1298" s="10" t="n"/>
      <c r="C1298" s="33" t="n"/>
      <c r="D1298" s="28" t="n"/>
      <c r="E1298" s="10" t="n"/>
      <c r="F1298" s="44" t="n"/>
      <c r="G1298" s="33" t="n"/>
      <c r="H1298" s="33" t="n"/>
      <c r="I1298" s="33" t="n"/>
      <c r="J1298" s="33" t="n"/>
      <c r="K1298" s="44" t="n"/>
      <c r="L1298" s="10" t="n"/>
      <c r="M1298" s="33" t="n"/>
      <c r="N1298" s="33" t="n"/>
      <c r="O1298" s="33" t="n"/>
      <c r="P1298" s="33" t="n"/>
      <c r="Q1298" s="33" t="n"/>
      <c r="R1298" s="33">
        <f>IF($AB1298="","",IFERROR(INDEX(ITP!$G$3:$G$46,MATCH($AB1298,ITP!$E$3:$E$46,0)),""))</f>
        <v/>
      </c>
      <c r="S1298" s="33" t="n"/>
      <c r="T1298" s="33" t="n"/>
      <c r="U1298" s="33">
        <f>IF($AB1298="","",IFERROR(INDEX(ITP!$I$3:$I$46,MATCH($AB1298,ITP!$E$3:$E$46,0)),""))</f>
        <v/>
      </c>
      <c r="V1298" s="33">
        <f>IF($AB1298="","",IFERROR(INDEX(ITP!$J$3:$J$46,MATCH($AB1298,ITP!$E$3:$E$46,0)),""))</f>
        <v/>
      </c>
      <c r="W1298" s="33">
        <f>IF($AB1298="","",IFERROR(INDEX(ITP!$K$3:$K$46,MATCH($AB1298,ITP!$E$3:$E$46,0)),""))</f>
        <v/>
      </c>
      <c r="X1298" s="33">
        <f>IF($AB1298="","",IFERROR(INDEX(ITP!$L$3:$L$46,MATCH($AB1298,ITP!$E$3:$E$46,0)),""))</f>
        <v/>
      </c>
      <c r="Y1298" s="33">
        <f>IF($AB1298="","",IFERROR(INDEX(ITP!$M$3:$M$46,MATCH($AB1298,ITP!$E$3:$E$46,0)),""))</f>
        <v/>
      </c>
      <c r="Z1298" s="33">
        <f>IF($AB1298="","",IFERROR(INDEX(ITP!$N$3:$N$46,MATCH($AB1298,ITP!$E$3:$E$46,0)),""))</f>
        <v/>
      </c>
      <c r="AA1298" s="13">
        <f>IF(A1298="","",A1298&amp;"|"&amp;COUNTIF($A$2:A1298,A1298))</f>
        <v/>
      </c>
      <c r="AB1298" s="13">
        <f>IF($A1298="","",IFERROR(INDEX(ITP!$C$3:$C$21,MATCH(1,INDEX((ITP!$A$3:$A$21=$A1298)*(((ITP!$B$3:$B$21="")+ISNUMBER(SEARCH(ITP!$B$3:$B$21,$G1298&amp;" "&amp;$T1298)))&gt;0),0),0)),""))</f>
        <v/>
      </c>
    </row>
    <row r="1299">
      <c r="A1299" s="33" t="n"/>
      <c r="B1299" s="10" t="n"/>
      <c r="C1299" s="33" t="n"/>
      <c r="D1299" s="28" t="n"/>
      <c r="E1299" s="10" t="n"/>
      <c r="F1299" s="44" t="n"/>
      <c r="G1299" s="33" t="n"/>
      <c r="H1299" s="33" t="n"/>
      <c r="I1299" s="33" t="n"/>
      <c r="J1299" s="33" t="n"/>
      <c r="K1299" s="44" t="n"/>
      <c r="L1299" s="10" t="n"/>
      <c r="M1299" s="33" t="n"/>
      <c r="N1299" s="33" t="n"/>
      <c r="O1299" s="33" t="n"/>
      <c r="P1299" s="33" t="n"/>
      <c r="Q1299" s="33" t="n"/>
      <c r="R1299" s="33">
        <f>IF($AB1299="","",IFERROR(INDEX(ITP!$G$3:$G$46,MATCH($AB1299,ITP!$E$3:$E$46,0)),""))</f>
        <v/>
      </c>
      <c r="S1299" s="33" t="n"/>
      <c r="T1299" s="33" t="n"/>
      <c r="U1299" s="33">
        <f>IF($AB1299="","",IFERROR(INDEX(ITP!$I$3:$I$46,MATCH($AB1299,ITP!$E$3:$E$46,0)),""))</f>
        <v/>
      </c>
      <c r="V1299" s="33">
        <f>IF($AB1299="","",IFERROR(INDEX(ITP!$J$3:$J$46,MATCH($AB1299,ITP!$E$3:$E$46,0)),""))</f>
        <v/>
      </c>
      <c r="W1299" s="33">
        <f>IF($AB1299="","",IFERROR(INDEX(ITP!$K$3:$K$46,MATCH($AB1299,ITP!$E$3:$E$46,0)),""))</f>
        <v/>
      </c>
      <c r="X1299" s="33">
        <f>IF($AB1299="","",IFERROR(INDEX(ITP!$L$3:$L$46,MATCH($AB1299,ITP!$E$3:$E$46,0)),""))</f>
        <v/>
      </c>
      <c r="Y1299" s="33">
        <f>IF($AB1299="","",IFERROR(INDEX(ITP!$M$3:$M$46,MATCH($AB1299,ITP!$E$3:$E$46,0)),""))</f>
        <v/>
      </c>
      <c r="Z1299" s="33">
        <f>IF($AB1299="","",IFERROR(INDEX(ITP!$N$3:$N$46,MATCH($AB1299,ITP!$E$3:$E$46,0)),""))</f>
        <v/>
      </c>
      <c r="AA1299" s="13">
        <f>IF(A1299="","",A1299&amp;"|"&amp;COUNTIF($A$2:A1299,A1299))</f>
        <v/>
      </c>
      <c r="AB1299" s="13">
        <f>IF($A1299="","",IFERROR(INDEX(ITP!$C$3:$C$21,MATCH(1,INDEX((ITP!$A$3:$A$21=$A1299)*(((ITP!$B$3:$B$21="")+ISNUMBER(SEARCH(ITP!$B$3:$B$21,$G1299&amp;" "&amp;$T1299)))&gt;0),0),0)),""))</f>
        <v/>
      </c>
    </row>
    <row r="1300">
      <c r="A1300" s="33" t="n"/>
      <c r="B1300" s="10" t="n"/>
      <c r="C1300" s="33" t="n"/>
      <c r="D1300" s="28" t="n"/>
      <c r="E1300" s="10" t="n"/>
      <c r="F1300" s="44" t="n"/>
      <c r="G1300" s="33" t="n"/>
      <c r="H1300" s="33" t="n"/>
      <c r="I1300" s="33" t="n"/>
      <c r="J1300" s="33" t="n"/>
      <c r="K1300" s="44" t="n"/>
      <c r="L1300" s="10" t="n"/>
      <c r="M1300" s="33" t="n"/>
      <c r="N1300" s="33" t="n"/>
      <c r="O1300" s="33" t="n"/>
      <c r="P1300" s="33" t="n"/>
      <c r="Q1300" s="33" t="n"/>
      <c r="R1300" s="33">
        <f>IF($AB1300="","",IFERROR(INDEX(ITP!$G$3:$G$46,MATCH($AB1300,ITP!$E$3:$E$46,0)),""))</f>
        <v/>
      </c>
      <c r="S1300" s="33" t="n"/>
      <c r="T1300" s="33" t="n"/>
      <c r="U1300" s="33">
        <f>IF($AB1300="","",IFERROR(INDEX(ITP!$I$3:$I$46,MATCH($AB1300,ITP!$E$3:$E$46,0)),""))</f>
        <v/>
      </c>
      <c r="V1300" s="33">
        <f>IF($AB1300="","",IFERROR(INDEX(ITP!$J$3:$J$46,MATCH($AB1300,ITP!$E$3:$E$46,0)),""))</f>
        <v/>
      </c>
      <c r="W1300" s="33">
        <f>IF($AB1300="","",IFERROR(INDEX(ITP!$K$3:$K$46,MATCH($AB1300,ITP!$E$3:$E$46,0)),""))</f>
        <v/>
      </c>
      <c r="X1300" s="33">
        <f>IF($AB1300="","",IFERROR(INDEX(ITP!$L$3:$L$46,MATCH($AB1300,ITP!$E$3:$E$46,0)),""))</f>
        <v/>
      </c>
      <c r="Y1300" s="33">
        <f>IF($AB1300="","",IFERROR(INDEX(ITP!$M$3:$M$46,MATCH($AB1300,ITP!$E$3:$E$46,0)),""))</f>
        <v/>
      </c>
      <c r="Z1300" s="33">
        <f>IF($AB1300="","",IFERROR(INDEX(ITP!$N$3:$N$46,MATCH($AB1300,ITP!$E$3:$E$46,0)),""))</f>
        <v/>
      </c>
      <c r="AA1300" s="13">
        <f>IF(A1300="","",A1300&amp;"|"&amp;COUNTIF($A$2:A1300,A1300))</f>
        <v/>
      </c>
      <c r="AB1300" s="13">
        <f>IF($A1300="","",IFERROR(INDEX(ITP!$C$3:$C$21,MATCH(1,INDEX((ITP!$A$3:$A$21=$A1300)*(((ITP!$B$3:$B$21="")+ISNUMBER(SEARCH(ITP!$B$3:$B$21,$G1300&amp;" "&amp;$T1300)))&gt;0),0),0)),""))</f>
        <v/>
      </c>
    </row>
    <row r="1301">
      <c r="A1301" s="33" t="n"/>
      <c r="B1301" s="10" t="n"/>
      <c r="C1301" s="33" t="n"/>
      <c r="D1301" s="28" t="n"/>
      <c r="E1301" s="10" t="n"/>
      <c r="F1301" s="44" t="n"/>
      <c r="G1301" s="33" t="n"/>
      <c r="H1301" s="33" t="n"/>
      <c r="I1301" s="33" t="n"/>
      <c r="J1301" s="33" t="n"/>
      <c r="K1301" s="44" t="n"/>
      <c r="L1301" s="10" t="n"/>
      <c r="M1301" s="33" t="n"/>
      <c r="N1301" s="33" t="n"/>
      <c r="O1301" s="33" t="n"/>
      <c r="P1301" s="33" t="n"/>
      <c r="Q1301" s="33" t="n"/>
      <c r="R1301" s="33">
        <f>IF($AB1301="","",IFERROR(INDEX(ITP!$G$3:$G$46,MATCH($AB1301,ITP!$E$3:$E$46,0)),""))</f>
        <v/>
      </c>
      <c r="S1301" s="33" t="n"/>
      <c r="T1301" s="33" t="n"/>
      <c r="U1301" s="33">
        <f>IF($AB1301="","",IFERROR(INDEX(ITP!$I$3:$I$46,MATCH($AB1301,ITP!$E$3:$E$46,0)),""))</f>
        <v/>
      </c>
      <c r="V1301" s="33">
        <f>IF($AB1301="","",IFERROR(INDEX(ITP!$J$3:$J$46,MATCH($AB1301,ITP!$E$3:$E$46,0)),""))</f>
        <v/>
      </c>
      <c r="W1301" s="33">
        <f>IF($AB1301="","",IFERROR(INDEX(ITP!$K$3:$K$46,MATCH($AB1301,ITP!$E$3:$E$46,0)),""))</f>
        <v/>
      </c>
      <c r="X1301" s="33">
        <f>IF($AB1301="","",IFERROR(INDEX(ITP!$L$3:$L$46,MATCH($AB1301,ITP!$E$3:$E$46,0)),""))</f>
        <v/>
      </c>
      <c r="Y1301" s="33">
        <f>IF($AB1301="","",IFERROR(INDEX(ITP!$M$3:$M$46,MATCH($AB1301,ITP!$E$3:$E$46,0)),""))</f>
        <v/>
      </c>
      <c r="Z1301" s="33">
        <f>IF($AB1301="","",IFERROR(INDEX(ITP!$N$3:$N$46,MATCH($AB1301,ITP!$E$3:$E$46,0)),""))</f>
        <v/>
      </c>
      <c r="AA1301" s="13">
        <f>IF(A1301="","",A1301&amp;"|"&amp;COUNTIF($A$2:A1301,A1301))</f>
        <v/>
      </c>
      <c r="AB1301" s="13">
        <f>IF($A1301="","",IFERROR(INDEX(ITP!$C$3:$C$21,MATCH(1,INDEX((ITP!$A$3:$A$21=$A1301)*(((ITP!$B$3:$B$21="")+ISNUMBER(SEARCH(ITP!$B$3:$B$21,$G1301&amp;" "&amp;$T1301)))&gt;0),0),0)),""))</f>
        <v/>
      </c>
    </row>
    <row r="1302">
      <c r="A1302" s="33" t="n"/>
      <c r="B1302" s="10" t="n"/>
      <c r="C1302" s="33" t="n"/>
      <c r="D1302" s="28" t="n"/>
      <c r="E1302" s="10" t="n"/>
      <c r="F1302" s="44" t="n"/>
      <c r="G1302" s="33" t="n"/>
      <c r="H1302" s="33" t="n"/>
      <c r="I1302" s="33" t="n"/>
      <c r="J1302" s="33" t="n"/>
      <c r="K1302" s="44" t="n"/>
      <c r="L1302" s="10" t="n"/>
      <c r="M1302" s="33" t="n"/>
      <c r="N1302" s="33" t="n"/>
      <c r="O1302" s="33" t="n"/>
      <c r="P1302" s="33" t="n"/>
      <c r="Q1302" s="33" t="n"/>
      <c r="R1302" s="33">
        <f>IF($AB1302="","",IFERROR(INDEX(ITP!$G$3:$G$46,MATCH($AB1302,ITP!$E$3:$E$46,0)),""))</f>
        <v/>
      </c>
      <c r="S1302" s="33" t="n"/>
      <c r="T1302" s="33" t="n"/>
      <c r="U1302" s="33">
        <f>IF($AB1302="","",IFERROR(INDEX(ITP!$I$3:$I$46,MATCH($AB1302,ITP!$E$3:$E$46,0)),""))</f>
        <v/>
      </c>
      <c r="V1302" s="33">
        <f>IF($AB1302="","",IFERROR(INDEX(ITP!$J$3:$J$46,MATCH($AB1302,ITP!$E$3:$E$46,0)),""))</f>
        <v/>
      </c>
      <c r="W1302" s="33">
        <f>IF($AB1302="","",IFERROR(INDEX(ITP!$K$3:$K$46,MATCH($AB1302,ITP!$E$3:$E$46,0)),""))</f>
        <v/>
      </c>
      <c r="X1302" s="33">
        <f>IF($AB1302="","",IFERROR(INDEX(ITP!$L$3:$L$46,MATCH($AB1302,ITP!$E$3:$E$46,0)),""))</f>
        <v/>
      </c>
      <c r="Y1302" s="33">
        <f>IF($AB1302="","",IFERROR(INDEX(ITP!$M$3:$M$46,MATCH($AB1302,ITP!$E$3:$E$46,0)),""))</f>
        <v/>
      </c>
      <c r="Z1302" s="33">
        <f>IF($AB1302="","",IFERROR(INDEX(ITP!$N$3:$N$46,MATCH($AB1302,ITP!$E$3:$E$46,0)),""))</f>
        <v/>
      </c>
      <c r="AA1302" s="13">
        <f>IF(A1302="","",A1302&amp;"|"&amp;COUNTIF($A$2:A1302,A1302))</f>
        <v/>
      </c>
      <c r="AB1302" s="13">
        <f>IF($A1302="","",IFERROR(INDEX(ITP!$C$3:$C$21,MATCH(1,INDEX((ITP!$A$3:$A$21=$A1302)*(((ITP!$B$3:$B$21="")+ISNUMBER(SEARCH(ITP!$B$3:$B$21,$G1302&amp;" "&amp;$T1302)))&gt;0),0),0)),""))</f>
        <v/>
      </c>
    </row>
    <row r="1303">
      <c r="A1303" s="33" t="n"/>
      <c r="B1303" s="10" t="n"/>
      <c r="C1303" s="33" t="n"/>
      <c r="D1303" s="28" t="n"/>
      <c r="E1303" s="10" t="n"/>
      <c r="F1303" s="44" t="n"/>
      <c r="G1303" s="33" t="n"/>
      <c r="H1303" s="33" t="n"/>
      <c r="I1303" s="33" t="n"/>
      <c r="J1303" s="33" t="n"/>
      <c r="K1303" s="44" t="n"/>
      <c r="L1303" s="10" t="n"/>
      <c r="M1303" s="33" t="n"/>
      <c r="N1303" s="33" t="n"/>
      <c r="O1303" s="33" t="n"/>
      <c r="P1303" s="33" t="n"/>
      <c r="Q1303" s="33" t="n"/>
      <c r="R1303" s="33">
        <f>IF($AB1303="","",IFERROR(INDEX(ITP!$G$3:$G$46,MATCH($AB1303,ITP!$E$3:$E$46,0)),""))</f>
        <v/>
      </c>
      <c r="S1303" s="33" t="n"/>
      <c r="T1303" s="33" t="n"/>
      <c r="U1303" s="33">
        <f>IF($AB1303="","",IFERROR(INDEX(ITP!$I$3:$I$46,MATCH($AB1303,ITP!$E$3:$E$46,0)),""))</f>
        <v/>
      </c>
      <c r="V1303" s="33">
        <f>IF($AB1303="","",IFERROR(INDEX(ITP!$J$3:$J$46,MATCH($AB1303,ITP!$E$3:$E$46,0)),""))</f>
        <v/>
      </c>
      <c r="W1303" s="33">
        <f>IF($AB1303="","",IFERROR(INDEX(ITP!$K$3:$K$46,MATCH($AB1303,ITP!$E$3:$E$46,0)),""))</f>
        <v/>
      </c>
      <c r="X1303" s="33">
        <f>IF($AB1303="","",IFERROR(INDEX(ITP!$L$3:$L$46,MATCH($AB1303,ITP!$E$3:$E$46,0)),""))</f>
        <v/>
      </c>
      <c r="Y1303" s="33">
        <f>IF($AB1303="","",IFERROR(INDEX(ITP!$M$3:$M$46,MATCH($AB1303,ITP!$E$3:$E$46,0)),""))</f>
        <v/>
      </c>
      <c r="Z1303" s="33">
        <f>IF($AB1303="","",IFERROR(INDEX(ITP!$N$3:$N$46,MATCH($AB1303,ITP!$E$3:$E$46,0)),""))</f>
        <v/>
      </c>
      <c r="AA1303" s="13">
        <f>IF(A1303="","",A1303&amp;"|"&amp;COUNTIF($A$2:A1303,A1303))</f>
        <v/>
      </c>
      <c r="AB1303" s="13">
        <f>IF($A1303="","",IFERROR(INDEX(ITP!$C$3:$C$21,MATCH(1,INDEX((ITP!$A$3:$A$21=$A1303)*(((ITP!$B$3:$B$21="")+ISNUMBER(SEARCH(ITP!$B$3:$B$21,$G1303&amp;" "&amp;$T1303)))&gt;0),0),0)),""))</f>
        <v/>
      </c>
    </row>
    <row r="1304">
      <c r="A1304" s="33" t="n"/>
      <c r="B1304" s="10" t="n"/>
      <c r="C1304" s="33" t="n"/>
      <c r="D1304" s="28" t="n"/>
      <c r="E1304" s="10" t="n"/>
      <c r="F1304" s="44" t="n"/>
      <c r="G1304" s="33" t="n"/>
      <c r="H1304" s="33" t="n"/>
      <c r="I1304" s="33" t="n"/>
      <c r="J1304" s="33" t="n"/>
      <c r="K1304" s="44" t="n"/>
      <c r="L1304" s="10" t="n"/>
      <c r="M1304" s="33" t="n"/>
      <c r="N1304" s="33" t="n"/>
      <c r="O1304" s="33" t="n"/>
      <c r="P1304" s="33" t="n"/>
      <c r="Q1304" s="33" t="n"/>
      <c r="R1304" s="33">
        <f>IF($AB1304="","",IFERROR(INDEX(ITP!$G$3:$G$46,MATCH($AB1304,ITP!$E$3:$E$46,0)),""))</f>
        <v/>
      </c>
      <c r="S1304" s="33" t="n"/>
      <c r="T1304" s="33" t="n"/>
      <c r="U1304" s="33">
        <f>IF($AB1304="","",IFERROR(INDEX(ITP!$I$3:$I$46,MATCH($AB1304,ITP!$E$3:$E$46,0)),""))</f>
        <v/>
      </c>
      <c r="V1304" s="33">
        <f>IF($AB1304="","",IFERROR(INDEX(ITP!$J$3:$J$46,MATCH($AB1304,ITP!$E$3:$E$46,0)),""))</f>
        <v/>
      </c>
      <c r="W1304" s="33">
        <f>IF($AB1304="","",IFERROR(INDEX(ITP!$K$3:$K$46,MATCH($AB1304,ITP!$E$3:$E$46,0)),""))</f>
        <v/>
      </c>
      <c r="X1304" s="33">
        <f>IF($AB1304="","",IFERROR(INDEX(ITP!$L$3:$L$46,MATCH($AB1304,ITP!$E$3:$E$46,0)),""))</f>
        <v/>
      </c>
      <c r="Y1304" s="33">
        <f>IF($AB1304="","",IFERROR(INDEX(ITP!$M$3:$M$46,MATCH($AB1304,ITP!$E$3:$E$46,0)),""))</f>
        <v/>
      </c>
      <c r="Z1304" s="33">
        <f>IF($AB1304="","",IFERROR(INDEX(ITP!$N$3:$N$46,MATCH($AB1304,ITP!$E$3:$E$46,0)),""))</f>
        <v/>
      </c>
      <c r="AA1304" s="13">
        <f>IF(A1304="","",A1304&amp;"|"&amp;COUNTIF($A$2:A1304,A1304))</f>
        <v/>
      </c>
      <c r="AB1304" s="13">
        <f>IF($A1304="","",IFERROR(INDEX(ITP!$C$3:$C$21,MATCH(1,INDEX((ITP!$A$3:$A$21=$A1304)*(((ITP!$B$3:$B$21="")+ISNUMBER(SEARCH(ITP!$B$3:$B$21,$G1304&amp;" "&amp;$T1304)))&gt;0),0),0)),""))</f>
        <v/>
      </c>
    </row>
    <row r="1305">
      <c r="A1305" s="33" t="n"/>
      <c r="B1305" s="10" t="n"/>
      <c r="C1305" s="33" t="n"/>
      <c r="D1305" s="28" t="n"/>
      <c r="E1305" s="10" t="n"/>
      <c r="F1305" s="44" t="n"/>
      <c r="G1305" s="33" t="n"/>
      <c r="H1305" s="33" t="n"/>
      <c r="I1305" s="33" t="n"/>
      <c r="J1305" s="33" t="n"/>
      <c r="K1305" s="44" t="n"/>
      <c r="L1305" s="10" t="n"/>
      <c r="M1305" s="33" t="n"/>
      <c r="N1305" s="33" t="n"/>
      <c r="O1305" s="33" t="n"/>
      <c r="P1305" s="33" t="n"/>
      <c r="Q1305" s="33" t="n"/>
      <c r="R1305" s="33">
        <f>IF($AB1305="","",IFERROR(INDEX(ITP!$G$3:$G$46,MATCH($AB1305,ITP!$E$3:$E$46,0)),""))</f>
        <v/>
      </c>
      <c r="S1305" s="33" t="n"/>
      <c r="T1305" s="33" t="n"/>
      <c r="U1305" s="33">
        <f>IF($AB1305="","",IFERROR(INDEX(ITP!$I$3:$I$46,MATCH($AB1305,ITP!$E$3:$E$46,0)),""))</f>
        <v/>
      </c>
      <c r="V1305" s="33">
        <f>IF($AB1305="","",IFERROR(INDEX(ITP!$J$3:$J$46,MATCH($AB1305,ITP!$E$3:$E$46,0)),""))</f>
        <v/>
      </c>
      <c r="W1305" s="33">
        <f>IF($AB1305="","",IFERROR(INDEX(ITP!$K$3:$K$46,MATCH($AB1305,ITP!$E$3:$E$46,0)),""))</f>
        <v/>
      </c>
      <c r="X1305" s="33">
        <f>IF($AB1305="","",IFERROR(INDEX(ITP!$L$3:$L$46,MATCH($AB1305,ITP!$E$3:$E$46,0)),""))</f>
        <v/>
      </c>
      <c r="Y1305" s="33">
        <f>IF($AB1305="","",IFERROR(INDEX(ITP!$M$3:$M$46,MATCH($AB1305,ITP!$E$3:$E$46,0)),""))</f>
        <v/>
      </c>
      <c r="Z1305" s="33">
        <f>IF($AB1305="","",IFERROR(INDEX(ITP!$N$3:$N$46,MATCH($AB1305,ITP!$E$3:$E$46,0)),""))</f>
        <v/>
      </c>
      <c r="AA1305" s="13">
        <f>IF(A1305="","",A1305&amp;"|"&amp;COUNTIF($A$2:A1305,A1305))</f>
        <v/>
      </c>
      <c r="AB1305" s="13">
        <f>IF($A1305="","",IFERROR(INDEX(ITP!$C$3:$C$21,MATCH(1,INDEX((ITP!$A$3:$A$21=$A1305)*(((ITP!$B$3:$B$21="")+ISNUMBER(SEARCH(ITP!$B$3:$B$21,$G1305&amp;" "&amp;$T1305)))&gt;0),0),0)),""))</f>
        <v/>
      </c>
    </row>
    <row r="1306">
      <c r="A1306" s="33" t="n"/>
      <c r="B1306" s="10" t="n"/>
      <c r="C1306" s="33" t="n"/>
      <c r="D1306" s="28" t="n"/>
      <c r="E1306" s="10" t="n"/>
      <c r="F1306" s="44" t="n"/>
      <c r="G1306" s="33" t="n"/>
      <c r="H1306" s="33" t="n"/>
      <c r="I1306" s="33" t="n"/>
      <c r="J1306" s="33" t="n"/>
      <c r="K1306" s="44" t="n"/>
      <c r="L1306" s="10" t="n"/>
      <c r="M1306" s="33" t="n"/>
      <c r="N1306" s="33" t="n"/>
      <c r="O1306" s="33" t="n"/>
      <c r="P1306" s="33" t="n"/>
      <c r="Q1306" s="33" t="n"/>
      <c r="R1306" s="33">
        <f>IF($AB1306="","",IFERROR(INDEX(ITP!$G$3:$G$46,MATCH($AB1306,ITP!$E$3:$E$46,0)),""))</f>
        <v/>
      </c>
      <c r="S1306" s="33" t="n"/>
      <c r="T1306" s="33" t="n"/>
      <c r="U1306" s="33">
        <f>IF($AB1306="","",IFERROR(INDEX(ITP!$I$3:$I$46,MATCH($AB1306,ITP!$E$3:$E$46,0)),""))</f>
        <v/>
      </c>
      <c r="V1306" s="33">
        <f>IF($AB1306="","",IFERROR(INDEX(ITP!$J$3:$J$46,MATCH($AB1306,ITP!$E$3:$E$46,0)),""))</f>
        <v/>
      </c>
      <c r="W1306" s="33">
        <f>IF($AB1306="","",IFERROR(INDEX(ITP!$K$3:$K$46,MATCH($AB1306,ITP!$E$3:$E$46,0)),""))</f>
        <v/>
      </c>
      <c r="X1306" s="33">
        <f>IF($AB1306="","",IFERROR(INDEX(ITP!$L$3:$L$46,MATCH($AB1306,ITP!$E$3:$E$46,0)),""))</f>
        <v/>
      </c>
      <c r="Y1306" s="33">
        <f>IF($AB1306="","",IFERROR(INDEX(ITP!$M$3:$M$46,MATCH($AB1306,ITP!$E$3:$E$46,0)),""))</f>
        <v/>
      </c>
      <c r="Z1306" s="33">
        <f>IF($AB1306="","",IFERROR(INDEX(ITP!$N$3:$N$46,MATCH($AB1306,ITP!$E$3:$E$46,0)),""))</f>
        <v/>
      </c>
      <c r="AA1306" s="13">
        <f>IF(A1306="","",A1306&amp;"|"&amp;COUNTIF($A$2:A1306,A1306))</f>
        <v/>
      </c>
      <c r="AB1306" s="13">
        <f>IF($A1306="","",IFERROR(INDEX(ITP!$C$3:$C$21,MATCH(1,INDEX((ITP!$A$3:$A$21=$A1306)*(((ITP!$B$3:$B$21="")+ISNUMBER(SEARCH(ITP!$B$3:$B$21,$G1306&amp;" "&amp;$T1306)))&gt;0),0),0)),""))</f>
        <v/>
      </c>
    </row>
    <row r="1307">
      <c r="A1307" s="33" t="n"/>
      <c r="B1307" s="10" t="n"/>
      <c r="C1307" s="33" t="n"/>
      <c r="D1307" s="28" t="n"/>
      <c r="E1307" s="10" t="n"/>
      <c r="F1307" s="44" t="n"/>
      <c r="G1307" s="33" t="n"/>
      <c r="H1307" s="33" t="n"/>
      <c r="I1307" s="33" t="n"/>
      <c r="J1307" s="33" t="n"/>
      <c r="K1307" s="44" t="n"/>
      <c r="L1307" s="10" t="n"/>
      <c r="M1307" s="33" t="n"/>
      <c r="N1307" s="33" t="n"/>
      <c r="O1307" s="33" t="n"/>
      <c r="P1307" s="33" t="n"/>
      <c r="Q1307" s="33" t="n"/>
      <c r="R1307" s="33">
        <f>IF($AB1307="","",IFERROR(INDEX(ITP!$G$3:$G$46,MATCH($AB1307,ITP!$E$3:$E$46,0)),""))</f>
        <v/>
      </c>
      <c r="S1307" s="33" t="n"/>
      <c r="T1307" s="33" t="n"/>
      <c r="U1307" s="33">
        <f>IF($AB1307="","",IFERROR(INDEX(ITP!$I$3:$I$46,MATCH($AB1307,ITP!$E$3:$E$46,0)),""))</f>
        <v/>
      </c>
      <c r="V1307" s="33">
        <f>IF($AB1307="","",IFERROR(INDEX(ITP!$J$3:$J$46,MATCH($AB1307,ITP!$E$3:$E$46,0)),""))</f>
        <v/>
      </c>
      <c r="W1307" s="33">
        <f>IF($AB1307="","",IFERROR(INDEX(ITP!$K$3:$K$46,MATCH($AB1307,ITP!$E$3:$E$46,0)),""))</f>
        <v/>
      </c>
      <c r="X1307" s="33">
        <f>IF($AB1307="","",IFERROR(INDEX(ITP!$L$3:$L$46,MATCH($AB1307,ITP!$E$3:$E$46,0)),""))</f>
        <v/>
      </c>
      <c r="Y1307" s="33">
        <f>IF($AB1307="","",IFERROR(INDEX(ITP!$M$3:$M$46,MATCH($AB1307,ITP!$E$3:$E$46,0)),""))</f>
        <v/>
      </c>
      <c r="Z1307" s="33">
        <f>IF($AB1307="","",IFERROR(INDEX(ITP!$N$3:$N$46,MATCH($AB1307,ITP!$E$3:$E$46,0)),""))</f>
        <v/>
      </c>
      <c r="AA1307" s="13">
        <f>IF(A1307="","",A1307&amp;"|"&amp;COUNTIF($A$2:A1307,A1307))</f>
        <v/>
      </c>
      <c r="AB1307" s="13">
        <f>IF($A1307="","",IFERROR(INDEX(ITP!$C$3:$C$21,MATCH(1,INDEX((ITP!$A$3:$A$21=$A1307)*(((ITP!$B$3:$B$21="")+ISNUMBER(SEARCH(ITP!$B$3:$B$21,$G1307&amp;" "&amp;$T1307)))&gt;0),0),0)),""))</f>
        <v/>
      </c>
    </row>
    <row r="1308">
      <c r="A1308" s="33" t="n"/>
      <c r="B1308" s="10" t="n"/>
      <c r="C1308" s="33" t="n"/>
      <c r="D1308" s="28" t="n"/>
      <c r="E1308" s="10" t="n"/>
      <c r="F1308" s="44" t="n"/>
      <c r="G1308" s="33" t="n"/>
      <c r="H1308" s="33" t="n"/>
      <c r="I1308" s="33" t="n"/>
      <c r="J1308" s="33" t="n"/>
      <c r="K1308" s="44" t="n"/>
      <c r="L1308" s="10" t="n"/>
      <c r="M1308" s="33" t="n"/>
      <c r="N1308" s="33" t="n"/>
      <c r="O1308" s="33" t="n"/>
      <c r="P1308" s="33" t="n"/>
      <c r="Q1308" s="33" t="n"/>
      <c r="R1308" s="33">
        <f>IF($AB1308="","",IFERROR(INDEX(ITP!$G$3:$G$46,MATCH($AB1308,ITP!$E$3:$E$46,0)),""))</f>
        <v/>
      </c>
      <c r="S1308" s="33" t="n"/>
      <c r="T1308" s="33" t="n"/>
      <c r="U1308" s="33">
        <f>IF($AB1308="","",IFERROR(INDEX(ITP!$I$3:$I$46,MATCH($AB1308,ITP!$E$3:$E$46,0)),""))</f>
        <v/>
      </c>
      <c r="V1308" s="33">
        <f>IF($AB1308="","",IFERROR(INDEX(ITP!$J$3:$J$46,MATCH($AB1308,ITP!$E$3:$E$46,0)),""))</f>
        <v/>
      </c>
      <c r="W1308" s="33">
        <f>IF($AB1308="","",IFERROR(INDEX(ITP!$K$3:$K$46,MATCH($AB1308,ITP!$E$3:$E$46,0)),""))</f>
        <v/>
      </c>
      <c r="X1308" s="33">
        <f>IF($AB1308="","",IFERROR(INDEX(ITP!$L$3:$L$46,MATCH($AB1308,ITP!$E$3:$E$46,0)),""))</f>
        <v/>
      </c>
      <c r="Y1308" s="33">
        <f>IF($AB1308="","",IFERROR(INDEX(ITP!$M$3:$M$46,MATCH($AB1308,ITP!$E$3:$E$46,0)),""))</f>
        <v/>
      </c>
      <c r="Z1308" s="33">
        <f>IF($AB1308="","",IFERROR(INDEX(ITP!$N$3:$N$46,MATCH($AB1308,ITP!$E$3:$E$46,0)),""))</f>
        <v/>
      </c>
      <c r="AA1308" s="13">
        <f>IF(A1308="","",A1308&amp;"|"&amp;COUNTIF($A$2:A1308,A1308))</f>
        <v/>
      </c>
      <c r="AB1308" s="13">
        <f>IF($A1308="","",IFERROR(INDEX(ITP!$C$3:$C$21,MATCH(1,INDEX((ITP!$A$3:$A$21=$A1308)*(((ITP!$B$3:$B$21="")+ISNUMBER(SEARCH(ITP!$B$3:$B$21,$G1308&amp;" "&amp;$T1308)))&gt;0),0),0)),""))</f>
        <v/>
      </c>
    </row>
    <row r="1309">
      <c r="A1309" s="33" t="n"/>
      <c r="B1309" s="10" t="n"/>
      <c r="C1309" s="33" t="n"/>
      <c r="D1309" s="28" t="n"/>
      <c r="E1309" s="10" t="n"/>
      <c r="F1309" s="44" t="n"/>
      <c r="G1309" s="33" t="n"/>
      <c r="H1309" s="33" t="n"/>
      <c r="I1309" s="33" t="n"/>
      <c r="J1309" s="33" t="n"/>
      <c r="K1309" s="44" t="n"/>
      <c r="L1309" s="10" t="n"/>
      <c r="M1309" s="33" t="n"/>
      <c r="N1309" s="33" t="n"/>
      <c r="O1309" s="33" t="n"/>
      <c r="P1309" s="33" t="n"/>
      <c r="Q1309" s="33" t="n"/>
      <c r="R1309" s="33">
        <f>IF($AB1309="","",IFERROR(INDEX(ITP!$G$3:$G$46,MATCH($AB1309,ITP!$E$3:$E$46,0)),""))</f>
        <v/>
      </c>
      <c r="S1309" s="33" t="n"/>
      <c r="T1309" s="33" t="n"/>
      <c r="U1309" s="33">
        <f>IF($AB1309="","",IFERROR(INDEX(ITP!$I$3:$I$46,MATCH($AB1309,ITP!$E$3:$E$46,0)),""))</f>
        <v/>
      </c>
      <c r="V1309" s="33">
        <f>IF($AB1309="","",IFERROR(INDEX(ITP!$J$3:$J$46,MATCH($AB1309,ITP!$E$3:$E$46,0)),""))</f>
        <v/>
      </c>
      <c r="W1309" s="33">
        <f>IF($AB1309="","",IFERROR(INDEX(ITP!$K$3:$K$46,MATCH($AB1309,ITP!$E$3:$E$46,0)),""))</f>
        <v/>
      </c>
      <c r="X1309" s="33">
        <f>IF($AB1309="","",IFERROR(INDEX(ITP!$L$3:$L$46,MATCH($AB1309,ITP!$E$3:$E$46,0)),""))</f>
        <v/>
      </c>
      <c r="Y1309" s="33">
        <f>IF($AB1309="","",IFERROR(INDEX(ITP!$M$3:$M$46,MATCH($AB1309,ITP!$E$3:$E$46,0)),""))</f>
        <v/>
      </c>
      <c r="Z1309" s="33">
        <f>IF($AB1309="","",IFERROR(INDEX(ITP!$N$3:$N$46,MATCH($AB1309,ITP!$E$3:$E$46,0)),""))</f>
        <v/>
      </c>
      <c r="AA1309" s="13">
        <f>IF(A1309="","",A1309&amp;"|"&amp;COUNTIF($A$2:A1309,A1309))</f>
        <v/>
      </c>
      <c r="AB1309" s="13">
        <f>IF($A1309="","",IFERROR(INDEX(ITP!$C$3:$C$21,MATCH(1,INDEX((ITP!$A$3:$A$21=$A1309)*(((ITP!$B$3:$B$21="")+ISNUMBER(SEARCH(ITP!$B$3:$B$21,$G1309&amp;" "&amp;$T1309)))&gt;0),0),0)),""))</f>
        <v/>
      </c>
    </row>
    <row r="1310">
      <c r="A1310" s="33" t="n"/>
      <c r="B1310" s="10" t="n"/>
      <c r="C1310" s="33" t="n"/>
      <c r="D1310" s="28" t="n"/>
      <c r="E1310" s="10" t="n"/>
      <c r="F1310" s="44" t="n"/>
      <c r="G1310" s="33" t="n"/>
      <c r="H1310" s="33" t="n"/>
      <c r="I1310" s="33" t="n"/>
      <c r="J1310" s="33" t="n"/>
      <c r="K1310" s="44" t="n"/>
      <c r="L1310" s="10" t="n"/>
      <c r="M1310" s="33" t="n"/>
      <c r="N1310" s="33" t="n"/>
      <c r="O1310" s="33" t="n"/>
      <c r="P1310" s="33" t="n"/>
      <c r="Q1310" s="33" t="n"/>
      <c r="R1310" s="33">
        <f>IF($AB1310="","",IFERROR(INDEX(ITP!$G$3:$G$46,MATCH($AB1310,ITP!$E$3:$E$46,0)),""))</f>
        <v/>
      </c>
      <c r="S1310" s="33" t="n"/>
      <c r="T1310" s="33" t="n"/>
      <c r="U1310" s="33">
        <f>IF($AB1310="","",IFERROR(INDEX(ITP!$I$3:$I$46,MATCH($AB1310,ITP!$E$3:$E$46,0)),""))</f>
        <v/>
      </c>
      <c r="V1310" s="33">
        <f>IF($AB1310="","",IFERROR(INDEX(ITP!$J$3:$J$46,MATCH($AB1310,ITP!$E$3:$E$46,0)),""))</f>
        <v/>
      </c>
      <c r="W1310" s="33">
        <f>IF($AB1310="","",IFERROR(INDEX(ITP!$K$3:$K$46,MATCH($AB1310,ITP!$E$3:$E$46,0)),""))</f>
        <v/>
      </c>
      <c r="X1310" s="33">
        <f>IF($AB1310="","",IFERROR(INDEX(ITP!$L$3:$L$46,MATCH($AB1310,ITP!$E$3:$E$46,0)),""))</f>
        <v/>
      </c>
      <c r="Y1310" s="33">
        <f>IF($AB1310="","",IFERROR(INDEX(ITP!$M$3:$M$46,MATCH($AB1310,ITP!$E$3:$E$46,0)),""))</f>
        <v/>
      </c>
      <c r="Z1310" s="33">
        <f>IF($AB1310="","",IFERROR(INDEX(ITP!$N$3:$N$46,MATCH($AB1310,ITP!$E$3:$E$46,0)),""))</f>
        <v/>
      </c>
      <c r="AA1310" s="13">
        <f>IF(A1310="","",A1310&amp;"|"&amp;COUNTIF($A$2:A1310,A1310))</f>
        <v/>
      </c>
      <c r="AB1310" s="13">
        <f>IF($A1310="","",IFERROR(INDEX(ITP!$C$3:$C$21,MATCH(1,INDEX((ITP!$A$3:$A$21=$A1310)*(((ITP!$B$3:$B$21="")+ISNUMBER(SEARCH(ITP!$B$3:$B$21,$G1310&amp;" "&amp;$T1310)))&gt;0),0),0)),""))</f>
        <v/>
      </c>
    </row>
    <row r="1311">
      <c r="A1311" s="33" t="n"/>
      <c r="B1311" s="10" t="n"/>
      <c r="C1311" s="33" t="n"/>
      <c r="D1311" s="28" t="n"/>
      <c r="E1311" s="10" t="n"/>
      <c r="F1311" s="44" t="n"/>
      <c r="G1311" s="33" t="n"/>
      <c r="H1311" s="33" t="n"/>
      <c r="I1311" s="33" t="n"/>
      <c r="J1311" s="33" t="n"/>
      <c r="K1311" s="44" t="n"/>
      <c r="L1311" s="10" t="n"/>
      <c r="M1311" s="33" t="n"/>
      <c r="N1311" s="33" t="n"/>
      <c r="O1311" s="33" t="n"/>
      <c r="P1311" s="33" t="n"/>
      <c r="Q1311" s="33" t="n"/>
      <c r="R1311" s="33">
        <f>IF($AB1311="","",IFERROR(INDEX(ITP!$G$3:$G$46,MATCH($AB1311,ITP!$E$3:$E$46,0)),""))</f>
        <v/>
      </c>
      <c r="S1311" s="33" t="n"/>
      <c r="T1311" s="33" t="n"/>
      <c r="U1311" s="33">
        <f>IF($AB1311="","",IFERROR(INDEX(ITP!$I$3:$I$46,MATCH($AB1311,ITP!$E$3:$E$46,0)),""))</f>
        <v/>
      </c>
      <c r="V1311" s="33">
        <f>IF($AB1311="","",IFERROR(INDEX(ITP!$J$3:$J$46,MATCH($AB1311,ITP!$E$3:$E$46,0)),""))</f>
        <v/>
      </c>
      <c r="W1311" s="33">
        <f>IF($AB1311="","",IFERROR(INDEX(ITP!$K$3:$K$46,MATCH($AB1311,ITP!$E$3:$E$46,0)),""))</f>
        <v/>
      </c>
      <c r="X1311" s="33">
        <f>IF($AB1311="","",IFERROR(INDEX(ITP!$L$3:$L$46,MATCH($AB1311,ITP!$E$3:$E$46,0)),""))</f>
        <v/>
      </c>
      <c r="Y1311" s="33">
        <f>IF($AB1311="","",IFERROR(INDEX(ITP!$M$3:$M$46,MATCH($AB1311,ITP!$E$3:$E$46,0)),""))</f>
        <v/>
      </c>
      <c r="Z1311" s="33">
        <f>IF($AB1311="","",IFERROR(INDEX(ITP!$N$3:$N$46,MATCH($AB1311,ITP!$E$3:$E$46,0)),""))</f>
        <v/>
      </c>
      <c r="AA1311" s="13">
        <f>IF(A1311="","",A1311&amp;"|"&amp;COUNTIF($A$2:A1311,A1311))</f>
        <v/>
      </c>
      <c r="AB1311" s="13">
        <f>IF($A1311="","",IFERROR(INDEX(ITP!$C$3:$C$21,MATCH(1,INDEX((ITP!$A$3:$A$21=$A1311)*(((ITP!$B$3:$B$21="")+ISNUMBER(SEARCH(ITP!$B$3:$B$21,$G1311&amp;" "&amp;$T1311)))&gt;0),0),0)),""))</f>
        <v/>
      </c>
    </row>
    <row r="1312">
      <c r="A1312" s="33" t="n"/>
      <c r="B1312" s="10" t="n"/>
      <c r="C1312" s="33" t="n"/>
      <c r="D1312" s="28" t="n"/>
      <c r="E1312" s="10" t="n"/>
      <c r="F1312" s="44" t="n"/>
      <c r="G1312" s="33" t="n"/>
      <c r="H1312" s="33" t="n"/>
      <c r="I1312" s="33" t="n"/>
      <c r="J1312" s="33" t="n"/>
      <c r="K1312" s="44" t="n"/>
      <c r="L1312" s="10" t="n"/>
      <c r="M1312" s="33" t="n"/>
      <c r="N1312" s="33" t="n"/>
      <c r="O1312" s="33" t="n"/>
      <c r="P1312" s="33" t="n"/>
      <c r="Q1312" s="33" t="n"/>
      <c r="R1312" s="33">
        <f>IF($AB1312="","",IFERROR(INDEX(ITP!$G$3:$G$46,MATCH($AB1312,ITP!$E$3:$E$46,0)),""))</f>
        <v/>
      </c>
      <c r="S1312" s="33" t="n"/>
      <c r="T1312" s="33" t="n"/>
      <c r="U1312" s="33">
        <f>IF($AB1312="","",IFERROR(INDEX(ITP!$I$3:$I$46,MATCH($AB1312,ITP!$E$3:$E$46,0)),""))</f>
        <v/>
      </c>
      <c r="V1312" s="33">
        <f>IF($AB1312="","",IFERROR(INDEX(ITP!$J$3:$J$46,MATCH($AB1312,ITP!$E$3:$E$46,0)),""))</f>
        <v/>
      </c>
      <c r="W1312" s="33">
        <f>IF($AB1312="","",IFERROR(INDEX(ITP!$K$3:$K$46,MATCH($AB1312,ITP!$E$3:$E$46,0)),""))</f>
        <v/>
      </c>
      <c r="X1312" s="33">
        <f>IF($AB1312="","",IFERROR(INDEX(ITP!$L$3:$L$46,MATCH($AB1312,ITP!$E$3:$E$46,0)),""))</f>
        <v/>
      </c>
      <c r="Y1312" s="33">
        <f>IF($AB1312="","",IFERROR(INDEX(ITP!$M$3:$M$46,MATCH($AB1312,ITP!$E$3:$E$46,0)),""))</f>
        <v/>
      </c>
      <c r="Z1312" s="33">
        <f>IF($AB1312="","",IFERROR(INDEX(ITP!$N$3:$N$46,MATCH($AB1312,ITP!$E$3:$E$46,0)),""))</f>
        <v/>
      </c>
      <c r="AA1312" s="13">
        <f>IF(A1312="","",A1312&amp;"|"&amp;COUNTIF($A$2:A1312,A1312))</f>
        <v/>
      </c>
      <c r="AB1312" s="13">
        <f>IF($A1312="","",IFERROR(INDEX(ITP!$C$3:$C$21,MATCH(1,INDEX((ITP!$A$3:$A$21=$A1312)*(((ITP!$B$3:$B$21="")+ISNUMBER(SEARCH(ITP!$B$3:$B$21,$G1312&amp;" "&amp;$T1312)))&gt;0),0),0)),""))</f>
        <v/>
      </c>
    </row>
    <row r="1313">
      <c r="A1313" s="33" t="n"/>
      <c r="B1313" s="10" t="n"/>
      <c r="C1313" s="33" t="n"/>
      <c r="D1313" s="28" t="n"/>
      <c r="E1313" s="10" t="n"/>
      <c r="F1313" s="44" t="n"/>
      <c r="G1313" s="33" t="n"/>
      <c r="H1313" s="33" t="n"/>
      <c r="I1313" s="33" t="n"/>
      <c r="J1313" s="33" t="n"/>
      <c r="K1313" s="44" t="n"/>
      <c r="L1313" s="10" t="n"/>
      <c r="M1313" s="33" t="n"/>
      <c r="N1313" s="33" t="n"/>
      <c r="O1313" s="33" t="n"/>
      <c r="P1313" s="33" t="n"/>
      <c r="Q1313" s="33" t="n"/>
      <c r="R1313" s="33">
        <f>IF($AB1313="","",IFERROR(INDEX(ITP!$G$3:$G$46,MATCH($AB1313,ITP!$E$3:$E$46,0)),""))</f>
        <v/>
      </c>
      <c r="S1313" s="33" t="n"/>
      <c r="T1313" s="33" t="n"/>
      <c r="U1313" s="33">
        <f>IF($AB1313="","",IFERROR(INDEX(ITP!$I$3:$I$46,MATCH($AB1313,ITP!$E$3:$E$46,0)),""))</f>
        <v/>
      </c>
      <c r="V1313" s="33">
        <f>IF($AB1313="","",IFERROR(INDEX(ITP!$J$3:$J$46,MATCH($AB1313,ITP!$E$3:$E$46,0)),""))</f>
        <v/>
      </c>
      <c r="W1313" s="33">
        <f>IF($AB1313="","",IFERROR(INDEX(ITP!$K$3:$K$46,MATCH($AB1313,ITP!$E$3:$E$46,0)),""))</f>
        <v/>
      </c>
      <c r="X1313" s="33">
        <f>IF($AB1313="","",IFERROR(INDEX(ITP!$L$3:$L$46,MATCH($AB1313,ITP!$E$3:$E$46,0)),""))</f>
        <v/>
      </c>
      <c r="Y1313" s="33">
        <f>IF($AB1313="","",IFERROR(INDEX(ITP!$M$3:$M$46,MATCH($AB1313,ITP!$E$3:$E$46,0)),""))</f>
        <v/>
      </c>
      <c r="Z1313" s="33">
        <f>IF($AB1313="","",IFERROR(INDEX(ITP!$N$3:$N$46,MATCH($AB1313,ITP!$E$3:$E$46,0)),""))</f>
        <v/>
      </c>
      <c r="AA1313" s="13">
        <f>IF(A1313="","",A1313&amp;"|"&amp;COUNTIF($A$2:A1313,A1313))</f>
        <v/>
      </c>
      <c r="AB1313" s="13">
        <f>IF($A1313="","",IFERROR(INDEX(ITP!$C$3:$C$21,MATCH(1,INDEX((ITP!$A$3:$A$21=$A1313)*(((ITP!$B$3:$B$21="")+ISNUMBER(SEARCH(ITP!$B$3:$B$21,$G1313&amp;" "&amp;$T1313)))&gt;0),0),0)),""))</f>
        <v/>
      </c>
    </row>
    <row r="1314">
      <c r="A1314" s="33" t="n"/>
      <c r="B1314" s="10" t="n"/>
      <c r="C1314" s="33" t="n"/>
      <c r="D1314" s="28" t="n"/>
      <c r="E1314" s="10" t="n"/>
      <c r="F1314" s="44" t="n"/>
      <c r="G1314" s="33" t="n"/>
      <c r="H1314" s="33" t="n"/>
      <c r="I1314" s="33" t="n"/>
      <c r="J1314" s="33" t="n"/>
      <c r="K1314" s="44" t="n"/>
      <c r="L1314" s="10" t="n"/>
      <c r="M1314" s="33" t="n"/>
      <c r="N1314" s="33" t="n"/>
      <c r="O1314" s="33" t="n"/>
      <c r="P1314" s="33" t="n"/>
      <c r="Q1314" s="33" t="n"/>
      <c r="R1314" s="33">
        <f>IF($AB1314="","",IFERROR(INDEX(ITP!$G$3:$G$46,MATCH($AB1314,ITP!$E$3:$E$46,0)),""))</f>
        <v/>
      </c>
      <c r="S1314" s="33" t="n"/>
      <c r="T1314" s="33" t="n"/>
      <c r="U1314" s="33">
        <f>IF($AB1314="","",IFERROR(INDEX(ITP!$I$3:$I$46,MATCH($AB1314,ITP!$E$3:$E$46,0)),""))</f>
        <v/>
      </c>
      <c r="V1314" s="33">
        <f>IF($AB1314="","",IFERROR(INDEX(ITP!$J$3:$J$46,MATCH($AB1314,ITP!$E$3:$E$46,0)),""))</f>
        <v/>
      </c>
      <c r="W1314" s="33">
        <f>IF($AB1314="","",IFERROR(INDEX(ITP!$K$3:$K$46,MATCH($AB1314,ITP!$E$3:$E$46,0)),""))</f>
        <v/>
      </c>
      <c r="X1314" s="33">
        <f>IF($AB1314="","",IFERROR(INDEX(ITP!$L$3:$L$46,MATCH($AB1314,ITP!$E$3:$E$46,0)),""))</f>
        <v/>
      </c>
      <c r="Y1314" s="33">
        <f>IF($AB1314="","",IFERROR(INDEX(ITP!$M$3:$M$46,MATCH($AB1314,ITP!$E$3:$E$46,0)),""))</f>
        <v/>
      </c>
      <c r="Z1314" s="33">
        <f>IF($AB1314="","",IFERROR(INDEX(ITP!$N$3:$N$46,MATCH($AB1314,ITP!$E$3:$E$46,0)),""))</f>
        <v/>
      </c>
      <c r="AA1314" s="13">
        <f>IF(A1314="","",A1314&amp;"|"&amp;COUNTIF($A$2:A1314,A1314))</f>
        <v/>
      </c>
      <c r="AB1314" s="13">
        <f>IF($A1314="","",IFERROR(INDEX(ITP!$C$3:$C$21,MATCH(1,INDEX((ITP!$A$3:$A$21=$A1314)*(((ITP!$B$3:$B$21="")+ISNUMBER(SEARCH(ITP!$B$3:$B$21,$G1314&amp;" "&amp;$T1314)))&gt;0),0),0)),""))</f>
        <v/>
      </c>
    </row>
    <row r="1315">
      <c r="A1315" s="33" t="n"/>
      <c r="B1315" s="10" t="n"/>
      <c r="C1315" s="33" t="n"/>
      <c r="D1315" s="28" t="n"/>
      <c r="E1315" s="10" t="n"/>
      <c r="F1315" s="44" t="n"/>
      <c r="G1315" s="33" t="n"/>
      <c r="H1315" s="33" t="n"/>
      <c r="I1315" s="33" t="n"/>
      <c r="J1315" s="33" t="n"/>
      <c r="K1315" s="44" t="n"/>
      <c r="L1315" s="10" t="n"/>
      <c r="M1315" s="33" t="n"/>
      <c r="N1315" s="33" t="n"/>
      <c r="O1315" s="33" t="n"/>
      <c r="P1315" s="33" t="n"/>
      <c r="Q1315" s="33" t="n"/>
      <c r="R1315" s="33">
        <f>IF($AB1315="","",IFERROR(INDEX(ITP!$G$3:$G$46,MATCH($AB1315,ITP!$E$3:$E$46,0)),""))</f>
        <v/>
      </c>
      <c r="S1315" s="33" t="n"/>
      <c r="T1315" s="33" t="n"/>
      <c r="U1315" s="33">
        <f>IF($AB1315="","",IFERROR(INDEX(ITP!$I$3:$I$46,MATCH($AB1315,ITP!$E$3:$E$46,0)),""))</f>
        <v/>
      </c>
      <c r="V1315" s="33">
        <f>IF($AB1315="","",IFERROR(INDEX(ITP!$J$3:$J$46,MATCH($AB1315,ITP!$E$3:$E$46,0)),""))</f>
        <v/>
      </c>
      <c r="W1315" s="33">
        <f>IF($AB1315="","",IFERROR(INDEX(ITP!$K$3:$K$46,MATCH($AB1315,ITP!$E$3:$E$46,0)),""))</f>
        <v/>
      </c>
      <c r="X1315" s="33">
        <f>IF($AB1315="","",IFERROR(INDEX(ITP!$L$3:$L$46,MATCH($AB1315,ITP!$E$3:$E$46,0)),""))</f>
        <v/>
      </c>
      <c r="Y1315" s="33">
        <f>IF($AB1315="","",IFERROR(INDEX(ITP!$M$3:$M$46,MATCH($AB1315,ITP!$E$3:$E$46,0)),""))</f>
        <v/>
      </c>
      <c r="Z1315" s="33">
        <f>IF($AB1315="","",IFERROR(INDEX(ITP!$N$3:$N$46,MATCH($AB1315,ITP!$E$3:$E$46,0)),""))</f>
        <v/>
      </c>
      <c r="AA1315" s="13">
        <f>IF(A1315="","",A1315&amp;"|"&amp;COUNTIF($A$2:A1315,A1315))</f>
        <v/>
      </c>
      <c r="AB1315" s="13">
        <f>IF($A1315="","",IFERROR(INDEX(ITP!$C$3:$C$21,MATCH(1,INDEX((ITP!$A$3:$A$21=$A1315)*(((ITP!$B$3:$B$21="")+ISNUMBER(SEARCH(ITP!$B$3:$B$21,$G1315&amp;" "&amp;$T1315)))&gt;0),0),0)),""))</f>
        <v/>
      </c>
    </row>
    <row r="1316">
      <c r="A1316" s="33" t="n"/>
      <c r="B1316" s="10" t="n"/>
      <c r="C1316" s="33" t="n"/>
      <c r="D1316" s="28" t="n"/>
      <c r="E1316" s="10" t="n"/>
      <c r="F1316" s="44" t="n"/>
      <c r="G1316" s="33" t="n"/>
      <c r="H1316" s="33" t="n"/>
      <c r="I1316" s="33" t="n"/>
      <c r="J1316" s="33" t="n"/>
      <c r="K1316" s="44" t="n"/>
      <c r="L1316" s="10" t="n"/>
      <c r="M1316" s="33" t="n"/>
      <c r="N1316" s="33" t="n"/>
      <c r="O1316" s="33" t="n"/>
      <c r="P1316" s="33" t="n"/>
      <c r="Q1316" s="33" t="n"/>
      <c r="R1316" s="33">
        <f>IF($AB1316="","",IFERROR(INDEX(ITP!$G$3:$G$46,MATCH($AB1316,ITP!$E$3:$E$46,0)),""))</f>
        <v/>
      </c>
      <c r="S1316" s="33" t="n"/>
      <c r="T1316" s="33" t="n"/>
      <c r="U1316" s="33">
        <f>IF($AB1316="","",IFERROR(INDEX(ITP!$I$3:$I$46,MATCH($AB1316,ITP!$E$3:$E$46,0)),""))</f>
        <v/>
      </c>
      <c r="V1316" s="33">
        <f>IF($AB1316="","",IFERROR(INDEX(ITP!$J$3:$J$46,MATCH($AB1316,ITP!$E$3:$E$46,0)),""))</f>
        <v/>
      </c>
      <c r="W1316" s="33">
        <f>IF($AB1316="","",IFERROR(INDEX(ITP!$K$3:$K$46,MATCH($AB1316,ITP!$E$3:$E$46,0)),""))</f>
        <v/>
      </c>
      <c r="X1316" s="33">
        <f>IF($AB1316="","",IFERROR(INDEX(ITP!$L$3:$L$46,MATCH($AB1316,ITP!$E$3:$E$46,0)),""))</f>
        <v/>
      </c>
      <c r="Y1316" s="33">
        <f>IF($AB1316="","",IFERROR(INDEX(ITP!$M$3:$M$46,MATCH($AB1316,ITP!$E$3:$E$46,0)),""))</f>
        <v/>
      </c>
      <c r="Z1316" s="33">
        <f>IF($AB1316="","",IFERROR(INDEX(ITP!$N$3:$N$46,MATCH($AB1316,ITP!$E$3:$E$46,0)),""))</f>
        <v/>
      </c>
      <c r="AA1316" s="13">
        <f>IF(A1316="","",A1316&amp;"|"&amp;COUNTIF($A$2:A1316,A1316))</f>
        <v/>
      </c>
      <c r="AB1316" s="13">
        <f>IF($A1316="","",IFERROR(INDEX(ITP!$C$3:$C$21,MATCH(1,INDEX((ITP!$A$3:$A$21=$A1316)*(((ITP!$B$3:$B$21="")+ISNUMBER(SEARCH(ITP!$B$3:$B$21,$G1316&amp;" "&amp;$T1316)))&gt;0),0),0)),""))</f>
        <v/>
      </c>
    </row>
    <row r="1317">
      <c r="A1317" s="33" t="n"/>
      <c r="B1317" s="10" t="n"/>
      <c r="C1317" s="33" t="n"/>
      <c r="D1317" s="28" t="n"/>
      <c r="E1317" s="10" t="n"/>
      <c r="F1317" s="44" t="n"/>
      <c r="G1317" s="33" t="n"/>
      <c r="H1317" s="33" t="n"/>
      <c r="I1317" s="33" t="n"/>
      <c r="J1317" s="33" t="n"/>
      <c r="K1317" s="44" t="n"/>
      <c r="L1317" s="10" t="n"/>
      <c r="M1317" s="33" t="n"/>
      <c r="N1317" s="33" t="n"/>
      <c r="O1317" s="33" t="n"/>
      <c r="P1317" s="33" t="n"/>
      <c r="Q1317" s="33" t="n"/>
      <c r="R1317" s="33">
        <f>IF($AB1317="","",IFERROR(INDEX(ITP!$G$3:$G$46,MATCH($AB1317,ITP!$E$3:$E$46,0)),""))</f>
        <v/>
      </c>
      <c r="S1317" s="33" t="n"/>
      <c r="T1317" s="33" t="n"/>
      <c r="U1317" s="33">
        <f>IF($AB1317="","",IFERROR(INDEX(ITP!$I$3:$I$46,MATCH($AB1317,ITP!$E$3:$E$46,0)),""))</f>
        <v/>
      </c>
      <c r="V1317" s="33">
        <f>IF($AB1317="","",IFERROR(INDEX(ITP!$J$3:$J$46,MATCH($AB1317,ITP!$E$3:$E$46,0)),""))</f>
        <v/>
      </c>
      <c r="W1317" s="33">
        <f>IF($AB1317="","",IFERROR(INDEX(ITP!$K$3:$K$46,MATCH($AB1317,ITP!$E$3:$E$46,0)),""))</f>
        <v/>
      </c>
      <c r="X1317" s="33">
        <f>IF($AB1317="","",IFERROR(INDEX(ITP!$L$3:$L$46,MATCH($AB1317,ITP!$E$3:$E$46,0)),""))</f>
        <v/>
      </c>
      <c r="Y1317" s="33">
        <f>IF($AB1317="","",IFERROR(INDEX(ITP!$M$3:$M$46,MATCH($AB1317,ITP!$E$3:$E$46,0)),""))</f>
        <v/>
      </c>
      <c r="Z1317" s="33">
        <f>IF($AB1317="","",IFERROR(INDEX(ITP!$N$3:$N$46,MATCH($AB1317,ITP!$E$3:$E$46,0)),""))</f>
        <v/>
      </c>
      <c r="AA1317" s="13">
        <f>IF(A1317="","",A1317&amp;"|"&amp;COUNTIF($A$2:A1317,A1317))</f>
        <v/>
      </c>
      <c r="AB1317" s="13">
        <f>IF($A1317="","",IFERROR(INDEX(ITP!$C$3:$C$21,MATCH(1,INDEX((ITP!$A$3:$A$21=$A1317)*(((ITP!$B$3:$B$21="")+ISNUMBER(SEARCH(ITP!$B$3:$B$21,$G1317&amp;" "&amp;$T1317)))&gt;0),0),0)),""))</f>
        <v/>
      </c>
    </row>
    <row r="1318">
      <c r="A1318" s="33" t="n"/>
      <c r="B1318" s="10" t="n"/>
      <c r="C1318" s="33" t="n"/>
      <c r="D1318" s="28" t="n"/>
      <c r="E1318" s="10" t="n"/>
      <c r="F1318" s="44" t="n"/>
      <c r="G1318" s="33" t="n"/>
      <c r="H1318" s="33" t="n"/>
      <c r="I1318" s="33" t="n"/>
      <c r="J1318" s="33" t="n"/>
      <c r="K1318" s="44" t="n"/>
      <c r="L1318" s="10" t="n"/>
      <c r="M1318" s="33" t="n"/>
      <c r="N1318" s="33" t="n"/>
      <c r="O1318" s="33" t="n"/>
      <c r="P1318" s="33" t="n"/>
      <c r="Q1318" s="33" t="n"/>
      <c r="R1318" s="33">
        <f>IF($AB1318="","",IFERROR(INDEX(ITP!$G$3:$G$46,MATCH($AB1318,ITP!$E$3:$E$46,0)),""))</f>
        <v/>
      </c>
      <c r="S1318" s="33" t="n"/>
      <c r="T1318" s="33" t="n"/>
      <c r="U1318" s="33">
        <f>IF($AB1318="","",IFERROR(INDEX(ITP!$I$3:$I$46,MATCH($AB1318,ITP!$E$3:$E$46,0)),""))</f>
        <v/>
      </c>
      <c r="V1318" s="33">
        <f>IF($AB1318="","",IFERROR(INDEX(ITP!$J$3:$J$46,MATCH($AB1318,ITP!$E$3:$E$46,0)),""))</f>
        <v/>
      </c>
      <c r="W1318" s="33">
        <f>IF($AB1318="","",IFERROR(INDEX(ITP!$K$3:$K$46,MATCH($AB1318,ITP!$E$3:$E$46,0)),""))</f>
        <v/>
      </c>
      <c r="X1318" s="33">
        <f>IF($AB1318="","",IFERROR(INDEX(ITP!$L$3:$L$46,MATCH($AB1318,ITP!$E$3:$E$46,0)),""))</f>
        <v/>
      </c>
      <c r="Y1318" s="33">
        <f>IF($AB1318="","",IFERROR(INDEX(ITP!$M$3:$M$46,MATCH($AB1318,ITP!$E$3:$E$46,0)),""))</f>
        <v/>
      </c>
      <c r="Z1318" s="33">
        <f>IF($AB1318="","",IFERROR(INDEX(ITP!$N$3:$N$46,MATCH($AB1318,ITP!$E$3:$E$46,0)),""))</f>
        <v/>
      </c>
      <c r="AA1318" s="13">
        <f>IF(A1318="","",A1318&amp;"|"&amp;COUNTIF($A$2:A1318,A1318))</f>
        <v/>
      </c>
      <c r="AB1318" s="13">
        <f>IF($A1318="","",IFERROR(INDEX(ITP!$C$3:$C$21,MATCH(1,INDEX((ITP!$A$3:$A$21=$A1318)*(((ITP!$B$3:$B$21="")+ISNUMBER(SEARCH(ITP!$B$3:$B$21,$G1318&amp;" "&amp;$T1318)))&gt;0),0),0)),""))</f>
        <v/>
      </c>
    </row>
    <row r="1319">
      <c r="A1319" s="33" t="n"/>
      <c r="B1319" s="10" t="n"/>
      <c r="C1319" s="33" t="n"/>
      <c r="D1319" s="28" t="n"/>
      <c r="E1319" s="10" t="n"/>
      <c r="F1319" s="44" t="n"/>
      <c r="G1319" s="33" t="n"/>
      <c r="H1319" s="33" t="n"/>
      <c r="I1319" s="33" t="n"/>
      <c r="J1319" s="33" t="n"/>
      <c r="K1319" s="44" t="n"/>
      <c r="L1319" s="10" t="n"/>
      <c r="M1319" s="33" t="n"/>
      <c r="N1319" s="33" t="n"/>
      <c r="O1319" s="33" t="n"/>
      <c r="P1319" s="33" t="n"/>
      <c r="Q1319" s="33" t="n"/>
      <c r="R1319" s="33">
        <f>IF($AB1319="","",IFERROR(INDEX(ITP!$G$3:$G$46,MATCH($AB1319,ITP!$E$3:$E$46,0)),""))</f>
        <v/>
      </c>
      <c r="S1319" s="33" t="n"/>
      <c r="T1319" s="33" t="n"/>
      <c r="U1319" s="33">
        <f>IF($AB1319="","",IFERROR(INDEX(ITP!$I$3:$I$46,MATCH($AB1319,ITP!$E$3:$E$46,0)),""))</f>
        <v/>
      </c>
      <c r="V1319" s="33">
        <f>IF($AB1319="","",IFERROR(INDEX(ITP!$J$3:$J$46,MATCH($AB1319,ITP!$E$3:$E$46,0)),""))</f>
        <v/>
      </c>
      <c r="W1319" s="33">
        <f>IF($AB1319="","",IFERROR(INDEX(ITP!$K$3:$K$46,MATCH($AB1319,ITP!$E$3:$E$46,0)),""))</f>
        <v/>
      </c>
      <c r="X1319" s="33">
        <f>IF($AB1319="","",IFERROR(INDEX(ITP!$L$3:$L$46,MATCH($AB1319,ITP!$E$3:$E$46,0)),""))</f>
        <v/>
      </c>
      <c r="Y1319" s="33">
        <f>IF($AB1319="","",IFERROR(INDEX(ITP!$M$3:$M$46,MATCH($AB1319,ITP!$E$3:$E$46,0)),""))</f>
        <v/>
      </c>
      <c r="Z1319" s="33">
        <f>IF($AB1319="","",IFERROR(INDEX(ITP!$N$3:$N$46,MATCH($AB1319,ITP!$E$3:$E$46,0)),""))</f>
        <v/>
      </c>
      <c r="AA1319" s="13">
        <f>IF(A1319="","",A1319&amp;"|"&amp;COUNTIF($A$2:A1319,A1319))</f>
        <v/>
      </c>
      <c r="AB1319" s="13">
        <f>IF($A1319="","",IFERROR(INDEX(ITP!$C$3:$C$21,MATCH(1,INDEX((ITP!$A$3:$A$21=$A1319)*(((ITP!$B$3:$B$21="")+ISNUMBER(SEARCH(ITP!$B$3:$B$21,$G1319&amp;" "&amp;$T1319)))&gt;0),0),0)),""))</f>
        <v/>
      </c>
    </row>
    <row r="1320">
      <c r="A1320" s="33" t="n"/>
      <c r="B1320" s="10" t="n"/>
      <c r="C1320" s="33" t="n"/>
      <c r="D1320" s="28" t="n"/>
      <c r="E1320" s="10" t="n"/>
      <c r="F1320" s="44" t="n"/>
      <c r="G1320" s="33" t="n"/>
      <c r="H1320" s="33" t="n"/>
      <c r="I1320" s="33" t="n"/>
      <c r="J1320" s="33" t="n"/>
      <c r="K1320" s="44" t="n"/>
      <c r="L1320" s="10" t="n"/>
      <c r="M1320" s="33" t="n"/>
      <c r="N1320" s="33" t="n"/>
      <c r="O1320" s="33" t="n"/>
      <c r="P1320" s="33" t="n"/>
      <c r="Q1320" s="33" t="n"/>
      <c r="R1320" s="33">
        <f>IF($AB1320="","",IFERROR(INDEX(ITP!$G$3:$G$46,MATCH($AB1320,ITP!$E$3:$E$46,0)),""))</f>
        <v/>
      </c>
      <c r="S1320" s="33" t="n"/>
      <c r="T1320" s="33" t="n"/>
      <c r="U1320" s="33">
        <f>IF($AB1320="","",IFERROR(INDEX(ITP!$I$3:$I$46,MATCH($AB1320,ITP!$E$3:$E$46,0)),""))</f>
        <v/>
      </c>
      <c r="V1320" s="33">
        <f>IF($AB1320="","",IFERROR(INDEX(ITP!$J$3:$J$46,MATCH($AB1320,ITP!$E$3:$E$46,0)),""))</f>
        <v/>
      </c>
      <c r="W1320" s="33">
        <f>IF($AB1320="","",IFERROR(INDEX(ITP!$K$3:$K$46,MATCH($AB1320,ITP!$E$3:$E$46,0)),""))</f>
        <v/>
      </c>
      <c r="X1320" s="33">
        <f>IF($AB1320="","",IFERROR(INDEX(ITP!$L$3:$L$46,MATCH($AB1320,ITP!$E$3:$E$46,0)),""))</f>
        <v/>
      </c>
      <c r="Y1320" s="33">
        <f>IF($AB1320="","",IFERROR(INDEX(ITP!$M$3:$M$46,MATCH($AB1320,ITP!$E$3:$E$46,0)),""))</f>
        <v/>
      </c>
      <c r="Z1320" s="33">
        <f>IF($AB1320="","",IFERROR(INDEX(ITP!$N$3:$N$46,MATCH($AB1320,ITP!$E$3:$E$46,0)),""))</f>
        <v/>
      </c>
      <c r="AA1320" s="13">
        <f>IF(A1320="","",A1320&amp;"|"&amp;COUNTIF($A$2:A1320,A1320))</f>
        <v/>
      </c>
      <c r="AB1320" s="13">
        <f>IF($A1320="","",IFERROR(INDEX(ITP!$C$3:$C$21,MATCH(1,INDEX((ITP!$A$3:$A$21=$A1320)*(((ITP!$B$3:$B$21="")+ISNUMBER(SEARCH(ITP!$B$3:$B$21,$G1320&amp;" "&amp;$T1320)))&gt;0),0),0)),""))</f>
        <v/>
      </c>
    </row>
    <row r="1321">
      <c r="A1321" s="33" t="n"/>
      <c r="B1321" s="10" t="n"/>
      <c r="C1321" s="33" t="n"/>
      <c r="D1321" s="28" t="n"/>
      <c r="E1321" s="10" t="n"/>
      <c r="F1321" s="44" t="n"/>
      <c r="G1321" s="33" t="n"/>
      <c r="H1321" s="33" t="n"/>
      <c r="I1321" s="33" t="n"/>
      <c r="J1321" s="33" t="n"/>
      <c r="K1321" s="44" t="n"/>
      <c r="L1321" s="10" t="n"/>
      <c r="M1321" s="33" t="n"/>
      <c r="N1321" s="33" t="n"/>
      <c r="O1321" s="33" t="n"/>
      <c r="P1321" s="33" t="n"/>
      <c r="Q1321" s="33" t="n"/>
      <c r="R1321" s="33">
        <f>IF($AB1321="","",IFERROR(INDEX(ITP!$G$3:$G$46,MATCH($AB1321,ITP!$E$3:$E$46,0)),""))</f>
        <v/>
      </c>
      <c r="S1321" s="33" t="n"/>
      <c r="T1321" s="33" t="n"/>
      <c r="U1321" s="33">
        <f>IF($AB1321="","",IFERROR(INDEX(ITP!$I$3:$I$46,MATCH($AB1321,ITP!$E$3:$E$46,0)),""))</f>
        <v/>
      </c>
      <c r="V1321" s="33">
        <f>IF($AB1321="","",IFERROR(INDEX(ITP!$J$3:$J$46,MATCH($AB1321,ITP!$E$3:$E$46,0)),""))</f>
        <v/>
      </c>
      <c r="W1321" s="33">
        <f>IF($AB1321="","",IFERROR(INDEX(ITP!$K$3:$K$46,MATCH($AB1321,ITP!$E$3:$E$46,0)),""))</f>
        <v/>
      </c>
      <c r="X1321" s="33">
        <f>IF($AB1321="","",IFERROR(INDEX(ITP!$L$3:$L$46,MATCH($AB1321,ITP!$E$3:$E$46,0)),""))</f>
        <v/>
      </c>
      <c r="Y1321" s="33">
        <f>IF($AB1321="","",IFERROR(INDEX(ITP!$M$3:$M$46,MATCH($AB1321,ITP!$E$3:$E$46,0)),""))</f>
        <v/>
      </c>
      <c r="Z1321" s="33">
        <f>IF($AB1321="","",IFERROR(INDEX(ITP!$N$3:$N$46,MATCH($AB1321,ITP!$E$3:$E$46,0)),""))</f>
        <v/>
      </c>
      <c r="AA1321" s="13">
        <f>IF(A1321="","",A1321&amp;"|"&amp;COUNTIF($A$2:A1321,A1321))</f>
        <v/>
      </c>
      <c r="AB1321" s="13">
        <f>IF($A1321="","",IFERROR(INDEX(ITP!$C$3:$C$21,MATCH(1,INDEX((ITP!$A$3:$A$21=$A1321)*(((ITP!$B$3:$B$21="")+ISNUMBER(SEARCH(ITP!$B$3:$B$21,$G1321&amp;" "&amp;$T1321)))&gt;0),0),0)),""))</f>
        <v/>
      </c>
    </row>
    <row r="1322">
      <c r="A1322" s="33" t="n"/>
      <c r="B1322" s="10" t="n"/>
      <c r="C1322" s="33" t="n"/>
      <c r="D1322" s="28" t="n"/>
      <c r="E1322" s="10" t="n"/>
      <c r="F1322" s="44" t="n"/>
      <c r="G1322" s="33" t="n"/>
      <c r="H1322" s="33" t="n"/>
      <c r="I1322" s="33" t="n"/>
      <c r="J1322" s="33" t="n"/>
      <c r="K1322" s="44" t="n"/>
      <c r="L1322" s="10" t="n"/>
      <c r="M1322" s="33" t="n"/>
      <c r="N1322" s="33" t="n"/>
      <c r="O1322" s="33" t="n"/>
      <c r="P1322" s="33" t="n"/>
      <c r="Q1322" s="33" t="n"/>
      <c r="R1322" s="33">
        <f>IF($AB1322="","",IFERROR(INDEX(ITP!$G$3:$G$46,MATCH($AB1322,ITP!$E$3:$E$46,0)),""))</f>
        <v/>
      </c>
      <c r="S1322" s="33" t="n"/>
      <c r="T1322" s="33" t="n"/>
      <c r="U1322" s="33">
        <f>IF($AB1322="","",IFERROR(INDEX(ITP!$I$3:$I$46,MATCH($AB1322,ITP!$E$3:$E$46,0)),""))</f>
        <v/>
      </c>
      <c r="V1322" s="33">
        <f>IF($AB1322="","",IFERROR(INDEX(ITP!$J$3:$J$46,MATCH($AB1322,ITP!$E$3:$E$46,0)),""))</f>
        <v/>
      </c>
      <c r="W1322" s="33">
        <f>IF($AB1322="","",IFERROR(INDEX(ITP!$K$3:$K$46,MATCH($AB1322,ITP!$E$3:$E$46,0)),""))</f>
        <v/>
      </c>
      <c r="X1322" s="33">
        <f>IF($AB1322="","",IFERROR(INDEX(ITP!$L$3:$L$46,MATCH($AB1322,ITP!$E$3:$E$46,0)),""))</f>
        <v/>
      </c>
      <c r="Y1322" s="33">
        <f>IF($AB1322="","",IFERROR(INDEX(ITP!$M$3:$M$46,MATCH($AB1322,ITP!$E$3:$E$46,0)),""))</f>
        <v/>
      </c>
      <c r="Z1322" s="33">
        <f>IF($AB1322="","",IFERROR(INDEX(ITP!$N$3:$N$46,MATCH($AB1322,ITP!$E$3:$E$46,0)),""))</f>
        <v/>
      </c>
      <c r="AA1322" s="13">
        <f>IF(A1322="","",A1322&amp;"|"&amp;COUNTIF($A$2:A1322,A1322))</f>
        <v/>
      </c>
      <c r="AB1322" s="13">
        <f>IF($A1322="","",IFERROR(INDEX(ITP!$C$3:$C$21,MATCH(1,INDEX((ITP!$A$3:$A$21=$A1322)*(((ITP!$B$3:$B$21="")+ISNUMBER(SEARCH(ITP!$B$3:$B$21,$G1322&amp;" "&amp;$T1322)))&gt;0),0),0)),""))</f>
        <v/>
      </c>
    </row>
    <row r="1323">
      <c r="A1323" s="33" t="n"/>
      <c r="B1323" s="10" t="n"/>
      <c r="C1323" s="33" t="n"/>
      <c r="D1323" s="28" t="n"/>
      <c r="E1323" s="10" t="n"/>
      <c r="F1323" s="44" t="n"/>
      <c r="G1323" s="33" t="n"/>
      <c r="H1323" s="33" t="n"/>
      <c r="I1323" s="33" t="n"/>
      <c r="J1323" s="33" t="n"/>
      <c r="K1323" s="44" t="n"/>
      <c r="L1323" s="10" t="n"/>
      <c r="M1323" s="33" t="n"/>
      <c r="N1323" s="33" t="n"/>
      <c r="O1323" s="33" t="n"/>
      <c r="P1323" s="33" t="n"/>
      <c r="Q1323" s="33" t="n"/>
      <c r="R1323" s="33">
        <f>IF($AB1323="","",IFERROR(INDEX(ITP!$G$3:$G$46,MATCH($AB1323,ITP!$E$3:$E$46,0)),""))</f>
        <v/>
      </c>
      <c r="S1323" s="33" t="n"/>
      <c r="T1323" s="33" t="n"/>
      <c r="U1323" s="33">
        <f>IF($AB1323="","",IFERROR(INDEX(ITP!$I$3:$I$46,MATCH($AB1323,ITP!$E$3:$E$46,0)),""))</f>
        <v/>
      </c>
      <c r="V1323" s="33">
        <f>IF($AB1323="","",IFERROR(INDEX(ITP!$J$3:$J$46,MATCH($AB1323,ITP!$E$3:$E$46,0)),""))</f>
        <v/>
      </c>
      <c r="W1323" s="33">
        <f>IF($AB1323="","",IFERROR(INDEX(ITP!$K$3:$K$46,MATCH($AB1323,ITP!$E$3:$E$46,0)),""))</f>
        <v/>
      </c>
      <c r="X1323" s="33">
        <f>IF($AB1323="","",IFERROR(INDEX(ITP!$L$3:$L$46,MATCH($AB1323,ITP!$E$3:$E$46,0)),""))</f>
        <v/>
      </c>
      <c r="Y1323" s="33">
        <f>IF($AB1323="","",IFERROR(INDEX(ITP!$M$3:$M$46,MATCH($AB1323,ITP!$E$3:$E$46,0)),""))</f>
        <v/>
      </c>
      <c r="Z1323" s="33">
        <f>IF($AB1323="","",IFERROR(INDEX(ITP!$N$3:$N$46,MATCH($AB1323,ITP!$E$3:$E$46,0)),""))</f>
        <v/>
      </c>
      <c r="AA1323" s="13">
        <f>IF(A1323="","",A1323&amp;"|"&amp;COUNTIF($A$2:A1323,A1323))</f>
        <v/>
      </c>
      <c r="AB1323" s="13">
        <f>IF($A1323="","",IFERROR(INDEX(ITP!$C$3:$C$21,MATCH(1,INDEX((ITP!$A$3:$A$21=$A1323)*(((ITP!$B$3:$B$21="")+ISNUMBER(SEARCH(ITP!$B$3:$B$21,$G1323&amp;" "&amp;$T1323)))&gt;0),0),0)),""))</f>
        <v/>
      </c>
    </row>
    <row r="1324">
      <c r="A1324" s="33" t="n"/>
      <c r="B1324" s="10" t="n"/>
      <c r="C1324" s="33" t="n"/>
      <c r="D1324" s="28" t="n"/>
      <c r="E1324" s="10" t="n"/>
      <c r="F1324" s="44" t="n"/>
      <c r="G1324" s="33" t="n"/>
      <c r="H1324" s="33" t="n"/>
      <c r="I1324" s="33" t="n"/>
      <c r="J1324" s="33" t="n"/>
      <c r="K1324" s="44" t="n"/>
      <c r="L1324" s="10" t="n"/>
      <c r="M1324" s="33" t="n"/>
      <c r="N1324" s="33" t="n"/>
      <c r="O1324" s="33" t="n"/>
      <c r="P1324" s="33" t="n"/>
      <c r="Q1324" s="33" t="n"/>
      <c r="R1324" s="33">
        <f>IF($AB1324="","",IFERROR(INDEX(ITP!$G$3:$G$46,MATCH($AB1324,ITP!$E$3:$E$46,0)),""))</f>
        <v/>
      </c>
      <c r="S1324" s="33" t="n"/>
      <c r="T1324" s="33" t="n"/>
      <c r="U1324" s="33">
        <f>IF($AB1324="","",IFERROR(INDEX(ITP!$I$3:$I$46,MATCH($AB1324,ITP!$E$3:$E$46,0)),""))</f>
        <v/>
      </c>
      <c r="V1324" s="33">
        <f>IF($AB1324="","",IFERROR(INDEX(ITP!$J$3:$J$46,MATCH($AB1324,ITP!$E$3:$E$46,0)),""))</f>
        <v/>
      </c>
      <c r="W1324" s="33">
        <f>IF($AB1324="","",IFERROR(INDEX(ITP!$K$3:$K$46,MATCH($AB1324,ITP!$E$3:$E$46,0)),""))</f>
        <v/>
      </c>
      <c r="X1324" s="33">
        <f>IF($AB1324="","",IFERROR(INDEX(ITP!$L$3:$L$46,MATCH($AB1324,ITP!$E$3:$E$46,0)),""))</f>
        <v/>
      </c>
      <c r="Y1324" s="33">
        <f>IF($AB1324="","",IFERROR(INDEX(ITP!$M$3:$M$46,MATCH($AB1324,ITP!$E$3:$E$46,0)),""))</f>
        <v/>
      </c>
      <c r="Z1324" s="33">
        <f>IF($AB1324="","",IFERROR(INDEX(ITP!$N$3:$N$46,MATCH($AB1324,ITP!$E$3:$E$46,0)),""))</f>
        <v/>
      </c>
      <c r="AA1324" s="13">
        <f>IF(A1324="","",A1324&amp;"|"&amp;COUNTIF($A$2:A1324,A1324))</f>
        <v/>
      </c>
      <c r="AB1324" s="13">
        <f>IF($A1324="","",IFERROR(INDEX(ITP!$C$3:$C$21,MATCH(1,INDEX((ITP!$A$3:$A$21=$A1324)*(((ITP!$B$3:$B$21="")+ISNUMBER(SEARCH(ITP!$B$3:$B$21,$G1324&amp;" "&amp;$T1324)))&gt;0),0),0)),""))</f>
        <v/>
      </c>
    </row>
    <row r="1325">
      <c r="A1325" s="33" t="n"/>
      <c r="B1325" s="10" t="n"/>
      <c r="C1325" s="33" t="n"/>
      <c r="D1325" s="28" t="n"/>
      <c r="E1325" s="10" t="n"/>
      <c r="F1325" s="44" t="n"/>
      <c r="G1325" s="33" t="n"/>
      <c r="H1325" s="33" t="n"/>
      <c r="I1325" s="33" t="n"/>
      <c r="J1325" s="33" t="n"/>
      <c r="K1325" s="44" t="n"/>
      <c r="L1325" s="10" t="n"/>
      <c r="M1325" s="33" t="n"/>
      <c r="N1325" s="33" t="n"/>
      <c r="O1325" s="33" t="n"/>
      <c r="P1325" s="33" t="n"/>
      <c r="Q1325" s="33" t="n"/>
      <c r="R1325" s="33">
        <f>IF($AB1325="","",IFERROR(INDEX(ITP!$G$3:$G$46,MATCH($AB1325,ITP!$E$3:$E$46,0)),""))</f>
        <v/>
      </c>
      <c r="S1325" s="33" t="n"/>
      <c r="T1325" s="33" t="n"/>
      <c r="U1325" s="33">
        <f>IF($AB1325="","",IFERROR(INDEX(ITP!$I$3:$I$46,MATCH($AB1325,ITP!$E$3:$E$46,0)),""))</f>
        <v/>
      </c>
      <c r="V1325" s="33">
        <f>IF($AB1325="","",IFERROR(INDEX(ITP!$J$3:$J$46,MATCH($AB1325,ITP!$E$3:$E$46,0)),""))</f>
        <v/>
      </c>
      <c r="W1325" s="33">
        <f>IF($AB1325="","",IFERROR(INDEX(ITP!$K$3:$K$46,MATCH($AB1325,ITP!$E$3:$E$46,0)),""))</f>
        <v/>
      </c>
      <c r="X1325" s="33">
        <f>IF($AB1325="","",IFERROR(INDEX(ITP!$L$3:$L$46,MATCH($AB1325,ITP!$E$3:$E$46,0)),""))</f>
        <v/>
      </c>
      <c r="Y1325" s="33">
        <f>IF($AB1325="","",IFERROR(INDEX(ITP!$M$3:$M$46,MATCH($AB1325,ITP!$E$3:$E$46,0)),""))</f>
        <v/>
      </c>
      <c r="Z1325" s="33">
        <f>IF($AB1325="","",IFERROR(INDEX(ITP!$N$3:$N$46,MATCH($AB1325,ITP!$E$3:$E$46,0)),""))</f>
        <v/>
      </c>
      <c r="AA1325" s="13">
        <f>IF(A1325="","",A1325&amp;"|"&amp;COUNTIF($A$2:A1325,A1325))</f>
        <v/>
      </c>
      <c r="AB1325" s="13">
        <f>IF($A1325="","",IFERROR(INDEX(ITP!$C$3:$C$21,MATCH(1,INDEX((ITP!$A$3:$A$21=$A1325)*(((ITP!$B$3:$B$21="")+ISNUMBER(SEARCH(ITP!$B$3:$B$21,$G1325&amp;" "&amp;$T1325)))&gt;0),0),0)),""))</f>
        <v/>
      </c>
    </row>
    <row r="1326">
      <c r="A1326" s="33" t="n"/>
      <c r="B1326" s="10" t="n"/>
      <c r="C1326" s="33" t="n"/>
      <c r="D1326" s="28" t="n"/>
      <c r="E1326" s="10" t="n"/>
      <c r="F1326" s="44" t="n"/>
      <c r="G1326" s="33" t="n"/>
      <c r="H1326" s="33" t="n"/>
      <c r="I1326" s="33" t="n"/>
      <c r="J1326" s="33" t="n"/>
      <c r="K1326" s="44" t="n"/>
      <c r="L1326" s="10" t="n"/>
      <c r="M1326" s="33" t="n"/>
      <c r="N1326" s="33" t="n"/>
      <c r="O1326" s="33" t="n"/>
      <c r="P1326" s="33" t="n"/>
      <c r="Q1326" s="33" t="n"/>
      <c r="R1326" s="33">
        <f>IF($AB1326="","",IFERROR(INDEX(ITP!$G$3:$G$46,MATCH($AB1326,ITP!$E$3:$E$46,0)),""))</f>
        <v/>
      </c>
      <c r="S1326" s="33" t="n"/>
      <c r="T1326" s="33" t="n"/>
      <c r="U1326" s="33">
        <f>IF($AB1326="","",IFERROR(INDEX(ITP!$I$3:$I$46,MATCH($AB1326,ITP!$E$3:$E$46,0)),""))</f>
        <v/>
      </c>
      <c r="V1326" s="33">
        <f>IF($AB1326="","",IFERROR(INDEX(ITP!$J$3:$J$46,MATCH($AB1326,ITP!$E$3:$E$46,0)),""))</f>
        <v/>
      </c>
      <c r="W1326" s="33">
        <f>IF($AB1326="","",IFERROR(INDEX(ITP!$K$3:$K$46,MATCH($AB1326,ITP!$E$3:$E$46,0)),""))</f>
        <v/>
      </c>
      <c r="X1326" s="33">
        <f>IF($AB1326="","",IFERROR(INDEX(ITP!$L$3:$L$46,MATCH($AB1326,ITP!$E$3:$E$46,0)),""))</f>
        <v/>
      </c>
      <c r="Y1326" s="33">
        <f>IF($AB1326="","",IFERROR(INDEX(ITP!$M$3:$M$46,MATCH($AB1326,ITP!$E$3:$E$46,0)),""))</f>
        <v/>
      </c>
      <c r="Z1326" s="33">
        <f>IF($AB1326="","",IFERROR(INDEX(ITP!$N$3:$N$46,MATCH($AB1326,ITP!$E$3:$E$46,0)),""))</f>
        <v/>
      </c>
      <c r="AA1326" s="13">
        <f>IF(A1326="","",A1326&amp;"|"&amp;COUNTIF($A$2:A1326,A1326))</f>
        <v/>
      </c>
      <c r="AB1326" s="13">
        <f>IF($A1326="","",IFERROR(INDEX(ITP!$C$3:$C$21,MATCH(1,INDEX((ITP!$A$3:$A$21=$A1326)*(((ITP!$B$3:$B$21="")+ISNUMBER(SEARCH(ITP!$B$3:$B$21,$G1326&amp;" "&amp;$T1326)))&gt;0),0),0)),""))</f>
        <v/>
      </c>
    </row>
    <row r="1327">
      <c r="A1327" s="33" t="n"/>
      <c r="B1327" s="10" t="n"/>
      <c r="C1327" s="33" t="n"/>
      <c r="D1327" s="28" t="n"/>
      <c r="E1327" s="10" t="n"/>
      <c r="F1327" s="44" t="n"/>
      <c r="G1327" s="33" t="n"/>
      <c r="H1327" s="33" t="n"/>
      <c r="I1327" s="33" t="n"/>
      <c r="J1327" s="33" t="n"/>
      <c r="K1327" s="44" t="n"/>
      <c r="L1327" s="10" t="n"/>
      <c r="M1327" s="33" t="n"/>
      <c r="N1327" s="33" t="n"/>
      <c r="O1327" s="33" t="n"/>
      <c r="P1327" s="33" t="n"/>
      <c r="Q1327" s="33" t="n"/>
      <c r="R1327" s="33">
        <f>IF($AB1327="","",IFERROR(INDEX(ITP!$G$3:$G$46,MATCH($AB1327,ITP!$E$3:$E$46,0)),""))</f>
        <v/>
      </c>
      <c r="S1327" s="33" t="n"/>
      <c r="T1327" s="33" t="n"/>
      <c r="U1327" s="33">
        <f>IF($AB1327="","",IFERROR(INDEX(ITP!$I$3:$I$46,MATCH($AB1327,ITP!$E$3:$E$46,0)),""))</f>
        <v/>
      </c>
      <c r="V1327" s="33">
        <f>IF($AB1327="","",IFERROR(INDEX(ITP!$J$3:$J$46,MATCH($AB1327,ITP!$E$3:$E$46,0)),""))</f>
        <v/>
      </c>
      <c r="W1327" s="33">
        <f>IF($AB1327="","",IFERROR(INDEX(ITP!$K$3:$K$46,MATCH($AB1327,ITP!$E$3:$E$46,0)),""))</f>
        <v/>
      </c>
      <c r="X1327" s="33">
        <f>IF($AB1327="","",IFERROR(INDEX(ITP!$L$3:$L$46,MATCH($AB1327,ITP!$E$3:$E$46,0)),""))</f>
        <v/>
      </c>
      <c r="Y1327" s="33">
        <f>IF($AB1327="","",IFERROR(INDEX(ITP!$M$3:$M$46,MATCH($AB1327,ITP!$E$3:$E$46,0)),""))</f>
        <v/>
      </c>
      <c r="Z1327" s="33">
        <f>IF($AB1327="","",IFERROR(INDEX(ITP!$N$3:$N$46,MATCH($AB1327,ITP!$E$3:$E$46,0)),""))</f>
        <v/>
      </c>
      <c r="AA1327" s="13">
        <f>IF(A1327="","",A1327&amp;"|"&amp;COUNTIF($A$2:A1327,A1327))</f>
        <v/>
      </c>
      <c r="AB1327" s="13">
        <f>IF($A1327="","",IFERROR(INDEX(ITP!$C$3:$C$21,MATCH(1,INDEX((ITP!$A$3:$A$21=$A1327)*(((ITP!$B$3:$B$21="")+ISNUMBER(SEARCH(ITP!$B$3:$B$21,$G1327&amp;" "&amp;$T1327)))&gt;0),0),0)),""))</f>
        <v/>
      </c>
    </row>
    <row r="1328">
      <c r="A1328" s="33" t="n"/>
      <c r="B1328" s="10" t="n"/>
      <c r="C1328" s="33" t="n"/>
      <c r="D1328" s="28" t="n"/>
      <c r="E1328" s="10" t="n"/>
      <c r="F1328" s="44" t="n"/>
      <c r="G1328" s="33" t="n"/>
      <c r="H1328" s="33" t="n"/>
      <c r="I1328" s="33" t="n"/>
      <c r="J1328" s="33" t="n"/>
      <c r="K1328" s="44" t="n"/>
      <c r="L1328" s="10" t="n"/>
      <c r="M1328" s="33" t="n"/>
      <c r="N1328" s="33" t="n"/>
      <c r="O1328" s="33" t="n"/>
      <c r="P1328" s="33" t="n"/>
      <c r="Q1328" s="33" t="n"/>
      <c r="R1328" s="33">
        <f>IF($AB1328="","",IFERROR(INDEX(ITP!$G$3:$G$46,MATCH($AB1328,ITP!$E$3:$E$46,0)),""))</f>
        <v/>
      </c>
      <c r="S1328" s="33" t="n"/>
      <c r="T1328" s="33" t="n"/>
      <c r="U1328" s="33">
        <f>IF($AB1328="","",IFERROR(INDEX(ITP!$I$3:$I$46,MATCH($AB1328,ITP!$E$3:$E$46,0)),""))</f>
        <v/>
      </c>
      <c r="V1328" s="33">
        <f>IF($AB1328="","",IFERROR(INDEX(ITP!$J$3:$J$46,MATCH($AB1328,ITP!$E$3:$E$46,0)),""))</f>
        <v/>
      </c>
      <c r="W1328" s="33">
        <f>IF($AB1328="","",IFERROR(INDEX(ITP!$K$3:$K$46,MATCH($AB1328,ITP!$E$3:$E$46,0)),""))</f>
        <v/>
      </c>
      <c r="X1328" s="33">
        <f>IF($AB1328="","",IFERROR(INDEX(ITP!$L$3:$L$46,MATCH($AB1328,ITP!$E$3:$E$46,0)),""))</f>
        <v/>
      </c>
      <c r="Y1328" s="33">
        <f>IF($AB1328="","",IFERROR(INDEX(ITP!$M$3:$M$46,MATCH($AB1328,ITP!$E$3:$E$46,0)),""))</f>
        <v/>
      </c>
      <c r="Z1328" s="33">
        <f>IF($AB1328="","",IFERROR(INDEX(ITP!$N$3:$N$46,MATCH($AB1328,ITP!$E$3:$E$46,0)),""))</f>
        <v/>
      </c>
      <c r="AA1328" s="13">
        <f>IF(A1328="","",A1328&amp;"|"&amp;COUNTIF($A$2:A1328,A1328))</f>
        <v/>
      </c>
      <c r="AB1328" s="13">
        <f>IF($A1328="","",IFERROR(INDEX(ITP!$C$3:$C$21,MATCH(1,INDEX((ITP!$A$3:$A$21=$A1328)*(((ITP!$B$3:$B$21="")+ISNUMBER(SEARCH(ITP!$B$3:$B$21,$G1328&amp;" "&amp;$T1328)))&gt;0),0),0)),""))</f>
        <v/>
      </c>
    </row>
    <row r="1329">
      <c r="A1329" s="33" t="n"/>
      <c r="B1329" s="10" t="n"/>
      <c r="C1329" s="33" t="n"/>
      <c r="D1329" s="28" t="n"/>
      <c r="E1329" s="10" t="n"/>
      <c r="F1329" s="44" t="n"/>
      <c r="G1329" s="33" t="n"/>
      <c r="H1329" s="33" t="n"/>
      <c r="I1329" s="33" t="n"/>
      <c r="J1329" s="33" t="n"/>
      <c r="K1329" s="44" t="n"/>
      <c r="L1329" s="10" t="n"/>
      <c r="M1329" s="33" t="n"/>
      <c r="N1329" s="33" t="n"/>
      <c r="O1329" s="33" t="n"/>
      <c r="P1329" s="33" t="n"/>
      <c r="Q1329" s="33" t="n"/>
      <c r="R1329" s="33">
        <f>IF($AB1329="","",IFERROR(INDEX(ITP!$G$3:$G$46,MATCH($AB1329,ITP!$E$3:$E$46,0)),""))</f>
        <v/>
      </c>
      <c r="S1329" s="33" t="n"/>
      <c r="T1329" s="33" t="n"/>
      <c r="U1329" s="33">
        <f>IF($AB1329="","",IFERROR(INDEX(ITP!$I$3:$I$46,MATCH($AB1329,ITP!$E$3:$E$46,0)),""))</f>
        <v/>
      </c>
      <c r="V1329" s="33">
        <f>IF($AB1329="","",IFERROR(INDEX(ITP!$J$3:$J$46,MATCH($AB1329,ITP!$E$3:$E$46,0)),""))</f>
        <v/>
      </c>
      <c r="W1329" s="33">
        <f>IF($AB1329="","",IFERROR(INDEX(ITP!$K$3:$K$46,MATCH($AB1329,ITP!$E$3:$E$46,0)),""))</f>
        <v/>
      </c>
      <c r="X1329" s="33">
        <f>IF($AB1329="","",IFERROR(INDEX(ITP!$L$3:$L$46,MATCH($AB1329,ITP!$E$3:$E$46,0)),""))</f>
        <v/>
      </c>
      <c r="Y1329" s="33">
        <f>IF($AB1329="","",IFERROR(INDEX(ITP!$M$3:$M$46,MATCH($AB1329,ITP!$E$3:$E$46,0)),""))</f>
        <v/>
      </c>
      <c r="Z1329" s="33">
        <f>IF($AB1329="","",IFERROR(INDEX(ITP!$N$3:$N$46,MATCH($AB1329,ITP!$E$3:$E$46,0)),""))</f>
        <v/>
      </c>
      <c r="AA1329" s="13">
        <f>IF(A1329="","",A1329&amp;"|"&amp;COUNTIF($A$2:A1329,A1329))</f>
        <v/>
      </c>
      <c r="AB1329" s="13">
        <f>IF($A1329="","",IFERROR(INDEX(ITP!$C$3:$C$21,MATCH(1,INDEX((ITP!$A$3:$A$21=$A1329)*(((ITP!$B$3:$B$21="")+ISNUMBER(SEARCH(ITP!$B$3:$B$21,$G1329&amp;" "&amp;$T1329)))&gt;0),0),0)),""))</f>
        <v/>
      </c>
    </row>
    <row r="1330">
      <c r="A1330" s="33" t="n"/>
      <c r="B1330" s="10" t="n"/>
      <c r="C1330" s="33" t="n"/>
      <c r="D1330" s="28" t="n"/>
      <c r="E1330" s="10" t="n"/>
      <c r="F1330" s="44" t="n"/>
      <c r="G1330" s="33" t="n"/>
      <c r="H1330" s="33" t="n"/>
      <c r="I1330" s="33" t="n"/>
      <c r="J1330" s="33" t="n"/>
      <c r="K1330" s="44" t="n"/>
      <c r="L1330" s="10" t="n"/>
      <c r="M1330" s="33" t="n"/>
      <c r="N1330" s="33" t="n"/>
      <c r="O1330" s="33" t="n"/>
      <c r="P1330" s="33" t="n"/>
      <c r="Q1330" s="33" t="n"/>
      <c r="R1330" s="33">
        <f>IF($AB1330="","",IFERROR(INDEX(ITP!$G$3:$G$46,MATCH($AB1330,ITP!$E$3:$E$46,0)),""))</f>
        <v/>
      </c>
      <c r="S1330" s="33" t="n"/>
      <c r="T1330" s="33" t="n"/>
      <c r="U1330" s="33">
        <f>IF($AB1330="","",IFERROR(INDEX(ITP!$I$3:$I$46,MATCH($AB1330,ITP!$E$3:$E$46,0)),""))</f>
        <v/>
      </c>
      <c r="V1330" s="33">
        <f>IF($AB1330="","",IFERROR(INDEX(ITP!$J$3:$J$46,MATCH($AB1330,ITP!$E$3:$E$46,0)),""))</f>
        <v/>
      </c>
      <c r="W1330" s="33">
        <f>IF($AB1330="","",IFERROR(INDEX(ITP!$K$3:$K$46,MATCH($AB1330,ITP!$E$3:$E$46,0)),""))</f>
        <v/>
      </c>
      <c r="X1330" s="33">
        <f>IF($AB1330="","",IFERROR(INDEX(ITP!$L$3:$L$46,MATCH($AB1330,ITP!$E$3:$E$46,0)),""))</f>
        <v/>
      </c>
      <c r="Y1330" s="33">
        <f>IF($AB1330="","",IFERROR(INDEX(ITP!$M$3:$M$46,MATCH($AB1330,ITP!$E$3:$E$46,0)),""))</f>
        <v/>
      </c>
      <c r="Z1330" s="33">
        <f>IF($AB1330="","",IFERROR(INDEX(ITP!$N$3:$N$46,MATCH($AB1330,ITP!$E$3:$E$46,0)),""))</f>
        <v/>
      </c>
      <c r="AA1330" s="13">
        <f>IF(A1330="","",A1330&amp;"|"&amp;COUNTIF($A$2:A1330,A1330))</f>
        <v/>
      </c>
      <c r="AB1330" s="13">
        <f>IF($A1330="","",IFERROR(INDEX(ITP!$C$3:$C$21,MATCH(1,INDEX((ITP!$A$3:$A$21=$A1330)*(((ITP!$B$3:$B$21="")+ISNUMBER(SEARCH(ITP!$B$3:$B$21,$G1330&amp;" "&amp;$T1330)))&gt;0),0),0)),""))</f>
        <v/>
      </c>
    </row>
    <row r="1331">
      <c r="A1331" s="33" t="n"/>
      <c r="B1331" s="10" t="n"/>
      <c r="C1331" s="33" t="n"/>
      <c r="D1331" s="28" t="n"/>
      <c r="E1331" s="10" t="n"/>
      <c r="F1331" s="44" t="n"/>
      <c r="G1331" s="33" t="n"/>
      <c r="H1331" s="33" t="n"/>
      <c r="I1331" s="33" t="n"/>
      <c r="J1331" s="33" t="n"/>
      <c r="K1331" s="44" t="n"/>
      <c r="L1331" s="10" t="n"/>
      <c r="M1331" s="33" t="n"/>
      <c r="N1331" s="33" t="n"/>
      <c r="O1331" s="33" t="n"/>
      <c r="P1331" s="33" t="n"/>
      <c r="Q1331" s="33" t="n"/>
      <c r="R1331" s="33">
        <f>IF($AB1331="","",IFERROR(INDEX(ITP!$G$3:$G$46,MATCH($AB1331,ITP!$E$3:$E$46,0)),""))</f>
        <v/>
      </c>
      <c r="S1331" s="33" t="n"/>
      <c r="T1331" s="33" t="n"/>
      <c r="U1331" s="33">
        <f>IF($AB1331="","",IFERROR(INDEX(ITP!$I$3:$I$46,MATCH($AB1331,ITP!$E$3:$E$46,0)),""))</f>
        <v/>
      </c>
      <c r="V1331" s="33">
        <f>IF($AB1331="","",IFERROR(INDEX(ITP!$J$3:$J$46,MATCH($AB1331,ITP!$E$3:$E$46,0)),""))</f>
        <v/>
      </c>
      <c r="W1331" s="33">
        <f>IF($AB1331="","",IFERROR(INDEX(ITP!$K$3:$K$46,MATCH($AB1331,ITP!$E$3:$E$46,0)),""))</f>
        <v/>
      </c>
      <c r="X1331" s="33">
        <f>IF($AB1331="","",IFERROR(INDEX(ITP!$L$3:$L$46,MATCH($AB1331,ITP!$E$3:$E$46,0)),""))</f>
        <v/>
      </c>
      <c r="Y1331" s="33">
        <f>IF($AB1331="","",IFERROR(INDEX(ITP!$M$3:$M$46,MATCH($AB1331,ITP!$E$3:$E$46,0)),""))</f>
        <v/>
      </c>
      <c r="Z1331" s="33">
        <f>IF($AB1331="","",IFERROR(INDEX(ITP!$N$3:$N$46,MATCH($AB1331,ITP!$E$3:$E$46,0)),""))</f>
        <v/>
      </c>
      <c r="AA1331" s="13">
        <f>IF(A1331="","",A1331&amp;"|"&amp;COUNTIF($A$2:A1331,A1331))</f>
        <v/>
      </c>
      <c r="AB1331" s="13">
        <f>IF($A1331="","",IFERROR(INDEX(ITP!$C$3:$C$21,MATCH(1,INDEX((ITP!$A$3:$A$21=$A1331)*(((ITP!$B$3:$B$21="")+ISNUMBER(SEARCH(ITP!$B$3:$B$21,$G1331&amp;" "&amp;$T1331)))&gt;0),0),0)),""))</f>
        <v/>
      </c>
    </row>
    <row r="1332">
      <c r="A1332" s="33" t="n"/>
      <c r="B1332" s="10" t="n"/>
      <c r="C1332" s="33" t="n"/>
      <c r="D1332" s="28" t="n"/>
      <c r="E1332" s="10" t="n"/>
      <c r="F1332" s="44" t="n"/>
      <c r="G1332" s="33" t="n"/>
      <c r="H1332" s="33" t="n"/>
      <c r="I1332" s="33" t="n"/>
      <c r="J1332" s="33" t="n"/>
      <c r="K1332" s="44" t="n"/>
      <c r="L1332" s="10" t="n"/>
      <c r="M1332" s="33" t="n"/>
      <c r="N1332" s="33" t="n"/>
      <c r="O1332" s="33" t="n"/>
      <c r="P1332" s="33" t="n"/>
      <c r="Q1332" s="33" t="n"/>
      <c r="R1332" s="33">
        <f>IF($AB1332="","",IFERROR(INDEX(ITP!$G$3:$G$46,MATCH($AB1332,ITP!$E$3:$E$46,0)),""))</f>
        <v/>
      </c>
      <c r="S1332" s="33" t="n"/>
      <c r="T1332" s="33" t="n"/>
      <c r="U1332" s="33">
        <f>IF($AB1332="","",IFERROR(INDEX(ITP!$I$3:$I$46,MATCH($AB1332,ITP!$E$3:$E$46,0)),""))</f>
        <v/>
      </c>
      <c r="V1332" s="33">
        <f>IF($AB1332="","",IFERROR(INDEX(ITP!$J$3:$J$46,MATCH($AB1332,ITP!$E$3:$E$46,0)),""))</f>
        <v/>
      </c>
      <c r="W1332" s="33">
        <f>IF($AB1332="","",IFERROR(INDEX(ITP!$K$3:$K$46,MATCH($AB1332,ITP!$E$3:$E$46,0)),""))</f>
        <v/>
      </c>
      <c r="X1332" s="33">
        <f>IF($AB1332="","",IFERROR(INDEX(ITP!$L$3:$L$46,MATCH($AB1332,ITP!$E$3:$E$46,0)),""))</f>
        <v/>
      </c>
      <c r="Y1332" s="33">
        <f>IF($AB1332="","",IFERROR(INDEX(ITP!$M$3:$M$46,MATCH($AB1332,ITP!$E$3:$E$46,0)),""))</f>
        <v/>
      </c>
      <c r="Z1332" s="33">
        <f>IF($AB1332="","",IFERROR(INDEX(ITP!$N$3:$N$46,MATCH($AB1332,ITP!$E$3:$E$46,0)),""))</f>
        <v/>
      </c>
      <c r="AA1332" s="13">
        <f>IF(A1332="","",A1332&amp;"|"&amp;COUNTIF($A$2:A1332,A1332))</f>
        <v/>
      </c>
      <c r="AB1332" s="13">
        <f>IF($A1332="","",IFERROR(INDEX(ITP!$C$3:$C$21,MATCH(1,INDEX((ITP!$A$3:$A$21=$A1332)*(((ITP!$B$3:$B$21="")+ISNUMBER(SEARCH(ITP!$B$3:$B$21,$G1332&amp;" "&amp;$T1332)))&gt;0),0),0)),""))</f>
        <v/>
      </c>
    </row>
    <row r="1333">
      <c r="A1333" s="33" t="n"/>
      <c r="B1333" s="10" t="n"/>
      <c r="C1333" s="33" t="n"/>
      <c r="D1333" s="28" t="n"/>
      <c r="E1333" s="10" t="n"/>
      <c r="F1333" s="44" t="n"/>
      <c r="G1333" s="33" t="n"/>
      <c r="H1333" s="33" t="n"/>
      <c r="I1333" s="33" t="n"/>
      <c r="J1333" s="33" t="n"/>
      <c r="K1333" s="44" t="n"/>
      <c r="L1333" s="10" t="n"/>
      <c r="M1333" s="33" t="n"/>
      <c r="N1333" s="33" t="n"/>
      <c r="O1333" s="33" t="n"/>
      <c r="P1333" s="33" t="n"/>
      <c r="Q1333" s="33" t="n"/>
      <c r="R1333" s="33">
        <f>IF($AB1333="","",IFERROR(INDEX(ITP!$G$3:$G$46,MATCH($AB1333,ITP!$E$3:$E$46,0)),""))</f>
        <v/>
      </c>
      <c r="S1333" s="33" t="n"/>
      <c r="T1333" s="33" t="n"/>
      <c r="U1333" s="33">
        <f>IF($AB1333="","",IFERROR(INDEX(ITP!$I$3:$I$46,MATCH($AB1333,ITP!$E$3:$E$46,0)),""))</f>
        <v/>
      </c>
      <c r="V1333" s="33">
        <f>IF($AB1333="","",IFERROR(INDEX(ITP!$J$3:$J$46,MATCH($AB1333,ITP!$E$3:$E$46,0)),""))</f>
        <v/>
      </c>
      <c r="W1333" s="33">
        <f>IF($AB1333="","",IFERROR(INDEX(ITP!$K$3:$K$46,MATCH($AB1333,ITP!$E$3:$E$46,0)),""))</f>
        <v/>
      </c>
      <c r="X1333" s="33">
        <f>IF($AB1333="","",IFERROR(INDEX(ITP!$L$3:$L$46,MATCH($AB1333,ITP!$E$3:$E$46,0)),""))</f>
        <v/>
      </c>
      <c r="Y1333" s="33">
        <f>IF($AB1333="","",IFERROR(INDEX(ITP!$M$3:$M$46,MATCH($AB1333,ITP!$E$3:$E$46,0)),""))</f>
        <v/>
      </c>
      <c r="Z1333" s="33">
        <f>IF($AB1333="","",IFERROR(INDEX(ITP!$N$3:$N$46,MATCH($AB1333,ITP!$E$3:$E$46,0)),""))</f>
        <v/>
      </c>
      <c r="AA1333" s="13">
        <f>IF(A1333="","",A1333&amp;"|"&amp;COUNTIF($A$2:A1333,A1333))</f>
        <v/>
      </c>
      <c r="AB1333" s="13">
        <f>IF($A1333="","",IFERROR(INDEX(ITP!$C$3:$C$21,MATCH(1,INDEX((ITP!$A$3:$A$21=$A1333)*(((ITP!$B$3:$B$21="")+ISNUMBER(SEARCH(ITP!$B$3:$B$21,$G1333&amp;" "&amp;$T1333)))&gt;0),0),0)),""))</f>
        <v/>
      </c>
    </row>
    <row r="1334">
      <c r="A1334" s="33" t="n"/>
      <c r="B1334" s="10" t="n"/>
      <c r="C1334" s="33" t="n"/>
      <c r="D1334" s="28" t="n"/>
      <c r="E1334" s="10" t="n"/>
      <c r="F1334" s="44" t="n"/>
      <c r="G1334" s="33" t="n"/>
      <c r="H1334" s="33" t="n"/>
      <c r="I1334" s="33" t="n"/>
      <c r="J1334" s="33" t="n"/>
      <c r="K1334" s="44" t="n"/>
      <c r="L1334" s="10" t="n"/>
      <c r="M1334" s="33" t="n"/>
      <c r="N1334" s="33" t="n"/>
      <c r="O1334" s="33" t="n"/>
      <c r="P1334" s="33" t="n"/>
      <c r="Q1334" s="33" t="n"/>
      <c r="R1334" s="33">
        <f>IF($AB1334="","",IFERROR(INDEX(ITP!$G$3:$G$46,MATCH($AB1334,ITP!$E$3:$E$46,0)),""))</f>
        <v/>
      </c>
      <c r="S1334" s="33" t="n"/>
      <c r="T1334" s="33" t="n"/>
      <c r="U1334" s="33">
        <f>IF($AB1334="","",IFERROR(INDEX(ITP!$I$3:$I$46,MATCH($AB1334,ITP!$E$3:$E$46,0)),""))</f>
        <v/>
      </c>
      <c r="V1334" s="33">
        <f>IF($AB1334="","",IFERROR(INDEX(ITP!$J$3:$J$46,MATCH($AB1334,ITP!$E$3:$E$46,0)),""))</f>
        <v/>
      </c>
      <c r="W1334" s="33">
        <f>IF($AB1334="","",IFERROR(INDEX(ITP!$K$3:$K$46,MATCH($AB1334,ITP!$E$3:$E$46,0)),""))</f>
        <v/>
      </c>
      <c r="X1334" s="33">
        <f>IF($AB1334="","",IFERROR(INDEX(ITP!$L$3:$L$46,MATCH($AB1334,ITP!$E$3:$E$46,0)),""))</f>
        <v/>
      </c>
      <c r="Y1334" s="33">
        <f>IF($AB1334="","",IFERROR(INDEX(ITP!$M$3:$M$46,MATCH($AB1334,ITP!$E$3:$E$46,0)),""))</f>
        <v/>
      </c>
      <c r="Z1334" s="33">
        <f>IF($AB1334="","",IFERROR(INDEX(ITP!$N$3:$N$46,MATCH($AB1334,ITP!$E$3:$E$46,0)),""))</f>
        <v/>
      </c>
      <c r="AA1334" s="13">
        <f>IF(A1334="","",A1334&amp;"|"&amp;COUNTIF($A$2:A1334,A1334))</f>
        <v/>
      </c>
      <c r="AB1334" s="13">
        <f>IF($A1334="","",IFERROR(INDEX(ITP!$C$3:$C$21,MATCH(1,INDEX((ITP!$A$3:$A$21=$A1334)*(((ITP!$B$3:$B$21="")+ISNUMBER(SEARCH(ITP!$B$3:$B$21,$G1334&amp;" "&amp;$T1334)))&gt;0),0),0)),""))</f>
        <v/>
      </c>
    </row>
    <row r="1335">
      <c r="A1335" s="33" t="n"/>
      <c r="B1335" s="10" t="n"/>
      <c r="C1335" s="33" t="n"/>
      <c r="D1335" s="28" t="n"/>
      <c r="E1335" s="10" t="n"/>
      <c r="F1335" s="44" t="n"/>
      <c r="G1335" s="33" t="n"/>
      <c r="H1335" s="33" t="n"/>
      <c r="I1335" s="33" t="n"/>
      <c r="J1335" s="33" t="n"/>
      <c r="K1335" s="44" t="n"/>
      <c r="L1335" s="10" t="n"/>
      <c r="M1335" s="33" t="n"/>
      <c r="N1335" s="33" t="n"/>
      <c r="O1335" s="33" t="n"/>
      <c r="P1335" s="33" t="n"/>
      <c r="Q1335" s="33" t="n"/>
      <c r="R1335" s="33">
        <f>IF($AB1335="","",IFERROR(INDEX(ITP!$G$3:$G$46,MATCH($AB1335,ITP!$E$3:$E$46,0)),""))</f>
        <v/>
      </c>
      <c r="S1335" s="33" t="n"/>
      <c r="T1335" s="33" t="n"/>
      <c r="U1335" s="33">
        <f>IF($AB1335="","",IFERROR(INDEX(ITP!$I$3:$I$46,MATCH($AB1335,ITP!$E$3:$E$46,0)),""))</f>
        <v/>
      </c>
      <c r="V1335" s="33">
        <f>IF($AB1335="","",IFERROR(INDEX(ITP!$J$3:$J$46,MATCH($AB1335,ITP!$E$3:$E$46,0)),""))</f>
        <v/>
      </c>
      <c r="W1335" s="33">
        <f>IF($AB1335="","",IFERROR(INDEX(ITP!$K$3:$K$46,MATCH($AB1335,ITP!$E$3:$E$46,0)),""))</f>
        <v/>
      </c>
      <c r="X1335" s="33">
        <f>IF($AB1335="","",IFERROR(INDEX(ITP!$L$3:$L$46,MATCH($AB1335,ITP!$E$3:$E$46,0)),""))</f>
        <v/>
      </c>
      <c r="Y1335" s="33">
        <f>IF($AB1335="","",IFERROR(INDEX(ITP!$M$3:$M$46,MATCH($AB1335,ITP!$E$3:$E$46,0)),""))</f>
        <v/>
      </c>
      <c r="Z1335" s="33">
        <f>IF($AB1335="","",IFERROR(INDEX(ITP!$N$3:$N$46,MATCH($AB1335,ITP!$E$3:$E$46,0)),""))</f>
        <v/>
      </c>
      <c r="AA1335" s="13">
        <f>IF(A1335="","",A1335&amp;"|"&amp;COUNTIF($A$2:A1335,A1335))</f>
        <v/>
      </c>
      <c r="AB1335" s="13">
        <f>IF($A1335="","",IFERROR(INDEX(ITP!$C$3:$C$21,MATCH(1,INDEX((ITP!$A$3:$A$21=$A1335)*(((ITP!$B$3:$B$21="")+ISNUMBER(SEARCH(ITP!$B$3:$B$21,$G1335&amp;" "&amp;$T1335)))&gt;0),0),0)),""))</f>
        <v/>
      </c>
    </row>
    <row r="1336">
      <c r="A1336" s="33" t="n"/>
      <c r="B1336" s="10" t="n"/>
      <c r="C1336" s="33" t="n"/>
      <c r="D1336" s="28" t="n"/>
      <c r="E1336" s="10" t="n"/>
      <c r="F1336" s="44" t="n"/>
      <c r="G1336" s="33" t="n"/>
      <c r="H1336" s="33" t="n"/>
      <c r="I1336" s="33" t="n"/>
      <c r="J1336" s="33" t="n"/>
      <c r="K1336" s="44" t="n"/>
      <c r="L1336" s="10" t="n"/>
      <c r="M1336" s="33" t="n"/>
      <c r="N1336" s="33" t="n"/>
      <c r="O1336" s="33" t="n"/>
      <c r="P1336" s="33" t="n"/>
      <c r="Q1336" s="33" t="n"/>
      <c r="R1336" s="33">
        <f>IF($AB1336="","",IFERROR(INDEX(ITP!$G$3:$G$46,MATCH($AB1336,ITP!$E$3:$E$46,0)),""))</f>
        <v/>
      </c>
      <c r="S1336" s="33" t="n"/>
      <c r="T1336" s="33" t="n"/>
      <c r="U1336" s="33">
        <f>IF($AB1336="","",IFERROR(INDEX(ITP!$I$3:$I$46,MATCH($AB1336,ITP!$E$3:$E$46,0)),""))</f>
        <v/>
      </c>
      <c r="V1336" s="33">
        <f>IF($AB1336="","",IFERROR(INDEX(ITP!$J$3:$J$46,MATCH($AB1336,ITP!$E$3:$E$46,0)),""))</f>
        <v/>
      </c>
      <c r="W1336" s="33">
        <f>IF($AB1336="","",IFERROR(INDEX(ITP!$K$3:$K$46,MATCH($AB1336,ITP!$E$3:$E$46,0)),""))</f>
        <v/>
      </c>
      <c r="X1336" s="33">
        <f>IF($AB1336="","",IFERROR(INDEX(ITP!$L$3:$L$46,MATCH($AB1336,ITP!$E$3:$E$46,0)),""))</f>
        <v/>
      </c>
      <c r="Y1336" s="33">
        <f>IF($AB1336="","",IFERROR(INDEX(ITP!$M$3:$M$46,MATCH($AB1336,ITP!$E$3:$E$46,0)),""))</f>
        <v/>
      </c>
      <c r="Z1336" s="33">
        <f>IF($AB1336="","",IFERROR(INDEX(ITP!$N$3:$N$46,MATCH($AB1336,ITP!$E$3:$E$46,0)),""))</f>
        <v/>
      </c>
      <c r="AA1336" s="13">
        <f>IF(A1336="","",A1336&amp;"|"&amp;COUNTIF($A$2:A1336,A1336))</f>
        <v/>
      </c>
      <c r="AB1336" s="13">
        <f>IF($A1336="","",IFERROR(INDEX(ITP!$C$3:$C$21,MATCH(1,INDEX((ITP!$A$3:$A$21=$A1336)*(((ITP!$B$3:$B$21="")+ISNUMBER(SEARCH(ITP!$B$3:$B$21,$G1336&amp;" "&amp;$T1336)))&gt;0),0),0)),""))</f>
        <v/>
      </c>
    </row>
    <row r="1337">
      <c r="A1337" s="33" t="n"/>
      <c r="B1337" s="10" t="n"/>
      <c r="C1337" s="33" t="n"/>
      <c r="D1337" s="28" t="n"/>
      <c r="E1337" s="10" t="n"/>
      <c r="F1337" s="44" t="n"/>
      <c r="G1337" s="33" t="n"/>
      <c r="H1337" s="33" t="n"/>
      <c r="I1337" s="33" t="n"/>
      <c r="J1337" s="33" t="n"/>
      <c r="K1337" s="44" t="n"/>
      <c r="L1337" s="10" t="n"/>
      <c r="M1337" s="33" t="n"/>
      <c r="N1337" s="33" t="n"/>
      <c r="O1337" s="33" t="n"/>
      <c r="P1337" s="33" t="n"/>
      <c r="Q1337" s="33" t="n"/>
      <c r="R1337" s="33">
        <f>IF($AB1337="","",IFERROR(INDEX(ITP!$G$3:$G$46,MATCH($AB1337,ITP!$E$3:$E$46,0)),""))</f>
        <v/>
      </c>
      <c r="S1337" s="33" t="n"/>
      <c r="T1337" s="33" t="n"/>
      <c r="U1337" s="33">
        <f>IF($AB1337="","",IFERROR(INDEX(ITP!$I$3:$I$46,MATCH($AB1337,ITP!$E$3:$E$46,0)),""))</f>
        <v/>
      </c>
      <c r="V1337" s="33">
        <f>IF($AB1337="","",IFERROR(INDEX(ITP!$J$3:$J$46,MATCH($AB1337,ITP!$E$3:$E$46,0)),""))</f>
        <v/>
      </c>
      <c r="W1337" s="33">
        <f>IF($AB1337="","",IFERROR(INDEX(ITP!$K$3:$K$46,MATCH($AB1337,ITP!$E$3:$E$46,0)),""))</f>
        <v/>
      </c>
      <c r="X1337" s="33">
        <f>IF($AB1337="","",IFERROR(INDEX(ITP!$L$3:$L$46,MATCH($AB1337,ITP!$E$3:$E$46,0)),""))</f>
        <v/>
      </c>
      <c r="Y1337" s="33">
        <f>IF($AB1337="","",IFERROR(INDEX(ITP!$M$3:$M$46,MATCH($AB1337,ITP!$E$3:$E$46,0)),""))</f>
        <v/>
      </c>
      <c r="Z1337" s="33">
        <f>IF($AB1337="","",IFERROR(INDEX(ITP!$N$3:$N$46,MATCH($AB1337,ITP!$E$3:$E$46,0)),""))</f>
        <v/>
      </c>
      <c r="AA1337" s="13">
        <f>IF(A1337="","",A1337&amp;"|"&amp;COUNTIF($A$2:A1337,A1337))</f>
        <v/>
      </c>
      <c r="AB1337" s="13">
        <f>IF($A1337="","",IFERROR(INDEX(ITP!$C$3:$C$21,MATCH(1,INDEX((ITP!$A$3:$A$21=$A1337)*(((ITP!$B$3:$B$21="")+ISNUMBER(SEARCH(ITP!$B$3:$B$21,$G1337&amp;" "&amp;$T1337)))&gt;0),0),0)),""))</f>
        <v/>
      </c>
    </row>
    <row r="1338">
      <c r="A1338" s="33" t="n"/>
      <c r="B1338" s="10" t="n"/>
      <c r="C1338" s="33" t="n"/>
      <c r="D1338" s="28" t="n"/>
      <c r="E1338" s="10" t="n"/>
      <c r="F1338" s="44" t="n"/>
      <c r="G1338" s="33" t="n"/>
      <c r="H1338" s="33" t="n"/>
      <c r="I1338" s="33" t="n"/>
      <c r="J1338" s="33" t="n"/>
      <c r="K1338" s="44" t="n"/>
      <c r="L1338" s="10" t="n"/>
      <c r="M1338" s="33" t="n"/>
      <c r="N1338" s="33" t="n"/>
      <c r="O1338" s="33" t="n"/>
      <c r="P1338" s="33" t="n"/>
      <c r="Q1338" s="33" t="n"/>
      <c r="R1338" s="33">
        <f>IF($AB1338="","",IFERROR(INDEX(ITP!$G$3:$G$46,MATCH($AB1338,ITP!$E$3:$E$46,0)),""))</f>
        <v/>
      </c>
      <c r="S1338" s="33" t="n"/>
      <c r="T1338" s="33" t="n"/>
      <c r="U1338" s="33">
        <f>IF($AB1338="","",IFERROR(INDEX(ITP!$I$3:$I$46,MATCH($AB1338,ITP!$E$3:$E$46,0)),""))</f>
        <v/>
      </c>
      <c r="V1338" s="33">
        <f>IF($AB1338="","",IFERROR(INDEX(ITP!$J$3:$J$46,MATCH($AB1338,ITP!$E$3:$E$46,0)),""))</f>
        <v/>
      </c>
      <c r="W1338" s="33">
        <f>IF($AB1338="","",IFERROR(INDEX(ITP!$K$3:$K$46,MATCH($AB1338,ITP!$E$3:$E$46,0)),""))</f>
        <v/>
      </c>
      <c r="X1338" s="33">
        <f>IF($AB1338="","",IFERROR(INDEX(ITP!$L$3:$L$46,MATCH($AB1338,ITP!$E$3:$E$46,0)),""))</f>
        <v/>
      </c>
      <c r="Y1338" s="33">
        <f>IF($AB1338="","",IFERROR(INDEX(ITP!$M$3:$M$46,MATCH($AB1338,ITP!$E$3:$E$46,0)),""))</f>
        <v/>
      </c>
      <c r="Z1338" s="33">
        <f>IF($AB1338="","",IFERROR(INDEX(ITP!$N$3:$N$46,MATCH($AB1338,ITP!$E$3:$E$46,0)),""))</f>
        <v/>
      </c>
      <c r="AA1338" s="13">
        <f>IF(A1338="","",A1338&amp;"|"&amp;COUNTIF($A$2:A1338,A1338))</f>
        <v/>
      </c>
      <c r="AB1338" s="13">
        <f>IF($A1338="","",IFERROR(INDEX(ITP!$C$3:$C$21,MATCH(1,INDEX((ITP!$A$3:$A$21=$A1338)*(((ITP!$B$3:$B$21="")+ISNUMBER(SEARCH(ITP!$B$3:$B$21,$G1338&amp;" "&amp;$T1338)))&gt;0),0),0)),""))</f>
        <v/>
      </c>
    </row>
    <row r="1339">
      <c r="A1339" s="33" t="n"/>
      <c r="B1339" s="10" t="n"/>
      <c r="C1339" s="33" t="n"/>
      <c r="D1339" s="28" t="n"/>
      <c r="E1339" s="10" t="n"/>
      <c r="F1339" s="44" t="n"/>
      <c r="G1339" s="33" t="n"/>
      <c r="H1339" s="33" t="n"/>
      <c r="I1339" s="33" t="n"/>
      <c r="J1339" s="33" t="n"/>
      <c r="K1339" s="44" t="n"/>
      <c r="L1339" s="10" t="n"/>
      <c r="M1339" s="33" t="n"/>
      <c r="N1339" s="33" t="n"/>
      <c r="O1339" s="33" t="n"/>
      <c r="P1339" s="33" t="n"/>
      <c r="Q1339" s="33" t="n"/>
      <c r="R1339" s="33">
        <f>IF($AB1339="","",IFERROR(INDEX(ITP!$G$3:$G$46,MATCH($AB1339,ITP!$E$3:$E$46,0)),""))</f>
        <v/>
      </c>
      <c r="S1339" s="33" t="n"/>
      <c r="T1339" s="33" t="n"/>
      <c r="U1339" s="33">
        <f>IF($AB1339="","",IFERROR(INDEX(ITP!$I$3:$I$46,MATCH($AB1339,ITP!$E$3:$E$46,0)),""))</f>
        <v/>
      </c>
      <c r="V1339" s="33">
        <f>IF($AB1339="","",IFERROR(INDEX(ITP!$J$3:$J$46,MATCH($AB1339,ITP!$E$3:$E$46,0)),""))</f>
        <v/>
      </c>
      <c r="W1339" s="33">
        <f>IF($AB1339="","",IFERROR(INDEX(ITP!$K$3:$K$46,MATCH($AB1339,ITP!$E$3:$E$46,0)),""))</f>
        <v/>
      </c>
      <c r="X1339" s="33">
        <f>IF($AB1339="","",IFERROR(INDEX(ITP!$L$3:$L$46,MATCH($AB1339,ITP!$E$3:$E$46,0)),""))</f>
        <v/>
      </c>
      <c r="Y1339" s="33">
        <f>IF($AB1339="","",IFERROR(INDEX(ITP!$M$3:$M$46,MATCH($AB1339,ITP!$E$3:$E$46,0)),""))</f>
        <v/>
      </c>
      <c r="Z1339" s="33">
        <f>IF($AB1339="","",IFERROR(INDEX(ITP!$N$3:$N$46,MATCH($AB1339,ITP!$E$3:$E$46,0)),""))</f>
        <v/>
      </c>
      <c r="AA1339" s="13">
        <f>IF(A1339="","",A1339&amp;"|"&amp;COUNTIF($A$2:A1339,A1339))</f>
        <v/>
      </c>
      <c r="AB1339" s="13">
        <f>IF($A1339="","",IFERROR(INDEX(ITP!$C$3:$C$21,MATCH(1,INDEX((ITP!$A$3:$A$21=$A1339)*(((ITP!$B$3:$B$21="")+ISNUMBER(SEARCH(ITP!$B$3:$B$21,$G1339&amp;" "&amp;$T1339)))&gt;0),0),0)),""))</f>
        <v/>
      </c>
    </row>
    <row r="1340">
      <c r="A1340" s="33" t="n"/>
      <c r="B1340" s="10" t="n"/>
      <c r="C1340" s="33" t="n"/>
      <c r="D1340" s="28" t="n"/>
      <c r="E1340" s="10" t="n"/>
      <c r="F1340" s="44" t="n"/>
      <c r="G1340" s="33" t="n"/>
      <c r="H1340" s="33" t="n"/>
      <c r="I1340" s="33" t="n"/>
      <c r="J1340" s="33" t="n"/>
      <c r="K1340" s="44" t="n"/>
      <c r="L1340" s="10" t="n"/>
      <c r="M1340" s="33" t="n"/>
      <c r="N1340" s="33" t="n"/>
      <c r="O1340" s="33" t="n"/>
      <c r="P1340" s="33" t="n"/>
      <c r="Q1340" s="33" t="n"/>
      <c r="R1340" s="33">
        <f>IF($AB1340="","",IFERROR(INDEX(ITP!$G$3:$G$46,MATCH($AB1340,ITP!$E$3:$E$46,0)),""))</f>
        <v/>
      </c>
      <c r="S1340" s="33" t="n"/>
      <c r="T1340" s="33" t="n"/>
      <c r="U1340" s="33">
        <f>IF($AB1340="","",IFERROR(INDEX(ITP!$I$3:$I$46,MATCH($AB1340,ITP!$E$3:$E$46,0)),""))</f>
        <v/>
      </c>
      <c r="V1340" s="33">
        <f>IF($AB1340="","",IFERROR(INDEX(ITP!$J$3:$J$46,MATCH($AB1340,ITP!$E$3:$E$46,0)),""))</f>
        <v/>
      </c>
      <c r="W1340" s="33">
        <f>IF($AB1340="","",IFERROR(INDEX(ITP!$K$3:$K$46,MATCH($AB1340,ITP!$E$3:$E$46,0)),""))</f>
        <v/>
      </c>
      <c r="X1340" s="33">
        <f>IF($AB1340="","",IFERROR(INDEX(ITP!$L$3:$L$46,MATCH($AB1340,ITP!$E$3:$E$46,0)),""))</f>
        <v/>
      </c>
      <c r="Y1340" s="33">
        <f>IF($AB1340="","",IFERROR(INDEX(ITP!$M$3:$M$46,MATCH($AB1340,ITP!$E$3:$E$46,0)),""))</f>
        <v/>
      </c>
      <c r="Z1340" s="33">
        <f>IF($AB1340="","",IFERROR(INDEX(ITP!$N$3:$N$46,MATCH($AB1340,ITP!$E$3:$E$46,0)),""))</f>
        <v/>
      </c>
      <c r="AA1340" s="13">
        <f>IF(A1340="","",A1340&amp;"|"&amp;COUNTIF($A$2:A1340,A1340))</f>
        <v/>
      </c>
      <c r="AB1340" s="13">
        <f>IF($A1340="","",IFERROR(INDEX(ITP!$C$3:$C$21,MATCH(1,INDEX((ITP!$A$3:$A$21=$A1340)*(((ITP!$B$3:$B$21="")+ISNUMBER(SEARCH(ITP!$B$3:$B$21,$G1340&amp;" "&amp;$T1340)))&gt;0),0),0)),""))</f>
        <v/>
      </c>
    </row>
    <row r="1341">
      <c r="A1341" s="33" t="n"/>
      <c r="B1341" s="10" t="n"/>
      <c r="C1341" s="33" t="n"/>
      <c r="D1341" s="28" t="n"/>
      <c r="E1341" s="10" t="n"/>
      <c r="F1341" s="44" t="n"/>
      <c r="G1341" s="33" t="n"/>
      <c r="H1341" s="33" t="n"/>
      <c r="I1341" s="33" t="n"/>
      <c r="J1341" s="33" t="n"/>
      <c r="K1341" s="44" t="n"/>
      <c r="L1341" s="10" t="n"/>
      <c r="M1341" s="33" t="n"/>
      <c r="N1341" s="33" t="n"/>
      <c r="O1341" s="33" t="n"/>
      <c r="P1341" s="33" t="n"/>
      <c r="Q1341" s="33" t="n"/>
      <c r="R1341" s="33">
        <f>IF($AB1341="","",IFERROR(INDEX(ITP!$G$3:$G$46,MATCH($AB1341,ITP!$E$3:$E$46,0)),""))</f>
        <v/>
      </c>
      <c r="S1341" s="33" t="n"/>
      <c r="T1341" s="33" t="n"/>
      <c r="U1341" s="33">
        <f>IF($AB1341="","",IFERROR(INDEX(ITP!$I$3:$I$46,MATCH($AB1341,ITP!$E$3:$E$46,0)),""))</f>
        <v/>
      </c>
      <c r="V1341" s="33">
        <f>IF($AB1341="","",IFERROR(INDEX(ITP!$J$3:$J$46,MATCH($AB1341,ITP!$E$3:$E$46,0)),""))</f>
        <v/>
      </c>
      <c r="W1341" s="33">
        <f>IF($AB1341="","",IFERROR(INDEX(ITP!$K$3:$K$46,MATCH($AB1341,ITP!$E$3:$E$46,0)),""))</f>
        <v/>
      </c>
      <c r="X1341" s="33">
        <f>IF($AB1341="","",IFERROR(INDEX(ITP!$L$3:$L$46,MATCH($AB1341,ITP!$E$3:$E$46,0)),""))</f>
        <v/>
      </c>
      <c r="Y1341" s="33">
        <f>IF($AB1341="","",IFERROR(INDEX(ITP!$M$3:$M$46,MATCH($AB1341,ITP!$E$3:$E$46,0)),""))</f>
        <v/>
      </c>
      <c r="Z1341" s="33">
        <f>IF($AB1341="","",IFERROR(INDEX(ITP!$N$3:$N$46,MATCH($AB1341,ITP!$E$3:$E$46,0)),""))</f>
        <v/>
      </c>
      <c r="AA1341" s="13">
        <f>IF(A1341="","",A1341&amp;"|"&amp;COUNTIF($A$2:A1341,A1341))</f>
        <v/>
      </c>
      <c r="AB1341" s="13">
        <f>IF($A1341="","",IFERROR(INDEX(ITP!$C$3:$C$21,MATCH(1,INDEX((ITP!$A$3:$A$21=$A1341)*(((ITP!$B$3:$B$21="")+ISNUMBER(SEARCH(ITP!$B$3:$B$21,$G1341&amp;" "&amp;$T1341)))&gt;0),0),0)),""))</f>
        <v/>
      </c>
    </row>
    <row r="1342">
      <c r="A1342" s="33" t="n"/>
      <c r="B1342" s="10" t="n"/>
      <c r="C1342" s="33" t="n"/>
      <c r="D1342" s="28" t="n"/>
      <c r="E1342" s="10" t="n"/>
      <c r="F1342" s="44" t="n"/>
      <c r="G1342" s="33" t="n"/>
      <c r="H1342" s="33" t="n"/>
      <c r="I1342" s="33" t="n"/>
      <c r="J1342" s="33" t="n"/>
      <c r="K1342" s="44" t="n"/>
      <c r="L1342" s="10" t="n"/>
      <c r="M1342" s="33" t="n"/>
      <c r="N1342" s="33" t="n"/>
      <c r="O1342" s="33" t="n"/>
      <c r="P1342" s="33" t="n"/>
      <c r="Q1342" s="33" t="n"/>
      <c r="R1342" s="33">
        <f>IF($AB1342="","",IFERROR(INDEX(ITP!$G$3:$G$46,MATCH($AB1342,ITP!$E$3:$E$46,0)),""))</f>
        <v/>
      </c>
      <c r="S1342" s="33" t="n"/>
      <c r="T1342" s="33" t="n"/>
      <c r="U1342" s="33">
        <f>IF($AB1342="","",IFERROR(INDEX(ITP!$I$3:$I$46,MATCH($AB1342,ITP!$E$3:$E$46,0)),""))</f>
        <v/>
      </c>
      <c r="V1342" s="33">
        <f>IF($AB1342="","",IFERROR(INDEX(ITP!$J$3:$J$46,MATCH($AB1342,ITP!$E$3:$E$46,0)),""))</f>
        <v/>
      </c>
      <c r="W1342" s="33">
        <f>IF($AB1342="","",IFERROR(INDEX(ITP!$K$3:$K$46,MATCH($AB1342,ITP!$E$3:$E$46,0)),""))</f>
        <v/>
      </c>
      <c r="X1342" s="33">
        <f>IF($AB1342="","",IFERROR(INDEX(ITP!$L$3:$L$46,MATCH($AB1342,ITP!$E$3:$E$46,0)),""))</f>
        <v/>
      </c>
      <c r="Y1342" s="33">
        <f>IF($AB1342="","",IFERROR(INDEX(ITP!$M$3:$M$46,MATCH($AB1342,ITP!$E$3:$E$46,0)),""))</f>
        <v/>
      </c>
      <c r="Z1342" s="33">
        <f>IF($AB1342="","",IFERROR(INDEX(ITP!$N$3:$N$46,MATCH($AB1342,ITP!$E$3:$E$46,0)),""))</f>
        <v/>
      </c>
      <c r="AA1342" s="13">
        <f>IF(A1342="","",A1342&amp;"|"&amp;COUNTIF($A$2:A1342,A1342))</f>
        <v/>
      </c>
      <c r="AB1342" s="13">
        <f>IF($A1342="","",IFERROR(INDEX(ITP!$C$3:$C$21,MATCH(1,INDEX((ITP!$A$3:$A$21=$A1342)*(((ITP!$B$3:$B$21="")+ISNUMBER(SEARCH(ITP!$B$3:$B$21,$G1342&amp;" "&amp;$T1342)))&gt;0),0),0)),""))</f>
        <v/>
      </c>
    </row>
    <row r="1343">
      <c r="A1343" s="33" t="n"/>
      <c r="B1343" s="10" t="n"/>
      <c r="C1343" s="33" t="n"/>
      <c r="D1343" s="28" t="n"/>
      <c r="E1343" s="10" t="n"/>
      <c r="F1343" s="44" t="n"/>
      <c r="G1343" s="33" t="n"/>
      <c r="H1343" s="33" t="n"/>
      <c r="I1343" s="33" t="n"/>
      <c r="J1343" s="33" t="n"/>
      <c r="K1343" s="44" t="n"/>
      <c r="L1343" s="10" t="n"/>
      <c r="M1343" s="33" t="n"/>
      <c r="N1343" s="33" t="n"/>
      <c r="O1343" s="33" t="n"/>
      <c r="P1343" s="33" t="n"/>
      <c r="Q1343" s="33" t="n"/>
      <c r="R1343" s="33">
        <f>IF($AB1343="","",IFERROR(INDEX(ITP!$G$3:$G$46,MATCH($AB1343,ITP!$E$3:$E$46,0)),""))</f>
        <v/>
      </c>
      <c r="S1343" s="33" t="n"/>
      <c r="T1343" s="33" t="n"/>
      <c r="U1343" s="33">
        <f>IF($AB1343="","",IFERROR(INDEX(ITP!$I$3:$I$46,MATCH($AB1343,ITP!$E$3:$E$46,0)),""))</f>
        <v/>
      </c>
      <c r="V1343" s="33">
        <f>IF($AB1343="","",IFERROR(INDEX(ITP!$J$3:$J$46,MATCH($AB1343,ITP!$E$3:$E$46,0)),""))</f>
        <v/>
      </c>
      <c r="W1343" s="33">
        <f>IF($AB1343="","",IFERROR(INDEX(ITP!$K$3:$K$46,MATCH($AB1343,ITP!$E$3:$E$46,0)),""))</f>
        <v/>
      </c>
      <c r="X1343" s="33">
        <f>IF($AB1343="","",IFERROR(INDEX(ITP!$L$3:$L$46,MATCH($AB1343,ITP!$E$3:$E$46,0)),""))</f>
        <v/>
      </c>
      <c r="Y1343" s="33">
        <f>IF($AB1343="","",IFERROR(INDEX(ITP!$M$3:$M$46,MATCH($AB1343,ITP!$E$3:$E$46,0)),""))</f>
        <v/>
      </c>
      <c r="Z1343" s="33">
        <f>IF($AB1343="","",IFERROR(INDEX(ITP!$N$3:$N$46,MATCH($AB1343,ITP!$E$3:$E$46,0)),""))</f>
        <v/>
      </c>
      <c r="AA1343" s="13">
        <f>IF(A1343="","",A1343&amp;"|"&amp;COUNTIF($A$2:A1343,A1343))</f>
        <v/>
      </c>
      <c r="AB1343" s="13">
        <f>IF($A1343="","",IFERROR(INDEX(ITP!$C$3:$C$21,MATCH(1,INDEX((ITP!$A$3:$A$21=$A1343)*(((ITP!$B$3:$B$21="")+ISNUMBER(SEARCH(ITP!$B$3:$B$21,$G1343&amp;" "&amp;$T1343)))&gt;0),0),0)),""))</f>
        <v/>
      </c>
    </row>
    <row r="1344">
      <c r="A1344" s="33" t="n"/>
      <c r="B1344" s="10" t="n"/>
      <c r="C1344" s="33" t="n"/>
      <c r="D1344" s="28" t="n"/>
      <c r="E1344" s="10" t="n"/>
      <c r="F1344" s="44" t="n"/>
      <c r="G1344" s="33" t="n"/>
      <c r="H1344" s="33" t="n"/>
      <c r="I1344" s="33" t="n"/>
      <c r="J1344" s="33" t="n"/>
      <c r="K1344" s="44" t="n"/>
      <c r="L1344" s="10" t="n"/>
      <c r="M1344" s="33" t="n"/>
      <c r="N1344" s="33" t="n"/>
      <c r="O1344" s="33" t="n"/>
      <c r="P1344" s="33" t="n"/>
      <c r="Q1344" s="33" t="n"/>
      <c r="R1344" s="33">
        <f>IF($AB1344="","",IFERROR(INDEX(ITP!$G$3:$G$46,MATCH($AB1344,ITP!$E$3:$E$46,0)),""))</f>
        <v/>
      </c>
      <c r="S1344" s="33" t="n"/>
      <c r="T1344" s="33" t="n"/>
      <c r="U1344" s="33">
        <f>IF($AB1344="","",IFERROR(INDEX(ITP!$I$3:$I$46,MATCH($AB1344,ITP!$E$3:$E$46,0)),""))</f>
        <v/>
      </c>
      <c r="V1344" s="33">
        <f>IF($AB1344="","",IFERROR(INDEX(ITP!$J$3:$J$46,MATCH($AB1344,ITP!$E$3:$E$46,0)),""))</f>
        <v/>
      </c>
      <c r="W1344" s="33">
        <f>IF($AB1344="","",IFERROR(INDEX(ITP!$K$3:$K$46,MATCH($AB1344,ITP!$E$3:$E$46,0)),""))</f>
        <v/>
      </c>
      <c r="X1344" s="33">
        <f>IF($AB1344="","",IFERROR(INDEX(ITP!$L$3:$L$46,MATCH($AB1344,ITP!$E$3:$E$46,0)),""))</f>
        <v/>
      </c>
      <c r="Y1344" s="33">
        <f>IF($AB1344="","",IFERROR(INDEX(ITP!$M$3:$M$46,MATCH($AB1344,ITP!$E$3:$E$46,0)),""))</f>
        <v/>
      </c>
      <c r="Z1344" s="33">
        <f>IF($AB1344="","",IFERROR(INDEX(ITP!$N$3:$N$46,MATCH($AB1344,ITP!$E$3:$E$46,0)),""))</f>
        <v/>
      </c>
      <c r="AA1344" s="13">
        <f>IF(A1344="","",A1344&amp;"|"&amp;COUNTIF($A$2:A1344,A1344))</f>
        <v/>
      </c>
      <c r="AB1344" s="13">
        <f>IF($A1344="","",IFERROR(INDEX(ITP!$C$3:$C$21,MATCH(1,INDEX((ITP!$A$3:$A$21=$A1344)*(((ITP!$B$3:$B$21="")+ISNUMBER(SEARCH(ITP!$B$3:$B$21,$G1344&amp;" "&amp;$T1344)))&gt;0),0),0)),""))</f>
        <v/>
      </c>
    </row>
    <row r="1345">
      <c r="A1345" s="33" t="n"/>
      <c r="B1345" s="10" t="n"/>
      <c r="C1345" s="33" t="n"/>
      <c r="D1345" s="28" t="n"/>
      <c r="E1345" s="10" t="n"/>
      <c r="F1345" s="44" t="n"/>
      <c r="G1345" s="33" t="n"/>
      <c r="H1345" s="33" t="n"/>
      <c r="I1345" s="33" t="n"/>
      <c r="J1345" s="33" t="n"/>
      <c r="K1345" s="44" t="n"/>
      <c r="L1345" s="10" t="n"/>
      <c r="M1345" s="33" t="n"/>
      <c r="N1345" s="33" t="n"/>
      <c r="O1345" s="33" t="n"/>
      <c r="P1345" s="33" t="n"/>
      <c r="Q1345" s="33" t="n"/>
      <c r="R1345" s="33">
        <f>IF($AB1345="","",IFERROR(INDEX(ITP!$G$3:$G$46,MATCH($AB1345,ITP!$E$3:$E$46,0)),""))</f>
        <v/>
      </c>
      <c r="S1345" s="33" t="n"/>
      <c r="T1345" s="33" t="n"/>
      <c r="U1345" s="33">
        <f>IF($AB1345="","",IFERROR(INDEX(ITP!$I$3:$I$46,MATCH($AB1345,ITP!$E$3:$E$46,0)),""))</f>
        <v/>
      </c>
      <c r="V1345" s="33">
        <f>IF($AB1345="","",IFERROR(INDEX(ITP!$J$3:$J$46,MATCH($AB1345,ITP!$E$3:$E$46,0)),""))</f>
        <v/>
      </c>
      <c r="W1345" s="33">
        <f>IF($AB1345="","",IFERROR(INDEX(ITP!$K$3:$K$46,MATCH($AB1345,ITP!$E$3:$E$46,0)),""))</f>
        <v/>
      </c>
      <c r="X1345" s="33">
        <f>IF($AB1345="","",IFERROR(INDEX(ITP!$L$3:$L$46,MATCH($AB1345,ITP!$E$3:$E$46,0)),""))</f>
        <v/>
      </c>
      <c r="Y1345" s="33">
        <f>IF($AB1345="","",IFERROR(INDEX(ITP!$M$3:$M$46,MATCH($AB1345,ITP!$E$3:$E$46,0)),""))</f>
        <v/>
      </c>
      <c r="Z1345" s="33">
        <f>IF($AB1345="","",IFERROR(INDEX(ITP!$N$3:$N$46,MATCH($AB1345,ITP!$E$3:$E$46,0)),""))</f>
        <v/>
      </c>
      <c r="AA1345" s="13">
        <f>IF(A1345="","",A1345&amp;"|"&amp;COUNTIF($A$2:A1345,A1345))</f>
        <v/>
      </c>
      <c r="AB1345" s="13">
        <f>IF($A1345="","",IFERROR(INDEX(ITP!$C$3:$C$21,MATCH(1,INDEX((ITP!$A$3:$A$21=$A1345)*(((ITP!$B$3:$B$21="")+ISNUMBER(SEARCH(ITP!$B$3:$B$21,$G1345&amp;" "&amp;$T1345)))&gt;0),0),0)),""))</f>
        <v/>
      </c>
    </row>
    <row r="1346">
      <c r="A1346" s="33" t="n"/>
      <c r="B1346" s="10" t="n"/>
      <c r="C1346" s="33" t="n"/>
      <c r="D1346" s="28" t="n"/>
      <c r="E1346" s="10" t="n"/>
      <c r="F1346" s="44" t="n"/>
      <c r="G1346" s="33" t="n"/>
      <c r="H1346" s="33" t="n"/>
      <c r="I1346" s="33" t="n"/>
      <c r="J1346" s="33" t="n"/>
      <c r="K1346" s="44" t="n"/>
      <c r="L1346" s="10" t="n"/>
      <c r="M1346" s="33" t="n"/>
      <c r="N1346" s="33" t="n"/>
      <c r="O1346" s="33" t="n"/>
      <c r="P1346" s="33" t="n"/>
      <c r="Q1346" s="33" t="n"/>
      <c r="R1346" s="33">
        <f>IF($AB1346="","",IFERROR(INDEX(ITP!$G$3:$G$46,MATCH($AB1346,ITP!$E$3:$E$46,0)),""))</f>
        <v/>
      </c>
      <c r="S1346" s="33" t="n"/>
      <c r="T1346" s="33" t="n"/>
      <c r="U1346" s="33">
        <f>IF($AB1346="","",IFERROR(INDEX(ITP!$I$3:$I$46,MATCH($AB1346,ITP!$E$3:$E$46,0)),""))</f>
        <v/>
      </c>
      <c r="V1346" s="33">
        <f>IF($AB1346="","",IFERROR(INDEX(ITP!$J$3:$J$46,MATCH($AB1346,ITP!$E$3:$E$46,0)),""))</f>
        <v/>
      </c>
      <c r="W1346" s="33">
        <f>IF($AB1346="","",IFERROR(INDEX(ITP!$K$3:$K$46,MATCH($AB1346,ITP!$E$3:$E$46,0)),""))</f>
        <v/>
      </c>
      <c r="X1346" s="33">
        <f>IF($AB1346="","",IFERROR(INDEX(ITP!$L$3:$L$46,MATCH($AB1346,ITP!$E$3:$E$46,0)),""))</f>
        <v/>
      </c>
      <c r="Y1346" s="33">
        <f>IF($AB1346="","",IFERROR(INDEX(ITP!$M$3:$M$46,MATCH($AB1346,ITP!$E$3:$E$46,0)),""))</f>
        <v/>
      </c>
      <c r="Z1346" s="33">
        <f>IF($AB1346="","",IFERROR(INDEX(ITP!$N$3:$N$46,MATCH($AB1346,ITP!$E$3:$E$46,0)),""))</f>
        <v/>
      </c>
      <c r="AA1346" s="13">
        <f>IF(A1346="","",A1346&amp;"|"&amp;COUNTIF($A$2:A1346,A1346))</f>
        <v/>
      </c>
      <c r="AB1346" s="13">
        <f>IF($A1346="","",IFERROR(INDEX(ITP!$C$3:$C$21,MATCH(1,INDEX((ITP!$A$3:$A$21=$A1346)*(((ITP!$B$3:$B$21="")+ISNUMBER(SEARCH(ITP!$B$3:$B$21,$G1346&amp;" "&amp;$T1346)))&gt;0),0),0)),""))</f>
        <v/>
      </c>
    </row>
    <row r="1347">
      <c r="A1347" s="33" t="n"/>
      <c r="B1347" s="10" t="n"/>
      <c r="C1347" s="33" t="n"/>
      <c r="D1347" s="28" t="n"/>
      <c r="E1347" s="10" t="n"/>
      <c r="F1347" s="44" t="n"/>
      <c r="G1347" s="33" t="n"/>
      <c r="H1347" s="33" t="n"/>
      <c r="I1347" s="33" t="n"/>
      <c r="J1347" s="33" t="n"/>
      <c r="K1347" s="44" t="n"/>
      <c r="L1347" s="10" t="n"/>
      <c r="M1347" s="33" t="n"/>
      <c r="N1347" s="33" t="n"/>
      <c r="O1347" s="33" t="n"/>
      <c r="P1347" s="33" t="n"/>
      <c r="Q1347" s="33" t="n"/>
      <c r="R1347" s="33">
        <f>IF($AB1347="","",IFERROR(INDEX(ITP!$G$3:$G$46,MATCH($AB1347,ITP!$E$3:$E$46,0)),""))</f>
        <v/>
      </c>
      <c r="S1347" s="33" t="n"/>
      <c r="T1347" s="33" t="n"/>
      <c r="U1347" s="33">
        <f>IF($AB1347="","",IFERROR(INDEX(ITP!$I$3:$I$46,MATCH($AB1347,ITP!$E$3:$E$46,0)),""))</f>
        <v/>
      </c>
      <c r="V1347" s="33">
        <f>IF($AB1347="","",IFERROR(INDEX(ITP!$J$3:$J$46,MATCH($AB1347,ITP!$E$3:$E$46,0)),""))</f>
        <v/>
      </c>
      <c r="W1347" s="33">
        <f>IF($AB1347="","",IFERROR(INDEX(ITP!$K$3:$K$46,MATCH($AB1347,ITP!$E$3:$E$46,0)),""))</f>
        <v/>
      </c>
      <c r="X1347" s="33">
        <f>IF($AB1347="","",IFERROR(INDEX(ITP!$L$3:$L$46,MATCH($AB1347,ITP!$E$3:$E$46,0)),""))</f>
        <v/>
      </c>
      <c r="Y1347" s="33">
        <f>IF($AB1347="","",IFERROR(INDEX(ITP!$M$3:$M$46,MATCH($AB1347,ITP!$E$3:$E$46,0)),""))</f>
        <v/>
      </c>
      <c r="Z1347" s="33">
        <f>IF($AB1347="","",IFERROR(INDEX(ITP!$N$3:$N$46,MATCH($AB1347,ITP!$E$3:$E$46,0)),""))</f>
        <v/>
      </c>
      <c r="AA1347" s="13">
        <f>IF(A1347="","",A1347&amp;"|"&amp;COUNTIF($A$2:A1347,A1347))</f>
        <v/>
      </c>
      <c r="AB1347" s="13">
        <f>IF($A1347="","",IFERROR(INDEX(ITP!$C$3:$C$21,MATCH(1,INDEX((ITP!$A$3:$A$21=$A1347)*(((ITP!$B$3:$B$21="")+ISNUMBER(SEARCH(ITP!$B$3:$B$21,$G1347&amp;" "&amp;$T1347)))&gt;0),0),0)),""))</f>
        <v/>
      </c>
    </row>
    <row r="1348">
      <c r="A1348" s="33" t="n"/>
      <c r="B1348" s="10" t="n"/>
      <c r="C1348" s="33" t="n"/>
      <c r="D1348" s="28" t="n"/>
      <c r="E1348" s="10" t="n"/>
      <c r="F1348" s="44" t="n"/>
      <c r="G1348" s="33" t="n"/>
      <c r="H1348" s="33" t="n"/>
      <c r="I1348" s="33" t="n"/>
      <c r="J1348" s="33" t="n"/>
      <c r="K1348" s="44" t="n"/>
      <c r="L1348" s="10" t="n"/>
      <c r="M1348" s="33" t="n"/>
      <c r="N1348" s="33" t="n"/>
      <c r="O1348" s="33" t="n"/>
      <c r="P1348" s="33" t="n"/>
      <c r="Q1348" s="33" t="n"/>
      <c r="R1348" s="33">
        <f>IF($AB1348="","",IFERROR(INDEX(ITP!$G$3:$G$46,MATCH($AB1348,ITP!$E$3:$E$46,0)),""))</f>
        <v/>
      </c>
      <c r="S1348" s="33" t="n"/>
      <c r="T1348" s="33" t="n"/>
      <c r="U1348" s="33">
        <f>IF($AB1348="","",IFERROR(INDEX(ITP!$I$3:$I$46,MATCH($AB1348,ITP!$E$3:$E$46,0)),""))</f>
        <v/>
      </c>
      <c r="V1348" s="33">
        <f>IF($AB1348="","",IFERROR(INDEX(ITP!$J$3:$J$46,MATCH($AB1348,ITP!$E$3:$E$46,0)),""))</f>
        <v/>
      </c>
      <c r="W1348" s="33">
        <f>IF($AB1348="","",IFERROR(INDEX(ITP!$K$3:$K$46,MATCH($AB1348,ITP!$E$3:$E$46,0)),""))</f>
        <v/>
      </c>
      <c r="X1348" s="33">
        <f>IF($AB1348="","",IFERROR(INDEX(ITP!$L$3:$L$46,MATCH($AB1348,ITP!$E$3:$E$46,0)),""))</f>
        <v/>
      </c>
      <c r="Y1348" s="33">
        <f>IF($AB1348="","",IFERROR(INDEX(ITP!$M$3:$M$46,MATCH($AB1348,ITP!$E$3:$E$46,0)),""))</f>
        <v/>
      </c>
      <c r="Z1348" s="33">
        <f>IF($AB1348="","",IFERROR(INDEX(ITP!$N$3:$N$46,MATCH($AB1348,ITP!$E$3:$E$46,0)),""))</f>
        <v/>
      </c>
      <c r="AA1348" s="13">
        <f>IF(A1348="","",A1348&amp;"|"&amp;COUNTIF($A$2:A1348,A1348))</f>
        <v/>
      </c>
      <c r="AB1348" s="13">
        <f>IF($A1348="","",IFERROR(INDEX(ITP!$C$3:$C$21,MATCH(1,INDEX((ITP!$A$3:$A$21=$A1348)*(((ITP!$B$3:$B$21="")+ISNUMBER(SEARCH(ITP!$B$3:$B$21,$G1348&amp;" "&amp;$T1348)))&gt;0),0),0)),""))</f>
        <v/>
      </c>
    </row>
    <row r="1349">
      <c r="A1349" s="33" t="n"/>
      <c r="B1349" s="10" t="n"/>
      <c r="C1349" s="33" t="n"/>
      <c r="D1349" s="28" t="n"/>
      <c r="E1349" s="10" t="n"/>
      <c r="F1349" s="44" t="n"/>
      <c r="G1349" s="33" t="n"/>
      <c r="H1349" s="33" t="n"/>
      <c r="I1349" s="33" t="n"/>
      <c r="J1349" s="33" t="n"/>
      <c r="K1349" s="44" t="n"/>
      <c r="L1349" s="10" t="n"/>
      <c r="M1349" s="33" t="n"/>
      <c r="N1349" s="33" t="n"/>
      <c r="O1349" s="33" t="n"/>
      <c r="P1349" s="33" t="n"/>
      <c r="Q1349" s="33" t="n"/>
      <c r="R1349" s="33">
        <f>IF($AB1349="","",IFERROR(INDEX(ITP!$G$3:$G$46,MATCH($AB1349,ITP!$E$3:$E$46,0)),""))</f>
        <v/>
      </c>
      <c r="S1349" s="33" t="n"/>
      <c r="T1349" s="33" t="n"/>
      <c r="U1349" s="33">
        <f>IF($AB1349="","",IFERROR(INDEX(ITP!$I$3:$I$46,MATCH($AB1349,ITP!$E$3:$E$46,0)),""))</f>
        <v/>
      </c>
      <c r="V1349" s="33">
        <f>IF($AB1349="","",IFERROR(INDEX(ITP!$J$3:$J$46,MATCH($AB1349,ITP!$E$3:$E$46,0)),""))</f>
        <v/>
      </c>
      <c r="W1349" s="33">
        <f>IF($AB1349="","",IFERROR(INDEX(ITP!$K$3:$K$46,MATCH($AB1349,ITP!$E$3:$E$46,0)),""))</f>
        <v/>
      </c>
      <c r="X1349" s="33">
        <f>IF($AB1349="","",IFERROR(INDEX(ITP!$L$3:$L$46,MATCH($AB1349,ITP!$E$3:$E$46,0)),""))</f>
        <v/>
      </c>
      <c r="Y1349" s="33">
        <f>IF($AB1349="","",IFERROR(INDEX(ITP!$M$3:$M$46,MATCH($AB1349,ITP!$E$3:$E$46,0)),""))</f>
        <v/>
      </c>
      <c r="Z1349" s="33">
        <f>IF($AB1349="","",IFERROR(INDEX(ITP!$N$3:$N$46,MATCH($AB1349,ITP!$E$3:$E$46,0)),""))</f>
        <v/>
      </c>
      <c r="AA1349" s="13">
        <f>IF(A1349="","",A1349&amp;"|"&amp;COUNTIF($A$2:A1349,A1349))</f>
        <v/>
      </c>
      <c r="AB1349" s="13">
        <f>IF($A1349="","",IFERROR(INDEX(ITP!$C$3:$C$21,MATCH(1,INDEX((ITP!$A$3:$A$21=$A1349)*(((ITP!$B$3:$B$21="")+ISNUMBER(SEARCH(ITP!$B$3:$B$21,$G1349&amp;" "&amp;$T1349)))&gt;0),0),0)),""))</f>
        <v/>
      </c>
    </row>
    <row r="1350">
      <c r="A1350" s="33" t="n"/>
      <c r="B1350" s="10" t="n"/>
      <c r="C1350" s="33" t="n"/>
      <c r="D1350" s="28" t="n"/>
      <c r="E1350" s="10" t="n"/>
      <c r="F1350" s="44" t="n"/>
      <c r="G1350" s="33" t="n"/>
      <c r="H1350" s="33" t="n"/>
      <c r="I1350" s="33" t="n"/>
      <c r="J1350" s="33" t="n"/>
      <c r="K1350" s="44" t="n"/>
      <c r="L1350" s="10" t="n"/>
      <c r="M1350" s="33" t="n"/>
      <c r="N1350" s="33" t="n"/>
      <c r="O1350" s="33" t="n"/>
      <c r="P1350" s="33" t="n"/>
      <c r="Q1350" s="33" t="n"/>
      <c r="R1350" s="33">
        <f>IF($AB1350="","",IFERROR(INDEX(ITP!$G$3:$G$46,MATCH($AB1350,ITP!$E$3:$E$46,0)),""))</f>
        <v/>
      </c>
      <c r="S1350" s="33" t="n"/>
      <c r="T1350" s="33" t="n"/>
      <c r="U1350" s="33">
        <f>IF($AB1350="","",IFERROR(INDEX(ITP!$I$3:$I$46,MATCH($AB1350,ITP!$E$3:$E$46,0)),""))</f>
        <v/>
      </c>
      <c r="V1350" s="33">
        <f>IF($AB1350="","",IFERROR(INDEX(ITP!$J$3:$J$46,MATCH($AB1350,ITP!$E$3:$E$46,0)),""))</f>
        <v/>
      </c>
      <c r="W1350" s="33">
        <f>IF($AB1350="","",IFERROR(INDEX(ITP!$K$3:$K$46,MATCH($AB1350,ITP!$E$3:$E$46,0)),""))</f>
        <v/>
      </c>
      <c r="X1350" s="33">
        <f>IF($AB1350="","",IFERROR(INDEX(ITP!$L$3:$L$46,MATCH($AB1350,ITP!$E$3:$E$46,0)),""))</f>
        <v/>
      </c>
      <c r="Y1350" s="33">
        <f>IF($AB1350="","",IFERROR(INDEX(ITP!$M$3:$M$46,MATCH($AB1350,ITP!$E$3:$E$46,0)),""))</f>
        <v/>
      </c>
      <c r="Z1350" s="33">
        <f>IF($AB1350="","",IFERROR(INDEX(ITP!$N$3:$N$46,MATCH($AB1350,ITP!$E$3:$E$46,0)),""))</f>
        <v/>
      </c>
      <c r="AA1350" s="13">
        <f>IF(A1350="","",A1350&amp;"|"&amp;COUNTIF($A$2:A1350,A1350))</f>
        <v/>
      </c>
      <c r="AB1350" s="13">
        <f>IF($A1350="","",IFERROR(INDEX(ITP!$C$3:$C$21,MATCH(1,INDEX((ITP!$A$3:$A$21=$A1350)*(((ITP!$B$3:$B$21="")+ISNUMBER(SEARCH(ITP!$B$3:$B$21,$G1350&amp;" "&amp;$T1350)))&gt;0),0),0)),""))</f>
        <v/>
      </c>
    </row>
    <row r="1351">
      <c r="A1351" s="33" t="n"/>
      <c r="B1351" s="10" t="n"/>
      <c r="C1351" s="33" t="n"/>
      <c r="D1351" s="28" t="n"/>
      <c r="E1351" s="10" t="n"/>
      <c r="F1351" s="44" t="n"/>
      <c r="G1351" s="33" t="n"/>
      <c r="H1351" s="33" t="n"/>
      <c r="I1351" s="33" t="n"/>
      <c r="J1351" s="33" t="n"/>
      <c r="K1351" s="44" t="n"/>
      <c r="L1351" s="10" t="n"/>
      <c r="M1351" s="33" t="n"/>
      <c r="N1351" s="33" t="n"/>
      <c r="O1351" s="33" t="n"/>
      <c r="P1351" s="33" t="n"/>
      <c r="Q1351" s="33" t="n"/>
      <c r="R1351" s="33">
        <f>IF($AB1351="","",IFERROR(INDEX(ITP!$G$3:$G$46,MATCH($AB1351,ITP!$E$3:$E$46,0)),""))</f>
        <v/>
      </c>
      <c r="S1351" s="33" t="n"/>
      <c r="T1351" s="33" t="n"/>
      <c r="U1351" s="33">
        <f>IF($AB1351="","",IFERROR(INDEX(ITP!$I$3:$I$46,MATCH($AB1351,ITP!$E$3:$E$46,0)),""))</f>
        <v/>
      </c>
      <c r="V1351" s="33">
        <f>IF($AB1351="","",IFERROR(INDEX(ITP!$J$3:$J$46,MATCH($AB1351,ITP!$E$3:$E$46,0)),""))</f>
        <v/>
      </c>
      <c r="W1351" s="33">
        <f>IF($AB1351="","",IFERROR(INDEX(ITP!$K$3:$K$46,MATCH($AB1351,ITP!$E$3:$E$46,0)),""))</f>
        <v/>
      </c>
      <c r="X1351" s="33">
        <f>IF($AB1351="","",IFERROR(INDEX(ITP!$L$3:$L$46,MATCH($AB1351,ITP!$E$3:$E$46,0)),""))</f>
        <v/>
      </c>
      <c r="Y1351" s="33">
        <f>IF($AB1351="","",IFERROR(INDEX(ITP!$M$3:$M$46,MATCH($AB1351,ITP!$E$3:$E$46,0)),""))</f>
        <v/>
      </c>
      <c r="Z1351" s="33">
        <f>IF($AB1351="","",IFERROR(INDEX(ITP!$N$3:$N$46,MATCH($AB1351,ITP!$E$3:$E$46,0)),""))</f>
        <v/>
      </c>
      <c r="AA1351" s="13">
        <f>IF(A1351="","",A1351&amp;"|"&amp;COUNTIF($A$2:A1351,A1351))</f>
        <v/>
      </c>
      <c r="AB1351" s="13">
        <f>IF($A1351="","",IFERROR(INDEX(ITP!$C$3:$C$21,MATCH(1,INDEX((ITP!$A$3:$A$21=$A1351)*(((ITP!$B$3:$B$21="")+ISNUMBER(SEARCH(ITP!$B$3:$B$21,$G1351&amp;" "&amp;$T1351)))&gt;0),0),0)),""))</f>
        <v/>
      </c>
    </row>
    <row r="1352">
      <c r="A1352" s="33" t="n"/>
      <c r="B1352" s="10" t="n"/>
      <c r="C1352" s="33" t="n"/>
      <c r="D1352" s="28" t="n"/>
      <c r="E1352" s="10" t="n"/>
      <c r="F1352" s="44" t="n"/>
      <c r="G1352" s="33" t="n"/>
      <c r="H1352" s="33" t="n"/>
      <c r="I1352" s="33" t="n"/>
      <c r="J1352" s="33" t="n"/>
      <c r="K1352" s="44" t="n"/>
      <c r="L1352" s="10" t="n"/>
      <c r="M1352" s="33" t="n"/>
      <c r="N1352" s="33" t="n"/>
      <c r="O1352" s="33" t="n"/>
      <c r="P1352" s="33" t="n"/>
      <c r="Q1352" s="33" t="n"/>
      <c r="R1352" s="33">
        <f>IF($AB1352="","",IFERROR(INDEX(ITP!$G$3:$G$46,MATCH($AB1352,ITP!$E$3:$E$46,0)),""))</f>
        <v/>
      </c>
      <c r="S1352" s="33" t="n"/>
      <c r="T1352" s="33" t="n"/>
      <c r="U1352" s="33">
        <f>IF($AB1352="","",IFERROR(INDEX(ITP!$I$3:$I$46,MATCH($AB1352,ITP!$E$3:$E$46,0)),""))</f>
        <v/>
      </c>
      <c r="V1352" s="33">
        <f>IF($AB1352="","",IFERROR(INDEX(ITP!$J$3:$J$46,MATCH($AB1352,ITP!$E$3:$E$46,0)),""))</f>
        <v/>
      </c>
      <c r="W1352" s="33">
        <f>IF($AB1352="","",IFERROR(INDEX(ITP!$K$3:$K$46,MATCH($AB1352,ITP!$E$3:$E$46,0)),""))</f>
        <v/>
      </c>
      <c r="X1352" s="33">
        <f>IF($AB1352="","",IFERROR(INDEX(ITP!$L$3:$L$46,MATCH($AB1352,ITP!$E$3:$E$46,0)),""))</f>
        <v/>
      </c>
      <c r="Y1352" s="33">
        <f>IF($AB1352="","",IFERROR(INDEX(ITP!$M$3:$M$46,MATCH($AB1352,ITP!$E$3:$E$46,0)),""))</f>
        <v/>
      </c>
      <c r="Z1352" s="33">
        <f>IF($AB1352="","",IFERROR(INDEX(ITP!$N$3:$N$46,MATCH($AB1352,ITP!$E$3:$E$46,0)),""))</f>
        <v/>
      </c>
      <c r="AA1352" s="13">
        <f>IF(A1352="","",A1352&amp;"|"&amp;COUNTIF($A$2:A1352,A1352))</f>
        <v/>
      </c>
      <c r="AB1352" s="13">
        <f>IF($A1352="","",IFERROR(INDEX(ITP!$C$3:$C$21,MATCH(1,INDEX((ITP!$A$3:$A$21=$A1352)*(((ITP!$B$3:$B$21="")+ISNUMBER(SEARCH(ITP!$B$3:$B$21,$G1352&amp;" "&amp;$T1352)))&gt;0),0),0)),""))</f>
        <v/>
      </c>
    </row>
    <row r="1353">
      <c r="A1353" s="33" t="n"/>
      <c r="B1353" s="10" t="n"/>
      <c r="C1353" s="33" t="n"/>
      <c r="D1353" s="28" t="n"/>
      <c r="E1353" s="10" t="n"/>
      <c r="F1353" s="44" t="n"/>
      <c r="G1353" s="33" t="n"/>
      <c r="H1353" s="33" t="n"/>
      <c r="I1353" s="33" t="n"/>
      <c r="J1353" s="33" t="n"/>
      <c r="K1353" s="44" t="n"/>
      <c r="L1353" s="10" t="n"/>
      <c r="M1353" s="33" t="n"/>
      <c r="N1353" s="33" t="n"/>
      <c r="O1353" s="33" t="n"/>
      <c r="P1353" s="33" t="n"/>
      <c r="Q1353" s="33" t="n"/>
      <c r="R1353" s="33">
        <f>IF($AB1353="","",IFERROR(INDEX(ITP!$G$3:$G$46,MATCH($AB1353,ITP!$E$3:$E$46,0)),""))</f>
        <v/>
      </c>
      <c r="S1353" s="33" t="n"/>
      <c r="T1353" s="33" t="n"/>
      <c r="U1353" s="33">
        <f>IF($AB1353="","",IFERROR(INDEX(ITP!$I$3:$I$46,MATCH($AB1353,ITP!$E$3:$E$46,0)),""))</f>
        <v/>
      </c>
      <c r="V1353" s="33">
        <f>IF($AB1353="","",IFERROR(INDEX(ITP!$J$3:$J$46,MATCH($AB1353,ITP!$E$3:$E$46,0)),""))</f>
        <v/>
      </c>
      <c r="W1353" s="33">
        <f>IF($AB1353="","",IFERROR(INDEX(ITP!$K$3:$K$46,MATCH($AB1353,ITP!$E$3:$E$46,0)),""))</f>
        <v/>
      </c>
      <c r="X1353" s="33">
        <f>IF($AB1353="","",IFERROR(INDEX(ITP!$L$3:$L$46,MATCH($AB1353,ITP!$E$3:$E$46,0)),""))</f>
        <v/>
      </c>
      <c r="Y1353" s="33">
        <f>IF($AB1353="","",IFERROR(INDEX(ITP!$M$3:$M$46,MATCH($AB1353,ITP!$E$3:$E$46,0)),""))</f>
        <v/>
      </c>
      <c r="Z1353" s="33">
        <f>IF($AB1353="","",IFERROR(INDEX(ITP!$N$3:$N$46,MATCH($AB1353,ITP!$E$3:$E$46,0)),""))</f>
        <v/>
      </c>
      <c r="AA1353" s="13">
        <f>IF(A1353="","",A1353&amp;"|"&amp;COUNTIF($A$2:A1353,A1353))</f>
        <v/>
      </c>
      <c r="AB1353" s="13">
        <f>IF($A1353="","",IFERROR(INDEX(ITP!$C$3:$C$21,MATCH(1,INDEX((ITP!$A$3:$A$21=$A1353)*(((ITP!$B$3:$B$21="")+ISNUMBER(SEARCH(ITP!$B$3:$B$21,$G1353&amp;" "&amp;$T1353)))&gt;0),0),0)),""))</f>
        <v/>
      </c>
    </row>
    <row r="1354">
      <c r="A1354" s="33" t="n"/>
      <c r="B1354" s="10" t="n"/>
      <c r="C1354" s="33" t="n"/>
      <c r="D1354" s="28" t="n"/>
      <c r="E1354" s="10" t="n"/>
      <c r="F1354" s="44" t="n"/>
      <c r="G1354" s="33" t="n"/>
      <c r="H1354" s="33" t="n"/>
      <c r="I1354" s="33" t="n"/>
      <c r="J1354" s="33" t="n"/>
      <c r="K1354" s="44" t="n"/>
      <c r="L1354" s="10" t="n"/>
      <c r="M1354" s="33" t="n"/>
      <c r="N1354" s="33" t="n"/>
      <c r="O1354" s="33" t="n"/>
      <c r="P1354" s="33" t="n"/>
      <c r="Q1354" s="33" t="n"/>
      <c r="R1354" s="33">
        <f>IF($AB1354="","",IFERROR(INDEX(ITP!$G$3:$G$46,MATCH($AB1354,ITP!$E$3:$E$46,0)),""))</f>
        <v/>
      </c>
      <c r="S1354" s="33" t="n"/>
      <c r="T1354" s="33" t="n"/>
      <c r="U1354" s="33">
        <f>IF($AB1354="","",IFERROR(INDEX(ITP!$I$3:$I$46,MATCH($AB1354,ITP!$E$3:$E$46,0)),""))</f>
        <v/>
      </c>
      <c r="V1354" s="33">
        <f>IF($AB1354="","",IFERROR(INDEX(ITP!$J$3:$J$46,MATCH($AB1354,ITP!$E$3:$E$46,0)),""))</f>
        <v/>
      </c>
      <c r="W1354" s="33">
        <f>IF($AB1354="","",IFERROR(INDEX(ITP!$K$3:$K$46,MATCH($AB1354,ITP!$E$3:$E$46,0)),""))</f>
        <v/>
      </c>
      <c r="X1354" s="33">
        <f>IF($AB1354="","",IFERROR(INDEX(ITP!$L$3:$L$46,MATCH($AB1354,ITP!$E$3:$E$46,0)),""))</f>
        <v/>
      </c>
      <c r="Y1354" s="33">
        <f>IF($AB1354="","",IFERROR(INDEX(ITP!$M$3:$M$46,MATCH($AB1354,ITP!$E$3:$E$46,0)),""))</f>
        <v/>
      </c>
      <c r="Z1354" s="33">
        <f>IF($AB1354="","",IFERROR(INDEX(ITP!$N$3:$N$46,MATCH($AB1354,ITP!$E$3:$E$46,0)),""))</f>
        <v/>
      </c>
      <c r="AA1354" s="13">
        <f>IF(A1354="","",A1354&amp;"|"&amp;COUNTIF($A$2:A1354,A1354))</f>
        <v/>
      </c>
      <c r="AB1354" s="13">
        <f>IF($A1354="","",IFERROR(INDEX(ITP!$C$3:$C$21,MATCH(1,INDEX((ITP!$A$3:$A$21=$A1354)*(((ITP!$B$3:$B$21="")+ISNUMBER(SEARCH(ITP!$B$3:$B$21,$G1354&amp;" "&amp;$T1354)))&gt;0),0),0)),""))</f>
        <v/>
      </c>
    </row>
    <row r="1355">
      <c r="A1355" s="33" t="n"/>
      <c r="B1355" s="10" t="n"/>
      <c r="C1355" s="33" t="n"/>
      <c r="D1355" s="28" t="n"/>
      <c r="E1355" s="10" t="n"/>
      <c r="F1355" s="44" t="n"/>
      <c r="G1355" s="33" t="n"/>
      <c r="H1355" s="33" t="n"/>
      <c r="I1355" s="33" t="n"/>
      <c r="J1355" s="33" t="n"/>
      <c r="K1355" s="44" t="n"/>
      <c r="L1355" s="10" t="n"/>
      <c r="M1355" s="33" t="n"/>
      <c r="N1355" s="33" t="n"/>
      <c r="O1355" s="33" t="n"/>
      <c r="P1355" s="33" t="n"/>
      <c r="Q1355" s="33" t="n"/>
      <c r="R1355" s="33">
        <f>IF($AB1355="","",IFERROR(INDEX(ITP!$G$3:$G$46,MATCH($AB1355,ITP!$E$3:$E$46,0)),""))</f>
        <v/>
      </c>
      <c r="S1355" s="33" t="n"/>
      <c r="T1355" s="33" t="n"/>
      <c r="U1355" s="33">
        <f>IF($AB1355="","",IFERROR(INDEX(ITP!$I$3:$I$46,MATCH($AB1355,ITP!$E$3:$E$46,0)),""))</f>
        <v/>
      </c>
      <c r="V1355" s="33">
        <f>IF($AB1355="","",IFERROR(INDEX(ITP!$J$3:$J$46,MATCH($AB1355,ITP!$E$3:$E$46,0)),""))</f>
        <v/>
      </c>
      <c r="W1355" s="33">
        <f>IF($AB1355="","",IFERROR(INDEX(ITP!$K$3:$K$46,MATCH($AB1355,ITP!$E$3:$E$46,0)),""))</f>
        <v/>
      </c>
      <c r="X1355" s="33">
        <f>IF($AB1355="","",IFERROR(INDEX(ITP!$L$3:$L$46,MATCH($AB1355,ITP!$E$3:$E$46,0)),""))</f>
        <v/>
      </c>
      <c r="Y1355" s="33">
        <f>IF($AB1355="","",IFERROR(INDEX(ITP!$M$3:$M$46,MATCH($AB1355,ITP!$E$3:$E$46,0)),""))</f>
        <v/>
      </c>
      <c r="Z1355" s="33">
        <f>IF($AB1355="","",IFERROR(INDEX(ITP!$N$3:$N$46,MATCH($AB1355,ITP!$E$3:$E$46,0)),""))</f>
        <v/>
      </c>
      <c r="AA1355" s="13">
        <f>IF(A1355="","",A1355&amp;"|"&amp;COUNTIF($A$2:A1355,A1355))</f>
        <v/>
      </c>
      <c r="AB1355" s="13">
        <f>IF($A1355="","",IFERROR(INDEX(ITP!$C$3:$C$21,MATCH(1,INDEX((ITP!$A$3:$A$21=$A1355)*(((ITP!$B$3:$B$21="")+ISNUMBER(SEARCH(ITP!$B$3:$B$21,$G1355&amp;" "&amp;$T1355)))&gt;0),0),0)),""))</f>
        <v/>
      </c>
    </row>
    <row r="1356">
      <c r="A1356" s="33" t="n"/>
      <c r="B1356" s="10" t="n"/>
      <c r="C1356" s="33" t="n"/>
      <c r="D1356" s="28" t="n"/>
      <c r="E1356" s="10" t="n"/>
      <c r="F1356" s="44" t="n"/>
      <c r="G1356" s="33" t="n"/>
      <c r="H1356" s="33" t="n"/>
      <c r="I1356" s="33" t="n"/>
      <c r="J1356" s="33" t="n"/>
      <c r="K1356" s="44" t="n"/>
      <c r="L1356" s="10" t="n"/>
      <c r="M1356" s="33" t="n"/>
      <c r="N1356" s="33" t="n"/>
      <c r="O1356" s="33" t="n"/>
      <c r="P1356" s="33" t="n"/>
      <c r="Q1356" s="33" t="n"/>
      <c r="R1356" s="33">
        <f>IF($AB1356="","",IFERROR(INDEX(ITP!$G$3:$G$46,MATCH($AB1356,ITP!$E$3:$E$46,0)),""))</f>
        <v/>
      </c>
      <c r="S1356" s="33" t="n"/>
      <c r="T1356" s="33" t="n"/>
      <c r="U1356" s="33">
        <f>IF($AB1356="","",IFERROR(INDEX(ITP!$I$3:$I$46,MATCH($AB1356,ITP!$E$3:$E$46,0)),""))</f>
        <v/>
      </c>
      <c r="V1356" s="33">
        <f>IF($AB1356="","",IFERROR(INDEX(ITP!$J$3:$J$46,MATCH($AB1356,ITP!$E$3:$E$46,0)),""))</f>
        <v/>
      </c>
      <c r="W1356" s="33">
        <f>IF($AB1356="","",IFERROR(INDEX(ITP!$K$3:$K$46,MATCH($AB1356,ITP!$E$3:$E$46,0)),""))</f>
        <v/>
      </c>
      <c r="X1356" s="33">
        <f>IF($AB1356="","",IFERROR(INDEX(ITP!$L$3:$L$46,MATCH($AB1356,ITP!$E$3:$E$46,0)),""))</f>
        <v/>
      </c>
      <c r="Y1356" s="33">
        <f>IF($AB1356="","",IFERROR(INDEX(ITP!$M$3:$M$46,MATCH($AB1356,ITP!$E$3:$E$46,0)),""))</f>
        <v/>
      </c>
      <c r="Z1356" s="33">
        <f>IF($AB1356="","",IFERROR(INDEX(ITP!$N$3:$N$46,MATCH($AB1356,ITP!$E$3:$E$46,0)),""))</f>
        <v/>
      </c>
      <c r="AA1356" s="13">
        <f>IF(A1356="","",A1356&amp;"|"&amp;COUNTIF($A$2:A1356,A1356))</f>
        <v/>
      </c>
      <c r="AB1356" s="13">
        <f>IF($A1356="","",IFERROR(INDEX(ITP!$C$3:$C$21,MATCH(1,INDEX((ITP!$A$3:$A$21=$A1356)*(((ITP!$B$3:$B$21="")+ISNUMBER(SEARCH(ITP!$B$3:$B$21,$G1356&amp;" "&amp;$T1356)))&gt;0),0),0)),""))</f>
        <v/>
      </c>
    </row>
    <row r="1357">
      <c r="A1357" s="33" t="n"/>
      <c r="B1357" s="10" t="n"/>
      <c r="C1357" s="33" t="n"/>
      <c r="D1357" s="28" t="n"/>
      <c r="E1357" s="10" t="n"/>
      <c r="F1357" s="44" t="n"/>
      <c r="G1357" s="33" t="n"/>
      <c r="H1357" s="33" t="n"/>
      <c r="I1357" s="33" t="n"/>
      <c r="J1357" s="33" t="n"/>
      <c r="K1357" s="44" t="n"/>
      <c r="L1357" s="10" t="n"/>
      <c r="M1357" s="33" t="n"/>
      <c r="N1357" s="33" t="n"/>
      <c r="O1357" s="33" t="n"/>
      <c r="P1357" s="33" t="n"/>
      <c r="Q1357" s="33" t="n"/>
      <c r="R1357" s="33">
        <f>IF($AB1357="","",IFERROR(INDEX(ITP!$G$3:$G$46,MATCH($AB1357,ITP!$E$3:$E$46,0)),""))</f>
        <v/>
      </c>
      <c r="S1357" s="33" t="n"/>
      <c r="T1357" s="33" t="n"/>
      <c r="U1357" s="33">
        <f>IF($AB1357="","",IFERROR(INDEX(ITP!$I$3:$I$46,MATCH($AB1357,ITP!$E$3:$E$46,0)),""))</f>
        <v/>
      </c>
      <c r="V1357" s="33">
        <f>IF($AB1357="","",IFERROR(INDEX(ITP!$J$3:$J$46,MATCH($AB1357,ITP!$E$3:$E$46,0)),""))</f>
        <v/>
      </c>
      <c r="W1357" s="33">
        <f>IF($AB1357="","",IFERROR(INDEX(ITP!$K$3:$K$46,MATCH($AB1357,ITP!$E$3:$E$46,0)),""))</f>
        <v/>
      </c>
      <c r="X1357" s="33">
        <f>IF($AB1357="","",IFERROR(INDEX(ITP!$L$3:$L$46,MATCH($AB1357,ITP!$E$3:$E$46,0)),""))</f>
        <v/>
      </c>
      <c r="Y1357" s="33">
        <f>IF($AB1357="","",IFERROR(INDEX(ITP!$M$3:$M$46,MATCH($AB1357,ITP!$E$3:$E$46,0)),""))</f>
        <v/>
      </c>
      <c r="Z1357" s="33">
        <f>IF($AB1357="","",IFERROR(INDEX(ITP!$N$3:$N$46,MATCH($AB1357,ITP!$E$3:$E$46,0)),""))</f>
        <v/>
      </c>
      <c r="AA1357" s="13">
        <f>IF(A1357="","",A1357&amp;"|"&amp;COUNTIF($A$2:A1357,A1357))</f>
        <v/>
      </c>
      <c r="AB1357" s="13">
        <f>IF($A1357="","",IFERROR(INDEX(ITP!$C$3:$C$21,MATCH(1,INDEX((ITP!$A$3:$A$21=$A1357)*(((ITP!$B$3:$B$21="")+ISNUMBER(SEARCH(ITP!$B$3:$B$21,$G1357&amp;" "&amp;$T1357)))&gt;0),0),0)),""))</f>
        <v/>
      </c>
    </row>
    <row r="1358">
      <c r="A1358" s="33" t="n"/>
      <c r="B1358" s="10" t="n"/>
      <c r="C1358" s="33" t="n"/>
      <c r="D1358" s="28" t="n"/>
      <c r="E1358" s="10" t="n"/>
      <c r="F1358" s="44" t="n"/>
      <c r="G1358" s="33" t="n"/>
      <c r="H1358" s="33" t="n"/>
      <c r="I1358" s="33" t="n"/>
      <c r="J1358" s="33" t="n"/>
      <c r="K1358" s="44" t="n"/>
      <c r="L1358" s="10" t="n"/>
      <c r="M1358" s="33" t="n"/>
      <c r="N1358" s="33" t="n"/>
      <c r="O1358" s="33" t="n"/>
      <c r="P1358" s="33" t="n"/>
      <c r="Q1358" s="33" t="n"/>
      <c r="R1358" s="33">
        <f>IF($AB1358="","",IFERROR(INDEX(ITP!$G$3:$G$46,MATCH($AB1358,ITP!$E$3:$E$46,0)),""))</f>
        <v/>
      </c>
      <c r="S1358" s="33" t="n"/>
      <c r="T1358" s="33" t="n"/>
      <c r="U1358" s="33">
        <f>IF($AB1358="","",IFERROR(INDEX(ITP!$I$3:$I$46,MATCH($AB1358,ITP!$E$3:$E$46,0)),""))</f>
        <v/>
      </c>
      <c r="V1358" s="33">
        <f>IF($AB1358="","",IFERROR(INDEX(ITP!$J$3:$J$46,MATCH($AB1358,ITP!$E$3:$E$46,0)),""))</f>
        <v/>
      </c>
      <c r="W1358" s="33">
        <f>IF($AB1358="","",IFERROR(INDEX(ITP!$K$3:$K$46,MATCH($AB1358,ITP!$E$3:$E$46,0)),""))</f>
        <v/>
      </c>
      <c r="X1358" s="33">
        <f>IF($AB1358="","",IFERROR(INDEX(ITP!$L$3:$L$46,MATCH($AB1358,ITP!$E$3:$E$46,0)),""))</f>
        <v/>
      </c>
      <c r="Y1358" s="33">
        <f>IF($AB1358="","",IFERROR(INDEX(ITP!$M$3:$M$46,MATCH($AB1358,ITP!$E$3:$E$46,0)),""))</f>
        <v/>
      </c>
      <c r="Z1358" s="33">
        <f>IF($AB1358="","",IFERROR(INDEX(ITP!$N$3:$N$46,MATCH($AB1358,ITP!$E$3:$E$46,0)),""))</f>
        <v/>
      </c>
      <c r="AA1358" s="13">
        <f>IF(A1358="","",A1358&amp;"|"&amp;COUNTIF($A$2:A1358,A1358))</f>
        <v/>
      </c>
      <c r="AB1358" s="13">
        <f>IF($A1358="","",IFERROR(INDEX(ITP!$C$3:$C$21,MATCH(1,INDEX((ITP!$A$3:$A$21=$A1358)*(((ITP!$B$3:$B$21="")+ISNUMBER(SEARCH(ITP!$B$3:$B$21,$G1358&amp;" "&amp;$T1358)))&gt;0),0),0)),""))</f>
        <v/>
      </c>
    </row>
    <row r="1359">
      <c r="A1359" s="33" t="n"/>
      <c r="B1359" s="10" t="n"/>
      <c r="C1359" s="33" t="n"/>
      <c r="D1359" s="28" t="n"/>
      <c r="E1359" s="10" t="n"/>
      <c r="F1359" s="44" t="n"/>
      <c r="G1359" s="33" t="n"/>
      <c r="H1359" s="33" t="n"/>
      <c r="I1359" s="33" t="n"/>
      <c r="J1359" s="33" t="n"/>
      <c r="K1359" s="44" t="n"/>
      <c r="L1359" s="10" t="n"/>
      <c r="M1359" s="33" t="n"/>
      <c r="N1359" s="33" t="n"/>
      <c r="O1359" s="33" t="n"/>
      <c r="P1359" s="33" t="n"/>
      <c r="Q1359" s="33" t="n"/>
      <c r="R1359" s="33">
        <f>IF($AB1359="","",IFERROR(INDEX(ITP!$G$3:$G$46,MATCH($AB1359,ITP!$E$3:$E$46,0)),""))</f>
        <v/>
      </c>
      <c r="S1359" s="33" t="n"/>
      <c r="T1359" s="33" t="n"/>
      <c r="U1359" s="33">
        <f>IF($AB1359="","",IFERROR(INDEX(ITP!$I$3:$I$46,MATCH($AB1359,ITP!$E$3:$E$46,0)),""))</f>
        <v/>
      </c>
      <c r="V1359" s="33">
        <f>IF($AB1359="","",IFERROR(INDEX(ITP!$J$3:$J$46,MATCH($AB1359,ITP!$E$3:$E$46,0)),""))</f>
        <v/>
      </c>
      <c r="W1359" s="33">
        <f>IF($AB1359="","",IFERROR(INDEX(ITP!$K$3:$K$46,MATCH($AB1359,ITP!$E$3:$E$46,0)),""))</f>
        <v/>
      </c>
      <c r="X1359" s="33">
        <f>IF($AB1359="","",IFERROR(INDEX(ITP!$L$3:$L$46,MATCH($AB1359,ITP!$E$3:$E$46,0)),""))</f>
        <v/>
      </c>
      <c r="Y1359" s="33">
        <f>IF($AB1359="","",IFERROR(INDEX(ITP!$M$3:$M$46,MATCH($AB1359,ITP!$E$3:$E$46,0)),""))</f>
        <v/>
      </c>
      <c r="Z1359" s="33">
        <f>IF($AB1359="","",IFERROR(INDEX(ITP!$N$3:$N$46,MATCH($AB1359,ITP!$E$3:$E$46,0)),""))</f>
        <v/>
      </c>
      <c r="AA1359" s="13">
        <f>IF(A1359="","",A1359&amp;"|"&amp;COUNTIF($A$2:A1359,A1359))</f>
        <v/>
      </c>
      <c r="AB1359" s="13">
        <f>IF($A1359="","",IFERROR(INDEX(ITP!$C$3:$C$21,MATCH(1,INDEX((ITP!$A$3:$A$21=$A1359)*(((ITP!$B$3:$B$21="")+ISNUMBER(SEARCH(ITP!$B$3:$B$21,$G1359&amp;" "&amp;$T1359)))&gt;0),0),0)),""))</f>
        <v/>
      </c>
    </row>
    <row r="1360">
      <c r="A1360" s="33" t="n"/>
      <c r="B1360" s="10" t="n"/>
      <c r="C1360" s="33" t="n"/>
      <c r="D1360" s="28" t="n"/>
      <c r="E1360" s="10" t="n"/>
      <c r="F1360" s="44" t="n"/>
      <c r="G1360" s="33" t="n"/>
      <c r="H1360" s="33" t="n"/>
      <c r="I1360" s="33" t="n"/>
      <c r="J1360" s="33" t="n"/>
      <c r="K1360" s="44" t="n"/>
      <c r="L1360" s="10" t="n"/>
      <c r="M1360" s="33" t="n"/>
      <c r="N1360" s="33" t="n"/>
      <c r="O1360" s="33" t="n"/>
      <c r="P1360" s="33" t="n"/>
      <c r="Q1360" s="33" t="n"/>
      <c r="R1360" s="33">
        <f>IF($AB1360="","",IFERROR(INDEX(ITP!$G$3:$G$46,MATCH($AB1360,ITP!$E$3:$E$46,0)),""))</f>
        <v/>
      </c>
      <c r="S1360" s="33" t="n"/>
      <c r="T1360" s="33" t="n"/>
      <c r="U1360" s="33">
        <f>IF($AB1360="","",IFERROR(INDEX(ITP!$I$3:$I$46,MATCH($AB1360,ITP!$E$3:$E$46,0)),""))</f>
        <v/>
      </c>
      <c r="V1360" s="33">
        <f>IF($AB1360="","",IFERROR(INDEX(ITP!$J$3:$J$46,MATCH($AB1360,ITP!$E$3:$E$46,0)),""))</f>
        <v/>
      </c>
      <c r="W1360" s="33">
        <f>IF($AB1360="","",IFERROR(INDEX(ITP!$K$3:$K$46,MATCH($AB1360,ITP!$E$3:$E$46,0)),""))</f>
        <v/>
      </c>
      <c r="X1360" s="33">
        <f>IF($AB1360="","",IFERROR(INDEX(ITP!$L$3:$L$46,MATCH($AB1360,ITP!$E$3:$E$46,0)),""))</f>
        <v/>
      </c>
      <c r="Y1360" s="33">
        <f>IF($AB1360="","",IFERROR(INDEX(ITP!$M$3:$M$46,MATCH($AB1360,ITP!$E$3:$E$46,0)),""))</f>
        <v/>
      </c>
      <c r="Z1360" s="33">
        <f>IF($AB1360="","",IFERROR(INDEX(ITP!$N$3:$N$46,MATCH($AB1360,ITP!$E$3:$E$46,0)),""))</f>
        <v/>
      </c>
      <c r="AA1360" s="13">
        <f>IF(A1360="","",A1360&amp;"|"&amp;COUNTIF($A$2:A1360,A1360))</f>
        <v/>
      </c>
      <c r="AB1360" s="13">
        <f>IF($A1360="","",IFERROR(INDEX(ITP!$C$3:$C$21,MATCH(1,INDEX((ITP!$A$3:$A$21=$A1360)*(((ITP!$B$3:$B$21="")+ISNUMBER(SEARCH(ITP!$B$3:$B$21,$G1360&amp;" "&amp;$T1360)))&gt;0),0),0)),""))</f>
        <v/>
      </c>
    </row>
    <row r="1361">
      <c r="A1361" s="33" t="n"/>
      <c r="B1361" s="10" t="n"/>
      <c r="C1361" s="33" t="n"/>
      <c r="D1361" s="28" t="n"/>
      <c r="E1361" s="10" t="n"/>
      <c r="F1361" s="44" t="n"/>
      <c r="G1361" s="33" t="n"/>
      <c r="H1361" s="33" t="n"/>
      <c r="I1361" s="33" t="n"/>
      <c r="J1361" s="33" t="n"/>
      <c r="K1361" s="44" t="n"/>
      <c r="L1361" s="10" t="n"/>
      <c r="M1361" s="33" t="n"/>
      <c r="N1361" s="33" t="n"/>
      <c r="O1361" s="33" t="n"/>
      <c r="P1361" s="33" t="n"/>
      <c r="Q1361" s="33" t="n"/>
      <c r="R1361" s="33">
        <f>IF($AB1361="","",IFERROR(INDEX(ITP!$G$3:$G$46,MATCH($AB1361,ITP!$E$3:$E$46,0)),""))</f>
        <v/>
      </c>
      <c r="S1361" s="33" t="n"/>
      <c r="T1361" s="33" t="n"/>
      <c r="U1361" s="33">
        <f>IF($AB1361="","",IFERROR(INDEX(ITP!$I$3:$I$46,MATCH($AB1361,ITP!$E$3:$E$46,0)),""))</f>
        <v/>
      </c>
      <c r="V1361" s="33">
        <f>IF($AB1361="","",IFERROR(INDEX(ITP!$J$3:$J$46,MATCH($AB1361,ITP!$E$3:$E$46,0)),""))</f>
        <v/>
      </c>
      <c r="W1361" s="33">
        <f>IF($AB1361="","",IFERROR(INDEX(ITP!$K$3:$K$46,MATCH($AB1361,ITP!$E$3:$E$46,0)),""))</f>
        <v/>
      </c>
      <c r="X1361" s="33">
        <f>IF($AB1361="","",IFERROR(INDEX(ITP!$L$3:$L$46,MATCH($AB1361,ITP!$E$3:$E$46,0)),""))</f>
        <v/>
      </c>
      <c r="Y1361" s="33">
        <f>IF($AB1361="","",IFERROR(INDEX(ITP!$M$3:$M$46,MATCH($AB1361,ITP!$E$3:$E$46,0)),""))</f>
        <v/>
      </c>
      <c r="Z1361" s="33">
        <f>IF($AB1361="","",IFERROR(INDEX(ITP!$N$3:$N$46,MATCH($AB1361,ITP!$E$3:$E$46,0)),""))</f>
        <v/>
      </c>
      <c r="AA1361" s="13">
        <f>IF(A1361="","",A1361&amp;"|"&amp;COUNTIF($A$2:A1361,A1361))</f>
        <v/>
      </c>
      <c r="AB1361" s="13">
        <f>IF($A1361="","",IFERROR(INDEX(ITP!$C$3:$C$21,MATCH(1,INDEX((ITP!$A$3:$A$21=$A1361)*(((ITP!$B$3:$B$21="")+ISNUMBER(SEARCH(ITP!$B$3:$B$21,$G1361&amp;" "&amp;$T1361)))&gt;0),0),0)),""))</f>
        <v/>
      </c>
    </row>
    <row r="1362">
      <c r="A1362" s="33" t="n"/>
      <c r="B1362" s="10" t="n"/>
      <c r="C1362" s="33" t="n"/>
      <c r="D1362" s="28" t="n"/>
      <c r="E1362" s="10" t="n"/>
      <c r="F1362" s="44" t="n"/>
      <c r="G1362" s="33" t="n"/>
      <c r="H1362" s="33" t="n"/>
      <c r="I1362" s="33" t="n"/>
      <c r="J1362" s="33" t="n"/>
      <c r="K1362" s="44" t="n"/>
      <c r="L1362" s="10" t="n"/>
      <c r="M1362" s="33" t="n"/>
      <c r="N1362" s="33" t="n"/>
      <c r="O1362" s="33" t="n"/>
      <c r="P1362" s="33" t="n"/>
      <c r="Q1362" s="33" t="n"/>
      <c r="R1362" s="33">
        <f>IF($AB1362="","",IFERROR(INDEX(ITP!$G$3:$G$46,MATCH($AB1362,ITP!$E$3:$E$46,0)),""))</f>
        <v/>
      </c>
      <c r="S1362" s="33" t="n"/>
      <c r="T1362" s="33" t="n"/>
      <c r="U1362" s="33">
        <f>IF($AB1362="","",IFERROR(INDEX(ITP!$I$3:$I$46,MATCH($AB1362,ITP!$E$3:$E$46,0)),""))</f>
        <v/>
      </c>
      <c r="V1362" s="33">
        <f>IF($AB1362="","",IFERROR(INDEX(ITP!$J$3:$J$46,MATCH($AB1362,ITP!$E$3:$E$46,0)),""))</f>
        <v/>
      </c>
      <c r="W1362" s="33">
        <f>IF($AB1362="","",IFERROR(INDEX(ITP!$K$3:$K$46,MATCH($AB1362,ITP!$E$3:$E$46,0)),""))</f>
        <v/>
      </c>
      <c r="X1362" s="33">
        <f>IF($AB1362="","",IFERROR(INDEX(ITP!$L$3:$L$46,MATCH($AB1362,ITP!$E$3:$E$46,0)),""))</f>
        <v/>
      </c>
      <c r="Y1362" s="33">
        <f>IF($AB1362="","",IFERROR(INDEX(ITP!$M$3:$M$46,MATCH($AB1362,ITP!$E$3:$E$46,0)),""))</f>
        <v/>
      </c>
      <c r="Z1362" s="33">
        <f>IF($AB1362="","",IFERROR(INDEX(ITP!$N$3:$N$46,MATCH($AB1362,ITP!$E$3:$E$46,0)),""))</f>
        <v/>
      </c>
      <c r="AA1362" s="13">
        <f>IF(A1362="","",A1362&amp;"|"&amp;COUNTIF($A$2:A1362,A1362))</f>
        <v/>
      </c>
      <c r="AB1362" s="13">
        <f>IF($A1362="","",IFERROR(INDEX(ITP!$C$3:$C$21,MATCH(1,INDEX((ITP!$A$3:$A$21=$A1362)*(((ITP!$B$3:$B$21="")+ISNUMBER(SEARCH(ITP!$B$3:$B$21,$G1362&amp;" "&amp;$T1362)))&gt;0),0),0)),""))</f>
        <v/>
      </c>
    </row>
    <row r="1363">
      <c r="A1363" s="33" t="n"/>
      <c r="B1363" s="10" t="n"/>
      <c r="C1363" s="33" t="n"/>
      <c r="D1363" s="28" t="n"/>
      <c r="E1363" s="10" t="n"/>
      <c r="F1363" s="44" t="n"/>
      <c r="G1363" s="33" t="n"/>
      <c r="H1363" s="33" t="n"/>
      <c r="I1363" s="33" t="n"/>
      <c r="J1363" s="33" t="n"/>
      <c r="K1363" s="44" t="n"/>
      <c r="L1363" s="10" t="n"/>
      <c r="M1363" s="33" t="n"/>
      <c r="N1363" s="33" t="n"/>
      <c r="O1363" s="33" t="n"/>
      <c r="P1363" s="33" t="n"/>
      <c r="Q1363" s="33" t="n"/>
      <c r="R1363" s="33">
        <f>IF($AB1363="","",IFERROR(INDEX(ITP!$G$3:$G$46,MATCH($AB1363,ITP!$E$3:$E$46,0)),""))</f>
        <v/>
      </c>
      <c r="S1363" s="33" t="n"/>
      <c r="T1363" s="33" t="n"/>
      <c r="U1363" s="33">
        <f>IF($AB1363="","",IFERROR(INDEX(ITP!$I$3:$I$46,MATCH($AB1363,ITP!$E$3:$E$46,0)),""))</f>
        <v/>
      </c>
      <c r="V1363" s="33">
        <f>IF($AB1363="","",IFERROR(INDEX(ITP!$J$3:$J$46,MATCH($AB1363,ITP!$E$3:$E$46,0)),""))</f>
        <v/>
      </c>
      <c r="W1363" s="33">
        <f>IF($AB1363="","",IFERROR(INDEX(ITP!$K$3:$K$46,MATCH($AB1363,ITP!$E$3:$E$46,0)),""))</f>
        <v/>
      </c>
      <c r="X1363" s="33">
        <f>IF($AB1363="","",IFERROR(INDEX(ITP!$L$3:$L$46,MATCH($AB1363,ITP!$E$3:$E$46,0)),""))</f>
        <v/>
      </c>
      <c r="Y1363" s="33">
        <f>IF($AB1363="","",IFERROR(INDEX(ITP!$M$3:$M$46,MATCH($AB1363,ITP!$E$3:$E$46,0)),""))</f>
        <v/>
      </c>
      <c r="Z1363" s="33">
        <f>IF($AB1363="","",IFERROR(INDEX(ITP!$N$3:$N$46,MATCH($AB1363,ITP!$E$3:$E$46,0)),""))</f>
        <v/>
      </c>
      <c r="AA1363" s="13">
        <f>IF(A1363="","",A1363&amp;"|"&amp;COUNTIF($A$2:A1363,A1363))</f>
        <v/>
      </c>
      <c r="AB1363" s="13">
        <f>IF($A1363="","",IFERROR(INDEX(ITP!$C$3:$C$21,MATCH(1,INDEX((ITP!$A$3:$A$21=$A1363)*(((ITP!$B$3:$B$21="")+ISNUMBER(SEARCH(ITP!$B$3:$B$21,$G1363&amp;" "&amp;$T1363)))&gt;0),0),0)),""))</f>
        <v/>
      </c>
    </row>
    <row r="1364">
      <c r="A1364" s="33" t="n"/>
      <c r="B1364" s="10" t="n"/>
      <c r="C1364" s="33" t="n"/>
      <c r="D1364" s="28" t="n"/>
      <c r="E1364" s="10" t="n"/>
      <c r="F1364" s="44" t="n"/>
      <c r="G1364" s="33" t="n"/>
      <c r="H1364" s="33" t="n"/>
      <c r="I1364" s="33" t="n"/>
      <c r="J1364" s="33" t="n"/>
      <c r="K1364" s="44" t="n"/>
      <c r="L1364" s="10" t="n"/>
      <c r="M1364" s="33" t="n"/>
      <c r="N1364" s="33" t="n"/>
      <c r="O1364" s="33" t="n"/>
      <c r="P1364" s="33" t="n"/>
      <c r="Q1364" s="33" t="n"/>
      <c r="R1364" s="33">
        <f>IF($AB1364="","",IFERROR(INDEX(ITP!$G$3:$G$46,MATCH($AB1364,ITP!$E$3:$E$46,0)),""))</f>
        <v/>
      </c>
      <c r="S1364" s="33" t="n"/>
      <c r="T1364" s="33" t="n"/>
      <c r="U1364" s="33">
        <f>IF($AB1364="","",IFERROR(INDEX(ITP!$I$3:$I$46,MATCH($AB1364,ITP!$E$3:$E$46,0)),""))</f>
        <v/>
      </c>
      <c r="V1364" s="33">
        <f>IF($AB1364="","",IFERROR(INDEX(ITP!$J$3:$J$46,MATCH($AB1364,ITP!$E$3:$E$46,0)),""))</f>
        <v/>
      </c>
      <c r="W1364" s="33">
        <f>IF($AB1364="","",IFERROR(INDEX(ITP!$K$3:$K$46,MATCH($AB1364,ITP!$E$3:$E$46,0)),""))</f>
        <v/>
      </c>
      <c r="X1364" s="33">
        <f>IF($AB1364="","",IFERROR(INDEX(ITP!$L$3:$L$46,MATCH($AB1364,ITP!$E$3:$E$46,0)),""))</f>
        <v/>
      </c>
      <c r="Y1364" s="33">
        <f>IF($AB1364="","",IFERROR(INDEX(ITP!$M$3:$M$46,MATCH($AB1364,ITP!$E$3:$E$46,0)),""))</f>
        <v/>
      </c>
      <c r="Z1364" s="33">
        <f>IF($AB1364="","",IFERROR(INDEX(ITP!$N$3:$N$46,MATCH($AB1364,ITP!$E$3:$E$46,0)),""))</f>
        <v/>
      </c>
      <c r="AA1364" s="13">
        <f>IF(A1364="","",A1364&amp;"|"&amp;COUNTIF($A$2:A1364,A1364))</f>
        <v/>
      </c>
      <c r="AB1364" s="13">
        <f>IF($A1364="","",IFERROR(INDEX(ITP!$C$3:$C$21,MATCH(1,INDEX((ITP!$A$3:$A$21=$A1364)*(((ITP!$B$3:$B$21="")+ISNUMBER(SEARCH(ITP!$B$3:$B$21,$G1364&amp;" "&amp;$T1364)))&gt;0),0),0)),""))</f>
        <v/>
      </c>
    </row>
    <row r="1365">
      <c r="A1365" s="33" t="n"/>
      <c r="B1365" s="10" t="n"/>
      <c r="C1365" s="33" t="n"/>
      <c r="D1365" s="28" t="n"/>
      <c r="E1365" s="10" t="n"/>
      <c r="F1365" s="44" t="n"/>
      <c r="G1365" s="33" t="n"/>
      <c r="H1365" s="33" t="n"/>
      <c r="I1365" s="33" t="n"/>
      <c r="J1365" s="33" t="n"/>
      <c r="K1365" s="44" t="n"/>
      <c r="L1365" s="10" t="n"/>
      <c r="M1365" s="33" t="n"/>
      <c r="N1365" s="33" t="n"/>
      <c r="O1365" s="33" t="n"/>
      <c r="P1365" s="33" t="n"/>
      <c r="Q1365" s="33" t="n"/>
      <c r="R1365" s="33">
        <f>IF($AB1365="","",IFERROR(INDEX(ITP!$G$3:$G$46,MATCH($AB1365,ITP!$E$3:$E$46,0)),""))</f>
        <v/>
      </c>
      <c r="S1365" s="33" t="n"/>
      <c r="T1365" s="33" t="n"/>
      <c r="U1365" s="33">
        <f>IF($AB1365="","",IFERROR(INDEX(ITP!$I$3:$I$46,MATCH($AB1365,ITP!$E$3:$E$46,0)),""))</f>
        <v/>
      </c>
      <c r="V1365" s="33">
        <f>IF($AB1365="","",IFERROR(INDEX(ITP!$J$3:$J$46,MATCH($AB1365,ITP!$E$3:$E$46,0)),""))</f>
        <v/>
      </c>
      <c r="W1365" s="33">
        <f>IF($AB1365="","",IFERROR(INDEX(ITP!$K$3:$K$46,MATCH($AB1365,ITP!$E$3:$E$46,0)),""))</f>
        <v/>
      </c>
      <c r="X1365" s="33">
        <f>IF($AB1365="","",IFERROR(INDEX(ITP!$L$3:$L$46,MATCH($AB1365,ITP!$E$3:$E$46,0)),""))</f>
        <v/>
      </c>
      <c r="Y1365" s="33">
        <f>IF($AB1365="","",IFERROR(INDEX(ITP!$M$3:$M$46,MATCH($AB1365,ITP!$E$3:$E$46,0)),""))</f>
        <v/>
      </c>
      <c r="Z1365" s="33">
        <f>IF($AB1365="","",IFERROR(INDEX(ITP!$N$3:$N$46,MATCH($AB1365,ITP!$E$3:$E$46,0)),""))</f>
        <v/>
      </c>
      <c r="AA1365" s="13">
        <f>IF(A1365="","",A1365&amp;"|"&amp;COUNTIF($A$2:A1365,A1365))</f>
        <v/>
      </c>
      <c r="AB1365" s="13">
        <f>IF($A1365="","",IFERROR(INDEX(ITP!$C$3:$C$21,MATCH(1,INDEX((ITP!$A$3:$A$21=$A1365)*(((ITP!$B$3:$B$21="")+ISNUMBER(SEARCH(ITP!$B$3:$B$21,$G1365&amp;" "&amp;$T1365)))&gt;0),0),0)),""))</f>
        <v/>
      </c>
    </row>
    <row r="1366">
      <c r="A1366" s="33" t="n"/>
      <c r="B1366" s="10" t="n"/>
      <c r="C1366" s="33" t="n"/>
      <c r="D1366" s="28" t="n"/>
      <c r="E1366" s="10" t="n"/>
      <c r="F1366" s="44" t="n"/>
      <c r="G1366" s="33" t="n"/>
      <c r="H1366" s="33" t="n"/>
      <c r="I1366" s="33" t="n"/>
      <c r="J1366" s="33" t="n"/>
      <c r="K1366" s="44" t="n"/>
      <c r="L1366" s="10" t="n"/>
      <c r="M1366" s="33" t="n"/>
      <c r="N1366" s="33" t="n"/>
      <c r="O1366" s="33" t="n"/>
      <c r="P1366" s="33" t="n"/>
      <c r="Q1366" s="33" t="n"/>
      <c r="R1366" s="33">
        <f>IF($AB1366="","",IFERROR(INDEX(ITP!$G$3:$G$46,MATCH($AB1366,ITP!$E$3:$E$46,0)),""))</f>
        <v/>
      </c>
      <c r="S1366" s="33" t="n"/>
      <c r="T1366" s="33" t="n"/>
      <c r="U1366" s="33">
        <f>IF($AB1366="","",IFERROR(INDEX(ITP!$I$3:$I$46,MATCH($AB1366,ITP!$E$3:$E$46,0)),""))</f>
        <v/>
      </c>
      <c r="V1366" s="33">
        <f>IF($AB1366="","",IFERROR(INDEX(ITP!$J$3:$J$46,MATCH($AB1366,ITP!$E$3:$E$46,0)),""))</f>
        <v/>
      </c>
      <c r="W1366" s="33">
        <f>IF($AB1366="","",IFERROR(INDEX(ITP!$K$3:$K$46,MATCH($AB1366,ITP!$E$3:$E$46,0)),""))</f>
        <v/>
      </c>
      <c r="X1366" s="33">
        <f>IF($AB1366="","",IFERROR(INDEX(ITP!$L$3:$L$46,MATCH($AB1366,ITP!$E$3:$E$46,0)),""))</f>
        <v/>
      </c>
      <c r="Y1366" s="33">
        <f>IF($AB1366="","",IFERROR(INDEX(ITP!$M$3:$M$46,MATCH($AB1366,ITP!$E$3:$E$46,0)),""))</f>
        <v/>
      </c>
      <c r="Z1366" s="33">
        <f>IF($AB1366="","",IFERROR(INDEX(ITP!$N$3:$N$46,MATCH($AB1366,ITP!$E$3:$E$46,0)),""))</f>
        <v/>
      </c>
      <c r="AA1366" s="13">
        <f>IF(A1366="","",A1366&amp;"|"&amp;COUNTIF($A$2:A1366,A1366))</f>
        <v/>
      </c>
      <c r="AB1366" s="13">
        <f>IF($A1366="","",IFERROR(INDEX(ITP!$C$3:$C$21,MATCH(1,INDEX((ITP!$A$3:$A$21=$A1366)*(((ITP!$B$3:$B$21="")+ISNUMBER(SEARCH(ITP!$B$3:$B$21,$G1366&amp;" "&amp;$T1366)))&gt;0),0),0)),""))</f>
        <v/>
      </c>
    </row>
    <row r="1367">
      <c r="A1367" s="33" t="n"/>
      <c r="B1367" s="10" t="n"/>
      <c r="C1367" s="33" t="n"/>
      <c r="D1367" s="28" t="n"/>
      <c r="E1367" s="10" t="n"/>
      <c r="F1367" s="44" t="n"/>
      <c r="G1367" s="33" t="n"/>
      <c r="H1367" s="33" t="n"/>
      <c r="I1367" s="33" t="n"/>
      <c r="J1367" s="33" t="n"/>
      <c r="K1367" s="44" t="n"/>
      <c r="L1367" s="10" t="n"/>
      <c r="M1367" s="33" t="n"/>
      <c r="N1367" s="33" t="n"/>
      <c r="O1367" s="33" t="n"/>
      <c r="P1367" s="33" t="n"/>
      <c r="Q1367" s="33" t="n"/>
      <c r="R1367" s="33">
        <f>IF($AB1367="","",IFERROR(INDEX(ITP!$G$3:$G$46,MATCH($AB1367,ITP!$E$3:$E$46,0)),""))</f>
        <v/>
      </c>
      <c r="S1367" s="33" t="n"/>
      <c r="T1367" s="33" t="n"/>
      <c r="U1367" s="33">
        <f>IF($AB1367="","",IFERROR(INDEX(ITP!$I$3:$I$46,MATCH($AB1367,ITP!$E$3:$E$46,0)),""))</f>
        <v/>
      </c>
      <c r="V1367" s="33">
        <f>IF($AB1367="","",IFERROR(INDEX(ITP!$J$3:$J$46,MATCH($AB1367,ITP!$E$3:$E$46,0)),""))</f>
        <v/>
      </c>
      <c r="W1367" s="33">
        <f>IF($AB1367="","",IFERROR(INDEX(ITP!$K$3:$K$46,MATCH($AB1367,ITP!$E$3:$E$46,0)),""))</f>
        <v/>
      </c>
      <c r="X1367" s="33">
        <f>IF($AB1367="","",IFERROR(INDEX(ITP!$L$3:$L$46,MATCH($AB1367,ITP!$E$3:$E$46,0)),""))</f>
        <v/>
      </c>
      <c r="Y1367" s="33">
        <f>IF($AB1367="","",IFERROR(INDEX(ITP!$M$3:$M$46,MATCH($AB1367,ITP!$E$3:$E$46,0)),""))</f>
        <v/>
      </c>
      <c r="Z1367" s="33">
        <f>IF($AB1367="","",IFERROR(INDEX(ITP!$N$3:$N$46,MATCH($AB1367,ITP!$E$3:$E$46,0)),""))</f>
        <v/>
      </c>
      <c r="AA1367" s="13">
        <f>IF(A1367="","",A1367&amp;"|"&amp;COUNTIF($A$2:A1367,A1367))</f>
        <v/>
      </c>
      <c r="AB1367" s="13">
        <f>IF($A1367="","",IFERROR(INDEX(ITP!$C$3:$C$21,MATCH(1,INDEX((ITP!$A$3:$A$21=$A1367)*(((ITP!$B$3:$B$21="")+ISNUMBER(SEARCH(ITP!$B$3:$B$21,$G1367&amp;" "&amp;$T1367)))&gt;0),0),0)),""))</f>
        <v/>
      </c>
    </row>
    <row r="1368">
      <c r="A1368" s="33" t="n"/>
      <c r="B1368" s="10" t="n"/>
      <c r="C1368" s="33" t="n"/>
      <c r="D1368" s="28" t="n"/>
      <c r="E1368" s="10" t="n"/>
      <c r="F1368" s="44" t="n"/>
      <c r="G1368" s="33" t="n"/>
      <c r="H1368" s="33" t="n"/>
      <c r="I1368" s="33" t="n"/>
      <c r="J1368" s="33" t="n"/>
      <c r="K1368" s="44" t="n"/>
      <c r="L1368" s="10" t="n"/>
      <c r="M1368" s="33" t="n"/>
      <c r="N1368" s="33" t="n"/>
      <c r="O1368" s="33" t="n"/>
      <c r="P1368" s="33" t="n"/>
      <c r="Q1368" s="33" t="n"/>
      <c r="R1368" s="33">
        <f>IF($AB1368="","",IFERROR(INDEX(ITP!$G$3:$G$46,MATCH($AB1368,ITP!$E$3:$E$46,0)),""))</f>
        <v/>
      </c>
      <c r="S1368" s="33" t="n"/>
      <c r="T1368" s="33" t="n"/>
      <c r="U1368" s="33">
        <f>IF($AB1368="","",IFERROR(INDEX(ITP!$I$3:$I$46,MATCH($AB1368,ITP!$E$3:$E$46,0)),""))</f>
        <v/>
      </c>
      <c r="V1368" s="33">
        <f>IF($AB1368="","",IFERROR(INDEX(ITP!$J$3:$J$46,MATCH($AB1368,ITP!$E$3:$E$46,0)),""))</f>
        <v/>
      </c>
      <c r="W1368" s="33">
        <f>IF($AB1368="","",IFERROR(INDEX(ITP!$K$3:$K$46,MATCH($AB1368,ITP!$E$3:$E$46,0)),""))</f>
        <v/>
      </c>
      <c r="X1368" s="33">
        <f>IF($AB1368="","",IFERROR(INDEX(ITP!$L$3:$L$46,MATCH($AB1368,ITP!$E$3:$E$46,0)),""))</f>
        <v/>
      </c>
      <c r="Y1368" s="33">
        <f>IF($AB1368="","",IFERROR(INDEX(ITP!$M$3:$M$46,MATCH($AB1368,ITP!$E$3:$E$46,0)),""))</f>
        <v/>
      </c>
      <c r="Z1368" s="33">
        <f>IF($AB1368="","",IFERROR(INDEX(ITP!$N$3:$N$46,MATCH($AB1368,ITP!$E$3:$E$46,0)),""))</f>
        <v/>
      </c>
      <c r="AA1368" s="13">
        <f>IF(A1368="","",A1368&amp;"|"&amp;COUNTIF($A$2:A1368,A1368))</f>
        <v/>
      </c>
      <c r="AB1368" s="13">
        <f>IF($A1368="","",IFERROR(INDEX(ITP!$C$3:$C$21,MATCH(1,INDEX((ITP!$A$3:$A$21=$A1368)*(((ITP!$B$3:$B$21="")+ISNUMBER(SEARCH(ITP!$B$3:$B$21,$G1368&amp;" "&amp;$T1368)))&gt;0),0),0)),""))</f>
        <v/>
      </c>
    </row>
    <row r="1369">
      <c r="A1369" s="33" t="n"/>
      <c r="B1369" s="10" t="n"/>
      <c r="C1369" s="33" t="n"/>
      <c r="D1369" s="28" t="n"/>
      <c r="E1369" s="10" t="n"/>
      <c r="F1369" s="44" t="n"/>
      <c r="G1369" s="33" t="n"/>
      <c r="H1369" s="33" t="n"/>
      <c r="I1369" s="33" t="n"/>
      <c r="J1369" s="33" t="n"/>
      <c r="K1369" s="44" t="n"/>
      <c r="L1369" s="10" t="n"/>
      <c r="M1369" s="33" t="n"/>
      <c r="N1369" s="33" t="n"/>
      <c r="O1369" s="33" t="n"/>
      <c r="P1369" s="33" t="n"/>
      <c r="Q1369" s="33" t="n"/>
      <c r="R1369" s="33">
        <f>IF($AB1369="","",IFERROR(INDEX(ITP!$G$3:$G$46,MATCH($AB1369,ITP!$E$3:$E$46,0)),""))</f>
        <v/>
      </c>
      <c r="S1369" s="33" t="n"/>
      <c r="T1369" s="33" t="n"/>
      <c r="U1369" s="33">
        <f>IF($AB1369="","",IFERROR(INDEX(ITP!$I$3:$I$46,MATCH($AB1369,ITP!$E$3:$E$46,0)),""))</f>
        <v/>
      </c>
      <c r="V1369" s="33">
        <f>IF($AB1369="","",IFERROR(INDEX(ITP!$J$3:$J$46,MATCH($AB1369,ITP!$E$3:$E$46,0)),""))</f>
        <v/>
      </c>
      <c r="W1369" s="33">
        <f>IF($AB1369="","",IFERROR(INDEX(ITP!$K$3:$K$46,MATCH($AB1369,ITP!$E$3:$E$46,0)),""))</f>
        <v/>
      </c>
      <c r="X1369" s="33">
        <f>IF($AB1369="","",IFERROR(INDEX(ITP!$L$3:$L$46,MATCH($AB1369,ITP!$E$3:$E$46,0)),""))</f>
        <v/>
      </c>
      <c r="Y1369" s="33">
        <f>IF($AB1369="","",IFERROR(INDEX(ITP!$M$3:$M$46,MATCH($AB1369,ITP!$E$3:$E$46,0)),""))</f>
        <v/>
      </c>
      <c r="Z1369" s="33">
        <f>IF($AB1369="","",IFERROR(INDEX(ITP!$N$3:$N$46,MATCH($AB1369,ITP!$E$3:$E$46,0)),""))</f>
        <v/>
      </c>
      <c r="AA1369" s="13">
        <f>IF(A1369="","",A1369&amp;"|"&amp;COUNTIF($A$2:A1369,A1369))</f>
        <v/>
      </c>
      <c r="AB1369" s="13">
        <f>IF($A1369="","",IFERROR(INDEX(ITP!$C$3:$C$21,MATCH(1,INDEX((ITP!$A$3:$A$21=$A1369)*(((ITP!$B$3:$B$21="")+ISNUMBER(SEARCH(ITP!$B$3:$B$21,$G1369&amp;" "&amp;$T1369)))&gt;0),0),0)),""))</f>
        <v/>
      </c>
    </row>
    <row r="1370">
      <c r="A1370" s="33" t="n"/>
      <c r="B1370" s="10" t="n"/>
      <c r="C1370" s="33" t="n"/>
      <c r="D1370" s="28" t="n"/>
      <c r="E1370" s="10" t="n"/>
      <c r="F1370" s="44" t="n"/>
      <c r="G1370" s="33" t="n"/>
      <c r="H1370" s="33" t="n"/>
      <c r="I1370" s="33" t="n"/>
      <c r="J1370" s="33" t="n"/>
      <c r="K1370" s="44" t="n"/>
      <c r="L1370" s="10" t="n"/>
      <c r="M1370" s="33" t="n"/>
      <c r="N1370" s="33" t="n"/>
      <c r="O1370" s="33" t="n"/>
      <c r="P1370" s="33" t="n"/>
      <c r="Q1370" s="33" t="n"/>
      <c r="R1370" s="33">
        <f>IF($AB1370="","",IFERROR(INDEX(ITP!$G$3:$G$46,MATCH($AB1370,ITP!$E$3:$E$46,0)),""))</f>
        <v/>
      </c>
      <c r="S1370" s="33" t="n"/>
      <c r="T1370" s="33" t="n"/>
      <c r="U1370" s="33">
        <f>IF($AB1370="","",IFERROR(INDEX(ITP!$I$3:$I$46,MATCH($AB1370,ITP!$E$3:$E$46,0)),""))</f>
        <v/>
      </c>
      <c r="V1370" s="33">
        <f>IF($AB1370="","",IFERROR(INDEX(ITP!$J$3:$J$46,MATCH($AB1370,ITP!$E$3:$E$46,0)),""))</f>
        <v/>
      </c>
      <c r="W1370" s="33">
        <f>IF($AB1370="","",IFERROR(INDEX(ITP!$K$3:$K$46,MATCH($AB1370,ITP!$E$3:$E$46,0)),""))</f>
        <v/>
      </c>
      <c r="X1370" s="33">
        <f>IF($AB1370="","",IFERROR(INDEX(ITP!$L$3:$L$46,MATCH($AB1370,ITP!$E$3:$E$46,0)),""))</f>
        <v/>
      </c>
      <c r="Y1370" s="33">
        <f>IF($AB1370="","",IFERROR(INDEX(ITP!$M$3:$M$46,MATCH($AB1370,ITP!$E$3:$E$46,0)),""))</f>
        <v/>
      </c>
      <c r="Z1370" s="33">
        <f>IF($AB1370="","",IFERROR(INDEX(ITP!$N$3:$N$46,MATCH($AB1370,ITP!$E$3:$E$46,0)),""))</f>
        <v/>
      </c>
      <c r="AA1370" s="13">
        <f>IF(A1370="","",A1370&amp;"|"&amp;COUNTIF($A$2:A1370,A1370))</f>
        <v/>
      </c>
      <c r="AB1370" s="13">
        <f>IF($A1370="","",IFERROR(INDEX(ITP!$C$3:$C$21,MATCH(1,INDEX((ITP!$A$3:$A$21=$A1370)*(((ITP!$B$3:$B$21="")+ISNUMBER(SEARCH(ITP!$B$3:$B$21,$G1370&amp;" "&amp;$T1370)))&gt;0),0),0)),""))</f>
        <v/>
      </c>
    </row>
    <row r="1371">
      <c r="A1371" s="33" t="n"/>
      <c r="B1371" s="10" t="n"/>
      <c r="C1371" s="33" t="n"/>
      <c r="D1371" s="28" t="n"/>
      <c r="E1371" s="10" t="n"/>
      <c r="F1371" s="44" t="n"/>
      <c r="G1371" s="33" t="n"/>
      <c r="H1371" s="33" t="n"/>
      <c r="I1371" s="33" t="n"/>
      <c r="J1371" s="33" t="n"/>
      <c r="K1371" s="44" t="n"/>
      <c r="L1371" s="10" t="n"/>
      <c r="M1371" s="33" t="n"/>
      <c r="N1371" s="33" t="n"/>
      <c r="O1371" s="33" t="n"/>
      <c r="P1371" s="33" t="n"/>
      <c r="Q1371" s="33" t="n"/>
      <c r="R1371" s="33">
        <f>IF($AB1371="","",IFERROR(INDEX(ITP!$G$3:$G$46,MATCH($AB1371,ITP!$E$3:$E$46,0)),""))</f>
        <v/>
      </c>
      <c r="S1371" s="33" t="n"/>
      <c r="T1371" s="33" t="n"/>
      <c r="U1371" s="33">
        <f>IF($AB1371="","",IFERROR(INDEX(ITP!$I$3:$I$46,MATCH($AB1371,ITP!$E$3:$E$46,0)),""))</f>
        <v/>
      </c>
      <c r="V1371" s="33">
        <f>IF($AB1371="","",IFERROR(INDEX(ITP!$J$3:$J$46,MATCH($AB1371,ITP!$E$3:$E$46,0)),""))</f>
        <v/>
      </c>
      <c r="W1371" s="33">
        <f>IF($AB1371="","",IFERROR(INDEX(ITP!$K$3:$K$46,MATCH($AB1371,ITP!$E$3:$E$46,0)),""))</f>
        <v/>
      </c>
      <c r="X1371" s="33">
        <f>IF($AB1371="","",IFERROR(INDEX(ITP!$L$3:$L$46,MATCH($AB1371,ITP!$E$3:$E$46,0)),""))</f>
        <v/>
      </c>
      <c r="Y1371" s="33">
        <f>IF($AB1371="","",IFERROR(INDEX(ITP!$M$3:$M$46,MATCH($AB1371,ITP!$E$3:$E$46,0)),""))</f>
        <v/>
      </c>
      <c r="Z1371" s="33">
        <f>IF($AB1371="","",IFERROR(INDEX(ITP!$N$3:$N$46,MATCH($AB1371,ITP!$E$3:$E$46,0)),""))</f>
        <v/>
      </c>
      <c r="AA1371" s="13">
        <f>IF(A1371="","",A1371&amp;"|"&amp;COUNTIF($A$2:A1371,A1371))</f>
        <v/>
      </c>
      <c r="AB1371" s="13">
        <f>IF($A1371="","",IFERROR(INDEX(ITP!$C$3:$C$21,MATCH(1,INDEX((ITP!$A$3:$A$21=$A1371)*(((ITP!$B$3:$B$21="")+ISNUMBER(SEARCH(ITP!$B$3:$B$21,$G1371&amp;" "&amp;$T1371)))&gt;0),0),0)),""))</f>
        <v/>
      </c>
    </row>
    <row r="1372">
      <c r="A1372" s="33" t="n"/>
      <c r="B1372" s="10" t="n"/>
      <c r="C1372" s="33" t="n"/>
      <c r="D1372" s="28" t="n"/>
      <c r="E1372" s="10" t="n"/>
      <c r="F1372" s="44" t="n"/>
      <c r="G1372" s="33" t="n"/>
      <c r="H1372" s="33" t="n"/>
      <c r="I1372" s="33" t="n"/>
      <c r="J1372" s="33" t="n"/>
      <c r="K1372" s="44" t="n"/>
      <c r="L1372" s="10" t="n"/>
      <c r="M1372" s="33" t="n"/>
      <c r="N1372" s="33" t="n"/>
      <c r="O1372" s="33" t="n"/>
      <c r="P1372" s="33" t="n"/>
      <c r="Q1372" s="33" t="n"/>
      <c r="R1372" s="33">
        <f>IF($AB1372="","",IFERROR(INDEX(ITP!$G$3:$G$46,MATCH($AB1372,ITP!$E$3:$E$46,0)),""))</f>
        <v/>
      </c>
      <c r="S1372" s="33" t="n"/>
      <c r="T1372" s="33" t="n"/>
      <c r="U1372" s="33">
        <f>IF($AB1372="","",IFERROR(INDEX(ITP!$I$3:$I$46,MATCH($AB1372,ITP!$E$3:$E$46,0)),""))</f>
        <v/>
      </c>
      <c r="V1372" s="33">
        <f>IF($AB1372="","",IFERROR(INDEX(ITP!$J$3:$J$46,MATCH($AB1372,ITP!$E$3:$E$46,0)),""))</f>
        <v/>
      </c>
      <c r="W1372" s="33">
        <f>IF($AB1372="","",IFERROR(INDEX(ITP!$K$3:$K$46,MATCH($AB1372,ITP!$E$3:$E$46,0)),""))</f>
        <v/>
      </c>
      <c r="X1372" s="33">
        <f>IF($AB1372="","",IFERROR(INDEX(ITP!$L$3:$L$46,MATCH($AB1372,ITP!$E$3:$E$46,0)),""))</f>
        <v/>
      </c>
      <c r="Y1372" s="33">
        <f>IF($AB1372="","",IFERROR(INDEX(ITP!$M$3:$M$46,MATCH($AB1372,ITP!$E$3:$E$46,0)),""))</f>
        <v/>
      </c>
      <c r="Z1372" s="33">
        <f>IF($AB1372="","",IFERROR(INDEX(ITP!$N$3:$N$46,MATCH($AB1372,ITP!$E$3:$E$46,0)),""))</f>
        <v/>
      </c>
      <c r="AA1372" s="13">
        <f>IF(A1372="","",A1372&amp;"|"&amp;COUNTIF($A$2:A1372,A1372))</f>
        <v/>
      </c>
      <c r="AB1372" s="13">
        <f>IF($A1372="","",IFERROR(INDEX(ITP!$C$3:$C$21,MATCH(1,INDEX((ITP!$A$3:$A$21=$A1372)*(((ITP!$B$3:$B$21="")+ISNUMBER(SEARCH(ITP!$B$3:$B$21,$G1372&amp;" "&amp;$T1372)))&gt;0),0),0)),""))</f>
        <v/>
      </c>
    </row>
    <row r="1373">
      <c r="A1373" s="33" t="n"/>
      <c r="B1373" s="10" t="n"/>
      <c r="C1373" s="33" t="n"/>
      <c r="D1373" s="28" t="n"/>
      <c r="E1373" s="10" t="n"/>
      <c r="F1373" s="44" t="n"/>
      <c r="G1373" s="33" t="n"/>
      <c r="H1373" s="33" t="n"/>
      <c r="I1373" s="33" t="n"/>
      <c r="J1373" s="33" t="n"/>
      <c r="K1373" s="44" t="n"/>
      <c r="L1373" s="10" t="n"/>
      <c r="M1373" s="33" t="n"/>
      <c r="N1373" s="33" t="n"/>
      <c r="O1373" s="33" t="n"/>
      <c r="P1373" s="33" t="n"/>
      <c r="Q1373" s="33" t="n"/>
      <c r="R1373" s="33">
        <f>IF($AB1373="","",IFERROR(INDEX(ITP!$G$3:$G$46,MATCH($AB1373,ITP!$E$3:$E$46,0)),""))</f>
        <v/>
      </c>
      <c r="S1373" s="33" t="n"/>
      <c r="T1373" s="33" t="n"/>
      <c r="U1373" s="33">
        <f>IF($AB1373="","",IFERROR(INDEX(ITP!$I$3:$I$46,MATCH($AB1373,ITP!$E$3:$E$46,0)),""))</f>
        <v/>
      </c>
      <c r="V1373" s="33">
        <f>IF($AB1373="","",IFERROR(INDEX(ITP!$J$3:$J$46,MATCH($AB1373,ITP!$E$3:$E$46,0)),""))</f>
        <v/>
      </c>
      <c r="W1373" s="33">
        <f>IF($AB1373="","",IFERROR(INDEX(ITP!$K$3:$K$46,MATCH($AB1373,ITP!$E$3:$E$46,0)),""))</f>
        <v/>
      </c>
      <c r="X1373" s="33">
        <f>IF($AB1373="","",IFERROR(INDEX(ITP!$L$3:$L$46,MATCH($AB1373,ITP!$E$3:$E$46,0)),""))</f>
        <v/>
      </c>
      <c r="Y1373" s="33">
        <f>IF($AB1373="","",IFERROR(INDEX(ITP!$M$3:$M$46,MATCH($AB1373,ITP!$E$3:$E$46,0)),""))</f>
        <v/>
      </c>
      <c r="Z1373" s="33">
        <f>IF($AB1373="","",IFERROR(INDEX(ITP!$N$3:$N$46,MATCH($AB1373,ITP!$E$3:$E$46,0)),""))</f>
        <v/>
      </c>
      <c r="AA1373" s="13">
        <f>IF(A1373="","",A1373&amp;"|"&amp;COUNTIF($A$2:A1373,A1373))</f>
        <v/>
      </c>
      <c r="AB1373" s="13">
        <f>IF($A1373="","",IFERROR(INDEX(ITP!$C$3:$C$21,MATCH(1,INDEX((ITP!$A$3:$A$21=$A1373)*(((ITP!$B$3:$B$21="")+ISNUMBER(SEARCH(ITP!$B$3:$B$21,$G1373&amp;" "&amp;$T1373)))&gt;0),0),0)),""))</f>
        <v/>
      </c>
    </row>
    <row r="1374">
      <c r="A1374" s="33" t="n"/>
      <c r="B1374" s="10" t="n"/>
      <c r="C1374" s="33" t="n"/>
      <c r="D1374" s="28" t="n"/>
      <c r="E1374" s="10" t="n"/>
      <c r="F1374" s="44" t="n"/>
      <c r="G1374" s="33" t="n"/>
      <c r="H1374" s="33" t="n"/>
      <c r="I1374" s="33" t="n"/>
      <c r="J1374" s="33" t="n"/>
      <c r="K1374" s="44" t="n"/>
      <c r="L1374" s="10" t="n"/>
      <c r="M1374" s="33" t="n"/>
      <c r="N1374" s="33" t="n"/>
      <c r="O1374" s="33" t="n"/>
      <c r="P1374" s="33" t="n"/>
      <c r="Q1374" s="33" t="n"/>
      <c r="R1374" s="33">
        <f>IF($AB1374="","",IFERROR(INDEX(ITP!$G$3:$G$46,MATCH($AB1374,ITP!$E$3:$E$46,0)),""))</f>
        <v/>
      </c>
      <c r="S1374" s="33" t="n"/>
      <c r="T1374" s="33" t="n"/>
      <c r="U1374" s="33">
        <f>IF($AB1374="","",IFERROR(INDEX(ITP!$I$3:$I$46,MATCH($AB1374,ITP!$E$3:$E$46,0)),""))</f>
        <v/>
      </c>
      <c r="V1374" s="33">
        <f>IF($AB1374="","",IFERROR(INDEX(ITP!$J$3:$J$46,MATCH($AB1374,ITP!$E$3:$E$46,0)),""))</f>
        <v/>
      </c>
      <c r="W1374" s="33">
        <f>IF($AB1374="","",IFERROR(INDEX(ITP!$K$3:$K$46,MATCH($AB1374,ITP!$E$3:$E$46,0)),""))</f>
        <v/>
      </c>
      <c r="X1374" s="33">
        <f>IF($AB1374="","",IFERROR(INDEX(ITP!$L$3:$L$46,MATCH($AB1374,ITP!$E$3:$E$46,0)),""))</f>
        <v/>
      </c>
      <c r="Y1374" s="33">
        <f>IF($AB1374="","",IFERROR(INDEX(ITP!$M$3:$M$46,MATCH($AB1374,ITP!$E$3:$E$46,0)),""))</f>
        <v/>
      </c>
      <c r="Z1374" s="33">
        <f>IF($AB1374="","",IFERROR(INDEX(ITP!$N$3:$N$46,MATCH($AB1374,ITP!$E$3:$E$46,0)),""))</f>
        <v/>
      </c>
      <c r="AA1374" s="13">
        <f>IF(A1374="","",A1374&amp;"|"&amp;COUNTIF($A$2:A1374,A1374))</f>
        <v/>
      </c>
      <c r="AB1374" s="13">
        <f>IF($A1374="","",IFERROR(INDEX(ITP!$C$3:$C$21,MATCH(1,INDEX((ITP!$A$3:$A$21=$A1374)*(((ITP!$B$3:$B$21="")+ISNUMBER(SEARCH(ITP!$B$3:$B$21,$G1374&amp;" "&amp;$T1374)))&gt;0),0),0)),""))</f>
        <v/>
      </c>
    </row>
    <row r="1375">
      <c r="A1375" s="33" t="n"/>
      <c r="B1375" s="10" t="n"/>
      <c r="C1375" s="33" t="n"/>
      <c r="D1375" s="28" t="n"/>
      <c r="E1375" s="10" t="n"/>
      <c r="F1375" s="44" t="n"/>
      <c r="G1375" s="33" t="n"/>
      <c r="H1375" s="33" t="n"/>
      <c r="I1375" s="33" t="n"/>
      <c r="J1375" s="33" t="n"/>
      <c r="K1375" s="44" t="n"/>
      <c r="L1375" s="10" t="n"/>
      <c r="M1375" s="33" t="n"/>
      <c r="N1375" s="33" t="n"/>
      <c r="O1375" s="33" t="n"/>
      <c r="P1375" s="33" t="n"/>
      <c r="Q1375" s="33" t="n"/>
      <c r="R1375" s="33">
        <f>IF($AB1375="","",IFERROR(INDEX(ITP!$G$3:$G$46,MATCH($AB1375,ITP!$E$3:$E$46,0)),""))</f>
        <v/>
      </c>
      <c r="S1375" s="33" t="n"/>
      <c r="T1375" s="33" t="n"/>
      <c r="U1375" s="33">
        <f>IF($AB1375="","",IFERROR(INDEX(ITP!$I$3:$I$46,MATCH($AB1375,ITP!$E$3:$E$46,0)),""))</f>
        <v/>
      </c>
      <c r="V1375" s="33">
        <f>IF($AB1375="","",IFERROR(INDEX(ITP!$J$3:$J$46,MATCH($AB1375,ITP!$E$3:$E$46,0)),""))</f>
        <v/>
      </c>
      <c r="W1375" s="33">
        <f>IF($AB1375="","",IFERROR(INDEX(ITP!$K$3:$K$46,MATCH($AB1375,ITP!$E$3:$E$46,0)),""))</f>
        <v/>
      </c>
      <c r="X1375" s="33">
        <f>IF($AB1375="","",IFERROR(INDEX(ITP!$L$3:$L$46,MATCH($AB1375,ITP!$E$3:$E$46,0)),""))</f>
        <v/>
      </c>
      <c r="Y1375" s="33">
        <f>IF($AB1375="","",IFERROR(INDEX(ITP!$M$3:$M$46,MATCH($AB1375,ITP!$E$3:$E$46,0)),""))</f>
        <v/>
      </c>
      <c r="Z1375" s="33">
        <f>IF($AB1375="","",IFERROR(INDEX(ITP!$N$3:$N$46,MATCH($AB1375,ITP!$E$3:$E$46,0)),""))</f>
        <v/>
      </c>
      <c r="AA1375" s="13">
        <f>IF(A1375="","",A1375&amp;"|"&amp;COUNTIF($A$2:A1375,A1375))</f>
        <v/>
      </c>
      <c r="AB1375" s="13">
        <f>IF($A1375="","",IFERROR(INDEX(ITP!$C$3:$C$21,MATCH(1,INDEX((ITP!$A$3:$A$21=$A1375)*(((ITP!$B$3:$B$21="")+ISNUMBER(SEARCH(ITP!$B$3:$B$21,$G1375&amp;" "&amp;$T1375)))&gt;0),0),0)),""))</f>
        <v/>
      </c>
    </row>
    <row r="1376">
      <c r="A1376" s="33" t="n"/>
      <c r="B1376" s="10" t="n"/>
      <c r="C1376" s="33" t="n"/>
      <c r="D1376" s="28" t="n"/>
      <c r="E1376" s="10" t="n"/>
      <c r="F1376" s="44" t="n"/>
      <c r="G1376" s="33" t="n"/>
      <c r="H1376" s="33" t="n"/>
      <c r="I1376" s="33" t="n"/>
      <c r="J1376" s="33" t="n"/>
      <c r="K1376" s="44" t="n"/>
      <c r="L1376" s="10" t="n"/>
      <c r="M1376" s="33" t="n"/>
      <c r="N1376" s="33" t="n"/>
      <c r="O1376" s="33" t="n"/>
      <c r="P1376" s="33" t="n"/>
      <c r="Q1376" s="33" t="n"/>
      <c r="R1376" s="33">
        <f>IF($AB1376="","",IFERROR(INDEX(ITP!$G$3:$G$46,MATCH($AB1376,ITP!$E$3:$E$46,0)),""))</f>
        <v/>
      </c>
      <c r="S1376" s="33" t="n"/>
      <c r="T1376" s="33" t="n"/>
      <c r="U1376" s="33">
        <f>IF($AB1376="","",IFERROR(INDEX(ITP!$I$3:$I$46,MATCH($AB1376,ITP!$E$3:$E$46,0)),""))</f>
        <v/>
      </c>
      <c r="V1376" s="33">
        <f>IF($AB1376="","",IFERROR(INDEX(ITP!$J$3:$J$46,MATCH($AB1376,ITP!$E$3:$E$46,0)),""))</f>
        <v/>
      </c>
      <c r="W1376" s="33">
        <f>IF($AB1376="","",IFERROR(INDEX(ITP!$K$3:$K$46,MATCH($AB1376,ITP!$E$3:$E$46,0)),""))</f>
        <v/>
      </c>
      <c r="X1376" s="33">
        <f>IF($AB1376="","",IFERROR(INDEX(ITP!$L$3:$L$46,MATCH($AB1376,ITP!$E$3:$E$46,0)),""))</f>
        <v/>
      </c>
      <c r="Y1376" s="33">
        <f>IF($AB1376="","",IFERROR(INDEX(ITP!$M$3:$M$46,MATCH($AB1376,ITP!$E$3:$E$46,0)),""))</f>
        <v/>
      </c>
      <c r="Z1376" s="33">
        <f>IF($AB1376="","",IFERROR(INDEX(ITP!$N$3:$N$46,MATCH($AB1376,ITP!$E$3:$E$46,0)),""))</f>
        <v/>
      </c>
      <c r="AA1376" s="13">
        <f>IF(A1376="","",A1376&amp;"|"&amp;COUNTIF($A$2:A1376,A1376))</f>
        <v/>
      </c>
      <c r="AB1376" s="13">
        <f>IF($A1376="","",IFERROR(INDEX(ITP!$C$3:$C$21,MATCH(1,INDEX((ITP!$A$3:$A$21=$A1376)*(((ITP!$B$3:$B$21="")+ISNUMBER(SEARCH(ITP!$B$3:$B$21,$G1376&amp;" "&amp;$T1376)))&gt;0),0),0)),""))</f>
        <v/>
      </c>
    </row>
    <row r="1377">
      <c r="A1377" s="33" t="n"/>
      <c r="B1377" s="10" t="n"/>
      <c r="C1377" s="33" t="n"/>
      <c r="D1377" s="28" t="n"/>
      <c r="E1377" s="10" t="n"/>
      <c r="F1377" s="44" t="n"/>
      <c r="G1377" s="33" t="n"/>
      <c r="H1377" s="33" t="n"/>
      <c r="I1377" s="33" t="n"/>
      <c r="J1377" s="33" t="n"/>
      <c r="K1377" s="44" t="n"/>
      <c r="L1377" s="10" t="n"/>
      <c r="M1377" s="33" t="n"/>
      <c r="N1377" s="33" t="n"/>
      <c r="O1377" s="33" t="n"/>
      <c r="P1377" s="33" t="n"/>
      <c r="Q1377" s="33" t="n"/>
      <c r="R1377" s="33">
        <f>IF($AB1377="","",IFERROR(INDEX(ITP!$G$3:$G$46,MATCH($AB1377,ITP!$E$3:$E$46,0)),""))</f>
        <v/>
      </c>
      <c r="S1377" s="33" t="n"/>
      <c r="T1377" s="33" t="n"/>
      <c r="U1377" s="33">
        <f>IF($AB1377="","",IFERROR(INDEX(ITP!$I$3:$I$46,MATCH($AB1377,ITP!$E$3:$E$46,0)),""))</f>
        <v/>
      </c>
      <c r="V1377" s="33">
        <f>IF($AB1377="","",IFERROR(INDEX(ITP!$J$3:$J$46,MATCH($AB1377,ITP!$E$3:$E$46,0)),""))</f>
        <v/>
      </c>
      <c r="W1377" s="33">
        <f>IF($AB1377="","",IFERROR(INDEX(ITP!$K$3:$K$46,MATCH($AB1377,ITP!$E$3:$E$46,0)),""))</f>
        <v/>
      </c>
      <c r="X1377" s="33">
        <f>IF($AB1377="","",IFERROR(INDEX(ITP!$L$3:$L$46,MATCH($AB1377,ITP!$E$3:$E$46,0)),""))</f>
        <v/>
      </c>
      <c r="Y1377" s="33">
        <f>IF($AB1377="","",IFERROR(INDEX(ITP!$M$3:$M$46,MATCH($AB1377,ITP!$E$3:$E$46,0)),""))</f>
        <v/>
      </c>
      <c r="Z1377" s="33">
        <f>IF($AB1377="","",IFERROR(INDEX(ITP!$N$3:$N$46,MATCH($AB1377,ITP!$E$3:$E$46,0)),""))</f>
        <v/>
      </c>
      <c r="AA1377" s="13">
        <f>IF(A1377="","",A1377&amp;"|"&amp;COUNTIF($A$2:A1377,A1377))</f>
        <v/>
      </c>
      <c r="AB1377" s="13">
        <f>IF($A1377="","",IFERROR(INDEX(ITP!$C$3:$C$21,MATCH(1,INDEX((ITP!$A$3:$A$21=$A1377)*(((ITP!$B$3:$B$21="")+ISNUMBER(SEARCH(ITP!$B$3:$B$21,$G1377&amp;" "&amp;$T1377)))&gt;0),0),0)),""))</f>
        <v/>
      </c>
    </row>
    <row r="1378">
      <c r="A1378" s="33" t="n"/>
      <c r="B1378" s="10" t="n"/>
      <c r="C1378" s="33" t="n"/>
      <c r="D1378" s="28" t="n"/>
      <c r="E1378" s="10" t="n"/>
      <c r="F1378" s="44" t="n"/>
      <c r="G1378" s="33" t="n"/>
      <c r="H1378" s="33" t="n"/>
      <c r="I1378" s="33" t="n"/>
      <c r="J1378" s="33" t="n"/>
      <c r="K1378" s="44" t="n"/>
      <c r="L1378" s="10" t="n"/>
      <c r="M1378" s="33" t="n"/>
      <c r="N1378" s="33" t="n"/>
      <c r="O1378" s="33" t="n"/>
      <c r="P1378" s="33" t="n"/>
      <c r="Q1378" s="33" t="n"/>
      <c r="R1378" s="33">
        <f>IF($AB1378="","",IFERROR(INDEX(ITP!$G$3:$G$46,MATCH($AB1378,ITP!$E$3:$E$46,0)),""))</f>
        <v/>
      </c>
      <c r="S1378" s="33" t="n"/>
      <c r="T1378" s="33" t="n"/>
      <c r="U1378" s="33">
        <f>IF($AB1378="","",IFERROR(INDEX(ITP!$I$3:$I$46,MATCH($AB1378,ITP!$E$3:$E$46,0)),""))</f>
        <v/>
      </c>
      <c r="V1378" s="33">
        <f>IF($AB1378="","",IFERROR(INDEX(ITP!$J$3:$J$46,MATCH($AB1378,ITP!$E$3:$E$46,0)),""))</f>
        <v/>
      </c>
      <c r="W1378" s="33">
        <f>IF($AB1378="","",IFERROR(INDEX(ITP!$K$3:$K$46,MATCH($AB1378,ITP!$E$3:$E$46,0)),""))</f>
        <v/>
      </c>
      <c r="X1378" s="33">
        <f>IF($AB1378="","",IFERROR(INDEX(ITP!$L$3:$L$46,MATCH($AB1378,ITP!$E$3:$E$46,0)),""))</f>
        <v/>
      </c>
      <c r="Y1378" s="33">
        <f>IF($AB1378="","",IFERROR(INDEX(ITP!$M$3:$M$46,MATCH($AB1378,ITP!$E$3:$E$46,0)),""))</f>
        <v/>
      </c>
      <c r="Z1378" s="33">
        <f>IF($AB1378="","",IFERROR(INDEX(ITP!$N$3:$N$46,MATCH($AB1378,ITP!$E$3:$E$46,0)),""))</f>
        <v/>
      </c>
      <c r="AA1378" s="13">
        <f>IF(A1378="","",A1378&amp;"|"&amp;COUNTIF($A$2:A1378,A1378))</f>
        <v/>
      </c>
      <c r="AB1378" s="13">
        <f>IF($A1378="","",IFERROR(INDEX(ITP!$C$3:$C$21,MATCH(1,INDEX((ITP!$A$3:$A$21=$A1378)*(((ITP!$B$3:$B$21="")+ISNUMBER(SEARCH(ITP!$B$3:$B$21,$G1378&amp;" "&amp;$T1378)))&gt;0),0),0)),""))</f>
        <v/>
      </c>
    </row>
    <row r="1379">
      <c r="A1379" s="33" t="n"/>
      <c r="B1379" s="10" t="n"/>
      <c r="C1379" s="33" t="n"/>
      <c r="D1379" s="28" t="n"/>
      <c r="E1379" s="10" t="n"/>
      <c r="F1379" s="44" t="n"/>
      <c r="G1379" s="33" t="n"/>
      <c r="H1379" s="33" t="n"/>
      <c r="I1379" s="33" t="n"/>
      <c r="J1379" s="33" t="n"/>
      <c r="K1379" s="44" t="n"/>
      <c r="L1379" s="10" t="n"/>
      <c r="M1379" s="33" t="n"/>
      <c r="N1379" s="33" t="n"/>
      <c r="O1379" s="33" t="n"/>
      <c r="P1379" s="33" t="n"/>
      <c r="Q1379" s="33" t="n"/>
      <c r="R1379" s="33">
        <f>IF($AB1379="","",IFERROR(INDEX(ITP!$G$3:$G$46,MATCH($AB1379,ITP!$E$3:$E$46,0)),""))</f>
        <v/>
      </c>
      <c r="S1379" s="33" t="n"/>
      <c r="T1379" s="33" t="n"/>
      <c r="U1379" s="33">
        <f>IF($AB1379="","",IFERROR(INDEX(ITP!$I$3:$I$46,MATCH($AB1379,ITP!$E$3:$E$46,0)),""))</f>
        <v/>
      </c>
      <c r="V1379" s="33">
        <f>IF($AB1379="","",IFERROR(INDEX(ITP!$J$3:$J$46,MATCH($AB1379,ITP!$E$3:$E$46,0)),""))</f>
        <v/>
      </c>
      <c r="W1379" s="33">
        <f>IF($AB1379="","",IFERROR(INDEX(ITP!$K$3:$K$46,MATCH($AB1379,ITP!$E$3:$E$46,0)),""))</f>
        <v/>
      </c>
      <c r="X1379" s="33">
        <f>IF($AB1379="","",IFERROR(INDEX(ITP!$L$3:$L$46,MATCH($AB1379,ITP!$E$3:$E$46,0)),""))</f>
        <v/>
      </c>
      <c r="Y1379" s="33">
        <f>IF($AB1379="","",IFERROR(INDEX(ITP!$M$3:$M$46,MATCH($AB1379,ITP!$E$3:$E$46,0)),""))</f>
        <v/>
      </c>
      <c r="Z1379" s="33">
        <f>IF($AB1379="","",IFERROR(INDEX(ITP!$N$3:$N$46,MATCH($AB1379,ITP!$E$3:$E$46,0)),""))</f>
        <v/>
      </c>
      <c r="AA1379" s="13">
        <f>IF(A1379="","",A1379&amp;"|"&amp;COUNTIF($A$2:A1379,A1379))</f>
        <v/>
      </c>
      <c r="AB1379" s="13">
        <f>IF($A1379="","",IFERROR(INDEX(ITP!$C$3:$C$21,MATCH(1,INDEX((ITP!$A$3:$A$21=$A1379)*(((ITP!$B$3:$B$21="")+ISNUMBER(SEARCH(ITP!$B$3:$B$21,$G1379&amp;" "&amp;$T1379)))&gt;0),0),0)),""))</f>
        <v/>
      </c>
    </row>
    <row r="1380">
      <c r="A1380" s="33" t="n"/>
      <c r="B1380" s="10" t="n"/>
      <c r="C1380" s="33" t="n"/>
      <c r="D1380" s="28" t="n"/>
      <c r="E1380" s="10" t="n"/>
      <c r="F1380" s="44" t="n"/>
      <c r="G1380" s="33" t="n"/>
      <c r="H1380" s="33" t="n"/>
      <c r="I1380" s="33" t="n"/>
      <c r="J1380" s="33" t="n"/>
      <c r="K1380" s="44" t="n"/>
      <c r="L1380" s="10" t="n"/>
      <c r="M1380" s="33" t="n"/>
      <c r="N1380" s="33" t="n"/>
      <c r="O1380" s="33" t="n"/>
      <c r="P1380" s="33" t="n"/>
      <c r="Q1380" s="33" t="n"/>
      <c r="R1380" s="33">
        <f>IF($AB1380="","",IFERROR(INDEX(ITP!$G$3:$G$46,MATCH($AB1380,ITP!$E$3:$E$46,0)),""))</f>
        <v/>
      </c>
      <c r="S1380" s="33" t="n"/>
      <c r="T1380" s="33" t="n"/>
      <c r="U1380" s="33">
        <f>IF($AB1380="","",IFERROR(INDEX(ITP!$I$3:$I$46,MATCH($AB1380,ITP!$E$3:$E$46,0)),""))</f>
        <v/>
      </c>
      <c r="V1380" s="33">
        <f>IF($AB1380="","",IFERROR(INDEX(ITP!$J$3:$J$46,MATCH($AB1380,ITP!$E$3:$E$46,0)),""))</f>
        <v/>
      </c>
      <c r="W1380" s="33">
        <f>IF($AB1380="","",IFERROR(INDEX(ITP!$K$3:$K$46,MATCH($AB1380,ITP!$E$3:$E$46,0)),""))</f>
        <v/>
      </c>
      <c r="X1380" s="33">
        <f>IF($AB1380="","",IFERROR(INDEX(ITP!$L$3:$L$46,MATCH($AB1380,ITP!$E$3:$E$46,0)),""))</f>
        <v/>
      </c>
      <c r="Y1380" s="33">
        <f>IF($AB1380="","",IFERROR(INDEX(ITP!$M$3:$M$46,MATCH($AB1380,ITP!$E$3:$E$46,0)),""))</f>
        <v/>
      </c>
      <c r="Z1380" s="33">
        <f>IF($AB1380="","",IFERROR(INDEX(ITP!$N$3:$N$46,MATCH($AB1380,ITP!$E$3:$E$46,0)),""))</f>
        <v/>
      </c>
      <c r="AA1380" s="13">
        <f>IF(A1380="","",A1380&amp;"|"&amp;COUNTIF($A$2:A1380,A1380))</f>
        <v/>
      </c>
      <c r="AB1380" s="13">
        <f>IF($A1380="","",IFERROR(INDEX(ITP!$C$3:$C$21,MATCH(1,INDEX((ITP!$A$3:$A$21=$A1380)*(((ITP!$B$3:$B$21="")+ISNUMBER(SEARCH(ITP!$B$3:$B$21,$G1380&amp;" "&amp;$T1380)))&gt;0),0),0)),""))</f>
        <v/>
      </c>
    </row>
    <row r="1381">
      <c r="A1381" s="33" t="n"/>
      <c r="B1381" s="10" t="n"/>
      <c r="C1381" s="33" t="n"/>
      <c r="D1381" s="28" t="n"/>
      <c r="E1381" s="10" t="n"/>
      <c r="F1381" s="44" t="n"/>
      <c r="G1381" s="33" t="n"/>
      <c r="H1381" s="33" t="n"/>
      <c r="I1381" s="33" t="n"/>
      <c r="J1381" s="33" t="n"/>
      <c r="K1381" s="44" t="n"/>
      <c r="L1381" s="10" t="n"/>
      <c r="M1381" s="33" t="n"/>
      <c r="N1381" s="33" t="n"/>
      <c r="O1381" s="33" t="n"/>
      <c r="P1381" s="33" t="n"/>
      <c r="Q1381" s="33" t="n"/>
      <c r="R1381" s="33">
        <f>IF($AB1381="","",IFERROR(INDEX(ITP!$G$3:$G$46,MATCH($AB1381,ITP!$E$3:$E$46,0)),""))</f>
        <v/>
      </c>
      <c r="S1381" s="33" t="n"/>
      <c r="T1381" s="33" t="n"/>
      <c r="U1381" s="33">
        <f>IF($AB1381="","",IFERROR(INDEX(ITP!$I$3:$I$46,MATCH($AB1381,ITP!$E$3:$E$46,0)),""))</f>
        <v/>
      </c>
      <c r="V1381" s="33">
        <f>IF($AB1381="","",IFERROR(INDEX(ITP!$J$3:$J$46,MATCH($AB1381,ITP!$E$3:$E$46,0)),""))</f>
        <v/>
      </c>
      <c r="W1381" s="33">
        <f>IF($AB1381="","",IFERROR(INDEX(ITP!$K$3:$K$46,MATCH($AB1381,ITP!$E$3:$E$46,0)),""))</f>
        <v/>
      </c>
      <c r="X1381" s="33">
        <f>IF($AB1381="","",IFERROR(INDEX(ITP!$L$3:$L$46,MATCH($AB1381,ITP!$E$3:$E$46,0)),""))</f>
        <v/>
      </c>
      <c r="Y1381" s="33">
        <f>IF($AB1381="","",IFERROR(INDEX(ITP!$M$3:$M$46,MATCH($AB1381,ITP!$E$3:$E$46,0)),""))</f>
        <v/>
      </c>
      <c r="Z1381" s="33">
        <f>IF($AB1381="","",IFERROR(INDEX(ITP!$N$3:$N$46,MATCH($AB1381,ITP!$E$3:$E$46,0)),""))</f>
        <v/>
      </c>
      <c r="AA1381" s="13">
        <f>IF(A1381="","",A1381&amp;"|"&amp;COUNTIF($A$2:A1381,A1381))</f>
        <v/>
      </c>
      <c r="AB1381" s="13">
        <f>IF($A1381="","",IFERROR(INDEX(ITP!$C$3:$C$21,MATCH(1,INDEX((ITP!$A$3:$A$21=$A1381)*(((ITP!$B$3:$B$21="")+ISNUMBER(SEARCH(ITP!$B$3:$B$21,$G1381&amp;" "&amp;$T1381)))&gt;0),0),0)),""))</f>
        <v/>
      </c>
    </row>
    <row r="1382">
      <c r="A1382" s="33" t="n"/>
      <c r="B1382" s="10" t="n"/>
      <c r="C1382" s="33" t="n"/>
      <c r="D1382" s="28" t="n"/>
      <c r="E1382" s="10" t="n"/>
      <c r="F1382" s="44" t="n"/>
      <c r="G1382" s="33" t="n"/>
      <c r="H1382" s="33" t="n"/>
      <c r="I1382" s="33" t="n"/>
      <c r="J1382" s="33" t="n"/>
      <c r="K1382" s="44" t="n"/>
      <c r="L1382" s="10" t="n"/>
      <c r="M1382" s="33" t="n"/>
      <c r="N1382" s="33" t="n"/>
      <c r="O1382" s="33" t="n"/>
      <c r="P1382" s="33" t="n"/>
      <c r="Q1382" s="33" t="n"/>
      <c r="R1382" s="33">
        <f>IF($AB1382="","",IFERROR(INDEX(ITP!$G$3:$G$46,MATCH($AB1382,ITP!$E$3:$E$46,0)),""))</f>
        <v/>
      </c>
      <c r="S1382" s="33" t="n"/>
      <c r="T1382" s="33" t="n"/>
      <c r="U1382" s="33">
        <f>IF($AB1382="","",IFERROR(INDEX(ITP!$I$3:$I$46,MATCH($AB1382,ITP!$E$3:$E$46,0)),""))</f>
        <v/>
      </c>
      <c r="V1382" s="33">
        <f>IF($AB1382="","",IFERROR(INDEX(ITP!$J$3:$J$46,MATCH($AB1382,ITP!$E$3:$E$46,0)),""))</f>
        <v/>
      </c>
      <c r="W1382" s="33">
        <f>IF($AB1382="","",IFERROR(INDEX(ITP!$K$3:$K$46,MATCH($AB1382,ITP!$E$3:$E$46,0)),""))</f>
        <v/>
      </c>
      <c r="X1382" s="33">
        <f>IF($AB1382="","",IFERROR(INDEX(ITP!$L$3:$L$46,MATCH($AB1382,ITP!$E$3:$E$46,0)),""))</f>
        <v/>
      </c>
      <c r="Y1382" s="33">
        <f>IF($AB1382="","",IFERROR(INDEX(ITP!$M$3:$M$46,MATCH($AB1382,ITP!$E$3:$E$46,0)),""))</f>
        <v/>
      </c>
      <c r="Z1382" s="33">
        <f>IF($AB1382="","",IFERROR(INDEX(ITP!$N$3:$N$46,MATCH($AB1382,ITP!$E$3:$E$46,0)),""))</f>
        <v/>
      </c>
      <c r="AA1382" s="13">
        <f>IF(A1382="","",A1382&amp;"|"&amp;COUNTIF($A$2:A1382,A1382))</f>
        <v/>
      </c>
      <c r="AB1382" s="13">
        <f>IF($A1382="","",IFERROR(INDEX(ITP!$C$3:$C$21,MATCH(1,INDEX((ITP!$A$3:$A$21=$A1382)*(((ITP!$B$3:$B$21="")+ISNUMBER(SEARCH(ITP!$B$3:$B$21,$G1382&amp;" "&amp;$T1382)))&gt;0),0),0)),""))</f>
        <v/>
      </c>
    </row>
    <row r="1383">
      <c r="A1383" s="33" t="n"/>
      <c r="B1383" s="10" t="n"/>
      <c r="C1383" s="33" t="n"/>
      <c r="D1383" s="28" t="n"/>
      <c r="E1383" s="10" t="n"/>
      <c r="F1383" s="44" t="n"/>
      <c r="G1383" s="33" t="n"/>
      <c r="H1383" s="33" t="n"/>
      <c r="I1383" s="33" t="n"/>
      <c r="J1383" s="33" t="n"/>
      <c r="K1383" s="44" t="n"/>
      <c r="L1383" s="10" t="n"/>
      <c r="M1383" s="33" t="n"/>
      <c r="N1383" s="33" t="n"/>
      <c r="O1383" s="33" t="n"/>
      <c r="P1383" s="33" t="n"/>
      <c r="Q1383" s="33" t="n"/>
      <c r="R1383" s="33">
        <f>IF($AB1383="","",IFERROR(INDEX(ITP!$G$3:$G$46,MATCH($AB1383,ITP!$E$3:$E$46,0)),""))</f>
        <v/>
      </c>
      <c r="S1383" s="33" t="n"/>
      <c r="T1383" s="33" t="n"/>
      <c r="U1383" s="33">
        <f>IF($AB1383="","",IFERROR(INDEX(ITP!$I$3:$I$46,MATCH($AB1383,ITP!$E$3:$E$46,0)),""))</f>
        <v/>
      </c>
      <c r="V1383" s="33">
        <f>IF($AB1383="","",IFERROR(INDEX(ITP!$J$3:$J$46,MATCH($AB1383,ITP!$E$3:$E$46,0)),""))</f>
        <v/>
      </c>
      <c r="W1383" s="33">
        <f>IF($AB1383="","",IFERROR(INDEX(ITP!$K$3:$K$46,MATCH($AB1383,ITP!$E$3:$E$46,0)),""))</f>
        <v/>
      </c>
      <c r="X1383" s="33">
        <f>IF($AB1383="","",IFERROR(INDEX(ITP!$L$3:$L$46,MATCH($AB1383,ITP!$E$3:$E$46,0)),""))</f>
        <v/>
      </c>
      <c r="Y1383" s="33">
        <f>IF($AB1383="","",IFERROR(INDEX(ITP!$M$3:$M$46,MATCH($AB1383,ITP!$E$3:$E$46,0)),""))</f>
        <v/>
      </c>
      <c r="Z1383" s="33">
        <f>IF($AB1383="","",IFERROR(INDEX(ITP!$N$3:$N$46,MATCH($AB1383,ITP!$E$3:$E$46,0)),""))</f>
        <v/>
      </c>
      <c r="AA1383" s="13">
        <f>IF(A1383="","",A1383&amp;"|"&amp;COUNTIF($A$2:A1383,A1383))</f>
        <v/>
      </c>
      <c r="AB1383" s="13">
        <f>IF($A1383="","",IFERROR(INDEX(ITP!$C$3:$C$21,MATCH(1,INDEX((ITP!$A$3:$A$21=$A1383)*(((ITP!$B$3:$B$21="")+ISNUMBER(SEARCH(ITP!$B$3:$B$21,$G1383&amp;" "&amp;$T1383)))&gt;0),0),0)),""))</f>
        <v/>
      </c>
    </row>
    <row r="1384">
      <c r="A1384" s="33" t="n"/>
      <c r="B1384" s="10" t="n"/>
      <c r="C1384" s="33" t="n"/>
      <c r="D1384" s="28" t="n"/>
      <c r="E1384" s="10" t="n"/>
      <c r="F1384" s="44" t="n"/>
      <c r="G1384" s="33" t="n"/>
      <c r="H1384" s="33" t="n"/>
      <c r="I1384" s="33" t="n"/>
      <c r="J1384" s="33" t="n"/>
      <c r="K1384" s="44" t="n"/>
      <c r="L1384" s="10" t="n"/>
      <c r="M1384" s="33" t="n"/>
      <c r="N1384" s="33" t="n"/>
      <c r="O1384" s="33" t="n"/>
      <c r="P1384" s="33" t="n"/>
      <c r="Q1384" s="33" t="n"/>
      <c r="R1384" s="33">
        <f>IF($AB1384="","",IFERROR(INDEX(ITP!$G$3:$G$46,MATCH($AB1384,ITP!$E$3:$E$46,0)),""))</f>
        <v/>
      </c>
      <c r="S1384" s="33" t="n"/>
      <c r="T1384" s="33" t="n"/>
      <c r="U1384" s="33">
        <f>IF($AB1384="","",IFERROR(INDEX(ITP!$I$3:$I$46,MATCH($AB1384,ITP!$E$3:$E$46,0)),""))</f>
        <v/>
      </c>
      <c r="V1384" s="33">
        <f>IF($AB1384="","",IFERROR(INDEX(ITP!$J$3:$J$46,MATCH($AB1384,ITP!$E$3:$E$46,0)),""))</f>
        <v/>
      </c>
      <c r="W1384" s="33">
        <f>IF($AB1384="","",IFERROR(INDEX(ITP!$K$3:$K$46,MATCH($AB1384,ITP!$E$3:$E$46,0)),""))</f>
        <v/>
      </c>
      <c r="X1384" s="33">
        <f>IF($AB1384="","",IFERROR(INDEX(ITP!$L$3:$L$46,MATCH($AB1384,ITP!$E$3:$E$46,0)),""))</f>
        <v/>
      </c>
      <c r="Y1384" s="33">
        <f>IF($AB1384="","",IFERROR(INDEX(ITP!$M$3:$M$46,MATCH($AB1384,ITP!$E$3:$E$46,0)),""))</f>
        <v/>
      </c>
      <c r="Z1384" s="33">
        <f>IF($AB1384="","",IFERROR(INDEX(ITP!$N$3:$N$46,MATCH($AB1384,ITP!$E$3:$E$46,0)),""))</f>
        <v/>
      </c>
      <c r="AA1384" s="13">
        <f>IF(A1384="","",A1384&amp;"|"&amp;COUNTIF($A$2:A1384,A1384))</f>
        <v/>
      </c>
      <c r="AB1384" s="13">
        <f>IF($A1384="","",IFERROR(INDEX(ITP!$C$3:$C$21,MATCH(1,INDEX((ITP!$A$3:$A$21=$A1384)*(((ITP!$B$3:$B$21="")+ISNUMBER(SEARCH(ITP!$B$3:$B$21,$G1384&amp;" "&amp;$T1384)))&gt;0),0),0)),""))</f>
        <v/>
      </c>
    </row>
    <row r="1385">
      <c r="A1385" s="33" t="n"/>
      <c r="B1385" s="10" t="n"/>
      <c r="C1385" s="33" t="n"/>
      <c r="D1385" s="28" t="n"/>
      <c r="E1385" s="10" t="n"/>
      <c r="F1385" s="44" t="n"/>
      <c r="G1385" s="33" t="n"/>
      <c r="H1385" s="33" t="n"/>
      <c r="I1385" s="33" t="n"/>
      <c r="J1385" s="33" t="n"/>
      <c r="K1385" s="44" t="n"/>
      <c r="L1385" s="10" t="n"/>
      <c r="M1385" s="33" t="n"/>
      <c r="N1385" s="33" t="n"/>
      <c r="O1385" s="33" t="n"/>
      <c r="P1385" s="33" t="n"/>
      <c r="Q1385" s="33" t="n"/>
      <c r="R1385" s="33">
        <f>IF($AB1385="","",IFERROR(INDEX(ITP!$G$3:$G$46,MATCH($AB1385,ITP!$E$3:$E$46,0)),""))</f>
        <v/>
      </c>
      <c r="S1385" s="33" t="n"/>
      <c r="T1385" s="33" t="n"/>
      <c r="U1385" s="33">
        <f>IF($AB1385="","",IFERROR(INDEX(ITP!$I$3:$I$46,MATCH($AB1385,ITP!$E$3:$E$46,0)),""))</f>
        <v/>
      </c>
      <c r="V1385" s="33">
        <f>IF($AB1385="","",IFERROR(INDEX(ITP!$J$3:$J$46,MATCH($AB1385,ITP!$E$3:$E$46,0)),""))</f>
        <v/>
      </c>
      <c r="W1385" s="33">
        <f>IF($AB1385="","",IFERROR(INDEX(ITP!$K$3:$K$46,MATCH($AB1385,ITP!$E$3:$E$46,0)),""))</f>
        <v/>
      </c>
      <c r="X1385" s="33">
        <f>IF($AB1385="","",IFERROR(INDEX(ITP!$L$3:$L$46,MATCH($AB1385,ITP!$E$3:$E$46,0)),""))</f>
        <v/>
      </c>
      <c r="Y1385" s="33">
        <f>IF($AB1385="","",IFERROR(INDEX(ITP!$M$3:$M$46,MATCH($AB1385,ITP!$E$3:$E$46,0)),""))</f>
        <v/>
      </c>
      <c r="Z1385" s="33">
        <f>IF($AB1385="","",IFERROR(INDEX(ITP!$N$3:$N$46,MATCH($AB1385,ITP!$E$3:$E$46,0)),""))</f>
        <v/>
      </c>
      <c r="AA1385" s="13">
        <f>IF(A1385="","",A1385&amp;"|"&amp;COUNTIF($A$2:A1385,A1385))</f>
        <v/>
      </c>
      <c r="AB1385" s="13">
        <f>IF($A1385="","",IFERROR(INDEX(ITP!$C$3:$C$21,MATCH(1,INDEX((ITP!$A$3:$A$21=$A1385)*(((ITP!$B$3:$B$21="")+ISNUMBER(SEARCH(ITP!$B$3:$B$21,$G1385&amp;" "&amp;$T1385)))&gt;0),0),0)),""))</f>
        <v/>
      </c>
    </row>
    <row r="1386">
      <c r="A1386" s="33" t="n"/>
      <c r="B1386" s="10" t="n"/>
      <c r="C1386" s="33" t="n"/>
      <c r="D1386" s="28" t="n"/>
      <c r="E1386" s="10" t="n"/>
      <c r="F1386" s="44" t="n"/>
      <c r="G1386" s="33" t="n"/>
      <c r="H1386" s="33" t="n"/>
      <c r="I1386" s="33" t="n"/>
      <c r="J1386" s="33" t="n"/>
      <c r="K1386" s="44" t="n"/>
      <c r="L1386" s="10" t="n"/>
      <c r="M1386" s="33" t="n"/>
      <c r="N1386" s="33" t="n"/>
      <c r="O1386" s="33" t="n"/>
      <c r="P1386" s="33" t="n"/>
      <c r="Q1386" s="33" t="n"/>
      <c r="R1386" s="33">
        <f>IF($AB1386="","",IFERROR(INDEX(ITP!$G$3:$G$46,MATCH($AB1386,ITP!$E$3:$E$46,0)),""))</f>
        <v/>
      </c>
      <c r="S1386" s="33" t="n"/>
      <c r="T1386" s="33" t="n"/>
      <c r="U1386" s="33">
        <f>IF($AB1386="","",IFERROR(INDEX(ITP!$I$3:$I$46,MATCH($AB1386,ITP!$E$3:$E$46,0)),""))</f>
        <v/>
      </c>
      <c r="V1386" s="33">
        <f>IF($AB1386="","",IFERROR(INDEX(ITP!$J$3:$J$46,MATCH($AB1386,ITP!$E$3:$E$46,0)),""))</f>
        <v/>
      </c>
      <c r="W1386" s="33">
        <f>IF($AB1386="","",IFERROR(INDEX(ITP!$K$3:$K$46,MATCH($AB1386,ITP!$E$3:$E$46,0)),""))</f>
        <v/>
      </c>
      <c r="X1386" s="33">
        <f>IF($AB1386="","",IFERROR(INDEX(ITP!$L$3:$L$46,MATCH($AB1386,ITP!$E$3:$E$46,0)),""))</f>
        <v/>
      </c>
      <c r="Y1386" s="33">
        <f>IF($AB1386="","",IFERROR(INDEX(ITP!$M$3:$M$46,MATCH($AB1386,ITP!$E$3:$E$46,0)),""))</f>
        <v/>
      </c>
      <c r="Z1386" s="33">
        <f>IF($AB1386="","",IFERROR(INDEX(ITP!$N$3:$N$46,MATCH($AB1386,ITP!$E$3:$E$46,0)),""))</f>
        <v/>
      </c>
      <c r="AA1386" s="13">
        <f>IF(A1386="","",A1386&amp;"|"&amp;COUNTIF($A$2:A1386,A1386))</f>
        <v/>
      </c>
      <c r="AB1386" s="13">
        <f>IF($A1386="","",IFERROR(INDEX(ITP!$C$3:$C$21,MATCH(1,INDEX((ITP!$A$3:$A$21=$A1386)*(((ITP!$B$3:$B$21="")+ISNUMBER(SEARCH(ITP!$B$3:$B$21,$G1386&amp;" "&amp;$T1386)))&gt;0),0),0)),""))</f>
        <v/>
      </c>
    </row>
    <row r="1387">
      <c r="A1387" s="33" t="n"/>
      <c r="B1387" s="10" t="n"/>
      <c r="C1387" s="33" t="n"/>
      <c r="D1387" s="28" t="n"/>
      <c r="E1387" s="10" t="n"/>
      <c r="F1387" s="44" t="n"/>
      <c r="G1387" s="33" t="n"/>
      <c r="H1387" s="33" t="n"/>
      <c r="I1387" s="33" t="n"/>
      <c r="J1387" s="33" t="n"/>
      <c r="K1387" s="44" t="n"/>
      <c r="L1387" s="10" t="n"/>
      <c r="M1387" s="33" t="n"/>
      <c r="N1387" s="33" t="n"/>
      <c r="O1387" s="33" t="n"/>
      <c r="P1387" s="33" t="n"/>
      <c r="Q1387" s="33" t="n"/>
      <c r="R1387" s="33">
        <f>IF($AB1387="","",IFERROR(INDEX(ITP!$G$3:$G$46,MATCH($AB1387,ITP!$E$3:$E$46,0)),""))</f>
        <v/>
      </c>
      <c r="S1387" s="33" t="n"/>
      <c r="T1387" s="33" t="n"/>
      <c r="U1387" s="33">
        <f>IF($AB1387="","",IFERROR(INDEX(ITP!$I$3:$I$46,MATCH($AB1387,ITP!$E$3:$E$46,0)),""))</f>
        <v/>
      </c>
      <c r="V1387" s="33">
        <f>IF($AB1387="","",IFERROR(INDEX(ITP!$J$3:$J$46,MATCH($AB1387,ITP!$E$3:$E$46,0)),""))</f>
        <v/>
      </c>
      <c r="W1387" s="33">
        <f>IF($AB1387="","",IFERROR(INDEX(ITP!$K$3:$K$46,MATCH($AB1387,ITP!$E$3:$E$46,0)),""))</f>
        <v/>
      </c>
      <c r="X1387" s="33">
        <f>IF($AB1387="","",IFERROR(INDEX(ITP!$L$3:$L$46,MATCH($AB1387,ITP!$E$3:$E$46,0)),""))</f>
        <v/>
      </c>
      <c r="Y1387" s="33">
        <f>IF($AB1387="","",IFERROR(INDEX(ITP!$M$3:$M$46,MATCH($AB1387,ITP!$E$3:$E$46,0)),""))</f>
        <v/>
      </c>
      <c r="Z1387" s="33">
        <f>IF($AB1387="","",IFERROR(INDEX(ITP!$N$3:$N$46,MATCH($AB1387,ITP!$E$3:$E$46,0)),""))</f>
        <v/>
      </c>
      <c r="AA1387" s="13">
        <f>IF(A1387="","",A1387&amp;"|"&amp;COUNTIF($A$2:A1387,A1387))</f>
        <v/>
      </c>
      <c r="AB1387" s="13">
        <f>IF($A1387="","",IFERROR(INDEX(ITP!$C$3:$C$21,MATCH(1,INDEX((ITP!$A$3:$A$21=$A1387)*(((ITP!$B$3:$B$21="")+ISNUMBER(SEARCH(ITP!$B$3:$B$21,$G1387&amp;" "&amp;$T1387)))&gt;0),0),0)),""))</f>
        <v/>
      </c>
    </row>
    <row r="1388">
      <c r="A1388" s="33" t="n"/>
      <c r="B1388" s="10" t="n"/>
      <c r="C1388" s="33" t="n"/>
      <c r="D1388" s="28" t="n"/>
      <c r="E1388" s="10" t="n"/>
      <c r="F1388" s="44" t="n"/>
      <c r="G1388" s="33" t="n"/>
      <c r="H1388" s="33" t="n"/>
      <c r="I1388" s="33" t="n"/>
      <c r="J1388" s="33" t="n"/>
      <c r="K1388" s="44" t="n"/>
      <c r="L1388" s="10" t="n"/>
      <c r="M1388" s="33" t="n"/>
      <c r="N1388" s="33" t="n"/>
      <c r="O1388" s="33" t="n"/>
      <c r="P1388" s="33" t="n"/>
      <c r="Q1388" s="33" t="n"/>
      <c r="R1388" s="33">
        <f>IF($AB1388="","",IFERROR(INDEX(ITP!$G$3:$G$46,MATCH($AB1388,ITP!$E$3:$E$46,0)),""))</f>
        <v/>
      </c>
      <c r="S1388" s="33" t="n"/>
      <c r="T1388" s="33" t="n"/>
      <c r="U1388" s="33">
        <f>IF($AB1388="","",IFERROR(INDEX(ITP!$I$3:$I$46,MATCH($AB1388,ITP!$E$3:$E$46,0)),""))</f>
        <v/>
      </c>
      <c r="V1388" s="33">
        <f>IF($AB1388="","",IFERROR(INDEX(ITP!$J$3:$J$46,MATCH($AB1388,ITP!$E$3:$E$46,0)),""))</f>
        <v/>
      </c>
      <c r="W1388" s="33">
        <f>IF($AB1388="","",IFERROR(INDEX(ITP!$K$3:$K$46,MATCH($AB1388,ITP!$E$3:$E$46,0)),""))</f>
        <v/>
      </c>
      <c r="X1388" s="33">
        <f>IF($AB1388="","",IFERROR(INDEX(ITP!$L$3:$L$46,MATCH($AB1388,ITP!$E$3:$E$46,0)),""))</f>
        <v/>
      </c>
      <c r="Y1388" s="33">
        <f>IF($AB1388="","",IFERROR(INDEX(ITP!$M$3:$M$46,MATCH($AB1388,ITP!$E$3:$E$46,0)),""))</f>
        <v/>
      </c>
      <c r="Z1388" s="33">
        <f>IF($AB1388="","",IFERROR(INDEX(ITP!$N$3:$N$46,MATCH($AB1388,ITP!$E$3:$E$46,0)),""))</f>
        <v/>
      </c>
      <c r="AA1388" s="13">
        <f>IF(A1388="","",A1388&amp;"|"&amp;COUNTIF($A$2:A1388,A1388))</f>
        <v/>
      </c>
      <c r="AB1388" s="13">
        <f>IF($A1388="","",IFERROR(INDEX(ITP!$C$3:$C$21,MATCH(1,INDEX((ITP!$A$3:$A$21=$A1388)*(((ITP!$B$3:$B$21="")+ISNUMBER(SEARCH(ITP!$B$3:$B$21,$G1388&amp;" "&amp;$T1388)))&gt;0),0),0)),""))</f>
        <v/>
      </c>
    </row>
    <row r="1389">
      <c r="A1389" s="33" t="n"/>
      <c r="B1389" s="10" t="n"/>
      <c r="C1389" s="33" t="n"/>
      <c r="D1389" s="28" t="n"/>
      <c r="E1389" s="10" t="n"/>
      <c r="F1389" s="44" t="n"/>
      <c r="G1389" s="33" t="n"/>
      <c r="H1389" s="33" t="n"/>
      <c r="I1389" s="33" t="n"/>
      <c r="J1389" s="33" t="n"/>
      <c r="K1389" s="44" t="n"/>
      <c r="L1389" s="10" t="n"/>
      <c r="M1389" s="33" t="n"/>
      <c r="N1389" s="33" t="n"/>
      <c r="O1389" s="33" t="n"/>
      <c r="P1389" s="33" t="n"/>
      <c r="Q1389" s="33" t="n"/>
      <c r="R1389" s="33">
        <f>IF($AB1389="","",IFERROR(INDEX(ITP!$G$3:$G$46,MATCH($AB1389,ITP!$E$3:$E$46,0)),""))</f>
        <v/>
      </c>
      <c r="S1389" s="33" t="n"/>
      <c r="T1389" s="33" t="n"/>
      <c r="U1389" s="33">
        <f>IF($AB1389="","",IFERROR(INDEX(ITP!$I$3:$I$46,MATCH($AB1389,ITP!$E$3:$E$46,0)),""))</f>
        <v/>
      </c>
      <c r="V1389" s="33">
        <f>IF($AB1389="","",IFERROR(INDEX(ITP!$J$3:$J$46,MATCH($AB1389,ITP!$E$3:$E$46,0)),""))</f>
        <v/>
      </c>
      <c r="W1389" s="33">
        <f>IF($AB1389="","",IFERROR(INDEX(ITP!$K$3:$K$46,MATCH($AB1389,ITP!$E$3:$E$46,0)),""))</f>
        <v/>
      </c>
      <c r="X1389" s="33">
        <f>IF($AB1389="","",IFERROR(INDEX(ITP!$L$3:$L$46,MATCH($AB1389,ITP!$E$3:$E$46,0)),""))</f>
        <v/>
      </c>
      <c r="Y1389" s="33">
        <f>IF($AB1389="","",IFERROR(INDEX(ITP!$M$3:$M$46,MATCH($AB1389,ITP!$E$3:$E$46,0)),""))</f>
        <v/>
      </c>
      <c r="Z1389" s="33">
        <f>IF($AB1389="","",IFERROR(INDEX(ITP!$N$3:$N$46,MATCH($AB1389,ITP!$E$3:$E$46,0)),""))</f>
        <v/>
      </c>
      <c r="AA1389" s="13">
        <f>IF(A1389="","",A1389&amp;"|"&amp;COUNTIF($A$2:A1389,A1389))</f>
        <v/>
      </c>
      <c r="AB1389" s="13">
        <f>IF($A1389="","",IFERROR(INDEX(ITP!$C$3:$C$21,MATCH(1,INDEX((ITP!$A$3:$A$21=$A1389)*(((ITP!$B$3:$B$21="")+ISNUMBER(SEARCH(ITP!$B$3:$B$21,$G1389&amp;" "&amp;$T1389)))&gt;0),0),0)),""))</f>
        <v/>
      </c>
    </row>
    <row r="1390">
      <c r="A1390" s="33" t="n"/>
      <c r="B1390" s="10" t="n"/>
      <c r="C1390" s="33" t="n"/>
      <c r="D1390" s="28" t="n"/>
      <c r="E1390" s="10" t="n"/>
      <c r="F1390" s="44" t="n"/>
      <c r="G1390" s="33" t="n"/>
      <c r="H1390" s="33" t="n"/>
      <c r="I1390" s="33" t="n"/>
      <c r="J1390" s="33" t="n"/>
      <c r="K1390" s="44" t="n"/>
      <c r="L1390" s="10" t="n"/>
      <c r="M1390" s="33" t="n"/>
      <c r="N1390" s="33" t="n"/>
      <c r="O1390" s="33" t="n"/>
      <c r="P1390" s="33" t="n"/>
      <c r="Q1390" s="33" t="n"/>
      <c r="R1390" s="33">
        <f>IF($AB1390="","",IFERROR(INDEX(ITP!$G$3:$G$46,MATCH($AB1390,ITP!$E$3:$E$46,0)),""))</f>
        <v/>
      </c>
      <c r="S1390" s="33" t="n"/>
      <c r="T1390" s="33" t="n"/>
      <c r="U1390" s="33">
        <f>IF($AB1390="","",IFERROR(INDEX(ITP!$I$3:$I$46,MATCH($AB1390,ITP!$E$3:$E$46,0)),""))</f>
        <v/>
      </c>
      <c r="V1390" s="33">
        <f>IF($AB1390="","",IFERROR(INDEX(ITP!$J$3:$J$46,MATCH($AB1390,ITP!$E$3:$E$46,0)),""))</f>
        <v/>
      </c>
      <c r="W1390" s="33">
        <f>IF($AB1390="","",IFERROR(INDEX(ITP!$K$3:$K$46,MATCH($AB1390,ITP!$E$3:$E$46,0)),""))</f>
        <v/>
      </c>
      <c r="X1390" s="33">
        <f>IF($AB1390="","",IFERROR(INDEX(ITP!$L$3:$L$46,MATCH($AB1390,ITP!$E$3:$E$46,0)),""))</f>
        <v/>
      </c>
      <c r="Y1390" s="33">
        <f>IF($AB1390="","",IFERROR(INDEX(ITP!$M$3:$M$46,MATCH($AB1390,ITP!$E$3:$E$46,0)),""))</f>
        <v/>
      </c>
      <c r="Z1390" s="33">
        <f>IF($AB1390="","",IFERROR(INDEX(ITP!$N$3:$N$46,MATCH($AB1390,ITP!$E$3:$E$46,0)),""))</f>
        <v/>
      </c>
      <c r="AA1390" s="13">
        <f>IF(A1390="","",A1390&amp;"|"&amp;COUNTIF($A$2:A1390,A1390))</f>
        <v/>
      </c>
      <c r="AB1390" s="13">
        <f>IF($A1390="","",IFERROR(INDEX(ITP!$C$3:$C$21,MATCH(1,INDEX((ITP!$A$3:$A$21=$A1390)*(((ITP!$B$3:$B$21="")+ISNUMBER(SEARCH(ITP!$B$3:$B$21,$G1390&amp;" "&amp;$T1390)))&gt;0),0),0)),""))</f>
        <v/>
      </c>
    </row>
    <row r="1391">
      <c r="A1391" s="33" t="n"/>
      <c r="B1391" s="10" t="n"/>
      <c r="C1391" s="33" t="n"/>
      <c r="D1391" s="28" t="n"/>
      <c r="E1391" s="10" t="n"/>
      <c r="F1391" s="44" t="n"/>
      <c r="G1391" s="33" t="n"/>
      <c r="H1391" s="33" t="n"/>
      <c r="I1391" s="33" t="n"/>
      <c r="J1391" s="33" t="n"/>
      <c r="K1391" s="44" t="n"/>
      <c r="L1391" s="10" t="n"/>
      <c r="M1391" s="33" t="n"/>
      <c r="N1391" s="33" t="n"/>
      <c r="O1391" s="33" t="n"/>
      <c r="P1391" s="33" t="n"/>
      <c r="Q1391" s="33" t="n"/>
      <c r="R1391" s="33">
        <f>IF($AB1391="","",IFERROR(INDEX(ITP!$G$3:$G$46,MATCH($AB1391,ITP!$E$3:$E$46,0)),""))</f>
        <v/>
      </c>
      <c r="S1391" s="33" t="n"/>
      <c r="T1391" s="33" t="n"/>
      <c r="U1391" s="33">
        <f>IF($AB1391="","",IFERROR(INDEX(ITP!$I$3:$I$46,MATCH($AB1391,ITP!$E$3:$E$46,0)),""))</f>
        <v/>
      </c>
      <c r="V1391" s="33">
        <f>IF($AB1391="","",IFERROR(INDEX(ITP!$J$3:$J$46,MATCH($AB1391,ITP!$E$3:$E$46,0)),""))</f>
        <v/>
      </c>
      <c r="W1391" s="33">
        <f>IF($AB1391="","",IFERROR(INDEX(ITP!$K$3:$K$46,MATCH($AB1391,ITP!$E$3:$E$46,0)),""))</f>
        <v/>
      </c>
      <c r="X1391" s="33">
        <f>IF($AB1391="","",IFERROR(INDEX(ITP!$L$3:$L$46,MATCH($AB1391,ITP!$E$3:$E$46,0)),""))</f>
        <v/>
      </c>
      <c r="Y1391" s="33">
        <f>IF($AB1391="","",IFERROR(INDEX(ITP!$M$3:$M$46,MATCH($AB1391,ITP!$E$3:$E$46,0)),""))</f>
        <v/>
      </c>
      <c r="Z1391" s="33">
        <f>IF($AB1391="","",IFERROR(INDEX(ITP!$N$3:$N$46,MATCH($AB1391,ITP!$E$3:$E$46,0)),""))</f>
        <v/>
      </c>
      <c r="AA1391" s="13">
        <f>IF(A1391="","",A1391&amp;"|"&amp;COUNTIF($A$2:A1391,A1391))</f>
        <v/>
      </c>
      <c r="AB1391" s="13">
        <f>IF($A1391="","",IFERROR(INDEX(ITP!$C$3:$C$21,MATCH(1,INDEX((ITP!$A$3:$A$21=$A1391)*(((ITP!$B$3:$B$21="")+ISNUMBER(SEARCH(ITP!$B$3:$B$21,$G1391&amp;" "&amp;$T1391)))&gt;0),0),0)),""))</f>
        <v/>
      </c>
    </row>
    <row r="1392">
      <c r="A1392" s="33" t="n"/>
      <c r="B1392" s="10" t="n"/>
      <c r="C1392" s="33" t="n"/>
      <c r="D1392" s="28" t="n"/>
      <c r="E1392" s="10" t="n"/>
      <c r="F1392" s="44" t="n"/>
      <c r="G1392" s="33" t="n"/>
      <c r="H1392" s="33" t="n"/>
      <c r="I1392" s="33" t="n"/>
      <c r="J1392" s="33" t="n"/>
      <c r="K1392" s="44" t="n"/>
      <c r="L1392" s="10" t="n"/>
      <c r="M1392" s="33" t="n"/>
      <c r="N1392" s="33" t="n"/>
      <c r="O1392" s="33" t="n"/>
      <c r="P1392" s="33" t="n"/>
      <c r="Q1392" s="33" t="n"/>
      <c r="R1392" s="33">
        <f>IF($AB1392="","",IFERROR(INDEX(ITP!$G$3:$G$46,MATCH($AB1392,ITP!$E$3:$E$46,0)),""))</f>
        <v/>
      </c>
      <c r="S1392" s="33" t="n"/>
      <c r="T1392" s="33" t="n"/>
      <c r="U1392" s="33">
        <f>IF($AB1392="","",IFERROR(INDEX(ITP!$I$3:$I$46,MATCH($AB1392,ITP!$E$3:$E$46,0)),""))</f>
        <v/>
      </c>
      <c r="V1392" s="33">
        <f>IF($AB1392="","",IFERROR(INDEX(ITP!$J$3:$J$46,MATCH($AB1392,ITP!$E$3:$E$46,0)),""))</f>
        <v/>
      </c>
      <c r="W1392" s="33">
        <f>IF($AB1392="","",IFERROR(INDEX(ITP!$K$3:$K$46,MATCH($AB1392,ITP!$E$3:$E$46,0)),""))</f>
        <v/>
      </c>
      <c r="X1392" s="33">
        <f>IF($AB1392="","",IFERROR(INDEX(ITP!$L$3:$L$46,MATCH($AB1392,ITP!$E$3:$E$46,0)),""))</f>
        <v/>
      </c>
      <c r="Y1392" s="33">
        <f>IF($AB1392="","",IFERROR(INDEX(ITP!$M$3:$M$46,MATCH($AB1392,ITP!$E$3:$E$46,0)),""))</f>
        <v/>
      </c>
      <c r="Z1392" s="33">
        <f>IF($AB1392="","",IFERROR(INDEX(ITP!$N$3:$N$46,MATCH($AB1392,ITP!$E$3:$E$46,0)),""))</f>
        <v/>
      </c>
      <c r="AA1392" s="13">
        <f>IF(A1392="","",A1392&amp;"|"&amp;COUNTIF($A$2:A1392,A1392))</f>
        <v/>
      </c>
      <c r="AB1392" s="13">
        <f>IF($A1392="","",IFERROR(INDEX(ITP!$C$3:$C$21,MATCH(1,INDEX((ITP!$A$3:$A$21=$A1392)*(((ITP!$B$3:$B$21="")+ISNUMBER(SEARCH(ITP!$B$3:$B$21,$G1392&amp;" "&amp;$T1392)))&gt;0),0),0)),""))</f>
        <v/>
      </c>
    </row>
    <row r="1393">
      <c r="A1393" s="33" t="n"/>
      <c r="B1393" s="10" t="n"/>
      <c r="C1393" s="33" t="n"/>
      <c r="D1393" s="28" t="n"/>
      <c r="E1393" s="10" t="n"/>
      <c r="F1393" s="44" t="n"/>
      <c r="G1393" s="33" t="n"/>
      <c r="H1393" s="33" t="n"/>
      <c r="I1393" s="33" t="n"/>
      <c r="J1393" s="33" t="n"/>
      <c r="K1393" s="44" t="n"/>
      <c r="L1393" s="10" t="n"/>
      <c r="M1393" s="33" t="n"/>
      <c r="N1393" s="33" t="n"/>
      <c r="O1393" s="33" t="n"/>
      <c r="P1393" s="33" t="n"/>
      <c r="Q1393" s="33" t="n"/>
      <c r="R1393" s="33">
        <f>IF($AB1393="","",IFERROR(INDEX(ITP!$G$3:$G$46,MATCH($AB1393,ITP!$E$3:$E$46,0)),""))</f>
        <v/>
      </c>
      <c r="S1393" s="33" t="n"/>
      <c r="T1393" s="33" t="n"/>
      <c r="U1393" s="33">
        <f>IF($AB1393="","",IFERROR(INDEX(ITP!$I$3:$I$46,MATCH($AB1393,ITP!$E$3:$E$46,0)),""))</f>
        <v/>
      </c>
      <c r="V1393" s="33">
        <f>IF($AB1393="","",IFERROR(INDEX(ITP!$J$3:$J$46,MATCH($AB1393,ITP!$E$3:$E$46,0)),""))</f>
        <v/>
      </c>
      <c r="W1393" s="33">
        <f>IF($AB1393="","",IFERROR(INDEX(ITP!$K$3:$K$46,MATCH($AB1393,ITP!$E$3:$E$46,0)),""))</f>
        <v/>
      </c>
      <c r="X1393" s="33">
        <f>IF($AB1393="","",IFERROR(INDEX(ITP!$L$3:$L$46,MATCH($AB1393,ITP!$E$3:$E$46,0)),""))</f>
        <v/>
      </c>
      <c r="Y1393" s="33">
        <f>IF($AB1393="","",IFERROR(INDEX(ITP!$M$3:$M$46,MATCH($AB1393,ITP!$E$3:$E$46,0)),""))</f>
        <v/>
      </c>
      <c r="Z1393" s="33">
        <f>IF($AB1393="","",IFERROR(INDEX(ITP!$N$3:$N$46,MATCH($AB1393,ITP!$E$3:$E$46,0)),""))</f>
        <v/>
      </c>
      <c r="AA1393" s="13">
        <f>IF(A1393="","",A1393&amp;"|"&amp;COUNTIF($A$2:A1393,A1393))</f>
        <v/>
      </c>
      <c r="AB1393" s="13">
        <f>IF($A1393="","",IFERROR(INDEX(ITP!$C$3:$C$21,MATCH(1,INDEX((ITP!$A$3:$A$21=$A1393)*(((ITP!$B$3:$B$21="")+ISNUMBER(SEARCH(ITP!$B$3:$B$21,$G1393&amp;" "&amp;$T1393)))&gt;0),0),0)),""))</f>
        <v/>
      </c>
    </row>
    <row r="1394">
      <c r="A1394" s="33" t="n"/>
      <c r="B1394" s="10" t="n"/>
      <c r="C1394" s="33" t="n"/>
      <c r="D1394" s="28" t="n"/>
      <c r="E1394" s="10" t="n"/>
      <c r="F1394" s="44" t="n"/>
      <c r="G1394" s="33" t="n"/>
      <c r="H1394" s="33" t="n"/>
      <c r="I1394" s="33" t="n"/>
      <c r="J1394" s="33" t="n"/>
      <c r="K1394" s="44" t="n"/>
      <c r="L1394" s="10" t="n"/>
      <c r="M1394" s="33" t="n"/>
      <c r="N1394" s="33" t="n"/>
      <c r="O1394" s="33" t="n"/>
      <c r="P1394" s="33" t="n"/>
      <c r="Q1394" s="33" t="n"/>
      <c r="R1394" s="33">
        <f>IF($AB1394="","",IFERROR(INDEX(ITP!$G$3:$G$46,MATCH($AB1394,ITP!$E$3:$E$46,0)),""))</f>
        <v/>
      </c>
      <c r="S1394" s="33" t="n"/>
      <c r="T1394" s="33" t="n"/>
      <c r="U1394" s="33">
        <f>IF($AB1394="","",IFERROR(INDEX(ITP!$I$3:$I$46,MATCH($AB1394,ITP!$E$3:$E$46,0)),""))</f>
        <v/>
      </c>
      <c r="V1394" s="33">
        <f>IF($AB1394="","",IFERROR(INDEX(ITP!$J$3:$J$46,MATCH($AB1394,ITP!$E$3:$E$46,0)),""))</f>
        <v/>
      </c>
      <c r="W1394" s="33">
        <f>IF($AB1394="","",IFERROR(INDEX(ITP!$K$3:$K$46,MATCH($AB1394,ITP!$E$3:$E$46,0)),""))</f>
        <v/>
      </c>
      <c r="X1394" s="33">
        <f>IF($AB1394="","",IFERROR(INDEX(ITP!$L$3:$L$46,MATCH($AB1394,ITP!$E$3:$E$46,0)),""))</f>
        <v/>
      </c>
      <c r="Y1394" s="33">
        <f>IF($AB1394="","",IFERROR(INDEX(ITP!$M$3:$M$46,MATCH($AB1394,ITP!$E$3:$E$46,0)),""))</f>
        <v/>
      </c>
      <c r="Z1394" s="33">
        <f>IF($AB1394="","",IFERROR(INDEX(ITP!$N$3:$N$46,MATCH($AB1394,ITP!$E$3:$E$46,0)),""))</f>
        <v/>
      </c>
      <c r="AA1394" s="13">
        <f>IF(A1394="","",A1394&amp;"|"&amp;COUNTIF($A$2:A1394,A1394))</f>
        <v/>
      </c>
      <c r="AB1394" s="13">
        <f>IF($A1394="","",IFERROR(INDEX(ITP!$C$3:$C$21,MATCH(1,INDEX((ITP!$A$3:$A$21=$A1394)*(((ITP!$B$3:$B$21="")+ISNUMBER(SEARCH(ITP!$B$3:$B$21,$G1394&amp;" "&amp;$T1394)))&gt;0),0),0)),""))</f>
        <v/>
      </c>
    </row>
    <row r="1395">
      <c r="A1395" s="33" t="n"/>
      <c r="B1395" s="10" t="n"/>
      <c r="C1395" s="33" t="n"/>
      <c r="D1395" s="28" t="n"/>
      <c r="E1395" s="10" t="n"/>
      <c r="F1395" s="44" t="n"/>
      <c r="G1395" s="33" t="n"/>
      <c r="H1395" s="33" t="n"/>
      <c r="I1395" s="33" t="n"/>
      <c r="J1395" s="33" t="n"/>
      <c r="K1395" s="44" t="n"/>
      <c r="L1395" s="10" t="n"/>
      <c r="M1395" s="33" t="n"/>
      <c r="N1395" s="33" t="n"/>
      <c r="O1395" s="33" t="n"/>
      <c r="P1395" s="33" t="n"/>
      <c r="Q1395" s="33" t="n"/>
      <c r="R1395" s="33">
        <f>IF($AB1395="","",IFERROR(INDEX(ITP!$G$3:$G$46,MATCH($AB1395,ITP!$E$3:$E$46,0)),""))</f>
        <v/>
      </c>
      <c r="S1395" s="33" t="n"/>
      <c r="T1395" s="33" t="n"/>
      <c r="U1395" s="33">
        <f>IF($AB1395="","",IFERROR(INDEX(ITP!$I$3:$I$46,MATCH($AB1395,ITP!$E$3:$E$46,0)),""))</f>
        <v/>
      </c>
      <c r="V1395" s="33">
        <f>IF($AB1395="","",IFERROR(INDEX(ITP!$J$3:$J$46,MATCH($AB1395,ITP!$E$3:$E$46,0)),""))</f>
        <v/>
      </c>
      <c r="W1395" s="33">
        <f>IF($AB1395="","",IFERROR(INDEX(ITP!$K$3:$K$46,MATCH($AB1395,ITP!$E$3:$E$46,0)),""))</f>
        <v/>
      </c>
      <c r="X1395" s="33">
        <f>IF($AB1395="","",IFERROR(INDEX(ITP!$L$3:$L$46,MATCH($AB1395,ITP!$E$3:$E$46,0)),""))</f>
        <v/>
      </c>
      <c r="Y1395" s="33">
        <f>IF($AB1395="","",IFERROR(INDEX(ITP!$M$3:$M$46,MATCH($AB1395,ITP!$E$3:$E$46,0)),""))</f>
        <v/>
      </c>
      <c r="Z1395" s="33">
        <f>IF($AB1395="","",IFERROR(INDEX(ITP!$N$3:$N$46,MATCH($AB1395,ITP!$E$3:$E$46,0)),""))</f>
        <v/>
      </c>
      <c r="AA1395" s="13">
        <f>IF(A1395="","",A1395&amp;"|"&amp;COUNTIF($A$2:A1395,A1395))</f>
        <v/>
      </c>
      <c r="AB1395" s="13">
        <f>IF($A1395="","",IFERROR(INDEX(ITP!$C$3:$C$21,MATCH(1,INDEX((ITP!$A$3:$A$21=$A1395)*(((ITP!$B$3:$B$21="")+ISNUMBER(SEARCH(ITP!$B$3:$B$21,$G1395&amp;" "&amp;$T1395)))&gt;0),0),0)),""))</f>
        <v/>
      </c>
    </row>
    <row r="1396">
      <c r="A1396" s="33" t="n"/>
      <c r="B1396" s="10" t="n"/>
      <c r="C1396" s="33" t="n"/>
      <c r="D1396" s="28" t="n"/>
      <c r="E1396" s="10" t="n"/>
      <c r="F1396" s="44" t="n"/>
      <c r="G1396" s="33" t="n"/>
      <c r="H1396" s="33" t="n"/>
      <c r="I1396" s="33" t="n"/>
      <c r="J1396" s="33" t="n"/>
      <c r="K1396" s="44" t="n"/>
      <c r="L1396" s="10" t="n"/>
      <c r="M1396" s="33" t="n"/>
      <c r="N1396" s="33" t="n"/>
      <c r="O1396" s="33" t="n"/>
      <c r="P1396" s="33" t="n"/>
      <c r="Q1396" s="33" t="n"/>
      <c r="R1396" s="33">
        <f>IF($AB1396="","",IFERROR(INDEX(ITP!$G$3:$G$46,MATCH($AB1396,ITP!$E$3:$E$46,0)),""))</f>
        <v/>
      </c>
      <c r="S1396" s="33" t="n"/>
      <c r="T1396" s="33" t="n"/>
      <c r="U1396" s="33">
        <f>IF($AB1396="","",IFERROR(INDEX(ITP!$I$3:$I$46,MATCH($AB1396,ITP!$E$3:$E$46,0)),""))</f>
        <v/>
      </c>
      <c r="V1396" s="33">
        <f>IF($AB1396="","",IFERROR(INDEX(ITP!$J$3:$J$46,MATCH($AB1396,ITP!$E$3:$E$46,0)),""))</f>
        <v/>
      </c>
      <c r="W1396" s="33">
        <f>IF($AB1396="","",IFERROR(INDEX(ITP!$K$3:$K$46,MATCH($AB1396,ITP!$E$3:$E$46,0)),""))</f>
        <v/>
      </c>
      <c r="X1396" s="33">
        <f>IF($AB1396="","",IFERROR(INDEX(ITP!$L$3:$L$46,MATCH($AB1396,ITP!$E$3:$E$46,0)),""))</f>
        <v/>
      </c>
      <c r="Y1396" s="33">
        <f>IF($AB1396="","",IFERROR(INDEX(ITP!$M$3:$M$46,MATCH($AB1396,ITP!$E$3:$E$46,0)),""))</f>
        <v/>
      </c>
      <c r="Z1396" s="33">
        <f>IF($AB1396="","",IFERROR(INDEX(ITP!$N$3:$N$46,MATCH($AB1396,ITP!$E$3:$E$46,0)),""))</f>
        <v/>
      </c>
      <c r="AA1396" s="13">
        <f>IF(A1396="","",A1396&amp;"|"&amp;COUNTIF($A$2:A1396,A1396))</f>
        <v/>
      </c>
      <c r="AB1396" s="13">
        <f>IF($A1396="","",IFERROR(INDEX(ITP!$C$3:$C$21,MATCH(1,INDEX((ITP!$A$3:$A$21=$A1396)*(((ITP!$B$3:$B$21="")+ISNUMBER(SEARCH(ITP!$B$3:$B$21,$G1396&amp;" "&amp;$T1396)))&gt;0),0),0)),""))</f>
        <v/>
      </c>
    </row>
    <row r="1397">
      <c r="A1397" s="33" t="n"/>
      <c r="B1397" s="10" t="n"/>
      <c r="C1397" s="33" t="n"/>
      <c r="D1397" s="28" t="n"/>
      <c r="E1397" s="10" t="n"/>
      <c r="F1397" s="44" t="n"/>
      <c r="G1397" s="33" t="n"/>
      <c r="H1397" s="33" t="n"/>
      <c r="I1397" s="33" t="n"/>
      <c r="J1397" s="33" t="n"/>
      <c r="K1397" s="44" t="n"/>
      <c r="L1397" s="10" t="n"/>
      <c r="M1397" s="33" t="n"/>
      <c r="N1397" s="33" t="n"/>
      <c r="O1397" s="33" t="n"/>
      <c r="P1397" s="33" t="n"/>
      <c r="Q1397" s="33" t="n"/>
      <c r="R1397" s="33">
        <f>IF($AB1397="","",IFERROR(INDEX(ITP!$G$3:$G$46,MATCH($AB1397,ITP!$E$3:$E$46,0)),""))</f>
        <v/>
      </c>
      <c r="S1397" s="33" t="n"/>
      <c r="T1397" s="33" t="n"/>
      <c r="U1397" s="33">
        <f>IF($AB1397="","",IFERROR(INDEX(ITP!$I$3:$I$46,MATCH($AB1397,ITP!$E$3:$E$46,0)),""))</f>
        <v/>
      </c>
      <c r="V1397" s="33">
        <f>IF($AB1397="","",IFERROR(INDEX(ITP!$J$3:$J$46,MATCH($AB1397,ITP!$E$3:$E$46,0)),""))</f>
        <v/>
      </c>
      <c r="W1397" s="33">
        <f>IF($AB1397="","",IFERROR(INDEX(ITP!$K$3:$K$46,MATCH($AB1397,ITP!$E$3:$E$46,0)),""))</f>
        <v/>
      </c>
      <c r="X1397" s="33">
        <f>IF($AB1397="","",IFERROR(INDEX(ITP!$L$3:$L$46,MATCH($AB1397,ITP!$E$3:$E$46,0)),""))</f>
        <v/>
      </c>
      <c r="Y1397" s="33">
        <f>IF($AB1397="","",IFERROR(INDEX(ITP!$M$3:$M$46,MATCH($AB1397,ITP!$E$3:$E$46,0)),""))</f>
        <v/>
      </c>
      <c r="Z1397" s="33">
        <f>IF($AB1397="","",IFERROR(INDEX(ITP!$N$3:$N$46,MATCH($AB1397,ITP!$E$3:$E$46,0)),""))</f>
        <v/>
      </c>
      <c r="AA1397" s="13">
        <f>IF(A1397="","",A1397&amp;"|"&amp;COUNTIF($A$2:A1397,A1397))</f>
        <v/>
      </c>
      <c r="AB1397" s="13">
        <f>IF($A1397="","",IFERROR(INDEX(ITP!$C$3:$C$21,MATCH(1,INDEX((ITP!$A$3:$A$21=$A1397)*(((ITP!$B$3:$B$21="")+ISNUMBER(SEARCH(ITP!$B$3:$B$21,$G1397&amp;" "&amp;$T1397)))&gt;0),0),0)),""))</f>
        <v/>
      </c>
    </row>
    <row r="1398">
      <c r="A1398" s="33" t="n"/>
      <c r="B1398" s="10" t="n"/>
      <c r="C1398" s="33" t="n"/>
      <c r="D1398" s="28" t="n"/>
      <c r="E1398" s="10" t="n"/>
      <c r="F1398" s="44" t="n"/>
      <c r="G1398" s="33" t="n"/>
      <c r="H1398" s="33" t="n"/>
      <c r="I1398" s="33" t="n"/>
      <c r="J1398" s="33" t="n"/>
      <c r="K1398" s="44" t="n"/>
      <c r="L1398" s="10" t="n"/>
      <c r="M1398" s="33" t="n"/>
      <c r="N1398" s="33" t="n"/>
      <c r="O1398" s="33" t="n"/>
      <c r="P1398" s="33" t="n"/>
      <c r="Q1398" s="33" t="n"/>
      <c r="R1398" s="33">
        <f>IF($AB1398="","",IFERROR(INDEX(ITP!$G$3:$G$46,MATCH($AB1398,ITP!$E$3:$E$46,0)),""))</f>
        <v/>
      </c>
      <c r="S1398" s="33" t="n"/>
      <c r="T1398" s="33" t="n"/>
      <c r="U1398" s="33">
        <f>IF($AB1398="","",IFERROR(INDEX(ITP!$I$3:$I$46,MATCH($AB1398,ITP!$E$3:$E$46,0)),""))</f>
        <v/>
      </c>
      <c r="V1398" s="33">
        <f>IF($AB1398="","",IFERROR(INDEX(ITP!$J$3:$J$46,MATCH($AB1398,ITP!$E$3:$E$46,0)),""))</f>
        <v/>
      </c>
      <c r="W1398" s="33">
        <f>IF($AB1398="","",IFERROR(INDEX(ITP!$K$3:$K$46,MATCH($AB1398,ITP!$E$3:$E$46,0)),""))</f>
        <v/>
      </c>
      <c r="X1398" s="33">
        <f>IF($AB1398="","",IFERROR(INDEX(ITP!$L$3:$L$46,MATCH($AB1398,ITP!$E$3:$E$46,0)),""))</f>
        <v/>
      </c>
      <c r="Y1398" s="33">
        <f>IF($AB1398="","",IFERROR(INDEX(ITP!$M$3:$M$46,MATCH($AB1398,ITP!$E$3:$E$46,0)),""))</f>
        <v/>
      </c>
      <c r="Z1398" s="33">
        <f>IF($AB1398="","",IFERROR(INDEX(ITP!$N$3:$N$46,MATCH($AB1398,ITP!$E$3:$E$46,0)),""))</f>
        <v/>
      </c>
      <c r="AA1398" s="13">
        <f>IF(A1398="","",A1398&amp;"|"&amp;COUNTIF($A$2:A1398,A1398))</f>
        <v/>
      </c>
      <c r="AB1398" s="13">
        <f>IF($A1398="","",IFERROR(INDEX(ITP!$C$3:$C$21,MATCH(1,INDEX((ITP!$A$3:$A$21=$A1398)*(((ITP!$B$3:$B$21="")+ISNUMBER(SEARCH(ITP!$B$3:$B$21,$G1398&amp;" "&amp;$T1398)))&gt;0),0),0)),""))</f>
        <v/>
      </c>
    </row>
    <row r="1399">
      <c r="A1399" s="33" t="n"/>
      <c r="B1399" s="10" t="n"/>
      <c r="C1399" s="33" t="n"/>
      <c r="D1399" s="28" t="n"/>
      <c r="E1399" s="10" t="n"/>
      <c r="F1399" s="44" t="n"/>
      <c r="G1399" s="33" t="n"/>
      <c r="H1399" s="33" t="n"/>
      <c r="I1399" s="33" t="n"/>
      <c r="J1399" s="33" t="n"/>
      <c r="K1399" s="44" t="n"/>
      <c r="L1399" s="10" t="n"/>
      <c r="M1399" s="33" t="n"/>
      <c r="N1399" s="33" t="n"/>
      <c r="O1399" s="33" t="n"/>
      <c r="P1399" s="33" t="n"/>
      <c r="Q1399" s="33" t="n"/>
      <c r="R1399" s="33">
        <f>IF($AB1399="","",IFERROR(INDEX(ITP!$G$3:$G$46,MATCH($AB1399,ITP!$E$3:$E$46,0)),""))</f>
        <v/>
      </c>
      <c r="S1399" s="33" t="n"/>
      <c r="T1399" s="33" t="n"/>
      <c r="U1399" s="33">
        <f>IF($AB1399="","",IFERROR(INDEX(ITP!$I$3:$I$46,MATCH($AB1399,ITP!$E$3:$E$46,0)),""))</f>
        <v/>
      </c>
      <c r="V1399" s="33">
        <f>IF($AB1399="","",IFERROR(INDEX(ITP!$J$3:$J$46,MATCH($AB1399,ITP!$E$3:$E$46,0)),""))</f>
        <v/>
      </c>
      <c r="W1399" s="33">
        <f>IF($AB1399="","",IFERROR(INDEX(ITP!$K$3:$K$46,MATCH($AB1399,ITP!$E$3:$E$46,0)),""))</f>
        <v/>
      </c>
      <c r="X1399" s="33">
        <f>IF($AB1399="","",IFERROR(INDEX(ITP!$L$3:$L$46,MATCH($AB1399,ITP!$E$3:$E$46,0)),""))</f>
        <v/>
      </c>
      <c r="Y1399" s="33">
        <f>IF($AB1399="","",IFERROR(INDEX(ITP!$M$3:$M$46,MATCH($AB1399,ITP!$E$3:$E$46,0)),""))</f>
        <v/>
      </c>
      <c r="Z1399" s="33">
        <f>IF($AB1399="","",IFERROR(INDEX(ITP!$N$3:$N$46,MATCH($AB1399,ITP!$E$3:$E$46,0)),""))</f>
        <v/>
      </c>
      <c r="AA1399" s="13">
        <f>IF(A1399="","",A1399&amp;"|"&amp;COUNTIF($A$2:A1399,A1399))</f>
        <v/>
      </c>
      <c r="AB1399" s="13">
        <f>IF($A1399="","",IFERROR(INDEX(ITP!$C$3:$C$21,MATCH(1,INDEX((ITP!$A$3:$A$21=$A1399)*(((ITP!$B$3:$B$21="")+ISNUMBER(SEARCH(ITP!$B$3:$B$21,$G1399&amp;" "&amp;$T1399)))&gt;0),0),0)),""))</f>
        <v/>
      </c>
    </row>
    <row r="1400">
      <c r="A1400" s="33" t="n"/>
      <c r="B1400" s="10" t="n"/>
      <c r="C1400" s="33" t="n"/>
      <c r="D1400" s="28" t="n"/>
      <c r="E1400" s="10" t="n"/>
      <c r="F1400" s="44" t="n"/>
      <c r="G1400" s="33" t="n"/>
      <c r="H1400" s="33" t="n"/>
      <c r="I1400" s="33" t="n"/>
      <c r="J1400" s="33" t="n"/>
      <c r="K1400" s="44" t="n"/>
      <c r="L1400" s="10" t="n"/>
      <c r="M1400" s="33" t="n"/>
      <c r="N1400" s="33" t="n"/>
      <c r="O1400" s="33" t="n"/>
      <c r="P1400" s="33" t="n"/>
      <c r="Q1400" s="33" t="n"/>
      <c r="R1400" s="33">
        <f>IF($AB1400="","",IFERROR(INDEX(ITP!$G$3:$G$46,MATCH($AB1400,ITP!$E$3:$E$46,0)),""))</f>
        <v/>
      </c>
      <c r="S1400" s="33" t="n"/>
      <c r="T1400" s="33" t="n"/>
      <c r="U1400" s="33">
        <f>IF($AB1400="","",IFERROR(INDEX(ITP!$I$3:$I$46,MATCH($AB1400,ITP!$E$3:$E$46,0)),""))</f>
        <v/>
      </c>
      <c r="V1400" s="33">
        <f>IF($AB1400="","",IFERROR(INDEX(ITP!$J$3:$J$46,MATCH($AB1400,ITP!$E$3:$E$46,0)),""))</f>
        <v/>
      </c>
      <c r="W1400" s="33">
        <f>IF($AB1400="","",IFERROR(INDEX(ITP!$K$3:$K$46,MATCH($AB1400,ITP!$E$3:$E$46,0)),""))</f>
        <v/>
      </c>
      <c r="X1400" s="33">
        <f>IF($AB1400="","",IFERROR(INDEX(ITP!$L$3:$L$46,MATCH($AB1400,ITP!$E$3:$E$46,0)),""))</f>
        <v/>
      </c>
      <c r="Y1400" s="33">
        <f>IF($AB1400="","",IFERROR(INDEX(ITP!$M$3:$M$46,MATCH($AB1400,ITP!$E$3:$E$46,0)),""))</f>
        <v/>
      </c>
      <c r="Z1400" s="33">
        <f>IF($AB1400="","",IFERROR(INDEX(ITP!$N$3:$N$46,MATCH($AB1400,ITP!$E$3:$E$46,0)),""))</f>
        <v/>
      </c>
      <c r="AA1400" s="13">
        <f>IF(A1400="","",A1400&amp;"|"&amp;COUNTIF($A$2:A1400,A1400))</f>
        <v/>
      </c>
      <c r="AB1400" s="13">
        <f>IF($A1400="","",IFERROR(INDEX(ITP!$C$3:$C$21,MATCH(1,INDEX((ITP!$A$3:$A$21=$A1400)*(((ITP!$B$3:$B$21="")+ISNUMBER(SEARCH(ITP!$B$3:$B$21,$G1400&amp;" "&amp;$T1400)))&gt;0),0),0)),""))</f>
        <v/>
      </c>
    </row>
    <row r="1401">
      <c r="A1401" s="33" t="n"/>
      <c r="B1401" s="10" t="n"/>
      <c r="C1401" s="33" t="n"/>
      <c r="D1401" s="28" t="n"/>
      <c r="E1401" s="10" t="n"/>
      <c r="F1401" s="44" t="n"/>
      <c r="G1401" s="33" t="n"/>
      <c r="H1401" s="33" t="n"/>
      <c r="I1401" s="33" t="n"/>
      <c r="J1401" s="33" t="n"/>
      <c r="K1401" s="44" t="n"/>
      <c r="L1401" s="10" t="n"/>
      <c r="M1401" s="33" t="n"/>
      <c r="N1401" s="33" t="n"/>
      <c r="O1401" s="33" t="n"/>
      <c r="P1401" s="33" t="n"/>
      <c r="Q1401" s="33" t="n"/>
      <c r="R1401" s="33">
        <f>IF($AB1401="","",IFERROR(INDEX(ITP!$G$3:$G$46,MATCH($AB1401,ITP!$E$3:$E$46,0)),""))</f>
        <v/>
      </c>
      <c r="S1401" s="33" t="n"/>
      <c r="T1401" s="33" t="n"/>
      <c r="U1401" s="33">
        <f>IF($AB1401="","",IFERROR(INDEX(ITP!$I$3:$I$46,MATCH($AB1401,ITP!$E$3:$E$46,0)),""))</f>
        <v/>
      </c>
      <c r="V1401" s="33">
        <f>IF($AB1401="","",IFERROR(INDEX(ITP!$J$3:$J$46,MATCH($AB1401,ITP!$E$3:$E$46,0)),""))</f>
        <v/>
      </c>
      <c r="W1401" s="33">
        <f>IF($AB1401="","",IFERROR(INDEX(ITP!$K$3:$K$46,MATCH($AB1401,ITP!$E$3:$E$46,0)),""))</f>
        <v/>
      </c>
      <c r="X1401" s="33">
        <f>IF($AB1401="","",IFERROR(INDEX(ITP!$L$3:$L$46,MATCH($AB1401,ITP!$E$3:$E$46,0)),""))</f>
        <v/>
      </c>
      <c r="Y1401" s="33">
        <f>IF($AB1401="","",IFERROR(INDEX(ITP!$M$3:$M$46,MATCH($AB1401,ITP!$E$3:$E$46,0)),""))</f>
        <v/>
      </c>
      <c r="Z1401" s="33">
        <f>IF($AB1401="","",IFERROR(INDEX(ITP!$N$3:$N$46,MATCH($AB1401,ITP!$E$3:$E$46,0)),""))</f>
        <v/>
      </c>
      <c r="AA1401" s="13">
        <f>IF(A1401="","",A1401&amp;"|"&amp;COUNTIF($A$2:A1401,A1401))</f>
        <v/>
      </c>
      <c r="AB1401" s="13">
        <f>IF($A1401="","",IFERROR(INDEX(ITP!$C$3:$C$21,MATCH(1,INDEX((ITP!$A$3:$A$21=$A1401)*(((ITP!$B$3:$B$21="")+ISNUMBER(SEARCH(ITP!$B$3:$B$21,$G1401&amp;" "&amp;$T1401)))&gt;0),0),0)),""))</f>
        <v/>
      </c>
    </row>
    <row r="1402">
      <c r="A1402" s="33" t="n"/>
      <c r="B1402" s="10" t="n"/>
      <c r="C1402" s="33" t="n"/>
      <c r="D1402" s="28" t="n"/>
      <c r="E1402" s="10" t="n"/>
      <c r="F1402" s="44" t="n"/>
      <c r="G1402" s="33" t="n"/>
      <c r="H1402" s="33" t="n"/>
      <c r="I1402" s="33" t="n"/>
      <c r="J1402" s="33" t="n"/>
      <c r="K1402" s="44" t="n"/>
      <c r="L1402" s="10" t="n"/>
      <c r="M1402" s="33" t="n"/>
      <c r="N1402" s="33" t="n"/>
      <c r="O1402" s="33" t="n"/>
      <c r="P1402" s="33" t="n"/>
      <c r="Q1402" s="33" t="n"/>
      <c r="R1402" s="33">
        <f>IF($AB1402="","",IFERROR(INDEX(ITP!$G$3:$G$46,MATCH($AB1402,ITP!$E$3:$E$46,0)),""))</f>
        <v/>
      </c>
      <c r="S1402" s="33" t="n"/>
      <c r="T1402" s="33" t="n"/>
      <c r="U1402" s="33">
        <f>IF($AB1402="","",IFERROR(INDEX(ITP!$I$3:$I$46,MATCH($AB1402,ITP!$E$3:$E$46,0)),""))</f>
        <v/>
      </c>
      <c r="V1402" s="33">
        <f>IF($AB1402="","",IFERROR(INDEX(ITP!$J$3:$J$46,MATCH($AB1402,ITP!$E$3:$E$46,0)),""))</f>
        <v/>
      </c>
      <c r="W1402" s="33">
        <f>IF($AB1402="","",IFERROR(INDEX(ITP!$K$3:$K$46,MATCH($AB1402,ITP!$E$3:$E$46,0)),""))</f>
        <v/>
      </c>
      <c r="X1402" s="33">
        <f>IF($AB1402="","",IFERROR(INDEX(ITP!$L$3:$L$46,MATCH($AB1402,ITP!$E$3:$E$46,0)),""))</f>
        <v/>
      </c>
      <c r="Y1402" s="33">
        <f>IF($AB1402="","",IFERROR(INDEX(ITP!$M$3:$M$46,MATCH($AB1402,ITP!$E$3:$E$46,0)),""))</f>
        <v/>
      </c>
      <c r="Z1402" s="33">
        <f>IF($AB1402="","",IFERROR(INDEX(ITP!$N$3:$N$46,MATCH($AB1402,ITP!$E$3:$E$46,0)),""))</f>
        <v/>
      </c>
      <c r="AA1402" s="13">
        <f>IF(A1402="","",A1402&amp;"|"&amp;COUNTIF($A$2:A1402,A1402))</f>
        <v/>
      </c>
      <c r="AB1402" s="13">
        <f>IF($A1402="","",IFERROR(INDEX(ITP!$C$3:$C$21,MATCH(1,INDEX((ITP!$A$3:$A$21=$A1402)*(((ITP!$B$3:$B$21="")+ISNUMBER(SEARCH(ITP!$B$3:$B$21,$G1402&amp;" "&amp;$T1402)))&gt;0),0),0)),""))</f>
        <v/>
      </c>
    </row>
    <row r="1403">
      <c r="A1403" s="33" t="n"/>
      <c r="B1403" s="10" t="n"/>
      <c r="C1403" s="33" t="n"/>
      <c r="D1403" s="28" t="n"/>
      <c r="E1403" s="10" t="n"/>
      <c r="F1403" s="44" t="n"/>
      <c r="G1403" s="33" t="n"/>
      <c r="H1403" s="33" t="n"/>
      <c r="I1403" s="33" t="n"/>
      <c r="J1403" s="33" t="n"/>
      <c r="K1403" s="44" t="n"/>
      <c r="L1403" s="10" t="n"/>
      <c r="M1403" s="33" t="n"/>
      <c r="N1403" s="33" t="n"/>
      <c r="O1403" s="33" t="n"/>
      <c r="P1403" s="33" t="n"/>
      <c r="Q1403" s="33" t="n"/>
      <c r="R1403" s="33">
        <f>IF($AB1403="","",IFERROR(INDEX(ITP!$G$3:$G$46,MATCH($AB1403,ITP!$E$3:$E$46,0)),""))</f>
        <v/>
      </c>
      <c r="S1403" s="33" t="n"/>
      <c r="T1403" s="33" t="n"/>
      <c r="U1403" s="33">
        <f>IF($AB1403="","",IFERROR(INDEX(ITP!$I$3:$I$46,MATCH($AB1403,ITP!$E$3:$E$46,0)),""))</f>
        <v/>
      </c>
      <c r="V1403" s="33">
        <f>IF($AB1403="","",IFERROR(INDEX(ITP!$J$3:$J$46,MATCH($AB1403,ITP!$E$3:$E$46,0)),""))</f>
        <v/>
      </c>
      <c r="W1403" s="33">
        <f>IF($AB1403="","",IFERROR(INDEX(ITP!$K$3:$K$46,MATCH($AB1403,ITP!$E$3:$E$46,0)),""))</f>
        <v/>
      </c>
      <c r="X1403" s="33">
        <f>IF($AB1403="","",IFERROR(INDEX(ITP!$L$3:$L$46,MATCH($AB1403,ITP!$E$3:$E$46,0)),""))</f>
        <v/>
      </c>
      <c r="Y1403" s="33">
        <f>IF($AB1403="","",IFERROR(INDEX(ITP!$M$3:$M$46,MATCH($AB1403,ITP!$E$3:$E$46,0)),""))</f>
        <v/>
      </c>
      <c r="Z1403" s="33">
        <f>IF($AB1403="","",IFERROR(INDEX(ITP!$N$3:$N$46,MATCH($AB1403,ITP!$E$3:$E$46,0)),""))</f>
        <v/>
      </c>
      <c r="AA1403" s="13">
        <f>IF(A1403="","",A1403&amp;"|"&amp;COUNTIF($A$2:A1403,A1403))</f>
        <v/>
      </c>
      <c r="AB1403" s="13">
        <f>IF($A1403="","",IFERROR(INDEX(ITP!$C$3:$C$21,MATCH(1,INDEX((ITP!$A$3:$A$21=$A1403)*(((ITP!$B$3:$B$21="")+ISNUMBER(SEARCH(ITP!$B$3:$B$21,$G1403&amp;" "&amp;$T1403)))&gt;0),0),0)),""))</f>
        <v/>
      </c>
    </row>
    <row r="1404">
      <c r="A1404" s="33" t="n"/>
      <c r="B1404" s="10" t="n"/>
      <c r="C1404" s="33" t="n"/>
      <c r="D1404" s="28" t="n"/>
      <c r="E1404" s="10" t="n"/>
      <c r="F1404" s="44" t="n"/>
      <c r="G1404" s="33" t="n"/>
      <c r="H1404" s="33" t="n"/>
      <c r="I1404" s="33" t="n"/>
      <c r="J1404" s="33" t="n"/>
      <c r="K1404" s="44" t="n"/>
      <c r="L1404" s="10" t="n"/>
      <c r="M1404" s="33" t="n"/>
      <c r="N1404" s="33" t="n"/>
      <c r="O1404" s="33" t="n"/>
      <c r="P1404" s="33" t="n"/>
      <c r="Q1404" s="33" t="n"/>
      <c r="R1404" s="33">
        <f>IF($AB1404="","",IFERROR(INDEX(ITP!$G$3:$G$46,MATCH($AB1404,ITP!$E$3:$E$46,0)),""))</f>
        <v/>
      </c>
      <c r="S1404" s="33" t="n"/>
      <c r="T1404" s="33" t="n"/>
      <c r="U1404" s="33">
        <f>IF($AB1404="","",IFERROR(INDEX(ITP!$I$3:$I$46,MATCH($AB1404,ITP!$E$3:$E$46,0)),""))</f>
        <v/>
      </c>
      <c r="V1404" s="33">
        <f>IF($AB1404="","",IFERROR(INDEX(ITP!$J$3:$J$46,MATCH($AB1404,ITP!$E$3:$E$46,0)),""))</f>
        <v/>
      </c>
      <c r="W1404" s="33">
        <f>IF($AB1404="","",IFERROR(INDEX(ITP!$K$3:$K$46,MATCH($AB1404,ITP!$E$3:$E$46,0)),""))</f>
        <v/>
      </c>
      <c r="X1404" s="33">
        <f>IF($AB1404="","",IFERROR(INDEX(ITP!$L$3:$L$46,MATCH($AB1404,ITP!$E$3:$E$46,0)),""))</f>
        <v/>
      </c>
      <c r="Y1404" s="33">
        <f>IF($AB1404="","",IFERROR(INDEX(ITP!$M$3:$M$46,MATCH($AB1404,ITP!$E$3:$E$46,0)),""))</f>
        <v/>
      </c>
      <c r="Z1404" s="33">
        <f>IF($AB1404="","",IFERROR(INDEX(ITP!$N$3:$N$46,MATCH($AB1404,ITP!$E$3:$E$46,0)),""))</f>
        <v/>
      </c>
      <c r="AA1404" s="13">
        <f>IF(A1404="","",A1404&amp;"|"&amp;COUNTIF($A$2:A1404,A1404))</f>
        <v/>
      </c>
      <c r="AB1404" s="13">
        <f>IF($A1404="","",IFERROR(INDEX(ITP!$C$3:$C$21,MATCH(1,INDEX((ITP!$A$3:$A$21=$A1404)*(((ITP!$B$3:$B$21="")+ISNUMBER(SEARCH(ITP!$B$3:$B$21,$G1404&amp;" "&amp;$T1404)))&gt;0),0),0)),""))</f>
        <v/>
      </c>
    </row>
    <row r="1405">
      <c r="A1405" s="33" t="n"/>
      <c r="B1405" s="10" t="n"/>
      <c r="C1405" s="33" t="n"/>
      <c r="D1405" s="28" t="n"/>
      <c r="E1405" s="10" t="n"/>
      <c r="F1405" s="44" t="n"/>
      <c r="G1405" s="33" t="n"/>
      <c r="H1405" s="33" t="n"/>
      <c r="I1405" s="33" t="n"/>
      <c r="J1405" s="33" t="n"/>
      <c r="K1405" s="44" t="n"/>
      <c r="L1405" s="10" t="n"/>
      <c r="M1405" s="33" t="n"/>
      <c r="N1405" s="33" t="n"/>
      <c r="O1405" s="33" t="n"/>
      <c r="P1405" s="33" t="n"/>
      <c r="Q1405" s="33" t="n"/>
      <c r="R1405" s="33">
        <f>IF($AB1405="","",IFERROR(INDEX(ITP!$G$3:$G$46,MATCH($AB1405,ITP!$E$3:$E$46,0)),""))</f>
        <v/>
      </c>
      <c r="S1405" s="33" t="n"/>
      <c r="T1405" s="33" t="n"/>
      <c r="U1405" s="33">
        <f>IF($AB1405="","",IFERROR(INDEX(ITP!$I$3:$I$46,MATCH($AB1405,ITP!$E$3:$E$46,0)),""))</f>
        <v/>
      </c>
      <c r="V1405" s="33">
        <f>IF($AB1405="","",IFERROR(INDEX(ITP!$J$3:$J$46,MATCH($AB1405,ITP!$E$3:$E$46,0)),""))</f>
        <v/>
      </c>
      <c r="W1405" s="33">
        <f>IF($AB1405="","",IFERROR(INDEX(ITP!$K$3:$K$46,MATCH($AB1405,ITP!$E$3:$E$46,0)),""))</f>
        <v/>
      </c>
      <c r="X1405" s="33">
        <f>IF($AB1405="","",IFERROR(INDEX(ITP!$L$3:$L$46,MATCH($AB1405,ITP!$E$3:$E$46,0)),""))</f>
        <v/>
      </c>
      <c r="Y1405" s="33">
        <f>IF($AB1405="","",IFERROR(INDEX(ITP!$M$3:$M$46,MATCH($AB1405,ITP!$E$3:$E$46,0)),""))</f>
        <v/>
      </c>
      <c r="Z1405" s="33">
        <f>IF($AB1405="","",IFERROR(INDEX(ITP!$N$3:$N$46,MATCH($AB1405,ITP!$E$3:$E$46,0)),""))</f>
        <v/>
      </c>
      <c r="AA1405" s="13">
        <f>IF(A1405="","",A1405&amp;"|"&amp;COUNTIF($A$2:A1405,A1405))</f>
        <v/>
      </c>
      <c r="AB1405" s="13">
        <f>IF($A1405="","",IFERROR(INDEX(ITP!$C$3:$C$21,MATCH(1,INDEX((ITP!$A$3:$A$21=$A1405)*(((ITP!$B$3:$B$21="")+ISNUMBER(SEARCH(ITP!$B$3:$B$21,$G1405&amp;" "&amp;$T1405)))&gt;0),0),0)),""))</f>
        <v/>
      </c>
    </row>
    <row r="1406">
      <c r="A1406" s="33" t="n"/>
      <c r="B1406" s="10" t="n"/>
      <c r="C1406" s="33" t="n"/>
      <c r="D1406" s="28" t="n"/>
      <c r="E1406" s="10" t="n"/>
      <c r="F1406" s="44" t="n"/>
      <c r="G1406" s="33" t="n"/>
      <c r="H1406" s="33" t="n"/>
      <c r="I1406" s="33" t="n"/>
      <c r="J1406" s="33" t="n"/>
      <c r="K1406" s="44" t="n"/>
      <c r="L1406" s="10" t="n"/>
      <c r="M1406" s="33" t="n"/>
      <c r="N1406" s="33" t="n"/>
      <c r="O1406" s="33" t="n"/>
      <c r="P1406" s="33" t="n"/>
      <c r="Q1406" s="33" t="n"/>
      <c r="R1406" s="33">
        <f>IF($AB1406="","",IFERROR(INDEX(ITP!$G$3:$G$46,MATCH($AB1406,ITP!$E$3:$E$46,0)),""))</f>
        <v/>
      </c>
      <c r="S1406" s="33" t="n"/>
      <c r="T1406" s="33" t="n"/>
      <c r="U1406" s="33">
        <f>IF($AB1406="","",IFERROR(INDEX(ITP!$I$3:$I$46,MATCH($AB1406,ITP!$E$3:$E$46,0)),""))</f>
        <v/>
      </c>
      <c r="V1406" s="33">
        <f>IF($AB1406="","",IFERROR(INDEX(ITP!$J$3:$J$46,MATCH($AB1406,ITP!$E$3:$E$46,0)),""))</f>
        <v/>
      </c>
      <c r="W1406" s="33">
        <f>IF($AB1406="","",IFERROR(INDEX(ITP!$K$3:$K$46,MATCH($AB1406,ITP!$E$3:$E$46,0)),""))</f>
        <v/>
      </c>
      <c r="X1406" s="33">
        <f>IF($AB1406="","",IFERROR(INDEX(ITP!$L$3:$L$46,MATCH($AB1406,ITP!$E$3:$E$46,0)),""))</f>
        <v/>
      </c>
      <c r="Y1406" s="33">
        <f>IF($AB1406="","",IFERROR(INDEX(ITP!$M$3:$M$46,MATCH($AB1406,ITP!$E$3:$E$46,0)),""))</f>
        <v/>
      </c>
      <c r="Z1406" s="33">
        <f>IF($AB1406="","",IFERROR(INDEX(ITP!$N$3:$N$46,MATCH($AB1406,ITP!$E$3:$E$46,0)),""))</f>
        <v/>
      </c>
      <c r="AA1406" s="13">
        <f>IF(A1406="","",A1406&amp;"|"&amp;COUNTIF($A$2:A1406,A1406))</f>
        <v/>
      </c>
      <c r="AB1406" s="13">
        <f>IF($A1406="","",IFERROR(INDEX(ITP!$C$3:$C$21,MATCH(1,INDEX((ITP!$A$3:$A$21=$A1406)*(((ITP!$B$3:$B$21="")+ISNUMBER(SEARCH(ITP!$B$3:$B$21,$G1406&amp;" "&amp;$T1406)))&gt;0),0),0)),""))</f>
        <v/>
      </c>
    </row>
    <row r="1407">
      <c r="A1407" s="33" t="n"/>
      <c r="B1407" s="10" t="n"/>
      <c r="C1407" s="33" t="n"/>
      <c r="D1407" s="28" t="n"/>
      <c r="E1407" s="10" t="n"/>
      <c r="F1407" s="44" t="n"/>
      <c r="G1407" s="33" t="n"/>
      <c r="H1407" s="33" t="n"/>
      <c r="I1407" s="33" t="n"/>
      <c r="J1407" s="33" t="n"/>
      <c r="K1407" s="44" t="n"/>
      <c r="L1407" s="10" t="n"/>
      <c r="M1407" s="33" t="n"/>
      <c r="N1407" s="33" t="n"/>
      <c r="O1407" s="33" t="n"/>
      <c r="P1407" s="33" t="n"/>
      <c r="Q1407" s="33" t="n"/>
      <c r="R1407" s="33">
        <f>IF($AB1407="","",IFERROR(INDEX(ITP!$G$3:$G$46,MATCH($AB1407,ITP!$E$3:$E$46,0)),""))</f>
        <v/>
      </c>
      <c r="S1407" s="33" t="n"/>
      <c r="T1407" s="33" t="n"/>
      <c r="U1407" s="33">
        <f>IF($AB1407="","",IFERROR(INDEX(ITP!$I$3:$I$46,MATCH($AB1407,ITP!$E$3:$E$46,0)),""))</f>
        <v/>
      </c>
      <c r="V1407" s="33">
        <f>IF($AB1407="","",IFERROR(INDEX(ITP!$J$3:$J$46,MATCH($AB1407,ITP!$E$3:$E$46,0)),""))</f>
        <v/>
      </c>
      <c r="W1407" s="33">
        <f>IF($AB1407="","",IFERROR(INDEX(ITP!$K$3:$K$46,MATCH($AB1407,ITP!$E$3:$E$46,0)),""))</f>
        <v/>
      </c>
      <c r="X1407" s="33">
        <f>IF($AB1407="","",IFERROR(INDEX(ITP!$L$3:$L$46,MATCH($AB1407,ITP!$E$3:$E$46,0)),""))</f>
        <v/>
      </c>
      <c r="Y1407" s="33">
        <f>IF($AB1407="","",IFERROR(INDEX(ITP!$M$3:$M$46,MATCH($AB1407,ITP!$E$3:$E$46,0)),""))</f>
        <v/>
      </c>
      <c r="Z1407" s="33">
        <f>IF($AB1407="","",IFERROR(INDEX(ITP!$N$3:$N$46,MATCH($AB1407,ITP!$E$3:$E$46,0)),""))</f>
        <v/>
      </c>
      <c r="AA1407" s="13">
        <f>IF(A1407="","",A1407&amp;"|"&amp;COUNTIF($A$2:A1407,A1407))</f>
        <v/>
      </c>
      <c r="AB1407" s="13">
        <f>IF($A1407="","",IFERROR(INDEX(ITP!$C$3:$C$21,MATCH(1,INDEX((ITP!$A$3:$A$21=$A1407)*(((ITP!$B$3:$B$21="")+ISNUMBER(SEARCH(ITP!$B$3:$B$21,$G1407&amp;" "&amp;$T1407)))&gt;0),0),0)),""))</f>
        <v/>
      </c>
    </row>
    <row r="1408">
      <c r="A1408" s="33" t="n"/>
      <c r="B1408" s="10" t="n"/>
      <c r="C1408" s="33" t="n"/>
      <c r="D1408" s="28" t="n"/>
      <c r="E1408" s="10" t="n"/>
      <c r="F1408" s="44" t="n"/>
      <c r="G1408" s="33" t="n"/>
      <c r="H1408" s="33" t="n"/>
      <c r="I1408" s="33" t="n"/>
      <c r="J1408" s="33" t="n"/>
      <c r="K1408" s="44" t="n"/>
      <c r="L1408" s="10" t="n"/>
      <c r="M1408" s="33" t="n"/>
      <c r="N1408" s="33" t="n"/>
      <c r="O1408" s="33" t="n"/>
      <c r="P1408" s="33" t="n"/>
      <c r="Q1408" s="33" t="n"/>
      <c r="R1408" s="33">
        <f>IF($AB1408="","",IFERROR(INDEX(ITP!$G$3:$G$46,MATCH($AB1408,ITP!$E$3:$E$46,0)),""))</f>
        <v/>
      </c>
      <c r="S1408" s="33" t="n"/>
      <c r="T1408" s="33" t="n"/>
      <c r="U1408" s="33">
        <f>IF($AB1408="","",IFERROR(INDEX(ITP!$I$3:$I$46,MATCH($AB1408,ITP!$E$3:$E$46,0)),""))</f>
        <v/>
      </c>
      <c r="V1408" s="33">
        <f>IF($AB1408="","",IFERROR(INDEX(ITP!$J$3:$J$46,MATCH($AB1408,ITP!$E$3:$E$46,0)),""))</f>
        <v/>
      </c>
      <c r="W1408" s="33">
        <f>IF($AB1408="","",IFERROR(INDEX(ITP!$K$3:$K$46,MATCH($AB1408,ITP!$E$3:$E$46,0)),""))</f>
        <v/>
      </c>
      <c r="X1408" s="33">
        <f>IF($AB1408="","",IFERROR(INDEX(ITP!$L$3:$L$46,MATCH($AB1408,ITP!$E$3:$E$46,0)),""))</f>
        <v/>
      </c>
      <c r="Y1408" s="33">
        <f>IF($AB1408="","",IFERROR(INDEX(ITP!$M$3:$M$46,MATCH($AB1408,ITP!$E$3:$E$46,0)),""))</f>
        <v/>
      </c>
      <c r="Z1408" s="33">
        <f>IF($AB1408="","",IFERROR(INDEX(ITP!$N$3:$N$46,MATCH($AB1408,ITP!$E$3:$E$46,0)),""))</f>
        <v/>
      </c>
      <c r="AA1408" s="13">
        <f>IF(A1408="","",A1408&amp;"|"&amp;COUNTIF($A$2:A1408,A1408))</f>
        <v/>
      </c>
      <c r="AB1408" s="13">
        <f>IF($A1408="","",IFERROR(INDEX(ITP!$C$3:$C$21,MATCH(1,INDEX((ITP!$A$3:$A$21=$A1408)*(((ITP!$B$3:$B$21="")+ISNUMBER(SEARCH(ITP!$B$3:$B$21,$G1408&amp;" "&amp;$T1408)))&gt;0),0),0)),""))</f>
        <v/>
      </c>
    </row>
    <row r="1409">
      <c r="A1409" s="33" t="n"/>
      <c r="B1409" s="10" t="n"/>
      <c r="C1409" s="33" t="n"/>
      <c r="D1409" s="28" t="n"/>
      <c r="E1409" s="10" t="n"/>
      <c r="F1409" s="44" t="n"/>
      <c r="G1409" s="33" t="n"/>
      <c r="H1409" s="33" t="n"/>
      <c r="I1409" s="33" t="n"/>
      <c r="J1409" s="33" t="n"/>
      <c r="K1409" s="44" t="n"/>
      <c r="L1409" s="10" t="n"/>
      <c r="M1409" s="33" t="n"/>
      <c r="N1409" s="33" t="n"/>
      <c r="O1409" s="33" t="n"/>
      <c r="P1409" s="33" t="n"/>
      <c r="Q1409" s="33" t="n"/>
      <c r="R1409" s="33">
        <f>IF($AB1409="","",IFERROR(INDEX(ITP!$G$3:$G$46,MATCH($AB1409,ITP!$E$3:$E$46,0)),""))</f>
        <v/>
      </c>
      <c r="S1409" s="33" t="n"/>
      <c r="T1409" s="33" t="n"/>
      <c r="U1409" s="33">
        <f>IF($AB1409="","",IFERROR(INDEX(ITP!$I$3:$I$46,MATCH($AB1409,ITP!$E$3:$E$46,0)),""))</f>
        <v/>
      </c>
      <c r="V1409" s="33">
        <f>IF($AB1409="","",IFERROR(INDEX(ITP!$J$3:$J$46,MATCH($AB1409,ITP!$E$3:$E$46,0)),""))</f>
        <v/>
      </c>
      <c r="W1409" s="33">
        <f>IF($AB1409="","",IFERROR(INDEX(ITP!$K$3:$K$46,MATCH($AB1409,ITP!$E$3:$E$46,0)),""))</f>
        <v/>
      </c>
      <c r="X1409" s="33">
        <f>IF($AB1409="","",IFERROR(INDEX(ITP!$L$3:$L$46,MATCH($AB1409,ITP!$E$3:$E$46,0)),""))</f>
        <v/>
      </c>
      <c r="Y1409" s="33">
        <f>IF($AB1409="","",IFERROR(INDEX(ITP!$M$3:$M$46,MATCH($AB1409,ITP!$E$3:$E$46,0)),""))</f>
        <v/>
      </c>
      <c r="Z1409" s="33">
        <f>IF($AB1409="","",IFERROR(INDEX(ITP!$N$3:$N$46,MATCH($AB1409,ITP!$E$3:$E$46,0)),""))</f>
        <v/>
      </c>
      <c r="AA1409" s="13">
        <f>IF(A1409="","",A1409&amp;"|"&amp;COUNTIF($A$2:A1409,A1409))</f>
        <v/>
      </c>
      <c r="AB1409" s="13">
        <f>IF($A1409="","",IFERROR(INDEX(ITP!$C$3:$C$21,MATCH(1,INDEX((ITP!$A$3:$A$21=$A1409)*(((ITP!$B$3:$B$21="")+ISNUMBER(SEARCH(ITP!$B$3:$B$21,$G1409&amp;" "&amp;$T1409)))&gt;0),0),0)),""))</f>
        <v/>
      </c>
    </row>
    <row r="1410">
      <c r="A1410" s="33" t="n"/>
      <c r="B1410" s="10" t="n"/>
      <c r="C1410" s="33" t="n"/>
      <c r="D1410" s="28" t="n"/>
      <c r="E1410" s="10" t="n"/>
      <c r="F1410" s="44" t="n"/>
      <c r="G1410" s="33" t="n"/>
      <c r="H1410" s="33" t="n"/>
      <c r="I1410" s="33" t="n"/>
      <c r="J1410" s="33" t="n"/>
      <c r="K1410" s="44" t="n"/>
      <c r="L1410" s="10" t="n"/>
      <c r="M1410" s="33" t="n"/>
      <c r="N1410" s="33" t="n"/>
      <c r="O1410" s="33" t="n"/>
      <c r="P1410" s="33" t="n"/>
      <c r="Q1410" s="33" t="n"/>
      <c r="R1410" s="33">
        <f>IF($AB1410="","",IFERROR(INDEX(ITP!$G$3:$G$46,MATCH($AB1410,ITP!$E$3:$E$46,0)),""))</f>
        <v/>
      </c>
      <c r="S1410" s="33" t="n"/>
      <c r="T1410" s="33" t="n"/>
      <c r="U1410" s="33">
        <f>IF($AB1410="","",IFERROR(INDEX(ITP!$I$3:$I$46,MATCH($AB1410,ITP!$E$3:$E$46,0)),""))</f>
        <v/>
      </c>
      <c r="V1410" s="33">
        <f>IF($AB1410="","",IFERROR(INDEX(ITP!$J$3:$J$46,MATCH($AB1410,ITP!$E$3:$E$46,0)),""))</f>
        <v/>
      </c>
      <c r="W1410" s="33">
        <f>IF($AB1410="","",IFERROR(INDEX(ITP!$K$3:$K$46,MATCH($AB1410,ITP!$E$3:$E$46,0)),""))</f>
        <v/>
      </c>
      <c r="X1410" s="33">
        <f>IF($AB1410="","",IFERROR(INDEX(ITP!$L$3:$L$46,MATCH($AB1410,ITP!$E$3:$E$46,0)),""))</f>
        <v/>
      </c>
      <c r="Y1410" s="33">
        <f>IF($AB1410="","",IFERROR(INDEX(ITP!$M$3:$M$46,MATCH($AB1410,ITP!$E$3:$E$46,0)),""))</f>
        <v/>
      </c>
      <c r="Z1410" s="33">
        <f>IF($AB1410="","",IFERROR(INDEX(ITP!$N$3:$N$46,MATCH($AB1410,ITP!$E$3:$E$46,0)),""))</f>
        <v/>
      </c>
      <c r="AA1410" s="13">
        <f>IF(A1410="","",A1410&amp;"|"&amp;COUNTIF($A$2:A1410,A1410))</f>
        <v/>
      </c>
      <c r="AB1410" s="13">
        <f>IF($A1410="","",IFERROR(INDEX(ITP!$C$3:$C$21,MATCH(1,INDEX((ITP!$A$3:$A$21=$A1410)*(((ITP!$B$3:$B$21="")+ISNUMBER(SEARCH(ITP!$B$3:$B$21,$G1410&amp;" "&amp;$T1410)))&gt;0),0),0)),""))</f>
        <v/>
      </c>
    </row>
    <row r="1411">
      <c r="A1411" s="33" t="n"/>
      <c r="B1411" s="10" t="n"/>
      <c r="C1411" s="33" t="n"/>
      <c r="D1411" s="28" t="n"/>
      <c r="E1411" s="10" t="n"/>
      <c r="F1411" s="44" t="n"/>
      <c r="G1411" s="33" t="n"/>
      <c r="H1411" s="33" t="n"/>
      <c r="I1411" s="33" t="n"/>
      <c r="J1411" s="33" t="n"/>
      <c r="K1411" s="44" t="n"/>
      <c r="L1411" s="10" t="n"/>
      <c r="M1411" s="33" t="n"/>
      <c r="N1411" s="33" t="n"/>
      <c r="O1411" s="33" t="n"/>
      <c r="P1411" s="33" t="n"/>
      <c r="Q1411" s="33" t="n"/>
      <c r="R1411" s="33">
        <f>IF($AB1411="","",IFERROR(INDEX(ITP!$G$3:$G$46,MATCH($AB1411,ITP!$E$3:$E$46,0)),""))</f>
        <v/>
      </c>
      <c r="S1411" s="33" t="n"/>
      <c r="T1411" s="33" t="n"/>
      <c r="U1411" s="33">
        <f>IF($AB1411="","",IFERROR(INDEX(ITP!$I$3:$I$46,MATCH($AB1411,ITP!$E$3:$E$46,0)),""))</f>
        <v/>
      </c>
      <c r="V1411" s="33">
        <f>IF($AB1411="","",IFERROR(INDEX(ITP!$J$3:$J$46,MATCH($AB1411,ITP!$E$3:$E$46,0)),""))</f>
        <v/>
      </c>
      <c r="W1411" s="33">
        <f>IF($AB1411="","",IFERROR(INDEX(ITP!$K$3:$K$46,MATCH($AB1411,ITP!$E$3:$E$46,0)),""))</f>
        <v/>
      </c>
      <c r="X1411" s="33">
        <f>IF($AB1411="","",IFERROR(INDEX(ITP!$L$3:$L$46,MATCH($AB1411,ITP!$E$3:$E$46,0)),""))</f>
        <v/>
      </c>
      <c r="Y1411" s="33">
        <f>IF($AB1411="","",IFERROR(INDEX(ITP!$M$3:$M$46,MATCH($AB1411,ITP!$E$3:$E$46,0)),""))</f>
        <v/>
      </c>
      <c r="Z1411" s="33">
        <f>IF($AB1411="","",IFERROR(INDEX(ITP!$N$3:$N$46,MATCH($AB1411,ITP!$E$3:$E$46,0)),""))</f>
        <v/>
      </c>
      <c r="AA1411" s="13">
        <f>IF(A1411="","",A1411&amp;"|"&amp;COUNTIF($A$2:A1411,A1411))</f>
        <v/>
      </c>
      <c r="AB1411" s="13">
        <f>IF($A1411="","",IFERROR(INDEX(ITP!$C$3:$C$21,MATCH(1,INDEX((ITP!$A$3:$A$21=$A1411)*(((ITP!$B$3:$B$21="")+ISNUMBER(SEARCH(ITP!$B$3:$B$21,$G1411&amp;" "&amp;$T1411)))&gt;0),0),0)),""))</f>
        <v/>
      </c>
    </row>
    <row r="1412">
      <c r="A1412" s="33" t="n"/>
      <c r="B1412" s="10" t="n"/>
      <c r="C1412" s="33" t="n"/>
      <c r="D1412" s="28" t="n"/>
      <c r="E1412" s="10" t="n"/>
      <c r="F1412" s="44" t="n"/>
      <c r="G1412" s="33" t="n"/>
      <c r="H1412" s="33" t="n"/>
      <c r="I1412" s="33" t="n"/>
      <c r="J1412" s="33" t="n"/>
      <c r="K1412" s="44" t="n"/>
      <c r="L1412" s="10" t="n"/>
      <c r="M1412" s="33" t="n"/>
      <c r="N1412" s="33" t="n"/>
      <c r="O1412" s="33" t="n"/>
      <c r="P1412" s="33" t="n"/>
      <c r="Q1412" s="33" t="n"/>
      <c r="R1412" s="33">
        <f>IF($AB1412="","",IFERROR(INDEX(ITP!$G$3:$G$46,MATCH($AB1412,ITP!$E$3:$E$46,0)),""))</f>
        <v/>
      </c>
      <c r="S1412" s="33" t="n"/>
      <c r="T1412" s="33" t="n"/>
      <c r="U1412" s="33">
        <f>IF($AB1412="","",IFERROR(INDEX(ITP!$I$3:$I$46,MATCH($AB1412,ITP!$E$3:$E$46,0)),""))</f>
        <v/>
      </c>
      <c r="V1412" s="33">
        <f>IF($AB1412="","",IFERROR(INDEX(ITP!$J$3:$J$46,MATCH($AB1412,ITP!$E$3:$E$46,0)),""))</f>
        <v/>
      </c>
      <c r="W1412" s="33">
        <f>IF($AB1412="","",IFERROR(INDEX(ITP!$K$3:$K$46,MATCH($AB1412,ITP!$E$3:$E$46,0)),""))</f>
        <v/>
      </c>
      <c r="X1412" s="33">
        <f>IF($AB1412="","",IFERROR(INDEX(ITP!$L$3:$L$46,MATCH($AB1412,ITP!$E$3:$E$46,0)),""))</f>
        <v/>
      </c>
      <c r="Y1412" s="33">
        <f>IF($AB1412="","",IFERROR(INDEX(ITP!$M$3:$M$46,MATCH($AB1412,ITP!$E$3:$E$46,0)),""))</f>
        <v/>
      </c>
      <c r="Z1412" s="33">
        <f>IF($AB1412="","",IFERROR(INDEX(ITP!$N$3:$N$46,MATCH($AB1412,ITP!$E$3:$E$46,0)),""))</f>
        <v/>
      </c>
      <c r="AA1412" s="13">
        <f>IF(A1412="","",A1412&amp;"|"&amp;COUNTIF($A$2:A1412,A1412))</f>
        <v/>
      </c>
      <c r="AB1412" s="13">
        <f>IF($A1412="","",IFERROR(INDEX(ITP!$C$3:$C$21,MATCH(1,INDEX((ITP!$A$3:$A$21=$A1412)*(((ITP!$B$3:$B$21="")+ISNUMBER(SEARCH(ITP!$B$3:$B$21,$G1412&amp;" "&amp;$T1412)))&gt;0),0),0)),""))</f>
        <v/>
      </c>
    </row>
    <row r="1413">
      <c r="A1413" s="33" t="n"/>
      <c r="B1413" s="10" t="n"/>
      <c r="C1413" s="33" t="n"/>
      <c r="D1413" s="28" t="n"/>
      <c r="E1413" s="10" t="n"/>
      <c r="F1413" s="44" t="n"/>
      <c r="G1413" s="33" t="n"/>
      <c r="H1413" s="33" t="n"/>
      <c r="I1413" s="33" t="n"/>
      <c r="J1413" s="33" t="n"/>
      <c r="K1413" s="44" t="n"/>
      <c r="L1413" s="10" t="n"/>
      <c r="M1413" s="33" t="n"/>
      <c r="N1413" s="33" t="n"/>
      <c r="O1413" s="33" t="n"/>
      <c r="P1413" s="33" t="n"/>
      <c r="Q1413" s="33" t="n"/>
      <c r="R1413" s="33">
        <f>IF($AB1413="","",IFERROR(INDEX(ITP!$G$3:$G$46,MATCH($AB1413,ITP!$E$3:$E$46,0)),""))</f>
        <v/>
      </c>
      <c r="S1413" s="33" t="n"/>
      <c r="T1413" s="33" t="n"/>
      <c r="U1413" s="33">
        <f>IF($AB1413="","",IFERROR(INDEX(ITP!$I$3:$I$46,MATCH($AB1413,ITP!$E$3:$E$46,0)),""))</f>
        <v/>
      </c>
      <c r="V1413" s="33">
        <f>IF($AB1413="","",IFERROR(INDEX(ITP!$J$3:$J$46,MATCH($AB1413,ITP!$E$3:$E$46,0)),""))</f>
        <v/>
      </c>
      <c r="W1413" s="33">
        <f>IF($AB1413="","",IFERROR(INDEX(ITP!$K$3:$K$46,MATCH($AB1413,ITP!$E$3:$E$46,0)),""))</f>
        <v/>
      </c>
      <c r="X1413" s="33">
        <f>IF($AB1413="","",IFERROR(INDEX(ITP!$L$3:$L$46,MATCH($AB1413,ITP!$E$3:$E$46,0)),""))</f>
        <v/>
      </c>
      <c r="Y1413" s="33">
        <f>IF($AB1413="","",IFERROR(INDEX(ITP!$M$3:$M$46,MATCH($AB1413,ITP!$E$3:$E$46,0)),""))</f>
        <v/>
      </c>
      <c r="Z1413" s="33">
        <f>IF($AB1413="","",IFERROR(INDEX(ITP!$N$3:$N$46,MATCH($AB1413,ITP!$E$3:$E$46,0)),""))</f>
        <v/>
      </c>
      <c r="AA1413" s="13">
        <f>IF(A1413="","",A1413&amp;"|"&amp;COUNTIF($A$2:A1413,A1413))</f>
        <v/>
      </c>
      <c r="AB1413" s="13">
        <f>IF($A1413="","",IFERROR(INDEX(ITP!$C$3:$C$21,MATCH(1,INDEX((ITP!$A$3:$A$21=$A1413)*(((ITP!$B$3:$B$21="")+ISNUMBER(SEARCH(ITP!$B$3:$B$21,$G1413&amp;" "&amp;$T1413)))&gt;0),0),0)),""))</f>
        <v/>
      </c>
    </row>
    <row r="1414">
      <c r="A1414" s="33" t="n"/>
      <c r="B1414" s="10" t="n"/>
      <c r="C1414" s="33" t="n"/>
      <c r="D1414" s="28" t="n"/>
      <c r="E1414" s="10" t="n"/>
      <c r="F1414" s="44" t="n"/>
      <c r="G1414" s="33" t="n"/>
      <c r="H1414" s="33" t="n"/>
      <c r="I1414" s="33" t="n"/>
      <c r="J1414" s="33" t="n"/>
      <c r="K1414" s="44" t="n"/>
      <c r="L1414" s="10" t="n"/>
      <c r="M1414" s="33" t="n"/>
      <c r="N1414" s="33" t="n"/>
      <c r="O1414" s="33" t="n"/>
      <c r="P1414" s="33" t="n"/>
      <c r="Q1414" s="33" t="n"/>
      <c r="R1414" s="33">
        <f>IF($AB1414="","",IFERROR(INDEX(ITP!$G$3:$G$46,MATCH($AB1414,ITP!$E$3:$E$46,0)),""))</f>
        <v/>
      </c>
      <c r="S1414" s="33" t="n"/>
      <c r="T1414" s="33" t="n"/>
      <c r="U1414" s="33">
        <f>IF($AB1414="","",IFERROR(INDEX(ITP!$I$3:$I$46,MATCH($AB1414,ITP!$E$3:$E$46,0)),""))</f>
        <v/>
      </c>
      <c r="V1414" s="33">
        <f>IF($AB1414="","",IFERROR(INDEX(ITP!$J$3:$J$46,MATCH($AB1414,ITP!$E$3:$E$46,0)),""))</f>
        <v/>
      </c>
      <c r="W1414" s="33">
        <f>IF($AB1414="","",IFERROR(INDEX(ITP!$K$3:$K$46,MATCH($AB1414,ITP!$E$3:$E$46,0)),""))</f>
        <v/>
      </c>
      <c r="X1414" s="33">
        <f>IF($AB1414="","",IFERROR(INDEX(ITP!$L$3:$L$46,MATCH($AB1414,ITP!$E$3:$E$46,0)),""))</f>
        <v/>
      </c>
      <c r="Y1414" s="33">
        <f>IF($AB1414="","",IFERROR(INDEX(ITP!$M$3:$M$46,MATCH($AB1414,ITP!$E$3:$E$46,0)),""))</f>
        <v/>
      </c>
      <c r="Z1414" s="33">
        <f>IF($AB1414="","",IFERROR(INDEX(ITP!$N$3:$N$46,MATCH($AB1414,ITP!$E$3:$E$46,0)),""))</f>
        <v/>
      </c>
      <c r="AA1414" s="13">
        <f>IF(A1414="","",A1414&amp;"|"&amp;COUNTIF($A$2:A1414,A1414))</f>
        <v/>
      </c>
      <c r="AB1414" s="13">
        <f>IF($A1414="","",IFERROR(INDEX(ITP!$C$3:$C$21,MATCH(1,INDEX((ITP!$A$3:$A$21=$A1414)*(((ITP!$B$3:$B$21="")+ISNUMBER(SEARCH(ITP!$B$3:$B$21,$G1414&amp;" "&amp;$T1414)))&gt;0),0),0)),""))</f>
        <v/>
      </c>
    </row>
    <row r="1415">
      <c r="A1415" s="33" t="n"/>
      <c r="B1415" s="10" t="n"/>
      <c r="C1415" s="33" t="n"/>
      <c r="D1415" s="28" t="n"/>
      <c r="E1415" s="10" t="n"/>
      <c r="F1415" s="44" t="n"/>
      <c r="G1415" s="33" t="n"/>
      <c r="H1415" s="33" t="n"/>
      <c r="I1415" s="33" t="n"/>
      <c r="J1415" s="33" t="n"/>
      <c r="K1415" s="44" t="n"/>
      <c r="L1415" s="10" t="n"/>
      <c r="M1415" s="33" t="n"/>
      <c r="N1415" s="33" t="n"/>
      <c r="O1415" s="33" t="n"/>
      <c r="P1415" s="33" t="n"/>
      <c r="Q1415" s="33" t="n"/>
      <c r="R1415" s="33">
        <f>IF($AB1415="","",IFERROR(INDEX(ITP!$G$3:$G$46,MATCH($AB1415,ITP!$E$3:$E$46,0)),""))</f>
        <v/>
      </c>
      <c r="S1415" s="33" t="n"/>
      <c r="T1415" s="33" t="n"/>
      <c r="U1415" s="33">
        <f>IF($AB1415="","",IFERROR(INDEX(ITP!$I$3:$I$46,MATCH($AB1415,ITP!$E$3:$E$46,0)),""))</f>
        <v/>
      </c>
      <c r="V1415" s="33">
        <f>IF($AB1415="","",IFERROR(INDEX(ITP!$J$3:$J$46,MATCH($AB1415,ITP!$E$3:$E$46,0)),""))</f>
        <v/>
      </c>
      <c r="W1415" s="33">
        <f>IF($AB1415="","",IFERROR(INDEX(ITP!$K$3:$K$46,MATCH($AB1415,ITP!$E$3:$E$46,0)),""))</f>
        <v/>
      </c>
      <c r="X1415" s="33">
        <f>IF($AB1415="","",IFERROR(INDEX(ITP!$L$3:$L$46,MATCH($AB1415,ITP!$E$3:$E$46,0)),""))</f>
        <v/>
      </c>
      <c r="Y1415" s="33">
        <f>IF($AB1415="","",IFERROR(INDEX(ITP!$M$3:$M$46,MATCH($AB1415,ITP!$E$3:$E$46,0)),""))</f>
        <v/>
      </c>
      <c r="Z1415" s="33">
        <f>IF($AB1415="","",IFERROR(INDEX(ITP!$N$3:$N$46,MATCH($AB1415,ITP!$E$3:$E$46,0)),""))</f>
        <v/>
      </c>
      <c r="AA1415" s="13">
        <f>IF(A1415="","",A1415&amp;"|"&amp;COUNTIF($A$2:A1415,A1415))</f>
        <v/>
      </c>
      <c r="AB1415" s="13">
        <f>IF($A1415="","",IFERROR(INDEX(ITP!$C$3:$C$21,MATCH(1,INDEX((ITP!$A$3:$A$21=$A1415)*(((ITP!$B$3:$B$21="")+ISNUMBER(SEARCH(ITP!$B$3:$B$21,$G1415&amp;" "&amp;$T1415)))&gt;0),0),0)),""))</f>
        <v/>
      </c>
    </row>
    <row r="1416">
      <c r="A1416" s="33" t="n"/>
      <c r="B1416" s="10" t="n"/>
      <c r="C1416" s="33" t="n"/>
      <c r="D1416" s="28" t="n"/>
      <c r="E1416" s="10" t="n"/>
      <c r="F1416" s="44" t="n"/>
      <c r="G1416" s="33" t="n"/>
      <c r="H1416" s="33" t="n"/>
      <c r="I1416" s="33" t="n"/>
      <c r="J1416" s="33" t="n"/>
      <c r="K1416" s="44" t="n"/>
      <c r="L1416" s="10" t="n"/>
      <c r="M1416" s="33" t="n"/>
      <c r="N1416" s="33" t="n"/>
      <c r="O1416" s="33" t="n"/>
      <c r="P1416" s="33" t="n"/>
      <c r="Q1416" s="33" t="n"/>
      <c r="R1416" s="33">
        <f>IF($AB1416="","",IFERROR(INDEX(ITP!$G$3:$G$46,MATCH($AB1416,ITP!$E$3:$E$46,0)),""))</f>
        <v/>
      </c>
      <c r="S1416" s="33" t="n"/>
      <c r="T1416" s="33" t="n"/>
      <c r="U1416" s="33">
        <f>IF($AB1416="","",IFERROR(INDEX(ITP!$I$3:$I$46,MATCH($AB1416,ITP!$E$3:$E$46,0)),""))</f>
        <v/>
      </c>
      <c r="V1416" s="33">
        <f>IF($AB1416="","",IFERROR(INDEX(ITP!$J$3:$J$46,MATCH($AB1416,ITP!$E$3:$E$46,0)),""))</f>
        <v/>
      </c>
      <c r="W1416" s="33">
        <f>IF($AB1416="","",IFERROR(INDEX(ITP!$K$3:$K$46,MATCH($AB1416,ITP!$E$3:$E$46,0)),""))</f>
        <v/>
      </c>
      <c r="X1416" s="33">
        <f>IF($AB1416="","",IFERROR(INDEX(ITP!$L$3:$L$46,MATCH($AB1416,ITP!$E$3:$E$46,0)),""))</f>
        <v/>
      </c>
      <c r="Y1416" s="33">
        <f>IF($AB1416="","",IFERROR(INDEX(ITP!$M$3:$M$46,MATCH($AB1416,ITP!$E$3:$E$46,0)),""))</f>
        <v/>
      </c>
      <c r="Z1416" s="33">
        <f>IF($AB1416="","",IFERROR(INDEX(ITP!$N$3:$N$46,MATCH($AB1416,ITP!$E$3:$E$46,0)),""))</f>
        <v/>
      </c>
      <c r="AA1416" s="13">
        <f>IF(A1416="","",A1416&amp;"|"&amp;COUNTIF($A$2:A1416,A1416))</f>
        <v/>
      </c>
      <c r="AB1416" s="13">
        <f>IF($A1416="","",IFERROR(INDEX(ITP!$C$3:$C$21,MATCH(1,INDEX((ITP!$A$3:$A$21=$A1416)*(((ITP!$B$3:$B$21="")+ISNUMBER(SEARCH(ITP!$B$3:$B$21,$G1416&amp;" "&amp;$T1416)))&gt;0),0),0)),""))</f>
        <v/>
      </c>
    </row>
    <row r="1417">
      <c r="A1417" s="33" t="n"/>
      <c r="B1417" s="10" t="n"/>
      <c r="C1417" s="33" t="n"/>
      <c r="D1417" s="28" t="n"/>
      <c r="E1417" s="10" t="n"/>
      <c r="F1417" s="44" t="n"/>
      <c r="G1417" s="33" t="n"/>
      <c r="H1417" s="33" t="n"/>
      <c r="I1417" s="33" t="n"/>
      <c r="J1417" s="33" t="n"/>
      <c r="K1417" s="44" t="n"/>
      <c r="L1417" s="10" t="n"/>
      <c r="M1417" s="33" t="n"/>
      <c r="N1417" s="33" t="n"/>
      <c r="O1417" s="33" t="n"/>
      <c r="P1417" s="33" t="n"/>
      <c r="Q1417" s="33" t="n"/>
      <c r="R1417" s="33">
        <f>IF($AB1417="","",IFERROR(INDEX(ITP!$G$3:$G$46,MATCH($AB1417,ITP!$E$3:$E$46,0)),""))</f>
        <v/>
      </c>
      <c r="S1417" s="33" t="n"/>
      <c r="T1417" s="33" t="n"/>
      <c r="U1417" s="33">
        <f>IF($AB1417="","",IFERROR(INDEX(ITP!$I$3:$I$46,MATCH($AB1417,ITP!$E$3:$E$46,0)),""))</f>
        <v/>
      </c>
      <c r="V1417" s="33">
        <f>IF($AB1417="","",IFERROR(INDEX(ITP!$J$3:$J$46,MATCH($AB1417,ITP!$E$3:$E$46,0)),""))</f>
        <v/>
      </c>
      <c r="W1417" s="33">
        <f>IF($AB1417="","",IFERROR(INDEX(ITP!$K$3:$K$46,MATCH($AB1417,ITP!$E$3:$E$46,0)),""))</f>
        <v/>
      </c>
      <c r="X1417" s="33">
        <f>IF($AB1417="","",IFERROR(INDEX(ITP!$L$3:$L$46,MATCH($AB1417,ITP!$E$3:$E$46,0)),""))</f>
        <v/>
      </c>
      <c r="Y1417" s="33">
        <f>IF($AB1417="","",IFERROR(INDEX(ITP!$M$3:$M$46,MATCH($AB1417,ITP!$E$3:$E$46,0)),""))</f>
        <v/>
      </c>
      <c r="Z1417" s="33">
        <f>IF($AB1417="","",IFERROR(INDEX(ITP!$N$3:$N$46,MATCH($AB1417,ITP!$E$3:$E$46,0)),""))</f>
        <v/>
      </c>
      <c r="AA1417" s="13">
        <f>IF(A1417="","",A1417&amp;"|"&amp;COUNTIF($A$2:A1417,A1417))</f>
        <v/>
      </c>
      <c r="AB1417" s="13">
        <f>IF($A1417="","",IFERROR(INDEX(ITP!$C$3:$C$21,MATCH(1,INDEX((ITP!$A$3:$A$21=$A1417)*(((ITP!$B$3:$B$21="")+ISNUMBER(SEARCH(ITP!$B$3:$B$21,$G1417&amp;" "&amp;$T1417)))&gt;0),0),0)),""))</f>
        <v/>
      </c>
    </row>
    <row r="1418">
      <c r="A1418" s="33" t="n"/>
      <c r="B1418" s="10" t="n"/>
      <c r="C1418" s="33" t="n"/>
      <c r="D1418" s="28" t="n"/>
      <c r="E1418" s="10" t="n"/>
      <c r="F1418" s="44" t="n"/>
      <c r="G1418" s="33" t="n"/>
      <c r="H1418" s="33" t="n"/>
      <c r="I1418" s="33" t="n"/>
      <c r="J1418" s="33" t="n"/>
      <c r="K1418" s="44" t="n"/>
      <c r="L1418" s="10" t="n"/>
      <c r="M1418" s="33" t="n"/>
      <c r="N1418" s="33" t="n"/>
      <c r="O1418" s="33" t="n"/>
      <c r="P1418" s="33" t="n"/>
      <c r="Q1418" s="33" t="n"/>
      <c r="R1418" s="33">
        <f>IF($AB1418="","",IFERROR(INDEX(ITP!$G$3:$G$46,MATCH($AB1418,ITP!$E$3:$E$46,0)),""))</f>
        <v/>
      </c>
      <c r="S1418" s="33" t="n"/>
      <c r="T1418" s="33" t="n"/>
      <c r="U1418" s="33">
        <f>IF($AB1418="","",IFERROR(INDEX(ITP!$I$3:$I$46,MATCH($AB1418,ITP!$E$3:$E$46,0)),""))</f>
        <v/>
      </c>
      <c r="V1418" s="33">
        <f>IF($AB1418="","",IFERROR(INDEX(ITP!$J$3:$J$46,MATCH($AB1418,ITP!$E$3:$E$46,0)),""))</f>
        <v/>
      </c>
      <c r="W1418" s="33">
        <f>IF($AB1418="","",IFERROR(INDEX(ITP!$K$3:$K$46,MATCH($AB1418,ITP!$E$3:$E$46,0)),""))</f>
        <v/>
      </c>
      <c r="X1418" s="33">
        <f>IF($AB1418="","",IFERROR(INDEX(ITP!$L$3:$L$46,MATCH($AB1418,ITP!$E$3:$E$46,0)),""))</f>
        <v/>
      </c>
      <c r="Y1418" s="33">
        <f>IF($AB1418="","",IFERROR(INDEX(ITP!$M$3:$M$46,MATCH($AB1418,ITP!$E$3:$E$46,0)),""))</f>
        <v/>
      </c>
      <c r="Z1418" s="33">
        <f>IF($AB1418="","",IFERROR(INDEX(ITP!$N$3:$N$46,MATCH($AB1418,ITP!$E$3:$E$46,0)),""))</f>
        <v/>
      </c>
      <c r="AA1418" s="13">
        <f>IF(A1418="","",A1418&amp;"|"&amp;COUNTIF($A$2:A1418,A1418))</f>
        <v/>
      </c>
      <c r="AB1418" s="13">
        <f>IF($A1418="","",IFERROR(INDEX(ITP!$C$3:$C$21,MATCH(1,INDEX((ITP!$A$3:$A$21=$A1418)*(((ITP!$B$3:$B$21="")+ISNUMBER(SEARCH(ITP!$B$3:$B$21,$G1418&amp;" "&amp;$T1418)))&gt;0),0),0)),""))</f>
        <v/>
      </c>
    </row>
    <row r="1419">
      <c r="A1419" s="33" t="n"/>
      <c r="B1419" s="10" t="n"/>
      <c r="C1419" s="33" t="n"/>
      <c r="D1419" s="28" t="n"/>
      <c r="E1419" s="10" t="n"/>
      <c r="F1419" s="44" t="n"/>
      <c r="G1419" s="33" t="n"/>
      <c r="H1419" s="33" t="n"/>
      <c r="I1419" s="33" t="n"/>
      <c r="J1419" s="33" t="n"/>
      <c r="K1419" s="44" t="n"/>
      <c r="L1419" s="10" t="n"/>
      <c r="M1419" s="33" t="n"/>
      <c r="N1419" s="33" t="n"/>
      <c r="O1419" s="33" t="n"/>
      <c r="P1419" s="33" t="n"/>
      <c r="Q1419" s="33" t="n"/>
      <c r="R1419" s="33">
        <f>IF($AB1419="","",IFERROR(INDEX(ITP!$G$3:$G$46,MATCH($AB1419,ITP!$E$3:$E$46,0)),""))</f>
        <v/>
      </c>
      <c r="S1419" s="33" t="n"/>
      <c r="T1419" s="33" t="n"/>
      <c r="U1419" s="33">
        <f>IF($AB1419="","",IFERROR(INDEX(ITP!$I$3:$I$46,MATCH($AB1419,ITP!$E$3:$E$46,0)),""))</f>
        <v/>
      </c>
      <c r="V1419" s="33">
        <f>IF($AB1419="","",IFERROR(INDEX(ITP!$J$3:$J$46,MATCH($AB1419,ITP!$E$3:$E$46,0)),""))</f>
        <v/>
      </c>
      <c r="W1419" s="33">
        <f>IF($AB1419="","",IFERROR(INDEX(ITP!$K$3:$K$46,MATCH($AB1419,ITP!$E$3:$E$46,0)),""))</f>
        <v/>
      </c>
      <c r="X1419" s="33">
        <f>IF($AB1419="","",IFERROR(INDEX(ITP!$L$3:$L$46,MATCH($AB1419,ITP!$E$3:$E$46,0)),""))</f>
        <v/>
      </c>
      <c r="Y1419" s="33">
        <f>IF($AB1419="","",IFERROR(INDEX(ITP!$M$3:$M$46,MATCH($AB1419,ITP!$E$3:$E$46,0)),""))</f>
        <v/>
      </c>
      <c r="Z1419" s="33">
        <f>IF($AB1419="","",IFERROR(INDEX(ITP!$N$3:$N$46,MATCH($AB1419,ITP!$E$3:$E$46,0)),""))</f>
        <v/>
      </c>
      <c r="AA1419" s="13">
        <f>IF(A1419="","",A1419&amp;"|"&amp;COUNTIF($A$2:A1419,A1419))</f>
        <v/>
      </c>
      <c r="AB1419" s="13">
        <f>IF($A1419="","",IFERROR(INDEX(ITP!$C$3:$C$21,MATCH(1,INDEX((ITP!$A$3:$A$21=$A1419)*(((ITP!$B$3:$B$21="")+ISNUMBER(SEARCH(ITP!$B$3:$B$21,$G1419&amp;" "&amp;$T1419)))&gt;0),0),0)),""))</f>
        <v/>
      </c>
    </row>
    <row r="1420">
      <c r="A1420" s="33" t="n"/>
      <c r="B1420" s="10" t="n"/>
      <c r="C1420" s="33" t="n"/>
      <c r="D1420" s="28" t="n"/>
      <c r="E1420" s="10" t="n"/>
      <c r="F1420" s="44" t="n"/>
      <c r="G1420" s="33" t="n"/>
      <c r="H1420" s="33" t="n"/>
      <c r="I1420" s="33" t="n"/>
      <c r="J1420" s="33" t="n"/>
      <c r="K1420" s="44" t="n"/>
      <c r="L1420" s="10" t="n"/>
      <c r="M1420" s="33" t="n"/>
      <c r="N1420" s="33" t="n"/>
      <c r="O1420" s="33" t="n"/>
      <c r="P1420" s="33" t="n"/>
      <c r="Q1420" s="33" t="n"/>
      <c r="R1420" s="33">
        <f>IF($AB1420="","",IFERROR(INDEX(ITP!$G$3:$G$46,MATCH($AB1420,ITP!$E$3:$E$46,0)),""))</f>
        <v/>
      </c>
      <c r="S1420" s="33" t="n"/>
      <c r="T1420" s="33" t="n"/>
      <c r="U1420" s="33">
        <f>IF($AB1420="","",IFERROR(INDEX(ITP!$I$3:$I$46,MATCH($AB1420,ITP!$E$3:$E$46,0)),""))</f>
        <v/>
      </c>
      <c r="V1420" s="33">
        <f>IF($AB1420="","",IFERROR(INDEX(ITP!$J$3:$J$46,MATCH($AB1420,ITP!$E$3:$E$46,0)),""))</f>
        <v/>
      </c>
      <c r="W1420" s="33">
        <f>IF($AB1420="","",IFERROR(INDEX(ITP!$K$3:$K$46,MATCH($AB1420,ITP!$E$3:$E$46,0)),""))</f>
        <v/>
      </c>
      <c r="X1420" s="33">
        <f>IF($AB1420="","",IFERROR(INDEX(ITP!$L$3:$L$46,MATCH($AB1420,ITP!$E$3:$E$46,0)),""))</f>
        <v/>
      </c>
      <c r="Y1420" s="33">
        <f>IF($AB1420="","",IFERROR(INDEX(ITP!$M$3:$M$46,MATCH($AB1420,ITP!$E$3:$E$46,0)),""))</f>
        <v/>
      </c>
      <c r="Z1420" s="33">
        <f>IF($AB1420="","",IFERROR(INDEX(ITP!$N$3:$N$46,MATCH($AB1420,ITP!$E$3:$E$46,0)),""))</f>
        <v/>
      </c>
      <c r="AA1420" s="13">
        <f>IF(A1420="","",A1420&amp;"|"&amp;COUNTIF($A$2:A1420,A1420))</f>
        <v/>
      </c>
      <c r="AB1420" s="13">
        <f>IF($A1420="","",IFERROR(INDEX(ITP!$C$3:$C$21,MATCH(1,INDEX((ITP!$A$3:$A$21=$A1420)*(((ITP!$B$3:$B$21="")+ISNUMBER(SEARCH(ITP!$B$3:$B$21,$G1420&amp;" "&amp;$T1420)))&gt;0),0),0)),""))</f>
        <v/>
      </c>
    </row>
    <row r="1421">
      <c r="A1421" s="33" t="n"/>
      <c r="B1421" s="10" t="n"/>
      <c r="C1421" s="33" t="n"/>
      <c r="D1421" s="28" t="n"/>
      <c r="E1421" s="10" t="n"/>
      <c r="F1421" s="44" t="n"/>
      <c r="G1421" s="33" t="n"/>
      <c r="H1421" s="33" t="n"/>
      <c r="I1421" s="33" t="n"/>
      <c r="J1421" s="33" t="n"/>
      <c r="K1421" s="44" t="n"/>
      <c r="L1421" s="10" t="n"/>
      <c r="M1421" s="33" t="n"/>
      <c r="N1421" s="33" t="n"/>
      <c r="O1421" s="33" t="n"/>
      <c r="P1421" s="33" t="n"/>
      <c r="Q1421" s="33" t="n"/>
      <c r="R1421" s="33">
        <f>IF($AB1421="","",IFERROR(INDEX(ITP!$G$3:$G$46,MATCH($AB1421,ITP!$E$3:$E$46,0)),""))</f>
        <v/>
      </c>
      <c r="S1421" s="33" t="n"/>
      <c r="T1421" s="33" t="n"/>
      <c r="U1421" s="33">
        <f>IF($AB1421="","",IFERROR(INDEX(ITP!$I$3:$I$46,MATCH($AB1421,ITP!$E$3:$E$46,0)),""))</f>
        <v/>
      </c>
      <c r="V1421" s="33">
        <f>IF($AB1421="","",IFERROR(INDEX(ITP!$J$3:$J$46,MATCH($AB1421,ITP!$E$3:$E$46,0)),""))</f>
        <v/>
      </c>
      <c r="W1421" s="33">
        <f>IF($AB1421="","",IFERROR(INDEX(ITP!$K$3:$K$46,MATCH($AB1421,ITP!$E$3:$E$46,0)),""))</f>
        <v/>
      </c>
      <c r="X1421" s="33">
        <f>IF($AB1421="","",IFERROR(INDEX(ITP!$L$3:$L$46,MATCH($AB1421,ITP!$E$3:$E$46,0)),""))</f>
        <v/>
      </c>
      <c r="Y1421" s="33">
        <f>IF($AB1421="","",IFERROR(INDEX(ITP!$M$3:$M$46,MATCH($AB1421,ITP!$E$3:$E$46,0)),""))</f>
        <v/>
      </c>
      <c r="Z1421" s="33">
        <f>IF($AB1421="","",IFERROR(INDEX(ITP!$N$3:$N$46,MATCH($AB1421,ITP!$E$3:$E$46,0)),""))</f>
        <v/>
      </c>
      <c r="AA1421" s="13">
        <f>IF(A1421="","",A1421&amp;"|"&amp;COUNTIF($A$2:A1421,A1421))</f>
        <v/>
      </c>
      <c r="AB1421" s="13">
        <f>IF($A1421="","",IFERROR(INDEX(ITP!$C$3:$C$21,MATCH(1,INDEX((ITP!$A$3:$A$21=$A1421)*(((ITP!$B$3:$B$21="")+ISNUMBER(SEARCH(ITP!$B$3:$B$21,$G1421&amp;" "&amp;$T1421)))&gt;0),0),0)),""))</f>
        <v/>
      </c>
    </row>
    <row r="1422">
      <c r="A1422" s="33" t="n"/>
      <c r="B1422" s="10" t="n"/>
      <c r="C1422" s="33" t="n"/>
      <c r="D1422" s="28" t="n"/>
      <c r="E1422" s="10" t="n"/>
      <c r="F1422" s="44" t="n"/>
      <c r="G1422" s="33" t="n"/>
      <c r="H1422" s="33" t="n"/>
      <c r="I1422" s="33" t="n"/>
      <c r="J1422" s="33" t="n"/>
      <c r="K1422" s="44" t="n"/>
      <c r="L1422" s="10" t="n"/>
      <c r="M1422" s="33" t="n"/>
      <c r="N1422" s="33" t="n"/>
      <c r="O1422" s="33" t="n"/>
      <c r="P1422" s="33" t="n"/>
      <c r="Q1422" s="33" t="n"/>
      <c r="R1422" s="33">
        <f>IF($AB1422="","",IFERROR(INDEX(ITP!$G$3:$G$46,MATCH($AB1422,ITP!$E$3:$E$46,0)),""))</f>
        <v/>
      </c>
      <c r="S1422" s="33" t="n"/>
      <c r="T1422" s="33" t="n"/>
      <c r="U1422" s="33">
        <f>IF($AB1422="","",IFERROR(INDEX(ITP!$I$3:$I$46,MATCH($AB1422,ITP!$E$3:$E$46,0)),""))</f>
        <v/>
      </c>
      <c r="V1422" s="33">
        <f>IF($AB1422="","",IFERROR(INDEX(ITP!$J$3:$J$46,MATCH($AB1422,ITP!$E$3:$E$46,0)),""))</f>
        <v/>
      </c>
      <c r="W1422" s="33">
        <f>IF($AB1422="","",IFERROR(INDEX(ITP!$K$3:$K$46,MATCH($AB1422,ITP!$E$3:$E$46,0)),""))</f>
        <v/>
      </c>
      <c r="X1422" s="33">
        <f>IF($AB1422="","",IFERROR(INDEX(ITP!$L$3:$L$46,MATCH($AB1422,ITP!$E$3:$E$46,0)),""))</f>
        <v/>
      </c>
      <c r="Y1422" s="33">
        <f>IF($AB1422="","",IFERROR(INDEX(ITP!$M$3:$M$46,MATCH($AB1422,ITP!$E$3:$E$46,0)),""))</f>
        <v/>
      </c>
      <c r="Z1422" s="33">
        <f>IF($AB1422="","",IFERROR(INDEX(ITP!$N$3:$N$46,MATCH($AB1422,ITP!$E$3:$E$46,0)),""))</f>
        <v/>
      </c>
      <c r="AA1422" s="13">
        <f>IF(A1422="","",A1422&amp;"|"&amp;COUNTIF($A$2:A1422,A1422))</f>
        <v/>
      </c>
      <c r="AB1422" s="13">
        <f>IF($A1422="","",IFERROR(INDEX(ITP!$C$3:$C$21,MATCH(1,INDEX((ITP!$A$3:$A$21=$A1422)*(((ITP!$B$3:$B$21="")+ISNUMBER(SEARCH(ITP!$B$3:$B$21,$G1422&amp;" "&amp;$T1422)))&gt;0),0),0)),""))</f>
        <v/>
      </c>
    </row>
    <row r="1423">
      <c r="A1423" s="33" t="n"/>
      <c r="B1423" s="10" t="n"/>
      <c r="C1423" s="33" t="n"/>
      <c r="D1423" s="28" t="n"/>
      <c r="E1423" s="10" t="n"/>
      <c r="F1423" s="44" t="n"/>
      <c r="G1423" s="33" t="n"/>
      <c r="H1423" s="33" t="n"/>
      <c r="I1423" s="33" t="n"/>
      <c r="J1423" s="33" t="n"/>
      <c r="K1423" s="44" t="n"/>
      <c r="L1423" s="10" t="n"/>
      <c r="M1423" s="33" t="n"/>
      <c r="N1423" s="33" t="n"/>
      <c r="O1423" s="33" t="n"/>
      <c r="P1423" s="33" t="n"/>
      <c r="Q1423" s="33" t="n"/>
      <c r="R1423" s="33">
        <f>IF($AB1423="","",IFERROR(INDEX(ITP!$G$3:$G$46,MATCH($AB1423,ITP!$E$3:$E$46,0)),""))</f>
        <v/>
      </c>
      <c r="S1423" s="33" t="n"/>
      <c r="T1423" s="33" t="n"/>
      <c r="U1423" s="33">
        <f>IF($AB1423="","",IFERROR(INDEX(ITP!$I$3:$I$46,MATCH($AB1423,ITP!$E$3:$E$46,0)),""))</f>
        <v/>
      </c>
      <c r="V1423" s="33">
        <f>IF($AB1423="","",IFERROR(INDEX(ITP!$J$3:$J$46,MATCH($AB1423,ITP!$E$3:$E$46,0)),""))</f>
        <v/>
      </c>
      <c r="W1423" s="33">
        <f>IF($AB1423="","",IFERROR(INDEX(ITP!$K$3:$K$46,MATCH($AB1423,ITP!$E$3:$E$46,0)),""))</f>
        <v/>
      </c>
      <c r="X1423" s="33">
        <f>IF($AB1423="","",IFERROR(INDEX(ITP!$L$3:$L$46,MATCH($AB1423,ITP!$E$3:$E$46,0)),""))</f>
        <v/>
      </c>
      <c r="Y1423" s="33">
        <f>IF($AB1423="","",IFERROR(INDEX(ITP!$M$3:$M$46,MATCH($AB1423,ITP!$E$3:$E$46,0)),""))</f>
        <v/>
      </c>
      <c r="Z1423" s="33">
        <f>IF($AB1423="","",IFERROR(INDEX(ITP!$N$3:$N$46,MATCH($AB1423,ITP!$E$3:$E$46,0)),""))</f>
        <v/>
      </c>
      <c r="AA1423" s="13">
        <f>IF(A1423="","",A1423&amp;"|"&amp;COUNTIF($A$2:A1423,A1423))</f>
        <v/>
      </c>
      <c r="AB1423" s="13">
        <f>IF($A1423="","",IFERROR(INDEX(ITP!$C$3:$C$21,MATCH(1,INDEX((ITP!$A$3:$A$21=$A1423)*(((ITP!$B$3:$B$21="")+ISNUMBER(SEARCH(ITP!$B$3:$B$21,$G1423&amp;" "&amp;$T1423)))&gt;0),0),0)),""))</f>
        <v/>
      </c>
    </row>
    <row r="1424">
      <c r="A1424" s="33" t="n"/>
      <c r="B1424" s="10" t="n"/>
      <c r="C1424" s="33" t="n"/>
      <c r="D1424" s="28" t="n"/>
      <c r="E1424" s="10" t="n"/>
      <c r="F1424" s="44" t="n"/>
      <c r="G1424" s="33" t="n"/>
      <c r="H1424" s="33" t="n"/>
      <c r="I1424" s="33" t="n"/>
      <c r="J1424" s="33" t="n"/>
      <c r="K1424" s="44" t="n"/>
      <c r="L1424" s="10" t="n"/>
      <c r="M1424" s="33" t="n"/>
      <c r="N1424" s="33" t="n"/>
      <c r="O1424" s="33" t="n"/>
      <c r="P1424" s="33" t="n"/>
      <c r="Q1424" s="33" t="n"/>
      <c r="R1424" s="33">
        <f>IF($AB1424="","",IFERROR(INDEX(ITP!$G$3:$G$46,MATCH($AB1424,ITP!$E$3:$E$46,0)),""))</f>
        <v/>
      </c>
      <c r="S1424" s="33" t="n"/>
      <c r="T1424" s="33" t="n"/>
      <c r="U1424" s="33">
        <f>IF($AB1424="","",IFERROR(INDEX(ITP!$I$3:$I$46,MATCH($AB1424,ITP!$E$3:$E$46,0)),""))</f>
        <v/>
      </c>
      <c r="V1424" s="33">
        <f>IF($AB1424="","",IFERROR(INDEX(ITP!$J$3:$J$46,MATCH($AB1424,ITP!$E$3:$E$46,0)),""))</f>
        <v/>
      </c>
      <c r="W1424" s="33">
        <f>IF($AB1424="","",IFERROR(INDEX(ITP!$K$3:$K$46,MATCH($AB1424,ITP!$E$3:$E$46,0)),""))</f>
        <v/>
      </c>
      <c r="X1424" s="33">
        <f>IF($AB1424="","",IFERROR(INDEX(ITP!$L$3:$L$46,MATCH($AB1424,ITP!$E$3:$E$46,0)),""))</f>
        <v/>
      </c>
      <c r="Y1424" s="33">
        <f>IF($AB1424="","",IFERROR(INDEX(ITP!$M$3:$M$46,MATCH($AB1424,ITP!$E$3:$E$46,0)),""))</f>
        <v/>
      </c>
      <c r="Z1424" s="33">
        <f>IF($AB1424="","",IFERROR(INDEX(ITP!$N$3:$N$46,MATCH($AB1424,ITP!$E$3:$E$46,0)),""))</f>
        <v/>
      </c>
      <c r="AA1424" s="13">
        <f>IF(A1424="","",A1424&amp;"|"&amp;COUNTIF($A$2:A1424,A1424))</f>
        <v/>
      </c>
      <c r="AB1424" s="13">
        <f>IF($A1424="","",IFERROR(INDEX(ITP!$C$3:$C$21,MATCH(1,INDEX((ITP!$A$3:$A$21=$A1424)*(((ITP!$B$3:$B$21="")+ISNUMBER(SEARCH(ITP!$B$3:$B$21,$G1424&amp;" "&amp;$T1424)))&gt;0),0),0)),""))</f>
        <v/>
      </c>
    </row>
    <row r="1425">
      <c r="A1425" s="33" t="n"/>
      <c r="B1425" s="10" t="n"/>
      <c r="C1425" s="33" t="n"/>
      <c r="D1425" s="28" t="n"/>
      <c r="E1425" s="10" t="n"/>
      <c r="F1425" s="44" t="n"/>
      <c r="G1425" s="33" t="n"/>
      <c r="H1425" s="33" t="n"/>
      <c r="I1425" s="33" t="n"/>
      <c r="J1425" s="33" t="n"/>
      <c r="K1425" s="44" t="n"/>
      <c r="L1425" s="10" t="n"/>
      <c r="M1425" s="33" t="n"/>
      <c r="N1425" s="33" t="n"/>
      <c r="O1425" s="33" t="n"/>
      <c r="P1425" s="33" t="n"/>
      <c r="Q1425" s="33" t="n"/>
      <c r="R1425" s="33">
        <f>IF($AB1425="","",IFERROR(INDEX(ITP!$G$3:$G$46,MATCH($AB1425,ITP!$E$3:$E$46,0)),""))</f>
        <v/>
      </c>
      <c r="S1425" s="33" t="n"/>
      <c r="T1425" s="33" t="n"/>
      <c r="U1425" s="33">
        <f>IF($AB1425="","",IFERROR(INDEX(ITP!$I$3:$I$46,MATCH($AB1425,ITP!$E$3:$E$46,0)),""))</f>
        <v/>
      </c>
      <c r="V1425" s="33">
        <f>IF($AB1425="","",IFERROR(INDEX(ITP!$J$3:$J$46,MATCH($AB1425,ITP!$E$3:$E$46,0)),""))</f>
        <v/>
      </c>
      <c r="W1425" s="33">
        <f>IF($AB1425="","",IFERROR(INDEX(ITP!$K$3:$K$46,MATCH($AB1425,ITP!$E$3:$E$46,0)),""))</f>
        <v/>
      </c>
      <c r="X1425" s="33">
        <f>IF($AB1425="","",IFERROR(INDEX(ITP!$L$3:$L$46,MATCH($AB1425,ITP!$E$3:$E$46,0)),""))</f>
        <v/>
      </c>
      <c r="Y1425" s="33">
        <f>IF($AB1425="","",IFERROR(INDEX(ITP!$M$3:$M$46,MATCH($AB1425,ITP!$E$3:$E$46,0)),""))</f>
        <v/>
      </c>
      <c r="Z1425" s="33">
        <f>IF($AB1425="","",IFERROR(INDEX(ITP!$N$3:$N$46,MATCH($AB1425,ITP!$E$3:$E$46,0)),""))</f>
        <v/>
      </c>
      <c r="AA1425" s="13">
        <f>IF(A1425="","",A1425&amp;"|"&amp;COUNTIF($A$2:A1425,A1425))</f>
        <v/>
      </c>
      <c r="AB1425" s="13">
        <f>IF($A1425="","",IFERROR(INDEX(ITP!$C$3:$C$21,MATCH(1,INDEX((ITP!$A$3:$A$21=$A1425)*(((ITP!$B$3:$B$21="")+ISNUMBER(SEARCH(ITP!$B$3:$B$21,$G1425&amp;" "&amp;$T1425)))&gt;0),0),0)),""))</f>
        <v/>
      </c>
    </row>
    <row r="1426">
      <c r="A1426" s="33" t="n"/>
      <c r="B1426" s="10" t="n"/>
      <c r="C1426" s="33" t="n"/>
      <c r="D1426" s="28" t="n"/>
      <c r="E1426" s="10" t="n"/>
      <c r="F1426" s="44" t="n"/>
      <c r="G1426" s="33" t="n"/>
      <c r="H1426" s="33" t="n"/>
      <c r="I1426" s="33" t="n"/>
      <c r="J1426" s="33" t="n"/>
      <c r="K1426" s="44" t="n"/>
      <c r="L1426" s="10" t="n"/>
      <c r="M1426" s="33" t="n"/>
      <c r="N1426" s="33" t="n"/>
      <c r="O1426" s="33" t="n"/>
      <c r="P1426" s="33" t="n"/>
      <c r="Q1426" s="33" t="n"/>
      <c r="R1426" s="33">
        <f>IF($AB1426="","",IFERROR(INDEX(ITP!$G$3:$G$46,MATCH($AB1426,ITP!$E$3:$E$46,0)),""))</f>
        <v/>
      </c>
      <c r="S1426" s="33" t="n"/>
      <c r="T1426" s="33" t="n"/>
      <c r="U1426" s="33">
        <f>IF($AB1426="","",IFERROR(INDEX(ITP!$I$3:$I$46,MATCH($AB1426,ITP!$E$3:$E$46,0)),""))</f>
        <v/>
      </c>
      <c r="V1426" s="33">
        <f>IF($AB1426="","",IFERROR(INDEX(ITP!$J$3:$J$46,MATCH($AB1426,ITP!$E$3:$E$46,0)),""))</f>
        <v/>
      </c>
      <c r="W1426" s="33">
        <f>IF($AB1426="","",IFERROR(INDEX(ITP!$K$3:$K$46,MATCH($AB1426,ITP!$E$3:$E$46,0)),""))</f>
        <v/>
      </c>
      <c r="X1426" s="33">
        <f>IF($AB1426="","",IFERROR(INDEX(ITP!$L$3:$L$46,MATCH($AB1426,ITP!$E$3:$E$46,0)),""))</f>
        <v/>
      </c>
      <c r="Y1426" s="33">
        <f>IF($AB1426="","",IFERROR(INDEX(ITP!$M$3:$M$46,MATCH($AB1426,ITP!$E$3:$E$46,0)),""))</f>
        <v/>
      </c>
      <c r="Z1426" s="33">
        <f>IF($AB1426="","",IFERROR(INDEX(ITP!$N$3:$N$46,MATCH($AB1426,ITP!$E$3:$E$46,0)),""))</f>
        <v/>
      </c>
      <c r="AA1426" s="13">
        <f>IF(A1426="","",A1426&amp;"|"&amp;COUNTIF($A$2:A1426,A1426))</f>
        <v/>
      </c>
      <c r="AB1426" s="13">
        <f>IF($A1426="","",IFERROR(INDEX(ITP!$C$3:$C$21,MATCH(1,INDEX((ITP!$A$3:$A$21=$A1426)*(((ITP!$B$3:$B$21="")+ISNUMBER(SEARCH(ITP!$B$3:$B$21,$G1426&amp;" "&amp;$T1426)))&gt;0),0),0)),""))</f>
        <v/>
      </c>
    </row>
    <row r="1427">
      <c r="A1427" s="33" t="n"/>
      <c r="B1427" s="10" t="n"/>
      <c r="C1427" s="33" t="n"/>
      <c r="D1427" s="28" t="n"/>
      <c r="E1427" s="10" t="n"/>
      <c r="F1427" s="44" t="n"/>
      <c r="G1427" s="33" t="n"/>
      <c r="H1427" s="33" t="n"/>
      <c r="I1427" s="33" t="n"/>
      <c r="J1427" s="33" t="n"/>
      <c r="K1427" s="44" t="n"/>
      <c r="L1427" s="10" t="n"/>
      <c r="M1427" s="33" t="n"/>
      <c r="N1427" s="33" t="n"/>
      <c r="O1427" s="33" t="n"/>
      <c r="P1427" s="33" t="n"/>
      <c r="Q1427" s="33" t="n"/>
      <c r="R1427" s="33">
        <f>IF($AB1427="","",IFERROR(INDEX(ITP!$G$3:$G$46,MATCH($AB1427,ITP!$E$3:$E$46,0)),""))</f>
        <v/>
      </c>
      <c r="S1427" s="33" t="n"/>
      <c r="T1427" s="33" t="n"/>
      <c r="U1427" s="33">
        <f>IF($AB1427="","",IFERROR(INDEX(ITP!$I$3:$I$46,MATCH($AB1427,ITP!$E$3:$E$46,0)),""))</f>
        <v/>
      </c>
      <c r="V1427" s="33">
        <f>IF($AB1427="","",IFERROR(INDEX(ITP!$J$3:$J$46,MATCH($AB1427,ITP!$E$3:$E$46,0)),""))</f>
        <v/>
      </c>
      <c r="W1427" s="33">
        <f>IF($AB1427="","",IFERROR(INDEX(ITP!$K$3:$K$46,MATCH($AB1427,ITP!$E$3:$E$46,0)),""))</f>
        <v/>
      </c>
      <c r="X1427" s="33">
        <f>IF($AB1427="","",IFERROR(INDEX(ITP!$L$3:$L$46,MATCH($AB1427,ITP!$E$3:$E$46,0)),""))</f>
        <v/>
      </c>
      <c r="Y1427" s="33">
        <f>IF($AB1427="","",IFERROR(INDEX(ITP!$M$3:$M$46,MATCH($AB1427,ITP!$E$3:$E$46,0)),""))</f>
        <v/>
      </c>
      <c r="Z1427" s="33">
        <f>IF($AB1427="","",IFERROR(INDEX(ITP!$N$3:$N$46,MATCH($AB1427,ITP!$E$3:$E$46,0)),""))</f>
        <v/>
      </c>
      <c r="AA1427" s="13">
        <f>IF(A1427="","",A1427&amp;"|"&amp;COUNTIF($A$2:A1427,A1427))</f>
        <v/>
      </c>
      <c r="AB1427" s="13">
        <f>IF($A1427="","",IFERROR(INDEX(ITP!$C$3:$C$21,MATCH(1,INDEX((ITP!$A$3:$A$21=$A1427)*(((ITP!$B$3:$B$21="")+ISNUMBER(SEARCH(ITP!$B$3:$B$21,$G1427&amp;" "&amp;$T1427)))&gt;0),0),0)),""))</f>
        <v/>
      </c>
    </row>
    <row r="1428">
      <c r="A1428" s="33" t="n"/>
      <c r="B1428" s="10" t="n"/>
      <c r="C1428" s="33" t="n"/>
      <c r="D1428" s="28" t="n"/>
      <c r="E1428" s="10" t="n"/>
      <c r="F1428" s="44" t="n"/>
      <c r="G1428" s="33" t="n"/>
      <c r="H1428" s="33" t="n"/>
      <c r="I1428" s="33" t="n"/>
      <c r="J1428" s="33" t="n"/>
      <c r="K1428" s="44" t="n"/>
      <c r="L1428" s="10" t="n"/>
      <c r="M1428" s="33" t="n"/>
      <c r="N1428" s="33" t="n"/>
      <c r="O1428" s="33" t="n"/>
      <c r="P1428" s="33" t="n"/>
      <c r="Q1428" s="33" t="n"/>
      <c r="R1428" s="33">
        <f>IF($AB1428="","",IFERROR(INDEX(ITP!$G$3:$G$46,MATCH($AB1428,ITP!$E$3:$E$46,0)),""))</f>
        <v/>
      </c>
      <c r="S1428" s="33" t="n"/>
      <c r="T1428" s="33" t="n"/>
      <c r="U1428" s="33">
        <f>IF($AB1428="","",IFERROR(INDEX(ITP!$I$3:$I$46,MATCH($AB1428,ITP!$E$3:$E$46,0)),""))</f>
        <v/>
      </c>
      <c r="V1428" s="33">
        <f>IF($AB1428="","",IFERROR(INDEX(ITP!$J$3:$J$46,MATCH($AB1428,ITP!$E$3:$E$46,0)),""))</f>
        <v/>
      </c>
      <c r="W1428" s="33">
        <f>IF($AB1428="","",IFERROR(INDEX(ITP!$K$3:$K$46,MATCH($AB1428,ITP!$E$3:$E$46,0)),""))</f>
        <v/>
      </c>
      <c r="X1428" s="33">
        <f>IF($AB1428="","",IFERROR(INDEX(ITP!$L$3:$L$46,MATCH($AB1428,ITP!$E$3:$E$46,0)),""))</f>
        <v/>
      </c>
      <c r="Y1428" s="33">
        <f>IF($AB1428="","",IFERROR(INDEX(ITP!$M$3:$M$46,MATCH($AB1428,ITP!$E$3:$E$46,0)),""))</f>
        <v/>
      </c>
      <c r="Z1428" s="33">
        <f>IF($AB1428="","",IFERROR(INDEX(ITP!$N$3:$N$46,MATCH($AB1428,ITP!$E$3:$E$46,0)),""))</f>
        <v/>
      </c>
      <c r="AA1428" s="13">
        <f>IF(A1428="","",A1428&amp;"|"&amp;COUNTIF($A$2:A1428,A1428))</f>
        <v/>
      </c>
      <c r="AB1428" s="13">
        <f>IF($A1428="","",IFERROR(INDEX(ITP!$C$3:$C$21,MATCH(1,INDEX((ITP!$A$3:$A$21=$A1428)*(((ITP!$B$3:$B$21="")+ISNUMBER(SEARCH(ITP!$B$3:$B$21,$G1428&amp;" "&amp;$T1428)))&gt;0),0),0)),""))</f>
        <v/>
      </c>
    </row>
    <row r="1429">
      <c r="A1429" s="33" t="n"/>
      <c r="B1429" s="10" t="n"/>
      <c r="C1429" s="33" t="n"/>
      <c r="D1429" s="28" t="n"/>
      <c r="E1429" s="10" t="n"/>
      <c r="F1429" s="44" t="n"/>
      <c r="G1429" s="33" t="n"/>
      <c r="H1429" s="33" t="n"/>
      <c r="I1429" s="33" t="n"/>
      <c r="J1429" s="33" t="n"/>
      <c r="K1429" s="44" t="n"/>
      <c r="L1429" s="10" t="n"/>
      <c r="M1429" s="33" t="n"/>
      <c r="N1429" s="33" t="n"/>
      <c r="O1429" s="33" t="n"/>
      <c r="P1429" s="33" t="n"/>
      <c r="Q1429" s="33" t="n"/>
      <c r="R1429" s="33">
        <f>IF($AB1429="","",IFERROR(INDEX(ITP!$G$3:$G$46,MATCH($AB1429,ITP!$E$3:$E$46,0)),""))</f>
        <v/>
      </c>
      <c r="S1429" s="33" t="n"/>
      <c r="T1429" s="33" t="n"/>
      <c r="U1429" s="33">
        <f>IF($AB1429="","",IFERROR(INDEX(ITP!$I$3:$I$46,MATCH($AB1429,ITP!$E$3:$E$46,0)),""))</f>
        <v/>
      </c>
      <c r="V1429" s="33">
        <f>IF($AB1429="","",IFERROR(INDEX(ITP!$J$3:$J$46,MATCH($AB1429,ITP!$E$3:$E$46,0)),""))</f>
        <v/>
      </c>
      <c r="W1429" s="33">
        <f>IF($AB1429="","",IFERROR(INDEX(ITP!$K$3:$K$46,MATCH($AB1429,ITP!$E$3:$E$46,0)),""))</f>
        <v/>
      </c>
      <c r="X1429" s="33">
        <f>IF($AB1429="","",IFERROR(INDEX(ITP!$L$3:$L$46,MATCH($AB1429,ITP!$E$3:$E$46,0)),""))</f>
        <v/>
      </c>
      <c r="Y1429" s="33">
        <f>IF($AB1429="","",IFERROR(INDEX(ITP!$M$3:$M$46,MATCH($AB1429,ITP!$E$3:$E$46,0)),""))</f>
        <v/>
      </c>
      <c r="Z1429" s="33">
        <f>IF($AB1429="","",IFERROR(INDEX(ITP!$N$3:$N$46,MATCH($AB1429,ITP!$E$3:$E$46,0)),""))</f>
        <v/>
      </c>
      <c r="AA1429" s="13">
        <f>IF(A1429="","",A1429&amp;"|"&amp;COUNTIF($A$2:A1429,A1429))</f>
        <v/>
      </c>
      <c r="AB1429" s="13">
        <f>IF($A1429="","",IFERROR(INDEX(ITP!$C$3:$C$21,MATCH(1,INDEX((ITP!$A$3:$A$21=$A1429)*(((ITP!$B$3:$B$21="")+ISNUMBER(SEARCH(ITP!$B$3:$B$21,$G1429&amp;" "&amp;$T1429)))&gt;0),0),0)),""))</f>
        <v/>
      </c>
    </row>
    <row r="1430">
      <c r="A1430" s="33" t="n"/>
      <c r="B1430" s="10" t="n"/>
      <c r="C1430" s="33" t="n"/>
      <c r="D1430" s="28" t="n"/>
      <c r="E1430" s="10" t="n"/>
      <c r="F1430" s="44" t="n"/>
      <c r="G1430" s="33" t="n"/>
      <c r="H1430" s="33" t="n"/>
      <c r="I1430" s="33" t="n"/>
      <c r="J1430" s="33" t="n"/>
      <c r="K1430" s="44" t="n"/>
      <c r="L1430" s="10" t="n"/>
      <c r="M1430" s="33" t="n"/>
      <c r="N1430" s="33" t="n"/>
      <c r="O1430" s="33" t="n"/>
      <c r="P1430" s="33" t="n"/>
      <c r="Q1430" s="33" t="n"/>
      <c r="R1430" s="33">
        <f>IF($AB1430="","",IFERROR(INDEX(ITP!$G$3:$G$46,MATCH($AB1430,ITP!$E$3:$E$46,0)),""))</f>
        <v/>
      </c>
      <c r="S1430" s="33" t="n"/>
      <c r="T1430" s="33" t="n"/>
      <c r="U1430" s="33">
        <f>IF($AB1430="","",IFERROR(INDEX(ITP!$I$3:$I$46,MATCH($AB1430,ITP!$E$3:$E$46,0)),""))</f>
        <v/>
      </c>
      <c r="V1430" s="33">
        <f>IF($AB1430="","",IFERROR(INDEX(ITP!$J$3:$J$46,MATCH($AB1430,ITP!$E$3:$E$46,0)),""))</f>
        <v/>
      </c>
      <c r="W1430" s="33">
        <f>IF($AB1430="","",IFERROR(INDEX(ITP!$K$3:$K$46,MATCH($AB1430,ITP!$E$3:$E$46,0)),""))</f>
        <v/>
      </c>
      <c r="X1430" s="33">
        <f>IF($AB1430="","",IFERROR(INDEX(ITP!$L$3:$L$46,MATCH($AB1430,ITP!$E$3:$E$46,0)),""))</f>
        <v/>
      </c>
      <c r="Y1430" s="33">
        <f>IF($AB1430="","",IFERROR(INDEX(ITP!$M$3:$M$46,MATCH($AB1430,ITP!$E$3:$E$46,0)),""))</f>
        <v/>
      </c>
      <c r="Z1430" s="33">
        <f>IF($AB1430="","",IFERROR(INDEX(ITP!$N$3:$N$46,MATCH($AB1430,ITP!$E$3:$E$46,0)),""))</f>
        <v/>
      </c>
      <c r="AA1430" s="13">
        <f>IF(A1430="","",A1430&amp;"|"&amp;COUNTIF($A$2:A1430,A1430))</f>
        <v/>
      </c>
      <c r="AB1430" s="13">
        <f>IF($A1430="","",IFERROR(INDEX(ITP!$C$3:$C$21,MATCH(1,INDEX((ITP!$A$3:$A$21=$A1430)*(((ITP!$B$3:$B$21="")+ISNUMBER(SEARCH(ITP!$B$3:$B$21,$G1430&amp;" "&amp;$T1430)))&gt;0),0),0)),""))</f>
        <v/>
      </c>
    </row>
    <row r="1431">
      <c r="A1431" s="33" t="n"/>
      <c r="B1431" s="10" t="n"/>
      <c r="C1431" s="33" t="n"/>
      <c r="D1431" s="28" t="n"/>
      <c r="E1431" s="10" t="n"/>
      <c r="F1431" s="44" t="n"/>
      <c r="G1431" s="33" t="n"/>
      <c r="H1431" s="33" t="n"/>
      <c r="I1431" s="33" t="n"/>
      <c r="J1431" s="33" t="n"/>
      <c r="K1431" s="44" t="n"/>
      <c r="L1431" s="10" t="n"/>
      <c r="M1431" s="33" t="n"/>
      <c r="N1431" s="33" t="n"/>
      <c r="O1431" s="33" t="n"/>
      <c r="P1431" s="33" t="n"/>
      <c r="Q1431" s="33" t="n"/>
      <c r="R1431" s="33">
        <f>IF($AB1431="","",IFERROR(INDEX(ITP!$G$3:$G$46,MATCH($AB1431,ITP!$E$3:$E$46,0)),""))</f>
        <v/>
      </c>
      <c r="S1431" s="33" t="n"/>
      <c r="T1431" s="33" t="n"/>
      <c r="U1431" s="33">
        <f>IF($AB1431="","",IFERROR(INDEX(ITP!$I$3:$I$46,MATCH($AB1431,ITP!$E$3:$E$46,0)),""))</f>
        <v/>
      </c>
      <c r="V1431" s="33">
        <f>IF($AB1431="","",IFERROR(INDEX(ITP!$J$3:$J$46,MATCH($AB1431,ITP!$E$3:$E$46,0)),""))</f>
        <v/>
      </c>
      <c r="W1431" s="33">
        <f>IF($AB1431="","",IFERROR(INDEX(ITP!$K$3:$K$46,MATCH($AB1431,ITP!$E$3:$E$46,0)),""))</f>
        <v/>
      </c>
      <c r="X1431" s="33">
        <f>IF($AB1431="","",IFERROR(INDEX(ITP!$L$3:$L$46,MATCH($AB1431,ITP!$E$3:$E$46,0)),""))</f>
        <v/>
      </c>
      <c r="Y1431" s="33">
        <f>IF($AB1431="","",IFERROR(INDEX(ITP!$M$3:$M$46,MATCH($AB1431,ITP!$E$3:$E$46,0)),""))</f>
        <v/>
      </c>
      <c r="Z1431" s="33">
        <f>IF($AB1431="","",IFERROR(INDEX(ITP!$N$3:$N$46,MATCH($AB1431,ITP!$E$3:$E$46,0)),""))</f>
        <v/>
      </c>
      <c r="AA1431" s="13">
        <f>IF(A1431="","",A1431&amp;"|"&amp;COUNTIF($A$2:A1431,A1431))</f>
        <v/>
      </c>
      <c r="AB1431" s="13">
        <f>IF($A1431="","",IFERROR(INDEX(ITP!$C$3:$C$21,MATCH(1,INDEX((ITP!$A$3:$A$21=$A1431)*(((ITP!$B$3:$B$21="")+ISNUMBER(SEARCH(ITP!$B$3:$B$21,$G1431&amp;" "&amp;$T1431)))&gt;0),0),0)),""))</f>
        <v/>
      </c>
    </row>
    <row r="1432">
      <c r="A1432" s="33" t="n"/>
      <c r="B1432" s="10" t="n"/>
      <c r="C1432" s="33" t="n"/>
      <c r="D1432" s="28" t="n"/>
      <c r="E1432" s="10" t="n"/>
      <c r="F1432" s="44" t="n"/>
      <c r="G1432" s="33" t="n"/>
      <c r="H1432" s="33" t="n"/>
      <c r="I1432" s="33" t="n"/>
      <c r="J1432" s="33" t="n"/>
      <c r="K1432" s="44" t="n"/>
      <c r="L1432" s="10" t="n"/>
      <c r="M1432" s="33" t="n"/>
      <c r="N1432" s="33" t="n"/>
      <c r="O1432" s="33" t="n"/>
      <c r="P1432" s="33" t="n"/>
      <c r="Q1432" s="33" t="n"/>
      <c r="R1432" s="33">
        <f>IF($AB1432="","",IFERROR(INDEX(ITP!$G$3:$G$46,MATCH($AB1432,ITP!$E$3:$E$46,0)),""))</f>
        <v/>
      </c>
      <c r="S1432" s="33" t="n"/>
      <c r="T1432" s="33" t="n"/>
      <c r="U1432" s="33">
        <f>IF($AB1432="","",IFERROR(INDEX(ITP!$I$3:$I$46,MATCH($AB1432,ITP!$E$3:$E$46,0)),""))</f>
        <v/>
      </c>
      <c r="V1432" s="33">
        <f>IF($AB1432="","",IFERROR(INDEX(ITP!$J$3:$J$46,MATCH($AB1432,ITP!$E$3:$E$46,0)),""))</f>
        <v/>
      </c>
      <c r="W1432" s="33">
        <f>IF($AB1432="","",IFERROR(INDEX(ITP!$K$3:$K$46,MATCH($AB1432,ITP!$E$3:$E$46,0)),""))</f>
        <v/>
      </c>
      <c r="X1432" s="33">
        <f>IF($AB1432="","",IFERROR(INDEX(ITP!$L$3:$L$46,MATCH($AB1432,ITP!$E$3:$E$46,0)),""))</f>
        <v/>
      </c>
      <c r="Y1432" s="33">
        <f>IF($AB1432="","",IFERROR(INDEX(ITP!$M$3:$M$46,MATCH($AB1432,ITP!$E$3:$E$46,0)),""))</f>
        <v/>
      </c>
      <c r="Z1432" s="33">
        <f>IF($AB1432="","",IFERROR(INDEX(ITP!$N$3:$N$46,MATCH($AB1432,ITP!$E$3:$E$46,0)),""))</f>
        <v/>
      </c>
      <c r="AA1432" s="13">
        <f>IF(A1432="","",A1432&amp;"|"&amp;COUNTIF($A$2:A1432,A1432))</f>
        <v/>
      </c>
      <c r="AB1432" s="13">
        <f>IF($A1432="","",IFERROR(INDEX(ITP!$C$3:$C$21,MATCH(1,INDEX((ITP!$A$3:$A$21=$A1432)*(((ITP!$B$3:$B$21="")+ISNUMBER(SEARCH(ITP!$B$3:$B$21,$G1432&amp;" "&amp;$T1432)))&gt;0),0),0)),""))</f>
        <v/>
      </c>
    </row>
    <row r="1433">
      <c r="A1433" s="33" t="n"/>
      <c r="B1433" s="10" t="n"/>
      <c r="C1433" s="33" t="n"/>
      <c r="D1433" s="28" t="n"/>
      <c r="E1433" s="10" t="n"/>
      <c r="F1433" s="44" t="n"/>
      <c r="G1433" s="33" t="n"/>
      <c r="H1433" s="33" t="n"/>
      <c r="I1433" s="33" t="n"/>
      <c r="J1433" s="33" t="n"/>
      <c r="K1433" s="44" t="n"/>
      <c r="L1433" s="10" t="n"/>
      <c r="M1433" s="33" t="n"/>
      <c r="N1433" s="33" t="n"/>
      <c r="O1433" s="33" t="n"/>
      <c r="P1433" s="33" t="n"/>
      <c r="Q1433" s="33" t="n"/>
      <c r="R1433" s="33">
        <f>IF($AB1433="","",IFERROR(INDEX(ITP!$G$3:$G$46,MATCH($AB1433,ITP!$E$3:$E$46,0)),""))</f>
        <v/>
      </c>
      <c r="S1433" s="33" t="n"/>
      <c r="T1433" s="33" t="n"/>
      <c r="U1433" s="33">
        <f>IF($AB1433="","",IFERROR(INDEX(ITP!$I$3:$I$46,MATCH($AB1433,ITP!$E$3:$E$46,0)),""))</f>
        <v/>
      </c>
      <c r="V1433" s="33">
        <f>IF($AB1433="","",IFERROR(INDEX(ITP!$J$3:$J$46,MATCH($AB1433,ITP!$E$3:$E$46,0)),""))</f>
        <v/>
      </c>
      <c r="W1433" s="33">
        <f>IF($AB1433="","",IFERROR(INDEX(ITP!$K$3:$K$46,MATCH($AB1433,ITP!$E$3:$E$46,0)),""))</f>
        <v/>
      </c>
      <c r="X1433" s="33">
        <f>IF($AB1433="","",IFERROR(INDEX(ITP!$L$3:$L$46,MATCH($AB1433,ITP!$E$3:$E$46,0)),""))</f>
        <v/>
      </c>
      <c r="Y1433" s="33">
        <f>IF($AB1433="","",IFERROR(INDEX(ITP!$M$3:$M$46,MATCH($AB1433,ITP!$E$3:$E$46,0)),""))</f>
        <v/>
      </c>
      <c r="Z1433" s="33">
        <f>IF($AB1433="","",IFERROR(INDEX(ITP!$N$3:$N$46,MATCH($AB1433,ITP!$E$3:$E$46,0)),""))</f>
        <v/>
      </c>
      <c r="AA1433" s="13">
        <f>IF(A1433="","",A1433&amp;"|"&amp;COUNTIF($A$2:A1433,A1433))</f>
        <v/>
      </c>
      <c r="AB1433" s="13">
        <f>IF($A1433="","",IFERROR(INDEX(ITP!$C$3:$C$21,MATCH(1,INDEX((ITP!$A$3:$A$21=$A1433)*(((ITP!$B$3:$B$21="")+ISNUMBER(SEARCH(ITP!$B$3:$B$21,$G1433&amp;" "&amp;$T1433)))&gt;0),0),0)),""))</f>
        <v/>
      </c>
    </row>
    <row r="1434">
      <c r="A1434" s="33" t="n"/>
      <c r="B1434" s="10" t="n"/>
      <c r="C1434" s="33" t="n"/>
      <c r="D1434" s="28" t="n"/>
      <c r="E1434" s="10" t="n"/>
      <c r="F1434" s="44" t="n"/>
      <c r="G1434" s="33" t="n"/>
      <c r="H1434" s="33" t="n"/>
      <c r="I1434" s="33" t="n"/>
      <c r="J1434" s="33" t="n"/>
      <c r="K1434" s="44" t="n"/>
      <c r="L1434" s="10" t="n"/>
      <c r="M1434" s="33" t="n"/>
      <c r="N1434" s="33" t="n"/>
      <c r="O1434" s="33" t="n"/>
      <c r="P1434" s="33" t="n"/>
      <c r="Q1434" s="33" t="n"/>
      <c r="R1434" s="33">
        <f>IF($AB1434="","",IFERROR(INDEX(ITP!$G$3:$G$46,MATCH($AB1434,ITP!$E$3:$E$46,0)),""))</f>
        <v/>
      </c>
      <c r="S1434" s="33" t="n"/>
      <c r="T1434" s="33" t="n"/>
      <c r="U1434" s="33">
        <f>IF($AB1434="","",IFERROR(INDEX(ITP!$I$3:$I$46,MATCH($AB1434,ITP!$E$3:$E$46,0)),""))</f>
        <v/>
      </c>
      <c r="V1434" s="33">
        <f>IF($AB1434="","",IFERROR(INDEX(ITP!$J$3:$J$46,MATCH($AB1434,ITP!$E$3:$E$46,0)),""))</f>
        <v/>
      </c>
      <c r="W1434" s="33">
        <f>IF($AB1434="","",IFERROR(INDEX(ITP!$K$3:$K$46,MATCH($AB1434,ITP!$E$3:$E$46,0)),""))</f>
        <v/>
      </c>
      <c r="X1434" s="33">
        <f>IF($AB1434="","",IFERROR(INDEX(ITP!$L$3:$L$46,MATCH($AB1434,ITP!$E$3:$E$46,0)),""))</f>
        <v/>
      </c>
      <c r="Y1434" s="33">
        <f>IF($AB1434="","",IFERROR(INDEX(ITP!$M$3:$M$46,MATCH($AB1434,ITP!$E$3:$E$46,0)),""))</f>
        <v/>
      </c>
      <c r="Z1434" s="33">
        <f>IF($AB1434="","",IFERROR(INDEX(ITP!$N$3:$N$46,MATCH($AB1434,ITP!$E$3:$E$46,0)),""))</f>
        <v/>
      </c>
      <c r="AA1434" s="13">
        <f>IF(A1434="","",A1434&amp;"|"&amp;COUNTIF($A$2:A1434,A1434))</f>
        <v/>
      </c>
      <c r="AB1434" s="13">
        <f>IF($A1434="","",IFERROR(INDEX(ITP!$C$3:$C$21,MATCH(1,INDEX((ITP!$A$3:$A$21=$A1434)*(((ITP!$B$3:$B$21="")+ISNUMBER(SEARCH(ITP!$B$3:$B$21,$G1434&amp;" "&amp;$T1434)))&gt;0),0),0)),""))</f>
        <v/>
      </c>
    </row>
    <row r="1435">
      <c r="A1435" s="33" t="n"/>
      <c r="B1435" s="10" t="n"/>
      <c r="C1435" s="33" t="n"/>
      <c r="D1435" s="28" t="n"/>
      <c r="E1435" s="10" t="n"/>
      <c r="F1435" s="44" t="n"/>
      <c r="G1435" s="33" t="n"/>
      <c r="H1435" s="33" t="n"/>
      <c r="I1435" s="33" t="n"/>
      <c r="J1435" s="33" t="n"/>
      <c r="K1435" s="44" t="n"/>
      <c r="L1435" s="10" t="n"/>
      <c r="M1435" s="33" t="n"/>
      <c r="N1435" s="33" t="n"/>
      <c r="O1435" s="33" t="n"/>
      <c r="P1435" s="33" t="n"/>
      <c r="Q1435" s="33" t="n"/>
      <c r="R1435" s="33">
        <f>IF($AB1435="","",IFERROR(INDEX(ITP!$G$3:$G$46,MATCH($AB1435,ITP!$E$3:$E$46,0)),""))</f>
        <v/>
      </c>
      <c r="S1435" s="33" t="n"/>
      <c r="T1435" s="33" t="n"/>
      <c r="U1435" s="33">
        <f>IF($AB1435="","",IFERROR(INDEX(ITP!$I$3:$I$46,MATCH($AB1435,ITP!$E$3:$E$46,0)),""))</f>
        <v/>
      </c>
      <c r="V1435" s="33">
        <f>IF($AB1435="","",IFERROR(INDEX(ITP!$J$3:$J$46,MATCH($AB1435,ITP!$E$3:$E$46,0)),""))</f>
        <v/>
      </c>
      <c r="W1435" s="33">
        <f>IF($AB1435="","",IFERROR(INDEX(ITP!$K$3:$K$46,MATCH($AB1435,ITP!$E$3:$E$46,0)),""))</f>
        <v/>
      </c>
      <c r="X1435" s="33">
        <f>IF($AB1435="","",IFERROR(INDEX(ITP!$L$3:$L$46,MATCH($AB1435,ITP!$E$3:$E$46,0)),""))</f>
        <v/>
      </c>
      <c r="Y1435" s="33">
        <f>IF($AB1435="","",IFERROR(INDEX(ITP!$M$3:$M$46,MATCH($AB1435,ITP!$E$3:$E$46,0)),""))</f>
        <v/>
      </c>
      <c r="Z1435" s="33">
        <f>IF($AB1435="","",IFERROR(INDEX(ITP!$N$3:$N$46,MATCH($AB1435,ITP!$E$3:$E$46,0)),""))</f>
        <v/>
      </c>
      <c r="AA1435" s="13">
        <f>IF(A1435="","",A1435&amp;"|"&amp;COUNTIF($A$2:A1435,A1435))</f>
        <v/>
      </c>
      <c r="AB1435" s="13">
        <f>IF($A1435="","",IFERROR(INDEX(ITP!$C$3:$C$21,MATCH(1,INDEX((ITP!$A$3:$A$21=$A1435)*(((ITP!$B$3:$B$21="")+ISNUMBER(SEARCH(ITP!$B$3:$B$21,$G1435&amp;" "&amp;$T1435)))&gt;0),0),0)),""))</f>
        <v/>
      </c>
    </row>
    <row r="1436">
      <c r="A1436" s="33" t="n"/>
      <c r="B1436" s="10" t="n"/>
      <c r="C1436" s="33" t="n"/>
      <c r="D1436" s="28" t="n"/>
      <c r="E1436" s="10" t="n"/>
      <c r="F1436" s="44" t="n"/>
      <c r="G1436" s="33" t="n"/>
      <c r="H1436" s="33" t="n"/>
      <c r="I1436" s="33" t="n"/>
      <c r="J1436" s="33" t="n"/>
      <c r="K1436" s="44" t="n"/>
      <c r="L1436" s="10" t="n"/>
      <c r="M1436" s="33" t="n"/>
      <c r="N1436" s="33" t="n"/>
      <c r="O1436" s="33" t="n"/>
      <c r="P1436" s="33" t="n"/>
      <c r="Q1436" s="33" t="n"/>
      <c r="R1436" s="33">
        <f>IF($AB1436="","",IFERROR(INDEX(ITP!$G$3:$G$46,MATCH($AB1436,ITP!$E$3:$E$46,0)),""))</f>
        <v/>
      </c>
      <c r="S1436" s="33" t="n"/>
      <c r="T1436" s="33" t="n"/>
      <c r="U1436" s="33">
        <f>IF($AB1436="","",IFERROR(INDEX(ITP!$I$3:$I$46,MATCH($AB1436,ITP!$E$3:$E$46,0)),""))</f>
        <v/>
      </c>
      <c r="V1436" s="33">
        <f>IF($AB1436="","",IFERROR(INDEX(ITP!$J$3:$J$46,MATCH($AB1436,ITP!$E$3:$E$46,0)),""))</f>
        <v/>
      </c>
      <c r="W1436" s="33">
        <f>IF($AB1436="","",IFERROR(INDEX(ITP!$K$3:$K$46,MATCH($AB1436,ITP!$E$3:$E$46,0)),""))</f>
        <v/>
      </c>
      <c r="X1436" s="33">
        <f>IF($AB1436="","",IFERROR(INDEX(ITP!$L$3:$L$46,MATCH($AB1436,ITP!$E$3:$E$46,0)),""))</f>
        <v/>
      </c>
      <c r="Y1436" s="33">
        <f>IF($AB1436="","",IFERROR(INDEX(ITP!$M$3:$M$46,MATCH($AB1436,ITP!$E$3:$E$46,0)),""))</f>
        <v/>
      </c>
      <c r="Z1436" s="33">
        <f>IF($AB1436="","",IFERROR(INDEX(ITP!$N$3:$N$46,MATCH($AB1436,ITP!$E$3:$E$46,0)),""))</f>
        <v/>
      </c>
      <c r="AA1436" s="13">
        <f>IF(A1436="","",A1436&amp;"|"&amp;COUNTIF($A$2:A1436,A1436))</f>
        <v/>
      </c>
      <c r="AB1436" s="13">
        <f>IF($A1436="","",IFERROR(INDEX(ITP!$C$3:$C$21,MATCH(1,INDEX((ITP!$A$3:$A$21=$A1436)*(((ITP!$B$3:$B$21="")+ISNUMBER(SEARCH(ITP!$B$3:$B$21,$G1436&amp;" "&amp;$T1436)))&gt;0),0),0)),""))</f>
        <v/>
      </c>
    </row>
    <row r="1437">
      <c r="A1437" s="33" t="n"/>
      <c r="B1437" s="10" t="n"/>
      <c r="C1437" s="33" t="n"/>
      <c r="D1437" s="28" t="n"/>
      <c r="E1437" s="10" t="n"/>
      <c r="F1437" s="44" t="n"/>
      <c r="G1437" s="33" t="n"/>
      <c r="H1437" s="33" t="n"/>
      <c r="I1437" s="33" t="n"/>
      <c r="J1437" s="33" t="n"/>
      <c r="K1437" s="44" t="n"/>
      <c r="L1437" s="10" t="n"/>
      <c r="M1437" s="33" t="n"/>
      <c r="N1437" s="33" t="n"/>
      <c r="O1437" s="33" t="n"/>
      <c r="P1437" s="33" t="n"/>
      <c r="Q1437" s="33" t="n"/>
      <c r="R1437" s="33">
        <f>IF($AB1437="","",IFERROR(INDEX(ITP!$G$3:$G$46,MATCH($AB1437,ITP!$E$3:$E$46,0)),""))</f>
        <v/>
      </c>
      <c r="S1437" s="33" t="n"/>
      <c r="T1437" s="33" t="n"/>
      <c r="U1437" s="33">
        <f>IF($AB1437="","",IFERROR(INDEX(ITP!$I$3:$I$46,MATCH($AB1437,ITP!$E$3:$E$46,0)),""))</f>
        <v/>
      </c>
      <c r="V1437" s="33">
        <f>IF($AB1437="","",IFERROR(INDEX(ITP!$J$3:$J$46,MATCH($AB1437,ITP!$E$3:$E$46,0)),""))</f>
        <v/>
      </c>
      <c r="W1437" s="33">
        <f>IF($AB1437="","",IFERROR(INDEX(ITP!$K$3:$K$46,MATCH($AB1437,ITP!$E$3:$E$46,0)),""))</f>
        <v/>
      </c>
      <c r="X1437" s="33">
        <f>IF($AB1437="","",IFERROR(INDEX(ITP!$L$3:$L$46,MATCH($AB1437,ITP!$E$3:$E$46,0)),""))</f>
        <v/>
      </c>
      <c r="Y1437" s="33">
        <f>IF($AB1437="","",IFERROR(INDEX(ITP!$M$3:$M$46,MATCH($AB1437,ITP!$E$3:$E$46,0)),""))</f>
        <v/>
      </c>
      <c r="Z1437" s="33">
        <f>IF($AB1437="","",IFERROR(INDEX(ITP!$N$3:$N$46,MATCH($AB1437,ITP!$E$3:$E$46,0)),""))</f>
        <v/>
      </c>
      <c r="AA1437" s="13">
        <f>IF(A1437="","",A1437&amp;"|"&amp;COUNTIF($A$2:A1437,A1437))</f>
        <v/>
      </c>
      <c r="AB1437" s="13">
        <f>IF($A1437="","",IFERROR(INDEX(ITP!$C$3:$C$21,MATCH(1,INDEX((ITP!$A$3:$A$21=$A1437)*(((ITP!$B$3:$B$21="")+ISNUMBER(SEARCH(ITP!$B$3:$B$21,$G1437&amp;" "&amp;$T1437)))&gt;0),0),0)),""))</f>
        <v/>
      </c>
    </row>
    <row r="1438">
      <c r="A1438" s="33" t="n"/>
      <c r="B1438" s="10" t="n"/>
      <c r="C1438" s="33" t="n"/>
      <c r="D1438" s="28" t="n"/>
      <c r="E1438" s="10" t="n"/>
      <c r="F1438" s="44" t="n"/>
      <c r="G1438" s="33" t="n"/>
      <c r="H1438" s="33" t="n"/>
      <c r="I1438" s="33" t="n"/>
      <c r="J1438" s="33" t="n"/>
      <c r="K1438" s="44" t="n"/>
      <c r="L1438" s="10" t="n"/>
      <c r="M1438" s="33" t="n"/>
      <c r="N1438" s="33" t="n"/>
      <c r="O1438" s="33" t="n"/>
      <c r="P1438" s="33" t="n"/>
      <c r="Q1438" s="33" t="n"/>
      <c r="R1438" s="33">
        <f>IF($AB1438="","",IFERROR(INDEX(ITP!$G$3:$G$46,MATCH($AB1438,ITP!$E$3:$E$46,0)),""))</f>
        <v/>
      </c>
      <c r="S1438" s="33" t="n"/>
      <c r="T1438" s="33" t="n"/>
      <c r="U1438" s="33">
        <f>IF($AB1438="","",IFERROR(INDEX(ITP!$I$3:$I$46,MATCH($AB1438,ITP!$E$3:$E$46,0)),""))</f>
        <v/>
      </c>
      <c r="V1438" s="33">
        <f>IF($AB1438="","",IFERROR(INDEX(ITP!$J$3:$J$46,MATCH($AB1438,ITP!$E$3:$E$46,0)),""))</f>
        <v/>
      </c>
      <c r="W1438" s="33">
        <f>IF($AB1438="","",IFERROR(INDEX(ITP!$K$3:$K$46,MATCH($AB1438,ITP!$E$3:$E$46,0)),""))</f>
        <v/>
      </c>
      <c r="X1438" s="33">
        <f>IF($AB1438="","",IFERROR(INDEX(ITP!$L$3:$L$46,MATCH($AB1438,ITP!$E$3:$E$46,0)),""))</f>
        <v/>
      </c>
      <c r="Y1438" s="33">
        <f>IF($AB1438="","",IFERROR(INDEX(ITP!$M$3:$M$46,MATCH($AB1438,ITP!$E$3:$E$46,0)),""))</f>
        <v/>
      </c>
      <c r="Z1438" s="33">
        <f>IF($AB1438="","",IFERROR(INDEX(ITP!$N$3:$N$46,MATCH($AB1438,ITP!$E$3:$E$46,0)),""))</f>
        <v/>
      </c>
      <c r="AA1438" s="13">
        <f>IF(A1438="","",A1438&amp;"|"&amp;COUNTIF($A$2:A1438,A1438))</f>
        <v/>
      </c>
      <c r="AB1438" s="13">
        <f>IF($A1438="","",IFERROR(INDEX(ITP!$C$3:$C$21,MATCH(1,INDEX((ITP!$A$3:$A$21=$A1438)*(((ITP!$B$3:$B$21="")+ISNUMBER(SEARCH(ITP!$B$3:$B$21,$G1438&amp;" "&amp;$T1438)))&gt;0),0),0)),""))</f>
        <v/>
      </c>
    </row>
    <row r="1439">
      <c r="A1439" s="33" t="n"/>
      <c r="B1439" s="10" t="n"/>
      <c r="C1439" s="33" t="n"/>
      <c r="D1439" s="28" t="n"/>
      <c r="E1439" s="10" t="n"/>
      <c r="F1439" s="44" t="n"/>
      <c r="G1439" s="33" t="n"/>
      <c r="H1439" s="33" t="n"/>
      <c r="I1439" s="33" t="n"/>
      <c r="J1439" s="33" t="n"/>
      <c r="K1439" s="44" t="n"/>
      <c r="L1439" s="10" t="n"/>
      <c r="M1439" s="33" t="n"/>
      <c r="N1439" s="33" t="n"/>
      <c r="O1439" s="33" t="n"/>
      <c r="P1439" s="33" t="n"/>
      <c r="Q1439" s="33" t="n"/>
      <c r="R1439" s="33">
        <f>IF($AB1439="","",IFERROR(INDEX(ITP!$G$3:$G$46,MATCH($AB1439,ITP!$E$3:$E$46,0)),""))</f>
        <v/>
      </c>
      <c r="S1439" s="33" t="n"/>
      <c r="T1439" s="33" t="n"/>
      <c r="U1439" s="33">
        <f>IF($AB1439="","",IFERROR(INDEX(ITP!$I$3:$I$46,MATCH($AB1439,ITP!$E$3:$E$46,0)),""))</f>
        <v/>
      </c>
      <c r="V1439" s="33">
        <f>IF($AB1439="","",IFERROR(INDEX(ITP!$J$3:$J$46,MATCH($AB1439,ITP!$E$3:$E$46,0)),""))</f>
        <v/>
      </c>
      <c r="W1439" s="33">
        <f>IF($AB1439="","",IFERROR(INDEX(ITP!$K$3:$K$46,MATCH($AB1439,ITP!$E$3:$E$46,0)),""))</f>
        <v/>
      </c>
      <c r="X1439" s="33">
        <f>IF($AB1439="","",IFERROR(INDEX(ITP!$L$3:$L$46,MATCH($AB1439,ITP!$E$3:$E$46,0)),""))</f>
        <v/>
      </c>
      <c r="Y1439" s="33">
        <f>IF($AB1439="","",IFERROR(INDEX(ITP!$M$3:$M$46,MATCH($AB1439,ITP!$E$3:$E$46,0)),""))</f>
        <v/>
      </c>
      <c r="Z1439" s="33">
        <f>IF($AB1439="","",IFERROR(INDEX(ITP!$N$3:$N$46,MATCH($AB1439,ITP!$E$3:$E$46,0)),""))</f>
        <v/>
      </c>
      <c r="AA1439" s="13">
        <f>IF(A1439="","",A1439&amp;"|"&amp;COUNTIF($A$2:A1439,A1439))</f>
        <v/>
      </c>
      <c r="AB1439" s="13">
        <f>IF($A1439="","",IFERROR(INDEX(ITP!$C$3:$C$21,MATCH(1,INDEX((ITP!$A$3:$A$21=$A1439)*(((ITP!$B$3:$B$21="")+ISNUMBER(SEARCH(ITP!$B$3:$B$21,$G1439&amp;" "&amp;$T1439)))&gt;0),0),0)),""))</f>
        <v/>
      </c>
    </row>
    <row r="1440">
      <c r="A1440" s="33" t="n"/>
      <c r="B1440" s="10" t="n"/>
      <c r="C1440" s="33" t="n"/>
      <c r="D1440" s="28" t="n"/>
      <c r="E1440" s="10" t="n"/>
      <c r="F1440" s="44" t="n"/>
      <c r="G1440" s="33" t="n"/>
      <c r="H1440" s="33" t="n"/>
      <c r="I1440" s="33" t="n"/>
      <c r="J1440" s="33" t="n"/>
      <c r="K1440" s="44" t="n"/>
      <c r="L1440" s="10" t="n"/>
      <c r="M1440" s="33" t="n"/>
      <c r="N1440" s="33" t="n"/>
      <c r="O1440" s="33" t="n"/>
      <c r="P1440" s="33" t="n"/>
      <c r="Q1440" s="33" t="n"/>
      <c r="R1440" s="33">
        <f>IF($AB1440="","",IFERROR(INDEX(ITP!$G$3:$G$46,MATCH($AB1440,ITP!$E$3:$E$46,0)),""))</f>
        <v/>
      </c>
      <c r="S1440" s="33" t="n"/>
      <c r="T1440" s="33" t="n"/>
      <c r="U1440" s="33">
        <f>IF($AB1440="","",IFERROR(INDEX(ITP!$I$3:$I$46,MATCH($AB1440,ITP!$E$3:$E$46,0)),""))</f>
        <v/>
      </c>
      <c r="V1440" s="33">
        <f>IF($AB1440="","",IFERROR(INDEX(ITP!$J$3:$J$46,MATCH($AB1440,ITP!$E$3:$E$46,0)),""))</f>
        <v/>
      </c>
      <c r="W1440" s="33">
        <f>IF($AB1440="","",IFERROR(INDEX(ITP!$K$3:$K$46,MATCH($AB1440,ITP!$E$3:$E$46,0)),""))</f>
        <v/>
      </c>
      <c r="X1440" s="33">
        <f>IF($AB1440="","",IFERROR(INDEX(ITP!$L$3:$L$46,MATCH($AB1440,ITP!$E$3:$E$46,0)),""))</f>
        <v/>
      </c>
      <c r="Y1440" s="33">
        <f>IF($AB1440="","",IFERROR(INDEX(ITP!$M$3:$M$46,MATCH($AB1440,ITP!$E$3:$E$46,0)),""))</f>
        <v/>
      </c>
      <c r="Z1440" s="33">
        <f>IF($AB1440="","",IFERROR(INDEX(ITP!$N$3:$N$46,MATCH($AB1440,ITP!$E$3:$E$46,0)),""))</f>
        <v/>
      </c>
      <c r="AA1440" s="13">
        <f>IF(A1440="","",A1440&amp;"|"&amp;COUNTIF($A$2:A1440,A1440))</f>
        <v/>
      </c>
      <c r="AB1440" s="13">
        <f>IF($A1440="","",IFERROR(INDEX(ITP!$C$3:$C$21,MATCH(1,INDEX((ITP!$A$3:$A$21=$A1440)*(((ITP!$B$3:$B$21="")+ISNUMBER(SEARCH(ITP!$B$3:$B$21,$G1440&amp;" "&amp;$T1440)))&gt;0),0),0)),""))</f>
        <v/>
      </c>
    </row>
    <row r="1441">
      <c r="A1441" s="33" t="n"/>
      <c r="B1441" s="10" t="n"/>
      <c r="C1441" s="33" t="n"/>
      <c r="D1441" s="28" t="n"/>
      <c r="E1441" s="10" t="n"/>
      <c r="F1441" s="44" t="n"/>
      <c r="G1441" s="33" t="n"/>
      <c r="H1441" s="33" t="n"/>
      <c r="I1441" s="33" t="n"/>
      <c r="J1441" s="33" t="n"/>
      <c r="K1441" s="44" t="n"/>
      <c r="L1441" s="10" t="n"/>
      <c r="M1441" s="33" t="n"/>
      <c r="N1441" s="33" t="n"/>
      <c r="O1441" s="33" t="n"/>
      <c r="P1441" s="33" t="n"/>
      <c r="Q1441" s="33" t="n"/>
      <c r="R1441" s="33">
        <f>IF($AB1441="","",IFERROR(INDEX(ITP!$G$3:$G$46,MATCH($AB1441,ITP!$E$3:$E$46,0)),""))</f>
        <v/>
      </c>
      <c r="S1441" s="33" t="n"/>
      <c r="T1441" s="33" t="n"/>
      <c r="U1441" s="33">
        <f>IF($AB1441="","",IFERROR(INDEX(ITP!$I$3:$I$46,MATCH($AB1441,ITP!$E$3:$E$46,0)),""))</f>
        <v/>
      </c>
      <c r="V1441" s="33">
        <f>IF($AB1441="","",IFERROR(INDEX(ITP!$J$3:$J$46,MATCH($AB1441,ITP!$E$3:$E$46,0)),""))</f>
        <v/>
      </c>
      <c r="W1441" s="33">
        <f>IF($AB1441="","",IFERROR(INDEX(ITP!$K$3:$K$46,MATCH($AB1441,ITP!$E$3:$E$46,0)),""))</f>
        <v/>
      </c>
      <c r="X1441" s="33">
        <f>IF($AB1441="","",IFERROR(INDEX(ITP!$L$3:$L$46,MATCH($AB1441,ITP!$E$3:$E$46,0)),""))</f>
        <v/>
      </c>
      <c r="Y1441" s="33">
        <f>IF($AB1441="","",IFERROR(INDEX(ITP!$M$3:$M$46,MATCH($AB1441,ITP!$E$3:$E$46,0)),""))</f>
        <v/>
      </c>
      <c r="Z1441" s="33">
        <f>IF($AB1441="","",IFERROR(INDEX(ITP!$N$3:$N$46,MATCH($AB1441,ITP!$E$3:$E$46,0)),""))</f>
        <v/>
      </c>
      <c r="AA1441" s="13">
        <f>IF(A1441="","",A1441&amp;"|"&amp;COUNTIF($A$2:A1441,A1441))</f>
        <v/>
      </c>
      <c r="AB1441" s="13">
        <f>IF($A1441="","",IFERROR(INDEX(ITP!$C$3:$C$21,MATCH(1,INDEX((ITP!$A$3:$A$21=$A1441)*(((ITP!$B$3:$B$21="")+ISNUMBER(SEARCH(ITP!$B$3:$B$21,$G1441&amp;" "&amp;$T1441)))&gt;0),0),0)),""))</f>
        <v/>
      </c>
    </row>
    <row r="1442">
      <c r="A1442" s="33" t="n"/>
      <c r="B1442" s="10" t="n"/>
      <c r="C1442" s="33" t="n"/>
      <c r="D1442" s="28" t="n"/>
      <c r="E1442" s="10" t="n"/>
      <c r="F1442" s="44" t="n"/>
      <c r="G1442" s="33" t="n"/>
      <c r="H1442" s="33" t="n"/>
      <c r="I1442" s="33" t="n"/>
      <c r="J1442" s="33" t="n"/>
      <c r="K1442" s="44" t="n"/>
      <c r="L1442" s="10" t="n"/>
      <c r="M1442" s="33" t="n"/>
      <c r="N1442" s="33" t="n"/>
      <c r="O1442" s="33" t="n"/>
      <c r="P1442" s="33" t="n"/>
      <c r="Q1442" s="33" t="n"/>
      <c r="R1442" s="33">
        <f>IF($AB1442="","",IFERROR(INDEX(ITP!$G$3:$G$46,MATCH($AB1442,ITP!$E$3:$E$46,0)),""))</f>
        <v/>
      </c>
      <c r="S1442" s="33" t="n"/>
      <c r="T1442" s="33" t="n"/>
      <c r="U1442" s="33">
        <f>IF($AB1442="","",IFERROR(INDEX(ITP!$I$3:$I$46,MATCH($AB1442,ITP!$E$3:$E$46,0)),""))</f>
        <v/>
      </c>
      <c r="V1442" s="33">
        <f>IF($AB1442="","",IFERROR(INDEX(ITP!$J$3:$J$46,MATCH($AB1442,ITP!$E$3:$E$46,0)),""))</f>
        <v/>
      </c>
      <c r="W1442" s="33">
        <f>IF($AB1442="","",IFERROR(INDEX(ITP!$K$3:$K$46,MATCH($AB1442,ITP!$E$3:$E$46,0)),""))</f>
        <v/>
      </c>
      <c r="X1442" s="33">
        <f>IF($AB1442="","",IFERROR(INDEX(ITP!$L$3:$L$46,MATCH($AB1442,ITP!$E$3:$E$46,0)),""))</f>
        <v/>
      </c>
      <c r="Y1442" s="33">
        <f>IF($AB1442="","",IFERROR(INDEX(ITP!$M$3:$M$46,MATCH($AB1442,ITP!$E$3:$E$46,0)),""))</f>
        <v/>
      </c>
      <c r="Z1442" s="33">
        <f>IF($AB1442="","",IFERROR(INDEX(ITP!$N$3:$N$46,MATCH($AB1442,ITP!$E$3:$E$46,0)),""))</f>
        <v/>
      </c>
      <c r="AA1442" s="13">
        <f>IF(A1442="","",A1442&amp;"|"&amp;COUNTIF($A$2:A1442,A1442))</f>
        <v/>
      </c>
      <c r="AB1442" s="13">
        <f>IF($A1442="","",IFERROR(INDEX(ITP!$C$3:$C$21,MATCH(1,INDEX((ITP!$A$3:$A$21=$A1442)*(((ITP!$B$3:$B$21="")+ISNUMBER(SEARCH(ITP!$B$3:$B$21,$G1442&amp;" "&amp;$T1442)))&gt;0),0),0)),""))</f>
        <v/>
      </c>
    </row>
    <row r="1443">
      <c r="A1443" s="33" t="n"/>
      <c r="B1443" s="10" t="n"/>
      <c r="C1443" s="33" t="n"/>
      <c r="D1443" s="28" t="n"/>
      <c r="E1443" s="10" t="n"/>
      <c r="F1443" s="44" t="n"/>
      <c r="G1443" s="33" t="n"/>
      <c r="H1443" s="33" t="n"/>
      <c r="I1443" s="33" t="n"/>
      <c r="J1443" s="33" t="n"/>
      <c r="K1443" s="44" t="n"/>
      <c r="L1443" s="10" t="n"/>
      <c r="M1443" s="33" t="n"/>
      <c r="N1443" s="33" t="n"/>
      <c r="O1443" s="33" t="n"/>
      <c r="P1443" s="33" t="n"/>
      <c r="Q1443" s="33" t="n"/>
      <c r="R1443" s="33">
        <f>IF($AB1443="","",IFERROR(INDEX(ITP!$G$3:$G$46,MATCH($AB1443,ITP!$E$3:$E$46,0)),""))</f>
        <v/>
      </c>
      <c r="S1443" s="33" t="n"/>
      <c r="T1443" s="33" t="n"/>
      <c r="U1443" s="33">
        <f>IF($AB1443="","",IFERROR(INDEX(ITP!$I$3:$I$46,MATCH($AB1443,ITP!$E$3:$E$46,0)),""))</f>
        <v/>
      </c>
      <c r="V1443" s="33">
        <f>IF($AB1443="","",IFERROR(INDEX(ITP!$J$3:$J$46,MATCH($AB1443,ITP!$E$3:$E$46,0)),""))</f>
        <v/>
      </c>
      <c r="W1443" s="33">
        <f>IF($AB1443="","",IFERROR(INDEX(ITP!$K$3:$K$46,MATCH($AB1443,ITP!$E$3:$E$46,0)),""))</f>
        <v/>
      </c>
      <c r="X1443" s="33">
        <f>IF($AB1443="","",IFERROR(INDEX(ITP!$L$3:$L$46,MATCH($AB1443,ITP!$E$3:$E$46,0)),""))</f>
        <v/>
      </c>
      <c r="Y1443" s="33">
        <f>IF($AB1443="","",IFERROR(INDEX(ITP!$M$3:$M$46,MATCH($AB1443,ITP!$E$3:$E$46,0)),""))</f>
        <v/>
      </c>
      <c r="Z1443" s="33">
        <f>IF($AB1443="","",IFERROR(INDEX(ITP!$N$3:$N$46,MATCH($AB1443,ITP!$E$3:$E$46,0)),""))</f>
        <v/>
      </c>
      <c r="AA1443" s="13">
        <f>IF(A1443="","",A1443&amp;"|"&amp;COUNTIF($A$2:A1443,A1443))</f>
        <v/>
      </c>
      <c r="AB1443" s="13">
        <f>IF($A1443="","",IFERROR(INDEX(ITP!$C$3:$C$21,MATCH(1,INDEX((ITP!$A$3:$A$21=$A1443)*(((ITP!$B$3:$B$21="")+ISNUMBER(SEARCH(ITP!$B$3:$B$21,$G1443&amp;" "&amp;$T1443)))&gt;0),0),0)),""))</f>
        <v/>
      </c>
    </row>
    <row r="1444">
      <c r="A1444" s="33" t="n"/>
      <c r="B1444" s="10" t="n"/>
      <c r="C1444" s="33" t="n"/>
      <c r="D1444" s="28" t="n"/>
      <c r="E1444" s="10" t="n"/>
      <c r="F1444" s="44" t="n"/>
      <c r="G1444" s="33" t="n"/>
      <c r="H1444" s="33" t="n"/>
      <c r="I1444" s="33" t="n"/>
      <c r="J1444" s="33" t="n"/>
      <c r="K1444" s="44" t="n"/>
      <c r="L1444" s="10" t="n"/>
      <c r="M1444" s="33" t="n"/>
      <c r="N1444" s="33" t="n"/>
      <c r="O1444" s="33" t="n"/>
      <c r="P1444" s="33" t="n"/>
      <c r="Q1444" s="33" t="n"/>
      <c r="R1444" s="33">
        <f>IF($AB1444="","",IFERROR(INDEX(ITP!$G$3:$G$46,MATCH($AB1444,ITP!$E$3:$E$46,0)),""))</f>
        <v/>
      </c>
      <c r="S1444" s="33" t="n"/>
      <c r="T1444" s="33" t="n"/>
      <c r="U1444" s="33">
        <f>IF($AB1444="","",IFERROR(INDEX(ITP!$I$3:$I$46,MATCH($AB1444,ITP!$E$3:$E$46,0)),""))</f>
        <v/>
      </c>
      <c r="V1444" s="33">
        <f>IF($AB1444="","",IFERROR(INDEX(ITP!$J$3:$J$46,MATCH($AB1444,ITP!$E$3:$E$46,0)),""))</f>
        <v/>
      </c>
      <c r="W1444" s="33">
        <f>IF($AB1444="","",IFERROR(INDEX(ITP!$K$3:$K$46,MATCH($AB1444,ITP!$E$3:$E$46,0)),""))</f>
        <v/>
      </c>
      <c r="X1444" s="33">
        <f>IF($AB1444="","",IFERROR(INDEX(ITP!$L$3:$L$46,MATCH($AB1444,ITP!$E$3:$E$46,0)),""))</f>
        <v/>
      </c>
      <c r="Y1444" s="33">
        <f>IF($AB1444="","",IFERROR(INDEX(ITP!$M$3:$M$46,MATCH($AB1444,ITP!$E$3:$E$46,0)),""))</f>
        <v/>
      </c>
      <c r="Z1444" s="33">
        <f>IF($AB1444="","",IFERROR(INDEX(ITP!$N$3:$N$46,MATCH($AB1444,ITP!$E$3:$E$46,0)),""))</f>
        <v/>
      </c>
      <c r="AA1444" s="13">
        <f>IF(A1444="","",A1444&amp;"|"&amp;COUNTIF($A$2:A1444,A1444))</f>
        <v/>
      </c>
      <c r="AB1444" s="13">
        <f>IF($A1444="","",IFERROR(INDEX(ITP!$C$3:$C$21,MATCH(1,INDEX((ITP!$A$3:$A$21=$A1444)*(((ITP!$B$3:$B$21="")+ISNUMBER(SEARCH(ITP!$B$3:$B$21,$G1444&amp;" "&amp;$T1444)))&gt;0),0),0)),""))</f>
        <v/>
      </c>
    </row>
    <row r="1445">
      <c r="A1445" s="33" t="n"/>
      <c r="B1445" s="10" t="n"/>
      <c r="C1445" s="33" t="n"/>
      <c r="D1445" s="28" t="n"/>
      <c r="E1445" s="10" t="n"/>
      <c r="F1445" s="44" t="n"/>
      <c r="G1445" s="33" t="n"/>
      <c r="H1445" s="33" t="n"/>
      <c r="I1445" s="33" t="n"/>
      <c r="J1445" s="33" t="n"/>
      <c r="K1445" s="44" t="n"/>
      <c r="L1445" s="10" t="n"/>
      <c r="M1445" s="33" t="n"/>
      <c r="N1445" s="33" t="n"/>
      <c r="O1445" s="33" t="n"/>
      <c r="P1445" s="33" t="n"/>
      <c r="Q1445" s="33" t="n"/>
      <c r="R1445" s="33">
        <f>IF($AB1445="","",IFERROR(INDEX(ITP!$G$3:$G$46,MATCH($AB1445,ITP!$E$3:$E$46,0)),""))</f>
        <v/>
      </c>
      <c r="S1445" s="33" t="n"/>
      <c r="T1445" s="33" t="n"/>
      <c r="U1445" s="33">
        <f>IF($AB1445="","",IFERROR(INDEX(ITP!$I$3:$I$46,MATCH($AB1445,ITP!$E$3:$E$46,0)),""))</f>
        <v/>
      </c>
      <c r="V1445" s="33">
        <f>IF($AB1445="","",IFERROR(INDEX(ITP!$J$3:$J$46,MATCH($AB1445,ITP!$E$3:$E$46,0)),""))</f>
        <v/>
      </c>
      <c r="W1445" s="33">
        <f>IF($AB1445="","",IFERROR(INDEX(ITP!$K$3:$K$46,MATCH($AB1445,ITP!$E$3:$E$46,0)),""))</f>
        <v/>
      </c>
      <c r="X1445" s="33">
        <f>IF($AB1445="","",IFERROR(INDEX(ITP!$L$3:$L$46,MATCH($AB1445,ITP!$E$3:$E$46,0)),""))</f>
        <v/>
      </c>
      <c r="Y1445" s="33">
        <f>IF($AB1445="","",IFERROR(INDEX(ITP!$M$3:$M$46,MATCH($AB1445,ITP!$E$3:$E$46,0)),""))</f>
        <v/>
      </c>
      <c r="Z1445" s="33">
        <f>IF($AB1445="","",IFERROR(INDEX(ITP!$N$3:$N$46,MATCH($AB1445,ITP!$E$3:$E$46,0)),""))</f>
        <v/>
      </c>
      <c r="AA1445" s="13">
        <f>IF(A1445="","",A1445&amp;"|"&amp;COUNTIF($A$2:A1445,A1445))</f>
        <v/>
      </c>
      <c r="AB1445" s="13">
        <f>IF($A1445="","",IFERROR(INDEX(ITP!$C$3:$C$21,MATCH(1,INDEX((ITP!$A$3:$A$21=$A1445)*(((ITP!$B$3:$B$21="")+ISNUMBER(SEARCH(ITP!$B$3:$B$21,$G1445&amp;" "&amp;$T1445)))&gt;0),0),0)),""))</f>
        <v/>
      </c>
    </row>
    <row r="1446">
      <c r="A1446" s="33" t="n"/>
      <c r="B1446" s="10" t="n"/>
      <c r="C1446" s="33" t="n"/>
      <c r="D1446" s="28" t="n"/>
      <c r="E1446" s="10" t="n"/>
      <c r="F1446" s="44" t="n"/>
      <c r="G1446" s="33" t="n"/>
      <c r="H1446" s="33" t="n"/>
      <c r="I1446" s="33" t="n"/>
      <c r="J1446" s="33" t="n"/>
      <c r="K1446" s="44" t="n"/>
      <c r="L1446" s="10" t="n"/>
      <c r="M1446" s="33" t="n"/>
      <c r="N1446" s="33" t="n"/>
      <c r="O1446" s="33" t="n"/>
      <c r="P1446" s="33" t="n"/>
      <c r="Q1446" s="33" t="n"/>
      <c r="R1446" s="33">
        <f>IF($AB1446="","",IFERROR(INDEX(ITP!$G$3:$G$46,MATCH($AB1446,ITP!$E$3:$E$46,0)),""))</f>
        <v/>
      </c>
      <c r="S1446" s="33" t="n"/>
      <c r="T1446" s="33" t="n"/>
      <c r="U1446" s="33">
        <f>IF($AB1446="","",IFERROR(INDEX(ITP!$I$3:$I$46,MATCH($AB1446,ITP!$E$3:$E$46,0)),""))</f>
        <v/>
      </c>
      <c r="V1446" s="33">
        <f>IF($AB1446="","",IFERROR(INDEX(ITP!$J$3:$J$46,MATCH($AB1446,ITP!$E$3:$E$46,0)),""))</f>
        <v/>
      </c>
      <c r="W1446" s="33">
        <f>IF($AB1446="","",IFERROR(INDEX(ITP!$K$3:$K$46,MATCH($AB1446,ITP!$E$3:$E$46,0)),""))</f>
        <v/>
      </c>
      <c r="X1446" s="33">
        <f>IF($AB1446="","",IFERROR(INDEX(ITP!$L$3:$L$46,MATCH($AB1446,ITP!$E$3:$E$46,0)),""))</f>
        <v/>
      </c>
      <c r="Y1446" s="33">
        <f>IF($AB1446="","",IFERROR(INDEX(ITP!$M$3:$M$46,MATCH($AB1446,ITP!$E$3:$E$46,0)),""))</f>
        <v/>
      </c>
      <c r="Z1446" s="33">
        <f>IF($AB1446="","",IFERROR(INDEX(ITP!$N$3:$N$46,MATCH($AB1446,ITP!$E$3:$E$46,0)),""))</f>
        <v/>
      </c>
      <c r="AA1446" s="13">
        <f>IF(A1446="","",A1446&amp;"|"&amp;COUNTIF($A$2:A1446,A1446))</f>
        <v/>
      </c>
      <c r="AB1446" s="13">
        <f>IF($A1446="","",IFERROR(INDEX(ITP!$C$3:$C$21,MATCH(1,INDEX((ITP!$A$3:$A$21=$A1446)*(((ITP!$B$3:$B$21="")+ISNUMBER(SEARCH(ITP!$B$3:$B$21,$G1446&amp;" "&amp;$T1446)))&gt;0),0),0)),""))</f>
        <v/>
      </c>
    </row>
    <row r="1447">
      <c r="A1447" s="33" t="n"/>
      <c r="B1447" s="10" t="n"/>
      <c r="C1447" s="33" t="n"/>
      <c r="D1447" s="28" t="n"/>
      <c r="E1447" s="10" t="n"/>
      <c r="F1447" s="44" t="n"/>
      <c r="G1447" s="33" t="n"/>
      <c r="H1447" s="33" t="n"/>
      <c r="I1447" s="33" t="n"/>
      <c r="J1447" s="33" t="n"/>
      <c r="K1447" s="44" t="n"/>
      <c r="L1447" s="10" t="n"/>
      <c r="M1447" s="33" t="n"/>
      <c r="N1447" s="33" t="n"/>
      <c r="O1447" s="33" t="n"/>
      <c r="P1447" s="33" t="n"/>
      <c r="Q1447" s="33" t="n"/>
      <c r="R1447" s="33">
        <f>IF($AB1447="","",IFERROR(INDEX(ITP!$G$3:$G$46,MATCH($AB1447,ITP!$E$3:$E$46,0)),""))</f>
        <v/>
      </c>
      <c r="S1447" s="33" t="n"/>
      <c r="T1447" s="33" t="n"/>
      <c r="U1447" s="33">
        <f>IF($AB1447="","",IFERROR(INDEX(ITP!$I$3:$I$46,MATCH($AB1447,ITP!$E$3:$E$46,0)),""))</f>
        <v/>
      </c>
      <c r="V1447" s="33">
        <f>IF($AB1447="","",IFERROR(INDEX(ITP!$J$3:$J$46,MATCH($AB1447,ITP!$E$3:$E$46,0)),""))</f>
        <v/>
      </c>
      <c r="W1447" s="33">
        <f>IF($AB1447="","",IFERROR(INDEX(ITP!$K$3:$K$46,MATCH($AB1447,ITP!$E$3:$E$46,0)),""))</f>
        <v/>
      </c>
      <c r="X1447" s="33">
        <f>IF($AB1447="","",IFERROR(INDEX(ITP!$L$3:$L$46,MATCH($AB1447,ITP!$E$3:$E$46,0)),""))</f>
        <v/>
      </c>
      <c r="Y1447" s="33">
        <f>IF($AB1447="","",IFERROR(INDEX(ITP!$M$3:$M$46,MATCH($AB1447,ITP!$E$3:$E$46,0)),""))</f>
        <v/>
      </c>
      <c r="Z1447" s="33">
        <f>IF($AB1447="","",IFERROR(INDEX(ITP!$N$3:$N$46,MATCH($AB1447,ITP!$E$3:$E$46,0)),""))</f>
        <v/>
      </c>
      <c r="AA1447" s="13">
        <f>IF(A1447="","",A1447&amp;"|"&amp;COUNTIF($A$2:A1447,A1447))</f>
        <v/>
      </c>
      <c r="AB1447" s="13">
        <f>IF($A1447="","",IFERROR(INDEX(ITP!$C$3:$C$21,MATCH(1,INDEX((ITP!$A$3:$A$21=$A1447)*(((ITP!$B$3:$B$21="")+ISNUMBER(SEARCH(ITP!$B$3:$B$21,$G1447&amp;" "&amp;$T1447)))&gt;0),0),0)),""))</f>
        <v/>
      </c>
    </row>
    <row r="1448">
      <c r="A1448" s="33" t="n"/>
      <c r="B1448" s="10" t="n"/>
      <c r="C1448" s="33" t="n"/>
      <c r="D1448" s="28" t="n"/>
      <c r="E1448" s="10" t="n"/>
      <c r="F1448" s="44" t="n"/>
      <c r="G1448" s="33" t="n"/>
      <c r="H1448" s="33" t="n"/>
      <c r="I1448" s="33" t="n"/>
      <c r="J1448" s="33" t="n"/>
      <c r="K1448" s="44" t="n"/>
      <c r="L1448" s="10" t="n"/>
      <c r="M1448" s="33" t="n"/>
      <c r="N1448" s="33" t="n"/>
      <c r="O1448" s="33" t="n"/>
      <c r="P1448" s="33" t="n"/>
      <c r="Q1448" s="33" t="n"/>
      <c r="R1448" s="33">
        <f>IF($AB1448="","",IFERROR(INDEX(ITP!$G$3:$G$46,MATCH($AB1448,ITP!$E$3:$E$46,0)),""))</f>
        <v/>
      </c>
      <c r="S1448" s="33" t="n"/>
      <c r="T1448" s="33" t="n"/>
      <c r="U1448" s="33">
        <f>IF($AB1448="","",IFERROR(INDEX(ITP!$I$3:$I$46,MATCH($AB1448,ITP!$E$3:$E$46,0)),""))</f>
        <v/>
      </c>
      <c r="V1448" s="33">
        <f>IF($AB1448="","",IFERROR(INDEX(ITP!$J$3:$J$46,MATCH($AB1448,ITP!$E$3:$E$46,0)),""))</f>
        <v/>
      </c>
      <c r="W1448" s="33">
        <f>IF($AB1448="","",IFERROR(INDEX(ITP!$K$3:$K$46,MATCH($AB1448,ITP!$E$3:$E$46,0)),""))</f>
        <v/>
      </c>
      <c r="X1448" s="33">
        <f>IF($AB1448="","",IFERROR(INDEX(ITP!$L$3:$L$46,MATCH($AB1448,ITP!$E$3:$E$46,0)),""))</f>
        <v/>
      </c>
      <c r="Y1448" s="33">
        <f>IF($AB1448="","",IFERROR(INDEX(ITP!$M$3:$M$46,MATCH($AB1448,ITP!$E$3:$E$46,0)),""))</f>
        <v/>
      </c>
      <c r="Z1448" s="33">
        <f>IF($AB1448="","",IFERROR(INDEX(ITP!$N$3:$N$46,MATCH($AB1448,ITP!$E$3:$E$46,0)),""))</f>
        <v/>
      </c>
      <c r="AA1448" s="13">
        <f>IF(A1448="","",A1448&amp;"|"&amp;COUNTIF($A$2:A1448,A1448))</f>
        <v/>
      </c>
      <c r="AB1448" s="13">
        <f>IF($A1448="","",IFERROR(INDEX(ITP!$C$3:$C$21,MATCH(1,INDEX((ITP!$A$3:$A$21=$A1448)*(((ITP!$B$3:$B$21="")+ISNUMBER(SEARCH(ITP!$B$3:$B$21,$G1448&amp;" "&amp;$T1448)))&gt;0),0),0)),""))</f>
        <v/>
      </c>
    </row>
    <row r="1449">
      <c r="A1449" s="33" t="n"/>
      <c r="B1449" s="10" t="n"/>
      <c r="C1449" s="33" t="n"/>
      <c r="D1449" s="28" t="n"/>
      <c r="E1449" s="10" t="n"/>
      <c r="F1449" s="44" t="n"/>
      <c r="G1449" s="33" t="n"/>
      <c r="H1449" s="33" t="n"/>
      <c r="I1449" s="33" t="n"/>
      <c r="J1449" s="33" t="n"/>
      <c r="K1449" s="44" t="n"/>
      <c r="L1449" s="10" t="n"/>
      <c r="M1449" s="33" t="n"/>
      <c r="N1449" s="33" t="n"/>
      <c r="O1449" s="33" t="n"/>
      <c r="P1449" s="33" t="n"/>
      <c r="Q1449" s="33" t="n"/>
      <c r="R1449" s="33">
        <f>IF($AB1449="","",IFERROR(INDEX(ITP!$G$3:$G$46,MATCH($AB1449,ITP!$E$3:$E$46,0)),""))</f>
        <v/>
      </c>
      <c r="S1449" s="33" t="n"/>
      <c r="T1449" s="33" t="n"/>
      <c r="U1449" s="33">
        <f>IF($AB1449="","",IFERROR(INDEX(ITP!$I$3:$I$46,MATCH($AB1449,ITP!$E$3:$E$46,0)),""))</f>
        <v/>
      </c>
      <c r="V1449" s="33">
        <f>IF($AB1449="","",IFERROR(INDEX(ITP!$J$3:$J$46,MATCH($AB1449,ITP!$E$3:$E$46,0)),""))</f>
        <v/>
      </c>
      <c r="W1449" s="33">
        <f>IF($AB1449="","",IFERROR(INDEX(ITP!$K$3:$K$46,MATCH($AB1449,ITP!$E$3:$E$46,0)),""))</f>
        <v/>
      </c>
      <c r="X1449" s="33">
        <f>IF($AB1449="","",IFERROR(INDEX(ITP!$L$3:$L$46,MATCH($AB1449,ITP!$E$3:$E$46,0)),""))</f>
        <v/>
      </c>
      <c r="Y1449" s="33">
        <f>IF($AB1449="","",IFERROR(INDEX(ITP!$M$3:$M$46,MATCH($AB1449,ITP!$E$3:$E$46,0)),""))</f>
        <v/>
      </c>
      <c r="Z1449" s="33">
        <f>IF($AB1449="","",IFERROR(INDEX(ITP!$N$3:$N$46,MATCH($AB1449,ITP!$E$3:$E$46,0)),""))</f>
        <v/>
      </c>
      <c r="AA1449" s="13">
        <f>IF(A1449="","",A1449&amp;"|"&amp;COUNTIF($A$2:A1449,A1449))</f>
        <v/>
      </c>
      <c r="AB1449" s="13">
        <f>IF($A1449="","",IFERROR(INDEX(ITP!$C$3:$C$21,MATCH(1,INDEX((ITP!$A$3:$A$21=$A1449)*(((ITP!$B$3:$B$21="")+ISNUMBER(SEARCH(ITP!$B$3:$B$21,$G1449&amp;" "&amp;$T1449)))&gt;0),0),0)),""))</f>
        <v/>
      </c>
    </row>
    <row r="1450">
      <c r="A1450" s="33" t="n"/>
      <c r="B1450" s="10" t="n"/>
      <c r="C1450" s="33" t="n"/>
      <c r="D1450" s="28" t="n"/>
      <c r="E1450" s="10" t="n"/>
      <c r="F1450" s="44" t="n"/>
      <c r="G1450" s="33" t="n"/>
      <c r="H1450" s="33" t="n"/>
      <c r="I1450" s="33" t="n"/>
      <c r="J1450" s="33" t="n"/>
      <c r="K1450" s="44" t="n"/>
      <c r="L1450" s="10" t="n"/>
      <c r="M1450" s="33" t="n"/>
      <c r="N1450" s="33" t="n"/>
      <c r="O1450" s="33" t="n"/>
      <c r="P1450" s="33" t="n"/>
      <c r="Q1450" s="33" t="n"/>
      <c r="R1450" s="33">
        <f>IF($AB1450="","",IFERROR(INDEX(ITP!$G$3:$G$46,MATCH($AB1450,ITP!$E$3:$E$46,0)),""))</f>
        <v/>
      </c>
      <c r="S1450" s="33" t="n"/>
      <c r="T1450" s="33" t="n"/>
      <c r="U1450" s="33">
        <f>IF($AB1450="","",IFERROR(INDEX(ITP!$I$3:$I$46,MATCH($AB1450,ITP!$E$3:$E$46,0)),""))</f>
        <v/>
      </c>
      <c r="V1450" s="33">
        <f>IF($AB1450="","",IFERROR(INDEX(ITP!$J$3:$J$46,MATCH($AB1450,ITP!$E$3:$E$46,0)),""))</f>
        <v/>
      </c>
      <c r="W1450" s="33">
        <f>IF($AB1450="","",IFERROR(INDEX(ITP!$K$3:$K$46,MATCH($AB1450,ITP!$E$3:$E$46,0)),""))</f>
        <v/>
      </c>
      <c r="X1450" s="33">
        <f>IF($AB1450="","",IFERROR(INDEX(ITP!$L$3:$L$46,MATCH($AB1450,ITP!$E$3:$E$46,0)),""))</f>
        <v/>
      </c>
      <c r="Y1450" s="33">
        <f>IF($AB1450="","",IFERROR(INDEX(ITP!$M$3:$M$46,MATCH($AB1450,ITP!$E$3:$E$46,0)),""))</f>
        <v/>
      </c>
      <c r="Z1450" s="33">
        <f>IF($AB1450="","",IFERROR(INDEX(ITP!$N$3:$N$46,MATCH($AB1450,ITP!$E$3:$E$46,0)),""))</f>
        <v/>
      </c>
      <c r="AA1450" s="13">
        <f>IF(A1450="","",A1450&amp;"|"&amp;COUNTIF($A$2:A1450,A1450))</f>
        <v/>
      </c>
      <c r="AB1450" s="13">
        <f>IF($A1450="","",IFERROR(INDEX(ITP!$C$3:$C$21,MATCH(1,INDEX((ITP!$A$3:$A$21=$A1450)*(((ITP!$B$3:$B$21="")+ISNUMBER(SEARCH(ITP!$B$3:$B$21,$G1450&amp;" "&amp;$T1450)))&gt;0),0),0)),""))</f>
        <v/>
      </c>
    </row>
    <row r="1451">
      <c r="A1451" s="33" t="n"/>
      <c r="B1451" s="10" t="n"/>
      <c r="C1451" s="33" t="n"/>
      <c r="D1451" s="28" t="n"/>
      <c r="E1451" s="10" t="n"/>
      <c r="F1451" s="44" t="n"/>
      <c r="G1451" s="33" t="n"/>
      <c r="H1451" s="33" t="n"/>
      <c r="I1451" s="33" t="n"/>
      <c r="J1451" s="33" t="n"/>
      <c r="K1451" s="44" t="n"/>
      <c r="L1451" s="10" t="n"/>
      <c r="M1451" s="33" t="n"/>
      <c r="N1451" s="33" t="n"/>
      <c r="O1451" s="33" t="n"/>
      <c r="P1451" s="33" t="n"/>
      <c r="Q1451" s="33" t="n"/>
      <c r="R1451" s="33">
        <f>IF($AB1451="","",IFERROR(INDEX(ITP!$G$3:$G$46,MATCH($AB1451,ITP!$E$3:$E$46,0)),""))</f>
        <v/>
      </c>
      <c r="S1451" s="33" t="n"/>
      <c r="T1451" s="33" t="n"/>
      <c r="U1451" s="33">
        <f>IF($AB1451="","",IFERROR(INDEX(ITP!$I$3:$I$46,MATCH($AB1451,ITP!$E$3:$E$46,0)),""))</f>
        <v/>
      </c>
      <c r="V1451" s="33">
        <f>IF($AB1451="","",IFERROR(INDEX(ITP!$J$3:$J$46,MATCH($AB1451,ITP!$E$3:$E$46,0)),""))</f>
        <v/>
      </c>
      <c r="W1451" s="33">
        <f>IF($AB1451="","",IFERROR(INDEX(ITP!$K$3:$K$46,MATCH($AB1451,ITP!$E$3:$E$46,0)),""))</f>
        <v/>
      </c>
      <c r="X1451" s="33">
        <f>IF($AB1451="","",IFERROR(INDEX(ITP!$L$3:$L$46,MATCH($AB1451,ITP!$E$3:$E$46,0)),""))</f>
        <v/>
      </c>
      <c r="Y1451" s="33">
        <f>IF($AB1451="","",IFERROR(INDEX(ITP!$M$3:$M$46,MATCH($AB1451,ITP!$E$3:$E$46,0)),""))</f>
        <v/>
      </c>
      <c r="Z1451" s="33">
        <f>IF($AB1451="","",IFERROR(INDEX(ITP!$N$3:$N$46,MATCH($AB1451,ITP!$E$3:$E$46,0)),""))</f>
        <v/>
      </c>
      <c r="AA1451" s="13">
        <f>IF(A1451="","",A1451&amp;"|"&amp;COUNTIF($A$2:A1451,A1451))</f>
        <v/>
      </c>
      <c r="AB1451" s="13">
        <f>IF($A1451="","",IFERROR(INDEX(ITP!$C$3:$C$21,MATCH(1,INDEX((ITP!$A$3:$A$21=$A1451)*(((ITP!$B$3:$B$21="")+ISNUMBER(SEARCH(ITP!$B$3:$B$21,$G1451&amp;" "&amp;$T1451)))&gt;0),0),0)),""))</f>
        <v/>
      </c>
    </row>
    <row r="1452">
      <c r="A1452" s="33" t="n"/>
      <c r="B1452" s="10" t="n"/>
      <c r="C1452" s="33" t="n"/>
      <c r="D1452" s="28" t="n"/>
      <c r="E1452" s="10" t="n"/>
      <c r="F1452" s="44" t="n"/>
      <c r="G1452" s="33" t="n"/>
      <c r="H1452" s="33" t="n"/>
      <c r="I1452" s="33" t="n"/>
      <c r="J1452" s="33" t="n"/>
      <c r="K1452" s="44" t="n"/>
      <c r="L1452" s="10" t="n"/>
      <c r="M1452" s="33" t="n"/>
      <c r="N1452" s="33" t="n"/>
      <c r="O1452" s="33" t="n"/>
      <c r="P1452" s="33" t="n"/>
      <c r="Q1452" s="33" t="n"/>
      <c r="R1452" s="33">
        <f>IF($AB1452="","",IFERROR(INDEX(ITP!$G$3:$G$46,MATCH($AB1452,ITP!$E$3:$E$46,0)),""))</f>
        <v/>
      </c>
      <c r="S1452" s="33" t="n"/>
      <c r="T1452" s="33" t="n"/>
      <c r="U1452" s="33">
        <f>IF($AB1452="","",IFERROR(INDEX(ITP!$I$3:$I$46,MATCH($AB1452,ITP!$E$3:$E$46,0)),""))</f>
        <v/>
      </c>
      <c r="V1452" s="33">
        <f>IF($AB1452="","",IFERROR(INDEX(ITP!$J$3:$J$46,MATCH($AB1452,ITP!$E$3:$E$46,0)),""))</f>
        <v/>
      </c>
      <c r="W1452" s="33">
        <f>IF($AB1452="","",IFERROR(INDEX(ITP!$K$3:$K$46,MATCH($AB1452,ITP!$E$3:$E$46,0)),""))</f>
        <v/>
      </c>
      <c r="X1452" s="33">
        <f>IF($AB1452="","",IFERROR(INDEX(ITP!$L$3:$L$46,MATCH($AB1452,ITP!$E$3:$E$46,0)),""))</f>
        <v/>
      </c>
      <c r="Y1452" s="33">
        <f>IF($AB1452="","",IFERROR(INDEX(ITP!$M$3:$M$46,MATCH($AB1452,ITP!$E$3:$E$46,0)),""))</f>
        <v/>
      </c>
      <c r="Z1452" s="33">
        <f>IF($AB1452="","",IFERROR(INDEX(ITP!$N$3:$N$46,MATCH($AB1452,ITP!$E$3:$E$46,0)),""))</f>
        <v/>
      </c>
      <c r="AA1452" s="13">
        <f>IF(A1452="","",A1452&amp;"|"&amp;COUNTIF($A$2:A1452,A1452))</f>
        <v/>
      </c>
      <c r="AB1452" s="13">
        <f>IF($A1452="","",IFERROR(INDEX(ITP!$C$3:$C$21,MATCH(1,INDEX((ITP!$A$3:$A$21=$A1452)*(((ITP!$B$3:$B$21="")+ISNUMBER(SEARCH(ITP!$B$3:$B$21,$G1452&amp;" "&amp;$T1452)))&gt;0),0),0)),""))</f>
        <v/>
      </c>
    </row>
    <row r="1453">
      <c r="A1453" s="33" t="n"/>
      <c r="B1453" s="10" t="n"/>
      <c r="C1453" s="33" t="n"/>
      <c r="D1453" s="28" t="n"/>
      <c r="E1453" s="10" t="n"/>
      <c r="F1453" s="44" t="n"/>
      <c r="G1453" s="33" t="n"/>
      <c r="H1453" s="33" t="n"/>
      <c r="I1453" s="33" t="n"/>
      <c r="J1453" s="33" t="n"/>
      <c r="K1453" s="44" t="n"/>
      <c r="L1453" s="10" t="n"/>
      <c r="M1453" s="33" t="n"/>
      <c r="N1453" s="33" t="n"/>
      <c r="O1453" s="33" t="n"/>
      <c r="P1453" s="33" t="n"/>
      <c r="Q1453" s="33" t="n"/>
      <c r="R1453" s="33">
        <f>IF($AB1453="","",IFERROR(INDEX(ITP!$G$3:$G$46,MATCH($AB1453,ITP!$E$3:$E$46,0)),""))</f>
        <v/>
      </c>
      <c r="S1453" s="33" t="n"/>
      <c r="T1453" s="33" t="n"/>
      <c r="U1453" s="33">
        <f>IF($AB1453="","",IFERROR(INDEX(ITP!$I$3:$I$46,MATCH($AB1453,ITP!$E$3:$E$46,0)),""))</f>
        <v/>
      </c>
      <c r="V1453" s="33">
        <f>IF($AB1453="","",IFERROR(INDEX(ITP!$J$3:$J$46,MATCH($AB1453,ITP!$E$3:$E$46,0)),""))</f>
        <v/>
      </c>
      <c r="W1453" s="33">
        <f>IF($AB1453="","",IFERROR(INDEX(ITP!$K$3:$K$46,MATCH($AB1453,ITP!$E$3:$E$46,0)),""))</f>
        <v/>
      </c>
      <c r="X1453" s="33">
        <f>IF($AB1453="","",IFERROR(INDEX(ITP!$L$3:$L$46,MATCH($AB1453,ITP!$E$3:$E$46,0)),""))</f>
        <v/>
      </c>
      <c r="Y1453" s="33">
        <f>IF($AB1453="","",IFERROR(INDEX(ITP!$M$3:$M$46,MATCH($AB1453,ITP!$E$3:$E$46,0)),""))</f>
        <v/>
      </c>
      <c r="Z1453" s="33">
        <f>IF($AB1453="","",IFERROR(INDEX(ITP!$N$3:$N$46,MATCH($AB1453,ITP!$E$3:$E$46,0)),""))</f>
        <v/>
      </c>
      <c r="AA1453" s="13">
        <f>IF(A1453="","",A1453&amp;"|"&amp;COUNTIF($A$2:A1453,A1453))</f>
        <v/>
      </c>
      <c r="AB1453" s="13">
        <f>IF($A1453="","",IFERROR(INDEX(ITP!$C$3:$C$21,MATCH(1,INDEX((ITP!$A$3:$A$21=$A1453)*(((ITP!$B$3:$B$21="")+ISNUMBER(SEARCH(ITP!$B$3:$B$21,$G1453&amp;" "&amp;$T1453)))&gt;0),0),0)),""))</f>
        <v/>
      </c>
    </row>
    <row r="1454">
      <c r="A1454" s="33" t="n"/>
      <c r="B1454" s="10" t="n"/>
      <c r="C1454" s="33" t="n"/>
      <c r="D1454" s="28" t="n"/>
      <c r="E1454" s="10" t="n"/>
      <c r="F1454" s="44" t="n"/>
      <c r="G1454" s="33" t="n"/>
      <c r="H1454" s="33" t="n"/>
      <c r="I1454" s="33" t="n"/>
      <c r="J1454" s="33" t="n"/>
      <c r="K1454" s="44" t="n"/>
      <c r="L1454" s="10" t="n"/>
      <c r="M1454" s="33" t="n"/>
      <c r="N1454" s="33" t="n"/>
      <c r="O1454" s="33" t="n"/>
      <c r="P1454" s="33" t="n"/>
      <c r="Q1454" s="33" t="n"/>
      <c r="R1454" s="33">
        <f>IF($AB1454="","",IFERROR(INDEX(ITP!$G$3:$G$46,MATCH($AB1454,ITP!$E$3:$E$46,0)),""))</f>
        <v/>
      </c>
      <c r="S1454" s="33" t="n"/>
      <c r="T1454" s="33" t="n"/>
      <c r="U1454" s="33">
        <f>IF($AB1454="","",IFERROR(INDEX(ITP!$I$3:$I$46,MATCH($AB1454,ITP!$E$3:$E$46,0)),""))</f>
        <v/>
      </c>
      <c r="V1454" s="33">
        <f>IF($AB1454="","",IFERROR(INDEX(ITP!$J$3:$J$46,MATCH($AB1454,ITP!$E$3:$E$46,0)),""))</f>
        <v/>
      </c>
      <c r="W1454" s="33">
        <f>IF($AB1454="","",IFERROR(INDEX(ITP!$K$3:$K$46,MATCH($AB1454,ITP!$E$3:$E$46,0)),""))</f>
        <v/>
      </c>
      <c r="X1454" s="33">
        <f>IF($AB1454="","",IFERROR(INDEX(ITP!$L$3:$L$46,MATCH($AB1454,ITP!$E$3:$E$46,0)),""))</f>
        <v/>
      </c>
      <c r="Y1454" s="33">
        <f>IF($AB1454="","",IFERROR(INDEX(ITP!$M$3:$M$46,MATCH($AB1454,ITP!$E$3:$E$46,0)),""))</f>
        <v/>
      </c>
      <c r="Z1454" s="33">
        <f>IF($AB1454="","",IFERROR(INDEX(ITP!$N$3:$N$46,MATCH($AB1454,ITP!$E$3:$E$46,0)),""))</f>
        <v/>
      </c>
      <c r="AA1454" s="13">
        <f>IF(A1454="","",A1454&amp;"|"&amp;COUNTIF($A$2:A1454,A1454))</f>
        <v/>
      </c>
      <c r="AB1454" s="13">
        <f>IF($A1454="","",IFERROR(INDEX(ITP!$C$3:$C$21,MATCH(1,INDEX((ITP!$A$3:$A$21=$A1454)*(((ITP!$B$3:$B$21="")+ISNUMBER(SEARCH(ITP!$B$3:$B$21,$G1454&amp;" "&amp;$T1454)))&gt;0),0),0)),""))</f>
        <v/>
      </c>
    </row>
    <row r="1455">
      <c r="A1455" s="33" t="n"/>
      <c r="B1455" s="10" t="n"/>
      <c r="C1455" s="33" t="n"/>
      <c r="D1455" s="28" t="n"/>
      <c r="E1455" s="10" t="n"/>
      <c r="F1455" s="44" t="n"/>
      <c r="G1455" s="33" t="n"/>
      <c r="H1455" s="33" t="n"/>
      <c r="I1455" s="33" t="n"/>
      <c r="J1455" s="33" t="n"/>
      <c r="K1455" s="44" t="n"/>
      <c r="L1455" s="10" t="n"/>
      <c r="M1455" s="33" t="n"/>
      <c r="N1455" s="33" t="n"/>
      <c r="O1455" s="33" t="n"/>
      <c r="P1455" s="33" t="n"/>
      <c r="Q1455" s="33" t="n"/>
      <c r="R1455" s="33">
        <f>IF($AB1455="","",IFERROR(INDEX(ITP!$G$3:$G$46,MATCH($AB1455,ITP!$E$3:$E$46,0)),""))</f>
        <v/>
      </c>
      <c r="S1455" s="33" t="n"/>
      <c r="T1455" s="33" t="n"/>
      <c r="U1455" s="33">
        <f>IF($AB1455="","",IFERROR(INDEX(ITP!$I$3:$I$46,MATCH($AB1455,ITP!$E$3:$E$46,0)),""))</f>
        <v/>
      </c>
      <c r="V1455" s="33">
        <f>IF($AB1455="","",IFERROR(INDEX(ITP!$J$3:$J$46,MATCH($AB1455,ITP!$E$3:$E$46,0)),""))</f>
        <v/>
      </c>
      <c r="W1455" s="33">
        <f>IF($AB1455="","",IFERROR(INDEX(ITP!$K$3:$K$46,MATCH($AB1455,ITP!$E$3:$E$46,0)),""))</f>
        <v/>
      </c>
      <c r="X1455" s="33">
        <f>IF($AB1455="","",IFERROR(INDEX(ITP!$L$3:$L$46,MATCH($AB1455,ITP!$E$3:$E$46,0)),""))</f>
        <v/>
      </c>
      <c r="Y1455" s="33">
        <f>IF($AB1455="","",IFERROR(INDEX(ITP!$M$3:$M$46,MATCH($AB1455,ITP!$E$3:$E$46,0)),""))</f>
        <v/>
      </c>
      <c r="Z1455" s="33">
        <f>IF($AB1455="","",IFERROR(INDEX(ITP!$N$3:$N$46,MATCH($AB1455,ITP!$E$3:$E$46,0)),""))</f>
        <v/>
      </c>
      <c r="AA1455" s="13">
        <f>IF(A1455="","",A1455&amp;"|"&amp;COUNTIF($A$2:A1455,A1455))</f>
        <v/>
      </c>
      <c r="AB1455" s="13">
        <f>IF($A1455="","",IFERROR(INDEX(ITP!$C$3:$C$21,MATCH(1,INDEX((ITP!$A$3:$A$21=$A1455)*(((ITP!$B$3:$B$21="")+ISNUMBER(SEARCH(ITP!$B$3:$B$21,$G1455&amp;" "&amp;$T1455)))&gt;0),0),0)),""))</f>
        <v/>
      </c>
    </row>
    <row r="1456">
      <c r="A1456" s="33" t="n"/>
      <c r="B1456" s="10" t="n"/>
      <c r="C1456" s="33" t="n"/>
      <c r="D1456" s="28" t="n"/>
      <c r="E1456" s="10" t="n"/>
      <c r="F1456" s="44" t="n"/>
      <c r="G1456" s="33" t="n"/>
      <c r="H1456" s="33" t="n"/>
      <c r="I1456" s="33" t="n"/>
      <c r="J1456" s="33" t="n"/>
      <c r="K1456" s="44" t="n"/>
      <c r="L1456" s="10" t="n"/>
      <c r="M1456" s="33" t="n"/>
      <c r="N1456" s="33" t="n"/>
      <c r="O1456" s="33" t="n"/>
      <c r="P1456" s="33" t="n"/>
      <c r="Q1456" s="33" t="n"/>
      <c r="R1456" s="33">
        <f>IF($AB1456="","",IFERROR(INDEX(ITP!$G$3:$G$46,MATCH($AB1456,ITP!$E$3:$E$46,0)),""))</f>
        <v/>
      </c>
      <c r="S1456" s="33" t="n"/>
      <c r="T1456" s="33" t="n"/>
      <c r="U1456" s="33">
        <f>IF($AB1456="","",IFERROR(INDEX(ITP!$I$3:$I$46,MATCH($AB1456,ITP!$E$3:$E$46,0)),""))</f>
        <v/>
      </c>
      <c r="V1456" s="33">
        <f>IF($AB1456="","",IFERROR(INDEX(ITP!$J$3:$J$46,MATCH($AB1456,ITP!$E$3:$E$46,0)),""))</f>
        <v/>
      </c>
      <c r="W1456" s="33">
        <f>IF($AB1456="","",IFERROR(INDEX(ITP!$K$3:$K$46,MATCH($AB1456,ITP!$E$3:$E$46,0)),""))</f>
        <v/>
      </c>
      <c r="X1456" s="33">
        <f>IF($AB1456="","",IFERROR(INDEX(ITP!$L$3:$L$46,MATCH($AB1456,ITP!$E$3:$E$46,0)),""))</f>
        <v/>
      </c>
      <c r="Y1456" s="33">
        <f>IF($AB1456="","",IFERROR(INDEX(ITP!$M$3:$M$46,MATCH($AB1456,ITP!$E$3:$E$46,0)),""))</f>
        <v/>
      </c>
      <c r="Z1456" s="33">
        <f>IF($AB1456="","",IFERROR(INDEX(ITP!$N$3:$N$46,MATCH($AB1456,ITP!$E$3:$E$46,0)),""))</f>
        <v/>
      </c>
      <c r="AA1456" s="13">
        <f>IF(A1456="","",A1456&amp;"|"&amp;COUNTIF($A$2:A1456,A1456))</f>
        <v/>
      </c>
      <c r="AB1456" s="13">
        <f>IF($A1456="","",IFERROR(INDEX(ITP!$C$3:$C$21,MATCH(1,INDEX((ITP!$A$3:$A$21=$A1456)*(((ITP!$B$3:$B$21="")+ISNUMBER(SEARCH(ITP!$B$3:$B$21,$G1456&amp;" "&amp;$T1456)))&gt;0),0),0)),""))</f>
        <v/>
      </c>
    </row>
    <row r="1457">
      <c r="A1457" s="33" t="n"/>
      <c r="B1457" s="10" t="n"/>
      <c r="C1457" s="33" t="n"/>
      <c r="D1457" s="28" t="n"/>
      <c r="E1457" s="10" t="n"/>
      <c r="F1457" s="44" t="n"/>
      <c r="G1457" s="33" t="n"/>
      <c r="H1457" s="33" t="n"/>
      <c r="I1457" s="33" t="n"/>
      <c r="J1457" s="33" t="n"/>
      <c r="K1457" s="44" t="n"/>
      <c r="L1457" s="10" t="n"/>
      <c r="M1457" s="33" t="n"/>
      <c r="N1457" s="33" t="n"/>
      <c r="O1457" s="33" t="n"/>
      <c r="P1457" s="33" t="n"/>
      <c r="Q1457" s="33" t="n"/>
      <c r="R1457" s="33">
        <f>IF($AB1457="","",IFERROR(INDEX(ITP!$G$3:$G$46,MATCH($AB1457,ITP!$E$3:$E$46,0)),""))</f>
        <v/>
      </c>
      <c r="S1457" s="33" t="n"/>
      <c r="T1457" s="33" t="n"/>
      <c r="U1457" s="33">
        <f>IF($AB1457="","",IFERROR(INDEX(ITP!$I$3:$I$46,MATCH($AB1457,ITP!$E$3:$E$46,0)),""))</f>
        <v/>
      </c>
      <c r="V1457" s="33">
        <f>IF($AB1457="","",IFERROR(INDEX(ITP!$J$3:$J$46,MATCH($AB1457,ITP!$E$3:$E$46,0)),""))</f>
        <v/>
      </c>
      <c r="W1457" s="33">
        <f>IF($AB1457="","",IFERROR(INDEX(ITP!$K$3:$K$46,MATCH($AB1457,ITP!$E$3:$E$46,0)),""))</f>
        <v/>
      </c>
      <c r="X1457" s="33">
        <f>IF($AB1457="","",IFERROR(INDEX(ITP!$L$3:$L$46,MATCH($AB1457,ITP!$E$3:$E$46,0)),""))</f>
        <v/>
      </c>
      <c r="Y1457" s="33">
        <f>IF($AB1457="","",IFERROR(INDEX(ITP!$M$3:$M$46,MATCH($AB1457,ITP!$E$3:$E$46,0)),""))</f>
        <v/>
      </c>
      <c r="Z1457" s="33">
        <f>IF($AB1457="","",IFERROR(INDEX(ITP!$N$3:$N$46,MATCH($AB1457,ITP!$E$3:$E$46,0)),""))</f>
        <v/>
      </c>
      <c r="AA1457" s="13">
        <f>IF(A1457="","",A1457&amp;"|"&amp;COUNTIF($A$2:A1457,A1457))</f>
        <v/>
      </c>
      <c r="AB1457" s="13">
        <f>IF($A1457="","",IFERROR(INDEX(ITP!$C$3:$C$21,MATCH(1,INDEX((ITP!$A$3:$A$21=$A1457)*(((ITP!$B$3:$B$21="")+ISNUMBER(SEARCH(ITP!$B$3:$B$21,$G1457&amp;" "&amp;$T1457)))&gt;0),0),0)),""))</f>
        <v/>
      </c>
    </row>
    <row r="1458">
      <c r="A1458" s="33" t="n"/>
      <c r="B1458" s="10" t="n"/>
      <c r="C1458" s="33" t="n"/>
      <c r="D1458" s="28" t="n"/>
      <c r="E1458" s="10" t="n"/>
      <c r="F1458" s="44" t="n"/>
      <c r="G1458" s="33" t="n"/>
      <c r="H1458" s="33" t="n"/>
      <c r="I1458" s="33" t="n"/>
      <c r="J1458" s="33" t="n"/>
      <c r="K1458" s="44" t="n"/>
      <c r="L1458" s="10" t="n"/>
      <c r="M1458" s="33" t="n"/>
      <c r="N1458" s="33" t="n"/>
      <c r="O1458" s="33" t="n"/>
      <c r="P1458" s="33" t="n"/>
      <c r="Q1458" s="33" t="n"/>
      <c r="R1458" s="33">
        <f>IF($AB1458="","",IFERROR(INDEX(ITP!$G$3:$G$46,MATCH($AB1458,ITP!$E$3:$E$46,0)),""))</f>
        <v/>
      </c>
      <c r="S1458" s="33" t="n"/>
      <c r="T1458" s="33" t="n"/>
      <c r="U1458" s="33">
        <f>IF($AB1458="","",IFERROR(INDEX(ITP!$I$3:$I$46,MATCH($AB1458,ITP!$E$3:$E$46,0)),""))</f>
        <v/>
      </c>
      <c r="V1458" s="33">
        <f>IF($AB1458="","",IFERROR(INDEX(ITP!$J$3:$J$46,MATCH($AB1458,ITP!$E$3:$E$46,0)),""))</f>
        <v/>
      </c>
      <c r="W1458" s="33">
        <f>IF($AB1458="","",IFERROR(INDEX(ITP!$K$3:$K$46,MATCH($AB1458,ITP!$E$3:$E$46,0)),""))</f>
        <v/>
      </c>
      <c r="X1458" s="33">
        <f>IF($AB1458="","",IFERROR(INDEX(ITP!$L$3:$L$46,MATCH($AB1458,ITP!$E$3:$E$46,0)),""))</f>
        <v/>
      </c>
      <c r="Y1458" s="33">
        <f>IF($AB1458="","",IFERROR(INDEX(ITP!$M$3:$M$46,MATCH($AB1458,ITP!$E$3:$E$46,0)),""))</f>
        <v/>
      </c>
      <c r="Z1458" s="33">
        <f>IF($AB1458="","",IFERROR(INDEX(ITP!$N$3:$N$46,MATCH($AB1458,ITP!$E$3:$E$46,0)),""))</f>
        <v/>
      </c>
      <c r="AA1458" s="13">
        <f>IF(A1458="","",A1458&amp;"|"&amp;COUNTIF($A$2:A1458,A1458))</f>
        <v/>
      </c>
      <c r="AB1458" s="13">
        <f>IF($A1458="","",IFERROR(INDEX(ITP!$C$3:$C$21,MATCH(1,INDEX((ITP!$A$3:$A$21=$A1458)*(((ITP!$B$3:$B$21="")+ISNUMBER(SEARCH(ITP!$B$3:$B$21,$G1458&amp;" "&amp;$T1458)))&gt;0),0),0)),""))</f>
        <v/>
      </c>
    </row>
    <row r="1459">
      <c r="A1459" s="33" t="n"/>
      <c r="B1459" s="10" t="n"/>
      <c r="C1459" s="33" t="n"/>
      <c r="D1459" s="28" t="n"/>
      <c r="E1459" s="10" t="n"/>
      <c r="F1459" s="44" t="n"/>
      <c r="G1459" s="33" t="n"/>
      <c r="H1459" s="33" t="n"/>
      <c r="I1459" s="33" t="n"/>
      <c r="J1459" s="33" t="n"/>
      <c r="K1459" s="44" t="n"/>
      <c r="L1459" s="10" t="n"/>
      <c r="M1459" s="33" t="n"/>
      <c r="N1459" s="33" t="n"/>
      <c r="O1459" s="33" t="n"/>
      <c r="P1459" s="33" t="n"/>
      <c r="Q1459" s="33" t="n"/>
      <c r="R1459" s="33">
        <f>IF($AB1459="","",IFERROR(INDEX(ITP!$G$3:$G$46,MATCH($AB1459,ITP!$E$3:$E$46,0)),""))</f>
        <v/>
      </c>
      <c r="S1459" s="33" t="n"/>
      <c r="T1459" s="33" t="n"/>
      <c r="U1459" s="33">
        <f>IF($AB1459="","",IFERROR(INDEX(ITP!$I$3:$I$46,MATCH($AB1459,ITP!$E$3:$E$46,0)),""))</f>
        <v/>
      </c>
      <c r="V1459" s="33">
        <f>IF($AB1459="","",IFERROR(INDEX(ITP!$J$3:$J$46,MATCH($AB1459,ITP!$E$3:$E$46,0)),""))</f>
        <v/>
      </c>
      <c r="W1459" s="33">
        <f>IF($AB1459="","",IFERROR(INDEX(ITP!$K$3:$K$46,MATCH($AB1459,ITP!$E$3:$E$46,0)),""))</f>
        <v/>
      </c>
      <c r="X1459" s="33">
        <f>IF($AB1459="","",IFERROR(INDEX(ITP!$L$3:$L$46,MATCH($AB1459,ITP!$E$3:$E$46,0)),""))</f>
        <v/>
      </c>
      <c r="Y1459" s="33">
        <f>IF($AB1459="","",IFERROR(INDEX(ITP!$M$3:$M$46,MATCH($AB1459,ITP!$E$3:$E$46,0)),""))</f>
        <v/>
      </c>
      <c r="Z1459" s="33">
        <f>IF($AB1459="","",IFERROR(INDEX(ITP!$N$3:$N$46,MATCH($AB1459,ITP!$E$3:$E$46,0)),""))</f>
        <v/>
      </c>
      <c r="AA1459" s="13">
        <f>IF(A1459="","",A1459&amp;"|"&amp;COUNTIF($A$2:A1459,A1459))</f>
        <v/>
      </c>
      <c r="AB1459" s="13">
        <f>IF($A1459="","",IFERROR(INDEX(ITP!$C$3:$C$21,MATCH(1,INDEX((ITP!$A$3:$A$21=$A1459)*(((ITP!$B$3:$B$21="")+ISNUMBER(SEARCH(ITP!$B$3:$B$21,$G1459&amp;" "&amp;$T1459)))&gt;0),0),0)),""))</f>
        <v/>
      </c>
    </row>
    <row r="1460">
      <c r="A1460" s="33" t="n"/>
      <c r="B1460" s="10" t="n"/>
      <c r="C1460" s="33" t="n"/>
      <c r="D1460" s="28" t="n"/>
      <c r="E1460" s="10" t="n"/>
      <c r="F1460" s="44" t="n"/>
      <c r="G1460" s="33" t="n"/>
      <c r="H1460" s="33" t="n"/>
      <c r="I1460" s="33" t="n"/>
      <c r="J1460" s="33" t="n"/>
      <c r="K1460" s="44" t="n"/>
      <c r="L1460" s="10" t="n"/>
      <c r="M1460" s="33" t="n"/>
      <c r="N1460" s="33" t="n"/>
      <c r="O1460" s="33" t="n"/>
      <c r="P1460" s="33" t="n"/>
      <c r="Q1460" s="33" t="n"/>
      <c r="R1460" s="33">
        <f>IF($AB1460="","",IFERROR(INDEX(ITP!$G$3:$G$46,MATCH($AB1460,ITP!$E$3:$E$46,0)),""))</f>
        <v/>
      </c>
      <c r="S1460" s="33" t="n"/>
      <c r="T1460" s="33" t="n"/>
      <c r="U1460" s="33">
        <f>IF($AB1460="","",IFERROR(INDEX(ITP!$I$3:$I$46,MATCH($AB1460,ITP!$E$3:$E$46,0)),""))</f>
        <v/>
      </c>
      <c r="V1460" s="33">
        <f>IF($AB1460="","",IFERROR(INDEX(ITP!$J$3:$J$46,MATCH($AB1460,ITP!$E$3:$E$46,0)),""))</f>
        <v/>
      </c>
      <c r="W1460" s="33">
        <f>IF($AB1460="","",IFERROR(INDEX(ITP!$K$3:$K$46,MATCH($AB1460,ITP!$E$3:$E$46,0)),""))</f>
        <v/>
      </c>
      <c r="X1460" s="33">
        <f>IF($AB1460="","",IFERROR(INDEX(ITP!$L$3:$L$46,MATCH($AB1460,ITP!$E$3:$E$46,0)),""))</f>
        <v/>
      </c>
      <c r="Y1460" s="33">
        <f>IF($AB1460="","",IFERROR(INDEX(ITP!$M$3:$M$46,MATCH($AB1460,ITP!$E$3:$E$46,0)),""))</f>
        <v/>
      </c>
      <c r="Z1460" s="33">
        <f>IF($AB1460="","",IFERROR(INDEX(ITP!$N$3:$N$46,MATCH($AB1460,ITP!$E$3:$E$46,0)),""))</f>
        <v/>
      </c>
      <c r="AA1460" s="13">
        <f>IF(A1460="","",A1460&amp;"|"&amp;COUNTIF($A$2:A1460,A1460))</f>
        <v/>
      </c>
      <c r="AB1460" s="13">
        <f>IF($A1460="","",IFERROR(INDEX(ITP!$C$3:$C$21,MATCH(1,INDEX((ITP!$A$3:$A$21=$A1460)*(((ITP!$B$3:$B$21="")+ISNUMBER(SEARCH(ITP!$B$3:$B$21,$G1460&amp;" "&amp;$T1460)))&gt;0),0),0)),""))</f>
        <v/>
      </c>
    </row>
    <row r="1461">
      <c r="A1461" s="33" t="n"/>
      <c r="B1461" s="10" t="n"/>
      <c r="C1461" s="33" t="n"/>
      <c r="D1461" s="28" t="n"/>
      <c r="E1461" s="10" t="n"/>
      <c r="F1461" s="44" t="n"/>
      <c r="G1461" s="33" t="n"/>
      <c r="H1461" s="33" t="n"/>
      <c r="I1461" s="33" t="n"/>
      <c r="J1461" s="33" t="n"/>
      <c r="K1461" s="44" t="n"/>
      <c r="L1461" s="10" t="n"/>
      <c r="M1461" s="33" t="n"/>
      <c r="N1461" s="33" t="n"/>
      <c r="O1461" s="33" t="n"/>
      <c r="P1461" s="33" t="n"/>
      <c r="Q1461" s="33" t="n"/>
      <c r="R1461" s="33">
        <f>IF($AB1461="","",IFERROR(INDEX(ITP!$G$3:$G$46,MATCH($AB1461,ITP!$E$3:$E$46,0)),""))</f>
        <v/>
      </c>
      <c r="S1461" s="33" t="n"/>
      <c r="T1461" s="33" t="n"/>
      <c r="U1461" s="33">
        <f>IF($AB1461="","",IFERROR(INDEX(ITP!$I$3:$I$46,MATCH($AB1461,ITP!$E$3:$E$46,0)),""))</f>
        <v/>
      </c>
      <c r="V1461" s="33">
        <f>IF($AB1461="","",IFERROR(INDEX(ITP!$J$3:$J$46,MATCH($AB1461,ITP!$E$3:$E$46,0)),""))</f>
        <v/>
      </c>
      <c r="W1461" s="33">
        <f>IF($AB1461="","",IFERROR(INDEX(ITP!$K$3:$K$46,MATCH($AB1461,ITP!$E$3:$E$46,0)),""))</f>
        <v/>
      </c>
      <c r="X1461" s="33">
        <f>IF($AB1461="","",IFERROR(INDEX(ITP!$L$3:$L$46,MATCH($AB1461,ITP!$E$3:$E$46,0)),""))</f>
        <v/>
      </c>
      <c r="Y1461" s="33">
        <f>IF($AB1461="","",IFERROR(INDEX(ITP!$M$3:$M$46,MATCH($AB1461,ITP!$E$3:$E$46,0)),""))</f>
        <v/>
      </c>
      <c r="Z1461" s="33">
        <f>IF($AB1461="","",IFERROR(INDEX(ITP!$N$3:$N$46,MATCH($AB1461,ITP!$E$3:$E$46,0)),""))</f>
        <v/>
      </c>
      <c r="AA1461" s="13">
        <f>IF(A1461="","",A1461&amp;"|"&amp;COUNTIF($A$2:A1461,A1461))</f>
        <v/>
      </c>
      <c r="AB1461" s="13">
        <f>IF($A1461="","",IFERROR(INDEX(ITP!$C$3:$C$21,MATCH(1,INDEX((ITP!$A$3:$A$21=$A1461)*(((ITP!$B$3:$B$21="")+ISNUMBER(SEARCH(ITP!$B$3:$B$21,$G1461&amp;" "&amp;$T1461)))&gt;0),0),0)),""))</f>
        <v/>
      </c>
    </row>
    <row r="1462">
      <c r="A1462" s="33" t="n"/>
      <c r="B1462" s="10" t="n"/>
      <c r="C1462" s="33" t="n"/>
      <c r="D1462" s="28" t="n"/>
      <c r="E1462" s="10" t="n"/>
      <c r="F1462" s="44" t="n"/>
      <c r="G1462" s="33" t="n"/>
      <c r="H1462" s="33" t="n"/>
      <c r="I1462" s="33" t="n"/>
      <c r="J1462" s="33" t="n"/>
      <c r="K1462" s="44" t="n"/>
      <c r="L1462" s="10" t="n"/>
      <c r="M1462" s="33" t="n"/>
      <c r="N1462" s="33" t="n"/>
      <c r="O1462" s="33" t="n"/>
      <c r="P1462" s="33" t="n"/>
      <c r="Q1462" s="33" t="n"/>
      <c r="R1462" s="33">
        <f>IF($AB1462="","",IFERROR(INDEX(ITP!$G$3:$G$46,MATCH($AB1462,ITP!$E$3:$E$46,0)),""))</f>
        <v/>
      </c>
      <c r="S1462" s="33" t="n"/>
      <c r="T1462" s="33" t="n"/>
      <c r="U1462" s="33">
        <f>IF($AB1462="","",IFERROR(INDEX(ITP!$I$3:$I$46,MATCH($AB1462,ITP!$E$3:$E$46,0)),""))</f>
        <v/>
      </c>
      <c r="V1462" s="33">
        <f>IF($AB1462="","",IFERROR(INDEX(ITP!$J$3:$J$46,MATCH($AB1462,ITP!$E$3:$E$46,0)),""))</f>
        <v/>
      </c>
      <c r="W1462" s="33">
        <f>IF($AB1462="","",IFERROR(INDEX(ITP!$K$3:$K$46,MATCH($AB1462,ITP!$E$3:$E$46,0)),""))</f>
        <v/>
      </c>
      <c r="X1462" s="33">
        <f>IF($AB1462="","",IFERROR(INDEX(ITP!$L$3:$L$46,MATCH($AB1462,ITP!$E$3:$E$46,0)),""))</f>
        <v/>
      </c>
      <c r="Y1462" s="33">
        <f>IF($AB1462="","",IFERROR(INDEX(ITP!$M$3:$M$46,MATCH($AB1462,ITP!$E$3:$E$46,0)),""))</f>
        <v/>
      </c>
      <c r="Z1462" s="33">
        <f>IF($AB1462="","",IFERROR(INDEX(ITP!$N$3:$N$46,MATCH($AB1462,ITP!$E$3:$E$46,0)),""))</f>
        <v/>
      </c>
      <c r="AA1462" s="13">
        <f>IF(A1462="","",A1462&amp;"|"&amp;COUNTIF($A$2:A1462,A1462))</f>
        <v/>
      </c>
      <c r="AB1462" s="13">
        <f>IF($A1462="","",IFERROR(INDEX(ITP!$C$3:$C$21,MATCH(1,INDEX((ITP!$A$3:$A$21=$A1462)*(((ITP!$B$3:$B$21="")+ISNUMBER(SEARCH(ITP!$B$3:$B$21,$G1462&amp;" "&amp;$T1462)))&gt;0),0),0)),""))</f>
        <v/>
      </c>
    </row>
    <row r="1463">
      <c r="A1463" s="33" t="n"/>
      <c r="B1463" s="10" t="n"/>
      <c r="C1463" s="33" t="n"/>
      <c r="D1463" s="28" t="n"/>
      <c r="E1463" s="10" t="n"/>
      <c r="F1463" s="44" t="n"/>
      <c r="G1463" s="33" t="n"/>
      <c r="H1463" s="33" t="n"/>
      <c r="I1463" s="33" t="n"/>
      <c r="J1463" s="33" t="n"/>
      <c r="K1463" s="44" t="n"/>
      <c r="L1463" s="10" t="n"/>
      <c r="M1463" s="33" t="n"/>
      <c r="N1463" s="33" t="n"/>
      <c r="O1463" s="33" t="n"/>
      <c r="P1463" s="33" t="n"/>
      <c r="Q1463" s="33" t="n"/>
      <c r="R1463" s="33">
        <f>IF($AB1463="","",IFERROR(INDEX(ITP!$G$3:$G$46,MATCH($AB1463,ITP!$E$3:$E$46,0)),""))</f>
        <v/>
      </c>
      <c r="S1463" s="33" t="n"/>
      <c r="T1463" s="33" t="n"/>
      <c r="U1463" s="33">
        <f>IF($AB1463="","",IFERROR(INDEX(ITP!$I$3:$I$46,MATCH($AB1463,ITP!$E$3:$E$46,0)),""))</f>
        <v/>
      </c>
      <c r="V1463" s="33">
        <f>IF($AB1463="","",IFERROR(INDEX(ITP!$J$3:$J$46,MATCH($AB1463,ITP!$E$3:$E$46,0)),""))</f>
        <v/>
      </c>
      <c r="W1463" s="33">
        <f>IF($AB1463="","",IFERROR(INDEX(ITP!$K$3:$K$46,MATCH($AB1463,ITP!$E$3:$E$46,0)),""))</f>
        <v/>
      </c>
      <c r="X1463" s="33">
        <f>IF($AB1463="","",IFERROR(INDEX(ITP!$L$3:$L$46,MATCH($AB1463,ITP!$E$3:$E$46,0)),""))</f>
        <v/>
      </c>
      <c r="Y1463" s="33">
        <f>IF($AB1463="","",IFERROR(INDEX(ITP!$M$3:$M$46,MATCH($AB1463,ITP!$E$3:$E$46,0)),""))</f>
        <v/>
      </c>
      <c r="Z1463" s="33">
        <f>IF($AB1463="","",IFERROR(INDEX(ITP!$N$3:$N$46,MATCH($AB1463,ITP!$E$3:$E$46,0)),""))</f>
        <v/>
      </c>
      <c r="AA1463" s="13">
        <f>IF(A1463="","",A1463&amp;"|"&amp;COUNTIF($A$2:A1463,A1463))</f>
        <v/>
      </c>
      <c r="AB1463" s="13">
        <f>IF($A1463="","",IFERROR(INDEX(ITP!$C$3:$C$21,MATCH(1,INDEX((ITP!$A$3:$A$21=$A1463)*(((ITP!$B$3:$B$21="")+ISNUMBER(SEARCH(ITP!$B$3:$B$21,$G1463&amp;" "&amp;$T1463)))&gt;0),0),0)),""))</f>
        <v/>
      </c>
    </row>
    <row r="1464">
      <c r="A1464" s="33" t="n"/>
      <c r="B1464" s="10" t="n"/>
      <c r="C1464" s="33" t="n"/>
      <c r="D1464" s="28" t="n"/>
      <c r="E1464" s="10" t="n"/>
      <c r="F1464" s="44" t="n"/>
      <c r="G1464" s="33" t="n"/>
      <c r="H1464" s="33" t="n"/>
      <c r="I1464" s="33" t="n"/>
      <c r="J1464" s="33" t="n"/>
      <c r="K1464" s="44" t="n"/>
      <c r="L1464" s="10" t="n"/>
      <c r="M1464" s="33" t="n"/>
      <c r="N1464" s="33" t="n"/>
      <c r="O1464" s="33" t="n"/>
      <c r="P1464" s="33" t="n"/>
      <c r="Q1464" s="33" t="n"/>
      <c r="R1464" s="33">
        <f>IF($AB1464="","",IFERROR(INDEX(ITP!$G$3:$G$46,MATCH($AB1464,ITP!$E$3:$E$46,0)),""))</f>
        <v/>
      </c>
      <c r="S1464" s="33" t="n"/>
      <c r="T1464" s="33" t="n"/>
      <c r="U1464" s="33">
        <f>IF($AB1464="","",IFERROR(INDEX(ITP!$I$3:$I$46,MATCH($AB1464,ITP!$E$3:$E$46,0)),""))</f>
        <v/>
      </c>
      <c r="V1464" s="33">
        <f>IF($AB1464="","",IFERROR(INDEX(ITP!$J$3:$J$46,MATCH($AB1464,ITP!$E$3:$E$46,0)),""))</f>
        <v/>
      </c>
      <c r="W1464" s="33">
        <f>IF($AB1464="","",IFERROR(INDEX(ITP!$K$3:$K$46,MATCH($AB1464,ITP!$E$3:$E$46,0)),""))</f>
        <v/>
      </c>
      <c r="X1464" s="33">
        <f>IF($AB1464="","",IFERROR(INDEX(ITP!$L$3:$L$46,MATCH($AB1464,ITP!$E$3:$E$46,0)),""))</f>
        <v/>
      </c>
      <c r="Y1464" s="33">
        <f>IF($AB1464="","",IFERROR(INDEX(ITP!$M$3:$M$46,MATCH($AB1464,ITP!$E$3:$E$46,0)),""))</f>
        <v/>
      </c>
      <c r="Z1464" s="33">
        <f>IF($AB1464="","",IFERROR(INDEX(ITP!$N$3:$N$46,MATCH($AB1464,ITP!$E$3:$E$46,0)),""))</f>
        <v/>
      </c>
      <c r="AA1464" s="13">
        <f>IF(A1464="","",A1464&amp;"|"&amp;COUNTIF($A$2:A1464,A1464))</f>
        <v/>
      </c>
      <c r="AB1464" s="13">
        <f>IF($A1464="","",IFERROR(INDEX(ITP!$C$3:$C$21,MATCH(1,INDEX((ITP!$A$3:$A$21=$A1464)*(((ITP!$B$3:$B$21="")+ISNUMBER(SEARCH(ITP!$B$3:$B$21,$G1464&amp;" "&amp;$T1464)))&gt;0),0),0)),""))</f>
        <v/>
      </c>
    </row>
    <row r="1465">
      <c r="A1465" s="33" t="n"/>
      <c r="B1465" s="10" t="n"/>
      <c r="C1465" s="33" t="n"/>
      <c r="D1465" s="28" t="n"/>
      <c r="E1465" s="10" t="n"/>
      <c r="F1465" s="44" t="n"/>
      <c r="G1465" s="33" t="n"/>
      <c r="H1465" s="33" t="n"/>
      <c r="I1465" s="33" t="n"/>
      <c r="J1465" s="33" t="n"/>
      <c r="K1465" s="44" t="n"/>
      <c r="L1465" s="10" t="n"/>
      <c r="M1465" s="33" t="n"/>
      <c r="N1465" s="33" t="n"/>
      <c r="O1465" s="33" t="n"/>
      <c r="P1465" s="33" t="n"/>
      <c r="Q1465" s="33" t="n"/>
      <c r="R1465" s="33">
        <f>IF($AB1465="","",IFERROR(INDEX(ITP!$G$3:$G$46,MATCH($AB1465,ITP!$E$3:$E$46,0)),""))</f>
        <v/>
      </c>
      <c r="S1465" s="33" t="n"/>
      <c r="T1465" s="33" t="n"/>
      <c r="U1465" s="33">
        <f>IF($AB1465="","",IFERROR(INDEX(ITP!$I$3:$I$46,MATCH($AB1465,ITP!$E$3:$E$46,0)),""))</f>
        <v/>
      </c>
      <c r="V1465" s="33">
        <f>IF($AB1465="","",IFERROR(INDEX(ITP!$J$3:$J$46,MATCH($AB1465,ITP!$E$3:$E$46,0)),""))</f>
        <v/>
      </c>
      <c r="W1465" s="33">
        <f>IF($AB1465="","",IFERROR(INDEX(ITP!$K$3:$K$46,MATCH($AB1465,ITP!$E$3:$E$46,0)),""))</f>
        <v/>
      </c>
      <c r="X1465" s="33">
        <f>IF($AB1465="","",IFERROR(INDEX(ITP!$L$3:$L$46,MATCH($AB1465,ITP!$E$3:$E$46,0)),""))</f>
        <v/>
      </c>
      <c r="Y1465" s="33">
        <f>IF($AB1465="","",IFERROR(INDEX(ITP!$M$3:$M$46,MATCH($AB1465,ITP!$E$3:$E$46,0)),""))</f>
        <v/>
      </c>
      <c r="Z1465" s="33">
        <f>IF($AB1465="","",IFERROR(INDEX(ITP!$N$3:$N$46,MATCH($AB1465,ITP!$E$3:$E$46,0)),""))</f>
        <v/>
      </c>
      <c r="AA1465" s="13">
        <f>IF(A1465="","",A1465&amp;"|"&amp;COUNTIF($A$2:A1465,A1465))</f>
        <v/>
      </c>
      <c r="AB1465" s="13">
        <f>IF($A1465="","",IFERROR(INDEX(ITP!$C$3:$C$21,MATCH(1,INDEX((ITP!$A$3:$A$21=$A1465)*(((ITP!$B$3:$B$21="")+ISNUMBER(SEARCH(ITP!$B$3:$B$21,$G1465&amp;" "&amp;$T1465)))&gt;0),0),0)),""))</f>
        <v/>
      </c>
    </row>
    <row r="1466">
      <c r="A1466" s="33" t="n"/>
      <c r="B1466" s="10" t="n"/>
      <c r="C1466" s="33" t="n"/>
      <c r="D1466" s="28" t="n"/>
      <c r="E1466" s="10" t="n"/>
      <c r="F1466" s="44" t="n"/>
      <c r="G1466" s="33" t="n"/>
      <c r="H1466" s="33" t="n"/>
      <c r="I1466" s="33" t="n"/>
      <c r="J1466" s="33" t="n"/>
      <c r="K1466" s="44" t="n"/>
      <c r="L1466" s="10" t="n"/>
      <c r="M1466" s="33" t="n"/>
      <c r="N1466" s="33" t="n"/>
      <c r="O1466" s="33" t="n"/>
      <c r="P1466" s="33" t="n"/>
      <c r="Q1466" s="33" t="n"/>
      <c r="R1466" s="33">
        <f>IF($AB1466="","",IFERROR(INDEX(ITP!$G$3:$G$46,MATCH($AB1466,ITP!$E$3:$E$46,0)),""))</f>
        <v/>
      </c>
      <c r="S1466" s="33" t="n"/>
      <c r="T1466" s="33" t="n"/>
      <c r="U1466" s="33">
        <f>IF($AB1466="","",IFERROR(INDEX(ITP!$I$3:$I$46,MATCH($AB1466,ITP!$E$3:$E$46,0)),""))</f>
        <v/>
      </c>
      <c r="V1466" s="33">
        <f>IF($AB1466="","",IFERROR(INDEX(ITP!$J$3:$J$46,MATCH($AB1466,ITP!$E$3:$E$46,0)),""))</f>
        <v/>
      </c>
      <c r="W1466" s="33">
        <f>IF($AB1466="","",IFERROR(INDEX(ITP!$K$3:$K$46,MATCH($AB1466,ITP!$E$3:$E$46,0)),""))</f>
        <v/>
      </c>
      <c r="X1466" s="33">
        <f>IF($AB1466="","",IFERROR(INDEX(ITP!$L$3:$L$46,MATCH($AB1466,ITP!$E$3:$E$46,0)),""))</f>
        <v/>
      </c>
      <c r="Y1466" s="33">
        <f>IF($AB1466="","",IFERROR(INDEX(ITP!$M$3:$M$46,MATCH($AB1466,ITP!$E$3:$E$46,0)),""))</f>
        <v/>
      </c>
      <c r="Z1466" s="33">
        <f>IF($AB1466="","",IFERROR(INDEX(ITP!$N$3:$N$46,MATCH($AB1466,ITP!$E$3:$E$46,0)),""))</f>
        <v/>
      </c>
      <c r="AA1466" s="13">
        <f>IF(A1466="","",A1466&amp;"|"&amp;COUNTIF($A$2:A1466,A1466))</f>
        <v/>
      </c>
      <c r="AB1466" s="13">
        <f>IF($A1466="","",IFERROR(INDEX(ITP!$C$3:$C$21,MATCH(1,INDEX((ITP!$A$3:$A$21=$A1466)*(((ITP!$B$3:$B$21="")+ISNUMBER(SEARCH(ITP!$B$3:$B$21,$G1466&amp;" "&amp;$T1466)))&gt;0),0),0)),""))</f>
        <v/>
      </c>
    </row>
    <row r="1467">
      <c r="A1467" s="33" t="n"/>
      <c r="B1467" s="10" t="n"/>
      <c r="C1467" s="33" t="n"/>
      <c r="D1467" s="28" t="n"/>
      <c r="E1467" s="10" t="n"/>
      <c r="F1467" s="44" t="n"/>
      <c r="G1467" s="33" t="n"/>
      <c r="H1467" s="33" t="n"/>
      <c r="I1467" s="33" t="n"/>
      <c r="J1467" s="33" t="n"/>
      <c r="K1467" s="44" t="n"/>
      <c r="L1467" s="10" t="n"/>
      <c r="M1467" s="33" t="n"/>
      <c r="N1467" s="33" t="n"/>
      <c r="O1467" s="33" t="n"/>
      <c r="P1467" s="33" t="n"/>
      <c r="Q1467" s="33" t="n"/>
      <c r="R1467" s="33">
        <f>IF($AB1467="","",IFERROR(INDEX(ITP!$G$3:$G$46,MATCH($AB1467,ITP!$E$3:$E$46,0)),""))</f>
        <v/>
      </c>
      <c r="S1467" s="33" t="n"/>
      <c r="T1467" s="33" t="n"/>
      <c r="U1467" s="33">
        <f>IF($AB1467="","",IFERROR(INDEX(ITP!$I$3:$I$46,MATCH($AB1467,ITP!$E$3:$E$46,0)),""))</f>
        <v/>
      </c>
      <c r="V1467" s="33">
        <f>IF($AB1467="","",IFERROR(INDEX(ITP!$J$3:$J$46,MATCH($AB1467,ITP!$E$3:$E$46,0)),""))</f>
        <v/>
      </c>
      <c r="W1467" s="33">
        <f>IF($AB1467="","",IFERROR(INDEX(ITP!$K$3:$K$46,MATCH($AB1467,ITP!$E$3:$E$46,0)),""))</f>
        <v/>
      </c>
      <c r="X1467" s="33">
        <f>IF($AB1467="","",IFERROR(INDEX(ITP!$L$3:$L$46,MATCH($AB1467,ITP!$E$3:$E$46,0)),""))</f>
        <v/>
      </c>
      <c r="Y1467" s="33">
        <f>IF($AB1467="","",IFERROR(INDEX(ITP!$M$3:$M$46,MATCH($AB1467,ITP!$E$3:$E$46,0)),""))</f>
        <v/>
      </c>
      <c r="Z1467" s="33">
        <f>IF($AB1467="","",IFERROR(INDEX(ITP!$N$3:$N$46,MATCH($AB1467,ITP!$E$3:$E$46,0)),""))</f>
        <v/>
      </c>
      <c r="AA1467" s="13">
        <f>IF(A1467="","",A1467&amp;"|"&amp;COUNTIF($A$2:A1467,A1467))</f>
        <v/>
      </c>
      <c r="AB1467" s="13">
        <f>IF($A1467="","",IFERROR(INDEX(ITP!$C$3:$C$21,MATCH(1,INDEX((ITP!$A$3:$A$21=$A1467)*(((ITP!$B$3:$B$21="")+ISNUMBER(SEARCH(ITP!$B$3:$B$21,$G1467&amp;" "&amp;$T1467)))&gt;0),0),0)),""))</f>
        <v/>
      </c>
    </row>
    <row r="1468">
      <c r="A1468" s="33" t="n"/>
      <c r="B1468" s="10" t="n"/>
      <c r="C1468" s="33" t="n"/>
      <c r="D1468" s="28" t="n"/>
      <c r="E1468" s="10" t="n"/>
      <c r="F1468" s="44" t="n"/>
      <c r="G1468" s="33" t="n"/>
      <c r="H1468" s="33" t="n"/>
      <c r="I1468" s="33" t="n"/>
      <c r="J1468" s="33" t="n"/>
      <c r="K1468" s="44" t="n"/>
      <c r="L1468" s="10" t="n"/>
      <c r="M1468" s="33" t="n"/>
      <c r="N1468" s="33" t="n"/>
      <c r="O1468" s="33" t="n"/>
      <c r="P1468" s="33" t="n"/>
      <c r="Q1468" s="33" t="n"/>
      <c r="R1468" s="33">
        <f>IF($AB1468="","",IFERROR(INDEX(ITP!$G$3:$G$46,MATCH($AB1468,ITP!$E$3:$E$46,0)),""))</f>
        <v/>
      </c>
      <c r="S1468" s="33" t="n"/>
      <c r="T1468" s="33" t="n"/>
      <c r="U1468" s="33">
        <f>IF($AB1468="","",IFERROR(INDEX(ITP!$I$3:$I$46,MATCH($AB1468,ITP!$E$3:$E$46,0)),""))</f>
        <v/>
      </c>
      <c r="V1468" s="33">
        <f>IF($AB1468="","",IFERROR(INDEX(ITP!$J$3:$J$46,MATCH($AB1468,ITP!$E$3:$E$46,0)),""))</f>
        <v/>
      </c>
      <c r="W1468" s="33">
        <f>IF($AB1468="","",IFERROR(INDEX(ITP!$K$3:$K$46,MATCH($AB1468,ITP!$E$3:$E$46,0)),""))</f>
        <v/>
      </c>
      <c r="X1468" s="33">
        <f>IF($AB1468="","",IFERROR(INDEX(ITP!$L$3:$L$46,MATCH($AB1468,ITP!$E$3:$E$46,0)),""))</f>
        <v/>
      </c>
      <c r="Y1468" s="33">
        <f>IF($AB1468="","",IFERROR(INDEX(ITP!$M$3:$M$46,MATCH($AB1468,ITP!$E$3:$E$46,0)),""))</f>
        <v/>
      </c>
      <c r="Z1468" s="33">
        <f>IF($AB1468="","",IFERROR(INDEX(ITP!$N$3:$N$46,MATCH($AB1468,ITP!$E$3:$E$46,0)),""))</f>
        <v/>
      </c>
      <c r="AA1468" s="13">
        <f>IF(A1468="","",A1468&amp;"|"&amp;COUNTIF($A$2:A1468,A1468))</f>
        <v/>
      </c>
      <c r="AB1468" s="13">
        <f>IF($A1468="","",IFERROR(INDEX(ITP!$C$3:$C$21,MATCH(1,INDEX((ITP!$A$3:$A$21=$A1468)*(((ITP!$B$3:$B$21="")+ISNUMBER(SEARCH(ITP!$B$3:$B$21,$G1468&amp;" "&amp;$T1468)))&gt;0),0),0)),""))</f>
        <v/>
      </c>
    </row>
    <row r="1469">
      <c r="A1469" s="33" t="n"/>
      <c r="B1469" s="10" t="n"/>
      <c r="C1469" s="33" t="n"/>
      <c r="D1469" s="28" t="n"/>
      <c r="E1469" s="10" t="n"/>
      <c r="F1469" s="44" t="n"/>
      <c r="G1469" s="33" t="n"/>
      <c r="H1469" s="33" t="n"/>
      <c r="I1469" s="33" t="n"/>
      <c r="J1469" s="33" t="n"/>
      <c r="K1469" s="44" t="n"/>
      <c r="L1469" s="10" t="n"/>
      <c r="M1469" s="33" t="n"/>
      <c r="N1469" s="33" t="n"/>
      <c r="O1469" s="33" t="n"/>
      <c r="P1469" s="33" t="n"/>
      <c r="Q1469" s="33" t="n"/>
      <c r="R1469" s="33">
        <f>IF($AB1469="","",IFERROR(INDEX(ITP!$G$3:$G$46,MATCH($AB1469,ITP!$E$3:$E$46,0)),""))</f>
        <v/>
      </c>
      <c r="S1469" s="33" t="n"/>
      <c r="T1469" s="33" t="n"/>
      <c r="U1469" s="33">
        <f>IF($AB1469="","",IFERROR(INDEX(ITP!$I$3:$I$46,MATCH($AB1469,ITP!$E$3:$E$46,0)),""))</f>
        <v/>
      </c>
      <c r="V1469" s="33">
        <f>IF($AB1469="","",IFERROR(INDEX(ITP!$J$3:$J$46,MATCH($AB1469,ITP!$E$3:$E$46,0)),""))</f>
        <v/>
      </c>
      <c r="W1469" s="33">
        <f>IF($AB1469="","",IFERROR(INDEX(ITP!$K$3:$K$46,MATCH($AB1469,ITP!$E$3:$E$46,0)),""))</f>
        <v/>
      </c>
      <c r="X1469" s="33">
        <f>IF($AB1469="","",IFERROR(INDEX(ITP!$L$3:$L$46,MATCH($AB1469,ITP!$E$3:$E$46,0)),""))</f>
        <v/>
      </c>
      <c r="Y1469" s="33">
        <f>IF($AB1469="","",IFERROR(INDEX(ITP!$M$3:$M$46,MATCH($AB1469,ITP!$E$3:$E$46,0)),""))</f>
        <v/>
      </c>
      <c r="Z1469" s="33">
        <f>IF($AB1469="","",IFERROR(INDEX(ITP!$N$3:$N$46,MATCH($AB1469,ITP!$E$3:$E$46,0)),""))</f>
        <v/>
      </c>
      <c r="AA1469" s="13">
        <f>IF(A1469="","",A1469&amp;"|"&amp;COUNTIF($A$2:A1469,A1469))</f>
        <v/>
      </c>
      <c r="AB1469" s="13">
        <f>IF($A1469="","",IFERROR(INDEX(ITP!$C$3:$C$21,MATCH(1,INDEX((ITP!$A$3:$A$21=$A1469)*(((ITP!$B$3:$B$21="")+ISNUMBER(SEARCH(ITP!$B$3:$B$21,$G1469&amp;" "&amp;$T1469)))&gt;0),0),0)),""))</f>
        <v/>
      </c>
    </row>
    <row r="1470">
      <c r="A1470" s="33" t="n"/>
      <c r="B1470" s="10" t="n"/>
      <c r="C1470" s="33" t="n"/>
      <c r="D1470" s="28" t="n"/>
      <c r="E1470" s="10" t="n"/>
      <c r="F1470" s="44" t="n"/>
      <c r="G1470" s="33" t="n"/>
      <c r="H1470" s="33" t="n"/>
      <c r="I1470" s="33" t="n"/>
      <c r="J1470" s="33" t="n"/>
      <c r="K1470" s="44" t="n"/>
      <c r="L1470" s="10" t="n"/>
      <c r="M1470" s="33" t="n"/>
      <c r="N1470" s="33" t="n"/>
      <c r="O1470" s="33" t="n"/>
      <c r="P1470" s="33" t="n"/>
      <c r="Q1470" s="33" t="n"/>
      <c r="R1470" s="33">
        <f>IF($AB1470="","",IFERROR(INDEX(ITP!$G$3:$G$46,MATCH($AB1470,ITP!$E$3:$E$46,0)),""))</f>
        <v/>
      </c>
      <c r="S1470" s="33" t="n"/>
      <c r="T1470" s="33" t="n"/>
      <c r="U1470" s="33">
        <f>IF($AB1470="","",IFERROR(INDEX(ITP!$I$3:$I$46,MATCH($AB1470,ITP!$E$3:$E$46,0)),""))</f>
        <v/>
      </c>
      <c r="V1470" s="33">
        <f>IF($AB1470="","",IFERROR(INDEX(ITP!$J$3:$J$46,MATCH($AB1470,ITP!$E$3:$E$46,0)),""))</f>
        <v/>
      </c>
      <c r="W1470" s="33">
        <f>IF($AB1470="","",IFERROR(INDEX(ITP!$K$3:$K$46,MATCH($AB1470,ITP!$E$3:$E$46,0)),""))</f>
        <v/>
      </c>
      <c r="X1470" s="33">
        <f>IF($AB1470="","",IFERROR(INDEX(ITP!$L$3:$L$46,MATCH($AB1470,ITP!$E$3:$E$46,0)),""))</f>
        <v/>
      </c>
      <c r="Y1470" s="33">
        <f>IF($AB1470="","",IFERROR(INDEX(ITP!$M$3:$M$46,MATCH($AB1470,ITP!$E$3:$E$46,0)),""))</f>
        <v/>
      </c>
      <c r="Z1470" s="33">
        <f>IF($AB1470="","",IFERROR(INDEX(ITP!$N$3:$N$46,MATCH($AB1470,ITP!$E$3:$E$46,0)),""))</f>
        <v/>
      </c>
      <c r="AA1470" s="13">
        <f>IF(A1470="","",A1470&amp;"|"&amp;COUNTIF($A$2:A1470,A1470))</f>
        <v/>
      </c>
      <c r="AB1470" s="13">
        <f>IF($A1470="","",IFERROR(INDEX(ITP!$C$3:$C$21,MATCH(1,INDEX((ITP!$A$3:$A$21=$A1470)*(((ITP!$B$3:$B$21="")+ISNUMBER(SEARCH(ITP!$B$3:$B$21,$G1470&amp;" "&amp;$T1470)))&gt;0),0),0)),""))</f>
        <v/>
      </c>
    </row>
    <row r="1471">
      <c r="A1471" s="33" t="n"/>
      <c r="B1471" s="10" t="n"/>
      <c r="C1471" s="33" t="n"/>
      <c r="D1471" s="28" t="n"/>
      <c r="E1471" s="10" t="n"/>
      <c r="F1471" s="44" t="n"/>
      <c r="G1471" s="33" t="n"/>
      <c r="H1471" s="33" t="n"/>
      <c r="I1471" s="33" t="n"/>
      <c r="J1471" s="33" t="n"/>
      <c r="K1471" s="44" t="n"/>
      <c r="L1471" s="10" t="n"/>
      <c r="M1471" s="33" t="n"/>
      <c r="N1471" s="33" t="n"/>
      <c r="O1471" s="33" t="n"/>
      <c r="P1471" s="33" t="n"/>
      <c r="Q1471" s="33" t="n"/>
      <c r="R1471" s="33">
        <f>IF($AB1471="","",IFERROR(INDEX(ITP!$G$3:$G$46,MATCH($AB1471,ITP!$E$3:$E$46,0)),""))</f>
        <v/>
      </c>
      <c r="S1471" s="33" t="n"/>
      <c r="T1471" s="33" t="n"/>
      <c r="U1471" s="33">
        <f>IF($AB1471="","",IFERROR(INDEX(ITP!$I$3:$I$46,MATCH($AB1471,ITP!$E$3:$E$46,0)),""))</f>
        <v/>
      </c>
      <c r="V1471" s="33">
        <f>IF($AB1471="","",IFERROR(INDEX(ITP!$J$3:$J$46,MATCH($AB1471,ITP!$E$3:$E$46,0)),""))</f>
        <v/>
      </c>
      <c r="W1471" s="33">
        <f>IF($AB1471="","",IFERROR(INDEX(ITP!$K$3:$K$46,MATCH($AB1471,ITP!$E$3:$E$46,0)),""))</f>
        <v/>
      </c>
      <c r="X1471" s="33">
        <f>IF($AB1471="","",IFERROR(INDEX(ITP!$L$3:$L$46,MATCH($AB1471,ITP!$E$3:$E$46,0)),""))</f>
        <v/>
      </c>
      <c r="Y1471" s="33">
        <f>IF($AB1471="","",IFERROR(INDEX(ITP!$M$3:$M$46,MATCH($AB1471,ITP!$E$3:$E$46,0)),""))</f>
        <v/>
      </c>
      <c r="Z1471" s="33">
        <f>IF($AB1471="","",IFERROR(INDEX(ITP!$N$3:$N$46,MATCH($AB1471,ITP!$E$3:$E$46,0)),""))</f>
        <v/>
      </c>
      <c r="AA1471" s="13">
        <f>IF(A1471="","",A1471&amp;"|"&amp;COUNTIF($A$2:A1471,A1471))</f>
        <v/>
      </c>
      <c r="AB1471" s="13">
        <f>IF($A1471="","",IFERROR(INDEX(ITP!$C$3:$C$21,MATCH(1,INDEX((ITP!$A$3:$A$21=$A1471)*(((ITP!$B$3:$B$21="")+ISNUMBER(SEARCH(ITP!$B$3:$B$21,$G1471&amp;" "&amp;$T1471)))&gt;0),0),0)),""))</f>
        <v/>
      </c>
    </row>
    <row r="1472">
      <c r="A1472" s="33" t="n"/>
      <c r="B1472" s="10" t="n"/>
      <c r="C1472" s="33" t="n"/>
      <c r="D1472" s="28" t="n"/>
      <c r="E1472" s="10" t="n"/>
      <c r="F1472" s="44" t="n"/>
      <c r="G1472" s="33" t="n"/>
      <c r="H1472" s="33" t="n"/>
      <c r="I1472" s="33" t="n"/>
      <c r="J1472" s="33" t="n"/>
      <c r="K1472" s="44" t="n"/>
      <c r="L1472" s="10" t="n"/>
      <c r="M1472" s="33" t="n"/>
      <c r="N1472" s="33" t="n"/>
      <c r="O1472" s="33" t="n"/>
      <c r="P1472" s="33" t="n"/>
      <c r="Q1472" s="33" t="n"/>
      <c r="R1472" s="33">
        <f>IF($AB1472="","",IFERROR(INDEX(ITP!$G$3:$G$46,MATCH($AB1472,ITP!$E$3:$E$46,0)),""))</f>
        <v/>
      </c>
      <c r="S1472" s="33" t="n"/>
      <c r="T1472" s="33" t="n"/>
      <c r="U1472" s="33">
        <f>IF($AB1472="","",IFERROR(INDEX(ITP!$I$3:$I$46,MATCH($AB1472,ITP!$E$3:$E$46,0)),""))</f>
        <v/>
      </c>
      <c r="V1472" s="33">
        <f>IF($AB1472="","",IFERROR(INDEX(ITP!$J$3:$J$46,MATCH($AB1472,ITP!$E$3:$E$46,0)),""))</f>
        <v/>
      </c>
      <c r="W1472" s="33">
        <f>IF($AB1472="","",IFERROR(INDEX(ITP!$K$3:$K$46,MATCH($AB1472,ITP!$E$3:$E$46,0)),""))</f>
        <v/>
      </c>
      <c r="X1472" s="33">
        <f>IF($AB1472="","",IFERROR(INDEX(ITP!$L$3:$L$46,MATCH($AB1472,ITP!$E$3:$E$46,0)),""))</f>
        <v/>
      </c>
      <c r="Y1472" s="33">
        <f>IF($AB1472="","",IFERROR(INDEX(ITP!$M$3:$M$46,MATCH($AB1472,ITP!$E$3:$E$46,0)),""))</f>
        <v/>
      </c>
      <c r="Z1472" s="33">
        <f>IF($AB1472="","",IFERROR(INDEX(ITP!$N$3:$N$46,MATCH($AB1472,ITP!$E$3:$E$46,0)),""))</f>
        <v/>
      </c>
      <c r="AA1472" s="13">
        <f>IF(A1472="","",A1472&amp;"|"&amp;COUNTIF($A$2:A1472,A1472))</f>
        <v/>
      </c>
      <c r="AB1472" s="13">
        <f>IF($A1472="","",IFERROR(INDEX(ITP!$C$3:$C$21,MATCH(1,INDEX((ITP!$A$3:$A$21=$A1472)*(((ITP!$B$3:$B$21="")+ISNUMBER(SEARCH(ITP!$B$3:$B$21,$G1472&amp;" "&amp;$T1472)))&gt;0),0),0)),""))</f>
        <v/>
      </c>
    </row>
    <row r="1473">
      <c r="A1473" s="33" t="n"/>
      <c r="B1473" s="10" t="n"/>
      <c r="C1473" s="33" t="n"/>
      <c r="D1473" s="28" t="n"/>
      <c r="E1473" s="10" t="n"/>
      <c r="F1473" s="44" t="n"/>
      <c r="G1473" s="33" t="n"/>
      <c r="H1473" s="33" t="n"/>
      <c r="I1473" s="33" t="n"/>
      <c r="J1473" s="33" t="n"/>
      <c r="K1473" s="44" t="n"/>
      <c r="L1473" s="10" t="n"/>
      <c r="M1473" s="33" t="n"/>
      <c r="N1473" s="33" t="n"/>
      <c r="O1473" s="33" t="n"/>
      <c r="P1473" s="33" t="n"/>
      <c r="Q1473" s="33" t="n"/>
      <c r="R1473" s="33">
        <f>IF($AB1473="","",IFERROR(INDEX(ITP!$G$3:$G$46,MATCH($AB1473,ITP!$E$3:$E$46,0)),""))</f>
        <v/>
      </c>
      <c r="S1473" s="33" t="n"/>
      <c r="T1473" s="33" t="n"/>
      <c r="U1473" s="33">
        <f>IF($AB1473="","",IFERROR(INDEX(ITP!$I$3:$I$46,MATCH($AB1473,ITP!$E$3:$E$46,0)),""))</f>
        <v/>
      </c>
      <c r="V1473" s="33">
        <f>IF($AB1473="","",IFERROR(INDEX(ITP!$J$3:$J$46,MATCH($AB1473,ITP!$E$3:$E$46,0)),""))</f>
        <v/>
      </c>
      <c r="W1473" s="33">
        <f>IF($AB1473="","",IFERROR(INDEX(ITP!$K$3:$K$46,MATCH($AB1473,ITP!$E$3:$E$46,0)),""))</f>
        <v/>
      </c>
      <c r="X1473" s="33">
        <f>IF($AB1473="","",IFERROR(INDEX(ITP!$L$3:$L$46,MATCH($AB1473,ITP!$E$3:$E$46,0)),""))</f>
        <v/>
      </c>
      <c r="Y1473" s="33">
        <f>IF($AB1473="","",IFERROR(INDEX(ITP!$M$3:$M$46,MATCH($AB1473,ITP!$E$3:$E$46,0)),""))</f>
        <v/>
      </c>
      <c r="Z1473" s="33">
        <f>IF($AB1473="","",IFERROR(INDEX(ITP!$N$3:$N$46,MATCH($AB1473,ITP!$E$3:$E$46,0)),""))</f>
        <v/>
      </c>
      <c r="AA1473" s="13">
        <f>IF(A1473="","",A1473&amp;"|"&amp;COUNTIF($A$2:A1473,A1473))</f>
        <v/>
      </c>
      <c r="AB1473" s="13">
        <f>IF($A1473="","",IFERROR(INDEX(ITP!$C$3:$C$21,MATCH(1,INDEX((ITP!$A$3:$A$21=$A1473)*(((ITP!$B$3:$B$21="")+ISNUMBER(SEARCH(ITP!$B$3:$B$21,$G1473&amp;" "&amp;$T1473)))&gt;0),0),0)),""))</f>
        <v/>
      </c>
    </row>
    <row r="1474">
      <c r="A1474" s="33" t="n"/>
      <c r="B1474" s="10" t="n"/>
      <c r="C1474" s="33" t="n"/>
      <c r="D1474" s="28" t="n"/>
      <c r="E1474" s="10" t="n"/>
      <c r="F1474" s="44" t="n"/>
      <c r="G1474" s="33" t="n"/>
      <c r="H1474" s="33" t="n"/>
      <c r="I1474" s="33" t="n"/>
      <c r="J1474" s="33" t="n"/>
      <c r="K1474" s="44" t="n"/>
      <c r="L1474" s="10" t="n"/>
      <c r="M1474" s="33" t="n"/>
      <c r="N1474" s="33" t="n"/>
      <c r="O1474" s="33" t="n"/>
      <c r="P1474" s="33" t="n"/>
      <c r="Q1474" s="33" t="n"/>
      <c r="R1474" s="33">
        <f>IF($AB1474="","",IFERROR(INDEX(ITP!$G$3:$G$46,MATCH($AB1474,ITP!$E$3:$E$46,0)),""))</f>
        <v/>
      </c>
      <c r="S1474" s="33" t="n"/>
      <c r="T1474" s="33" t="n"/>
      <c r="U1474" s="33">
        <f>IF($AB1474="","",IFERROR(INDEX(ITP!$I$3:$I$46,MATCH($AB1474,ITP!$E$3:$E$46,0)),""))</f>
        <v/>
      </c>
      <c r="V1474" s="33">
        <f>IF($AB1474="","",IFERROR(INDEX(ITP!$J$3:$J$46,MATCH($AB1474,ITP!$E$3:$E$46,0)),""))</f>
        <v/>
      </c>
      <c r="W1474" s="33">
        <f>IF($AB1474="","",IFERROR(INDEX(ITP!$K$3:$K$46,MATCH($AB1474,ITP!$E$3:$E$46,0)),""))</f>
        <v/>
      </c>
      <c r="X1474" s="33">
        <f>IF($AB1474="","",IFERROR(INDEX(ITP!$L$3:$L$46,MATCH($AB1474,ITP!$E$3:$E$46,0)),""))</f>
        <v/>
      </c>
      <c r="Y1474" s="33">
        <f>IF($AB1474="","",IFERROR(INDEX(ITP!$M$3:$M$46,MATCH($AB1474,ITP!$E$3:$E$46,0)),""))</f>
        <v/>
      </c>
      <c r="Z1474" s="33">
        <f>IF($AB1474="","",IFERROR(INDEX(ITP!$N$3:$N$46,MATCH($AB1474,ITP!$E$3:$E$46,0)),""))</f>
        <v/>
      </c>
      <c r="AA1474" s="13">
        <f>IF(A1474="","",A1474&amp;"|"&amp;COUNTIF($A$2:A1474,A1474))</f>
        <v/>
      </c>
      <c r="AB1474" s="13">
        <f>IF($A1474="","",IFERROR(INDEX(ITP!$C$3:$C$21,MATCH(1,INDEX((ITP!$A$3:$A$21=$A1474)*(((ITP!$B$3:$B$21="")+ISNUMBER(SEARCH(ITP!$B$3:$B$21,$G1474&amp;" "&amp;$T1474)))&gt;0),0),0)),""))</f>
        <v/>
      </c>
    </row>
    <row r="1475">
      <c r="A1475" s="33" t="n"/>
      <c r="B1475" s="10" t="n"/>
      <c r="C1475" s="33" t="n"/>
      <c r="D1475" s="28" t="n"/>
      <c r="E1475" s="10" t="n"/>
      <c r="F1475" s="44" t="n"/>
      <c r="G1475" s="33" t="n"/>
      <c r="H1475" s="33" t="n"/>
      <c r="I1475" s="33" t="n"/>
      <c r="J1475" s="33" t="n"/>
      <c r="K1475" s="44" t="n"/>
      <c r="L1475" s="10" t="n"/>
      <c r="M1475" s="33" t="n"/>
      <c r="N1475" s="33" t="n"/>
      <c r="O1475" s="33" t="n"/>
      <c r="P1475" s="33" t="n"/>
      <c r="Q1475" s="33" t="n"/>
      <c r="R1475" s="33">
        <f>IF($AB1475="","",IFERROR(INDEX(ITP!$G$3:$G$46,MATCH($AB1475,ITP!$E$3:$E$46,0)),""))</f>
        <v/>
      </c>
      <c r="S1475" s="33" t="n"/>
      <c r="T1475" s="33" t="n"/>
      <c r="U1475" s="33">
        <f>IF($AB1475="","",IFERROR(INDEX(ITP!$I$3:$I$46,MATCH($AB1475,ITP!$E$3:$E$46,0)),""))</f>
        <v/>
      </c>
      <c r="V1475" s="33">
        <f>IF($AB1475="","",IFERROR(INDEX(ITP!$J$3:$J$46,MATCH($AB1475,ITP!$E$3:$E$46,0)),""))</f>
        <v/>
      </c>
      <c r="W1475" s="33">
        <f>IF($AB1475="","",IFERROR(INDEX(ITP!$K$3:$K$46,MATCH($AB1475,ITP!$E$3:$E$46,0)),""))</f>
        <v/>
      </c>
      <c r="X1475" s="33">
        <f>IF($AB1475="","",IFERROR(INDEX(ITP!$L$3:$L$46,MATCH($AB1475,ITP!$E$3:$E$46,0)),""))</f>
        <v/>
      </c>
      <c r="Y1475" s="33">
        <f>IF($AB1475="","",IFERROR(INDEX(ITP!$M$3:$M$46,MATCH($AB1475,ITP!$E$3:$E$46,0)),""))</f>
        <v/>
      </c>
      <c r="Z1475" s="33">
        <f>IF($AB1475="","",IFERROR(INDEX(ITP!$N$3:$N$46,MATCH($AB1475,ITP!$E$3:$E$46,0)),""))</f>
        <v/>
      </c>
      <c r="AA1475" s="13">
        <f>IF(A1475="","",A1475&amp;"|"&amp;COUNTIF($A$2:A1475,A1475))</f>
        <v/>
      </c>
      <c r="AB1475" s="13">
        <f>IF($A1475="","",IFERROR(INDEX(ITP!$C$3:$C$21,MATCH(1,INDEX((ITP!$A$3:$A$21=$A1475)*(((ITP!$B$3:$B$21="")+ISNUMBER(SEARCH(ITP!$B$3:$B$21,$G1475&amp;" "&amp;$T1475)))&gt;0),0),0)),""))</f>
        <v/>
      </c>
    </row>
    <row r="1476">
      <c r="A1476" s="33" t="n"/>
      <c r="B1476" s="10" t="n"/>
      <c r="C1476" s="33" t="n"/>
      <c r="D1476" s="28" t="n"/>
      <c r="E1476" s="10" t="n"/>
      <c r="F1476" s="44" t="n"/>
      <c r="G1476" s="33" t="n"/>
      <c r="H1476" s="33" t="n"/>
      <c r="I1476" s="33" t="n"/>
      <c r="J1476" s="33" t="n"/>
      <c r="K1476" s="44" t="n"/>
      <c r="L1476" s="10" t="n"/>
      <c r="M1476" s="33" t="n"/>
      <c r="N1476" s="33" t="n"/>
      <c r="O1476" s="33" t="n"/>
      <c r="P1476" s="33" t="n"/>
      <c r="Q1476" s="33" t="n"/>
      <c r="R1476" s="33">
        <f>IF($AB1476="","",IFERROR(INDEX(ITP!$G$3:$G$46,MATCH($AB1476,ITP!$E$3:$E$46,0)),""))</f>
        <v/>
      </c>
      <c r="S1476" s="33" t="n"/>
      <c r="T1476" s="33" t="n"/>
      <c r="U1476" s="33">
        <f>IF($AB1476="","",IFERROR(INDEX(ITP!$I$3:$I$46,MATCH($AB1476,ITP!$E$3:$E$46,0)),""))</f>
        <v/>
      </c>
      <c r="V1476" s="33">
        <f>IF($AB1476="","",IFERROR(INDEX(ITP!$J$3:$J$46,MATCH($AB1476,ITP!$E$3:$E$46,0)),""))</f>
        <v/>
      </c>
      <c r="W1476" s="33">
        <f>IF($AB1476="","",IFERROR(INDEX(ITP!$K$3:$K$46,MATCH($AB1476,ITP!$E$3:$E$46,0)),""))</f>
        <v/>
      </c>
      <c r="X1476" s="33">
        <f>IF($AB1476="","",IFERROR(INDEX(ITP!$L$3:$L$46,MATCH($AB1476,ITP!$E$3:$E$46,0)),""))</f>
        <v/>
      </c>
      <c r="Y1476" s="33">
        <f>IF($AB1476="","",IFERROR(INDEX(ITP!$M$3:$M$46,MATCH($AB1476,ITP!$E$3:$E$46,0)),""))</f>
        <v/>
      </c>
      <c r="Z1476" s="33">
        <f>IF($AB1476="","",IFERROR(INDEX(ITP!$N$3:$N$46,MATCH($AB1476,ITP!$E$3:$E$46,0)),""))</f>
        <v/>
      </c>
      <c r="AA1476" s="13">
        <f>IF(A1476="","",A1476&amp;"|"&amp;COUNTIF($A$2:A1476,A1476))</f>
        <v/>
      </c>
      <c r="AB1476" s="13">
        <f>IF($A1476="","",IFERROR(INDEX(ITP!$C$3:$C$21,MATCH(1,INDEX((ITP!$A$3:$A$21=$A1476)*(((ITP!$B$3:$B$21="")+ISNUMBER(SEARCH(ITP!$B$3:$B$21,$G1476&amp;" "&amp;$T1476)))&gt;0),0),0)),""))</f>
        <v/>
      </c>
    </row>
    <row r="1477">
      <c r="A1477" s="33" t="n"/>
      <c r="B1477" s="10" t="n"/>
      <c r="C1477" s="33" t="n"/>
      <c r="D1477" s="28" t="n"/>
      <c r="E1477" s="10" t="n"/>
      <c r="F1477" s="44" t="n"/>
      <c r="G1477" s="33" t="n"/>
      <c r="H1477" s="33" t="n"/>
      <c r="I1477" s="33" t="n"/>
      <c r="J1477" s="33" t="n"/>
      <c r="K1477" s="44" t="n"/>
      <c r="L1477" s="10" t="n"/>
      <c r="M1477" s="33" t="n"/>
      <c r="N1477" s="33" t="n"/>
      <c r="O1477" s="33" t="n"/>
      <c r="P1477" s="33" t="n"/>
      <c r="Q1477" s="33" t="n"/>
      <c r="R1477" s="33">
        <f>IF($AB1477="","",IFERROR(INDEX(ITP!$G$3:$G$46,MATCH($AB1477,ITP!$E$3:$E$46,0)),""))</f>
        <v/>
      </c>
      <c r="S1477" s="33" t="n"/>
      <c r="T1477" s="33" t="n"/>
      <c r="U1477" s="33">
        <f>IF($AB1477="","",IFERROR(INDEX(ITP!$I$3:$I$46,MATCH($AB1477,ITP!$E$3:$E$46,0)),""))</f>
        <v/>
      </c>
      <c r="V1477" s="33">
        <f>IF($AB1477="","",IFERROR(INDEX(ITP!$J$3:$J$46,MATCH($AB1477,ITP!$E$3:$E$46,0)),""))</f>
        <v/>
      </c>
      <c r="W1477" s="33">
        <f>IF($AB1477="","",IFERROR(INDEX(ITP!$K$3:$K$46,MATCH($AB1477,ITP!$E$3:$E$46,0)),""))</f>
        <v/>
      </c>
      <c r="X1477" s="33">
        <f>IF($AB1477="","",IFERROR(INDEX(ITP!$L$3:$L$46,MATCH($AB1477,ITP!$E$3:$E$46,0)),""))</f>
        <v/>
      </c>
      <c r="Y1477" s="33">
        <f>IF($AB1477="","",IFERROR(INDEX(ITP!$M$3:$M$46,MATCH($AB1477,ITP!$E$3:$E$46,0)),""))</f>
        <v/>
      </c>
      <c r="Z1477" s="33">
        <f>IF($AB1477="","",IFERROR(INDEX(ITP!$N$3:$N$46,MATCH($AB1477,ITP!$E$3:$E$46,0)),""))</f>
        <v/>
      </c>
      <c r="AA1477" s="13">
        <f>IF(A1477="","",A1477&amp;"|"&amp;COUNTIF($A$2:A1477,A1477))</f>
        <v/>
      </c>
      <c r="AB1477" s="13">
        <f>IF($A1477="","",IFERROR(INDEX(ITP!$C$3:$C$21,MATCH(1,INDEX((ITP!$A$3:$A$21=$A1477)*(((ITP!$B$3:$B$21="")+ISNUMBER(SEARCH(ITP!$B$3:$B$21,$G1477&amp;" "&amp;$T1477)))&gt;0),0),0)),""))</f>
        <v/>
      </c>
    </row>
    <row r="1478">
      <c r="A1478" s="33" t="n"/>
      <c r="B1478" s="10" t="n"/>
      <c r="C1478" s="33" t="n"/>
      <c r="D1478" s="28" t="n"/>
      <c r="E1478" s="10" t="n"/>
      <c r="F1478" s="44" t="n"/>
      <c r="G1478" s="33" t="n"/>
      <c r="H1478" s="33" t="n"/>
      <c r="I1478" s="33" t="n"/>
      <c r="J1478" s="33" t="n"/>
      <c r="K1478" s="44" t="n"/>
      <c r="L1478" s="10" t="n"/>
      <c r="M1478" s="33" t="n"/>
      <c r="N1478" s="33" t="n"/>
      <c r="O1478" s="33" t="n"/>
      <c r="P1478" s="33" t="n"/>
      <c r="Q1478" s="33" t="n"/>
      <c r="R1478" s="33">
        <f>IF($AB1478="","",IFERROR(INDEX(ITP!$G$3:$G$46,MATCH($AB1478,ITP!$E$3:$E$46,0)),""))</f>
        <v/>
      </c>
      <c r="S1478" s="33" t="n"/>
      <c r="T1478" s="33" t="n"/>
      <c r="U1478" s="33">
        <f>IF($AB1478="","",IFERROR(INDEX(ITP!$I$3:$I$46,MATCH($AB1478,ITP!$E$3:$E$46,0)),""))</f>
        <v/>
      </c>
      <c r="V1478" s="33">
        <f>IF($AB1478="","",IFERROR(INDEX(ITP!$J$3:$J$46,MATCH($AB1478,ITP!$E$3:$E$46,0)),""))</f>
        <v/>
      </c>
      <c r="W1478" s="33">
        <f>IF($AB1478="","",IFERROR(INDEX(ITP!$K$3:$K$46,MATCH($AB1478,ITP!$E$3:$E$46,0)),""))</f>
        <v/>
      </c>
      <c r="X1478" s="33">
        <f>IF($AB1478="","",IFERROR(INDEX(ITP!$L$3:$L$46,MATCH($AB1478,ITP!$E$3:$E$46,0)),""))</f>
        <v/>
      </c>
      <c r="Y1478" s="33">
        <f>IF($AB1478="","",IFERROR(INDEX(ITP!$M$3:$M$46,MATCH($AB1478,ITP!$E$3:$E$46,0)),""))</f>
        <v/>
      </c>
      <c r="Z1478" s="33">
        <f>IF($AB1478="","",IFERROR(INDEX(ITP!$N$3:$N$46,MATCH($AB1478,ITP!$E$3:$E$46,0)),""))</f>
        <v/>
      </c>
      <c r="AA1478" s="13">
        <f>IF(A1478="","",A1478&amp;"|"&amp;COUNTIF($A$2:A1478,A1478))</f>
        <v/>
      </c>
      <c r="AB1478" s="13">
        <f>IF($A1478="","",IFERROR(INDEX(ITP!$C$3:$C$21,MATCH(1,INDEX((ITP!$A$3:$A$21=$A1478)*(((ITP!$B$3:$B$21="")+ISNUMBER(SEARCH(ITP!$B$3:$B$21,$G1478&amp;" "&amp;$T1478)))&gt;0),0),0)),""))</f>
        <v/>
      </c>
    </row>
    <row r="1479">
      <c r="A1479" s="33" t="n"/>
      <c r="B1479" s="10" t="n"/>
      <c r="C1479" s="33" t="n"/>
      <c r="D1479" s="28" t="n"/>
      <c r="E1479" s="10" t="n"/>
      <c r="F1479" s="44" t="n"/>
      <c r="G1479" s="33" t="n"/>
      <c r="H1479" s="33" t="n"/>
      <c r="I1479" s="33" t="n"/>
      <c r="J1479" s="33" t="n"/>
      <c r="K1479" s="44" t="n"/>
      <c r="L1479" s="10" t="n"/>
      <c r="M1479" s="33" t="n"/>
      <c r="N1479" s="33" t="n"/>
      <c r="O1479" s="33" t="n"/>
      <c r="P1479" s="33" t="n"/>
      <c r="Q1479" s="33" t="n"/>
      <c r="R1479" s="33">
        <f>IF($AB1479="","",IFERROR(INDEX(ITP!$G$3:$G$46,MATCH($AB1479,ITP!$E$3:$E$46,0)),""))</f>
        <v/>
      </c>
      <c r="S1479" s="33" t="n"/>
      <c r="T1479" s="33" t="n"/>
      <c r="U1479" s="33">
        <f>IF($AB1479="","",IFERROR(INDEX(ITP!$I$3:$I$46,MATCH($AB1479,ITP!$E$3:$E$46,0)),""))</f>
        <v/>
      </c>
      <c r="V1479" s="33">
        <f>IF($AB1479="","",IFERROR(INDEX(ITP!$J$3:$J$46,MATCH($AB1479,ITP!$E$3:$E$46,0)),""))</f>
        <v/>
      </c>
      <c r="W1479" s="33">
        <f>IF($AB1479="","",IFERROR(INDEX(ITP!$K$3:$K$46,MATCH($AB1479,ITP!$E$3:$E$46,0)),""))</f>
        <v/>
      </c>
      <c r="X1479" s="33">
        <f>IF($AB1479="","",IFERROR(INDEX(ITP!$L$3:$L$46,MATCH($AB1479,ITP!$E$3:$E$46,0)),""))</f>
        <v/>
      </c>
      <c r="Y1479" s="33">
        <f>IF($AB1479="","",IFERROR(INDEX(ITP!$M$3:$M$46,MATCH($AB1479,ITP!$E$3:$E$46,0)),""))</f>
        <v/>
      </c>
      <c r="Z1479" s="33">
        <f>IF($AB1479="","",IFERROR(INDEX(ITP!$N$3:$N$46,MATCH($AB1479,ITP!$E$3:$E$46,0)),""))</f>
        <v/>
      </c>
      <c r="AA1479" s="13">
        <f>IF(A1479="","",A1479&amp;"|"&amp;COUNTIF($A$2:A1479,A1479))</f>
        <v/>
      </c>
      <c r="AB1479" s="13">
        <f>IF($A1479="","",IFERROR(INDEX(ITP!$C$3:$C$21,MATCH(1,INDEX((ITP!$A$3:$A$21=$A1479)*(((ITP!$B$3:$B$21="")+ISNUMBER(SEARCH(ITP!$B$3:$B$21,$G1479&amp;" "&amp;$T1479)))&gt;0),0),0)),""))</f>
        <v/>
      </c>
    </row>
    <row r="1480">
      <c r="A1480" s="33" t="n"/>
      <c r="B1480" s="10" t="n"/>
      <c r="C1480" s="33" t="n"/>
      <c r="D1480" s="28" t="n"/>
      <c r="E1480" s="10" t="n"/>
      <c r="F1480" s="44" t="n"/>
      <c r="G1480" s="33" t="n"/>
      <c r="H1480" s="33" t="n"/>
      <c r="I1480" s="33" t="n"/>
      <c r="J1480" s="33" t="n"/>
      <c r="K1480" s="44" t="n"/>
      <c r="L1480" s="10" t="n"/>
      <c r="M1480" s="33" t="n"/>
      <c r="N1480" s="33" t="n"/>
      <c r="O1480" s="33" t="n"/>
      <c r="P1480" s="33" t="n"/>
      <c r="Q1480" s="33" t="n"/>
      <c r="R1480" s="33">
        <f>IF($AB1480="","",IFERROR(INDEX(ITP!$G$3:$G$46,MATCH($AB1480,ITP!$E$3:$E$46,0)),""))</f>
        <v/>
      </c>
      <c r="S1480" s="33" t="n"/>
      <c r="T1480" s="33" t="n"/>
      <c r="U1480" s="33">
        <f>IF($AB1480="","",IFERROR(INDEX(ITP!$I$3:$I$46,MATCH($AB1480,ITP!$E$3:$E$46,0)),""))</f>
        <v/>
      </c>
      <c r="V1480" s="33">
        <f>IF($AB1480="","",IFERROR(INDEX(ITP!$J$3:$J$46,MATCH($AB1480,ITP!$E$3:$E$46,0)),""))</f>
        <v/>
      </c>
      <c r="W1480" s="33">
        <f>IF($AB1480="","",IFERROR(INDEX(ITP!$K$3:$K$46,MATCH($AB1480,ITP!$E$3:$E$46,0)),""))</f>
        <v/>
      </c>
      <c r="X1480" s="33">
        <f>IF($AB1480="","",IFERROR(INDEX(ITP!$L$3:$L$46,MATCH($AB1480,ITP!$E$3:$E$46,0)),""))</f>
        <v/>
      </c>
      <c r="Y1480" s="33">
        <f>IF($AB1480="","",IFERROR(INDEX(ITP!$M$3:$M$46,MATCH($AB1480,ITP!$E$3:$E$46,0)),""))</f>
        <v/>
      </c>
      <c r="Z1480" s="33">
        <f>IF($AB1480="","",IFERROR(INDEX(ITP!$N$3:$N$46,MATCH($AB1480,ITP!$E$3:$E$46,0)),""))</f>
        <v/>
      </c>
      <c r="AA1480" s="13">
        <f>IF(A1480="","",A1480&amp;"|"&amp;COUNTIF($A$2:A1480,A1480))</f>
        <v/>
      </c>
      <c r="AB1480" s="13">
        <f>IF($A1480="","",IFERROR(INDEX(ITP!$C$3:$C$21,MATCH(1,INDEX((ITP!$A$3:$A$21=$A1480)*(((ITP!$B$3:$B$21="")+ISNUMBER(SEARCH(ITP!$B$3:$B$21,$G1480&amp;" "&amp;$T1480)))&gt;0),0),0)),""))</f>
        <v/>
      </c>
    </row>
    <row r="1481">
      <c r="A1481" s="33" t="n"/>
      <c r="B1481" s="10" t="n"/>
      <c r="C1481" s="33" t="n"/>
      <c r="D1481" s="28" t="n"/>
      <c r="E1481" s="10" t="n"/>
      <c r="F1481" s="44" t="n"/>
      <c r="G1481" s="33" t="n"/>
      <c r="H1481" s="33" t="n"/>
      <c r="I1481" s="33" t="n"/>
      <c r="J1481" s="33" t="n"/>
      <c r="K1481" s="44" t="n"/>
      <c r="L1481" s="10" t="n"/>
      <c r="M1481" s="33" t="n"/>
      <c r="N1481" s="33" t="n"/>
      <c r="O1481" s="33" t="n"/>
      <c r="P1481" s="33" t="n"/>
      <c r="Q1481" s="33" t="n"/>
      <c r="R1481" s="33">
        <f>IF($AB1481="","",IFERROR(INDEX(ITP!$G$3:$G$46,MATCH($AB1481,ITP!$E$3:$E$46,0)),""))</f>
        <v/>
      </c>
      <c r="S1481" s="33" t="n"/>
      <c r="T1481" s="33" t="n"/>
      <c r="U1481" s="33">
        <f>IF($AB1481="","",IFERROR(INDEX(ITP!$I$3:$I$46,MATCH($AB1481,ITP!$E$3:$E$46,0)),""))</f>
        <v/>
      </c>
      <c r="V1481" s="33">
        <f>IF($AB1481="","",IFERROR(INDEX(ITP!$J$3:$J$46,MATCH($AB1481,ITP!$E$3:$E$46,0)),""))</f>
        <v/>
      </c>
      <c r="W1481" s="33">
        <f>IF($AB1481="","",IFERROR(INDEX(ITP!$K$3:$K$46,MATCH($AB1481,ITP!$E$3:$E$46,0)),""))</f>
        <v/>
      </c>
      <c r="X1481" s="33">
        <f>IF($AB1481="","",IFERROR(INDEX(ITP!$L$3:$L$46,MATCH($AB1481,ITP!$E$3:$E$46,0)),""))</f>
        <v/>
      </c>
      <c r="Y1481" s="33">
        <f>IF($AB1481="","",IFERROR(INDEX(ITP!$M$3:$M$46,MATCH($AB1481,ITP!$E$3:$E$46,0)),""))</f>
        <v/>
      </c>
      <c r="Z1481" s="33">
        <f>IF($AB1481="","",IFERROR(INDEX(ITP!$N$3:$N$46,MATCH($AB1481,ITP!$E$3:$E$46,0)),""))</f>
        <v/>
      </c>
      <c r="AA1481" s="13">
        <f>IF(A1481="","",A1481&amp;"|"&amp;COUNTIF($A$2:A1481,A1481))</f>
        <v/>
      </c>
      <c r="AB1481" s="13">
        <f>IF($A1481="","",IFERROR(INDEX(ITP!$C$3:$C$21,MATCH(1,INDEX((ITP!$A$3:$A$21=$A1481)*(((ITP!$B$3:$B$21="")+ISNUMBER(SEARCH(ITP!$B$3:$B$21,$G1481&amp;" "&amp;$T1481)))&gt;0),0),0)),""))</f>
        <v/>
      </c>
    </row>
    <row r="1482">
      <c r="A1482" s="33" t="n"/>
      <c r="B1482" s="10" t="n"/>
      <c r="C1482" s="33" t="n"/>
      <c r="D1482" s="28" t="n"/>
      <c r="E1482" s="10" t="n"/>
      <c r="F1482" s="44" t="n"/>
      <c r="G1482" s="33" t="n"/>
      <c r="H1482" s="33" t="n"/>
      <c r="I1482" s="33" t="n"/>
      <c r="J1482" s="33" t="n"/>
      <c r="K1482" s="44" t="n"/>
      <c r="L1482" s="10" t="n"/>
      <c r="M1482" s="33" t="n"/>
      <c r="N1482" s="33" t="n"/>
      <c r="O1482" s="33" t="n"/>
      <c r="P1482" s="33" t="n"/>
      <c r="Q1482" s="33" t="n"/>
      <c r="R1482" s="33">
        <f>IF($AB1482="","",IFERROR(INDEX(ITP!$G$3:$G$46,MATCH($AB1482,ITP!$E$3:$E$46,0)),""))</f>
        <v/>
      </c>
      <c r="S1482" s="33" t="n"/>
      <c r="T1482" s="33" t="n"/>
      <c r="U1482" s="33">
        <f>IF($AB1482="","",IFERROR(INDEX(ITP!$I$3:$I$46,MATCH($AB1482,ITP!$E$3:$E$46,0)),""))</f>
        <v/>
      </c>
      <c r="V1482" s="33">
        <f>IF($AB1482="","",IFERROR(INDEX(ITP!$J$3:$J$46,MATCH($AB1482,ITP!$E$3:$E$46,0)),""))</f>
        <v/>
      </c>
      <c r="W1482" s="33">
        <f>IF($AB1482="","",IFERROR(INDEX(ITP!$K$3:$K$46,MATCH($AB1482,ITP!$E$3:$E$46,0)),""))</f>
        <v/>
      </c>
      <c r="X1482" s="33">
        <f>IF($AB1482="","",IFERROR(INDEX(ITP!$L$3:$L$46,MATCH($AB1482,ITP!$E$3:$E$46,0)),""))</f>
        <v/>
      </c>
      <c r="Y1482" s="33">
        <f>IF($AB1482="","",IFERROR(INDEX(ITP!$M$3:$M$46,MATCH($AB1482,ITP!$E$3:$E$46,0)),""))</f>
        <v/>
      </c>
      <c r="Z1482" s="33">
        <f>IF($AB1482="","",IFERROR(INDEX(ITP!$N$3:$N$46,MATCH($AB1482,ITP!$E$3:$E$46,0)),""))</f>
        <v/>
      </c>
      <c r="AA1482" s="13">
        <f>IF(A1482="","",A1482&amp;"|"&amp;COUNTIF($A$2:A1482,A1482))</f>
        <v/>
      </c>
      <c r="AB1482" s="13">
        <f>IF($A1482="","",IFERROR(INDEX(ITP!$C$3:$C$21,MATCH(1,INDEX((ITP!$A$3:$A$21=$A1482)*(((ITP!$B$3:$B$21="")+ISNUMBER(SEARCH(ITP!$B$3:$B$21,$G1482&amp;" "&amp;$T1482)))&gt;0),0),0)),""))</f>
        <v/>
      </c>
    </row>
    <row r="1483">
      <c r="A1483" s="33" t="n"/>
      <c r="B1483" s="10" t="n"/>
      <c r="C1483" s="33" t="n"/>
      <c r="D1483" s="28" t="n"/>
      <c r="E1483" s="10" t="n"/>
      <c r="F1483" s="44" t="n"/>
      <c r="G1483" s="33" t="n"/>
      <c r="H1483" s="33" t="n"/>
      <c r="I1483" s="33" t="n"/>
      <c r="J1483" s="33" t="n"/>
      <c r="K1483" s="44" t="n"/>
      <c r="L1483" s="10" t="n"/>
      <c r="M1483" s="33" t="n"/>
      <c r="N1483" s="33" t="n"/>
      <c r="O1483" s="33" t="n"/>
      <c r="P1483" s="33" t="n"/>
      <c r="Q1483" s="33" t="n"/>
      <c r="R1483" s="33">
        <f>IF($AB1483="","",IFERROR(INDEX(ITP!$G$3:$G$46,MATCH($AB1483,ITP!$E$3:$E$46,0)),""))</f>
        <v/>
      </c>
      <c r="S1483" s="33" t="n"/>
      <c r="T1483" s="33" t="n"/>
      <c r="U1483" s="33">
        <f>IF($AB1483="","",IFERROR(INDEX(ITP!$I$3:$I$46,MATCH($AB1483,ITP!$E$3:$E$46,0)),""))</f>
        <v/>
      </c>
      <c r="V1483" s="33">
        <f>IF($AB1483="","",IFERROR(INDEX(ITP!$J$3:$J$46,MATCH($AB1483,ITP!$E$3:$E$46,0)),""))</f>
        <v/>
      </c>
      <c r="W1483" s="33">
        <f>IF($AB1483="","",IFERROR(INDEX(ITP!$K$3:$K$46,MATCH($AB1483,ITP!$E$3:$E$46,0)),""))</f>
        <v/>
      </c>
      <c r="X1483" s="33">
        <f>IF($AB1483="","",IFERROR(INDEX(ITP!$L$3:$L$46,MATCH($AB1483,ITP!$E$3:$E$46,0)),""))</f>
        <v/>
      </c>
      <c r="Y1483" s="33">
        <f>IF($AB1483="","",IFERROR(INDEX(ITP!$M$3:$M$46,MATCH($AB1483,ITP!$E$3:$E$46,0)),""))</f>
        <v/>
      </c>
      <c r="Z1483" s="33">
        <f>IF($AB1483="","",IFERROR(INDEX(ITP!$N$3:$N$46,MATCH($AB1483,ITP!$E$3:$E$46,0)),""))</f>
        <v/>
      </c>
      <c r="AA1483" s="13">
        <f>IF(A1483="","",A1483&amp;"|"&amp;COUNTIF($A$2:A1483,A1483))</f>
        <v/>
      </c>
      <c r="AB1483" s="13">
        <f>IF($A1483="","",IFERROR(INDEX(ITP!$C$3:$C$21,MATCH(1,INDEX((ITP!$A$3:$A$21=$A1483)*(((ITP!$B$3:$B$21="")+ISNUMBER(SEARCH(ITP!$B$3:$B$21,$G1483&amp;" "&amp;$T1483)))&gt;0),0),0)),""))</f>
        <v/>
      </c>
    </row>
    <row r="1484">
      <c r="A1484" s="33" t="n"/>
      <c r="B1484" s="10" t="n"/>
      <c r="C1484" s="33" t="n"/>
      <c r="D1484" s="28" t="n"/>
      <c r="E1484" s="10" t="n"/>
      <c r="F1484" s="44" t="n"/>
      <c r="G1484" s="33" t="n"/>
      <c r="H1484" s="33" t="n"/>
      <c r="I1484" s="33" t="n"/>
      <c r="J1484" s="33" t="n"/>
      <c r="K1484" s="44" t="n"/>
      <c r="L1484" s="10" t="n"/>
      <c r="M1484" s="33" t="n"/>
      <c r="N1484" s="33" t="n"/>
      <c r="O1484" s="33" t="n"/>
      <c r="P1484" s="33" t="n"/>
      <c r="Q1484" s="33" t="n"/>
      <c r="R1484" s="33">
        <f>IF($AB1484="","",IFERROR(INDEX(ITP!$G$3:$G$46,MATCH($AB1484,ITP!$E$3:$E$46,0)),""))</f>
        <v/>
      </c>
      <c r="S1484" s="33" t="n"/>
      <c r="T1484" s="33" t="n"/>
      <c r="U1484" s="33">
        <f>IF($AB1484="","",IFERROR(INDEX(ITP!$I$3:$I$46,MATCH($AB1484,ITP!$E$3:$E$46,0)),""))</f>
        <v/>
      </c>
      <c r="V1484" s="33">
        <f>IF($AB1484="","",IFERROR(INDEX(ITP!$J$3:$J$46,MATCH($AB1484,ITP!$E$3:$E$46,0)),""))</f>
        <v/>
      </c>
      <c r="W1484" s="33">
        <f>IF($AB1484="","",IFERROR(INDEX(ITP!$K$3:$K$46,MATCH($AB1484,ITP!$E$3:$E$46,0)),""))</f>
        <v/>
      </c>
      <c r="X1484" s="33">
        <f>IF($AB1484="","",IFERROR(INDEX(ITP!$L$3:$L$46,MATCH($AB1484,ITP!$E$3:$E$46,0)),""))</f>
        <v/>
      </c>
      <c r="Y1484" s="33">
        <f>IF($AB1484="","",IFERROR(INDEX(ITP!$M$3:$M$46,MATCH($AB1484,ITP!$E$3:$E$46,0)),""))</f>
        <v/>
      </c>
      <c r="Z1484" s="33">
        <f>IF($AB1484="","",IFERROR(INDEX(ITP!$N$3:$N$46,MATCH($AB1484,ITP!$E$3:$E$46,0)),""))</f>
        <v/>
      </c>
      <c r="AA1484" s="13">
        <f>IF(A1484="","",A1484&amp;"|"&amp;COUNTIF($A$2:A1484,A1484))</f>
        <v/>
      </c>
      <c r="AB1484" s="13">
        <f>IF($A1484="","",IFERROR(INDEX(ITP!$C$3:$C$21,MATCH(1,INDEX((ITP!$A$3:$A$21=$A1484)*(((ITP!$B$3:$B$21="")+ISNUMBER(SEARCH(ITP!$B$3:$B$21,$G1484&amp;" "&amp;$T1484)))&gt;0),0),0)),""))</f>
        <v/>
      </c>
    </row>
    <row r="1485">
      <c r="A1485" s="33" t="n"/>
      <c r="B1485" s="10" t="n"/>
      <c r="C1485" s="33" t="n"/>
      <c r="D1485" s="28" t="n"/>
      <c r="E1485" s="10" t="n"/>
      <c r="F1485" s="44" t="n"/>
      <c r="G1485" s="33" t="n"/>
      <c r="H1485" s="33" t="n"/>
      <c r="I1485" s="33" t="n"/>
      <c r="J1485" s="33" t="n"/>
      <c r="K1485" s="44" t="n"/>
      <c r="L1485" s="10" t="n"/>
      <c r="M1485" s="33" t="n"/>
      <c r="N1485" s="33" t="n"/>
      <c r="O1485" s="33" t="n"/>
      <c r="P1485" s="33" t="n"/>
      <c r="Q1485" s="33" t="n"/>
      <c r="R1485" s="33">
        <f>IF($AB1485="","",IFERROR(INDEX(ITP!$G$3:$G$46,MATCH($AB1485,ITP!$E$3:$E$46,0)),""))</f>
        <v/>
      </c>
      <c r="S1485" s="33" t="n"/>
      <c r="T1485" s="33" t="n"/>
      <c r="U1485" s="33">
        <f>IF($AB1485="","",IFERROR(INDEX(ITP!$I$3:$I$46,MATCH($AB1485,ITP!$E$3:$E$46,0)),""))</f>
        <v/>
      </c>
      <c r="V1485" s="33">
        <f>IF($AB1485="","",IFERROR(INDEX(ITP!$J$3:$J$46,MATCH($AB1485,ITP!$E$3:$E$46,0)),""))</f>
        <v/>
      </c>
      <c r="W1485" s="33">
        <f>IF($AB1485="","",IFERROR(INDEX(ITP!$K$3:$K$46,MATCH($AB1485,ITP!$E$3:$E$46,0)),""))</f>
        <v/>
      </c>
      <c r="X1485" s="33">
        <f>IF($AB1485="","",IFERROR(INDEX(ITP!$L$3:$L$46,MATCH($AB1485,ITP!$E$3:$E$46,0)),""))</f>
        <v/>
      </c>
      <c r="Y1485" s="33">
        <f>IF($AB1485="","",IFERROR(INDEX(ITP!$M$3:$M$46,MATCH($AB1485,ITP!$E$3:$E$46,0)),""))</f>
        <v/>
      </c>
      <c r="Z1485" s="33">
        <f>IF($AB1485="","",IFERROR(INDEX(ITP!$N$3:$N$46,MATCH($AB1485,ITP!$E$3:$E$46,0)),""))</f>
        <v/>
      </c>
      <c r="AA1485" s="13">
        <f>IF(A1485="","",A1485&amp;"|"&amp;COUNTIF($A$2:A1485,A1485))</f>
        <v/>
      </c>
      <c r="AB1485" s="13">
        <f>IF($A1485="","",IFERROR(INDEX(ITP!$C$3:$C$21,MATCH(1,INDEX((ITP!$A$3:$A$21=$A1485)*(((ITP!$B$3:$B$21="")+ISNUMBER(SEARCH(ITP!$B$3:$B$21,$G1485&amp;" "&amp;$T1485)))&gt;0),0),0)),""))</f>
        <v/>
      </c>
    </row>
    <row r="1486">
      <c r="A1486" s="33" t="n"/>
      <c r="B1486" s="10" t="n"/>
      <c r="C1486" s="33" t="n"/>
      <c r="D1486" s="28" t="n"/>
      <c r="E1486" s="10" t="n"/>
      <c r="F1486" s="44" t="n"/>
      <c r="G1486" s="33" t="n"/>
      <c r="H1486" s="33" t="n"/>
      <c r="I1486" s="33" t="n"/>
      <c r="J1486" s="33" t="n"/>
      <c r="K1486" s="44" t="n"/>
      <c r="L1486" s="10" t="n"/>
      <c r="M1486" s="33" t="n"/>
      <c r="N1486" s="33" t="n"/>
      <c r="O1486" s="33" t="n"/>
      <c r="P1486" s="33" t="n"/>
      <c r="Q1486" s="33" t="n"/>
      <c r="R1486" s="33">
        <f>IF($AB1486="","",IFERROR(INDEX(ITP!$G$3:$G$46,MATCH($AB1486,ITP!$E$3:$E$46,0)),""))</f>
        <v/>
      </c>
      <c r="S1486" s="33" t="n"/>
      <c r="T1486" s="33" t="n"/>
      <c r="U1486" s="33">
        <f>IF($AB1486="","",IFERROR(INDEX(ITP!$I$3:$I$46,MATCH($AB1486,ITP!$E$3:$E$46,0)),""))</f>
        <v/>
      </c>
      <c r="V1486" s="33">
        <f>IF($AB1486="","",IFERROR(INDEX(ITP!$J$3:$J$46,MATCH($AB1486,ITP!$E$3:$E$46,0)),""))</f>
        <v/>
      </c>
      <c r="W1486" s="33">
        <f>IF($AB1486="","",IFERROR(INDEX(ITP!$K$3:$K$46,MATCH($AB1486,ITP!$E$3:$E$46,0)),""))</f>
        <v/>
      </c>
      <c r="X1486" s="33">
        <f>IF($AB1486="","",IFERROR(INDEX(ITP!$L$3:$L$46,MATCH($AB1486,ITP!$E$3:$E$46,0)),""))</f>
        <v/>
      </c>
      <c r="Y1486" s="33">
        <f>IF($AB1486="","",IFERROR(INDEX(ITP!$M$3:$M$46,MATCH($AB1486,ITP!$E$3:$E$46,0)),""))</f>
        <v/>
      </c>
      <c r="Z1486" s="33">
        <f>IF($AB1486="","",IFERROR(INDEX(ITP!$N$3:$N$46,MATCH($AB1486,ITP!$E$3:$E$46,0)),""))</f>
        <v/>
      </c>
      <c r="AA1486" s="13">
        <f>IF(A1486="","",A1486&amp;"|"&amp;COUNTIF($A$2:A1486,A1486))</f>
        <v/>
      </c>
      <c r="AB1486" s="13">
        <f>IF($A1486="","",IFERROR(INDEX(ITP!$C$3:$C$21,MATCH(1,INDEX((ITP!$A$3:$A$21=$A1486)*(((ITP!$B$3:$B$21="")+ISNUMBER(SEARCH(ITP!$B$3:$B$21,$G1486&amp;" "&amp;$T1486)))&gt;0),0),0)),""))</f>
        <v/>
      </c>
    </row>
    <row r="1487">
      <c r="A1487" s="33" t="n"/>
      <c r="B1487" s="10" t="n"/>
      <c r="C1487" s="33" t="n"/>
      <c r="D1487" s="28" t="n"/>
      <c r="E1487" s="10" t="n"/>
      <c r="F1487" s="44" t="n"/>
      <c r="G1487" s="33" t="n"/>
      <c r="H1487" s="33" t="n"/>
      <c r="I1487" s="33" t="n"/>
      <c r="J1487" s="33" t="n"/>
      <c r="K1487" s="44" t="n"/>
      <c r="L1487" s="10" t="n"/>
      <c r="M1487" s="33" t="n"/>
      <c r="N1487" s="33" t="n"/>
      <c r="O1487" s="33" t="n"/>
      <c r="P1487" s="33" t="n"/>
      <c r="Q1487" s="33" t="n"/>
      <c r="R1487" s="33">
        <f>IF($AB1487="","",IFERROR(INDEX(ITP!$G$3:$G$46,MATCH($AB1487,ITP!$E$3:$E$46,0)),""))</f>
        <v/>
      </c>
      <c r="S1487" s="33" t="n"/>
      <c r="T1487" s="33" t="n"/>
      <c r="U1487" s="33">
        <f>IF($AB1487="","",IFERROR(INDEX(ITP!$I$3:$I$46,MATCH($AB1487,ITP!$E$3:$E$46,0)),""))</f>
        <v/>
      </c>
      <c r="V1487" s="33">
        <f>IF($AB1487="","",IFERROR(INDEX(ITP!$J$3:$J$46,MATCH($AB1487,ITP!$E$3:$E$46,0)),""))</f>
        <v/>
      </c>
      <c r="W1487" s="33">
        <f>IF($AB1487="","",IFERROR(INDEX(ITP!$K$3:$K$46,MATCH($AB1487,ITP!$E$3:$E$46,0)),""))</f>
        <v/>
      </c>
      <c r="X1487" s="33">
        <f>IF($AB1487="","",IFERROR(INDEX(ITP!$L$3:$L$46,MATCH($AB1487,ITP!$E$3:$E$46,0)),""))</f>
        <v/>
      </c>
      <c r="Y1487" s="33">
        <f>IF($AB1487="","",IFERROR(INDEX(ITP!$M$3:$M$46,MATCH($AB1487,ITP!$E$3:$E$46,0)),""))</f>
        <v/>
      </c>
      <c r="Z1487" s="33">
        <f>IF($AB1487="","",IFERROR(INDEX(ITP!$N$3:$N$46,MATCH($AB1487,ITP!$E$3:$E$46,0)),""))</f>
        <v/>
      </c>
      <c r="AA1487" s="13">
        <f>IF(A1487="","",A1487&amp;"|"&amp;COUNTIF($A$2:A1487,A1487))</f>
        <v/>
      </c>
      <c r="AB1487" s="13">
        <f>IF($A1487="","",IFERROR(INDEX(ITP!$C$3:$C$21,MATCH(1,INDEX((ITP!$A$3:$A$21=$A1487)*(((ITP!$B$3:$B$21="")+ISNUMBER(SEARCH(ITP!$B$3:$B$21,$G1487&amp;" "&amp;$T1487)))&gt;0),0),0)),""))</f>
        <v/>
      </c>
    </row>
    <row r="1488">
      <c r="A1488" s="33" t="n"/>
      <c r="B1488" s="10" t="n"/>
      <c r="C1488" s="33" t="n"/>
      <c r="D1488" s="28" t="n"/>
      <c r="E1488" s="10" t="n"/>
      <c r="F1488" s="44" t="n"/>
      <c r="G1488" s="33" t="n"/>
      <c r="H1488" s="33" t="n"/>
      <c r="I1488" s="33" t="n"/>
      <c r="J1488" s="33" t="n"/>
      <c r="K1488" s="44" t="n"/>
      <c r="L1488" s="10" t="n"/>
      <c r="M1488" s="33" t="n"/>
      <c r="N1488" s="33" t="n"/>
      <c r="O1488" s="33" t="n"/>
      <c r="P1488" s="33" t="n"/>
      <c r="Q1488" s="33" t="n"/>
      <c r="R1488" s="33">
        <f>IF($AB1488="","",IFERROR(INDEX(ITP!$G$3:$G$46,MATCH($AB1488,ITP!$E$3:$E$46,0)),""))</f>
        <v/>
      </c>
      <c r="S1488" s="33" t="n"/>
      <c r="T1488" s="33" t="n"/>
      <c r="U1488" s="33">
        <f>IF($AB1488="","",IFERROR(INDEX(ITP!$I$3:$I$46,MATCH($AB1488,ITP!$E$3:$E$46,0)),""))</f>
        <v/>
      </c>
      <c r="V1488" s="33">
        <f>IF($AB1488="","",IFERROR(INDEX(ITP!$J$3:$J$46,MATCH($AB1488,ITP!$E$3:$E$46,0)),""))</f>
        <v/>
      </c>
      <c r="W1488" s="33">
        <f>IF($AB1488="","",IFERROR(INDEX(ITP!$K$3:$K$46,MATCH($AB1488,ITP!$E$3:$E$46,0)),""))</f>
        <v/>
      </c>
      <c r="X1488" s="33">
        <f>IF($AB1488="","",IFERROR(INDEX(ITP!$L$3:$L$46,MATCH($AB1488,ITP!$E$3:$E$46,0)),""))</f>
        <v/>
      </c>
      <c r="Y1488" s="33">
        <f>IF($AB1488="","",IFERROR(INDEX(ITP!$M$3:$M$46,MATCH($AB1488,ITP!$E$3:$E$46,0)),""))</f>
        <v/>
      </c>
      <c r="Z1488" s="33">
        <f>IF($AB1488="","",IFERROR(INDEX(ITP!$N$3:$N$46,MATCH($AB1488,ITP!$E$3:$E$46,0)),""))</f>
        <v/>
      </c>
      <c r="AA1488" s="13">
        <f>IF(A1488="","",A1488&amp;"|"&amp;COUNTIF($A$2:A1488,A1488))</f>
        <v/>
      </c>
      <c r="AB1488" s="13">
        <f>IF($A1488="","",IFERROR(INDEX(ITP!$C$3:$C$21,MATCH(1,INDEX((ITP!$A$3:$A$21=$A1488)*(((ITP!$B$3:$B$21="")+ISNUMBER(SEARCH(ITP!$B$3:$B$21,$G1488&amp;" "&amp;$T1488)))&gt;0),0),0)),""))</f>
        <v/>
      </c>
    </row>
    <row r="1489">
      <c r="A1489" s="33" t="n"/>
      <c r="B1489" s="10" t="n"/>
      <c r="C1489" s="33" t="n"/>
      <c r="D1489" s="28" t="n"/>
      <c r="E1489" s="10" t="n"/>
      <c r="F1489" s="44" t="n"/>
      <c r="G1489" s="33" t="n"/>
      <c r="H1489" s="33" t="n"/>
      <c r="I1489" s="33" t="n"/>
      <c r="J1489" s="33" t="n"/>
      <c r="K1489" s="44" t="n"/>
      <c r="L1489" s="10" t="n"/>
      <c r="M1489" s="33" t="n"/>
      <c r="N1489" s="33" t="n"/>
      <c r="O1489" s="33" t="n"/>
      <c r="P1489" s="33" t="n"/>
      <c r="Q1489" s="33" t="n"/>
      <c r="R1489" s="33">
        <f>IF($AB1489="","",IFERROR(INDEX(ITP!$G$3:$G$46,MATCH($AB1489,ITP!$E$3:$E$46,0)),""))</f>
        <v/>
      </c>
      <c r="S1489" s="33" t="n"/>
      <c r="T1489" s="33" t="n"/>
      <c r="U1489" s="33">
        <f>IF($AB1489="","",IFERROR(INDEX(ITP!$I$3:$I$46,MATCH($AB1489,ITP!$E$3:$E$46,0)),""))</f>
        <v/>
      </c>
      <c r="V1489" s="33">
        <f>IF($AB1489="","",IFERROR(INDEX(ITP!$J$3:$J$46,MATCH($AB1489,ITP!$E$3:$E$46,0)),""))</f>
        <v/>
      </c>
      <c r="W1489" s="33">
        <f>IF($AB1489="","",IFERROR(INDEX(ITP!$K$3:$K$46,MATCH($AB1489,ITP!$E$3:$E$46,0)),""))</f>
        <v/>
      </c>
      <c r="X1489" s="33">
        <f>IF($AB1489="","",IFERROR(INDEX(ITP!$L$3:$L$46,MATCH($AB1489,ITP!$E$3:$E$46,0)),""))</f>
        <v/>
      </c>
      <c r="Y1489" s="33">
        <f>IF($AB1489="","",IFERROR(INDEX(ITP!$M$3:$M$46,MATCH($AB1489,ITP!$E$3:$E$46,0)),""))</f>
        <v/>
      </c>
      <c r="Z1489" s="33">
        <f>IF($AB1489="","",IFERROR(INDEX(ITP!$N$3:$N$46,MATCH($AB1489,ITP!$E$3:$E$46,0)),""))</f>
        <v/>
      </c>
      <c r="AA1489" s="13">
        <f>IF(A1489="","",A1489&amp;"|"&amp;COUNTIF($A$2:A1489,A1489))</f>
        <v/>
      </c>
      <c r="AB1489" s="13">
        <f>IF($A1489="","",IFERROR(INDEX(ITP!$C$3:$C$21,MATCH(1,INDEX((ITP!$A$3:$A$21=$A1489)*(((ITP!$B$3:$B$21="")+ISNUMBER(SEARCH(ITP!$B$3:$B$21,$G1489&amp;" "&amp;$T1489)))&gt;0),0),0)),""))</f>
        <v/>
      </c>
    </row>
    <row r="1490">
      <c r="A1490" s="33" t="n"/>
      <c r="B1490" s="10" t="n"/>
      <c r="C1490" s="33" t="n"/>
      <c r="D1490" s="28" t="n"/>
      <c r="E1490" s="10" t="n"/>
      <c r="F1490" s="44" t="n"/>
      <c r="G1490" s="33" t="n"/>
      <c r="H1490" s="33" t="n"/>
      <c r="I1490" s="33" t="n"/>
      <c r="J1490" s="33" t="n"/>
      <c r="K1490" s="44" t="n"/>
      <c r="L1490" s="10" t="n"/>
      <c r="M1490" s="33" t="n"/>
      <c r="N1490" s="33" t="n"/>
      <c r="O1490" s="33" t="n"/>
      <c r="P1490" s="33" t="n"/>
      <c r="Q1490" s="33" t="n"/>
      <c r="R1490" s="33">
        <f>IF($AB1490="","",IFERROR(INDEX(ITP!$G$3:$G$46,MATCH($AB1490,ITP!$E$3:$E$46,0)),""))</f>
        <v/>
      </c>
      <c r="S1490" s="33" t="n"/>
      <c r="T1490" s="33" t="n"/>
      <c r="U1490" s="33">
        <f>IF($AB1490="","",IFERROR(INDEX(ITP!$I$3:$I$46,MATCH($AB1490,ITP!$E$3:$E$46,0)),""))</f>
        <v/>
      </c>
      <c r="V1490" s="33">
        <f>IF($AB1490="","",IFERROR(INDEX(ITP!$J$3:$J$46,MATCH($AB1490,ITP!$E$3:$E$46,0)),""))</f>
        <v/>
      </c>
      <c r="W1490" s="33">
        <f>IF($AB1490="","",IFERROR(INDEX(ITP!$K$3:$K$46,MATCH($AB1490,ITP!$E$3:$E$46,0)),""))</f>
        <v/>
      </c>
      <c r="X1490" s="33">
        <f>IF($AB1490="","",IFERROR(INDEX(ITP!$L$3:$L$46,MATCH($AB1490,ITP!$E$3:$E$46,0)),""))</f>
        <v/>
      </c>
      <c r="Y1490" s="33">
        <f>IF($AB1490="","",IFERROR(INDEX(ITP!$M$3:$M$46,MATCH($AB1490,ITP!$E$3:$E$46,0)),""))</f>
        <v/>
      </c>
      <c r="Z1490" s="33">
        <f>IF($AB1490="","",IFERROR(INDEX(ITP!$N$3:$N$46,MATCH($AB1490,ITP!$E$3:$E$46,0)),""))</f>
        <v/>
      </c>
      <c r="AA1490" s="13">
        <f>IF(A1490="","",A1490&amp;"|"&amp;COUNTIF($A$2:A1490,A1490))</f>
        <v/>
      </c>
      <c r="AB1490" s="13">
        <f>IF($A1490="","",IFERROR(INDEX(ITP!$C$3:$C$21,MATCH(1,INDEX((ITP!$A$3:$A$21=$A1490)*(((ITP!$B$3:$B$21="")+ISNUMBER(SEARCH(ITP!$B$3:$B$21,$G1490&amp;" "&amp;$T1490)))&gt;0),0),0)),""))</f>
        <v/>
      </c>
    </row>
    <row r="1491">
      <c r="A1491" s="33" t="n"/>
      <c r="B1491" s="10" t="n"/>
      <c r="C1491" s="33" t="n"/>
      <c r="D1491" s="28" t="n"/>
      <c r="E1491" s="10" t="n"/>
      <c r="F1491" s="44" t="n"/>
      <c r="G1491" s="33" t="n"/>
      <c r="H1491" s="33" t="n"/>
      <c r="I1491" s="33" t="n"/>
      <c r="J1491" s="33" t="n"/>
      <c r="K1491" s="44" t="n"/>
      <c r="L1491" s="10" t="n"/>
      <c r="M1491" s="33" t="n"/>
      <c r="N1491" s="33" t="n"/>
      <c r="O1491" s="33" t="n"/>
      <c r="P1491" s="33" t="n"/>
      <c r="Q1491" s="33" t="n"/>
      <c r="R1491" s="33">
        <f>IF($AB1491="","",IFERROR(INDEX(ITP!$G$3:$G$46,MATCH($AB1491,ITP!$E$3:$E$46,0)),""))</f>
        <v/>
      </c>
      <c r="S1491" s="33" t="n"/>
      <c r="T1491" s="33" t="n"/>
      <c r="U1491" s="33">
        <f>IF($AB1491="","",IFERROR(INDEX(ITP!$I$3:$I$46,MATCH($AB1491,ITP!$E$3:$E$46,0)),""))</f>
        <v/>
      </c>
      <c r="V1491" s="33">
        <f>IF($AB1491="","",IFERROR(INDEX(ITP!$J$3:$J$46,MATCH($AB1491,ITP!$E$3:$E$46,0)),""))</f>
        <v/>
      </c>
      <c r="W1491" s="33">
        <f>IF($AB1491="","",IFERROR(INDEX(ITP!$K$3:$K$46,MATCH($AB1491,ITP!$E$3:$E$46,0)),""))</f>
        <v/>
      </c>
      <c r="X1491" s="33">
        <f>IF($AB1491="","",IFERROR(INDEX(ITP!$L$3:$L$46,MATCH($AB1491,ITP!$E$3:$E$46,0)),""))</f>
        <v/>
      </c>
      <c r="Y1491" s="33">
        <f>IF($AB1491="","",IFERROR(INDEX(ITP!$M$3:$M$46,MATCH($AB1491,ITP!$E$3:$E$46,0)),""))</f>
        <v/>
      </c>
      <c r="Z1491" s="33">
        <f>IF($AB1491="","",IFERROR(INDEX(ITP!$N$3:$N$46,MATCH($AB1491,ITP!$E$3:$E$46,0)),""))</f>
        <v/>
      </c>
      <c r="AA1491" s="13">
        <f>IF(A1491="","",A1491&amp;"|"&amp;COUNTIF($A$2:A1491,A1491))</f>
        <v/>
      </c>
      <c r="AB1491" s="13">
        <f>IF($A1491="","",IFERROR(INDEX(ITP!$C$3:$C$21,MATCH(1,INDEX((ITP!$A$3:$A$21=$A1491)*(((ITP!$B$3:$B$21="")+ISNUMBER(SEARCH(ITP!$B$3:$B$21,$G1491&amp;" "&amp;$T1491)))&gt;0),0),0)),""))</f>
        <v/>
      </c>
    </row>
    <row r="1492">
      <c r="A1492" s="33" t="n"/>
      <c r="B1492" s="10" t="n"/>
      <c r="C1492" s="33" t="n"/>
      <c r="D1492" s="28" t="n"/>
      <c r="E1492" s="10" t="n"/>
      <c r="F1492" s="44" t="n"/>
      <c r="G1492" s="33" t="n"/>
      <c r="H1492" s="33" t="n"/>
      <c r="I1492" s="33" t="n"/>
      <c r="J1492" s="33" t="n"/>
      <c r="K1492" s="44" t="n"/>
      <c r="L1492" s="10" t="n"/>
      <c r="M1492" s="33" t="n"/>
      <c r="N1492" s="33" t="n"/>
      <c r="O1492" s="33" t="n"/>
      <c r="P1492" s="33" t="n"/>
      <c r="Q1492" s="33" t="n"/>
      <c r="R1492" s="33">
        <f>IF($AB1492="","",IFERROR(INDEX(ITP!$G$3:$G$46,MATCH($AB1492,ITP!$E$3:$E$46,0)),""))</f>
        <v/>
      </c>
      <c r="S1492" s="33" t="n"/>
      <c r="T1492" s="33" t="n"/>
      <c r="U1492" s="33">
        <f>IF($AB1492="","",IFERROR(INDEX(ITP!$I$3:$I$46,MATCH($AB1492,ITP!$E$3:$E$46,0)),""))</f>
        <v/>
      </c>
      <c r="V1492" s="33">
        <f>IF($AB1492="","",IFERROR(INDEX(ITP!$J$3:$J$46,MATCH($AB1492,ITP!$E$3:$E$46,0)),""))</f>
        <v/>
      </c>
      <c r="W1492" s="33">
        <f>IF($AB1492="","",IFERROR(INDEX(ITP!$K$3:$K$46,MATCH($AB1492,ITP!$E$3:$E$46,0)),""))</f>
        <v/>
      </c>
      <c r="X1492" s="33">
        <f>IF($AB1492="","",IFERROR(INDEX(ITP!$L$3:$L$46,MATCH($AB1492,ITP!$E$3:$E$46,0)),""))</f>
        <v/>
      </c>
      <c r="Y1492" s="33">
        <f>IF($AB1492="","",IFERROR(INDEX(ITP!$M$3:$M$46,MATCH($AB1492,ITP!$E$3:$E$46,0)),""))</f>
        <v/>
      </c>
      <c r="Z1492" s="33">
        <f>IF($AB1492="","",IFERROR(INDEX(ITP!$N$3:$N$46,MATCH($AB1492,ITP!$E$3:$E$46,0)),""))</f>
        <v/>
      </c>
      <c r="AA1492" s="13">
        <f>IF(A1492="","",A1492&amp;"|"&amp;COUNTIF($A$2:A1492,A1492))</f>
        <v/>
      </c>
      <c r="AB1492" s="13">
        <f>IF($A1492="","",IFERROR(INDEX(ITP!$C$3:$C$21,MATCH(1,INDEX((ITP!$A$3:$A$21=$A1492)*(((ITP!$B$3:$B$21="")+ISNUMBER(SEARCH(ITP!$B$3:$B$21,$G1492&amp;" "&amp;$T1492)))&gt;0),0),0)),""))</f>
        <v/>
      </c>
    </row>
    <row r="1493">
      <c r="A1493" s="33" t="n"/>
      <c r="B1493" s="10" t="n"/>
      <c r="C1493" s="33" t="n"/>
      <c r="D1493" s="28" t="n"/>
      <c r="E1493" s="10" t="n"/>
      <c r="F1493" s="44" t="n"/>
      <c r="G1493" s="33" t="n"/>
      <c r="H1493" s="33" t="n"/>
      <c r="I1493" s="33" t="n"/>
      <c r="J1493" s="33" t="n"/>
      <c r="K1493" s="44" t="n"/>
      <c r="L1493" s="10" t="n"/>
      <c r="M1493" s="33" t="n"/>
      <c r="N1493" s="33" t="n"/>
      <c r="O1493" s="33" t="n"/>
      <c r="P1493" s="33" t="n"/>
      <c r="Q1493" s="33" t="n"/>
      <c r="R1493" s="33">
        <f>IF($AB1493="","",IFERROR(INDEX(ITP!$G$3:$G$46,MATCH($AB1493,ITP!$E$3:$E$46,0)),""))</f>
        <v/>
      </c>
      <c r="S1493" s="33" t="n"/>
      <c r="T1493" s="33" t="n"/>
      <c r="U1493" s="33">
        <f>IF($AB1493="","",IFERROR(INDEX(ITP!$I$3:$I$46,MATCH($AB1493,ITP!$E$3:$E$46,0)),""))</f>
        <v/>
      </c>
      <c r="V1493" s="33">
        <f>IF($AB1493="","",IFERROR(INDEX(ITP!$J$3:$J$46,MATCH($AB1493,ITP!$E$3:$E$46,0)),""))</f>
        <v/>
      </c>
      <c r="W1493" s="33">
        <f>IF($AB1493="","",IFERROR(INDEX(ITP!$K$3:$K$46,MATCH($AB1493,ITP!$E$3:$E$46,0)),""))</f>
        <v/>
      </c>
      <c r="X1493" s="33">
        <f>IF($AB1493="","",IFERROR(INDEX(ITP!$L$3:$L$46,MATCH($AB1493,ITP!$E$3:$E$46,0)),""))</f>
        <v/>
      </c>
      <c r="Y1493" s="33">
        <f>IF($AB1493="","",IFERROR(INDEX(ITP!$M$3:$M$46,MATCH($AB1493,ITP!$E$3:$E$46,0)),""))</f>
        <v/>
      </c>
      <c r="Z1493" s="33">
        <f>IF($AB1493="","",IFERROR(INDEX(ITP!$N$3:$N$46,MATCH($AB1493,ITP!$E$3:$E$46,0)),""))</f>
        <v/>
      </c>
      <c r="AA1493" s="13">
        <f>IF(A1493="","",A1493&amp;"|"&amp;COUNTIF($A$2:A1493,A1493))</f>
        <v/>
      </c>
      <c r="AB1493" s="13">
        <f>IF($A1493="","",IFERROR(INDEX(ITP!$C$3:$C$21,MATCH(1,INDEX((ITP!$A$3:$A$21=$A1493)*(((ITP!$B$3:$B$21="")+ISNUMBER(SEARCH(ITP!$B$3:$B$21,$G1493&amp;" "&amp;$T1493)))&gt;0),0),0)),""))</f>
        <v/>
      </c>
    </row>
    <row r="1494">
      <c r="A1494" s="33" t="n"/>
      <c r="B1494" s="10" t="n"/>
      <c r="C1494" s="33" t="n"/>
      <c r="D1494" s="28" t="n"/>
      <c r="E1494" s="10" t="n"/>
      <c r="F1494" s="44" t="n"/>
      <c r="G1494" s="33" t="n"/>
      <c r="H1494" s="33" t="n"/>
      <c r="I1494" s="33" t="n"/>
      <c r="J1494" s="33" t="n"/>
      <c r="K1494" s="44" t="n"/>
      <c r="L1494" s="10" t="n"/>
      <c r="M1494" s="33" t="n"/>
      <c r="N1494" s="33" t="n"/>
      <c r="O1494" s="33" t="n"/>
      <c r="P1494" s="33" t="n"/>
      <c r="Q1494" s="33" t="n"/>
      <c r="R1494" s="33">
        <f>IF($AB1494="","",IFERROR(INDEX(ITP!$G$3:$G$46,MATCH($AB1494,ITP!$E$3:$E$46,0)),""))</f>
        <v/>
      </c>
      <c r="S1494" s="33" t="n"/>
      <c r="T1494" s="33" t="n"/>
      <c r="U1494" s="33">
        <f>IF($AB1494="","",IFERROR(INDEX(ITP!$I$3:$I$46,MATCH($AB1494,ITP!$E$3:$E$46,0)),""))</f>
        <v/>
      </c>
      <c r="V1494" s="33">
        <f>IF($AB1494="","",IFERROR(INDEX(ITP!$J$3:$J$46,MATCH($AB1494,ITP!$E$3:$E$46,0)),""))</f>
        <v/>
      </c>
      <c r="W1494" s="33">
        <f>IF($AB1494="","",IFERROR(INDEX(ITP!$K$3:$K$46,MATCH($AB1494,ITP!$E$3:$E$46,0)),""))</f>
        <v/>
      </c>
      <c r="X1494" s="33">
        <f>IF($AB1494="","",IFERROR(INDEX(ITP!$L$3:$L$46,MATCH($AB1494,ITP!$E$3:$E$46,0)),""))</f>
        <v/>
      </c>
      <c r="Y1494" s="33">
        <f>IF($AB1494="","",IFERROR(INDEX(ITP!$M$3:$M$46,MATCH($AB1494,ITP!$E$3:$E$46,0)),""))</f>
        <v/>
      </c>
      <c r="Z1494" s="33">
        <f>IF($AB1494="","",IFERROR(INDEX(ITP!$N$3:$N$46,MATCH($AB1494,ITP!$E$3:$E$46,0)),""))</f>
        <v/>
      </c>
      <c r="AA1494" s="13">
        <f>IF(A1494="","",A1494&amp;"|"&amp;COUNTIF($A$2:A1494,A1494))</f>
        <v/>
      </c>
      <c r="AB1494" s="13">
        <f>IF($A1494="","",IFERROR(INDEX(ITP!$C$3:$C$21,MATCH(1,INDEX((ITP!$A$3:$A$21=$A1494)*(((ITP!$B$3:$B$21="")+ISNUMBER(SEARCH(ITP!$B$3:$B$21,$G1494&amp;" "&amp;$T1494)))&gt;0),0),0)),""))</f>
        <v/>
      </c>
    </row>
    <row r="1495">
      <c r="A1495" s="33" t="n"/>
      <c r="B1495" s="10" t="n"/>
      <c r="C1495" s="33" t="n"/>
      <c r="D1495" s="28" t="n"/>
      <c r="E1495" s="10" t="n"/>
      <c r="F1495" s="44" t="n"/>
      <c r="G1495" s="33" t="n"/>
      <c r="H1495" s="33" t="n"/>
      <c r="I1495" s="33" t="n"/>
      <c r="J1495" s="33" t="n"/>
      <c r="K1495" s="44" t="n"/>
      <c r="L1495" s="10" t="n"/>
      <c r="M1495" s="33" t="n"/>
      <c r="N1495" s="33" t="n"/>
      <c r="O1495" s="33" t="n"/>
      <c r="P1495" s="33" t="n"/>
      <c r="Q1495" s="33" t="n"/>
      <c r="R1495" s="33">
        <f>IF($AB1495="","",IFERROR(INDEX(ITP!$G$3:$G$46,MATCH($AB1495,ITP!$E$3:$E$46,0)),""))</f>
        <v/>
      </c>
      <c r="S1495" s="33" t="n"/>
      <c r="T1495" s="33" t="n"/>
      <c r="U1495" s="33">
        <f>IF($AB1495="","",IFERROR(INDEX(ITP!$I$3:$I$46,MATCH($AB1495,ITP!$E$3:$E$46,0)),""))</f>
        <v/>
      </c>
      <c r="V1495" s="33">
        <f>IF($AB1495="","",IFERROR(INDEX(ITP!$J$3:$J$46,MATCH($AB1495,ITP!$E$3:$E$46,0)),""))</f>
        <v/>
      </c>
      <c r="W1495" s="33">
        <f>IF($AB1495="","",IFERROR(INDEX(ITP!$K$3:$K$46,MATCH($AB1495,ITP!$E$3:$E$46,0)),""))</f>
        <v/>
      </c>
      <c r="X1495" s="33">
        <f>IF($AB1495="","",IFERROR(INDEX(ITP!$L$3:$L$46,MATCH($AB1495,ITP!$E$3:$E$46,0)),""))</f>
        <v/>
      </c>
      <c r="Y1495" s="33">
        <f>IF($AB1495="","",IFERROR(INDEX(ITP!$M$3:$M$46,MATCH($AB1495,ITP!$E$3:$E$46,0)),""))</f>
        <v/>
      </c>
      <c r="Z1495" s="33">
        <f>IF($AB1495="","",IFERROR(INDEX(ITP!$N$3:$N$46,MATCH($AB1495,ITP!$E$3:$E$46,0)),""))</f>
        <v/>
      </c>
      <c r="AA1495" s="13">
        <f>IF(A1495="","",A1495&amp;"|"&amp;COUNTIF($A$2:A1495,A1495))</f>
        <v/>
      </c>
      <c r="AB1495" s="13">
        <f>IF($A1495="","",IFERROR(INDEX(ITP!$C$3:$C$21,MATCH(1,INDEX((ITP!$A$3:$A$21=$A1495)*(((ITP!$B$3:$B$21="")+ISNUMBER(SEARCH(ITP!$B$3:$B$21,$G1495&amp;" "&amp;$T1495)))&gt;0),0),0)),""))</f>
        <v/>
      </c>
    </row>
    <row r="1496">
      <c r="A1496" s="33" t="n"/>
      <c r="B1496" s="10" t="n"/>
      <c r="C1496" s="33" t="n"/>
      <c r="D1496" s="28" t="n"/>
      <c r="E1496" s="10" t="n"/>
      <c r="F1496" s="44" t="n"/>
      <c r="G1496" s="33" t="n"/>
      <c r="H1496" s="33" t="n"/>
      <c r="I1496" s="33" t="n"/>
      <c r="J1496" s="33" t="n"/>
      <c r="K1496" s="44" t="n"/>
      <c r="L1496" s="10" t="n"/>
      <c r="M1496" s="33" t="n"/>
      <c r="N1496" s="33" t="n"/>
      <c r="O1496" s="33" t="n"/>
      <c r="P1496" s="33" t="n"/>
      <c r="Q1496" s="33" t="n"/>
      <c r="R1496" s="33">
        <f>IF($AB1496="","",IFERROR(INDEX(ITP!$G$3:$G$46,MATCH($AB1496,ITP!$E$3:$E$46,0)),""))</f>
        <v/>
      </c>
      <c r="S1496" s="33" t="n"/>
      <c r="T1496" s="33" t="n"/>
      <c r="U1496" s="33">
        <f>IF($AB1496="","",IFERROR(INDEX(ITP!$I$3:$I$46,MATCH($AB1496,ITP!$E$3:$E$46,0)),""))</f>
        <v/>
      </c>
      <c r="V1496" s="33">
        <f>IF($AB1496="","",IFERROR(INDEX(ITP!$J$3:$J$46,MATCH($AB1496,ITP!$E$3:$E$46,0)),""))</f>
        <v/>
      </c>
      <c r="W1496" s="33">
        <f>IF($AB1496="","",IFERROR(INDEX(ITP!$K$3:$K$46,MATCH($AB1496,ITP!$E$3:$E$46,0)),""))</f>
        <v/>
      </c>
      <c r="X1496" s="33">
        <f>IF($AB1496="","",IFERROR(INDEX(ITP!$L$3:$L$46,MATCH($AB1496,ITP!$E$3:$E$46,0)),""))</f>
        <v/>
      </c>
      <c r="Y1496" s="33">
        <f>IF($AB1496="","",IFERROR(INDEX(ITP!$M$3:$M$46,MATCH($AB1496,ITP!$E$3:$E$46,0)),""))</f>
        <v/>
      </c>
      <c r="Z1496" s="33">
        <f>IF($AB1496="","",IFERROR(INDEX(ITP!$N$3:$N$46,MATCH($AB1496,ITP!$E$3:$E$46,0)),""))</f>
        <v/>
      </c>
      <c r="AA1496" s="13">
        <f>IF(A1496="","",A1496&amp;"|"&amp;COUNTIF($A$2:A1496,A1496))</f>
        <v/>
      </c>
      <c r="AB1496" s="13">
        <f>IF($A1496="","",IFERROR(INDEX(ITP!$C$3:$C$21,MATCH(1,INDEX((ITP!$A$3:$A$21=$A1496)*(((ITP!$B$3:$B$21="")+ISNUMBER(SEARCH(ITP!$B$3:$B$21,$G1496&amp;" "&amp;$T1496)))&gt;0),0),0)),""))</f>
        <v/>
      </c>
    </row>
    <row r="1497">
      <c r="A1497" s="33" t="n"/>
      <c r="B1497" s="10" t="n"/>
      <c r="C1497" s="33" t="n"/>
      <c r="D1497" s="28" t="n"/>
      <c r="E1497" s="10" t="n"/>
      <c r="F1497" s="44" t="n"/>
      <c r="G1497" s="33" t="n"/>
      <c r="H1497" s="33" t="n"/>
      <c r="I1497" s="33" t="n"/>
      <c r="J1497" s="33" t="n"/>
      <c r="K1497" s="44" t="n"/>
      <c r="L1497" s="10" t="n"/>
      <c r="M1497" s="33" t="n"/>
      <c r="N1497" s="33" t="n"/>
      <c r="O1497" s="33" t="n"/>
      <c r="P1497" s="33" t="n"/>
      <c r="Q1497" s="33" t="n"/>
      <c r="R1497" s="33">
        <f>IF($AB1497="","",IFERROR(INDEX(ITP!$G$3:$G$46,MATCH($AB1497,ITP!$E$3:$E$46,0)),""))</f>
        <v/>
      </c>
      <c r="S1497" s="33" t="n"/>
      <c r="T1497" s="33" t="n"/>
      <c r="U1497" s="33">
        <f>IF($AB1497="","",IFERROR(INDEX(ITP!$I$3:$I$46,MATCH($AB1497,ITP!$E$3:$E$46,0)),""))</f>
        <v/>
      </c>
      <c r="V1497" s="33">
        <f>IF($AB1497="","",IFERROR(INDEX(ITP!$J$3:$J$46,MATCH($AB1497,ITP!$E$3:$E$46,0)),""))</f>
        <v/>
      </c>
      <c r="W1497" s="33">
        <f>IF($AB1497="","",IFERROR(INDEX(ITP!$K$3:$K$46,MATCH($AB1497,ITP!$E$3:$E$46,0)),""))</f>
        <v/>
      </c>
      <c r="X1497" s="33">
        <f>IF($AB1497="","",IFERROR(INDEX(ITP!$L$3:$L$46,MATCH($AB1497,ITP!$E$3:$E$46,0)),""))</f>
        <v/>
      </c>
      <c r="Y1497" s="33">
        <f>IF($AB1497="","",IFERROR(INDEX(ITP!$M$3:$M$46,MATCH($AB1497,ITP!$E$3:$E$46,0)),""))</f>
        <v/>
      </c>
      <c r="Z1497" s="33">
        <f>IF($AB1497="","",IFERROR(INDEX(ITP!$N$3:$N$46,MATCH($AB1497,ITP!$E$3:$E$46,0)),""))</f>
        <v/>
      </c>
      <c r="AA1497" s="13">
        <f>IF(A1497="","",A1497&amp;"|"&amp;COUNTIF($A$2:A1497,A1497))</f>
        <v/>
      </c>
      <c r="AB1497" s="13">
        <f>IF($A1497="","",IFERROR(INDEX(ITP!$C$3:$C$21,MATCH(1,INDEX((ITP!$A$3:$A$21=$A1497)*(((ITP!$B$3:$B$21="")+ISNUMBER(SEARCH(ITP!$B$3:$B$21,$G1497&amp;" "&amp;$T1497)))&gt;0),0),0)),""))</f>
        <v/>
      </c>
    </row>
    <row r="1498">
      <c r="A1498" s="33" t="n"/>
      <c r="B1498" s="10" t="n"/>
      <c r="C1498" s="33" t="n"/>
      <c r="D1498" s="28" t="n"/>
      <c r="E1498" s="10" t="n"/>
      <c r="F1498" s="44" t="n"/>
      <c r="G1498" s="33" t="n"/>
      <c r="H1498" s="33" t="n"/>
      <c r="I1498" s="33" t="n"/>
      <c r="J1498" s="33" t="n"/>
      <c r="K1498" s="44" t="n"/>
      <c r="L1498" s="10" t="n"/>
      <c r="M1498" s="33" t="n"/>
      <c r="N1498" s="33" t="n"/>
      <c r="O1498" s="33" t="n"/>
      <c r="P1498" s="33" t="n"/>
      <c r="Q1498" s="33" t="n"/>
      <c r="R1498" s="33">
        <f>IF($AB1498="","",IFERROR(INDEX(ITP!$G$3:$G$46,MATCH($AB1498,ITP!$E$3:$E$46,0)),""))</f>
        <v/>
      </c>
      <c r="S1498" s="33" t="n"/>
      <c r="T1498" s="33" t="n"/>
      <c r="U1498" s="33">
        <f>IF($AB1498="","",IFERROR(INDEX(ITP!$I$3:$I$46,MATCH($AB1498,ITP!$E$3:$E$46,0)),""))</f>
        <v/>
      </c>
      <c r="V1498" s="33">
        <f>IF($AB1498="","",IFERROR(INDEX(ITP!$J$3:$J$46,MATCH($AB1498,ITP!$E$3:$E$46,0)),""))</f>
        <v/>
      </c>
      <c r="W1498" s="33">
        <f>IF($AB1498="","",IFERROR(INDEX(ITP!$K$3:$K$46,MATCH($AB1498,ITP!$E$3:$E$46,0)),""))</f>
        <v/>
      </c>
      <c r="X1498" s="33">
        <f>IF($AB1498="","",IFERROR(INDEX(ITP!$L$3:$L$46,MATCH($AB1498,ITP!$E$3:$E$46,0)),""))</f>
        <v/>
      </c>
      <c r="Y1498" s="33">
        <f>IF($AB1498="","",IFERROR(INDEX(ITP!$M$3:$M$46,MATCH($AB1498,ITP!$E$3:$E$46,0)),""))</f>
        <v/>
      </c>
      <c r="Z1498" s="33">
        <f>IF($AB1498="","",IFERROR(INDEX(ITP!$N$3:$N$46,MATCH($AB1498,ITP!$E$3:$E$46,0)),""))</f>
        <v/>
      </c>
      <c r="AA1498" s="13">
        <f>IF(A1498="","",A1498&amp;"|"&amp;COUNTIF($A$2:A1498,A1498))</f>
        <v/>
      </c>
      <c r="AB1498" s="13">
        <f>IF($A1498="","",IFERROR(INDEX(ITP!$C$3:$C$21,MATCH(1,INDEX((ITP!$A$3:$A$21=$A1498)*(((ITP!$B$3:$B$21="")+ISNUMBER(SEARCH(ITP!$B$3:$B$21,$G1498&amp;" "&amp;$T1498)))&gt;0),0),0)),""))</f>
        <v/>
      </c>
    </row>
    <row r="1499">
      <c r="A1499" s="33" t="n"/>
      <c r="B1499" s="10" t="n"/>
      <c r="C1499" s="33" t="n"/>
      <c r="D1499" s="28" t="n"/>
      <c r="E1499" s="10" t="n"/>
      <c r="F1499" s="44" t="n"/>
      <c r="G1499" s="33" t="n"/>
      <c r="H1499" s="33" t="n"/>
      <c r="I1499" s="33" t="n"/>
      <c r="J1499" s="33" t="n"/>
      <c r="K1499" s="44" t="n"/>
      <c r="L1499" s="10" t="n"/>
      <c r="M1499" s="33" t="n"/>
      <c r="N1499" s="33" t="n"/>
      <c r="O1499" s="33" t="n"/>
      <c r="P1499" s="33" t="n"/>
      <c r="Q1499" s="33" t="n"/>
      <c r="R1499" s="33">
        <f>IF($AB1499="","",IFERROR(INDEX(ITP!$G$3:$G$46,MATCH($AB1499,ITP!$E$3:$E$46,0)),""))</f>
        <v/>
      </c>
      <c r="S1499" s="33" t="n"/>
      <c r="T1499" s="33" t="n"/>
      <c r="U1499" s="33">
        <f>IF($AB1499="","",IFERROR(INDEX(ITP!$I$3:$I$46,MATCH($AB1499,ITP!$E$3:$E$46,0)),""))</f>
        <v/>
      </c>
      <c r="V1499" s="33">
        <f>IF($AB1499="","",IFERROR(INDEX(ITP!$J$3:$J$46,MATCH($AB1499,ITP!$E$3:$E$46,0)),""))</f>
        <v/>
      </c>
      <c r="W1499" s="33">
        <f>IF($AB1499="","",IFERROR(INDEX(ITP!$K$3:$K$46,MATCH($AB1499,ITP!$E$3:$E$46,0)),""))</f>
        <v/>
      </c>
      <c r="X1499" s="33">
        <f>IF($AB1499="","",IFERROR(INDEX(ITP!$L$3:$L$46,MATCH($AB1499,ITP!$E$3:$E$46,0)),""))</f>
        <v/>
      </c>
      <c r="Y1499" s="33">
        <f>IF($AB1499="","",IFERROR(INDEX(ITP!$M$3:$M$46,MATCH($AB1499,ITP!$E$3:$E$46,0)),""))</f>
        <v/>
      </c>
      <c r="Z1499" s="33">
        <f>IF($AB1499="","",IFERROR(INDEX(ITP!$N$3:$N$46,MATCH($AB1499,ITP!$E$3:$E$46,0)),""))</f>
        <v/>
      </c>
      <c r="AA1499" s="13">
        <f>IF(A1499="","",A1499&amp;"|"&amp;COUNTIF($A$2:A1499,A1499))</f>
        <v/>
      </c>
      <c r="AB1499" s="13">
        <f>IF($A1499="","",IFERROR(INDEX(ITP!$C$3:$C$21,MATCH(1,INDEX((ITP!$A$3:$A$21=$A1499)*(((ITP!$B$3:$B$21="")+ISNUMBER(SEARCH(ITP!$B$3:$B$21,$G1499&amp;" "&amp;$T1499)))&gt;0),0),0)),""))</f>
        <v/>
      </c>
    </row>
    <row r="1500">
      <c r="A1500" s="33" t="n"/>
      <c r="B1500" s="10" t="n"/>
      <c r="C1500" s="33" t="n"/>
      <c r="D1500" s="28" t="n"/>
      <c r="E1500" s="10" t="n"/>
      <c r="F1500" s="44" t="n"/>
      <c r="G1500" s="33" t="n"/>
      <c r="H1500" s="33" t="n"/>
      <c r="I1500" s="33" t="n"/>
      <c r="J1500" s="33" t="n"/>
      <c r="K1500" s="44" t="n"/>
      <c r="L1500" s="10" t="n"/>
      <c r="M1500" s="33" t="n"/>
      <c r="N1500" s="33" t="n"/>
      <c r="O1500" s="33" t="n"/>
      <c r="P1500" s="33" t="n"/>
      <c r="Q1500" s="33" t="n"/>
      <c r="R1500" s="33">
        <f>IF($AB1500="","",IFERROR(INDEX(ITP!$G$3:$G$46,MATCH($AB1500,ITP!$E$3:$E$46,0)),""))</f>
        <v/>
      </c>
      <c r="S1500" s="33" t="n"/>
      <c r="T1500" s="33" t="n"/>
      <c r="U1500" s="33">
        <f>IF($AB1500="","",IFERROR(INDEX(ITP!$I$3:$I$46,MATCH($AB1500,ITP!$E$3:$E$46,0)),""))</f>
        <v/>
      </c>
      <c r="V1500" s="33">
        <f>IF($AB1500="","",IFERROR(INDEX(ITP!$J$3:$J$46,MATCH($AB1500,ITP!$E$3:$E$46,0)),""))</f>
        <v/>
      </c>
      <c r="W1500" s="33">
        <f>IF($AB1500="","",IFERROR(INDEX(ITP!$K$3:$K$46,MATCH($AB1500,ITP!$E$3:$E$46,0)),""))</f>
        <v/>
      </c>
      <c r="X1500" s="33">
        <f>IF($AB1500="","",IFERROR(INDEX(ITP!$L$3:$L$46,MATCH($AB1500,ITP!$E$3:$E$46,0)),""))</f>
        <v/>
      </c>
      <c r="Y1500" s="33">
        <f>IF($AB1500="","",IFERROR(INDEX(ITP!$M$3:$M$46,MATCH($AB1500,ITP!$E$3:$E$46,0)),""))</f>
        <v/>
      </c>
      <c r="Z1500" s="33">
        <f>IF($AB1500="","",IFERROR(INDEX(ITP!$N$3:$N$46,MATCH($AB1500,ITP!$E$3:$E$46,0)),""))</f>
        <v/>
      </c>
      <c r="AA1500" s="13">
        <f>IF(A1500="","",A1500&amp;"|"&amp;COUNTIF($A$2:A1500,A1500))</f>
        <v/>
      </c>
      <c r="AB1500" s="13">
        <f>IF($A1500="","",IFERROR(INDEX(ITP!$C$3:$C$21,MATCH(1,INDEX((ITP!$A$3:$A$21=$A1500)*(((ITP!$B$3:$B$21="")+ISNUMBER(SEARCH(ITP!$B$3:$B$21,$G1500&amp;" "&amp;$T1500)))&gt;0),0),0)),""))</f>
        <v/>
      </c>
    </row>
    <row r="1501">
      <c r="A1501" s="33" t="n"/>
      <c r="B1501" s="10" t="n"/>
      <c r="C1501" s="33" t="n"/>
      <c r="D1501" s="28" t="n"/>
      <c r="E1501" s="10" t="n"/>
      <c r="F1501" s="44" t="n"/>
      <c r="G1501" s="33" t="n"/>
      <c r="H1501" s="33" t="n"/>
      <c r="I1501" s="33" t="n"/>
      <c r="J1501" s="33" t="n"/>
      <c r="K1501" s="44" t="n"/>
      <c r="L1501" s="10" t="n"/>
      <c r="M1501" s="33" t="n"/>
      <c r="N1501" s="33" t="n"/>
      <c r="O1501" s="33" t="n"/>
      <c r="P1501" s="33" t="n"/>
      <c r="Q1501" s="33" t="n"/>
      <c r="R1501" s="33">
        <f>IF($AB1501="","",IFERROR(INDEX(ITP!$G$3:$G$46,MATCH($AB1501,ITP!$E$3:$E$46,0)),""))</f>
        <v/>
      </c>
      <c r="S1501" s="33" t="n"/>
      <c r="T1501" s="33" t="n"/>
      <c r="U1501" s="33">
        <f>IF($AB1501="","",IFERROR(INDEX(ITP!$I$3:$I$46,MATCH($AB1501,ITP!$E$3:$E$46,0)),""))</f>
        <v/>
      </c>
      <c r="V1501" s="33">
        <f>IF($AB1501="","",IFERROR(INDEX(ITP!$J$3:$J$46,MATCH($AB1501,ITP!$E$3:$E$46,0)),""))</f>
        <v/>
      </c>
      <c r="W1501" s="33">
        <f>IF($AB1501="","",IFERROR(INDEX(ITP!$K$3:$K$46,MATCH($AB1501,ITP!$E$3:$E$46,0)),""))</f>
        <v/>
      </c>
      <c r="X1501" s="33">
        <f>IF($AB1501="","",IFERROR(INDEX(ITP!$L$3:$L$46,MATCH($AB1501,ITP!$E$3:$E$46,0)),""))</f>
        <v/>
      </c>
      <c r="Y1501" s="33">
        <f>IF($AB1501="","",IFERROR(INDEX(ITP!$M$3:$M$46,MATCH($AB1501,ITP!$E$3:$E$46,0)),""))</f>
        <v/>
      </c>
      <c r="Z1501" s="33">
        <f>IF($AB1501="","",IFERROR(INDEX(ITP!$N$3:$N$46,MATCH($AB1501,ITP!$E$3:$E$46,0)),""))</f>
        <v/>
      </c>
      <c r="AA1501" s="13">
        <f>IF(A1501="","",A1501&amp;"|"&amp;COUNTIF($A$2:A1501,A1501))</f>
        <v/>
      </c>
      <c r="AB1501" s="13">
        <f>IF($A1501="","",IFERROR(INDEX(ITP!$C$3:$C$21,MATCH(1,INDEX((ITP!$A$3:$A$21=$A1501)*(((ITP!$B$3:$B$21="")+ISNUMBER(SEARCH(ITP!$B$3:$B$21,$G1501&amp;" "&amp;$T1501)))&gt;0),0),0)),""))</f>
        <v/>
      </c>
    </row>
    <row r="1502">
      <c r="A1502" s="33" t="n"/>
      <c r="B1502" s="10" t="n"/>
      <c r="C1502" s="33" t="n"/>
      <c r="D1502" s="28" t="n"/>
      <c r="E1502" s="10" t="n"/>
      <c r="F1502" s="44" t="n"/>
      <c r="G1502" s="33" t="n"/>
      <c r="H1502" s="33" t="n"/>
      <c r="I1502" s="33" t="n"/>
      <c r="J1502" s="33" t="n"/>
      <c r="K1502" s="44" t="n"/>
      <c r="L1502" s="10" t="n"/>
      <c r="M1502" s="33" t="n"/>
      <c r="N1502" s="33" t="n"/>
      <c r="O1502" s="33" t="n"/>
      <c r="P1502" s="33" t="n"/>
      <c r="Q1502" s="33" t="n"/>
      <c r="R1502" s="33">
        <f>IF($AB1502="","",IFERROR(INDEX(ITP!$G$3:$G$46,MATCH($AB1502,ITP!$E$3:$E$46,0)),""))</f>
        <v/>
      </c>
      <c r="S1502" s="33" t="n"/>
      <c r="T1502" s="33" t="n"/>
      <c r="U1502" s="33">
        <f>IF($AB1502="","",IFERROR(INDEX(ITP!$I$3:$I$46,MATCH($AB1502,ITP!$E$3:$E$46,0)),""))</f>
        <v/>
      </c>
      <c r="V1502" s="33">
        <f>IF($AB1502="","",IFERROR(INDEX(ITP!$J$3:$J$46,MATCH($AB1502,ITP!$E$3:$E$46,0)),""))</f>
        <v/>
      </c>
      <c r="W1502" s="33">
        <f>IF($AB1502="","",IFERROR(INDEX(ITP!$K$3:$K$46,MATCH($AB1502,ITP!$E$3:$E$46,0)),""))</f>
        <v/>
      </c>
      <c r="X1502" s="33">
        <f>IF($AB1502="","",IFERROR(INDEX(ITP!$L$3:$L$46,MATCH($AB1502,ITP!$E$3:$E$46,0)),""))</f>
        <v/>
      </c>
      <c r="Y1502" s="33">
        <f>IF($AB1502="","",IFERROR(INDEX(ITP!$M$3:$M$46,MATCH($AB1502,ITP!$E$3:$E$46,0)),""))</f>
        <v/>
      </c>
      <c r="Z1502" s="33">
        <f>IF($AB1502="","",IFERROR(INDEX(ITP!$N$3:$N$46,MATCH($AB1502,ITP!$E$3:$E$46,0)),""))</f>
        <v/>
      </c>
      <c r="AA1502" s="13">
        <f>IF(A1502="","",A1502&amp;"|"&amp;COUNTIF($A$2:A1502,A1502))</f>
        <v/>
      </c>
      <c r="AB1502" s="13">
        <f>IF($A1502="","",IFERROR(INDEX(ITP!$C$3:$C$21,MATCH(1,INDEX((ITP!$A$3:$A$21=$A1502)*(((ITP!$B$3:$B$21="")+ISNUMBER(SEARCH(ITP!$B$3:$B$21,$G1502&amp;" "&amp;$T1502)))&gt;0),0),0)),""))</f>
        <v/>
      </c>
    </row>
    <row r="1503">
      <c r="A1503" s="33" t="n"/>
      <c r="B1503" s="10" t="n"/>
      <c r="C1503" s="33" t="n"/>
      <c r="D1503" s="28" t="n"/>
      <c r="E1503" s="10" t="n"/>
      <c r="F1503" s="44" t="n"/>
      <c r="G1503" s="33" t="n"/>
      <c r="H1503" s="33" t="n"/>
      <c r="I1503" s="33" t="n"/>
      <c r="J1503" s="33" t="n"/>
      <c r="K1503" s="44" t="n"/>
      <c r="L1503" s="10" t="n"/>
      <c r="M1503" s="33" t="n"/>
      <c r="N1503" s="33" t="n"/>
      <c r="O1503" s="33" t="n"/>
      <c r="P1503" s="33" t="n"/>
      <c r="Q1503" s="33" t="n"/>
      <c r="R1503" s="33">
        <f>IF($AB1503="","",IFERROR(INDEX(ITP!$G$3:$G$46,MATCH($AB1503,ITP!$E$3:$E$46,0)),""))</f>
        <v/>
      </c>
      <c r="S1503" s="33" t="n"/>
      <c r="T1503" s="33" t="n"/>
      <c r="U1503" s="33">
        <f>IF($AB1503="","",IFERROR(INDEX(ITP!$I$3:$I$46,MATCH($AB1503,ITP!$E$3:$E$46,0)),""))</f>
        <v/>
      </c>
      <c r="V1503" s="33">
        <f>IF($AB1503="","",IFERROR(INDEX(ITP!$J$3:$J$46,MATCH($AB1503,ITP!$E$3:$E$46,0)),""))</f>
        <v/>
      </c>
      <c r="W1503" s="33">
        <f>IF($AB1503="","",IFERROR(INDEX(ITP!$K$3:$K$46,MATCH($AB1503,ITP!$E$3:$E$46,0)),""))</f>
        <v/>
      </c>
      <c r="X1503" s="33">
        <f>IF($AB1503="","",IFERROR(INDEX(ITP!$L$3:$L$46,MATCH($AB1503,ITP!$E$3:$E$46,0)),""))</f>
        <v/>
      </c>
      <c r="Y1503" s="33">
        <f>IF($AB1503="","",IFERROR(INDEX(ITP!$M$3:$M$46,MATCH($AB1503,ITP!$E$3:$E$46,0)),""))</f>
        <v/>
      </c>
      <c r="Z1503" s="33">
        <f>IF($AB1503="","",IFERROR(INDEX(ITP!$N$3:$N$46,MATCH($AB1503,ITP!$E$3:$E$46,0)),""))</f>
        <v/>
      </c>
      <c r="AA1503" s="13">
        <f>IF(A1503="","",A1503&amp;"|"&amp;COUNTIF($A$2:A1503,A1503))</f>
        <v/>
      </c>
      <c r="AB1503" s="13">
        <f>IF($A1503="","",IFERROR(INDEX(ITP!$C$3:$C$21,MATCH(1,INDEX((ITP!$A$3:$A$21=$A1503)*(((ITP!$B$3:$B$21="")+ISNUMBER(SEARCH(ITP!$B$3:$B$21,$G1503&amp;" "&amp;$T1503)))&gt;0),0),0)),""))</f>
        <v/>
      </c>
    </row>
    <row r="1504">
      <c r="A1504" s="33" t="n"/>
      <c r="B1504" s="10" t="n"/>
      <c r="C1504" s="33" t="n"/>
      <c r="D1504" s="28" t="n"/>
      <c r="E1504" s="10" t="n"/>
      <c r="F1504" s="44" t="n"/>
      <c r="G1504" s="33" t="n"/>
      <c r="H1504" s="33" t="n"/>
      <c r="I1504" s="33" t="n"/>
      <c r="J1504" s="33" t="n"/>
      <c r="K1504" s="44" t="n"/>
      <c r="L1504" s="10" t="n"/>
      <c r="M1504" s="33" t="n"/>
      <c r="N1504" s="33" t="n"/>
      <c r="O1504" s="33" t="n"/>
      <c r="P1504" s="33" t="n"/>
      <c r="Q1504" s="33" t="n"/>
      <c r="R1504" s="33">
        <f>IF($AB1504="","",IFERROR(INDEX(ITP!$G$3:$G$46,MATCH($AB1504,ITP!$E$3:$E$46,0)),""))</f>
        <v/>
      </c>
      <c r="S1504" s="33" t="n"/>
      <c r="T1504" s="33" t="n"/>
      <c r="U1504" s="33">
        <f>IF($AB1504="","",IFERROR(INDEX(ITP!$I$3:$I$46,MATCH($AB1504,ITP!$E$3:$E$46,0)),""))</f>
        <v/>
      </c>
      <c r="V1504" s="33">
        <f>IF($AB1504="","",IFERROR(INDEX(ITP!$J$3:$J$46,MATCH($AB1504,ITP!$E$3:$E$46,0)),""))</f>
        <v/>
      </c>
      <c r="W1504" s="33">
        <f>IF($AB1504="","",IFERROR(INDEX(ITP!$K$3:$K$46,MATCH($AB1504,ITP!$E$3:$E$46,0)),""))</f>
        <v/>
      </c>
      <c r="X1504" s="33">
        <f>IF($AB1504="","",IFERROR(INDEX(ITP!$L$3:$L$46,MATCH($AB1504,ITP!$E$3:$E$46,0)),""))</f>
        <v/>
      </c>
      <c r="Y1504" s="33">
        <f>IF($AB1504="","",IFERROR(INDEX(ITP!$M$3:$M$46,MATCH($AB1504,ITP!$E$3:$E$46,0)),""))</f>
        <v/>
      </c>
      <c r="Z1504" s="33">
        <f>IF($AB1504="","",IFERROR(INDEX(ITP!$N$3:$N$46,MATCH($AB1504,ITP!$E$3:$E$46,0)),""))</f>
        <v/>
      </c>
      <c r="AA1504" s="13">
        <f>IF(A1504="","",A1504&amp;"|"&amp;COUNTIF($A$2:A1504,A1504))</f>
        <v/>
      </c>
      <c r="AB1504" s="13">
        <f>IF($A1504="","",IFERROR(INDEX(ITP!$C$3:$C$21,MATCH(1,INDEX((ITP!$A$3:$A$21=$A1504)*(((ITP!$B$3:$B$21="")+ISNUMBER(SEARCH(ITP!$B$3:$B$21,$G1504&amp;" "&amp;$T1504)))&gt;0),0),0)),""))</f>
        <v/>
      </c>
    </row>
    <row r="1505">
      <c r="A1505" s="33" t="n"/>
      <c r="B1505" s="10" t="n"/>
      <c r="C1505" s="33" t="n"/>
      <c r="D1505" s="28" t="n"/>
      <c r="E1505" s="10" t="n"/>
      <c r="F1505" s="44" t="n"/>
      <c r="G1505" s="33" t="n"/>
      <c r="H1505" s="33" t="n"/>
      <c r="I1505" s="33" t="n"/>
      <c r="J1505" s="33" t="n"/>
      <c r="K1505" s="44" t="n"/>
      <c r="L1505" s="10" t="n"/>
      <c r="M1505" s="33" t="n"/>
      <c r="N1505" s="33" t="n"/>
      <c r="O1505" s="33" t="n"/>
      <c r="P1505" s="33" t="n"/>
      <c r="Q1505" s="33" t="n"/>
      <c r="R1505" s="33">
        <f>IF($AB1505="","",IFERROR(INDEX(ITP!$G$3:$G$46,MATCH($AB1505,ITP!$E$3:$E$46,0)),""))</f>
        <v/>
      </c>
      <c r="S1505" s="33" t="n"/>
      <c r="T1505" s="33" t="n"/>
      <c r="U1505" s="33">
        <f>IF($AB1505="","",IFERROR(INDEX(ITP!$I$3:$I$46,MATCH($AB1505,ITP!$E$3:$E$46,0)),""))</f>
        <v/>
      </c>
      <c r="V1505" s="33">
        <f>IF($AB1505="","",IFERROR(INDEX(ITP!$J$3:$J$46,MATCH($AB1505,ITP!$E$3:$E$46,0)),""))</f>
        <v/>
      </c>
      <c r="W1505" s="33">
        <f>IF($AB1505="","",IFERROR(INDEX(ITP!$K$3:$K$46,MATCH($AB1505,ITP!$E$3:$E$46,0)),""))</f>
        <v/>
      </c>
      <c r="X1505" s="33">
        <f>IF($AB1505="","",IFERROR(INDEX(ITP!$L$3:$L$46,MATCH($AB1505,ITP!$E$3:$E$46,0)),""))</f>
        <v/>
      </c>
      <c r="Y1505" s="33">
        <f>IF($AB1505="","",IFERROR(INDEX(ITP!$M$3:$M$46,MATCH($AB1505,ITP!$E$3:$E$46,0)),""))</f>
        <v/>
      </c>
      <c r="Z1505" s="33">
        <f>IF($AB1505="","",IFERROR(INDEX(ITP!$N$3:$N$46,MATCH($AB1505,ITP!$E$3:$E$46,0)),""))</f>
        <v/>
      </c>
      <c r="AA1505" s="13">
        <f>IF(A1505="","",A1505&amp;"|"&amp;COUNTIF($A$2:A1505,A1505))</f>
        <v/>
      </c>
      <c r="AB1505" s="13">
        <f>IF($A1505="","",IFERROR(INDEX(ITP!$C$3:$C$21,MATCH(1,INDEX((ITP!$A$3:$A$21=$A1505)*(((ITP!$B$3:$B$21="")+ISNUMBER(SEARCH(ITP!$B$3:$B$21,$G1505&amp;" "&amp;$T1505)))&gt;0),0),0)),""))</f>
        <v/>
      </c>
    </row>
    <row r="1506">
      <c r="A1506" s="33" t="n"/>
      <c r="B1506" s="10" t="n"/>
      <c r="C1506" s="33" t="n"/>
      <c r="D1506" s="28" t="n"/>
      <c r="E1506" s="10" t="n"/>
      <c r="F1506" s="44" t="n"/>
      <c r="G1506" s="33" t="n"/>
      <c r="H1506" s="33" t="n"/>
      <c r="I1506" s="33" t="n"/>
      <c r="J1506" s="33" t="n"/>
      <c r="K1506" s="44" t="n"/>
      <c r="L1506" s="10" t="n"/>
      <c r="M1506" s="33" t="n"/>
      <c r="N1506" s="33" t="n"/>
      <c r="O1506" s="33" t="n"/>
      <c r="P1506" s="33" t="n"/>
      <c r="Q1506" s="33" t="n"/>
      <c r="R1506" s="33">
        <f>IF($AB1506="","",IFERROR(INDEX(ITP!$G$3:$G$46,MATCH($AB1506,ITP!$E$3:$E$46,0)),""))</f>
        <v/>
      </c>
      <c r="S1506" s="33" t="n"/>
      <c r="T1506" s="33" t="n"/>
      <c r="U1506" s="33">
        <f>IF($AB1506="","",IFERROR(INDEX(ITP!$I$3:$I$46,MATCH($AB1506,ITP!$E$3:$E$46,0)),""))</f>
        <v/>
      </c>
      <c r="V1506" s="33">
        <f>IF($AB1506="","",IFERROR(INDEX(ITP!$J$3:$J$46,MATCH($AB1506,ITP!$E$3:$E$46,0)),""))</f>
        <v/>
      </c>
      <c r="W1506" s="33">
        <f>IF($AB1506="","",IFERROR(INDEX(ITP!$K$3:$K$46,MATCH($AB1506,ITP!$E$3:$E$46,0)),""))</f>
        <v/>
      </c>
      <c r="X1506" s="33">
        <f>IF($AB1506="","",IFERROR(INDEX(ITP!$L$3:$L$46,MATCH($AB1506,ITP!$E$3:$E$46,0)),""))</f>
        <v/>
      </c>
      <c r="Y1506" s="33">
        <f>IF($AB1506="","",IFERROR(INDEX(ITP!$M$3:$M$46,MATCH($AB1506,ITP!$E$3:$E$46,0)),""))</f>
        <v/>
      </c>
      <c r="Z1506" s="33">
        <f>IF($AB1506="","",IFERROR(INDEX(ITP!$N$3:$N$46,MATCH($AB1506,ITP!$E$3:$E$46,0)),""))</f>
        <v/>
      </c>
      <c r="AA1506" s="13">
        <f>IF(A1506="","",A1506&amp;"|"&amp;COUNTIF($A$2:A1506,A1506))</f>
        <v/>
      </c>
      <c r="AB1506" s="13">
        <f>IF($A1506="","",IFERROR(INDEX(ITP!$C$3:$C$21,MATCH(1,INDEX((ITP!$A$3:$A$21=$A1506)*(((ITP!$B$3:$B$21="")+ISNUMBER(SEARCH(ITP!$B$3:$B$21,$G1506&amp;" "&amp;$T1506)))&gt;0),0),0)),""))</f>
        <v/>
      </c>
    </row>
    <row r="1507">
      <c r="A1507" s="33" t="n"/>
      <c r="B1507" s="10" t="n"/>
      <c r="C1507" s="33" t="n"/>
      <c r="D1507" s="28" t="n"/>
      <c r="E1507" s="10" t="n"/>
      <c r="F1507" s="44" t="n"/>
      <c r="G1507" s="33" t="n"/>
      <c r="H1507" s="33" t="n"/>
      <c r="I1507" s="33" t="n"/>
      <c r="J1507" s="33" t="n"/>
      <c r="K1507" s="44" t="n"/>
      <c r="L1507" s="10" t="n"/>
      <c r="M1507" s="33" t="n"/>
      <c r="N1507" s="33" t="n"/>
      <c r="O1507" s="33" t="n"/>
      <c r="P1507" s="33" t="n"/>
      <c r="Q1507" s="33" t="n"/>
      <c r="R1507" s="33">
        <f>IF($AB1507="","",IFERROR(INDEX(ITP!$G$3:$G$46,MATCH($AB1507,ITP!$E$3:$E$46,0)),""))</f>
        <v/>
      </c>
      <c r="S1507" s="33" t="n"/>
      <c r="T1507" s="33" t="n"/>
      <c r="U1507" s="33">
        <f>IF($AB1507="","",IFERROR(INDEX(ITP!$I$3:$I$46,MATCH($AB1507,ITP!$E$3:$E$46,0)),""))</f>
        <v/>
      </c>
      <c r="V1507" s="33">
        <f>IF($AB1507="","",IFERROR(INDEX(ITP!$J$3:$J$46,MATCH($AB1507,ITP!$E$3:$E$46,0)),""))</f>
        <v/>
      </c>
      <c r="W1507" s="33">
        <f>IF($AB1507="","",IFERROR(INDEX(ITP!$K$3:$K$46,MATCH($AB1507,ITP!$E$3:$E$46,0)),""))</f>
        <v/>
      </c>
      <c r="X1507" s="33">
        <f>IF($AB1507="","",IFERROR(INDEX(ITP!$L$3:$L$46,MATCH($AB1507,ITP!$E$3:$E$46,0)),""))</f>
        <v/>
      </c>
      <c r="Y1507" s="33">
        <f>IF($AB1507="","",IFERROR(INDEX(ITP!$M$3:$M$46,MATCH($AB1507,ITP!$E$3:$E$46,0)),""))</f>
        <v/>
      </c>
      <c r="Z1507" s="33">
        <f>IF($AB1507="","",IFERROR(INDEX(ITP!$N$3:$N$46,MATCH($AB1507,ITP!$E$3:$E$46,0)),""))</f>
        <v/>
      </c>
      <c r="AA1507" s="13">
        <f>IF(A1507="","",A1507&amp;"|"&amp;COUNTIF($A$2:A1507,A1507))</f>
        <v/>
      </c>
      <c r="AB1507" s="13">
        <f>IF($A1507="","",IFERROR(INDEX(ITP!$C$3:$C$21,MATCH(1,INDEX((ITP!$A$3:$A$21=$A1507)*(((ITP!$B$3:$B$21="")+ISNUMBER(SEARCH(ITP!$B$3:$B$21,$G1507&amp;" "&amp;$T1507)))&gt;0),0),0)),""))</f>
        <v/>
      </c>
    </row>
    <row r="1508">
      <c r="A1508" s="33" t="n"/>
      <c r="B1508" s="10" t="n"/>
      <c r="C1508" s="33" t="n"/>
      <c r="D1508" s="28" t="n"/>
      <c r="E1508" s="10" t="n"/>
      <c r="F1508" s="44" t="n"/>
      <c r="G1508" s="33" t="n"/>
      <c r="H1508" s="33" t="n"/>
      <c r="I1508" s="33" t="n"/>
      <c r="J1508" s="33" t="n"/>
      <c r="K1508" s="44" t="n"/>
      <c r="L1508" s="10" t="n"/>
      <c r="M1508" s="33" t="n"/>
      <c r="N1508" s="33" t="n"/>
      <c r="O1508" s="33" t="n"/>
      <c r="P1508" s="33" t="n"/>
      <c r="Q1508" s="33" t="n"/>
      <c r="R1508" s="33">
        <f>IF($AB1508="","",IFERROR(INDEX(ITP!$G$3:$G$46,MATCH($AB1508,ITP!$E$3:$E$46,0)),""))</f>
        <v/>
      </c>
      <c r="S1508" s="33" t="n"/>
      <c r="T1508" s="33" t="n"/>
      <c r="U1508" s="33">
        <f>IF($AB1508="","",IFERROR(INDEX(ITP!$I$3:$I$46,MATCH($AB1508,ITP!$E$3:$E$46,0)),""))</f>
        <v/>
      </c>
      <c r="V1508" s="33">
        <f>IF($AB1508="","",IFERROR(INDEX(ITP!$J$3:$J$46,MATCH($AB1508,ITP!$E$3:$E$46,0)),""))</f>
        <v/>
      </c>
      <c r="W1508" s="33">
        <f>IF($AB1508="","",IFERROR(INDEX(ITP!$K$3:$K$46,MATCH($AB1508,ITP!$E$3:$E$46,0)),""))</f>
        <v/>
      </c>
      <c r="X1508" s="33">
        <f>IF($AB1508="","",IFERROR(INDEX(ITP!$L$3:$L$46,MATCH($AB1508,ITP!$E$3:$E$46,0)),""))</f>
        <v/>
      </c>
      <c r="Y1508" s="33">
        <f>IF($AB1508="","",IFERROR(INDEX(ITP!$M$3:$M$46,MATCH($AB1508,ITP!$E$3:$E$46,0)),""))</f>
        <v/>
      </c>
      <c r="Z1508" s="33">
        <f>IF($AB1508="","",IFERROR(INDEX(ITP!$N$3:$N$46,MATCH($AB1508,ITP!$E$3:$E$46,0)),""))</f>
        <v/>
      </c>
      <c r="AA1508" s="13">
        <f>IF(A1508="","",A1508&amp;"|"&amp;COUNTIF($A$2:A1508,A1508))</f>
        <v/>
      </c>
      <c r="AB1508" s="13">
        <f>IF($A1508="","",IFERROR(INDEX(ITP!$C$3:$C$21,MATCH(1,INDEX((ITP!$A$3:$A$21=$A1508)*(((ITP!$B$3:$B$21="")+ISNUMBER(SEARCH(ITP!$B$3:$B$21,$G1508&amp;" "&amp;$T1508)))&gt;0),0),0)),""))</f>
        <v/>
      </c>
    </row>
    <row r="1509">
      <c r="A1509" s="33" t="n"/>
      <c r="B1509" s="10" t="n"/>
      <c r="C1509" s="33" t="n"/>
      <c r="D1509" s="28" t="n"/>
      <c r="E1509" s="10" t="n"/>
      <c r="F1509" s="44" t="n"/>
      <c r="G1509" s="33" t="n"/>
      <c r="H1509" s="33" t="n"/>
      <c r="I1509" s="33" t="n"/>
      <c r="J1509" s="33" t="n"/>
      <c r="K1509" s="44" t="n"/>
      <c r="L1509" s="10" t="n"/>
      <c r="M1509" s="33" t="n"/>
      <c r="N1509" s="33" t="n"/>
      <c r="O1509" s="33" t="n"/>
      <c r="P1509" s="33" t="n"/>
      <c r="Q1509" s="33" t="n"/>
      <c r="R1509" s="33">
        <f>IF($AB1509="","",IFERROR(INDEX(ITP!$G$3:$G$46,MATCH($AB1509,ITP!$E$3:$E$46,0)),""))</f>
        <v/>
      </c>
      <c r="S1509" s="33" t="n"/>
      <c r="T1509" s="33" t="n"/>
      <c r="U1509" s="33">
        <f>IF($AB1509="","",IFERROR(INDEX(ITP!$I$3:$I$46,MATCH($AB1509,ITP!$E$3:$E$46,0)),""))</f>
        <v/>
      </c>
      <c r="V1509" s="33">
        <f>IF($AB1509="","",IFERROR(INDEX(ITP!$J$3:$J$46,MATCH($AB1509,ITP!$E$3:$E$46,0)),""))</f>
        <v/>
      </c>
      <c r="W1509" s="33">
        <f>IF($AB1509="","",IFERROR(INDEX(ITP!$K$3:$K$46,MATCH($AB1509,ITP!$E$3:$E$46,0)),""))</f>
        <v/>
      </c>
      <c r="X1509" s="33">
        <f>IF($AB1509="","",IFERROR(INDEX(ITP!$L$3:$L$46,MATCH($AB1509,ITP!$E$3:$E$46,0)),""))</f>
        <v/>
      </c>
      <c r="Y1509" s="33">
        <f>IF($AB1509="","",IFERROR(INDEX(ITP!$M$3:$M$46,MATCH($AB1509,ITP!$E$3:$E$46,0)),""))</f>
        <v/>
      </c>
      <c r="Z1509" s="33">
        <f>IF($AB1509="","",IFERROR(INDEX(ITP!$N$3:$N$46,MATCH($AB1509,ITP!$E$3:$E$46,0)),""))</f>
        <v/>
      </c>
      <c r="AA1509" s="13">
        <f>IF(A1509="","",A1509&amp;"|"&amp;COUNTIF($A$2:A1509,A1509))</f>
        <v/>
      </c>
      <c r="AB1509" s="13">
        <f>IF($A1509="","",IFERROR(INDEX(ITP!$C$3:$C$21,MATCH(1,INDEX((ITP!$A$3:$A$21=$A1509)*(((ITP!$B$3:$B$21="")+ISNUMBER(SEARCH(ITP!$B$3:$B$21,$G1509&amp;" "&amp;$T1509)))&gt;0),0),0)),""))</f>
        <v/>
      </c>
    </row>
    <row r="1510">
      <c r="A1510" s="33" t="n"/>
      <c r="B1510" s="10" t="n"/>
      <c r="C1510" s="33" t="n"/>
      <c r="D1510" s="28" t="n"/>
      <c r="E1510" s="10" t="n"/>
      <c r="F1510" s="44" t="n"/>
      <c r="G1510" s="33" t="n"/>
      <c r="H1510" s="33" t="n"/>
      <c r="I1510" s="33" t="n"/>
      <c r="J1510" s="33" t="n"/>
      <c r="K1510" s="44" t="n"/>
      <c r="L1510" s="10" t="n"/>
      <c r="M1510" s="33" t="n"/>
      <c r="N1510" s="33" t="n"/>
      <c r="O1510" s="33" t="n"/>
      <c r="P1510" s="33" t="n"/>
      <c r="Q1510" s="33" t="n"/>
      <c r="R1510" s="33">
        <f>IF($AB1510="","",IFERROR(INDEX(ITP!$G$3:$G$46,MATCH($AB1510,ITP!$E$3:$E$46,0)),""))</f>
        <v/>
      </c>
      <c r="S1510" s="33" t="n"/>
      <c r="T1510" s="33" t="n"/>
      <c r="U1510" s="33">
        <f>IF($AB1510="","",IFERROR(INDEX(ITP!$I$3:$I$46,MATCH($AB1510,ITP!$E$3:$E$46,0)),""))</f>
        <v/>
      </c>
      <c r="V1510" s="33">
        <f>IF($AB1510="","",IFERROR(INDEX(ITP!$J$3:$J$46,MATCH($AB1510,ITP!$E$3:$E$46,0)),""))</f>
        <v/>
      </c>
      <c r="W1510" s="33">
        <f>IF($AB1510="","",IFERROR(INDEX(ITP!$K$3:$K$46,MATCH($AB1510,ITP!$E$3:$E$46,0)),""))</f>
        <v/>
      </c>
      <c r="X1510" s="33">
        <f>IF($AB1510="","",IFERROR(INDEX(ITP!$L$3:$L$46,MATCH($AB1510,ITP!$E$3:$E$46,0)),""))</f>
        <v/>
      </c>
      <c r="Y1510" s="33">
        <f>IF($AB1510="","",IFERROR(INDEX(ITP!$M$3:$M$46,MATCH($AB1510,ITP!$E$3:$E$46,0)),""))</f>
        <v/>
      </c>
      <c r="Z1510" s="33">
        <f>IF($AB1510="","",IFERROR(INDEX(ITP!$N$3:$N$46,MATCH($AB1510,ITP!$E$3:$E$46,0)),""))</f>
        <v/>
      </c>
      <c r="AA1510" s="13">
        <f>IF(A1510="","",A1510&amp;"|"&amp;COUNTIF($A$2:A1510,A1510))</f>
        <v/>
      </c>
      <c r="AB1510" s="13">
        <f>IF($A1510="","",IFERROR(INDEX(ITP!$C$3:$C$21,MATCH(1,INDEX((ITP!$A$3:$A$21=$A1510)*(((ITP!$B$3:$B$21="")+ISNUMBER(SEARCH(ITP!$B$3:$B$21,$G1510&amp;" "&amp;$T1510)))&gt;0),0),0)),""))</f>
        <v/>
      </c>
    </row>
    <row r="1511">
      <c r="A1511" s="33" t="n"/>
      <c r="B1511" s="10" t="n"/>
      <c r="C1511" s="33" t="n"/>
      <c r="D1511" s="28" t="n"/>
      <c r="E1511" s="10" t="n"/>
      <c r="F1511" s="44" t="n"/>
      <c r="G1511" s="33" t="n"/>
      <c r="H1511" s="33" t="n"/>
      <c r="I1511" s="33" t="n"/>
      <c r="J1511" s="33" t="n"/>
      <c r="K1511" s="44" t="n"/>
      <c r="L1511" s="10" t="n"/>
      <c r="M1511" s="33" t="n"/>
      <c r="N1511" s="33" t="n"/>
      <c r="O1511" s="33" t="n"/>
      <c r="P1511" s="33" t="n"/>
      <c r="Q1511" s="33" t="n"/>
      <c r="R1511" s="33">
        <f>IF($AB1511="","",IFERROR(INDEX(ITP!$G$3:$G$46,MATCH($AB1511,ITP!$E$3:$E$46,0)),""))</f>
        <v/>
      </c>
      <c r="S1511" s="33" t="n"/>
      <c r="T1511" s="33" t="n"/>
      <c r="U1511" s="33">
        <f>IF($AB1511="","",IFERROR(INDEX(ITP!$I$3:$I$46,MATCH($AB1511,ITP!$E$3:$E$46,0)),""))</f>
        <v/>
      </c>
      <c r="V1511" s="33">
        <f>IF($AB1511="","",IFERROR(INDEX(ITP!$J$3:$J$46,MATCH($AB1511,ITP!$E$3:$E$46,0)),""))</f>
        <v/>
      </c>
      <c r="W1511" s="33">
        <f>IF($AB1511="","",IFERROR(INDEX(ITP!$K$3:$K$46,MATCH($AB1511,ITP!$E$3:$E$46,0)),""))</f>
        <v/>
      </c>
      <c r="X1511" s="33">
        <f>IF($AB1511="","",IFERROR(INDEX(ITP!$L$3:$L$46,MATCH($AB1511,ITP!$E$3:$E$46,0)),""))</f>
        <v/>
      </c>
      <c r="Y1511" s="33">
        <f>IF($AB1511="","",IFERROR(INDEX(ITP!$M$3:$M$46,MATCH($AB1511,ITP!$E$3:$E$46,0)),""))</f>
        <v/>
      </c>
      <c r="Z1511" s="33">
        <f>IF($AB1511="","",IFERROR(INDEX(ITP!$N$3:$N$46,MATCH($AB1511,ITP!$E$3:$E$46,0)),""))</f>
        <v/>
      </c>
      <c r="AA1511" s="13">
        <f>IF(A1511="","",A1511&amp;"|"&amp;COUNTIF($A$2:A1511,A1511))</f>
        <v/>
      </c>
      <c r="AB1511" s="13">
        <f>IF($A1511="","",IFERROR(INDEX(ITP!$C$3:$C$21,MATCH(1,INDEX((ITP!$A$3:$A$21=$A1511)*(((ITP!$B$3:$B$21="")+ISNUMBER(SEARCH(ITP!$B$3:$B$21,$G1511&amp;" "&amp;$T1511)))&gt;0),0),0)),""))</f>
        <v/>
      </c>
    </row>
    <row r="1512">
      <c r="A1512" s="33" t="n"/>
      <c r="B1512" s="10" t="n"/>
      <c r="C1512" s="33" t="n"/>
      <c r="D1512" s="28" t="n"/>
      <c r="E1512" s="10" t="n"/>
      <c r="F1512" s="44" t="n"/>
      <c r="G1512" s="33" t="n"/>
      <c r="H1512" s="33" t="n"/>
      <c r="I1512" s="33" t="n"/>
      <c r="J1512" s="33" t="n"/>
      <c r="K1512" s="44" t="n"/>
      <c r="L1512" s="10" t="n"/>
      <c r="M1512" s="33" t="n"/>
      <c r="N1512" s="33" t="n"/>
      <c r="O1512" s="33" t="n"/>
      <c r="P1512" s="33" t="n"/>
      <c r="Q1512" s="33" t="n"/>
      <c r="R1512" s="33">
        <f>IF($AB1512="","",IFERROR(INDEX(ITP!$G$3:$G$46,MATCH($AB1512,ITP!$E$3:$E$46,0)),""))</f>
        <v/>
      </c>
      <c r="S1512" s="33" t="n"/>
      <c r="T1512" s="33" t="n"/>
      <c r="U1512" s="33">
        <f>IF($AB1512="","",IFERROR(INDEX(ITP!$I$3:$I$46,MATCH($AB1512,ITP!$E$3:$E$46,0)),""))</f>
        <v/>
      </c>
      <c r="V1512" s="33">
        <f>IF($AB1512="","",IFERROR(INDEX(ITP!$J$3:$J$46,MATCH($AB1512,ITP!$E$3:$E$46,0)),""))</f>
        <v/>
      </c>
      <c r="W1512" s="33">
        <f>IF($AB1512="","",IFERROR(INDEX(ITP!$K$3:$K$46,MATCH($AB1512,ITP!$E$3:$E$46,0)),""))</f>
        <v/>
      </c>
      <c r="X1512" s="33">
        <f>IF($AB1512="","",IFERROR(INDEX(ITP!$L$3:$L$46,MATCH($AB1512,ITP!$E$3:$E$46,0)),""))</f>
        <v/>
      </c>
      <c r="Y1512" s="33">
        <f>IF($AB1512="","",IFERROR(INDEX(ITP!$M$3:$M$46,MATCH($AB1512,ITP!$E$3:$E$46,0)),""))</f>
        <v/>
      </c>
      <c r="Z1512" s="33">
        <f>IF($AB1512="","",IFERROR(INDEX(ITP!$N$3:$N$46,MATCH($AB1512,ITP!$E$3:$E$46,0)),""))</f>
        <v/>
      </c>
      <c r="AA1512" s="13">
        <f>IF(A1512="","",A1512&amp;"|"&amp;COUNTIF($A$2:A1512,A1512))</f>
        <v/>
      </c>
      <c r="AB1512" s="13">
        <f>IF($A1512="","",IFERROR(INDEX(ITP!$C$3:$C$21,MATCH(1,INDEX((ITP!$A$3:$A$21=$A1512)*(((ITP!$B$3:$B$21="")+ISNUMBER(SEARCH(ITP!$B$3:$B$21,$G1512&amp;" "&amp;$T1512)))&gt;0),0),0)),""))</f>
        <v/>
      </c>
    </row>
    <row r="1513">
      <c r="A1513" s="33" t="n"/>
      <c r="B1513" s="10" t="n"/>
      <c r="C1513" s="33" t="n"/>
      <c r="D1513" s="28" t="n"/>
      <c r="E1513" s="10" t="n"/>
      <c r="F1513" s="44" t="n"/>
      <c r="G1513" s="33" t="n"/>
      <c r="H1513" s="33" t="n"/>
      <c r="I1513" s="33" t="n"/>
      <c r="J1513" s="33" t="n"/>
      <c r="K1513" s="44" t="n"/>
      <c r="L1513" s="10" t="n"/>
      <c r="M1513" s="33" t="n"/>
      <c r="N1513" s="33" t="n"/>
      <c r="O1513" s="33" t="n"/>
      <c r="P1513" s="33" t="n"/>
      <c r="Q1513" s="33" t="n"/>
      <c r="R1513" s="33">
        <f>IF($AB1513="","",IFERROR(INDEX(ITP!$G$3:$G$46,MATCH($AB1513,ITP!$E$3:$E$46,0)),""))</f>
        <v/>
      </c>
      <c r="S1513" s="33" t="n"/>
      <c r="T1513" s="33" t="n"/>
      <c r="U1513" s="33">
        <f>IF($AB1513="","",IFERROR(INDEX(ITP!$I$3:$I$46,MATCH($AB1513,ITP!$E$3:$E$46,0)),""))</f>
        <v/>
      </c>
      <c r="V1513" s="33">
        <f>IF($AB1513="","",IFERROR(INDEX(ITP!$J$3:$J$46,MATCH($AB1513,ITP!$E$3:$E$46,0)),""))</f>
        <v/>
      </c>
      <c r="W1513" s="33">
        <f>IF($AB1513="","",IFERROR(INDEX(ITP!$K$3:$K$46,MATCH($AB1513,ITP!$E$3:$E$46,0)),""))</f>
        <v/>
      </c>
      <c r="X1513" s="33">
        <f>IF($AB1513="","",IFERROR(INDEX(ITP!$L$3:$L$46,MATCH($AB1513,ITP!$E$3:$E$46,0)),""))</f>
        <v/>
      </c>
      <c r="Y1513" s="33">
        <f>IF($AB1513="","",IFERROR(INDEX(ITP!$M$3:$M$46,MATCH($AB1513,ITP!$E$3:$E$46,0)),""))</f>
        <v/>
      </c>
      <c r="Z1513" s="33">
        <f>IF($AB1513="","",IFERROR(INDEX(ITP!$N$3:$N$46,MATCH($AB1513,ITP!$E$3:$E$46,0)),""))</f>
        <v/>
      </c>
      <c r="AA1513" s="13">
        <f>IF(A1513="","",A1513&amp;"|"&amp;COUNTIF($A$2:A1513,A1513))</f>
        <v/>
      </c>
      <c r="AB1513" s="13">
        <f>IF($A1513="","",IFERROR(INDEX(ITP!$C$3:$C$21,MATCH(1,INDEX((ITP!$A$3:$A$21=$A1513)*(((ITP!$B$3:$B$21="")+ISNUMBER(SEARCH(ITP!$B$3:$B$21,$G1513&amp;" "&amp;$T1513)))&gt;0),0),0)),""))</f>
        <v/>
      </c>
    </row>
    <row r="1514">
      <c r="A1514" s="33" t="n"/>
      <c r="B1514" s="10" t="n"/>
      <c r="C1514" s="33" t="n"/>
      <c r="D1514" s="28" t="n"/>
      <c r="E1514" s="10" t="n"/>
      <c r="F1514" s="44" t="n"/>
      <c r="G1514" s="33" t="n"/>
      <c r="H1514" s="33" t="n"/>
      <c r="I1514" s="33" t="n"/>
      <c r="J1514" s="33" t="n"/>
      <c r="K1514" s="44" t="n"/>
      <c r="L1514" s="10" t="n"/>
      <c r="M1514" s="33" t="n"/>
      <c r="N1514" s="33" t="n"/>
      <c r="O1514" s="33" t="n"/>
      <c r="P1514" s="33" t="n"/>
      <c r="Q1514" s="33" t="n"/>
      <c r="R1514" s="33">
        <f>IF($AB1514="","",IFERROR(INDEX(ITP!$G$3:$G$46,MATCH($AB1514,ITP!$E$3:$E$46,0)),""))</f>
        <v/>
      </c>
      <c r="S1514" s="33" t="n"/>
      <c r="T1514" s="33" t="n"/>
      <c r="U1514" s="33">
        <f>IF($AB1514="","",IFERROR(INDEX(ITP!$I$3:$I$46,MATCH($AB1514,ITP!$E$3:$E$46,0)),""))</f>
        <v/>
      </c>
      <c r="V1514" s="33">
        <f>IF($AB1514="","",IFERROR(INDEX(ITP!$J$3:$J$46,MATCH($AB1514,ITP!$E$3:$E$46,0)),""))</f>
        <v/>
      </c>
      <c r="W1514" s="33">
        <f>IF($AB1514="","",IFERROR(INDEX(ITP!$K$3:$K$46,MATCH($AB1514,ITP!$E$3:$E$46,0)),""))</f>
        <v/>
      </c>
      <c r="X1514" s="33">
        <f>IF($AB1514="","",IFERROR(INDEX(ITP!$L$3:$L$46,MATCH($AB1514,ITP!$E$3:$E$46,0)),""))</f>
        <v/>
      </c>
      <c r="Y1514" s="33">
        <f>IF($AB1514="","",IFERROR(INDEX(ITP!$M$3:$M$46,MATCH($AB1514,ITP!$E$3:$E$46,0)),""))</f>
        <v/>
      </c>
      <c r="Z1514" s="33">
        <f>IF($AB1514="","",IFERROR(INDEX(ITP!$N$3:$N$46,MATCH($AB1514,ITP!$E$3:$E$46,0)),""))</f>
        <v/>
      </c>
      <c r="AA1514" s="13">
        <f>IF(A1514="","",A1514&amp;"|"&amp;COUNTIF($A$2:A1514,A1514))</f>
        <v/>
      </c>
      <c r="AB1514" s="13">
        <f>IF($A1514="","",IFERROR(INDEX(ITP!$C$3:$C$21,MATCH(1,INDEX((ITP!$A$3:$A$21=$A1514)*(((ITP!$B$3:$B$21="")+ISNUMBER(SEARCH(ITP!$B$3:$B$21,$G1514&amp;" "&amp;$T1514)))&gt;0),0),0)),""))</f>
        <v/>
      </c>
    </row>
    <row r="1515">
      <c r="A1515" s="33" t="n"/>
      <c r="B1515" s="10" t="n"/>
      <c r="C1515" s="33" t="n"/>
      <c r="D1515" s="28" t="n"/>
      <c r="E1515" s="10" t="n"/>
      <c r="F1515" s="44" t="n"/>
      <c r="G1515" s="33" t="n"/>
      <c r="H1515" s="33" t="n"/>
      <c r="I1515" s="33" t="n"/>
      <c r="J1515" s="33" t="n"/>
      <c r="K1515" s="44" t="n"/>
      <c r="L1515" s="10" t="n"/>
      <c r="M1515" s="33" t="n"/>
      <c r="N1515" s="33" t="n"/>
      <c r="O1515" s="33" t="n"/>
      <c r="P1515" s="33" t="n"/>
      <c r="Q1515" s="33" t="n"/>
      <c r="R1515" s="33">
        <f>IF($AB1515="","",IFERROR(INDEX(ITP!$G$3:$G$46,MATCH($AB1515,ITP!$E$3:$E$46,0)),""))</f>
        <v/>
      </c>
      <c r="S1515" s="33" t="n"/>
      <c r="T1515" s="33" t="n"/>
      <c r="U1515" s="33">
        <f>IF($AB1515="","",IFERROR(INDEX(ITP!$I$3:$I$46,MATCH($AB1515,ITP!$E$3:$E$46,0)),""))</f>
        <v/>
      </c>
      <c r="V1515" s="33">
        <f>IF($AB1515="","",IFERROR(INDEX(ITP!$J$3:$J$46,MATCH($AB1515,ITP!$E$3:$E$46,0)),""))</f>
        <v/>
      </c>
      <c r="W1515" s="33">
        <f>IF($AB1515="","",IFERROR(INDEX(ITP!$K$3:$K$46,MATCH($AB1515,ITP!$E$3:$E$46,0)),""))</f>
        <v/>
      </c>
      <c r="X1515" s="33">
        <f>IF($AB1515="","",IFERROR(INDEX(ITP!$L$3:$L$46,MATCH($AB1515,ITP!$E$3:$E$46,0)),""))</f>
        <v/>
      </c>
      <c r="Y1515" s="33">
        <f>IF($AB1515="","",IFERROR(INDEX(ITP!$M$3:$M$46,MATCH($AB1515,ITP!$E$3:$E$46,0)),""))</f>
        <v/>
      </c>
      <c r="Z1515" s="33">
        <f>IF($AB1515="","",IFERROR(INDEX(ITP!$N$3:$N$46,MATCH($AB1515,ITP!$E$3:$E$46,0)),""))</f>
        <v/>
      </c>
      <c r="AA1515" s="13">
        <f>IF(A1515="","",A1515&amp;"|"&amp;COUNTIF($A$2:A1515,A1515))</f>
        <v/>
      </c>
      <c r="AB1515" s="13">
        <f>IF($A1515="","",IFERROR(INDEX(ITP!$C$3:$C$21,MATCH(1,INDEX((ITP!$A$3:$A$21=$A1515)*(((ITP!$B$3:$B$21="")+ISNUMBER(SEARCH(ITP!$B$3:$B$21,$G1515&amp;" "&amp;$T1515)))&gt;0),0),0)),""))</f>
        <v/>
      </c>
    </row>
    <row r="1516">
      <c r="A1516" s="33" t="n"/>
      <c r="B1516" s="10" t="n"/>
      <c r="C1516" s="33" t="n"/>
      <c r="D1516" s="28" t="n"/>
      <c r="E1516" s="10" t="n"/>
      <c r="F1516" s="44" t="n"/>
      <c r="G1516" s="33" t="n"/>
      <c r="H1516" s="33" t="n"/>
      <c r="I1516" s="33" t="n"/>
      <c r="J1516" s="33" t="n"/>
      <c r="K1516" s="44" t="n"/>
      <c r="L1516" s="10" t="n"/>
      <c r="M1516" s="33" t="n"/>
      <c r="N1516" s="33" t="n"/>
      <c r="O1516" s="33" t="n"/>
      <c r="P1516" s="33" t="n"/>
      <c r="Q1516" s="33" t="n"/>
      <c r="R1516" s="33">
        <f>IF($AB1516="","",IFERROR(INDEX(ITP!$G$3:$G$46,MATCH($AB1516,ITP!$E$3:$E$46,0)),""))</f>
        <v/>
      </c>
      <c r="S1516" s="33" t="n"/>
      <c r="T1516" s="33" t="n"/>
      <c r="U1516" s="33">
        <f>IF($AB1516="","",IFERROR(INDEX(ITP!$I$3:$I$46,MATCH($AB1516,ITP!$E$3:$E$46,0)),""))</f>
        <v/>
      </c>
      <c r="V1516" s="33">
        <f>IF($AB1516="","",IFERROR(INDEX(ITP!$J$3:$J$46,MATCH($AB1516,ITP!$E$3:$E$46,0)),""))</f>
        <v/>
      </c>
      <c r="W1516" s="33">
        <f>IF($AB1516="","",IFERROR(INDEX(ITP!$K$3:$K$46,MATCH($AB1516,ITP!$E$3:$E$46,0)),""))</f>
        <v/>
      </c>
      <c r="X1516" s="33">
        <f>IF($AB1516="","",IFERROR(INDEX(ITP!$L$3:$L$46,MATCH($AB1516,ITP!$E$3:$E$46,0)),""))</f>
        <v/>
      </c>
      <c r="Y1516" s="33">
        <f>IF($AB1516="","",IFERROR(INDEX(ITP!$M$3:$M$46,MATCH($AB1516,ITP!$E$3:$E$46,0)),""))</f>
        <v/>
      </c>
      <c r="Z1516" s="33">
        <f>IF($AB1516="","",IFERROR(INDEX(ITP!$N$3:$N$46,MATCH($AB1516,ITP!$E$3:$E$46,0)),""))</f>
        <v/>
      </c>
      <c r="AA1516" s="13">
        <f>IF(A1516="","",A1516&amp;"|"&amp;COUNTIF($A$2:A1516,A1516))</f>
        <v/>
      </c>
      <c r="AB1516" s="13">
        <f>IF($A1516="","",IFERROR(INDEX(ITP!$C$3:$C$21,MATCH(1,INDEX((ITP!$A$3:$A$21=$A1516)*(((ITP!$B$3:$B$21="")+ISNUMBER(SEARCH(ITP!$B$3:$B$21,$G1516&amp;" "&amp;$T1516)))&gt;0),0),0)),""))</f>
        <v/>
      </c>
    </row>
    <row r="1517">
      <c r="A1517" s="33" t="n"/>
      <c r="B1517" s="10" t="n"/>
      <c r="C1517" s="33" t="n"/>
      <c r="D1517" s="28" t="n"/>
      <c r="E1517" s="10" t="n"/>
      <c r="F1517" s="44" t="n"/>
      <c r="G1517" s="33" t="n"/>
      <c r="H1517" s="33" t="n"/>
      <c r="I1517" s="33" t="n"/>
      <c r="J1517" s="33" t="n"/>
      <c r="K1517" s="44" t="n"/>
      <c r="L1517" s="10" t="n"/>
      <c r="M1517" s="33" t="n"/>
      <c r="N1517" s="33" t="n"/>
      <c r="O1517" s="33" t="n"/>
      <c r="P1517" s="33" t="n"/>
      <c r="Q1517" s="33" t="n"/>
      <c r="R1517" s="33">
        <f>IF($AB1517="","",IFERROR(INDEX(ITP!$G$3:$G$46,MATCH($AB1517,ITP!$E$3:$E$46,0)),""))</f>
        <v/>
      </c>
      <c r="S1517" s="33" t="n"/>
      <c r="T1517" s="33" t="n"/>
      <c r="U1517" s="33">
        <f>IF($AB1517="","",IFERROR(INDEX(ITP!$I$3:$I$46,MATCH($AB1517,ITP!$E$3:$E$46,0)),""))</f>
        <v/>
      </c>
      <c r="V1517" s="33">
        <f>IF($AB1517="","",IFERROR(INDEX(ITP!$J$3:$J$46,MATCH($AB1517,ITP!$E$3:$E$46,0)),""))</f>
        <v/>
      </c>
      <c r="W1517" s="33">
        <f>IF($AB1517="","",IFERROR(INDEX(ITP!$K$3:$K$46,MATCH($AB1517,ITP!$E$3:$E$46,0)),""))</f>
        <v/>
      </c>
      <c r="X1517" s="33">
        <f>IF($AB1517="","",IFERROR(INDEX(ITP!$L$3:$L$46,MATCH($AB1517,ITP!$E$3:$E$46,0)),""))</f>
        <v/>
      </c>
      <c r="Y1517" s="33">
        <f>IF($AB1517="","",IFERROR(INDEX(ITP!$M$3:$M$46,MATCH($AB1517,ITP!$E$3:$E$46,0)),""))</f>
        <v/>
      </c>
      <c r="Z1517" s="33">
        <f>IF($AB1517="","",IFERROR(INDEX(ITP!$N$3:$N$46,MATCH($AB1517,ITP!$E$3:$E$46,0)),""))</f>
        <v/>
      </c>
      <c r="AA1517" s="13">
        <f>IF(A1517="","",A1517&amp;"|"&amp;COUNTIF($A$2:A1517,A1517))</f>
        <v/>
      </c>
      <c r="AB1517" s="13">
        <f>IF($A1517="","",IFERROR(INDEX(ITP!$C$3:$C$21,MATCH(1,INDEX((ITP!$A$3:$A$21=$A1517)*(((ITP!$B$3:$B$21="")+ISNUMBER(SEARCH(ITP!$B$3:$B$21,$G1517&amp;" "&amp;$T1517)))&gt;0),0),0)),""))</f>
        <v/>
      </c>
    </row>
    <row r="1518">
      <c r="A1518" s="33" t="n"/>
      <c r="B1518" s="10" t="n"/>
      <c r="C1518" s="33" t="n"/>
      <c r="D1518" s="28" t="n"/>
      <c r="E1518" s="10" t="n"/>
      <c r="F1518" s="44" t="n"/>
      <c r="G1518" s="33" t="n"/>
      <c r="H1518" s="33" t="n"/>
      <c r="I1518" s="33" t="n"/>
      <c r="J1518" s="33" t="n"/>
      <c r="K1518" s="44" t="n"/>
      <c r="L1518" s="10" t="n"/>
      <c r="M1518" s="33" t="n"/>
      <c r="N1518" s="33" t="n"/>
      <c r="O1518" s="33" t="n"/>
      <c r="P1518" s="33" t="n"/>
      <c r="Q1518" s="33" t="n"/>
      <c r="R1518" s="33">
        <f>IF($AB1518="","",IFERROR(INDEX(ITP!$G$3:$G$46,MATCH($AB1518,ITP!$E$3:$E$46,0)),""))</f>
        <v/>
      </c>
      <c r="S1518" s="33" t="n"/>
      <c r="T1518" s="33" t="n"/>
      <c r="U1518" s="33">
        <f>IF($AB1518="","",IFERROR(INDEX(ITP!$I$3:$I$46,MATCH($AB1518,ITP!$E$3:$E$46,0)),""))</f>
        <v/>
      </c>
      <c r="V1518" s="33">
        <f>IF($AB1518="","",IFERROR(INDEX(ITP!$J$3:$J$46,MATCH($AB1518,ITP!$E$3:$E$46,0)),""))</f>
        <v/>
      </c>
      <c r="W1518" s="33">
        <f>IF($AB1518="","",IFERROR(INDEX(ITP!$K$3:$K$46,MATCH($AB1518,ITP!$E$3:$E$46,0)),""))</f>
        <v/>
      </c>
      <c r="X1518" s="33">
        <f>IF($AB1518="","",IFERROR(INDEX(ITP!$L$3:$L$46,MATCH($AB1518,ITP!$E$3:$E$46,0)),""))</f>
        <v/>
      </c>
      <c r="Y1518" s="33">
        <f>IF($AB1518="","",IFERROR(INDEX(ITP!$M$3:$M$46,MATCH($AB1518,ITP!$E$3:$E$46,0)),""))</f>
        <v/>
      </c>
      <c r="Z1518" s="33">
        <f>IF($AB1518="","",IFERROR(INDEX(ITP!$N$3:$N$46,MATCH($AB1518,ITP!$E$3:$E$46,0)),""))</f>
        <v/>
      </c>
      <c r="AA1518" s="13">
        <f>IF(A1518="","",A1518&amp;"|"&amp;COUNTIF($A$2:A1518,A1518))</f>
        <v/>
      </c>
      <c r="AB1518" s="13">
        <f>IF($A1518="","",IFERROR(INDEX(ITP!$C$3:$C$21,MATCH(1,INDEX((ITP!$A$3:$A$21=$A1518)*(((ITP!$B$3:$B$21="")+ISNUMBER(SEARCH(ITP!$B$3:$B$21,$G1518&amp;" "&amp;$T1518)))&gt;0),0),0)),""))</f>
        <v/>
      </c>
    </row>
    <row r="1519">
      <c r="A1519" s="33" t="n"/>
      <c r="B1519" s="10" t="n"/>
      <c r="C1519" s="33" t="n"/>
      <c r="D1519" s="28" t="n"/>
      <c r="E1519" s="10" t="n"/>
      <c r="F1519" s="44" t="n"/>
      <c r="G1519" s="33" t="n"/>
      <c r="H1519" s="33" t="n"/>
      <c r="I1519" s="33" t="n"/>
      <c r="J1519" s="33" t="n"/>
      <c r="K1519" s="44" t="n"/>
      <c r="L1519" s="10" t="n"/>
      <c r="M1519" s="33" t="n"/>
      <c r="N1519" s="33" t="n"/>
      <c r="O1519" s="33" t="n"/>
      <c r="P1519" s="33" t="n"/>
      <c r="Q1519" s="33" t="n"/>
      <c r="R1519" s="33">
        <f>IF($AB1519="","",IFERROR(INDEX(ITP!$G$3:$G$46,MATCH($AB1519,ITP!$E$3:$E$46,0)),""))</f>
        <v/>
      </c>
      <c r="S1519" s="33" t="n"/>
      <c r="T1519" s="33" t="n"/>
      <c r="U1519" s="33">
        <f>IF($AB1519="","",IFERROR(INDEX(ITP!$I$3:$I$46,MATCH($AB1519,ITP!$E$3:$E$46,0)),""))</f>
        <v/>
      </c>
      <c r="V1519" s="33">
        <f>IF($AB1519="","",IFERROR(INDEX(ITP!$J$3:$J$46,MATCH($AB1519,ITP!$E$3:$E$46,0)),""))</f>
        <v/>
      </c>
      <c r="W1519" s="33">
        <f>IF($AB1519="","",IFERROR(INDEX(ITP!$K$3:$K$46,MATCH($AB1519,ITP!$E$3:$E$46,0)),""))</f>
        <v/>
      </c>
      <c r="X1519" s="33">
        <f>IF($AB1519="","",IFERROR(INDEX(ITP!$L$3:$L$46,MATCH($AB1519,ITP!$E$3:$E$46,0)),""))</f>
        <v/>
      </c>
      <c r="Y1519" s="33">
        <f>IF($AB1519="","",IFERROR(INDEX(ITP!$M$3:$M$46,MATCH($AB1519,ITP!$E$3:$E$46,0)),""))</f>
        <v/>
      </c>
      <c r="Z1519" s="33">
        <f>IF($AB1519="","",IFERROR(INDEX(ITP!$N$3:$N$46,MATCH($AB1519,ITP!$E$3:$E$46,0)),""))</f>
        <v/>
      </c>
      <c r="AA1519" s="13">
        <f>IF(A1519="","",A1519&amp;"|"&amp;COUNTIF($A$2:A1519,A1519))</f>
        <v/>
      </c>
      <c r="AB1519" s="13">
        <f>IF($A1519="","",IFERROR(INDEX(ITP!$C$3:$C$21,MATCH(1,INDEX((ITP!$A$3:$A$21=$A1519)*(((ITP!$B$3:$B$21="")+ISNUMBER(SEARCH(ITP!$B$3:$B$21,$G1519&amp;" "&amp;$T1519)))&gt;0),0),0)),""))</f>
        <v/>
      </c>
    </row>
    <row r="1520">
      <c r="A1520" s="33" t="n"/>
      <c r="B1520" s="10" t="n"/>
      <c r="C1520" s="33" t="n"/>
      <c r="D1520" s="28" t="n"/>
      <c r="E1520" s="10" t="n"/>
      <c r="F1520" s="44" t="n"/>
      <c r="G1520" s="33" t="n"/>
      <c r="H1520" s="33" t="n"/>
      <c r="I1520" s="33" t="n"/>
      <c r="J1520" s="33" t="n"/>
      <c r="K1520" s="44" t="n"/>
      <c r="L1520" s="10" t="n"/>
      <c r="M1520" s="33" t="n"/>
      <c r="N1520" s="33" t="n"/>
      <c r="O1520" s="33" t="n"/>
      <c r="P1520" s="33" t="n"/>
      <c r="Q1520" s="33" t="n"/>
      <c r="R1520" s="33">
        <f>IF($AB1520="","",IFERROR(INDEX(ITP!$G$3:$G$46,MATCH($AB1520,ITP!$E$3:$E$46,0)),""))</f>
        <v/>
      </c>
      <c r="S1520" s="33" t="n"/>
      <c r="T1520" s="33" t="n"/>
      <c r="U1520" s="33">
        <f>IF($AB1520="","",IFERROR(INDEX(ITP!$I$3:$I$46,MATCH($AB1520,ITP!$E$3:$E$46,0)),""))</f>
        <v/>
      </c>
      <c r="V1520" s="33">
        <f>IF($AB1520="","",IFERROR(INDEX(ITP!$J$3:$J$46,MATCH($AB1520,ITP!$E$3:$E$46,0)),""))</f>
        <v/>
      </c>
      <c r="W1520" s="33">
        <f>IF($AB1520="","",IFERROR(INDEX(ITP!$K$3:$K$46,MATCH($AB1520,ITP!$E$3:$E$46,0)),""))</f>
        <v/>
      </c>
      <c r="X1520" s="33">
        <f>IF($AB1520="","",IFERROR(INDEX(ITP!$L$3:$L$46,MATCH($AB1520,ITP!$E$3:$E$46,0)),""))</f>
        <v/>
      </c>
      <c r="Y1520" s="33">
        <f>IF($AB1520="","",IFERROR(INDEX(ITP!$M$3:$M$46,MATCH($AB1520,ITP!$E$3:$E$46,0)),""))</f>
        <v/>
      </c>
      <c r="Z1520" s="33">
        <f>IF($AB1520="","",IFERROR(INDEX(ITP!$N$3:$N$46,MATCH($AB1520,ITP!$E$3:$E$46,0)),""))</f>
        <v/>
      </c>
      <c r="AA1520" s="13">
        <f>IF(A1520="","",A1520&amp;"|"&amp;COUNTIF($A$2:A1520,A1520))</f>
        <v/>
      </c>
      <c r="AB1520" s="13">
        <f>IF($A1520="","",IFERROR(INDEX(ITP!$C$3:$C$21,MATCH(1,INDEX((ITP!$A$3:$A$21=$A1520)*(((ITP!$B$3:$B$21="")+ISNUMBER(SEARCH(ITP!$B$3:$B$21,$G1520&amp;" "&amp;$T1520)))&gt;0),0),0)),""))</f>
        <v/>
      </c>
    </row>
    <row r="1521">
      <c r="A1521" s="33" t="n"/>
      <c r="B1521" s="10" t="n"/>
      <c r="C1521" s="33" t="n"/>
      <c r="D1521" s="28" t="n"/>
      <c r="E1521" s="10" t="n"/>
      <c r="F1521" s="44" t="n"/>
      <c r="G1521" s="33" t="n"/>
      <c r="H1521" s="33" t="n"/>
      <c r="I1521" s="33" t="n"/>
      <c r="J1521" s="33" t="n"/>
      <c r="K1521" s="44" t="n"/>
      <c r="L1521" s="10" t="n"/>
      <c r="M1521" s="33" t="n"/>
      <c r="N1521" s="33" t="n"/>
      <c r="O1521" s="33" t="n"/>
      <c r="P1521" s="33" t="n"/>
      <c r="Q1521" s="33" t="n"/>
      <c r="R1521" s="33">
        <f>IF($AB1521="","",IFERROR(INDEX(ITP!$G$3:$G$46,MATCH($AB1521,ITP!$E$3:$E$46,0)),""))</f>
        <v/>
      </c>
      <c r="S1521" s="33" t="n"/>
      <c r="T1521" s="33" t="n"/>
      <c r="U1521" s="33">
        <f>IF($AB1521="","",IFERROR(INDEX(ITP!$I$3:$I$46,MATCH($AB1521,ITP!$E$3:$E$46,0)),""))</f>
        <v/>
      </c>
      <c r="V1521" s="33">
        <f>IF($AB1521="","",IFERROR(INDEX(ITP!$J$3:$J$46,MATCH($AB1521,ITP!$E$3:$E$46,0)),""))</f>
        <v/>
      </c>
      <c r="W1521" s="33">
        <f>IF($AB1521="","",IFERROR(INDEX(ITP!$K$3:$K$46,MATCH($AB1521,ITP!$E$3:$E$46,0)),""))</f>
        <v/>
      </c>
      <c r="X1521" s="33">
        <f>IF($AB1521="","",IFERROR(INDEX(ITP!$L$3:$L$46,MATCH($AB1521,ITP!$E$3:$E$46,0)),""))</f>
        <v/>
      </c>
      <c r="Y1521" s="33">
        <f>IF($AB1521="","",IFERROR(INDEX(ITP!$M$3:$M$46,MATCH($AB1521,ITP!$E$3:$E$46,0)),""))</f>
        <v/>
      </c>
      <c r="Z1521" s="33">
        <f>IF($AB1521="","",IFERROR(INDEX(ITP!$N$3:$N$46,MATCH($AB1521,ITP!$E$3:$E$46,0)),""))</f>
        <v/>
      </c>
      <c r="AA1521" s="13">
        <f>IF(A1521="","",A1521&amp;"|"&amp;COUNTIF($A$2:A1521,A1521))</f>
        <v/>
      </c>
      <c r="AB1521" s="13">
        <f>IF($A1521="","",IFERROR(INDEX(ITP!$C$3:$C$21,MATCH(1,INDEX((ITP!$A$3:$A$21=$A1521)*(((ITP!$B$3:$B$21="")+ISNUMBER(SEARCH(ITP!$B$3:$B$21,$G1521&amp;" "&amp;$T1521)))&gt;0),0),0)),""))</f>
        <v/>
      </c>
    </row>
    <row r="1522">
      <c r="A1522" s="33" t="n"/>
      <c r="B1522" s="10" t="n"/>
      <c r="C1522" s="33" t="n"/>
      <c r="D1522" s="28" t="n"/>
      <c r="E1522" s="10" t="n"/>
      <c r="F1522" s="44" t="n"/>
      <c r="G1522" s="33" t="n"/>
      <c r="H1522" s="33" t="n"/>
      <c r="I1522" s="33" t="n"/>
      <c r="J1522" s="33" t="n"/>
      <c r="K1522" s="44" t="n"/>
      <c r="L1522" s="10" t="n"/>
      <c r="M1522" s="33" t="n"/>
      <c r="N1522" s="33" t="n"/>
      <c r="O1522" s="33" t="n"/>
      <c r="P1522" s="33" t="n"/>
      <c r="Q1522" s="33" t="n"/>
      <c r="R1522" s="33">
        <f>IF($AB1522="","",IFERROR(INDEX(ITP!$G$3:$G$46,MATCH($AB1522,ITP!$E$3:$E$46,0)),""))</f>
        <v/>
      </c>
      <c r="S1522" s="33" t="n"/>
      <c r="T1522" s="33" t="n"/>
      <c r="U1522" s="33">
        <f>IF($AB1522="","",IFERROR(INDEX(ITP!$I$3:$I$46,MATCH($AB1522,ITP!$E$3:$E$46,0)),""))</f>
        <v/>
      </c>
      <c r="V1522" s="33">
        <f>IF($AB1522="","",IFERROR(INDEX(ITP!$J$3:$J$46,MATCH($AB1522,ITP!$E$3:$E$46,0)),""))</f>
        <v/>
      </c>
      <c r="W1522" s="33">
        <f>IF($AB1522="","",IFERROR(INDEX(ITP!$K$3:$K$46,MATCH($AB1522,ITP!$E$3:$E$46,0)),""))</f>
        <v/>
      </c>
      <c r="X1522" s="33">
        <f>IF($AB1522="","",IFERROR(INDEX(ITP!$L$3:$L$46,MATCH($AB1522,ITP!$E$3:$E$46,0)),""))</f>
        <v/>
      </c>
      <c r="Y1522" s="33">
        <f>IF($AB1522="","",IFERROR(INDEX(ITP!$M$3:$M$46,MATCH($AB1522,ITP!$E$3:$E$46,0)),""))</f>
        <v/>
      </c>
      <c r="Z1522" s="33">
        <f>IF($AB1522="","",IFERROR(INDEX(ITP!$N$3:$N$46,MATCH($AB1522,ITP!$E$3:$E$46,0)),""))</f>
        <v/>
      </c>
      <c r="AA1522" s="13">
        <f>IF(A1522="","",A1522&amp;"|"&amp;COUNTIF($A$2:A1522,A1522))</f>
        <v/>
      </c>
      <c r="AB1522" s="13">
        <f>IF($A1522="","",IFERROR(INDEX(ITP!$C$3:$C$21,MATCH(1,INDEX((ITP!$A$3:$A$21=$A1522)*(((ITP!$B$3:$B$21="")+ISNUMBER(SEARCH(ITP!$B$3:$B$21,$G1522&amp;" "&amp;$T1522)))&gt;0),0),0)),""))</f>
        <v/>
      </c>
    </row>
    <row r="1523">
      <c r="A1523" s="33" t="n"/>
      <c r="B1523" s="10" t="n"/>
      <c r="C1523" s="33" t="n"/>
      <c r="D1523" s="28" t="n"/>
      <c r="E1523" s="10" t="n"/>
      <c r="F1523" s="44" t="n"/>
      <c r="G1523" s="33" t="n"/>
      <c r="H1523" s="33" t="n"/>
      <c r="I1523" s="33" t="n"/>
      <c r="J1523" s="33" t="n"/>
      <c r="K1523" s="44" t="n"/>
      <c r="L1523" s="10" t="n"/>
      <c r="M1523" s="33" t="n"/>
      <c r="N1523" s="33" t="n"/>
      <c r="O1523" s="33" t="n"/>
      <c r="P1523" s="33" t="n"/>
      <c r="Q1523" s="33" t="n"/>
      <c r="R1523" s="33">
        <f>IF($AB1523="","",IFERROR(INDEX(ITP!$G$3:$G$46,MATCH($AB1523,ITP!$E$3:$E$46,0)),""))</f>
        <v/>
      </c>
      <c r="S1523" s="33" t="n"/>
      <c r="T1523" s="33" t="n"/>
      <c r="U1523" s="33">
        <f>IF($AB1523="","",IFERROR(INDEX(ITP!$I$3:$I$46,MATCH($AB1523,ITP!$E$3:$E$46,0)),""))</f>
        <v/>
      </c>
      <c r="V1523" s="33">
        <f>IF($AB1523="","",IFERROR(INDEX(ITP!$J$3:$J$46,MATCH($AB1523,ITP!$E$3:$E$46,0)),""))</f>
        <v/>
      </c>
      <c r="W1523" s="33">
        <f>IF($AB1523="","",IFERROR(INDEX(ITP!$K$3:$K$46,MATCH($AB1523,ITP!$E$3:$E$46,0)),""))</f>
        <v/>
      </c>
      <c r="X1523" s="33">
        <f>IF($AB1523="","",IFERROR(INDEX(ITP!$L$3:$L$46,MATCH($AB1523,ITP!$E$3:$E$46,0)),""))</f>
        <v/>
      </c>
      <c r="Y1523" s="33">
        <f>IF($AB1523="","",IFERROR(INDEX(ITP!$M$3:$M$46,MATCH($AB1523,ITP!$E$3:$E$46,0)),""))</f>
        <v/>
      </c>
      <c r="Z1523" s="33">
        <f>IF($AB1523="","",IFERROR(INDEX(ITP!$N$3:$N$46,MATCH($AB1523,ITP!$E$3:$E$46,0)),""))</f>
        <v/>
      </c>
      <c r="AA1523" s="13">
        <f>IF(A1523="","",A1523&amp;"|"&amp;COUNTIF($A$2:A1523,A1523))</f>
        <v/>
      </c>
      <c r="AB1523" s="13">
        <f>IF($A1523="","",IFERROR(INDEX(ITP!$C$3:$C$21,MATCH(1,INDEX((ITP!$A$3:$A$21=$A1523)*(((ITP!$B$3:$B$21="")+ISNUMBER(SEARCH(ITP!$B$3:$B$21,$G1523&amp;" "&amp;$T1523)))&gt;0),0),0)),""))</f>
        <v/>
      </c>
    </row>
    <row r="1524">
      <c r="A1524" s="33" t="n"/>
      <c r="B1524" s="10" t="n"/>
      <c r="C1524" s="33" t="n"/>
      <c r="D1524" s="28" t="n"/>
      <c r="E1524" s="10" t="n"/>
      <c r="F1524" s="44" t="n"/>
      <c r="G1524" s="33" t="n"/>
      <c r="H1524" s="33" t="n"/>
      <c r="I1524" s="33" t="n"/>
      <c r="J1524" s="33" t="n"/>
      <c r="K1524" s="44" t="n"/>
      <c r="L1524" s="10" t="n"/>
      <c r="M1524" s="33" t="n"/>
      <c r="N1524" s="33" t="n"/>
      <c r="O1524" s="33" t="n"/>
      <c r="P1524" s="33" t="n"/>
      <c r="Q1524" s="33" t="n"/>
      <c r="R1524" s="33">
        <f>IF($AB1524="","",IFERROR(INDEX(ITP!$G$3:$G$46,MATCH($AB1524,ITP!$E$3:$E$46,0)),""))</f>
        <v/>
      </c>
      <c r="S1524" s="33" t="n"/>
      <c r="T1524" s="33" t="n"/>
      <c r="U1524" s="33">
        <f>IF($AB1524="","",IFERROR(INDEX(ITP!$I$3:$I$46,MATCH($AB1524,ITP!$E$3:$E$46,0)),""))</f>
        <v/>
      </c>
      <c r="V1524" s="33">
        <f>IF($AB1524="","",IFERROR(INDEX(ITP!$J$3:$J$46,MATCH($AB1524,ITP!$E$3:$E$46,0)),""))</f>
        <v/>
      </c>
      <c r="W1524" s="33">
        <f>IF($AB1524="","",IFERROR(INDEX(ITP!$K$3:$K$46,MATCH($AB1524,ITP!$E$3:$E$46,0)),""))</f>
        <v/>
      </c>
      <c r="X1524" s="33">
        <f>IF($AB1524="","",IFERROR(INDEX(ITP!$L$3:$L$46,MATCH($AB1524,ITP!$E$3:$E$46,0)),""))</f>
        <v/>
      </c>
      <c r="Y1524" s="33">
        <f>IF($AB1524="","",IFERROR(INDEX(ITP!$M$3:$M$46,MATCH($AB1524,ITP!$E$3:$E$46,0)),""))</f>
        <v/>
      </c>
      <c r="Z1524" s="33">
        <f>IF($AB1524="","",IFERROR(INDEX(ITP!$N$3:$N$46,MATCH($AB1524,ITP!$E$3:$E$46,0)),""))</f>
        <v/>
      </c>
      <c r="AA1524" s="13">
        <f>IF(A1524="","",A1524&amp;"|"&amp;COUNTIF($A$2:A1524,A1524))</f>
        <v/>
      </c>
      <c r="AB1524" s="13">
        <f>IF($A1524="","",IFERROR(INDEX(ITP!$C$3:$C$21,MATCH(1,INDEX((ITP!$A$3:$A$21=$A1524)*(((ITP!$B$3:$B$21="")+ISNUMBER(SEARCH(ITP!$B$3:$B$21,$G1524&amp;" "&amp;$T1524)))&gt;0),0),0)),""))</f>
        <v/>
      </c>
    </row>
    <row r="1525">
      <c r="A1525" s="33" t="n"/>
      <c r="B1525" s="10" t="n"/>
      <c r="C1525" s="33" t="n"/>
      <c r="D1525" s="28" t="n"/>
      <c r="E1525" s="10" t="n"/>
      <c r="F1525" s="44" t="n"/>
      <c r="G1525" s="33" t="n"/>
      <c r="H1525" s="33" t="n"/>
      <c r="I1525" s="33" t="n"/>
      <c r="J1525" s="33" t="n"/>
      <c r="K1525" s="44" t="n"/>
      <c r="L1525" s="10" t="n"/>
      <c r="M1525" s="33" t="n"/>
      <c r="N1525" s="33" t="n"/>
      <c r="O1525" s="33" t="n"/>
      <c r="P1525" s="33" t="n"/>
      <c r="Q1525" s="33" t="n"/>
      <c r="R1525" s="33">
        <f>IF($AB1525="","",IFERROR(INDEX(ITP!$G$3:$G$46,MATCH($AB1525,ITP!$E$3:$E$46,0)),""))</f>
        <v/>
      </c>
      <c r="S1525" s="33" t="n"/>
      <c r="T1525" s="33" t="n"/>
      <c r="U1525" s="33">
        <f>IF($AB1525="","",IFERROR(INDEX(ITP!$I$3:$I$46,MATCH($AB1525,ITP!$E$3:$E$46,0)),""))</f>
        <v/>
      </c>
      <c r="V1525" s="33">
        <f>IF($AB1525="","",IFERROR(INDEX(ITP!$J$3:$J$46,MATCH($AB1525,ITP!$E$3:$E$46,0)),""))</f>
        <v/>
      </c>
      <c r="W1525" s="33">
        <f>IF($AB1525="","",IFERROR(INDEX(ITP!$K$3:$K$46,MATCH($AB1525,ITP!$E$3:$E$46,0)),""))</f>
        <v/>
      </c>
      <c r="X1525" s="33">
        <f>IF($AB1525="","",IFERROR(INDEX(ITP!$L$3:$L$46,MATCH($AB1525,ITP!$E$3:$E$46,0)),""))</f>
        <v/>
      </c>
      <c r="Y1525" s="33">
        <f>IF($AB1525="","",IFERROR(INDEX(ITP!$M$3:$M$46,MATCH($AB1525,ITP!$E$3:$E$46,0)),""))</f>
        <v/>
      </c>
      <c r="Z1525" s="33">
        <f>IF($AB1525="","",IFERROR(INDEX(ITP!$N$3:$N$46,MATCH($AB1525,ITP!$E$3:$E$46,0)),""))</f>
        <v/>
      </c>
      <c r="AA1525" s="13">
        <f>IF(A1525="","",A1525&amp;"|"&amp;COUNTIF($A$2:A1525,A1525))</f>
        <v/>
      </c>
      <c r="AB1525" s="13">
        <f>IF($A1525="","",IFERROR(INDEX(ITP!$C$3:$C$21,MATCH(1,INDEX((ITP!$A$3:$A$21=$A1525)*(((ITP!$B$3:$B$21="")+ISNUMBER(SEARCH(ITP!$B$3:$B$21,$G1525&amp;" "&amp;$T1525)))&gt;0),0),0)),""))</f>
        <v/>
      </c>
    </row>
    <row r="1526">
      <c r="A1526" s="33" t="n"/>
      <c r="B1526" s="10" t="n"/>
      <c r="C1526" s="33" t="n"/>
      <c r="D1526" s="28" t="n"/>
      <c r="E1526" s="10" t="n"/>
      <c r="F1526" s="44" t="n"/>
      <c r="G1526" s="33" t="n"/>
      <c r="H1526" s="33" t="n"/>
      <c r="I1526" s="33" t="n"/>
      <c r="J1526" s="33" t="n"/>
      <c r="K1526" s="44" t="n"/>
      <c r="L1526" s="10" t="n"/>
      <c r="M1526" s="33" t="n"/>
      <c r="N1526" s="33" t="n"/>
      <c r="O1526" s="33" t="n"/>
      <c r="P1526" s="33" t="n"/>
      <c r="Q1526" s="33" t="n"/>
      <c r="R1526" s="33">
        <f>IF($AB1526="","",IFERROR(INDEX(ITP!$G$3:$G$46,MATCH($AB1526,ITP!$E$3:$E$46,0)),""))</f>
        <v/>
      </c>
      <c r="S1526" s="33" t="n"/>
      <c r="T1526" s="33" t="n"/>
      <c r="U1526" s="33">
        <f>IF($AB1526="","",IFERROR(INDEX(ITP!$I$3:$I$46,MATCH($AB1526,ITP!$E$3:$E$46,0)),""))</f>
        <v/>
      </c>
      <c r="V1526" s="33">
        <f>IF($AB1526="","",IFERROR(INDEX(ITP!$J$3:$J$46,MATCH($AB1526,ITP!$E$3:$E$46,0)),""))</f>
        <v/>
      </c>
      <c r="W1526" s="33">
        <f>IF($AB1526="","",IFERROR(INDEX(ITP!$K$3:$K$46,MATCH($AB1526,ITP!$E$3:$E$46,0)),""))</f>
        <v/>
      </c>
      <c r="X1526" s="33">
        <f>IF($AB1526="","",IFERROR(INDEX(ITP!$L$3:$L$46,MATCH($AB1526,ITP!$E$3:$E$46,0)),""))</f>
        <v/>
      </c>
      <c r="Y1526" s="33">
        <f>IF($AB1526="","",IFERROR(INDEX(ITP!$M$3:$M$46,MATCH($AB1526,ITP!$E$3:$E$46,0)),""))</f>
        <v/>
      </c>
      <c r="Z1526" s="33">
        <f>IF($AB1526="","",IFERROR(INDEX(ITP!$N$3:$N$46,MATCH($AB1526,ITP!$E$3:$E$46,0)),""))</f>
        <v/>
      </c>
      <c r="AA1526" s="13">
        <f>IF(A1526="","",A1526&amp;"|"&amp;COUNTIF($A$2:A1526,A1526))</f>
        <v/>
      </c>
      <c r="AB1526" s="13">
        <f>IF($A1526="","",IFERROR(INDEX(ITP!$C$3:$C$21,MATCH(1,INDEX((ITP!$A$3:$A$21=$A1526)*(((ITP!$B$3:$B$21="")+ISNUMBER(SEARCH(ITP!$B$3:$B$21,$G1526&amp;" "&amp;$T1526)))&gt;0),0),0)),""))</f>
        <v/>
      </c>
    </row>
    <row r="1527">
      <c r="A1527" s="33" t="n"/>
      <c r="B1527" s="10" t="n"/>
      <c r="C1527" s="33" t="n"/>
      <c r="D1527" s="28" t="n"/>
      <c r="E1527" s="10" t="n"/>
      <c r="F1527" s="44" t="n"/>
      <c r="G1527" s="33" t="n"/>
      <c r="H1527" s="33" t="n"/>
      <c r="I1527" s="33" t="n"/>
      <c r="J1527" s="33" t="n"/>
      <c r="K1527" s="44" t="n"/>
      <c r="L1527" s="10" t="n"/>
      <c r="M1527" s="33" t="n"/>
      <c r="N1527" s="33" t="n"/>
      <c r="O1527" s="33" t="n"/>
      <c r="P1527" s="33" t="n"/>
      <c r="Q1527" s="33" t="n"/>
      <c r="R1527" s="33">
        <f>IF($AB1527="","",IFERROR(INDEX(ITP!$G$3:$G$46,MATCH($AB1527,ITP!$E$3:$E$46,0)),""))</f>
        <v/>
      </c>
      <c r="S1527" s="33" t="n"/>
      <c r="T1527" s="33" t="n"/>
      <c r="U1527" s="33">
        <f>IF($AB1527="","",IFERROR(INDEX(ITP!$I$3:$I$46,MATCH($AB1527,ITP!$E$3:$E$46,0)),""))</f>
        <v/>
      </c>
      <c r="V1527" s="33">
        <f>IF($AB1527="","",IFERROR(INDEX(ITP!$J$3:$J$46,MATCH($AB1527,ITP!$E$3:$E$46,0)),""))</f>
        <v/>
      </c>
      <c r="W1527" s="33">
        <f>IF($AB1527="","",IFERROR(INDEX(ITP!$K$3:$K$46,MATCH($AB1527,ITP!$E$3:$E$46,0)),""))</f>
        <v/>
      </c>
      <c r="X1527" s="33">
        <f>IF($AB1527="","",IFERROR(INDEX(ITP!$L$3:$L$46,MATCH($AB1527,ITP!$E$3:$E$46,0)),""))</f>
        <v/>
      </c>
      <c r="Y1527" s="33">
        <f>IF($AB1527="","",IFERROR(INDEX(ITP!$M$3:$M$46,MATCH($AB1527,ITP!$E$3:$E$46,0)),""))</f>
        <v/>
      </c>
      <c r="Z1527" s="33">
        <f>IF($AB1527="","",IFERROR(INDEX(ITP!$N$3:$N$46,MATCH($AB1527,ITP!$E$3:$E$46,0)),""))</f>
        <v/>
      </c>
      <c r="AA1527" s="13">
        <f>IF(A1527="","",A1527&amp;"|"&amp;COUNTIF($A$2:A1527,A1527))</f>
        <v/>
      </c>
      <c r="AB1527" s="13">
        <f>IF($A1527="","",IFERROR(INDEX(ITP!$C$3:$C$21,MATCH(1,INDEX((ITP!$A$3:$A$21=$A1527)*(((ITP!$B$3:$B$21="")+ISNUMBER(SEARCH(ITP!$B$3:$B$21,$G1527&amp;" "&amp;$T1527)))&gt;0),0),0)),""))</f>
        <v/>
      </c>
    </row>
    <row r="1528">
      <c r="A1528" s="33" t="n"/>
      <c r="B1528" s="10" t="n"/>
      <c r="C1528" s="33" t="n"/>
      <c r="D1528" s="28" t="n"/>
      <c r="E1528" s="10" t="n"/>
      <c r="F1528" s="44" t="n"/>
      <c r="G1528" s="33" t="n"/>
      <c r="H1528" s="33" t="n"/>
      <c r="I1528" s="33" t="n"/>
      <c r="J1528" s="33" t="n"/>
      <c r="K1528" s="44" t="n"/>
      <c r="L1528" s="10" t="n"/>
      <c r="M1528" s="33" t="n"/>
      <c r="N1528" s="33" t="n"/>
      <c r="O1528" s="33" t="n"/>
      <c r="P1528" s="33" t="n"/>
      <c r="Q1528" s="33" t="n"/>
      <c r="R1528" s="33">
        <f>IF($AB1528="","",IFERROR(INDEX(ITP!$G$3:$G$46,MATCH($AB1528,ITP!$E$3:$E$46,0)),""))</f>
        <v/>
      </c>
      <c r="S1528" s="33" t="n"/>
      <c r="T1528" s="33" t="n"/>
      <c r="U1528" s="33">
        <f>IF($AB1528="","",IFERROR(INDEX(ITP!$I$3:$I$46,MATCH($AB1528,ITP!$E$3:$E$46,0)),""))</f>
        <v/>
      </c>
      <c r="V1528" s="33">
        <f>IF($AB1528="","",IFERROR(INDEX(ITP!$J$3:$J$46,MATCH($AB1528,ITP!$E$3:$E$46,0)),""))</f>
        <v/>
      </c>
      <c r="W1528" s="33">
        <f>IF($AB1528="","",IFERROR(INDEX(ITP!$K$3:$K$46,MATCH($AB1528,ITP!$E$3:$E$46,0)),""))</f>
        <v/>
      </c>
      <c r="X1528" s="33">
        <f>IF($AB1528="","",IFERROR(INDEX(ITP!$L$3:$L$46,MATCH($AB1528,ITP!$E$3:$E$46,0)),""))</f>
        <v/>
      </c>
      <c r="Y1528" s="33">
        <f>IF($AB1528="","",IFERROR(INDEX(ITP!$M$3:$M$46,MATCH($AB1528,ITP!$E$3:$E$46,0)),""))</f>
        <v/>
      </c>
      <c r="Z1528" s="33">
        <f>IF($AB1528="","",IFERROR(INDEX(ITP!$N$3:$N$46,MATCH($AB1528,ITP!$E$3:$E$46,0)),""))</f>
        <v/>
      </c>
      <c r="AA1528" s="13">
        <f>IF(A1528="","",A1528&amp;"|"&amp;COUNTIF($A$2:A1528,A1528))</f>
        <v/>
      </c>
      <c r="AB1528" s="13">
        <f>IF($A1528="","",IFERROR(INDEX(ITP!$C$3:$C$21,MATCH(1,INDEX((ITP!$A$3:$A$21=$A1528)*(((ITP!$B$3:$B$21="")+ISNUMBER(SEARCH(ITP!$B$3:$B$21,$G1528&amp;" "&amp;$T1528)))&gt;0),0),0)),""))</f>
        <v/>
      </c>
    </row>
    <row r="1529">
      <c r="A1529" s="33" t="n"/>
      <c r="B1529" s="10" t="n"/>
      <c r="C1529" s="33" t="n"/>
      <c r="D1529" s="28" t="n"/>
      <c r="E1529" s="10" t="n"/>
      <c r="F1529" s="44" t="n"/>
      <c r="G1529" s="33" t="n"/>
      <c r="H1529" s="33" t="n"/>
      <c r="I1529" s="33" t="n"/>
      <c r="J1529" s="33" t="n"/>
      <c r="K1529" s="44" t="n"/>
      <c r="L1529" s="10" t="n"/>
      <c r="M1529" s="33" t="n"/>
      <c r="N1529" s="33" t="n"/>
      <c r="O1529" s="33" t="n"/>
      <c r="P1529" s="33" t="n"/>
      <c r="Q1529" s="33" t="n"/>
      <c r="R1529" s="33">
        <f>IF($AB1529="","",IFERROR(INDEX(ITP!$G$3:$G$46,MATCH($AB1529,ITP!$E$3:$E$46,0)),""))</f>
        <v/>
      </c>
      <c r="S1529" s="33" t="n"/>
      <c r="T1529" s="33" t="n"/>
      <c r="U1529" s="33">
        <f>IF($AB1529="","",IFERROR(INDEX(ITP!$I$3:$I$46,MATCH($AB1529,ITP!$E$3:$E$46,0)),""))</f>
        <v/>
      </c>
      <c r="V1529" s="33">
        <f>IF($AB1529="","",IFERROR(INDEX(ITP!$J$3:$J$46,MATCH($AB1529,ITP!$E$3:$E$46,0)),""))</f>
        <v/>
      </c>
      <c r="W1529" s="33">
        <f>IF($AB1529="","",IFERROR(INDEX(ITP!$K$3:$K$46,MATCH($AB1529,ITP!$E$3:$E$46,0)),""))</f>
        <v/>
      </c>
      <c r="X1529" s="33">
        <f>IF($AB1529="","",IFERROR(INDEX(ITP!$L$3:$L$46,MATCH($AB1529,ITP!$E$3:$E$46,0)),""))</f>
        <v/>
      </c>
      <c r="Y1529" s="33">
        <f>IF($AB1529="","",IFERROR(INDEX(ITP!$M$3:$M$46,MATCH($AB1529,ITP!$E$3:$E$46,0)),""))</f>
        <v/>
      </c>
      <c r="Z1529" s="33">
        <f>IF($AB1529="","",IFERROR(INDEX(ITP!$N$3:$N$46,MATCH($AB1529,ITP!$E$3:$E$46,0)),""))</f>
        <v/>
      </c>
      <c r="AA1529" s="13">
        <f>IF(A1529="","",A1529&amp;"|"&amp;COUNTIF($A$2:A1529,A1529))</f>
        <v/>
      </c>
      <c r="AB1529" s="13">
        <f>IF($A1529="","",IFERROR(INDEX(ITP!$C$3:$C$21,MATCH(1,INDEX((ITP!$A$3:$A$21=$A1529)*(((ITP!$B$3:$B$21="")+ISNUMBER(SEARCH(ITP!$B$3:$B$21,$G1529&amp;" "&amp;$T1529)))&gt;0),0),0)),""))</f>
        <v/>
      </c>
    </row>
    <row r="1530">
      <c r="A1530" s="33" t="n"/>
      <c r="B1530" s="10" t="n"/>
      <c r="C1530" s="33" t="n"/>
      <c r="D1530" s="28" t="n"/>
      <c r="E1530" s="10" t="n"/>
      <c r="F1530" s="44" t="n"/>
      <c r="G1530" s="33" t="n"/>
      <c r="H1530" s="33" t="n"/>
      <c r="I1530" s="33" t="n"/>
      <c r="J1530" s="33" t="n"/>
      <c r="K1530" s="44" t="n"/>
      <c r="L1530" s="10" t="n"/>
      <c r="M1530" s="33" t="n"/>
      <c r="N1530" s="33" t="n"/>
      <c r="O1530" s="33" t="n"/>
      <c r="P1530" s="33" t="n"/>
      <c r="Q1530" s="33" t="n"/>
      <c r="R1530" s="33">
        <f>IF($AB1530="","",IFERROR(INDEX(ITP!$G$3:$G$46,MATCH($AB1530,ITP!$E$3:$E$46,0)),""))</f>
        <v/>
      </c>
      <c r="S1530" s="33" t="n"/>
      <c r="T1530" s="33" t="n"/>
      <c r="U1530" s="33">
        <f>IF($AB1530="","",IFERROR(INDEX(ITP!$I$3:$I$46,MATCH($AB1530,ITP!$E$3:$E$46,0)),""))</f>
        <v/>
      </c>
      <c r="V1530" s="33">
        <f>IF($AB1530="","",IFERROR(INDEX(ITP!$J$3:$J$46,MATCH($AB1530,ITP!$E$3:$E$46,0)),""))</f>
        <v/>
      </c>
      <c r="W1530" s="33">
        <f>IF($AB1530="","",IFERROR(INDEX(ITP!$K$3:$K$46,MATCH($AB1530,ITP!$E$3:$E$46,0)),""))</f>
        <v/>
      </c>
      <c r="X1530" s="33">
        <f>IF($AB1530="","",IFERROR(INDEX(ITP!$L$3:$L$46,MATCH($AB1530,ITP!$E$3:$E$46,0)),""))</f>
        <v/>
      </c>
      <c r="Y1530" s="33">
        <f>IF($AB1530="","",IFERROR(INDEX(ITP!$M$3:$M$46,MATCH($AB1530,ITP!$E$3:$E$46,0)),""))</f>
        <v/>
      </c>
      <c r="Z1530" s="33">
        <f>IF($AB1530="","",IFERROR(INDEX(ITP!$N$3:$N$46,MATCH($AB1530,ITP!$E$3:$E$46,0)),""))</f>
        <v/>
      </c>
      <c r="AA1530" s="13">
        <f>IF(A1530="","",A1530&amp;"|"&amp;COUNTIF($A$2:A1530,A1530))</f>
        <v/>
      </c>
      <c r="AB1530" s="13">
        <f>IF($A1530="","",IFERROR(INDEX(ITP!$C$3:$C$21,MATCH(1,INDEX((ITP!$A$3:$A$21=$A1530)*(((ITP!$B$3:$B$21="")+ISNUMBER(SEARCH(ITP!$B$3:$B$21,$G1530&amp;" "&amp;$T1530)))&gt;0),0),0)),""))</f>
        <v/>
      </c>
    </row>
    <row r="1531">
      <c r="A1531" s="33" t="n"/>
      <c r="B1531" s="10" t="n"/>
      <c r="C1531" s="33" t="n"/>
      <c r="D1531" s="28" t="n"/>
      <c r="E1531" s="10" t="n"/>
      <c r="F1531" s="44" t="n"/>
      <c r="G1531" s="33" t="n"/>
      <c r="H1531" s="33" t="n"/>
      <c r="I1531" s="33" t="n"/>
      <c r="J1531" s="33" t="n"/>
      <c r="K1531" s="44" t="n"/>
      <c r="L1531" s="10" t="n"/>
      <c r="M1531" s="33" t="n"/>
      <c r="N1531" s="33" t="n"/>
      <c r="O1531" s="33" t="n"/>
      <c r="P1531" s="33" t="n"/>
      <c r="Q1531" s="33" t="n"/>
      <c r="R1531" s="33">
        <f>IF($AB1531="","",IFERROR(INDEX(ITP!$G$3:$G$46,MATCH($AB1531,ITP!$E$3:$E$46,0)),""))</f>
        <v/>
      </c>
      <c r="S1531" s="33" t="n"/>
      <c r="T1531" s="33" t="n"/>
      <c r="U1531" s="33">
        <f>IF($AB1531="","",IFERROR(INDEX(ITP!$I$3:$I$46,MATCH($AB1531,ITP!$E$3:$E$46,0)),""))</f>
        <v/>
      </c>
      <c r="V1531" s="33">
        <f>IF($AB1531="","",IFERROR(INDEX(ITP!$J$3:$J$46,MATCH($AB1531,ITP!$E$3:$E$46,0)),""))</f>
        <v/>
      </c>
      <c r="W1531" s="33">
        <f>IF($AB1531="","",IFERROR(INDEX(ITP!$K$3:$K$46,MATCH($AB1531,ITP!$E$3:$E$46,0)),""))</f>
        <v/>
      </c>
      <c r="X1531" s="33">
        <f>IF($AB1531="","",IFERROR(INDEX(ITP!$L$3:$L$46,MATCH($AB1531,ITP!$E$3:$E$46,0)),""))</f>
        <v/>
      </c>
      <c r="Y1531" s="33">
        <f>IF($AB1531="","",IFERROR(INDEX(ITP!$M$3:$M$46,MATCH($AB1531,ITP!$E$3:$E$46,0)),""))</f>
        <v/>
      </c>
      <c r="Z1531" s="33">
        <f>IF($AB1531="","",IFERROR(INDEX(ITP!$N$3:$N$46,MATCH($AB1531,ITP!$E$3:$E$46,0)),""))</f>
        <v/>
      </c>
      <c r="AA1531" s="13">
        <f>IF(A1531="","",A1531&amp;"|"&amp;COUNTIF($A$2:A1531,A1531))</f>
        <v/>
      </c>
      <c r="AB1531" s="13">
        <f>IF($A1531="","",IFERROR(INDEX(ITP!$C$3:$C$21,MATCH(1,INDEX((ITP!$A$3:$A$21=$A1531)*(((ITP!$B$3:$B$21="")+ISNUMBER(SEARCH(ITP!$B$3:$B$21,$G1531&amp;" "&amp;$T1531)))&gt;0),0),0)),""))</f>
        <v/>
      </c>
    </row>
    <row r="1532">
      <c r="A1532" s="33" t="n"/>
      <c r="B1532" s="10" t="n"/>
      <c r="C1532" s="33" t="n"/>
      <c r="D1532" s="28" t="n"/>
      <c r="E1532" s="10" t="n"/>
      <c r="F1532" s="44" t="n"/>
      <c r="G1532" s="33" t="n"/>
      <c r="H1532" s="33" t="n"/>
      <c r="I1532" s="33" t="n"/>
      <c r="J1532" s="33" t="n"/>
      <c r="K1532" s="44" t="n"/>
      <c r="L1532" s="10" t="n"/>
      <c r="M1532" s="33" t="n"/>
      <c r="N1532" s="33" t="n"/>
      <c r="O1532" s="33" t="n"/>
      <c r="P1532" s="33" t="n"/>
      <c r="Q1532" s="33" t="n"/>
      <c r="R1532" s="33">
        <f>IF($AB1532="","",IFERROR(INDEX(ITP!$G$3:$G$46,MATCH($AB1532,ITP!$E$3:$E$46,0)),""))</f>
        <v/>
      </c>
      <c r="S1532" s="33" t="n"/>
      <c r="T1532" s="33" t="n"/>
      <c r="U1532" s="33">
        <f>IF($AB1532="","",IFERROR(INDEX(ITP!$I$3:$I$46,MATCH($AB1532,ITP!$E$3:$E$46,0)),""))</f>
        <v/>
      </c>
      <c r="V1532" s="33">
        <f>IF($AB1532="","",IFERROR(INDEX(ITP!$J$3:$J$46,MATCH($AB1532,ITP!$E$3:$E$46,0)),""))</f>
        <v/>
      </c>
      <c r="W1532" s="33">
        <f>IF($AB1532="","",IFERROR(INDEX(ITP!$K$3:$K$46,MATCH($AB1532,ITP!$E$3:$E$46,0)),""))</f>
        <v/>
      </c>
      <c r="X1532" s="33">
        <f>IF($AB1532="","",IFERROR(INDEX(ITP!$L$3:$L$46,MATCH($AB1532,ITP!$E$3:$E$46,0)),""))</f>
        <v/>
      </c>
      <c r="Y1532" s="33">
        <f>IF($AB1532="","",IFERROR(INDEX(ITP!$M$3:$M$46,MATCH($AB1532,ITP!$E$3:$E$46,0)),""))</f>
        <v/>
      </c>
      <c r="Z1532" s="33">
        <f>IF($AB1532="","",IFERROR(INDEX(ITP!$N$3:$N$46,MATCH($AB1532,ITP!$E$3:$E$46,0)),""))</f>
        <v/>
      </c>
      <c r="AA1532" s="13">
        <f>IF(A1532="","",A1532&amp;"|"&amp;COUNTIF($A$2:A1532,A1532))</f>
        <v/>
      </c>
      <c r="AB1532" s="13">
        <f>IF($A1532="","",IFERROR(INDEX(ITP!$C$3:$C$21,MATCH(1,INDEX((ITP!$A$3:$A$21=$A1532)*(((ITP!$B$3:$B$21="")+ISNUMBER(SEARCH(ITP!$B$3:$B$21,$G1532&amp;" "&amp;$T1532)))&gt;0),0),0)),""))</f>
        <v/>
      </c>
    </row>
    <row r="1533">
      <c r="A1533" s="33" t="n"/>
      <c r="B1533" s="10" t="n"/>
      <c r="C1533" s="33" t="n"/>
      <c r="D1533" s="28" t="n"/>
      <c r="E1533" s="10" t="n"/>
      <c r="F1533" s="44" t="n"/>
      <c r="G1533" s="33" t="n"/>
      <c r="H1533" s="33" t="n"/>
      <c r="I1533" s="33" t="n"/>
      <c r="J1533" s="33" t="n"/>
      <c r="K1533" s="44" t="n"/>
      <c r="L1533" s="10" t="n"/>
      <c r="M1533" s="33" t="n"/>
      <c r="N1533" s="33" t="n"/>
      <c r="O1533" s="33" t="n"/>
      <c r="P1533" s="33" t="n"/>
      <c r="Q1533" s="33" t="n"/>
      <c r="R1533" s="33">
        <f>IF($AB1533="","",IFERROR(INDEX(ITP!$G$3:$G$46,MATCH($AB1533,ITP!$E$3:$E$46,0)),""))</f>
        <v/>
      </c>
      <c r="S1533" s="33" t="n"/>
      <c r="T1533" s="33" t="n"/>
      <c r="U1533" s="33">
        <f>IF($AB1533="","",IFERROR(INDEX(ITP!$I$3:$I$46,MATCH($AB1533,ITP!$E$3:$E$46,0)),""))</f>
        <v/>
      </c>
      <c r="V1533" s="33">
        <f>IF($AB1533="","",IFERROR(INDEX(ITP!$J$3:$J$46,MATCH($AB1533,ITP!$E$3:$E$46,0)),""))</f>
        <v/>
      </c>
      <c r="W1533" s="33">
        <f>IF($AB1533="","",IFERROR(INDEX(ITP!$K$3:$K$46,MATCH($AB1533,ITP!$E$3:$E$46,0)),""))</f>
        <v/>
      </c>
      <c r="X1533" s="33">
        <f>IF($AB1533="","",IFERROR(INDEX(ITP!$L$3:$L$46,MATCH($AB1533,ITP!$E$3:$E$46,0)),""))</f>
        <v/>
      </c>
      <c r="Y1533" s="33">
        <f>IF($AB1533="","",IFERROR(INDEX(ITP!$M$3:$M$46,MATCH($AB1533,ITP!$E$3:$E$46,0)),""))</f>
        <v/>
      </c>
      <c r="Z1533" s="33">
        <f>IF($AB1533="","",IFERROR(INDEX(ITP!$N$3:$N$46,MATCH($AB1533,ITP!$E$3:$E$46,0)),""))</f>
        <v/>
      </c>
      <c r="AA1533" s="13">
        <f>IF(A1533="","",A1533&amp;"|"&amp;COUNTIF($A$2:A1533,A1533))</f>
        <v/>
      </c>
      <c r="AB1533" s="13">
        <f>IF($A1533="","",IFERROR(INDEX(ITP!$C$3:$C$21,MATCH(1,INDEX((ITP!$A$3:$A$21=$A1533)*(((ITP!$B$3:$B$21="")+ISNUMBER(SEARCH(ITP!$B$3:$B$21,$G1533&amp;" "&amp;$T1533)))&gt;0),0),0)),""))</f>
        <v/>
      </c>
    </row>
    <row r="1534">
      <c r="A1534" s="33" t="n"/>
      <c r="B1534" s="10" t="n"/>
      <c r="C1534" s="33" t="n"/>
      <c r="D1534" s="28" t="n"/>
      <c r="E1534" s="10" t="n"/>
      <c r="F1534" s="44" t="n"/>
      <c r="G1534" s="33" t="n"/>
      <c r="H1534" s="33" t="n"/>
      <c r="I1534" s="33" t="n"/>
      <c r="J1534" s="33" t="n"/>
      <c r="K1534" s="44" t="n"/>
      <c r="L1534" s="10" t="n"/>
      <c r="M1534" s="33" t="n"/>
      <c r="N1534" s="33" t="n"/>
      <c r="O1534" s="33" t="n"/>
      <c r="P1534" s="33" t="n"/>
      <c r="Q1534" s="33" t="n"/>
      <c r="R1534" s="33">
        <f>IF($AB1534="","",IFERROR(INDEX(ITP!$G$3:$G$46,MATCH($AB1534,ITP!$E$3:$E$46,0)),""))</f>
        <v/>
      </c>
      <c r="S1534" s="33" t="n"/>
      <c r="T1534" s="33" t="n"/>
      <c r="U1534" s="33">
        <f>IF($AB1534="","",IFERROR(INDEX(ITP!$I$3:$I$46,MATCH($AB1534,ITP!$E$3:$E$46,0)),""))</f>
        <v/>
      </c>
      <c r="V1534" s="33">
        <f>IF($AB1534="","",IFERROR(INDEX(ITP!$J$3:$J$46,MATCH($AB1534,ITP!$E$3:$E$46,0)),""))</f>
        <v/>
      </c>
      <c r="W1534" s="33">
        <f>IF($AB1534="","",IFERROR(INDEX(ITP!$K$3:$K$46,MATCH($AB1534,ITP!$E$3:$E$46,0)),""))</f>
        <v/>
      </c>
      <c r="X1534" s="33">
        <f>IF($AB1534="","",IFERROR(INDEX(ITP!$L$3:$L$46,MATCH($AB1534,ITP!$E$3:$E$46,0)),""))</f>
        <v/>
      </c>
      <c r="Y1534" s="33">
        <f>IF($AB1534="","",IFERROR(INDEX(ITP!$M$3:$M$46,MATCH($AB1534,ITP!$E$3:$E$46,0)),""))</f>
        <v/>
      </c>
      <c r="Z1534" s="33">
        <f>IF($AB1534="","",IFERROR(INDEX(ITP!$N$3:$N$46,MATCH($AB1534,ITP!$E$3:$E$46,0)),""))</f>
        <v/>
      </c>
      <c r="AA1534" s="13">
        <f>IF(A1534="","",A1534&amp;"|"&amp;COUNTIF($A$2:A1534,A1534))</f>
        <v/>
      </c>
      <c r="AB1534" s="13">
        <f>IF($A1534="","",IFERROR(INDEX(ITP!$C$3:$C$21,MATCH(1,INDEX((ITP!$A$3:$A$21=$A1534)*(((ITP!$B$3:$B$21="")+ISNUMBER(SEARCH(ITP!$B$3:$B$21,$G1534&amp;" "&amp;$T1534)))&gt;0),0),0)),""))</f>
        <v/>
      </c>
    </row>
    <row r="1535">
      <c r="A1535" s="33" t="n"/>
      <c r="B1535" s="10" t="n"/>
      <c r="C1535" s="33" t="n"/>
      <c r="D1535" s="28" t="n"/>
      <c r="E1535" s="10" t="n"/>
      <c r="F1535" s="44" t="n"/>
      <c r="G1535" s="33" t="n"/>
      <c r="H1535" s="33" t="n"/>
      <c r="I1535" s="33" t="n"/>
      <c r="J1535" s="33" t="n"/>
      <c r="K1535" s="44" t="n"/>
      <c r="L1535" s="10" t="n"/>
      <c r="M1535" s="33" t="n"/>
      <c r="N1535" s="33" t="n"/>
      <c r="O1535" s="33" t="n"/>
      <c r="P1535" s="33" t="n"/>
      <c r="Q1535" s="33" t="n"/>
      <c r="R1535" s="33">
        <f>IF($AB1535="","",IFERROR(INDEX(ITP!$G$3:$G$46,MATCH($AB1535,ITP!$E$3:$E$46,0)),""))</f>
        <v/>
      </c>
      <c r="S1535" s="33" t="n"/>
      <c r="T1535" s="33" t="n"/>
      <c r="U1535" s="33">
        <f>IF($AB1535="","",IFERROR(INDEX(ITP!$I$3:$I$46,MATCH($AB1535,ITP!$E$3:$E$46,0)),""))</f>
        <v/>
      </c>
      <c r="V1535" s="33">
        <f>IF($AB1535="","",IFERROR(INDEX(ITP!$J$3:$J$46,MATCH($AB1535,ITP!$E$3:$E$46,0)),""))</f>
        <v/>
      </c>
      <c r="W1535" s="33">
        <f>IF($AB1535="","",IFERROR(INDEX(ITP!$K$3:$K$46,MATCH($AB1535,ITP!$E$3:$E$46,0)),""))</f>
        <v/>
      </c>
      <c r="X1535" s="33">
        <f>IF($AB1535="","",IFERROR(INDEX(ITP!$L$3:$L$46,MATCH($AB1535,ITP!$E$3:$E$46,0)),""))</f>
        <v/>
      </c>
      <c r="Y1535" s="33">
        <f>IF($AB1535="","",IFERROR(INDEX(ITP!$M$3:$M$46,MATCH($AB1535,ITP!$E$3:$E$46,0)),""))</f>
        <v/>
      </c>
      <c r="Z1535" s="33">
        <f>IF($AB1535="","",IFERROR(INDEX(ITP!$N$3:$N$46,MATCH($AB1535,ITP!$E$3:$E$46,0)),""))</f>
        <v/>
      </c>
      <c r="AA1535" s="13">
        <f>IF(A1535="","",A1535&amp;"|"&amp;COUNTIF($A$2:A1535,A1535))</f>
        <v/>
      </c>
      <c r="AB1535" s="13">
        <f>IF($A1535="","",IFERROR(INDEX(ITP!$C$3:$C$21,MATCH(1,INDEX((ITP!$A$3:$A$21=$A1535)*(((ITP!$B$3:$B$21="")+ISNUMBER(SEARCH(ITP!$B$3:$B$21,$G1535&amp;" "&amp;$T1535)))&gt;0),0),0)),""))</f>
        <v/>
      </c>
    </row>
    <row r="1536">
      <c r="A1536" s="33" t="n"/>
      <c r="B1536" s="10" t="n"/>
      <c r="C1536" s="33" t="n"/>
      <c r="D1536" s="28" t="n"/>
      <c r="E1536" s="10" t="n"/>
      <c r="F1536" s="44" t="n"/>
      <c r="G1536" s="33" t="n"/>
      <c r="H1536" s="33" t="n"/>
      <c r="I1536" s="33" t="n"/>
      <c r="J1536" s="33" t="n"/>
      <c r="K1536" s="44" t="n"/>
      <c r="L1536" s="10" t="n"/>
      <c r="M1536" s="33" t="n"/>
      <c r="N1536" s="33" t="n"/>
      <c r="O1536" s="33" t="n"/>
      <c r="P1536" s="33" t="n"/>
      <c r="Q1536" s="33" t="n"/>
      <c r="R1536" s="33">
        <f>IF($AB1536="","",IFERROR(INDEX(ITP!$G$3:$G$46,MATCH($AB1536,ITP!$E$3:$E$46,0)),""))</f>
        <v/>
      </c>
      <c r="S1536" s="33" t="n"/>
      <c r="T1536" s="33" t="n"/>
      <c r="U1536" s="33">
        <f>IF($AB1536="","",IFERROR(INDEX(ITP!$I$3:$I$46,MATCH($AB1536,ITP!$E$3:$E$46,0)),""))</f>
        <v/>
      </c>
      <c r="V1536" s="33">
        <f>IF($AB1536="","",IFERROR(INDEX(ITP!$J$3:$J$46,MATCH($AB1536,ITP!$E$3:$E$46,0)),""))</f>
        <v/>
      </c>
      <c r="W1536" s="33">
        <f>IF($AB1536="","",IFERROR(INDEX(ITP!$K$3:$K$46,MATCH($AB1536,ITP!$E$3:$E$46,0)),""))</f>
        <v/>
      </c>
      <c r="X1536" s="33">
        <f>IF($AB1536="","",IFERROR(INDEX(ITP!$L$3:$L$46,MATCH($AB1536,ITP!$E$3:$E$46,0)),""))</f>
        <v/>
      </c>
      <c r="Y1536" s="33">
        <f>IF($AB1536="","",IFERROR(INDEX(ITP!$M$3:$M$46,MATCH($AB1536,ITP!$E$3:$E$46,0)),""))</f>
        <v/>
      </c>
      <c r="Z1536" s="33">
        <f>IF($AB1536="","",IFERROR(INDEX(ITP!$N$3:$N$46,MATCH($AB1536,ITP!$E$3:$E$46,0)),""))</f>
        <v/>
      </c>
      <c r="AA1536" s="13">
        <f>IF(A1536="","",A1536&amp;"|"&amp;COUNTIF($A$2:A1536,A1536))</f>
        <v/>
      </c>
      <c r="AB1536" s="13">
        <f>IF($A1536="","",IFERROR(INDEX(ITP!$C$3:$C$21,MATCH(1,INDEX((ITP!$A$3:$A$21=$A1536)*(((ITP!$B$3:$B$21="")+ISNUMBER(SEARCH(ITP!$B$3:$B$21,$G1536&amp;" "&amp;$T1536)))&gt;0),0),0)),""))</f>
        <v/>
      </c>
    </row>
    <row r="1537">
      <c r="A1537" s="33" t="n"/>
      <c r="B1537" s="10" t="n"/>
      <c r="C1537" s="33" t="n"/>
      <c r="D1537" s="28" t="n"/>
      <c r="E1537" s="10" t="n"/>
      <c r="F1537" s="44" t="n"/>
      <c r="G1537" s="33" t="n"/>
      <c r="H1537" s="33" t="n"/>
      <c r="I1537" s="33" t="n"/>
      <c r="J1537" s="33" t="n"/>
      <c r="K1537" s="44" t="n"/>
      <c r="L1537" s="10" t="n"/>
      <c r="M1537" s="33" t="n"/>
      <c r="N1537" s="33" t="n"/>
      <c r="O1537" s="33" t="n"/>
      <c r="P1537" s="33" t="n"/>
      <c r="Q1537" s="33" t="n"/>
      <c r="R1537" s="33">
        <f>IF($AB1537="","",IFERROR(INDEX(ITP!$G$3:$G$46,MATCH($AB1537,ITP!$E$3:$E$46,0)),""))</f>
        <v/>
      </c>
      <c r="S1537" s="33" t="n"/>
      <c r="T1537" s="33" t="n"/>
      <c r="U1537" s="33">
        <f>IF($AB1537="","",IFERROR(INDEX(ITP!$I$3:$I$46,MATCH($AB1537,ITP!$E$3:$E$46,0)),""))</f>
        <v/>
      </c>
      <c r="V1537" s="33">
        <f>IF($AB1537="","",IFERROR(INDEX(ITP!$J$3:$J$46,MATCH($AB1537,ITP!$E$3:$E$46,0)),""))</f>
        <v/>
      </c>
      <c r="W1537" s="33">
        <f>IF($AB1537="","",IFERROR(INDEX(ITP!$K$3:$K$46,MATCH($AB1537,ITP!$E$3:$E$46,0)),""))</f>
        <v/>
      </c>
      <c r="X1537" s="33">
        <f>IF($AB1537="","",IFERROR(INDEX(ITP!$L$3:$L$46,MATCH($AB1537,ITP!$E$3:$E$46,0)),""))</f>
        <v/>
      </c>
      <c r="Y1537" s="33">
        <f>IF($AB1537="","",IFERROR(INDEX(ITP!$M$3:$M$46,MATCH($AB1537,ITP!$E$3:$E$46,0)),""))</f>
        <v/>
      </c>
      <c r="Z1537" s="33">
        <f>IF($AB1537="","",IFERROR(INDEX(ITP!$N$3:$N$46,MATCH($AB1537,ITP!$E$3:$E$46,0)),""))</f>
        <v/>
      </c>
      <c r="AA1537" s="13">
        <f>IF(A1537="","",A1537&amp;"|"&amp;COUNTIF($A$2:A1537,A1537))</f>
        <v/>
      </c>
      <c r="AB1537" s="13">
        <f>IF($A1537="","",IFERROR(INDEX(ITP!$C$3:$C$21,MATCH(1,INDEX((ITP!$A$3:$A$21=$A1537)*(((ITP!$B$3:$B$21="")+ISNUMBER(SEARCH(ITP!$B$3:$B$21,$G1537&amp;" "&amp;$T1537)))&gt;0),0),0)),""))</f>
        <v/>
      </c>
    </row>
    <row r="1538">
      <c r="A1538" s="33" t="n"/>
      <c r="B1538" s="10" t="n"/>
      <c r="C1538" s="33" t="n"/>
      <c r="D1538" s="28" t="n"/>
      <c r="E1538" s="10" t="n"/>
      <c r="F1538" s="44" t="n"/>
      <c r="G1538" s="33" t="n"/>
      <c r="H1538" s="33" t="n"/>
      <c r="I1538" s="33" t="n"/>
      <c r="J1538" s="33" t="n"/>
      <c r="K1538" s="44" t="n"/>
      <c r="L1538" s="10" t="n"/>
      <c r="M1538" s="33" t="n"/>
      <c r="N1538" s="33" t="n"/>
      <c r="O1538" s="33" t="n"/>
      <c r="P1538" s="33" t="n"/>
      <c r="Q1538" s="33" t="n"/>
      <c r="R1538" s="33">
        <f>IF($AB1538="","",IFERROR(INDEX(ITP!$G$3:$G$46,MATCH($AB1538,ITP!$E$3:$E$46,0)),""))</f>
        <v/>
      </c>
      <c r="S1538" s="33" t="n"/>
      <c r="T1538" s="33" t="n"/>
      <c r="U1538" s="33">
        <f>IF($AB1538="","",IFERROR(INDEX(ITP!$I$3:$I$46,MATCH($AB1538,ITP!$E$3:$E$46,0)),""))</f>
        <v/>
      </c>
      <c r="V1538" s="33">
        <f>IF($AB1538="","",IFERROR(INDEX(ITP!$J$3:$J$46,MATCH($AB1538,ITP!$E$3:$E$46,0)),""))</f>
        <v/>
      </c>
      <c r="W1538" s="33">
        <f>IF($AB1538="","",IFERROR(INDEX(ITP!$K$3:$K$46,MATCH($AB1538,ITP!$E$3:$E$46,0)),""))</f>
        <v/>
      </c>
      <c r="X1538" s="33">
        <f>IF($AB1538="","",IFERROR(INDEX(ITP!$L$3:$L$46,MATCH($AB1538,ITP!$E$3:$E$46,0)),""))</f>
        <v/>
      </c>
      <c r="Y1538" s="33">
        <f>IF($AB1538="","",IFERROR(INDEX(ITP!$M$3:$M$46,MATCH($AB1538,ITP!$E$3:$E$46,0)),""))</f>
        <v/>
      </c>
      <c r="Z1538" s="33">
        <f>IF($AB1538="","",IFERROR(INDEX(ITP!$N$3:$N$46,MATCH($AB1538,ITP!$E$3:$E$46,0)),""))</f>
        <v/>
      </c>
      <c r="AA1538" s="13">
        <f>IF(A1538="","",A1538&amp;"|"&amp;COUNTIF($A$2:A1538,A1538))</f>
        <v/>
      </c>
      <c r="AB1538" s="13">
        <f>IF($A1538="","",IFERROR(INDEX(ITP!$C$3:$C$21,MATCH(1,INDEX((ITP!$A$3:$A$21=$A1538)*(((ITP!$B$3:$B$21="")+ISNUMBER(SEARCH(ITP!$B$3:$B$21,$G1538&amp;" "&amp;$T1538)))&gt;0),0),0)),""))</f>
        <v/>
      </c>
    </row>
    <row r="1539">
      <c r="A1539" s="33" t="n"/>
      <c r="B1539" s="10" t="n"/>
      <c r="C1539" s="33" t="n"/>
      <c r="D1539" s="28" t="n"/>
      <c r="E1539" s="10" t="n"/>
      <c r="F1539" s="44" t="n"/>
      <c r="G1539" s="33" t="n"/>
      <c r="H1539" s="33" t="n"/>
      <c r="I1539" s="33" t="n"/>
      <c r="J1539" s="33" t="n"/>
      <c r="K1539" s="44" t="n"/>
      <c r="L1539" s="10" t="n"/>
      <c r="M1539" s="33" t="n"/>
      <c r="N1539" s="33" t="n"/>
      <c r="O1539" s="33" t="n"/>
      <c r="P1539" s="33" t="n"/>
      <c r="Q1539" s="33" t="n"/>
      <c r="R1539" s="33">
        <f>IF($AB1539="","",IFERROR(INDEX(ITP!$G$3:$G$46,MATCH($AB1539,ITP!$E$3:$E$46,0)),""))</f>
        <v/>
      </c>
      <c r="S1539" s="33" t="n"/>
      <c r="T1539" s="33" t="n"/>
      <c r="U1539" s="33">
        <f>IF($AB1539="","",IFERROR(INDEX(ITP!$I$3:$I$46,MATCH($AB1539,ITP!$E$3:$E$46,0)),""))</f>
        <v/>
      </c>
      <c r="V1539" s="33">
        <f>IF($AB1539="","",IFERROR(INDEX(ITP!$J$3:$J$46,MATCH($AB1539,ITP!$E$3:$E$46,0)),""))</f>
        <v/>
      </c>
      <c r="W1539" s="33">
        <f>IF($AB1539="","",IFERROR(INDEX(ITP!$K$3:$K$46,MATCH($AB1539,ITP!$E$3:$E$46,0)),""))</f>
        <v/>
      </c>
      <c r="X1539" s="33">
        <f>IF($AB1539="","",IFERROR(INDEX(ITP!$L$3:$L$46,MATCH($AB1539,ITP!$E$3:$E$46,0)),""))</f>
        <v/>
      </c>
      <c r="Y1539" s="33">
        <f>IF($AB1539="","",IFERROR(INDEX(ITP!$M$3:$M$46,MATCH($AB1539,ITP!$E$3:$E$46,0)),""))</f>
        <v/>
      </c>
      <c r="Z1539" s="33">
        <f>IF($AB1539="","",IFERROR(INDEX(ITP!$N$3:$N$46,MATCH($AB1539,ITP!$E$3:$E$46,0)),""))</f>
        <v/>
      </c>
      <c r="AA1539" s="13">
        <f>IF(A1539="","",A1539&amp;"|"&amp;COUNTIF($A$2:A1539,A1539))</f>
        <v/>
      </c>
      <c r="AB1539" s="13">
        <f>IF($A1539="","",IFERROR(INDEX(ITP!$C$3:$C$21,MATCH(1,INDEX((ITP!$A$3:$A$21=$A1539)*(((ITP!$B$3:$B$21="")+ISNUMBER(SEARCH(ITP!$B$3:$B$21,$G1539&amp;" "&amp;$T1539)))&gt;0),0),0)),""))</f>
        <v/>
      </c>
    </row>
    <row r="1540">
      <c r="A1540" s="33" t="n"/>
      <c r="B1540" s="10" t="n"/>
      <c r="C1540" s="33" t="n"/>
      <c r="D1540" s="28" t="n"/>
      <c r="E1540" s="10" t="n"/>
      <c r="F1540" s="44" t="n"/>
      <c r="G1540" s="33" t="n"/>
      <c r="H1540" s="33" t="n"/>
      <c r="I1540" s="33" t="n"/>
      <c r="J1540" s="33" t="n"/>
      <c r="K1540" s="44" t="n"/>
      <c r="L1540" s="10" t="n"/>
      <c r="M1540" s="33" t="n"/>
      <c r="N1540" s="33" t="n"/>
      <c r="O1540" s="33" t="n"/>
      <c r="P1540" s="33" t="n"/>
      <c r="Q1540" s="33" t="n"/>
      <c r="R1540" s="33">
        <f>IF($AB1540="","",IFERROR(INDEX(ITP!$G$3:$G$46,MATCH($AB1540,ITP!$E$3:$E$46,0)),""))</f>
        <v/>
      </c>
      <c r="S1540" s="33" t="n"/>
      <c r="T1540" s="33" t="n"/>
      <c r="U1540" s="33">
        <f>IF($AB1540="","",IFERROR(INDEX(ITP!$I$3:$I$46,MATCH($AB1540,ITP!$E$3:$E$46,0)),""))</f>
        <v/>
      </c>
      <c r="V1540" s="33">
        <f>IF($AB1540="","",IFERROR(INDEX(ITP!$J$3:$J$46,MATCH($AB1540,ITP!$E$3:$E$46,0)),""))</f>
        <v/>
      </c>
      <c r="W1540" s="33">
        <f>IF($AB1540="","",IFERROR(INDEX(ITP!$K$3:$K$46,MATCH($AB1540,ITP!$E$3:$E$46,0)),""))</f>
        <v/>
      </c>
      <c r="X1540" s="33">
        <f>IF($AB1540="","",IFERROR(INDEX(ITP!$L$3:$L$46,MATCH($AB1540,ITP!$E$3:$E$46,0)),""))</f>
        <v/>
      </c>
      <c r="Y1540" s="33">
        <f>IF($AB1540="","",IFERROR(INDEX(ITP!$M$3:$M$46,MATCH($AB1540,ITP!$E$3:$E$46,0)),""))</f>
        <v/>
      </c>
      <c r="Z1540" s="33">
        <f>IF($AB1540="","",IFERROR(INDEX(ITP!$N$3:$N$46,MATCH($AB1540,ITP!$E$3:$E$46,0)),""))</f>
        <v/>
      </c>
      <c r="AA1540" s="13">
        <f>IF(A1540="","",A1540&amp;"|"&amp;COUNTIF($A$2:A1540,A1540))</f>
        <v/>
      </c>
      <c r="AB1540" s="13">
        <f>IF($A1540="","",IFERROR(INDEX(ITP!$C$3:$C$21,MATCH(1,INDEX((ITP!$A$3:$A$21=$A1540)*(((ITP!$B$3:$B$21="")+ISNUMBER(SEARCH(ITP!$B$3:$B$21,$G1540&amp;" "&amp;$T1540)))&gt;0),0),0)),""))</f>
        <v/>
      </c>
    </row>
    <row r="1541">
      <c r="A1541" s="33" t="n"/>
      <c r="B1541" s="10" t="n"/>
      <c r="C1541" s="33" t="n"/>
      <c r="D1541" s="28" t="n"/>
      <c r="E1541" s="10" t="n"/>
      <c r="F1541" s="44" t="n"/>
      <c r="G1541" s="33" t="n"/>
      <c r="H1541" s="33" t="n"/>
      <c r="I1541" s="33" t="n"/>
      <c r="J1541" s="33" t="n"/>
      <c r="K1541" s="44" t="n"/>
      <c r="L1541" s="10" t="n"/>
      <c r="M1541" s="33" t="n"/>
      <c r="N1541" s="33" t="n"/>
      <c r="O1541" s="33" t="n"/>
      <c r="P1541" s="33" t="n"/>
      <c r="Q1541" s="33" t="n"/>
      <c r="R1541" s="33">
        <f>IF($AB1541="","",IFERROR(INDEX(ITP!$G$3:$G$46,MATCH($AB1541,ITP!$E$3:$E$46,0)),""))</f>
        <v/>
      </c>
      <c r="S1541" s="33" t="n"/>
      <c r="T1541" s="33" t="n"/>
      <c r="U1541" s="33">
        <f>IF($AB1541="","",IFERROR(INDEX(ITP!$I$3:$I$46,MATCH($AB1541,ITP!$E$3:$E$46,0)),""))</f>
        <v/>
      </c>
      <c r="V1541" s="33">
        <f>IF($AB1541="","",IFERROR(INDEX(ITP!$J$3:$J$46,MATCH($AB1541,ITP!$E$3:$E$46,0)),""))</f>
        <v/>
      </c>
      <c r="W1541" s="33">
        <f>IF($AB1541="","",IFERROR(INDEX(ITP!$K$3:$K$46,MATCH($AB1541,ITP!$E$3:$E$46,0)),""))</f>
        <v/>
      </c>
      <c r="X1541" s="33">
        <f>IF($AB1541="","",IFERROR(INDEX(ITP!$L$3:$L$46,MATCH($AB1541,ITP!$E$3:$E$46,0)),""))</f>
        <v/>
      </c>
      <c r="Y1541" s="33">
        <f>IF($AB1541="","",IFERROR(INDEX(ITP!$M$3:$M$46,MATCH($AB1541,ITP!$E$3:$E$46,0)),""))</f>
        <v/>
      </c>
      <c r="Z1541" s="33">
        <f>IF($AB1541="","",IFERROR(INDEX(ITP!$N$3:$N$46,MATCH($AB1541,ITP!$E$3:$E$46,0)),""))</f>
        <v/>
      </c>
      <c r="AA1541" s="13">
        <f>IF(A1541="","",A1541&amp;"|"&amp;COUNTIF($A$2:A1541,A1541))</f>
        <v/>
      </c>
      <c r="AB1541" s="13">
        <f>IF($A1541="","",IFERROR(INDEX(ITP!$C$3:$C$21,MATCH(1,INDEX((ITP!$A$3:$A$21=$A1541)*(((ITP!$B$3:$B$21="")+ISNUMBER(SEARCH(ITP!$B$3:$B$21,$G1541&amp;" "&amp;$T1541)))&gt;0),0),0)),""))</f>
        <v/>
      </c>
    </row>
    <row r="1542">
      <c r="A1542" s="33" t="n"/>
      <c r="B1542" s="10" t="n"/>
      <c r="C1542" s="33" t="n"/>
      <c r="D1542" s="28" t="n"/>
      <c r="E1542" s="10" t="n"/>
      <c r="F1542" s="44" t="n"/>
      <c r="G1542" s="33" t="n"/>
      <c r="H1542" s="33" t="n"/>
      <c r="I1542" s="33" t="n"/>
      <c r="J1542" s="33" t="n"/>
      <c r="K1542" s="44" t="n"/>
      <c r="L1542" s="10" t="n"/>
      <c r="M1542" s="33" t="n"/>
      <c r="N1542" s="33" t="n"/>
      <c r="O1542" s="33" t="n"/>
      <c r="P1542" s="33" t="n"/>
      <c r="Q1542" s="33" t="n"/>
      <c r="R1542" s="33">
        <f>IF($AB1542="","",IFERROR(INDEX(ITP!$G$3:$G$46,MATCH($AB1542,ITP!$E$3:$E$46,0)),""))</f>
        <v/>
      </c>
      <c r="S1542" s="33" t="n"/>
      <c r="T1542" s="33" t="n"/>
      <c r="U1542" s="33">
        <f>IF($AB1542="","",IFERROR(INDEX(ITP!$I$3:$I$46,MATCH($AB1542,ITP!$E$3:$E$46,0)),""))</f>
        <v/>
      </c>
      <c r="V1542" s="33">
        <f>IF($AB1542="","",IFERROR(INDEX(ITP!$J$3:$J$46,MATCH($AB1542,ITP!$E$3:$E$46,0)),""))</f>
        <v/>
      </c>
      <c r="W1542" s="33">
        <f>IF($AB1542="","",IFERROR(INDEX(ITP!$K$3:$K$46,MATCH($AB1542,ITP!$E$3:$E$46,0)),""))</f>
        <v/>
      </c>
      <c r="X1542" s="33">
        <f>IF($AB1542="","",IFERROR(INDEX(ITP!$L$3:$L$46,MATCH($AB1542,ITP!$E$3:$E$46,0)),""))</f>
        <v/>
      </c>
      <c r="Y1542" s="33">
        <f>IF($AB1542="","",IFERROR(INDEX(ITP!$M$3:$M$46,MATCH($AB1542,ITP!$E$3:$E$46,0)),""))</f>
        <v/>
      </c>
      <c r="Z1542" s="33">
        <f>IF($AB1542="","",IFERROR(INDEX(ITP!$N$3:$N$46,MATCH($AB1542,ITP!$E$3:$E$46,0)),""))</f>
        <v/>
      </c>
      <c r="AA1542" s="13">
        <f>IF(A1542="","",A1542&amp;"|"&amp;COUNTIF($A$2:A1542,A1542))</f>
        <v/>
      </c>
      <c r="AB1542" s="13">
        <f>IF($A1542="","",IFERROR(INDEX(ITP!$C$3:$C$21,MATCH(1,INDEX((ITP!$A$3:$A$21=$A1542)*(((ITP!$B$3:$B$21="")+ISNUMBER(SEARCH(ITP!$B$3:$B$21,$G1542&amp;" "&amp;$T1542)))&gt;0),0),0)),""))</f>
        <v/>
      </c>
    </row>
    <row r="1543">
      <c r="A1543" s="33" t="n"/>
      <c r="B1543" s="10" t="n"/>
      <c r="C1543" s="33" t="n"/>
      <c r="D1543" s="28" t="n"/>
      <c r="E1543" s="10" t="n"/>
      <c r="F1543" s="44" t="n"/>
      <c r="G1543" s="33" t="n"/>
      <c r="H1543" s="33" t="n"/>
      <c r="I1543" s="33" t="n"/>
      <c r="J1543" s="33" t="n"/>
      <c r="K1543" s="44" t="n"/>
      <c r="L1543" s="10" t="n"/>
      <c r="M1543" s="33" t="n"/>
      <c r="N1543" s="33" t="n"/>
      <c r="O1543" s="33" t="n"/>
      <c r="P1543" s="33" t="n"/>
      <c r="Q1543" s="33" t="n"/>
      <c r="R1543" s="33">
        <f>IF($AB1543="","",IFERROR(INDEX(ITP!$G$3:$G$46,MATCH($AB1543,ITP!$E$3:$E$46,0)),""))</f>
        <v/>
      </c>
      <c r="S1543" s="33" t="n"/>
      <c r="T1543" s="33" t="n"/>
      <c r="U1543" s="33">
        <f>IF($AB1543="","",IFERROR(INDEX(ITP!$I$3:$I$46,MATCH($AB1543,ITP!$E$3:$E$46,0)),""))</f>
        <v/>
      </c>
      <c r="V1543" s="33">
        <f>IF($AB1543="","",IFERROR(INDEX(ITP!$J$3:$J$46,MATCH($AB1543,ITP!$E$3:$E$46,0)),""))</f>
        <v/>
      </c>
      <c r="W1543" s="33">
        <f>IF($AB1543="","",IFERROR(INDEX(ITP!$K$3:$K$46,MATCH($AB1543,ITP!$E$3:$E$46,0)),""))</f>
        <v/>
      </c>
      <c r="X1543" s="33">
        <f>IF($AB1543="","",IFERROR(INDEX(ITP!$L$3:$L$46,MATCH($AB1543,ITP!$E$3:$E$46,0)),""))</f>
        <v/>
      </c>
      <c r="Y1543" s="33">
        <f>IF($AB1543="","",IFERROR(INDEX(ITP!$M$3:$M$46,MATCH($AB1543,ITP!$E$3:$E$46,0)),""))</f>
        <v/>
      </c>
      <c r="Z1543" s="33">
        <f>IF($AB1543="","",IFERROR(INDEX(ITP!$N$3:$N$46,MATCH($AB1543,ITP!$E$3:$E$46,0)),""))</f>
        <v/>
      </c>
      <c r="AA1543" s="13">
        <f>IF(A1543="","",A1543&amp;"|"&amp;COUNTIF($A$2:A1543,A1543))</f>
        <v/>
      </c>
      <c r="AB1543" s="13">
        <f>IF($A1543="","",IFERROR(INDEX(ITP!$C$3:$C$21,MATCH(1,INDEX((ITP!$A$3:$A$21=$A1543)*(((ITP!$B$3:$B$21="")+ISNUMBER(SEARCH(ITP!$B$3:$B$21,$G1543&amp;" "&amp;$T1543)))&gt;0),0),0)),""))</f>
        <v/>
      </c>
    </row>
    <row r="1544">
      <c r="A1544" s="33" t="n"/>
      <c r="B1544" s="10" t="n"/>
      <c r="C1544" s="33" t="n"/>
      <c r="D1544" s="28" t="n"/>
      <c r="E1544" s="10" t="n"/>
      <c r="F1544" s="44" t="n"/>
      <c r="G1544" s="33" t="n"/>
      <c r="H1544" s="33" t="n"/>
      <c r="I1544" s="33" t="n"/>
      <c r="J1544" s="33" t="n"/>
      <c r="K1544" s="44" t="n"/>
      <c r="L1544" s="10" t="n"/>
      <c r="M1544" s="33" t="n"/>
      <c r="N1544" s="33" t="n"/>
      <c r="O1544" s="33" t="n"/>
      <c r="P1544" s="33" t="n"/>
      <c r="Q1544" s="33" t="n"/>
      <c r="R1544" s="33">
        <f>IF($AB1544="","",IFERROR(INDEX(ITP!$G$3:$G$46,MATCH($AB1544,ITP!$E$3:$E$46,0)),""))</f>
        <v/>
      </c>
      <c r="S1544" s="33" t="n"/>
      <c r="T1544" s="33" t="n"/>
      <c r="U1544" s="33">
        <f>IF($AB1544="","",IFERROR(INDEX(ITP!$I$3:$I$46,MATCH($AB1544,ITP!$E$3:$E$46,0)),""))</f>
        <v/>
      </c>
      <c r="V1544" s="33">
        <f>IF($AB1544="","",IFERROR(INDEX(ITP!$J$3:$J$46,MATCH($AB1544,ITP!$E$3:$E$46,0)),""))</f>
        <v/>
      </c>
      <c r="W1544" s="33">
        <f>IF($AB1544="","",IFERROR(INDEX(ITP!$K$3:$K$46,MATCH($AB1544,ITP!$E$3:$E$46,0)),""))</f>
        <v/>
      </c>
      <c r="X1544" s="33">
        <f>IF($AB1544="","",IFERROR(INDEX(ITP!$L$3:$L$46,MATCH($AB1544,ITP!$E$3:$E$46,0)),""))</f>
        <v/>
      </c>
      <c r="Y1544" s="33">
        <f>IF($AB1544="","",IFERROR(INDEX(ITP!$M$3:$M$46,MATCH($AB1544,ITP!$E$3:$E$46,0)),""))</f>
        <v/>
      </c>
      <c r="Z1544" s="33">
        <f>IF($AB1544="","",IFERROR(INDEX(ITP!$N$3:$N$46,MATCH($AB1544,ITP!$E$3:$E$46,0)),""))</f>
        <v/>
      </c>
      <c r="AA1544" s="13">
        <f>IF(A1544="","",A1544&amp;"|"&amp;COUNTIF($A$2:A1544,A1544))</f>
        <v/>
      </c>
      <c r="AB1544" s="13">
        <f>IF($A1544="","",IFERROR(INDEX(ITP!$C$3:$C$21,MATCH(1,INDEX((ITP!$A$3:$A$21=$A1544)*(((ITP!$B$3:$B$21="")+ISNUMBER(SEARCH(ITP!$B$3:$B$21,$G1544&amp;" "&amp;$T1544)))&gt;0),0),0)),""))</f>
        <v/>
      </c>
    </row>
    <row r="1545">
      <c r="A1545" s="33" t="n"/>
      <c r="B1545" s="10" t="n"/>
      <c r="C1545" s="33" t="n"/>
      <c r="D1545" s="28" t="n"/>
      <c r="E1545" s="10" t="n"/>
      <c r="F1545" s="44" t="n"/>
      <c r="G1545" s="33" t="n"/>
      <c r="H1545" s="33" t="n"/>
      <c r="I1545" s="33" t="n"/>
      <c r="J1545" s="33" t="n"/>
      <c r="K1545" s="44" t="n"/>
      <c r="L1545" s="10" t="n"/>
      <c r="M1545" s="33" t="n"/>
      <c r="N1545" s="33" t="n"/>
      <c r="O1545" s="33" t="n"/>
      <c r="P1545" s="33" t="n"/>
      <c r="Q1545" s="33" t="n"/>
      <c r="R1545" s="33">
        <f>IF($AB1545="","",IFERROR(INDEX(ITP!$G$3:$G$46,MATCH($AB1545,ITP!$E$3:$E$46,0)),""))</f>
        <v/>
      </c>
      <c r="S1545" s="33" t="n"/>
      <c r="T1545" s="33" t="n"/>
      <c r="U1545" s="33">
        <f>IF($AB1545="","",IFERROR(INDEX(ITP!$I$3:$I$46,MATCH($AB1545,ITP!$E$3:$E$46,0)),""))</f>
        <v/>
      </c>
      <c r="V1545" s="33">
        <f>IF($AB1545="","",IFERROR(INDEX(ITP!$J$3:$J$46,MATCH($AB1545,ITP!$E$3:$E$46,0)),""))</f>
        <v/>
      </c>
      <c r="W1545" s="33">
        <f>IF($AB1545="","",IFERROR(INDEX(ITP!$K$3:$K$46,MATCH($AB1545,ITP!$E$3:$E$46,0)),""))</f>
        <v/>
      </c>
      <c r="X1545" s="33">
        <f>IF($AB1545="","",IFERROR(INDEX(ITP!$L$3:$L$46,MATCH($AB1545,ITP!$E$3:$E$46,0)),""))</f>
        <v/>
      </c>
      <c r="Y1545" s="33">
        <f>IF($AB1545="","",IFERROR(INDEX(ITP!$M$3:$M$46,MATCH($AB1545,ITP!$E$3:$E$46,0)),""))</f>
        <v/>
      </c>
      <c r="Z1545" s="33">
        <f>IF($AB1545="","",IFERROR(INDEX(ITP!$N$3:$N$46,MATCH($AB1545,ITP!$E$3:$E$46,0)),""))</f>
        <v/>
      </c>
      <c r="AA1545" s="13">
        <f>IF(A1545="","",A1545&amp;"|"&amp;COUNTIF($A$2:A1545,A1545))</f>
        <v/>
      </c>
      <c r="AB1545" s="13">
        <f>IF($A1545="","",IFERROR(INDEX(ITP!$C$3:$C$21,MATCH(1,INDEX((ITP!$A$3:$A$21=$A1545)*(((ITP!$B$3:$B$21="")+ISNUMBER(SEARCH(ITP!$B$3:$B$21,$G1545&amp;" "&amp;$T1545)))&gt;0),0),0)),""))</f>
        <v/>
      </c>
    </row>
    <row r="1546">
      <c r="A1546" s="33" t="n"/>
      <c r="B1546" s="10" t="n"/>
      <c r="C1546" s="33" t="n"/>
      <c r="D1546" s="28" t="n"/>
      <c r="E1546" s="10" t="n"/>
      <c r="F1546" s="44" t="n"/>
      <c r="G1546" s="33" t="n"/>
      <c r="H1546" s="33" t="n"/>
      <c r="I1546" s="33" t="n"/>
      <c r="J1546" s="33" t="n"/>
      <c r="K1546" s="44" t="n"/>
      <c r="L1546" s="10" t="n"/>
      <c r="M1546" s="33" t="n"/>
      <c r="N1546" s="33" t="n"/>
      <c r="O1546" s="33" t="n"/>
      <c r="P1546" s="33" t="n"/>
      <c r="Q1546" s="33" t="n"/>
      <c r="R1546" s="33">
        <f>IF($AB1546="","",IFERROR(INDEX(ITP!$G$3:$G$46,MATCH($AB1546,ITP!$E$3:$E$46,0)),""))</f>
        <v/>
      </c>
      <c r="S1546" s="33" t="n"/>
      <c r="T1546" s="33" t="n"/>
      <c r="U1546" s="33">
        <f>IF($AB1546="","",IFERROR(INDEX(ITP!$I$3:$I$46,MATCH($AB1546,ITP!$E$3:$E$46,0)),""))</f>
        <v/>
      </c>
      <c r="V1546" s="33">
        <f>IF($AB1546="","",IFERROR(INDEX(ITP!$J$3:$J$46,MATCH($AB1546,ITP!$E$3:$E$46,0)),""))</f>
        <v/>
      </c>
      <c r="W1546" s="33">
        <f>IF($AB1546="","",IFERROR(INDEX(ITP!$K$3:$K$46,MATCH($AB1546,ITP!$E$3:$E$46,0)),""))</f>
        <v/>
      </c>
      <c r="X1546" s="33">
        <f>IF($AB1546="","",IFERROR(INDEX(ITP!$L$3:$L$46,MATCH($AB1546,ITP!$E$3:$E$46,0)),""))</f>
        <v/>
      </c>
      <c r="Y1546" s="33">
        <f>IF($AB1546="","",IFERROR(INDEX(ITP!$M$3:$M$46,MATCH($AB1546,ITP!$E$3:$E$46,0)),""))</f>
        <v/>
      </c>
      <c r="Z1546" s="33">
        <f>IF($AB1546="","",IFERROR(INDEX(ITP!$N$3:$N$46,MATCH($AB1546,ITP!$E$3:$E$46,0)),""))</f>
        <v/>
      </c>
      <c r="AA1546" s="13">
        <f>IF(A1546="","",A1546&amp;"|"&amp;COUNTIF($A$2:A1546,A1546))</f>
        <v/>
      </c>
      <c r="AB1546" s="13">
        <f>IF($A1546="","",IFERROR(INDEX(ITP!$C$3:$C$21,MATCH(1,INDEX((ITP!$A$3:$A$21=$A1546)*(((ITP!$B$3:$B$21="")+ISNUMBER(SEARCH(ITP!$B$3:$B$21,$G1546&amp;" "&amp;$T1546)))&gt;0),0),0)),""))</f>
        <v/>
      </c>
    </row>
    <row r="1547">
      <c r="A1547" s="33" t="n"/>
      <c r="B1547" s="10" t="n"/>
      <c r="C1547" s="33" t="n"/>
      <c r="D1547" s="28" t="n"/>
      <c r="E1547" s="10" t="n"/>
      <c r="F1547" s="44" t="n"/>
      <c r="G1547" s="33" t="n"/>
      <c r="H1547" s="33" t="n"/>
      <c r="I1547" s="33" t="n"/>
      <c r="J1547" s="33" t="n"/>
      <c r="K1547" s="44" t="n"/>
      <c r="L1547" s="10" t="n"/>
      <c r="M1547" s="33" t="n"/>
      <c r="N1547" s="33" t="n"/>
      <c r="O1547" s="33" t="n"/>
      <c r="P1547" s="33" t="n"/>
      <c r="Q1547" s="33" t="n"/>
      <c r="R1547" s="33">
        <f>IF($AB1547="","",IFERROR(INDEX(ITP!$G$3:$G$46,MATCH($AB1547,ITP!$E$3:$E$46,0)),""))</f>
        <v/>
      </c>
      <c r="S1547" s="33" t="n"/>
      <c r="T1547" s="33" t="n"/>
      <c r="U1547" s="33">
        <f>IF($AB1547="","",IFERROR(INDEX(ITP!$I$3:$I$46,MATCH($AB1547,ITP!$E$3:$E$46,0)),""))</f>
        <v/>
      </c>
      <c r="V1547" s="33">
        <f>IF($AB1547="","",IFERROR(INDEX(ITP!$J$3:$J$46,MATCH($AB1547,ITP!$E$3:$E$46,0)),""))</f>
        <v/>
      </c>
      <c r="W1547" s="33">
        <f>IF($AB1547="","",IFERROR(INDEX(ITP!$K$3:$K$46,MATCH($AB1547,ITP!$E$3:$E$46,0)),""))</f>
        <v/>
      </c>
      <c r="X1547" s="33">
        <f>IF($AB1547="","",IFERROR(INDEX(ITP!$L$3:$L$46,MATCH($AB1547,ITP!$E$3:$E$46,0)),""))</f>
        <v/>
      </c>
      <c r="Y1547" s="33">
        <f>IF($AB1547="","",IFERROR(INDEX(ITP!$M$3:$M$46,MATCH($AB1547,ITP!$E$3:$E$46,0)),""))</f>
        <v/>
      </c>
      <c r="Z1547" s="33">
        <f>IF($AB1547="","",IFERROR(INDEX(ITP!$N$3:$N$46,MATCH($AB1547,ITP!$E$3:$E$46,0)),""))</f>
        <v/>
      </c>
      <c r="AA1547" s="13">
        <f>IF(A1547="","",A1547&amp;"|"&amp;COUNTIF($A$2:A1547,A1547))</f>
        <v/>
      </c>
      <c r="AB1547" s="13">
        <f>IF($A1547="","",IFERROR(INDEX(ITP!$C$3:$C$21,MATCH(1,INDEX((ITP!$A$3:$A$21=$A1547)*(((ITP!$B$3:$B$21="")+ISNUMBER(SEARCH(ITP!$B$3:$B$21,$G1547&amp;" "&amp;$T1547)))&gt;0),0),0)),""))</f>
        <v/>
      </c>
    </row>
    <row r="1548">
      <c r="A1548" s="33" t="n"/>
      <c r="B1548" s="10" t="n"/>
      <c r="C1548" s="33" t="n"/>
      <c r="D1548" s="28" t="n"/>
      <c r="E1548" s="10" t="n"/>
      <c r="F1548" s="44" t="n"/>
      <c r="G1548" s="33" t="n"/>
      <c r="H1548" s="33" t="n"/>
      <c r="I1548" s="33" t="n"/>
      <c r="J1548" s="33" t="n"/>
      <c r="K1548" s="44" t="n"/>
      <c r="L1548" s="10" t="n"/>
      <c r="M1548" s="33" t="n"/>
      <c r="N1548" s="33" t="n"/>
      <c r="O1548" s="33" t="n"/>
      <c r="P1548" s="33" t="n"/>
      <c r="Q1548" s="33" t="n"/>
      <c r="R1548" s="33">
        <f>IF($AB1548="","",IFERROR(INDEX(ITP!$G$3:$G$46,MATCH($AB1548,ITP!$E$3:$E$46,0)),""))</f>
        <v/>
      </c>
      <c r="S1548" s="33" t="n"/>
      <c r="T1548" s="33" t="n"/>
      <c r="U1548" s="33">
        <f>IF($AB1548="","",IFERROR(INDEX(ITP!$I$3:$I$46,MATCH($AB1548,ITP!$E$3:$E$46,0)),""))</f>
        <v/>
      </c>
      <c r="V1548" s="33">
        <f>IF($AB1548="","",IFERROR(INDEX(ITP!$J$3:$J$46,MATCH($AB1548,ITP!$E$3:$E$46,0)),""))</f>
        <v/>
      </c>
      <c r="W1548" s="33">
        <f>IF($AB1548="","",IFERROR(INDEX(ITP!$K$3:$K$46,MATCH($AB1548,ITP!$E$3:$E$46,0)),""))</f>
        <v/>
      </c>
      <c r="X1548" s="33">
        <f>IF($AB1548="","",IFERROR(INDEX(ITP!$L$3:$L$46,MATCH($AB1548,ITP!$E$3:$E$46,0)),""))</f>
        <v/>
      </c>
      <c r="Y1548" s="33">
        <f>IF($AB1548="","",IFERROR(INDEX(ITP!$M$3:$M$46,MATCH($AB1548,ITP!$E$3:$E$46,0)),""))</f>
        <v/>
      </c>
      <c r="Z1548" s="33">
        <f>IF($AB1548="","",IFERROR(INDEX(ITP!$N$3:$N$46,MATCH($AB1548,ITP!$E$3:$E$46,0)),""))</f>
        <v/>
      </c>
      <c r="AA1548" s="13">
        <f>IF(A1548="","",A1548&amp;"|"&amp;COUNTIF($A$2:A1548,A1548))</f>
        <v/>
      </c>
      <c r="AB1548" s="13">
        <f>IF($A1548="","",IFERROR(INDEX(ITP!$C$3:$C$21,MATCH(1,INDEX((ITP!$A$3:$A$21=$A1548)*(((ITP!$B$3:$B$21="")+ISNUMBER(SEARCH(ITP!$B$3:$B$21,$G1548&amp;" "&amp;$T1548)))&gt;0),0),0)),""))</f>
        <v/>
      </c>
    </row>
    <row r="1549">
      <c r="A1549" s="33" t="n"/>
      <c r="B1549" s="10" t="n"/>
      <c r="C1549" s="33" t="n"/>
      <c r="D1549" s="28" t="n"/>
      <c r="E1549" s="10" t="n"/>
      <c r="F1549" s="44" t="n"/>
      <c r="G1549" s="33" t="n"/>
      <c r="H1549" s="33" t="n"/>
      <c r="I1549" s="33" t="n"/>
      <c r="J1549" s="33" t="n"/>
      <c r="K1549" s="44" t="n"/>
      <c r="L1549" s="10" t="n"/>
      <c r="M1549" s="33" t="n"/>
      <c r="N1549" s="33" t="n"/>
      <c r="O1549" s="33" t="n"/>
      <c r="P1549" s="33" t="n"/>
      <c r="Q1549" s="33" t="n"/>
      <c r="R1549" s="33">
        <f>IF($AB1549="","",IFERROR(INDEX(ITP!$G$3:$G$46,MATCH($AB1549,ITP!$E$3:$E$46,0)),""))</f>
        <v/>
      </c>
      <c r="S1549" s="33" t="n"/>
      <c r="T1549" s="33" t="n"/>
      <c r="U1549" s="33">
        <f>IF($AB1549="","",IFERROR(INDEX(ITP!$I$3:$I$46,MATCH($AB1549,ITP!$E$3:$E$46,0)),""))</f>
        <v/>
      </c>
      <c r="V1549" s="33">
        <f>IF($AB1549="","",IFERROR(INDEX(ITP!$J$3:$J$46,MATCH($AB1549,ITP!$E$3:$E$46,0)),""))</f>
        <v/>
      </c>
      <c r="W1549" s="33">
        <f>IF($AB1549="","",IFERROR(INDEX(ITP!$K$3:$K$46,MATCH($AB1549,ITP!$E$3:$E$46,0)),""))</f>
        <v/>
      </c>
      <c r="X1549" s="33">
        <f>IF($AB1549="","",IFERROR(INDEX(ITP!$L$3:$L$46,MATCH($AB1549,ITP!$E$3:$E$46,0)),""))</f>
        <v/>
      </c>
      <c r="Y1549" s="33">
        <f>IF($AB1549="","",IFERROR(INDEX(ITP!$M$3:$M$46,MATCH($AB1549,ITP!$E$3:$E$46,0)),""))</f>
        <v/>
      </c>
      <c r="Z1549" s="33">
        <f>IF($AB1549="","",IFERROR(INDEX(ITP!$N$3:$N$46,MATCH($AB1549,ITP!$E$3:$E$46,0)),""))</f>
        <v/>
      </c>
      <c r="AA1549" s="13">
        <f>IF(A1549="","",A1549&amp;"|"&amp;COUNTIF($A$2:A1549,A1549))</f>
        <v/>
      </c>
      <c r="AB1549" s="13">
        <f>IF($A1549="","",IFERROR(INDEX(ITP!$C$3:$C$21,MATCH(1,INDEX((ITP!$A$3:$A$21=$A1549)*(((ITP!$B$3:$B$21="")+ISNUMBER(SEARCH(ITP!$B$3:$B$21,$G1549&amp;" "&amp;$T1549)))&gt;0),0),0)),""))</f>
        <v/>
      </c>
    </row>
    <row r="1550">
      <c r="A1550" s="33" t="n"/>
      <c r="B1550" s="10" t="n"/>
      <c r="C1550" s="33" t="n"/>
      <c r="D1550" s="28" t="n"/>
      <c r="E1550" s="10" t="n"/>
      <c r="F1550" s="44" t="n"/>
      <c r="G1550" s="33" t="n"/>
      <c r="H1550" s="33" t="n"/>
      <c r="I1550" s="33" t="n"/>
      <c r="J1550" s="33" t="n"/>
      <c r="K1550" s="44" t="n"/>
      <c r="L1550" s="10" t="n"/>
      <c r="M1550" s="33" t="n"/>
      <c r="N1550" s="33" t="n"/>
      <c r="O1550" s="33" t="n"/>
      <c r="P1550" s="33" t="n"/>
      <c r="Q1550" s="33" t="n"/>
      <c r="R1550" s="33">
        <f>IF($AB1550="","",IFERROR(INDEX(ITP!$G$3:$G$46,MATCH($AB1550,ITP!$E$3:$E$46,0)),""))</f>
        <v/>
      </c>
      <c r="S1550" s="33" t="n"/>
      <c r="T1550" s="33" t="n"/>
      <c r="U1550" s="33">
        <f>IF($AB1550="","",IFERROR(INDEX(ITP!$I$3:$I$46,MATCH($AB1550,ITP!$E$3:$E$46,0)),""))</f>
        <v/>
      </c>
      <c r="V1550" s="33">
        <f>IF($AB1550="","",IFERROR(INDEX(ITP!$J$3:$J$46,MATCH($AB1550,ITP!$E$3:$E$46,0)),""))</f>
        <v/>
      </c>
      <c r="W1550" s="33">
        <f>IF($AB1550="","",IFERROR(INDEX(ITP!$K$3:$K$46,MATCH($AB1550,ITP!$E$3:$E$46,0)),""))</f>
        <v/>
      </c>
      <c r="X1550" s="33">
        <f>IF($AB1550="","",IFERROR(INDEX(ITP!$L$3:$L$46,MATCH($AB1550,ITP!$E$3:$E$46,0)),""))</f>
        <v/>
      </c>
      <c r="Y1550" s="33">
        <f>IF($AB1550="","",IFERROR(INDEX(ITP!$M$3:$M$46,MATCH($AB1550,ITP!$E$3:$E$46,0)),""))</f>
        <v/>
      </c>
      <c r="Z1550" s="33">
        <f>IF($AB1550="","",IFERROR(INDEX(ITP!$N$3:$N$46,MATCH($AB1550,ITP!$E$3:$E$46,0)),""))</f>
        <v/>
      </c>
      <c r="AA1550" s="13">
        <f>IF(A1550="","",A1550&amp;"|"&amp;COUNTIF($A$2:A1550,A1550))</f>
        <v/>
      </c>
      <c r="AB1550" s="13">
        <f>IF($A1550="","",IFERROR(INDEX(ITP!$C$3:$C$21,MATCH(1,INDEX((ITP!$A$3:$A$21=$A1550)*(((ITP!$B$3:$B$21="")+ISNUMBER(SEARCH(ITP!$B$3:$B$21,$G1550&amp;" "&amp;$T1550)))&gt;0),0),0)),""))</f>
        <v/>
      </c>
    </row>
    <row r="1551">
      <c r="A1551" s="33" t="n"/>
      <c r="B1551" s="10" t="n"/>
      <c r="C1551" s="33" t="n"/>
      <c r="D1551" s="28" t="n"/>
      <c r="E1551" s="10" t="n"/>
      <c r="F1551" s="44" t="n"/>
      <c r="G1551" s="33" t="n"/>
      <c r="H1551" s="33" t="n"/>
      <c r="I1551" s="33" t="n"/>
      <c r="J1551" s="33" t="n"/>
      <c r="K1551" s="44" t="n"/>
      <c r="L1551" s="10" t="n"/>
      <c r="M1551" s="33" t="n"/>
      <c r="N1551" s="33" t="n"/>
      <c r="O1551" s="33" t="n"/>
      <c r="P1551" s="33" t="n"/>
      <c r="Q1551" s="33" t="n"/>
      <c r="R1551" s="33">
        <f>IF($AB1551="","",IFERROR(INDEX(ITP!$G$3:$G$46,MATCH($AB1551,ITP!$E$3:$E$46,0)),""))</f>
        <v/>
      </c>
      <c r="S1551" s="33" t="n"/>
      <c r="T1551" s="33" t="n"/>
      <c r="U1551" s="33">
        <f>IF($AB1551="","",IFERROR(INDEX(ITP!$I$3:$I$46,MATCH($AB1551,ITP!$E$3:$E$46,0)),""))</f>
        <v/>
      </c>
      <c r="V1551" s="33">
        <f>IF($AB1551="","",IFERROR(INDEX(ITP!$J$3:$J$46,MATCH($AB1551,ITP!$E$3:$E$46,0)),""))</f>
        <v/>
      </c>
      <c r="W1551" s="33">
        <f>IF($AB1551="","",IFERROR(INDEX(ITP!$K$3:$K$46,MATCH($AB1551,ITP!$E$3:$E$46,0)),""))</f>
        <v/>
      </c>
      <c r="X1551" s="33">
        <f>IF($AB1551="","",IFERROR(INDEX(ITP!$L$3:$L$46,MATCH($AB1551,ITP!$E$3:$E$46,0)),""))</f>
        <v/>
      </c>
      <c r="Y1551" s="33">
        <f>IF($AB1551="","",IFERROR(INDEX(ITP!$M$3:$M$46,MATCH($AB1551,ITP!$E$3:$E$46,0)),""))</f>
        <v/>
      </c>
      <c r="Z1551" s="33">
        <f>IF($AB1551="","",IFERROR(INDEX(ITP!$N$3:$N$46,MATCH($AB1551,ITP!$E$3:$E$46,0)),""))</f>
        <v/>
      </c>
      <c r="AA1551" s="13">
        <f>IF(A1551="","",A1551&amp;"|"&amp;COUNTIF($A$2:A1551,A1551))</f>
        <v/>
      </c>
      <c r="AB1551" s="13">
        <f>IF($A1551="","",IFERROR(INDEX(ITP!$C$3:$C$21,MATCH(1,INDEX((ITP!$A$3:$A$21=$A1551)*(((ITP!$B$3:$B$21="")+ISNUMBER(SEARCH(ITP!$B$3:$B$21,$G1551&amp;" "&amp;$T1551)))&gt;0),0),0)),""))</f>
        <v/>
      </c>
    </row>
    <row r="1552">
      <c r="A1552" s="33" t="n"/>
      <c r="B1552" s="10" t="n"/>
      <c r="C1552" s="33" t="n"/>
      <c r="D1552" s="28" t="n"/>
      <c r="E1552" s="10" t="n"/>
      <c r="F1552" s="44" t="n"/>
      <c r="G1552" s="33" t="n"/>
      <c r="H1552" s="33" t="n"/>
      <c r="I1552" s="33" t="n"/>
      <c r="J1552" s="33" t="n"/>
      <c r="K1552" s="44" t="n"/>
      <c r="L1552" s="10" t="n"/>
      <c r="M1552" s="33" t="n"/>
      <c r="N1552" s="33" t="n"/>
      <c r="O1552" s="33" t="n"/>
      <c r="P1552" s="33" t="n"/>
      <c r="Q1552" s="33" t="n"/>
      <c r="R1552" s="33">
        <f>IF($AB1552="","",IFERROR(INDEX(ITP!$G$3:$G$46,MATCH($AB1552,ITP!$E$3:$E$46,0)),""))</f>
        <v/>
      </c>
      <c r="S1552" s="33" t="n"/>
      <c r="T1552" s="33" t="n"/>
      <c r="U1552" s="33">
        <f>IF($AB1552="","",IFERROR(INDEX(ITP!$I$3:$I$46,MATCH($AB1552,ITP!$E$3:$E$46,0)),""))</f>
        <v/>
      </c>
      <c r="V1552" s="33">
        <f>IF($AB1552="","",IFERROR(INDEX(ITP!$J$3:$J$46,MATCH($AB1552,ITP!$E$3:$E$46,0)),""))</f>
        <v/>
      </c>
      <c r="W1552" s="33">
        <f>IF($AB1552="","",IFERROR(INDEX(ITP!$K$3:$K$46,MATCH($AB1552,ITP!$E$3:$E$46,0)),""))</f>
        <v/>
      </c>
      <c r="X1552" s="33">
        <f>IF($AB1552="","",IFERROR(INDEX(ITP!$L$3:$L$46,MATCH($AB1552,ITP!$E$3:$E$46,0)),""))</f>
        <v/>
      </c>
      <c r="Y1552" s="33">
        <f>IF($AB1552="","",IFERROR(INDEX(ITP!$M$3:$M$46,MATCH($AB1552,ITP!$E$3:$E$46,0)),""))</f>
        <v/>
      </c>
      <c r="Z1552" s="33">
        <f>IF($AB1552="","",IFERROR(INDEX(ITP!$N$3:$N$46,MATCH($AB1552,ITP!$E$3:$E$46,0)),""))</f>
        <v/>
      </c>
      <c r="AA1552" s="13">
        <f>IF(A1552="","",A1552&amp;"|"&amp;COUNTIF($A$2:A1552,A1552))</f>
        <v/>
      </c>
      <c r="AB1552" s="13">
        <f>IF($A1552="","",IFERROR(INDEX(ITP!$C$3:$C$21,MATCH(1,INDEX((ITP!$A$3:$A$21=$A1552)*(((ITP!$B$3:$B$21="")+ISNUMBER(SEARCH(ITP!$B$3:$B$21,$G1552&amp;" "&amp;$T1552)))&gt;0),0),0)),""))</f>
        <v/>
      </c>
    </row>
    <row r="1553">
      <c r="A1553" s="33" t="n"/>
      <c r="B1553" s="10" t="n"/>
      <c r="C1553" s="33" t="n"/>
      <c r="D1553" s="28" t="n"/>
      <c r="E1553" s="10" t="n"/>
      <c r="F1553" s="44" t="n"/>
      <c r="G1553" s="33" t="n"/>
      <c r="H1553" s="33" t="n"/>
      <c r="I1553" s="33" t="n"/>
      <c r="J1553" s="33" t="n"/>
      <c r="K1553" s="44" t="n"/>
      <c r="L1553" s="10" t="n"/>
      <c r="M1553" s="33" t="n"/>
      <c r="N1553" s="33" t="n"/>
      <c r="O1553" s="33" t="n"/>
      <c r="P1553" s="33" t="n"/>
      <c r="Q1553" s="33" t="n"/>
      <c r="R1553" s="33">
        <f>IF($AB1553="","",IFERROR(INDEX(ITP!$G$3:$G$46,MATCH($AB1553,ITP!$E$3:$E$46,0)),""))</f>
        <v/>
      </c>
      <c r="S1553" s="33" t="n"/>
      <c r="T1553" s="33" t="n"/>
      <c r="U1553" s="33">
        <f>IF($AB1553="","",IFERROR(INDEX(ITP!$I$3:$I$46,MATCH($AB1553,ITP!$E$3:$E$46,0)),""))</f>
        <v/>
      </c>
      <c r="V1553" s="33">
        <f>IF($AB1553="","",IFERROR(INDEX(ITP!$J$3:$J$46,MATCH($AB1553,ITP!$E$3:$E$46,0)),""))</f>
        <v/>
      </c>
      <c r="W1553" s="33">
        <f>IF($AB1553="","",IFERROR(INDEX(ITP!$K$3:$K$46,MATCH($AB1553,ITP!$E$3:$E$46,0)),""))</f>
        <v/>
      </c>
      <c r="X1553" s="33">
        <f>IF($AB1553="","",IFERROR(INDEX(ITP!$L$3:$L$46,MATCH($AB1553,ITP!$E$3:$E$46,0)),""))</f>
        <v/>
      </c>
      <c r="Y1553" s="33">
        <f>IF($AB1553="","",IFERROR(INDEX(ITP!$M$3:$M$46,MATCH($AB1553,ITP!$E$3:$E$46,0)),""))</f>
        <v/>
      </c>
      <c r="Z1553" s="33">
        <f>IF($AB1553="","",IFERROR(INDEX(ITP!$N$3:$N$46,MATCH($AB1553,ITP!$E$3:$E$46,0)),""))</f>
        <v/>
      </c>
      <c r="AA1553" s="13">
        <f>IF(A1553="","",A1553&amp;"|"&amp;COUNTIF($A$2:A1553,A1553))</f>
        <v/>
      </c>
      <c r="AB1553" s="13">
        <f>IF($A1553="","",IFERROR(INDEX(ITP!$C$3:$C$21,MATCH(1,INDEX((ITP!$A$3:$A$21=$A1553)*(((ITP!$B$3:$B$21="")+ISNUMBER(SEARCH(ITP!$B$3:$B$21,$G1553&amp;" "&amp;$T1553)))&gt;0),0),0)),""))</f>
        <v/>
      </c>
    </row>
    <row r="1554">
      <c r="A1554" s="33" t="n"/>
      <c r="B1554" s="10" t="n"/>
      <c r="C1554" s="33" t="n"/>
      <c r="D1554" s="28" t="n"/>
      <c r="E1554" s="10" t="n"/>
      <c r="F1554" s="44" t="n"/>
      <c r="G1554" s="33" t="n"/>
      <c r="H1554" s="33" t="n"/>
      <c r="I1554" s="33" t="n"/>
      <c r="J1554" s="33" t="n"/>
      <c r="K1554" s="44" t="n"/>
      <c r="L1554" s="10" t="n"/>
      <c r="M1554" s="33" t="n"/>
      <c r="N1554" s="33" t="n"/>
      <c r="O1554" s="33" t="n"/>
      <c r="P1554" s="33" t="n"/>
      <c r="Q1554" s="33" t="n"/>
      <c r="R1554" s="33">
        <f>IF($AB1554="","",IFERROR(INDEX(ITP!$G$3:$G$46,MATCH($AB1554,ITP!$E$3:$E$46,0)),""))</f>
        <v/>
      </c>
      <c r="S1554" s="33" t="n"/>
      <c r="T1554" s="33" t="n"/>
      <c r="U1554" s="33">
        <f>IF($AB1554="","",IFERROR(INDEX(ITP!$I$3:$I$46,MATCH($AB1554,ITP!$E$3:$E$46,0)),""))</f>
        <v/>
      </c>
      <c r="V1554" s="33">
        <f>IF($AB1554="","",IFERROR(INDEX(ITP!$J$3:$J$46,MATCH($AB1554,ITP!$E$3:$E$46,0)),""))</f>
        <v/>
      </c>
      <c r="W1554" s="33">
        <f>IF($AB1554="","",IFERROR(INDEX(ITP!$K$3:$K$46,MATCH($AB1554,ITP!$E$3:$E$46,0)),""))</f>
        <v/>
      </c>
      <c r="X1554" s="33">
        <f>IF($AB1554="","",IFERROR(INDEX(ITP!$L$3:$L$46,MATCH($AB1554,ITP!$E$3:$E$46,0)),""))</f>
        <v/>
      </c>
      <c r="Y1554" s="33">
        <f>IF($AB1554="","",IFERROR(INDEX(ITP!$M$3:$M$46,MATCH($AB1554,ITP!$E$3:$E$46,0)),""))</f>
        <v/>
      </c>
      <c r="Z1554" s="33">
        <f>IF($AB1554="","",IFERROR(INDEX(ITP!$N$3:$N$46,MATCH($AB1554,ITP!$E$3:$E$46,0)),""))</f>
        <v/>
      </c>
      <c r="AA1554" s="13">
        <f>IF(A1554="","",A1554&amp;"|"&amp;COUNTIF($A$2:A1554,A1554))</f>
        <v/>
      </c>
      <c r="AB1554" s="13">
        <f>IF($A1554="","",IFERROR(INDEX(ITP!$C$3:$C$21,MATCH(1,INDEX((ITP!$A$3:$A$21=$A1554)*(((ITP!$B$3:$B$21="")+ISNUMBER(SEARCH(ITP!$B$3:$B$21,$G1554&amp;" "&amp;$T1554)))&gt;0),0),0)),""))</f>
        <v/>
      </c>
    </row>
    <row r="1555">
      <c r="A1555" s="33" t="n"/>
      <c r="B1555" s="10" t="n"/>
      <c r="C1555" s="33" t="n"/>
      <c r="D1555" s="28" t="n"/>
      <c r="E1555" s="10" t="n"/>
      <c r="F1555" s="44" t="n"/>
      <c r="G1555" s="33" t="n"/>
      <c r="H1555" s="33" t="n"/>
      <c r="I1555" s="33" t="n"/>
      <c r="J1555" s="33" t="n"/>
      <c r="K1555" s="44" t="n"/>
      <c r="L1555" s="10" t="n"/>
      <c r="M1555" s="33" t="n"/>
      <c r="N1555" s="33" t="n"/>
      <c r="O1555" s="33" t="n"/>
      <c r="P1555" s="33" t="n"/>
      <c r="Q1555" s="33" t="n"/>
      <c r="R1555" s="33">
        <f>IF($AB1555="","",IFERROR(INDEX(ITP!$G$3:$G$46,MATCH($AB1555,ITP!$E$3:$E$46,0)),""))</f>
        <v/>
      </c>
      <c r="S1555" s="33" t="n"/>
      <c r="T1555" s="33" t="n"/>
      <c r="U1555" s="33">
        <f>IF($AB1555="","",IFERROR(INDEX(ITP!$I$3:$I$46,MATCH($AB1555,ITP!$E$3:$E$46,0)),""))</f>
        <v/>
      </c>
      <c r="V1555" s="33">
        <f>IF($AB1555="","",IFERROR(INDEX(ITP!$J$3:$J$46,MATCH($AB1555,ITP!$E$3:$E$46,0)),""))</f>
        <v/>
      </c>
      <c r="W1555" s="33">
        <f>IF($AB1555="","",IFERROR(INDEX(ITP!$K$3:$K$46,MATCH($AB1555,ITP!$E$3:$E$46,0)),""))</f>
        <v/>
      </c>
      <c r="X1555" s="33">
        <f>IF($AB1555="","",IFERROR(INDEX(ITP!$L$3:$L$46,MATCH($AB1555,ITP!$E$3:$E$46,0)),""))</f>
        <v/>
      </c>
      <c r="Y1555" s="33">
        <f>IF($AB1555="","",IFERROR(INDEX(ITP!$M$3:$M$46,MATCH($AB1555,ITP!$E$3:$E$46,0)),""))</f>
        <v/>
      </c>
      <c r="Z1555" s="33">
        <f>IF($AB1555="","",IFERROR(INDEX(ITP!$N$3:$N$46,MATCH($AB1555,ITP!$E$3:$E$46,0)),""))</f>
        <v/>
      </c>
      <c r="AA1555" s="13">
        <f>IF(A1555="","",A1555&amp;"|"&amp;COUNTIF($A$2:A1555,A1555))</f>
        <v/>
      </c>
      <c r="AB1555" s="13">
        <f>IF($A1555="","",IFERROR(INDEX(ITP!$C$3:$C$21,MATCH(1,INDEX((ITP!$A$3:$A$21=$A1555)*(((ITP!$B$3:$B$21="")+ISNUMBER(SEARCH(ITP!$B$3:$B$21,$G1555&amp;" "&amp;$T1555)))&gt;0),0),0)),""))</f>
        <v/>
      </c>
    </row>
    <row r="1556">
      <c r="A1556" s="33" t="n"/>
      <c r="B1556" s="10" t="n"/>
      <c r="C1556" s="33" t="n"/>
      <c r="D1556" s="28" t="n"/>
      <c r="E1556" s="10" t="n"/>
      <c r="F1556" s="44" t="n"/>
      <c r="G1556" s="33" t="n"/>
      <c r="H1556" s="33" t="n"/>
      <c r="I1556" s="33" t="n"/>
      <c r="J1556" s="33" t="n"/>
      <c r="K1556" s="44" t="n"/>
      <c r="L1556" s="10" t="n"/>
      <c r="M1556" s="33" t="n"/>
      <c r="N1556" s="33" t="n"/>
      <c r="O1556" s="33" t="n"/>
      <c r="P1556" s="33" t="n"/>
      <c r="Q1556" s="33" t="n"/>
      <c r="R1556" s="33">
        <f>IF($AB1556="","",IFERROR(INDEX(ITP!$G$3:$G$46,MATCH($AB1556,ITP!$E$3:$E$46,0)),""))</f>
        <v/>
      </c>
      <c r="S1556" s="33" t="n"/>
      <c r="T1556" s="33" t="n"/>
      <c r="U1556" s="33">
        <f>IF($AB1556="","",IFERROR(INDEX(ITP!$I$3:$I$46,MATCH($AB1556,ITP!$E$3:$E$46,0)),""))</f>
        <v/>
      </c>
      <c r="V1556" s="33">
        <f>IF($AB1556="","",IFERROR(INDEX(ITP!$J$3:$J$46,MATCH($AB1556,ITP!$E$3:$E$46,0)),""))</f>
        <v/>
      </c>
      <c r="W1556" s="33">
        <f>IF($AB1556="","",IFERROR(INDEX(ITP!$K$3:$K$46,MATCH($AB1556,ITP!$E$3:$E$46,0)),""))</f>
        <v/>
      </c>
      <c r="X1556" s="33">
        <f>IF($AB1556="","",IFERROR(INDEX(ITP!$L$3:$L$46,MATCH($AB1556,ITP!$E$3:$E$46,0)),""))</f>
        <v/>
      </c>
      <c r="Y1556" s="33">
        <f>IF($AB1556="","",IFERROR(INDEX(ITP!$M$3:$M$46,MATCH($AB1556,ITP!$E$3:$E$46,0)),""))</f>
        <v/>
      </c>
      <c r="Z1556" s="33">
        <f>IF($AB1556="","",IFERROR(INDEX(ITP!$N$3:$N$46,MATCH($AB1556,ITP!$E$3:$E$46,0)),""))</f>
        <v/>
      </c>
      <c r="AA1556" s="13">
        <f>IF(A1556="","",A1556&amp;"|"&amp;COUNTIF($A$2:A1556,A1556))</f>
        <v/>
      </c>
      <c r="AB1556" s="13">
        <f>IF($A1556="","",IFERROR(INDEX(ITP!$C$3:$C$21,MATCH(1,INDEX((ITP!$A$3:$A$21=$A1556)*(((ITP!$B$3:$B$21="")+ISNUMBER(SEARCH(ITP!$B$3:$B$21,$G1556&amp;" "&amp;$T1556)))&gt;0),0),0)),""))</f>
        <v/>
      </c>
    </row>
    <row r="1557">
      <c r="A1557" s="33" t="n"/>
      <c r="B1557" s="10" t="n"/>
      <c r="C1557" s="33" t="n"/>
      <c r="D1557" s="28" t="n"/>
      <c r="E1557" s="10" t="n"/>
      <c r="F1557" s="44" t="n"/>
      <c r="G1557" s="33" t="n"/>
      <c r="H1557" s="33" t="n"/>
      <c r="I1557" s="33" t="n"/>
      <c r="J1557" s="33" t="n"/>
      <c r="K1557" s="44" t="n"/>
      <c r="L1557" s="10" t="n"/>
      <c r="M1557" s="33" t="n"/>
      <c r="N1557" s="33" t="n"/>
      <c r="O1557" s="33" t="n"/>
      <c r="P1557" s="33" t="n"/>
      <c r="Q1557" s="33" t="n"/>
      <c r="R1557" s="33">
        <f>IF($AB1557="","",IFERROR(INDEX(ITP!$G$3:$G$46,MATCH($AB1557,ITP!$E$3:$E$46,0)),""))</f>
        <v/>
      </c>
      <c r="S1557" s="33" t="n"/>
      <c r="T1557" s="33" t="n"/>
      <c r="U1557" s="33">
        <f>IF($AB1557="","",IFERROR(INDEX(ITP!$I$3:$I$46,MATCH($AB1557,ITP!$E$3:$E$46,0)),""))</f>
        <v/>
      </c>
      <c r="V1557" s="33">
        <f>IF($AB1557="","",IFERROR(INDEX(ITP!$J$3:$J$46,MATCH($AB1557,ITP!$E$3:$E$46,0)),""))</f>
        <v/>
      </c>
      <c r="W1557" s="33">
        <f>IF($AB1557="","",IFERROR(INDEX(ITP!$K$3:$K$46,MATCH($AB1557,ITP!$E$3:$E$46,0)),""))</f>
        <v/>
      </c>
      <c r="X1557" s="33">
        <f>IF($AB1557="","",IFERROR(INDEX(ITP!$L$3:$L$46,MATCH($AB1557,ITP!$E$3:$E$46,0)),""))</f>
        <v/>
      </c>
      <c r="Y1557" s="33">
        <f>IF($AB1557="","",IFERROR(INDEX(ITP!$M$3:$M$46,MATCH($AB1557,ITP!$E$3:$E$46,0)),""))</f>
        <v/>
      </c>
      <c r="Z1557" s="33">
        <f>IF($AB1557="","",IFERROR(INDEX(ITP!$N$3:$N$46,MATCH($AB1557,ITP!$E$3:$E$46,0)),""))</f>
        <v/>
      </c>
      <c r="AA1557" s="13">
        <f>IF(A1557="","",A1557&amp;"|"&amp;COUNTIF($A$2:A1557,A1557))</f>
        <v/>
      </c>
      <c r="AB1557" s="13">
        <f>IF($A1557="","",IFERROR(INDEX(ITP!$C$3:$C$21,MATCH(1,INDEX((ITP!$A$3:$A$21=$A1557)*(((ITP!$B$3:$B$21="")+ISNUMBER(SEARCH(ITP!$B$3:$B$21,$G1557&amp;" "&amp;$T1557)))&gt;0),0),0)),""))</f>
        <v/>
      </c>
    </row>
    <row r="1558">
      <c r="A1558" s="33" t="n"/>
      <c r="B1558" s="10" t="n"/>
      <c r="C1558" s="33" t="n"/>
      <c r="D1558" s="28" t="n"/>
      <c r="E1558" s="10" t="n"/>
      <c r="F1558" s="44" t="n"/>
      <c r="G1558" s="33" t="n"/>
      <c r="H1558" s="33" t="n"/>
      <c r="I1558" s="33" t="n"/>
      <c r="J1558" s="33" t="n"/>
      <c r="K1558" s="44" t="n"/>
      <c r="L1558" s="10" t="n"/>
      <c r="M1558" s="33" t="n"/>
      <c r="N1558" s="33" t="n"/>
      <c r="O1558" s="33" t="n"/>
      <c r="P1558" s="33" t="n"/>
      <c r="Q1558" s="33" t="n"/>
      <c r="R1558" s="33">
        <f>IF($AB1558="","",IFERROR(INDEX(ITP!$G$3:$G$46,MATCH($AB1558,ITP!$E$3:$E$46,0)),""))</f>
        <v/>
      </c>
      <c r="S1558" s="33" t="n"/>
      <c r="T1558" s="33" t="n"/>
      <c r="U1558" s="33">
        <f>IF($AB1558="","",IFERROR(INDEX(ITP!$I$3:$I$46,MATCH($AB1558,ITP!$E$3:$E$46,0)),""))</f>
        <v/>
      </c>
      <c r="V1558" s="33">
        <f>IF($AB1558="","",IFERROR(INDEX(ITP!$J$3:$J$46,MATCH($AB1558,ITP!$E$3:$E$46,0)),""))</f>
        <v/>
      </c>
      <c r="W1558" s="33">
        <f>IF($AB1558="","",IFERROR(INDEX(ITP!$K$3:$K$46,MATCH($AB1558,ITP!$E$3:$E$46,0)),""))</f>
        <v/>
      </c>
      <c r="X1558" s="33">
        <f>IF($AB1558="","",IFERROR(INDEX(ITP!$L$3:$L$46,MATCH($AB1558,ITP!$E$3:$E$46,0)),""))</f>
        <v/>
      </c>
      <c r="Y1558" s="33">
        <f>IF($AB1558="","",IFERROR(INDEX(ITP!$M$3:$M$46,MATCH($AB1558,ITP!$E$3:$E$46,0)),""))</f>
        <v/>
      </c>
      <c r="Z1558" s="33">
        <f>IF($AB1558="","",IFERROR(INDEX(ITP!$N$3:$N$46,MATCH($AB1558,ITP!$E$3:$E$46,0)),""))</f>
        <v/>
      </c>
      <c r="AA1558" s="13">
        <f>IF(A1558="","",A1558&amp;"|"&amp;COUNTIF($A$2:A1558,A1558))</f>
        <v/>
      </c>
      <c r="AB1558" s="13">
        <f>IF($A1558="","",IFERROR(INDEX(ITP!$C$3:$C$21,MATCH(1,INDEX((ITP!$A$3:$A$21=$A1558)*(((ITP!$B$3:$B$21="")+ISNUMBER(SEARCH(ITP!$B$3:$B$21,$G1558&amp;" "&amp;$T1558)))&gt;0),0),0)),""))</f>
        <v/>
      </c>
    </row>
    <row r="1559">
      <c r="A1559" s="33" t="n"/>
      <c r="B1559" s="10" t="n"/>
      <c r="C1559" s="33" t="n"/>
      <c r="D1559" s="28" t="n"/>
      <c r="E1559" s="10" t="n"/>
      <c r="F1559" s="44" t="n"/>
      <c r="G1559" s="33" t="n"/>
      <c r="H1559" s="33" t="n"/>
      <c r="I1559" s="33" t="n"/>
      <c r="J1559" s="33" t="n"/>
      <c r="K1559" s="44" t="n"/>
      <c r="L1559" s="10" t="n"/>
      <c r="M1559" s="33" t="n"/>
      <c r="N1559" s="33" t="n"/>
      <c r="O1559" s="33" t="n"/>
      <c r="P1559" s="33" t="n"/>
      <c r="Q1559" s="33" t="n"/>
      <c r="R1559" s="33">
        <f>IF($AB1559="","",IFERROR(INDEX(ITP!$G$3:$G$46,MATCH($AB1559,ITP!$E$3:$E$46,0)),""))</f>
        <v/>
      </c>
      <c r="S1559" s="33" t="n"/>
      <c r="T1559" s="33" t="n"/>
      <c r="U1559" s="33">
        <f>IF($AB1559="","",IFERROR(INDEX(ITP!$I$3:$I$46,MATCH($AB1559,ITP!$E$3:$E$46,0)),""))</f>
        <v/>
      </c>
      <c r="V1559" s="33">
        <f>IF($AB1559="","",IFERROR(INDEX(ITP!$J$3:$J$46,MATCH($AB1559,ITP!$E$3:$E$46,0)),""))</f>
        <v/>
      </c>
      <c r="W1559" s="33">
        <f>IF($AB1559="","",IFERROR(INDEX(ITP!$K$3:$K$46,MATCH($AB1559,ITP!$E$3:$E$46,0)),""))</f>
        <v/>
      </c>
      <c r="X1559" s="33">
        <f>IF($AB1559="","",IFERROR(INDEX(ITP!$L$3:$L$46,MATCH($AB1559,ITP!$E$3:$E$46,0)),""))</f>
        <v/>
      </c>
      <c r="Y1559" s="33">
        <f>IF($AB1559="","",IFERROR(INDEX(ITP!$M$3:$M$46,MATCH($AB1559,ITP!$E$3:$E$46,0)),""))</f>
        <v/>
      </c>
      <c r="Z1559" s="33">
        <f>IF($AB1559="","",IFERROR(INDEX(ITP!$N$3:$N$46,MATCH($AB1559,ITP!$E$3:$E$46,0)),""))</f>
        <v/>
      </c>
      <c r="AA1559" s="13">
        <f>IF(A1559="","",A1559&amp;"|"&amp;COUNTIF($A$2:A1559,A1559))</f>
        <v/>
      </c>
      <c r="AB1559" s="13">
        <f>IF($A1559="","",IFERROR(INDEX(ITP!$C$3:$C$21,MATCH(1,INDEX((ITP!$A$3:$A$21=$A1559)*(((ITP!$B$3:$B$21="")+ISNUMBER(SEARCH(ITP!$B$3:$B$21,$G1559&amp;" "&amp;$T1559)))&gt;0),0),0)),""))</f>
        <v/>
      </c>
    </row>
    <row r="1560">
      <c r="A1560" s="33" t="n"/>
      <c r="B1560" s="10" t="n"/>
      <c r="C1560" s="33" t="n"/>
      <c r="D1560" s="28" t="n"/>
      <c r="E1560" s="10" t="n"/>
      <c r="F1560" s="44" t="n"/>
      <c r="G1560" s="33" t="n"/>
      <c r="H1560" s="33" t="n"/>
      <c r="I1560" s="33" t="n"/>
      <c r="J1560" s="33" t="n"/>
      <c r="K1560" s="44" t="n"/>
      <c r="L1560" s="10" t="n"/>
      <c r="M1560" s="33" t="n"/>
      <c r="N1560" s="33" t="n"/>
      <c r="O1560" s="33" t="n"/>
      <c r="P1560" s="33" t="n"/>
      <c r="Q1560" s="33" t="n"/>
      <c r="R1560" s="33">
        <f>IF($AB1560="","",IFERROR(INDEX(ITP!$G$3:$G$46,MATCH($AB1560,ITP!$E$3:$E$46,0)),""))</f>
        <v/>
      </c>
      <c r="S1560" s="33" t="n"/>
      <c r="T1560" s="33" t="n"/>
      <c r="U1560" s="33">
        <f>IF($AB1560="","",IFERROR(INDEX(ITP!$I$3:$I$46,MATCH($AB1560,ITP!$E$3:$E$46,0)),""))</f>
        <v/>
      </c>
      <c r="V1560" s="33">
        <f>IF($AB1560="","",IFERROR(INDEX(ITP!$J$3:$J$46,MATCH($AB1560,ITP!$E$3:$E$46,0)),""))</f>
        <v/>
      </c>
      <c r="W1560" s="33">
        <f>IF($AB1560="","",IFERROR(INDEX(ITP!$K$3:$K$46,MATCH($AB1560,ITP!$E$3:$E$46,0)),""))</f>
        <v/>
      </c>
      <c r="X1560" s="33">
        <f>IF($AB1560="","",IFERROR(INDEX(ITP!$L$3:$L$46,MATCH($AB1560,ITP!$E$3:$E$46,0)),""))</f>
        <v/>
      </c>
      <c r="Y1560" s="33">
        <f>IF($AB1560="","",IFERROR(INDEX(ITP!$M$3:$M$46,MATCH($AB1560,ITP!$E$3:$E$46,0)),""))</f>
        <v/>
      </c>
      <c r="Z1560" s="33">
        <f>IF($AB1560="","",IFERROR(INDEX(ITP!$N$3:$N$46,MATCH($AB1560,ITP!$E$3:$E$46,0)),""))</f>
        <v/>
      </c>
      <c r="AA1560" s="13">
        <f>IF(A1560="","",A1560&amp;"|"&amp;COUNTIF($A$2:A1560,A1560))</f>
        <v/>
      </c>
      <c r="AB1560" s="13">
        <f>IF($A1560="","",IFERROR(INDEX(ITP!$C$3:$C$21,MATCH(1,INDEX((ITP!$A$3:$A$21=$A1560)*(((ITP!$B$3:$B$21="")+ISNUMBER(SEARCH(ITP!$B$3:$B$21,$G1560&amp;" "&amp;$T1560)))&gt;0),0),0)),""))</f>
        <v/>
      </c>
    </row>
    <row r="1561">
      <c r="A1561" s="33" t="n"/>
      <c r="B1561" s="10" t="n"/>
      <c r="C1561" s="33" t="n"/>
      <c r="D1561" s="28" t="n"/>
      <c r="E1561" s="10" t="n"/>
      <c r="F1561" s="44" t="n"/>
      <c r="G1561" s="33" t="n"/>
      <c r="H1561" s="33" t="n"/>
      <c r="I1561" s="33" t="n"/>
      <c r="J1561" s="33" t="n"/>
      <c r="K1561" s="44" t="n"/>
      <c r="L1561" s="10" t="n"/>
      <c r="M1561" s="33" t="n"/>
      <c r="N1561" s="33" t="n"/>
      <c r="O1561" s="33" t="n"/>
      <c r="P1561" s="33" t="n"/>
      <c r="Q1561" s="33" t="n"/>
      <c r="R1561" s="33">
        <f>IF($AB1561="","",IFERROR(INDEX(ITP!$G$3:$G$46,MATCH($AB1561,ITP!$E$3:$E$46,0)),""))</f>
        <v/>
      </c>
      <c r="S1561" s="33" t="n"/>
      <c r="T1561" s="33" t="n"/>
      <c r="U1561" s="33">
        <f>IF($AB1561="","",IFERROR(INDEX(ITP!$I$3:$I$46,MATCH($AB1561,ITP!$E$3:$E$46,0)),""))</f>
        <v/>
      </c>
      <c r="V1561" s="33">
        <f>IF($AB1561="","",IFERROR(INDEX(ITP!$J$3:$J$46,MATCH($AB1561,ITP!$E$3:$E$46,0)),""))</f>
        <v/>
      </c>
      <c r="W1561" s="33">
        <f>IF($AB1561="","",IFERROR(INDEX(ITP!$K$3:$K$46,MATCH($AB1561,ITP!$E$3:$E$46,0)),""))</f>
        <v/>
      </c>
      <c r="X1561" s="33">
        <f>IF($AB1561="","",IFERROR(INDEX(ITP!$L$3:$L$46,MATCH($AB1561,ITP!$E$3:$E$46,0)),""))</f>
        <v/>
      </c>
      <c r="Y1561" s="33">
        <f>IF($AB1561="","",IFERROR(INDEX(ITP!$M$3:$M$46,MATCH($AB1561,ITP!$E$3:$E$46,0)),""))</f>
        <v/>
      </c>
      <c r="Z1561" s="33">
        <f>IF($AB1561="","",IFERROR(INDEX(ITP!$N$3:$N$46,MATCH($AB1561,ITP!$E$3:$E$46,0)),""))</f>
        <v/>
      </c>
      <c r="AA1561" s="13">
        <f>IF(A1561="","",A1561&amp;"|"&amp;COUNTIF($A$2:A1561,A1561))</f>
        <v/>
      </c>
      <c r="AB1561" s="13">
        <f>IF($A1561="","",IFERROR(INDEX(ITP!$C$3:$C$21,MATCH(1,INDEX((ITP!$A$3:$A$21=$A1561)*(((ITP!$B$3:$B$21="")+ISNUMBER(SEARCH(ITP!$B$3:$B$21,$G1561&amp;" "&amp;$T1561)))&gt;0),0),0)),""))</f>
        <v/>
      </c>
    </row>
    <row r="1562">
      <c r="A1562" s="33" t="n"/>
      <c r="B1562" s="10" t="n"/>
      <c r="C1562" s="33" t="n"/>
      <c r="D1562" s="28" t="n"/>
      <c r="E1562" s="10" t="n"/>
      <c r="F1562" s="44" t="n"/>
      <c r="G1562" s="33" t="n"/>
      <c r="H1562" s="33" t="n"/>
      <c r="I1562" s="33" t="n"/>
      <c r="J1562" s="33" t="n"/>
      <c r="K1562" s="44" t="n"/>
      <c r="L1562" s="10" t="n"/>
      <c r="M1562" s="33" t="n"/>
      <c r="N1562" s="33" t="n"/>
      <c r="O1562" s="33" t="n"/>
      <c r="P1562" s="33" t="n"/>
      <c r="Q1562" s="33" t="n"/>
      <c r="R1562" s="33">
        <f>IF($AB1562="","",IFERROR(INDEX(ITP!$G$3:$G$46,MATCH($AB1562,ITP!$E$3:$E$46,0)),""))</f>
        <v/>
      </c>
      <c r="S1562" s="33" t="n"/>
      <c r="T1562" s="33" t="n"/>
      <c r="U1562" s="33">
        <f>IF($AB1562="","",IFERROR(INDEX(ITP!$I$3:$I$46,MATCH($AB1562,ITP!$E$3:$E$46,0)),""))</f>
        <v/>
      </c>
      <c r="V1562" s="33">
        <f>IF($AB1562="","",IFERROR(INDEX(ITP!$J$3:$J$46,MATCH($AB1562,ITP!$E$3:$E$46,0)),""))</f>
        <v/>
      </c>
      <c r="W1562" s="33">
        <f>IF($AB1562="","",IFERROR(INDEX(ITP!$K$3:$K$46,MATCH($AB1562,ITP!$E$3:$E$46,0)),""))</f>
        <v/>
      </c>
      <c r="X1562" s="33">
        <f>IF($AB1562="","",IFERROR(INDEX(ITP!$L$3:$L$46,MATCH($AB1562,ITP!$E$3:$E$46,0)),""))</f>
        <v/>
      </c>
      <c r="Y1562" s="33">
        <f>IF($AB1562="","",IFERROR(INDEX(ITP!$M$3:$M$46,MATCH($AB1562,ITP!$E$3:$E$46,0)),""))</f>
        <v/>
      </c>
      <c r="Z1562" s="33">
        <f>IF($AB1562="","",IFERROR(INDEX(ITP!$N$3:$N$46,MATCH($AB1562,ITP!$E$3:$E$46,0)),""))</f>
        <v/>
      </c>
      <c r="AA1562" s="13">
        <f>IF(A1562="","",A1562&amp;"|"&amp;COUNTIF($A$2:A1562,A1562))</f>
        <v/>
      </c>
      <c r="AB1562" s="13">
        <f>IF($A1562="","",IFERROR(INDEX(ITP!$C$3:$C$21,MATCH(1,INDEX((ITP!$A$3:$A$21=$A1562)*(((ITP!$B$3:$B$21="")+ISNUMBER(SEARCH(ITP!$B$3:$B$21,$G1562&amp;" "&amp;$T1562)))&gt;0),0),0)),""))</f>
        <v/>
      </c>
    </row>
    <row r="1563">
      <c r="A1563" s="33" t="n"/>
      <c r="B1563" s="10" t="n"/>
      <c r="C1563" s="33" t="n"/>
      <c r="D1563" s="28" t="n"/>
      <c r="E1563" s="10" t="n"/>
      <c r="F1563" s="44" t="n"/>
      <c r="G1563" s="33" t="n"/>
      <c r="H1563" s="33" t="n"/>
      <c r="I1563" s="33" t="n"/>
      <c r="J1563" s="33" t="n"/>
      <c r="K1563" s="44" t="n"/>
      <c r="L1563" s="10" t="n"/>
      <c r="M1563" s="33" t="n"/>
      <c r="N1563" s="33" t="n"/>
      <c r="O1563" s="33" t="n"/>
      <c r="P1563" s="33" t="n"/>
      <c r="Q1563" s="33" t="n"/>
      <c r="R1563" s="33">
        <f>IF($AB1563="","",IFERROR(INDEX(ITP!$G$3:$G$46,MATCH($AB1563,ITP!$E$3:$E$46,0)),""))</f>
        <v/>
      </c>
      <c r="S1563" s="33" t="n"/>
      <c r="T1563" s="33" t="n"/>
      <c r="U1563" s="33">
        <f>IF($AB1563="","",IFERROR(INDEX(ITP!$I$3:$I$46,MATCH($AB1563,ITP!$E$3:$E$46,0)),""))</f>
        <v/>
      </c>
      <c r="V1563" s="33">
        <f>IF($AB1563="","",IFERROR(INDEX(ITP!$J$3:$J$46,MATCH($AB1563,ITP!$E$3:$E$46,0)),""))</f>
        <v/>
      </c>
      <c r="W1563" s="33">
        <f>IF($AB1563="","",IFERROR(INDEX(ITP!$K$3:$K$46,MATCH($AB1563,ITP!$E$3:$E$46,0)),""))</f>
        <v/>
      </c>
      <c r="X1563" s="33">
        <f>IF($AB1563="","",IFERROR(INDEX(ITP!$L$3:$L$46,MATCH($AB1563,ITP!$E$3:$E$46,0)),""))</f>
        <v/>
      </c>
      <c r="Y1563" s="33">
        <f>IF($AB1563="","",IFERROR(INDEX(ITP!$M$3:$M$46,MATCH($AB1563,ITP!$E$3:$E$46,0)),""))</f>
        <v/>
      </c>
      <c r="Z1563" s="33">
        <f>IF($AB1563="","",IFERROR(INDEX(ITP!$N$3:$N$46,MATCH($AB1563,ITP!$E$3:$E$46,0)),""))</f>
        <v/>
      </c>
      <c r="AA1563" s="13">
        <f>IF(A1563="","",A1563&amp;"|"&amp;COUNTIF($A$2:A1563,A1563))</f>
        <v/>
      </c>
      <c r="AB1563" s="13">
        <f>IF($A1563="","",IFERROR(INDEX(ITP!$C$3:$C$21,MATCH(1,INDEX((ITP!$A$3:$A$21=$A1563)*(((ITP!$B$3:$B$21="")+ISNUMBER(SEARCH(ITP!$B$3:$B$21,$G1563&amp;" "&amp;$T1563)))&gt;0),0),0)),""))</f>
        <v/>
      </c>
    </row>
    <row r="1564">
      <c r="A1564" s="33" t="n"/>
      <c r="B1564" s="10" t="n"/>
      <c r="C1564" s="33" t="n"/>
      <c r="D1564" s="28" t="n"/>
      <c r="E1564" s="10" t="n"/>
      <c r="F1564" s="44" t="n"/>
      <c r="G1564" s="33" t="n"/>
      <c r="H1564" s="33" t="n"/>
      <c r="I1564" s="33" t="n"/>
      <c r="J1564" s="33" t="n"/>
      <c r="K1564" s="44" t="n"/>
      <c r="L1564" s="10" t="n"/>
      <c r="M1564" s="33" t="n"/>
      <c r="N1564" s="33" t="n"/>
      <c r="O1564" s="33" t="n"/>
      <c r="P1564" s="33" t="n"/>
      <c r="Q1564" s="33" t="n"/>
      <c r="R1564" s="33">
        <f>IF($AB1564="","",IFERROR(INDEX(ITP!$G$3:$G$46,MATCH($AB1564,ITP!$E$3:$E$46,0)),""))</f>
        <v/>
      </c>
      <c r="S1564" s="33" t="n"/>
      <c r="T1564" s="33" t="n"/>
      <c r="U1564" s="33">
        <f>IF($AB1564="","",IFERROR(INDEX(ITP!$I$3:$I$46,MATCH($AB1564,ITP!$E$3:$E$46,0)),""))</f>
        <v/>
      </c>
      <c r="V1564" s="33">
        <f>IF($AB1564="","",IFERROR(INDEX(ITP!$J$3:$J$46,MATCH($AB1564,ITP!$E$3:$E$46,0)),""))</f>
        <v/>
      </c>
      <c r="W1564" s="33">
        <f>IF($AB1564="","",IFERROR(INDEX(ITP!$K$3:$K$46,MATCH($AB1564,ITP!$E$3:$E$46,0)),""))</f>
        <v/>
      </c>
      <c r="X1564" s="33">
        <f>IF($AB1564="","",IFERROR(INDEX(ITP!$L$3:$L$46,MATCH($AB1564,ITP!$E$3:$E$46,0)),""))</f>
        <v/>
      </c>
      <c r="Y1564" s="33">
        <f>IF($AB1564="","",IFERROR(INDEX(ITP!$M$3:$M$46,MATCH($AB1564,ITP!$E$3:$E$46,0)),""))</f>
        <v/>
      </c>
      <c r="Z1564" s="33">
        <f>IF($AB1564="","",IFERROR(INDEX(ITP!$N$3:$N$46,MATCH($AB1564,ITP!$E$3:$E$46,0)),""))</f>
        <v/>
      </c>
      <c r="AA1564" s="13">
        <f>IF(A1564="","",A1564&amp;"|"&amp;COUNTIF($A$2:A1564,A1564))</f>
        <v/>
      </c>
      <c r="AB1564" s="13">
        <f>IF($A1564="","",IFERROR(INDEX(ITP!$C$3:$C$21,MATCH(1,INDEX((ITP!$A$3:$A$21=$A1564)*(((ITP!$B$3:$B$21="")+ISNUMBER(SEARCH(ITP!$B$3:$B$21,$G1564&amp;" "&amp;$T1564)))&gt;0),0),0)),""))</f>
        <v/>
      </c>
    </row>
    <row r="1565">
      <c r="A1565" s="33" t="n"/>
      <c r="B1565" s="10" t="n"/>
      <c r="C1565" s="33" t="n"/>
      <c r="D1565" s="28" t="n"/>
      <c r="E1565" s="10" t="n"/>
      <c r="F1565" s="44" t="n"/>
      <c r="G1565" s="33" t="n"/>
      <c r="H1565" s="33" t="n"/>
      <c r="I1565" s="33" t="n"/>
      <c r="J1565" s="33" t="n"/>
      <c r="K1565" s="44" t="n"/>
      <c r="L1565" s="10" t="n"/>
      <c r="M1565" s="33" t="n"/>
      <c r="N1565" s="33" t="n"/>
      <c r="O1565" s="33" t="n"/>
      <c r="P1565" s="33" t="n"/>
      <c r="Q1565" s="33" t="n"/>
      <c r="R1565" s="33">
        <f>IF($AB1565="","",IFERROR(INDEX(ITP!$G$3:$G$46,MATCH($AB1565,ITP!$E$3:$E$46,0)),""))</f>
        <v/>
      </c>
      <c r="S1565" s="33" t="n"/>
      <c r="T1565" s="33" t="n"/>
      <c r="U1565" s="33">
        <f>IF($AB1565="","",IFERROR(INDEX(ITP!$I$3:$I$46,MATCH($AB1565,ITP!$E$3:$E$46,0)),""))</f>
        <v/>
      </c>
      <c r="V1565" s="33">
        <f>IF($AB1565="","",IFERROR(INDEX(ITP!$J$3:$J$46,MATCH($AB1565,ITP!$E$3:$E$46,0)),""))</f>
        <v/>
      </c>
      <c r="W1565" s="33">
        <f>IF($AB1565="","",IFERROR(INDEX(ITP!$K$3:$K$46,MATCH($AB1565,ITP!$E$3:$E$46,0)),""))</f>
        <v/>
      </c>
      <c r="X1565" s="33">
        <f>IF($AB1565="","",IFERROR(INDEX(ITP!$L$3:$L$46,MATCH($AB1565,ITP!$E$3:$E$46,0)),""))</f>
        <v/>
      </c>
      <c r="Y1565" s="33">
        <f>IF($AB1565="","",IFERROR(INDEX(ITP!$M$3:$M$46,MATCH($AB1565,ITP!$E$3:$E$46,0)),""))</f>
        <v/>
      </c>
      <c r="Z1565" s="33">
        <f>IF($AB1565="","",IFERROR(INDEX(ITP!$N$3:$N$46,MATCH($AB1565,ITP!$E$3:$E$46,0)),""))</f>
        <v/>
      </c>
      <c r="AA1565" s="13">
        <f>IF(A1565="","",A1565&amp;"|"&amp;COUNTIF($A$2:A1565,A1565))</f>
        <v/>
      </c>
      <c r="AB1565" s="13">
        <f>IF($A1565="","",IFERROR(INDEX(ITP!$C$3:$C$21,MATCH(1,INDEX((ITP!$A$3:$A$21=$A1565)*(((ITP!$B$3:$B$21="")+ISNUMBER(SEARCH(ITP!$B$3:$B$21,$G1565&amp;" "&amp;$T1565)))&gt;0),0),0)),""))</f>
        <v/>
      </c>
    </row>
    <row r="1566">
      <c r="A1566" s="33" t="n"/>
      <c r="B1566" s="10" t="n"/>
      <c r="C1566" s="33" t="n"/>
      <c r="D1566" s="28" t="n"/>
      <c r="E1566" s="10" t="n"/>
      <c r="F1566" s="44" t="n"/>
      <c r="G1566" s="33" t="n"/>
      <c r="H1566" s="33" t="n"/>
      <c r="I1566" s="33" t="n"/>
      <c r="J1566" s="33" t="n"/>
      <c r="K1566" s="44" t="n"/>
      <c r="L1566" s="10" t="n"/>
      <c r="M1566" s="33" t="n"/>
      <c r="N1566" s="33" t="n"/>
      <c r="O1566" s="33" t="n"/>
      <c r="P1566" s="33" t="n"/>
      <c r="Q1566" s="33" t="n"/>
      <c r="R1566" s="33">
        <f>IF($AB1566="","",IFERROR(INDEX(ITP!$G$3:$G$46,MATCH($AB1566,ITP!$E$3:$E$46,0)),""))</f>
        <v/>
      </c>
      <c r="S1566" s="33" t="n"/>
      <c r="T1566" s="33" t="n"/>
      <c r="U1566" s="33">
        <f>IF($AB1566="","",IFERROR(INDEX(ITP!$I$3:$I$46,MATCH($AB1566,ITP!$E$3:$E$46,0)),""))</f>
        <v/>
      </c>
      <c r="V1566" s="33">
        <f>IF($AB1566="","",IFERROR(INDEX(ITP!$J$3:$J$46,MATCH($AB1566,ITP!$E$3:$E$46,0)),""))</f>
        <v/>
      </c>
      <c r="W1566" s="33">
        <f>IF($AB1566="","",IFERROR(INDEX(ITP!$K$3:$K$46,MATCH($AB1566,ITP!$E$3:$E$46,0)),""))</f>
        <v/>
      </c>
      <c r="X1566" s="33">
        <f>IF($AB1566="","",IFERROR(INDEX(ITP!$L$3:$L$46,MATCH($AB1566,ITP!$E$3:$E$46,0)),""))</f>
        <v/>
      </c>
      <c r="Y1566" s="33">
        <f>IF($AB1566="","",IFERROR(INDEX(ITP!$M$3:$M$46,MATCH($AB1566,ITP!$E$3:$E$46,0)),""))</f>
        <v/>
      </c>
      <c r="Z1566" s="33">
        <f>IF($AB1566="","",IFERROR(INDEX(ITP!$N$3:$N$46,MATCH($AB1566,ITP!$E$3:$E$46,0)),""))</f>
        <v/>
      </c>
      <c r="AA1566" s="13">
        <f>IF(A1566="","",A1566&amp;"|"&amp;COUNTIF($A$2:A1566,A1566))</f>
        <v/>
      </c>
      <c r="AB1566" s="13">
        <f>IF($A1566="","",IFERROR(INDEX(ITP!$C$3:$C$21,MATCH(1,INDEX((ITP!$A$3:$A$21=$A1566)*(((ITP!$B$3:$B$21="")+ISNUMBER(SEARCH(ITP!$B$3:$B$21,$G1566&amp;" "&amp;$T1566)))&gt;0),0),0)),""))</f>
        <v/>
      </c>
    </row>
    <row r="1567">
      <c r="A1567" s="33" t="n"/>
      <c r="B1567" s="10" t="n"/>
      <c r="C1567" s="33" t="n"/>
      <c r="D1567" s="28" t="n"/>
      <c r="E1567" s="10" t="n"/>
      <c r="F1567" s="44" t="n"/>
      <c r="G1567" s="33" t="n"/>
      <c r="H1567" s="33" t="n"/>
      <c r="I1567" s="33" t="n"/>
      <c r="J1567" s="33" t="n"/>
      <c r="K1567" s="44" t="n"/>
      <c r="L1567" s="10" t="n"/>
      <c r="M1567" s="33" t="n"/>
      <c r="N1567" s="33" t="n"/>
      <c r="O1567" s="33" t="n"/>
      <c r="P1567" s="33" t="n"/>
      <c r="Q1567" s="33" t="n"/>
      <c r="R1567" s="33">
        <f>IF($AB1567="","",IFERROR(INDEX(ITP!$G$3:$G$46,MATCH($AB1567,ITP!$E$3:$E$46,0)),""))</f>
        <v/>
      </c>
      <c r="S1567" s="33" t="n"/>
      <c r="T1567" s="33" t="n"/>
      <c r="U1567" s="33">
        <f>IF($AB1567="","",IFERROR(INDEX(ITP!$I$3:$I$46,MATCH($AB1567,ITP!$E$3:$E$46,0)),""))</f>
        <v/>
      </c>
      <c r="V1567" s="33">
        <f>IF($AB1567="","",IFERROR(INDEX(ITP!$J$3:$J$46,MATCH($AB1567,ITP!$E$3:$E$46,0)),""))</f>
        <v/>
      </c>
      <c r="W1567" s="33">
        <f>IF($AB1567="","",IFERROR(INDEX(ITP!$K$3:$K$46,MATCH($AB1567,ITP!$E$3:$E$46,0)),""))</f>
        <v/>
      </c>
      <c r="X1567" s="33">
        <f>IF($AB1567="","",IFERROR(INDEX(ITP!$L$3:$L$46,MATCH($AB1567,ITP!$E$3:$E$46,0)),""))</f>
        <v/>
      </c>
      <c r="Y1567" s="33">
        <f>IF($AB1567="","",IFERROR(INDEX(ITP!$M$3:$M$46,MATCH($AB1567,ITP!$E$3:$E$46,0)),""))</f>
        <v/>
      </c>
      <c r="Z1567" s="33">
        <f>IF($AB1567="","",IFERROR(INDEX(ITP!$N$3:$N$46,MATCH($AB1567,ITP!$E$3:$E$46,0)),""))</f>
        <v/>
      </c>
      <c r="AA1567" s="13">
        <f>IF(A1567="","",A1567&amp;"|"&amp;COUNTIF($A$2:A1567,A1567))</f>
        <v/>
      </c>
      <c r="AB1567" s="13">
        <f>IF($A1567="","",IFERROR(INDEX(ITP!$C$3:$C$21,MATCH(1,INDEX((ITP!$A$3:$A$21=$A1567)*(((ITP!$B$3:$B$21="")+ISNUMBER(SEARCH(ITP!$B$3:$B$21,$G1567&amp;" "&amp;$T1567)))&gt;0),0),0)),""))</f>
        <v/>
      </c>
    </row>
    <row r="1568">
      <c r="A1568" s="33" t="n"/>
      <c r="B1568" s="10" t="n"/>
      <c r="C1568" s="33" t="n"/>
      <c r="D1568" s="28" t="n"/>
      <c r="E1568" s="10" t="n"/>
      <c r="F1568" s="44" t="n"/>
      <c r="G1568" s="33" t="n"/>
      <c r="H1568" s="33" t="n"/>
      <c r="I1568" s="33" t="n"/>
      <c r="J1568" s="33" t="n"/>
      <c r="K1568" s="44" t="n"/>
      <c r="L1568" s="10" t="n"/>
      <c r="M1568" s="33" t="n"/>
      <c r="N1568" s="33" t="n"/>
      <c r="O1568" s="33" t="n"/>
      <c r="P1568" s="33" t="n"/>
      <c r="Q1568" s="33" t="n"/>
      <c r="R1568" s="33">
        <f>IF($AB1568="","",IFERROR(INDEX(ITP!$G$3:$G$46,MATCH($AB1568,ITP!$E$3:$E$46,0)),""))</f>
        <v/>
      </c>
      <c r="S1568" s="33" t="n"/>
      <c r="T1568" s="33" t="n"/>
      <c r="U1568" s="33">
        <f>IF($AB1568="","",IFERROR(INDEX(ITP!$I$3:$I$46,MATCH($AB1568,ITP!$E$3:$E$46,0)),""))</f>
        <v/>
      </c>
      <c r="V1568" s="33">
        <f>IF($AB1568="","",IFERROR(INDEX(ITP!$J$3:$J$46,MATCH($AB1568,ITP!$E$3:$E$46,0)),""))</f>
        <v/>
      </c>
      <c r="W1568" s="33">
        <f>IF($AB1568="","",IFERROR(INDEX(ITP!$K$3:$K$46,MATCH($AB1568,ITP!$E$3:$E$46,0)),""))</f>
        <v/>
      </c>
      <c r="X1568" s="33">
        <f>IF($AB1568="","",IFERROR(INDEX(ITP!$L$3:$L$46,MATCH($AB1568,ITP!$E$3:$E$46,0)),""))</f>
        <v/>
      </c>
      <c r="Y1568" s="33">
        <f>IF($AB1568="","",IFERROR(INDEX(ITP!$M$3:$M$46,MATCH($AB1568,ITP!$E$3:$E$46,0)),""))</f>
        <v/>
      </c>
      <c r="Z1568" s="33">
        <f>IF($AB1568="","",IFERROR(INDEX(ITP!$N$3:$N$46,MATCH($AB1568,ITP!$E$3:$E$46,0)),""))</f>
        <v/>
      </c>
      <c r="AA1568" s="13">
        <f>IF(A1568="","",A1568&amp;"|"&amp;COUNTIF($A$2:A1568,A1568))</f>
        <v/>
      </c>
      <c r="AB1568" s="13">
        <f>IF($A1568="","",IFERROR(INDEX(ITP!$C$3:$C$21,MATCH(1,INDEX((ITP!$A$3:$A$21=$A1568)*(((ITP!$B$3:$B$21="")+ISNUMBER(SEARCH(ITP!$B$3:$B$21,$G1568&amp;" "&amp;$T1568)))&gt;0),0),0)),""))</f>
        <v/>
      </c>
    </row>
    <row r="1569">
      <c r="A1569" s="33" t="n"/>
      <c r="B1569" s="10" t="n"/>
      <c r="C1569" s="33" t="n"/>
      <c r="D1569" s="28" t="n"/>
      <c r="E1569" s="10" t="n"/>
      <c r="F1569" s="44" t="n"/>
      <c r="G1569" s="33" t="n"/>
      <c r="H1569" s="33" t="n"/>
      <c r="I1569" s="33" t="n"/>
      <c r="J1569" s="33" t="n"/>
      <c r="K1569" s="44" t="n"/>
      <c r="L1569" s="10" t="n"/>
      <c r="M1569" s="33" t="n"/>
      <c r="N1569" s="33" t="n"/>
      <c r="O1569" s="33" t="n"/>
      <c r="P1569" s="33" t="n"/>
      <c r="Q1569" s="33" t="n"/>
      <c r="R1569" s="33">
        <f>IF($AB1569="","",IFERROR(INDEX(ITP!$G$3:$G$46,MATCH($AB1569,ITP!$E$3:$E$46,0)),""))</f>
        <v/>
      </c>
      <c r="S1569" s="33" t="n"/>
      <c r="T1569" s="33" t="n"/>
      <c r="U1569" s="33">
        <f>IF($AB1569="","",IFERROR(INDEX(ITP!$I$3:$I$46,MATCH($AB1569,ITP!$E$3:$E$46,0)),""))</f>
        <v/>
      </c>
      <c r="V1569" s="33">
        <f>IF($AB1569="","",IFERROR(INDEX(ITP!$J$3:$J$46,MATCH($AB1569,ITP!$E$3:$E$46,0)),""))</f>
        <v/>
      </c>
      <c r="W1569" s="33">
        <f>IF($AB1569="","",IFERROR(INDEX(ITP!$K$3:$K$46,MATCH($AB1569,ITP!$E$3:$E$46,0)),""))</f>
        <v/>
      </c>
      <c r="X1569" s="33">
        <f>IF($AB1569="","",IFERROR(INDEX(ITP!$L$3:$L$46,MATCH($AB1569,ITP!$E$3:$E$46,0)),""))</f>
        <v/>
      </c>
      <c r="Y1569" s="33">
        <f>IF($AB1569="","",IFERROR(INDEX(ITP!$M$3:$M$46,MATCH($AB1569,ITP!$E$3:$E$46,0)),""))</f>
        <v/>
      </c>
      <c r="Z1569" s="33">
        <f>IF($AB1569="","",IFERROR(INDEX(ITP!$N$3:$N$46,MATCH($AB1569,ITP!$E$3:$E$46,0)),""))</f>
        <v/>
      </c>
      <c r="AA1569" s="13">
        <f>IF(A1569="","",A1569&amp;"|"&amp;COUNTIF($A$2:A1569,A1569))</f>
        <v/>
      </c>
      <c r="AB1569" s="13">
        <f>IF($A1569="","",IFERROR(INDEX(ITP!$C$3:$C$21,MATCH(1,INDEX((ITP!$A$3:$A$21=$A1569)*(((ITP!$B$3:$B$21="")+ISNUMBER(SEARCH(ITP!$B$3:$B$21,$G1569&amp;" "&amp;$T1569)))&gt;0),0),0)),""))</f>
        <v/>
      </c>
    </row>
    <row r="1570">
      <c r="A1570" s="33" t="n"/>
      <c r="B1570" s="10" t="n"/>
      <c r="C1570" s="33" t="n"/>
      <c r="D1570" s="28" t="n"/>
      <c r="E1570" s="10" t="n"/>
      <c r="F1570" s="44" t="n"/>
      <c r="G1570" s="33" t="n"/>
      <c r="H1570" s="33" t="n"/>
      <c r="I1570" s="33" t="n"/>
      <c r="J1570" s="33" t="n"/>
      <c r="K1570" s="44" t="n"/>
      <c r="L1570" s="10" t="n"/>
      <c r="M1570" s="33" t="n"/>
      <c r="N1570" s="33" t="n"/>
      <c r="O1570" s="33" t="n"/>
      <c r="P1570" s="33" t="n"/>
      <c r="Q1570" s="33" t="n"/>
      <c r="R1570" s="33">
        <f>IF($AB1570="","",IFERROR(INDEX(ITP!$G$3:$G$46,MATCH($AB1570,ITP!$E$3:$E$46,0)),""))</f>
        <v/>
      </c>
      <c r="S1570" s="33" t="n"/>
      <c r="T1570" s="33" t="n"/>
      <c r="U1570" s="33">
        <f>IF($AB1570="","",IFERROR(INDEX(ITP!$I$3:$I$46,MATCH($AB1570,ITP!$E$3:$E$46,0)),""))</f>
        <v/>
      </c>
      <c r="V1570" s="33">
        <f>IF($AB1570="","",IFERROR(INDEX(ITP!$J$3:$J$46,MATCH($AB1570,ITP!$E$3:$E$46,0)),""))</f>
        <v/>
      </c>
      <c r="W1570" s="33">
        <f>IF($AB1570="","",IFERROR(INDEX(ITP!$K$3:$K$46,MATCH($AB1570,ITP!$E$3:$E$46,0)),""))</f>
        <v/>
      </c>
      <c r="X1570" s="33">
        <f>IF($AB1570="","",IFERROR(INDEX(ITP!$L$3:$L$46,MATCH($AB1570,ITP!$E$3:$E$46,0)),""))</f>
        <v/>
      </c>
      <c r="Y1570" s="33">
        <f>IF($AB1570="","",IFERROR(INDEX(ITP!$M$3:$M$46,MATCH($AB1570,ITP!$E$3:$E$46,0)),""))</f>
        <v/>
      </c>
      <c r="Z1570" s="33">
        <f>IF($AB1570="","",IFERROR(INDEX(ITP!$N$3:$N$46,MATCH($AB1570,ITP!$E$3:$E$46,0)),""))</f>
        <v/>
      </c>
      <c r="AA1570" s="13">
        <f>IF(A1570="","",A1570&amp;"|"&amp;COUNTIF($A$2:A1570,A1570))</f>
        <v/>
      </c>
      <c r="AB1570" s="13">
        <f>IF($A1570="","",IFERROR(INDEX(ITP!$C$3:$C$21,MATCH(1,INDEX((ITP!$A$3:$A$21=$A1570)*(((ITP!$B$3:$B$21="")+ISNUMBER(SEARCH(ITP!$B$3:$B$21,$G1570&amp;" "&amp;$T1570)))&gt;0),0),0)),""))</f>
        <v/>
      </c>
    </row>
    <row r="1571">
      <c r="A1571" s="33" t="n"/>
      <c r="B1571" s="10" t="n"/>
      <c r="C1571" s="33" t="n"/>
      <c r="D1571" s="28" t="n"/>
      <c r="E1571" s="10" t="n"/>
      <c r="F1571" s="44" t="n"/>
      <c r="G1571" s="33" t="n"/>
      <c r="H1571" s="33" t="n"/>
      <c r="I1571" s="33" t="n"/>
      <c r="J1571" s="33" t="n"/>
      <c r="K1571" s="44" t="n"/>
      <c r="L1571" s="10" t="n"/>
      <c r="M1571" s="33" t="n"/>
      <c r="N1571" s="33" t="n"/>
      <c r="O1571" s="33" t="n"/>
      <c r="P1571" s="33" t="n"/>
      <c r="Q1571" s="33" t="n"/>
      <c r="R1571" s="33">
        <f>IF($AB1571="","",IFERROR(INDEX(ITP!$G$3:$G$46,MATCH($AB1571,ITP!$E$3:$E$46,0)),""))</f>
        <v/>
      </c>
      <c r="S1571" s="33" t="n"/>
      <c r="T1571" s="33" t="n"/>
      <c r="U1571" s="33">
        <f>IF($AB1571="","",IFERROR(INDEX(ITP!$I$3:$I$46,MATCH($AB1571,ITP!$E$3:$E$46,0)),""))</f>
        <v/>
      </c>
      <c r="V1571" s="33">
        <f>IF($AB1571="","",IFERROR(INDEX(ITP!$J$3:$J$46,MATCH($AB1571,ITP!$E$3:$E$46,0)),""))</f>
        <v/>
      </c>
      <c r="W1571" s="33">
        <f>IF($AB1571="","",IFERROR(INDEX(ITP!$K$3:$K$46,MATCH($AB1571,ITP!$E$3:$E$46,0)),""))</f>
        <v/>
      </c>
      <c r="X1571" s="33">
        <f>IF($AB1571="","",IFERROR(INDEX(ITP!$L$3:$L$46,MATCH($AB1571,ITP!$E$3:$E$46,0)),""))</f>
        <v/>
      </c>
      <c r="Y1571" s="33">
        <f>IF($AB1571="","",IFERROR(INDEX(ITP!$M$3:$M$46,MATCH($AB1571,ITP!$E$3:$E$46,0)),""))</f>
        <v/>
      </c>
      <c r="Z1571" s="33">
        <f>IF($AB1571="","",IFERROR(INDEX(ITP!$N$3:$N$46,MATCH($AB1571,ITP!$E$3:$E$46,0)),""))</f>
        <v/>
      </c>
      <c r="AA1571" s="13">
        <f>IF(A1571="","",A1571&amp;"|"&amp;COUNTIF($A$2:A1571,A1571))</f>
        <v/>
      </c>
      <c r="AB1571" s="13">
        <f>IF($A1571="","",IFERROR(INDEX(ITP!$C$3:$C$21,MATCH(1,INDEX((ITP!$A$3:$A$21=$A1571)*(((ITP!$B$3:$B$21="")+ISNUMBER(SEARCH(ITP!$B$3:$B$21,$G1571&amp;" "&amp;$T1571)))&gt;0),0),0)),""))</f>
        <v/>
      </c>
    </row>
    <row r="1572">
      <c r="A1572" s="33" t="n"/>
      <c r="B1572" s="10" t="n"/>
      <c r="C1572" s="33" t="n"/>
      <c r="D1572" s="28" t="n"/>
      <c r="E1572" s="10" t="n"/>
      <c r="F1572" s="44" t="n"/>
      <c r="G1572" s="33" t="n"/>
      <c r="H1572" s="33" t="n"/>
      <c r="I1572" s="33" t="n"/>
      <c r="J1572" s="33" t="n"/>
      <c r="K1572" s="44" t="n"/>
      <c r="L1572" s="10" t="n"/>
      <c r="M1572" s="33" t="n"/>
      <c r="N1572" s="33" t="n"/>
      <c r="O1572" s="33" t="n"/>
      <c r="P1572" s="33" t="n"/>
      <c r="Q1572" s="33" t="n"/>
      <c r="R1572" s="33">
        <f>IF($AB1572="","",IFERROR(INDEX(ITP!$G$3:$G$46,MATCH($AB1572,ITP!$E$3:$E$46,0)),""))</f>
        <v/>
      </c>
      <c r="S1572" s="33" t="n"/>
      <c r="T1572" s="33" t="n"/>
      <c r="U1572" s="33">
        <f>IF($AB1572="","",IFERROR(INDEX(ITP!$I$3:$I$46,MATCH($AB1572,ITP!$E$3:$E$46,0)),""))</f>
        <v/>
      </c>
      <c r="V1572" s="33">
        <f>IF($AB1572="","",IFERROR(INDEX(ITP!$J$3:$J$46,MATCH($AB1572,ITP!$E$3:$E$46,0)),""))</f>
        <v/>
      </c>
      <c r="W1572" s="33">
        <f>IF($AB1572="","",IFERROR(INDEX(ITP!$K$3:$K$46,MATCH($AB1572,ITP!$E$3:$E$46,0)),""))</f>
        <v/>
      </c>
      <c r="X1572" s="33">
        <f>IF($AB1572="","",IFERROR(INDEX(ITP!$L$3:$L$46,MATCH($AB1572,ITP!$E$3:$E$46,0)),""))</f>
        <v/>
      </c>
      <c r="Y1572" s="33">
        <f>IF($AB1572="","",IFERROR(INDEX(ITP!$M$3:$M$46,MATCH($AB1572,ITP!$E$3:$E$46,0)),""))</f>
        <v/>
      </c>
      <c r="Z1572" s="33">
        <f>IF($AB1572="","",IFERROR(INDEX(ITP!$N$3:$N$46,MATCH($AB1572,ITP!$E$3:$E$46,0)),""))</f>
        <v/>
      </c>
      <c r="AA1572" s="13">
        <f>IF(A1572="","",A1572&amp;"|"&amp;COUNTIF($A$2:A1572,A1572))</f>
        <v/>
      </c>
      <c r="AB1572" s="13">
        <f>IF($A1572="","",IFERROR(INDEX(ITP!$C$3:$C$21,MATCH(1,INDEX((ITP!$A$3:$A$21=$A1572)*(((ITP!$B$3:$B$21="")+ISNUMBER(SEARCH(ITP!$B$3:$B$21,$G1572&amp;" "&amp;$T1572)))&gt;0),0),0)),""))</f>
        <v/>
      </c>
    </row>
    <row r="1573">
      <c r="A1573" s="33" t="n"/>
      <c r="B1573" s="10" t="n"/>
      <c r="C1573" s="33" t="n"/>
      <c r="D1573" s="28" t="n"/>
      <c r="E1573" s="10" t="n"/>
      <c r="F1573" s="44" t="n"/>
      <c r="G1573" s="33" t="n"/>
      <c r="H1573" s="33" t="n"/>
      <c r="I1573" s="33" t="n"/>
      <c r="J1573" s="33" t="n"/>
      <c r="K1573" s="44" t="n"/>
      <c r="L1573" s="10" t="n"/>
      <c r="M1573" s="33" t="n"/>
      <c r="N1573" s="33" t="n"/>
      <c r="O1573" s="33" t="n"/>
      <c r="P1573" s="33" t="n"/>
      <c r="Q1573" s="33" t="n"/>
      <c r="R1573" s="33">
        <f>IF($AB1573="","",IFERROR(INDEX(ITP!$G$3:$G$46,MATCH($AB1573,ITP!$E$3:$E$46,0)),""))</f>
        <v/>
      </c>
      <c r="S1573" s="33" t="n"/>
      <c r="T1573" s="33" t="n"/>
      <c r="U1573" s="33">
        <f>IF($AB1573="","",IFERROR(INDEX(ITP!$I$3:$I$46,MATCH($AB1573,ITP!$E$3:$E$46,0)),""))</f>
        <v/>
      </c>
      <c r="V1573" s="33">
        <f>IF($AB1573="","",IFERROR(INDEX(ITP!$J$3:$J$46,MATCH($AB1573,ITP!$E$3:$E$46,0)),""))</f>
        <v/>
      </c>
      <c r="W1573" s="33">
        <f>IF($AB1573="","",IFERROR(INDEX(ITP!$K$3:$K$46,MATCH($AB1573,ITP!$E$3:$E$46,0)),""))</f>
        <v/>
      </c>
      <c r="X1573" s="33">
        <f>IF($AB1573="","",IFERROR(INDEX(ITP!$L$3:$L$46,MATCH($AB1573,ITP!$E$3:$E$46,0)),""))</f>
        <v/>
      </c>
      <c r="Y1573" s="33">
        <f>IF($AB1573="","",IFERROR(INDEX(ITP!$M$3:$M$46,MATCH($AB1573,ITP!$E$3:$E$46,0)),""))</f>
        <v/>
      </c>
      <c r="Z1573" s="33">
        <f>IF($AB1573="","",IFERROR(INDEX(ITP!$N$3:$N$46,MATCH($AB1573,ITP!$E$3:$E$46,0)),""))</f>
        <v/>
      </c>
      <c r="AA1573" s="13">
        <f>IF(A1573="","",A1573&amp;"|"&amp;COUNTIF($A$2:A1573,A1573))</f>
        <v/>
      </c>
      <c r="AB1573" s="13">
        <f>IF($A1573="","",IFERROR(INDEX(ITP!$C$3:$C$21,MATCH(1,INDEX((ITP!$A$3:$A$21=$A1573)*(((ITP!$B$3:$B$21="")+ISNUMBER(SEARCH(ITP!$B$3:$B$21,$G1573&amp;" "&amp;$T1573)))&gt;0),0),0)),""))</f>
        <v/>
      </c>
    </row>
    <row r="1574">
      <c r="A1574" s="33" t="n"/>
      <c r="B1574" s="10" t="n"/>
      <c r="C1574" s="33" t="n"/>
      <c r="D1574" s="28" t="n"/>
      <c r="E1574" s="10" t="n"/>
      <c r="F1574" s="44" t="n"/>
      <c r="G1574" s="33" t="n"/>
      <c r="H1574" s="33" t="n"/>
      <c r="I1574" s="33" t="n"/>
      <c r="J1574" s="33" t="n"/>
      <c r="K1574" s="44" t="n"/>
      <c r="L1574" s="10" t="n"/>
      <c r="M1574" s="33" t="n"/>
      <c r="N1574" s="33" t="n"/>
      <c r="O1574" s="33" t="n"/>
      <c r="P1574" s="33" t="n"/>
      <c r="Q1574" s="33" t="n"/>
      <c r="R1574" s="33">
        <f>IF($AB1574="","",IFERROR(INDEX(ITP!$G$3:$G$46,MATCH($AB1574,ITP!$E$3:$E$46,0)),""))</f>
        <v/>
      </c>
      <c r="S1574" s="33" t="n"/>
      <c r="T1574" s="33" t="n"/>
      <c r="U1574" s="33">
        <f>IF($AB1574="","",IFERROR(INDEX(ITP!$I$3:$I$46,MATCH($AB1574,ITP!$E$3:$E$46,0)),""))</f>
        <v/>
      </c>
      <c r="V1574" s="33">
        <f>IF($AB1574="","",IFERROR(INDEX(ITP!$J$3:$J$46,MATCH($AB1574,ITP!$E$3:$E$46,0)),""))</f>
        <v/>
      </c>
      <c r="W1574" s="33">
        <f>IF($AB1574="","",IFERROR(INDEX(ITP!$K$3:$K$46,MATCH($AB1574,ITP!$E$3:$E$46,0)),""))</f>
        <v/>
      </c>
      <c r="X1574" s="33">
        <f>IF($AB1574="","",IFERROR(INDEX(ITP!$L$3:$L$46,MATCH($AB1574,ITP!$E$3:$E$46,0)),""))</f>
        <v/>
      </c>
      <c r="Y1574" s="33">
        <f>IF($AB1574="","",IFERROR(INDEX(ITP!$M$3:$M$46,MATCH($AB1574,ITP!$E$3:$E$46,0)),""))</f>
        <v/>
      </c>
      <c r="Z1574" s="33">
        <f>IF($AB1574="","",IFERROR(INDEX(ITP!$N$3:$N$46,MATCH($AB1574,ITP!$E$3:$E$46,0)),""))</f>
        <v/>
      </c>
      <c r="AA1574" s="13">
        <f>IF(A1574="","",A1574&amp;"|"&amp;COUNTIF($A$2:A1574,A1574))</f>
        <v/>
      </c>
      <c r="AB1574" s="13">
        <f>IF($A1574="","",IFERROR(INDEX(ITP!$C$3:$C$21,MATCH(1,INDEX((ITP!$A$3:$A$21=$A1574)*(((ITP!$B$3:$B$21="")+ISNUMBER(SEARCH(ITP!$B$3:$B$21,$G1574&amp;" "&amp;$T1574)))&gt;0),0),0)),""))</f>
        <v/>
      </c>
    </row>
    <row r="1575">
      <c r="A1575" s="33" t="n"/>
      <c r="B1575" s="10" t="n"/>
      <c r="C1575" s="33" t="n"/>
      <c r="D1575" s="28" t="n"/>
      <c r="E1575" s="10" t="n"/>
      <c r="F1575" s="44" t="n"/>
      <c r="G1575" s="33" t="n"/>
      <c r="H1575" s="33" t="n"/>
      <c r="I1575" s="33" t="n"/>
      <c r="J1575" s="33" t="n"/>
      <c r="K1575" s="44" t="n"/>
      <c r="L1575" s="10" t="n"/>
      <c r="M1575" s="33" t="n"/>
      <c r="N1575" s="33" t="n"/>
      <c r="O1575" s="33" t="n"/>
      <c r="P1575" s="33" t="n"/>
      <c r="Q1575" s="33" t="n"/>
      <c r="R1575" s="33">
        <f>IF($AB1575="","",IFERROR(INDEX(ITP!$G$3:$G$46,MATCH($AB1575,ITP!$E$3:$E$46,0)),""))</f>
        <v/>
      </c>
      <c r="S1575" s="33" t="n"/>
      <c r="T1575" s="33" t="n"/>
      <c r="U1575" s="33">
        <f>IF($AB1575="","",IFERROR(INDEX(ITP!$I$3:$I$46,MATCH($AB1575,ITP!$E$3:$E$46,0)),""))</f>
        <v/>
      </c>
      <c r="V1575" s="33">
        <f>IF($AB1575="","",IFERROR(INDEX(ITP!$J$3:$J$46,MATCH($AB1575,ITP!$E$3:$E$46,0)),""))</f>
        <v/>
      </c>
      <c r="W1575" s="33">
        <f>IF($AB1575="","",IFERROR(INDEX(ITP!$K$3:$K$46,MATCH($AB1575,ITP!$E$3:$E$46,0)),""))</f>
        <v/>
      </c>
      <c r="X1575" s="33">
        <f>IF($AB1575="","",IFERROR(INDEX(ITP!$L$3:$L$46,MATCH($AB1575,ITP!$E$3:$E$46,0)),""))</f>
        <v/>
      </c>
      <c r="Y1575" s="33">
        <f>IF($AB1575="","",IFERROR(INDEX(ITP!$M$3:$M$46,MATCH($AB1575,ITP!$E$3:$E$46,0)),""))</f>
        <v/>
      </c>
      <c r="Z1575" s="33">
        <f>IF($AB1575="","",IFERROR(INDEX(ITP!$N$3:$N$46,MATCH($AB1575,ITP!$E$3:$E$46,0)),""))</f>
        <v/>
      </c>
      <c r="AA1575" s="13">
        <f>IF(A1575="","",A1575&amp;"|"&amp;COUNTIF($A$2:A1575,A1575))</f>
        <v/>
      </c>
      <c r="AB1575" s="13">
        <f>IF($A1575="","",IFERROR(INDEX(ITP!$C$3:$C$21,MATCH(1,INDEX((ITP!$A$3:$A$21=$A1575)*(((ITP!$B$3:$B$21="")+ISNUMBER(SEARCH(ITP!$B$3:$B$21,$G1575&amp;" "&amp;$T1575)))&gt;0),0),0)),""))</f>
        <v/>
      </c>
    </row>
    <row r="1576">
      <c r="A1576" s="33" t="n"/>
      <c r="B1576" s="10" t="n"/>
      <c r="C1576" s="33" t="n"/>
      <c r="D1576" s="28" t="n"/>
      <c r="E1576" s="10" t="n"/>
      <c r="F1576" s="44" t="n"/>
      <c r="G1576" s="33" t="n"/>
      <c r="H1576" s="33" t="n"/>
      <c r="I1576" s="33" t="n"/>
      <c r="J1576" s="33" t="n"/>
      <c r="K1576" s="44" t="n"/>
      <c r="L1576" s="10" t="n"/>
      <c r="M1576" s="33" t="n"/>
      <c r="N1576" s="33" t="n"/>
      <c r="O1576" s="33" t="n"/>
      <c r="P1576" s="33" t="n"/>
      <c r="Q1576" s="33" t="n"/>
      <c r="R1576" s="33">
        <f>IF($AB1576="","",IFERROR(INDEX(ITP!$G$3:$G$46,MATCH($AB1576,ITP!$E$3:$E$46,0)),""))</f>
        <v/>
      </c>
      <c r="S1576" s="33" t="n"/>
      <c r="T1576" s="33" t="n"/>
      <c r="U1576" s="33">
        <f>IF($AB1576="","",IFERROR(INDEX(ITP!$I$3:$I$46,MATCH($AB1576,ITP!$E$3:$E$46,0)),""))</f>
        <v/>
      </c>
      <c r="V1576" s="33">
        <f>IF($AB1576="","",IFERROR(INDEX(ITP!$J$3:$J$46,MATCH($AB1576,ITP!$E$3:$E$46,0)),""))</f>
        <v/>
      </c>
      <c r="W1576" s="33">
        <f>IF($AB1576="","",IFERROR(INDEX(ITP!$K$3:$K$46,MATCH($AB1576,ITP!$E$3:$E$46,0)),""))</f>
        <v/>
      </c>
      <c r="X1576" s="33">
        <f>IF($AB1576="","",IFERROR(INDEX(ITP!$L$3:$L$46,MATCH($AB1576,ITP!$E$3:$E$46,0)),""))</f>
        <v/>
      </c>
      <c r="Y1576" s="33">
        <f>IF($AB1576="","",IFERROR(INDEX(ITP!$M$3:$M$46,MATCH($AB1576,ITP!$E$3:$E$46,0)),""))</f>
        <v/>
      </c>
      <c r="Z1576" s="33">
        <f>IF($AB1576="","",IFERROR(INDEX(ITP!$N$3:$N$46,MATCH($AB1576,ITP!$E$3:$E$46,0)),""))</f>
        <v/>
      </c>
      <c r="AA1576" s="13">
        <f>IF(A1576="","",A1576&amp;"|"&amp;COUNTIF($A$2:A1576,A1576))</f>
        <v/>
      </c>
      <c r="AB1576" s="13">
        <f>IF($A1576="","",IFERROR(INDEX(ITP!$C$3:$C$21,MATCH(1,INDEX((ITP!$A$3:$A$21=$A1576)*(((ITP!$B$3:$B$21="")+ISNUMBER(SEARCH(ITP!$B$3:$B$21,$G1576&amp;" "&amp;$T1576)))&gt;0),0),0)),""))</f>
        <v/>
      </c>
    </row>
    <row r="1577">
      <c r="A1577" s="33" t="n"/>
      <c r="B1577" s="10" t="n"/>
      <c r="C1577" s="33" t="n"/>
      <c r="D1577" s="28" t="n"/>
      <c r="E1577" s="10" t="n"/>
      <c r="F1577" s="44" t="n"/>
      <c r="G1577" s="33" t="n"/>
      <c r="H1577" s="33" t="n"/>
      <c r="I1577" s="33" t="n"/>
      <c r="J1577" s="33" t="n"/>
      <c r="K1577" s="44" t="n"/>
      <c r="L1577" s="10" t="n"/>
      <c r="M1577" s="33" t="n"/>
      <c r="N1577" s="33" t="n"/>
      <c r="O1577" s="33" t="n"/>
      <c r="P1577" s="33" t="n"/>
      <c r="Q1577" s="33" t="n"/>
      <c r="R1577" s="33">
        <f>IF($AB1577="","",IFERROR(INDEX(ITP!$G$3:$G$46,MATCH($AB1577,ITP!$E$3:$E$46,0)),""))</f>
        <v/>
      </c>
      <c r="S1577" s="33" t="n"/>
      <c r="T1577" s="33" t="n"/>
      <c r="U1577" s="33">
        <f>IF($AB1577="","",IFERROR(INDEX(ITP!$I$3:$I$46,MATCH($AB1577,ITP!$E$3:$E$46,0)),""))</f>
        <v/>
      </c>
      <c r="V1577" s="33">
        <f>IF($AB1577="","",IFERROR(INDEX(ITP!$J$3:$J$46,MATCH($AB1577,ITP!$E$3:$E$46,0)),""))</f>
        <v/>
      </c>
      <c r="W1577" s="33">
        <f>IF($AB1577="","",IFERROR(INDEX(ITP!$K$3:$K$46,MATCH($AB1577,ITP!$E$3:$E$46,0)),""))</f>
        <v/>
      </c>
      <c r="X1577" s="33">
        <f>IF($AB1577="","",IFERROR(INDEX(ITP!$L$3:$L$46,MATCH($AB1577,ITP!$E$3:$E$46,0)),""))</f>
        <v/>
      </c>
      <c r="Y1577" s="33">
        <f>IF($AB1577="","",IFERROR(INDEX(ITP!$M$3:$M$46,MATCH($AB1577,ITP!$E$3:$E$46,0)),""))</f>
        <v/>
      </c>
      <c r="Z1577" s="33">
        <f>IF($AB1577="","",IFERROR(INDEX(ITP!$N$3:$N$46,MATCH($AB1577,ITP!$E$3:$E$46,0)),""))</f>
        <v/>
      </c>
      <c r="AA1577" s="13">
        <f>IF(A1577="","",A1577&amp;"|"&amp;COUNTIF($A$2:A1577,A1577))</f>
        <v/>
      </c>
      <c r="AB1577" s="13">
        <f>IF($A1577="","",IFERROR(INDEX(ITP!$C$3:$C$21,MATCH(1,INDEX((ITP!$A$3:$A$21=$A1577)*(((ITP!$B$3:$B$21="")+ISNUMBER(SEARCH(ITP!$B$3:$B$21,$G1577&amp;" "&amp;$T1577)))&gt;0),0),0)),""))</f>
        <v/>
      </c>
    </row>
    <row r="1578">
      <c r="A1578" s="33" t="n"/>
      <c r="B1578" s="10" t="n"/>
      <c r="C1578" s="33" t="n"/>
      <c r="D1578" s="28" t="n"/>
      <c r="E1578" s="10" t="n"/>
      <c r="F1578" s="44" t="n"/>
      <c r="G1578" s="33" t="n"/>
      <c r="H1578" s="33" t="n"/>
      <c r="I1578" s="33" t="n"/>
      <c r="J1578" s="33" t="n"/>
      <c r="K1578" s="44" t="n"/>
      <c r="L1578" s="10" t="n"/>
      <c r="M1578" s="33" t="n"/>
      <c r="N1578" s="33" t="n"/>
      <c r="O1578" s="33" t="n"/>
      <c r="P1578" s="33" t="n"/>
      <c r="Q1578" s="33" t="n"/>
      <c r="R1578" s="33">
        <f>IF($AB1578="","",IFERROR(INDEX(ITP!$G$3:$G$46,MATCH($AB1578,ITP!$E$3:$E$46,0)),""))</f>
        <v/>
      </c>
      <c r="S1578" s="33" t="n"/>
      <c r="T1578" s="33" t="n"/>
      <c r="U1578" s="33">
        <f>IF($AB1578="","",IFERROR(INDEX(ITP!$I$3:$I$46,MATCH($AB1578,ITP!$E$3:$E$46,0)),""))</f>
        <v/>
      </c>
      <c r="V1578" s="33">
        <f>IF($AB1578="","",IFERROR(INDEX(ITP!$J$3:$J$46,MATCH($AB1578,ITP!$E$3:$E$46,0)),""))</f>
        <v/>
      </c>
      <c r="W1578" s="33">
        <f>IF($AB1578="","",IFERROR(INDEX(ITP!$K$3:$K$46,MATCH($AB1578,ITP!$E$3:$E$46,0)),""))</f>
        <v/>
      </c>
      <c r="X1578" s="33">
        <f>IF($AB1578="","",IFERROR(INDEX(ITP!$L$3:$L$46,MATCH($AB1578,ITP!$E$3:$E$46,0)),""))</f>
        <v/>
      </c>
      <c r="Y1578" s="33">
        <f>IF($AB1578="","",IFERROR(INDEX(ITP!$M$3:$M$46,MATCH($AB1578,ITP!$E$3:$E$46,0)),""))</f>
        <v/>
      </c>
      <c r="Z1578" s="33">
        <f>IF($AB1578="","",IFERROR(INDEX(ITP!$N$3:$N$46,MATCH($AB1578,ITP!$E$3:$E$46,0)),""))</f>
        <v/>
      </c>
      <c r="AA1578" s="13">
        <f>IF(A1578="","",A1578&amp;"|"&amp;COUNTIF($A$2:A1578,A1578))</f>
        <v/>
      </c>
      <c r="AB1578" s="13">
        <f>IF($A1578="","",IFERROR(INDEX(ITP!$C$3:$C$21,MATCH(1,INDEX((ITP!$A$3:$A$21=$A1578)*(((ITP!$B$3:$B$21="")+ISNUMBER(SEARCH(ITP!$B$3:$B$21,$G1578&amp;" "&amp;$T1578)))&gt;0),0),0)),""))</f>
        <v/>
      </c>
    </row>
    <row r="1579">
      <c r="A1579" s="33" t="n"/>
      <c r="B1579" s="10" t="n"/>
      <c r="C1579" s="33" t="n"/>
      <c r="D1579" s="28" t="n"/>
      <c r="E1579" s="10" t="n"/>
      <c r="F1579" s="44" t="n"/>
      <c r="G1579" s="33" t="n"/>
      <c r="H1579" s="33" t="n"/>
      <c r="I1579" s="33" t="n"/>
      <c r="J1579" s="33" t="n"/>
      <c r="K1579" s="44" t="n"/>
      <c r="L1579" s="10" t="n"/>
      <c r="M1579" s="33" t="n"/>
      <c r="N1579" s="33" t="n"/>
      <c r="O1579" s="33" t="n"/>
      <c r="P1579" s="33" t="n"/>
      <c r="Q1579" s="33" t="n"/>
      <c r="R1579" s="33">
        <f>IF($AB1579="","",IFERROR(INDEX(ITP!$G$3:$G$46,MATCH($AB1579,ITP!$E$3:$E$46,0)),""))</f>
        <v/>
      </c>
      <c r="S1579" s="33" t="n"/>
      <c r="T1579" s="33" t="n"/>
      <c r="U1579" s="33">
        <f>IF($AB1579="","",IFERROR(INDEX(ITP!$I$3:$I$46,MATCH($AB1579,ITP!$E$3:$E$46,0)),""))</f>
        <v/>
      </c>
      <c r="V1579" s="33">
        <f>IF($AB1579="","",IFERROR(INDEX(ITP!$J$3:$J$46,MATCH($AB1579,ITP!$E$3:$E$46,0)),""))</f>
        <v/>
      </c>
      <c r="W1579" s="33">
        <f>IF($AB1579="","",IFERROR(INDEX(ITP!$K$3:$K$46,MATCH($AB1579,ITP!$E$3:$E$46,0)),""))</f>
        <v/>
      </c>
      <c r="X1579" s="33">
        <f>IF($AB1579="","",IFERROR(INDEX(ITP!$L$3:$L$46,MATCH($AB1579,ITP!$E$3:$E$46,0)),""))</f>
        <v/>
      </c>
      <c r="Y1579" s="33">
        <f>IF($AB1579="","",IFERROR(INDEX(ITP!$M$3:$M$46,MATCH($AB1579,ITP!$E$3:$E$46,0)),""))</f>
        <v/>
      </c>
      <c r="Z1579" s="33">
        <f>IF($AB1579="","",IFERROR(INDEX(ITP!$N$3:$N$46,MATCH($AB1579,ITP!$E$3:$E$46,0)),""))</f>
        <v/>
      </c>
      <c r="AA1579" s="13">
        <f>IF(A1579="","",A1579&amp;"|"&amp;COUNTIF($A$2:A1579,A1579))</f>
        <v/>
      </c>
      <c r="AB1579" s="13">
        <f>IF($A1579="","",IFERROR(INDEX(ITP!$C$3:$C$21,MATCH(1,INDEX((ITP!$A$3:$A$21=$A1579)*(((ITP!$B$3:$B$21="")+ISNUMBER(SEARCH(ITP!$B$3:$B$21,$G1579&amp;" "&amp;$T1579)))&gt;0),0),0)),""))</f>
        <v/>
      </c>
    </row>
    <row r="1580">
      <c r="A1580" s="33" t="n"/>
      <c r="B1580" s="10" t="n"/>
      <c r="C1580" s="33" t="n"/>
      <c r="D1580" s="28" t="n"/>
      <c r="E1580" s="10" t="n"/>
      <c r="F1580" s="44" t="n"/>
      <c r="G1580" s="33" t="n"/>
      <c r="H1580" s="33" t="n"/>
      <c r="I1580" s="33" t="n"/>
      <c r="J1580" s="33" t="n"/>
      <c r="K1580" s="44" t="n"/>
      <c r="L1580" s="10" t="n"/>
      <c r="M1580" s="33" t="n"/>
      <c r="N1580" s="33" t="n"/>
      <c r="O1580" s="33" t="n"/>
      <c r="P1580" s="33" t="n"/>
      <c r="Q1580" s="33" t="n"/>
      <c r="R1580" s="33">
        <f>IF($AB1580="","",IFERROR(INDEX(ITP!$G$3:$G$46,MATCH($AB1580,ITP!$E$3:$E$46,0)),""))</f>
        <v/>
      </c>
      <c r="S1580" s="33" t="n"/>
      <c r="T1580" s="33" t="n"/>
      <c r="U1580" s="33">
        <f>IF($AB1580="","",IFERROR(INDEX(ITP!$I$3:$I$46,MATCH($AB1580,ITP!$E$3:$E$46,0)),""))</f>
        <v/>
      </c>
      <c r="V1580" s="33">
        <f>IF($AB1580="","",IFERROR(INDEX(ITP!$J$3:$J$46,MATCH($AB1580,ITP!$E$3:$E$46,0)),""))</f>
        <v/>
      </c>
      <c r="W1580" s="33">
        <f>IF($AB1580="","",IFERROR(INDEX(ITP!$K$3:$K$46,MATCH($AB1580,ITP!$E$3:$E$46,0)),""))</f>
        <v/>
      </c>
      <c r="X1580" s="33">
        <f>IF($AB1580="","",IFERROR(INDEX(ITP!$L$3:$L$46,MATCH($AB1580,ITP!$E$3:$E$46,0)),""))</f>
        <v/>
      </c>
      <c r="Y1580" s="33">
        <f>IF($AB1580="","",IFERROR(INDEX(ITP!$M$3:$M$46,MATCH($AB1580,ITP!$E$3:$E$46,0)),""))</f>
        <v/>
      </c>
      <c r="Z1580" s="33">
        <f>IF($AB1580="","",IFERROR(INDEX(ITP!$N$3:$N$46,MATCH($AB1580,ITP!$E$3:$E$46,0)),""))</f>
        <v/>
      </c>
      <c r="AA1580" s="13">
        <f>IF(A1580="","",A1580&amp;"|"&amp;COUNTIF($A$2:A1580,A1580))</f>
        <v/>
      </c>
      <c r="AB1580" s="13">
        <f>IF($A1580="","",IFERROR(INDEX(ITP!$C$3:$C$21,MATCH(1,INDEX((ITP!$A$3:$A$21=$A1580)*(((ITP!$B$3:$B$21="")+ISNUMBER(SEARCH(ITP!$B$3:$B$21,$G1580&amp;" "&amp;$T1580)))&gt;0),0),0)),""))</f>
        <v/>
      </c>
    </row>
    <row r="1581">
      <c r="A1581" s="33" t="n"/>
      <c r="B1581" s="10" t="n"/>
      <c r="C1581" s="33" t="n"/>
      <c r="D1581" s="28" t="n"/>
      <c r="E1581" s="10" t="n"/>
      <c r="F1581" s="44" t="n"/>
      <c r="G1581" s="33" t="n"/>
      <c r="H1581" s="33" t="n"/>
      <c r="I1581" s="33" t="n"/>
      <c r="J1581" s="33" t="n"/>
      <c r="K1581" s="44" t="n"/>
      <c r="L1581" s="10" t="n"/>
      <c r="M1581" s="33" t="n"/>
      <c r="N1581" s="33" t="n"/>
      <c r="O1581" s="33" t="n"/>
      <c r="P1581" s="33" t="n"/>
      <c r="Q1581" s="33" t="n"/>
      <c r="R1581" s="33">
        <f>IF($AB1581="","",IFERROR(INDEX(ITP!$G$3:$G$46,MATCH($AB1581,ITP!$E$3:$E$46,0)),""))</f>
        <v/>
      </c>
      <c r="S1581" s="33" t="n"/>
      <c r="T1581" s="33" t="n"/>
      <c r="U1581" s="33">
        <f>IF($AB1581="","",IFERROR(INDEX(ITP!$I$3:$I$46,MATCH($AB1581,ITP!$E$3:$E$46,0)),""))</f>
        <v/>
      </c>
      <c r="V1581" s="33">
        <f>IF($AB1581="","",IFERROR(INDEX(ITP!$J$3:$J$46,MATCH($AB1581,ITP!$E$3:$E$46,0)),""))</f>
        <v/>
      </c>
      <c r="W1581" s="33">
        <f>IF($AB1581="","",IFERROR(INDEX(ITP!$K$3:$K$46,MATCH($AB1581,ITP!$E$3:$E$46,0)),""))</f>
        <v/>
      </c>
      <c r="X1581" s="33">
        <f>IF($AB1581="","",IFERROR(INDEX(ITP!$L$3:$L$46,MATCH($AB1581,ITP!$E$3:$E$46,0)),""))</f>
        <v/>
      </c>
      <c r="Y1581" s="33">
        <f>IF($AB1581="","",IFERROR(INDEX(ITP!$M$3:$M$46,MATCH($AB1581,ITP!$E$3:$E$46,0)),""))</f>
        <v/>
      </c>
      <c r="Z1581" s="33">
        <f>IF($AB1581="","",IFERROR(INDEX(ITP!$N$3:$N$46,MATCH($AB1581,ITP!$E$3:$E$46,0)),""))</f>
        <v/>
      </c>
      <c r="AA1581" s="13">
        <f>IF(A1581="","",A1581&amp;"|"&amp;COUNTIF($A$2:A1581,A1581))</f>
        <v/>
      </c>
      <c r="AB1581" s="13">
        <f>IF($A1581="","",IFERROR(INDEX(ITP!$C$3:$C$21,MATCH(1,INDEX((ITP!$A$3:$A$21=$A1581)*(((ITP!$B$3:$B$21="")+ISNUMBER(SEARCH(ITP!$B$3:$B$21,$G1581&amp;" "&amp;$T1581)))&gt;0),0),0)),""))</f>
        <v/>
      </c>
    </row>
    <row r="1582">
      <c r="A1582" s="33" t="n"/>
      <c r="B1582" s="10" t="n"/>
      <c r="C1582" s="33" t="n"/>
      <c r="D1582" s="28" t="n"/>
      <c r="E1582" s="10" t="n"/>
      <c r="F1582" s="44" t="n"/>
      <c r="G1582" s="33" t="n"/>
      <c r="H1582" s="33" t="n"/>
      <c r="I1582" s="33" t="n"/>
      <c r="J1582" s="33" t="n"/>
      <c r="K1582" s="44" t="n"/>
      <c r="L1582" s="10" t="n"/>
      <c r="M1582" s="33" t="n"/>
      <c r="N1582" s="33" t="n"/>
      <c r="O1582" s="33" t="n"/>
      <c r="P1582" s="33" t="n"/>
      <c r="Q1582" s="33" t="n"/>
      <c r="R1582" s="33">
        <f>IF($AB1582="","",IFERROR(INDEX(ITP!$G$3:$G$46,MATCH($AB1582,ITP!$E$3:$E$46,0)),""))</f>
        <v/>
      </c>
      <c r="S1582" s="33" t="n"/>
      <c r="T1582" s="33" t="n"/>
      <c r="U1582" s="33">
        <f>IF($AB1582="","",IFERROR(INDEX(ITP!$I$3:$I$46,MATCH($AB1582,ITP!$E$3:$E$46,0)),""))</f>
        <v/>
      </c>
      <c r="V1582" s="33">
        <f>IF($AB1582="","",IFERROR(INDEX(ITP!$J$3:$J$46,MATCH($AB1582,ITP!$E$3:$E$46,0)),""))</f>
        <v/>
      </c>
      <c r="W1582" s="33">
        <f>IF($AB1582="","",IFERROR(INDEX(ITP!$K$3:$K$46,MATCH($AB1582,ITP!$E$3:$E$46,0)),""))</f>
        <v/>
      </c>
      <c r="X1582" s="33">
        <f>IF($AB1582="","",IFERROR(INDEX(ITP!$L$3:$L$46,MATCH($AB1582,ITP!$E$3:$E$46,0)),""))</f>
        <v/>
      </c>
      <c r="Y1582" s="33">
        <f>IF($AB1582="","",IFERROR(INDEX(ITP!$M$3:$M$46,MATCH($AB1582,ITP!$E$3:$E$46,0)),""))</f>
        <v/>
      </c>
      <c r="Z1582" s="33">
        <f>IF($AB1582="","",IFERROR(INDEX(ITP!$N$3:$N$46,MATCH($AB1582,ITP!$E$3:$E$46,0)),""))</f>
        <v/>
      </c>
      <c r="AA1582" s="13">
        <f>IF(A1582="","",A1582&amp;"|"&amp;COUNTIF($A$2:A1582,A1582))</f>
        <v/>
      </c>
      <c r="AB1582" s="13">
        <f>IF($A1582="","",IFERROR(INDEX(ITP!$C$3:$C$21,MATCH(1,INDEX((ITP!$A$3:$A$21=$A1582)*(((ITP!$B$3:$B$21="")+ISNUMBER(SEARCH(ITP!$B$3:$B$21,$G1582&amp;" "&amp;$T1582)))&gt;0),0),0)),""))</f>
        <v/>
      </c>
    </row>
    <row r="1583">
      <c r="A1583" s="33" t="n"/>
      <c r="B1583" s="10" t="n"/>
      <c r="C1583" s="33" t="n"/>
      <c r="D1583" s="28" t="n"/>
      <c r="E1583" s="10" t="n"/>
      <c r="F1583" s="44" t="n"/>
      <c r="G1583" s="33" t="n"/>
      <c r="H1583" s="33" t="n"/>
      <c r="I1583" s="33" t="n"/>
      <c r="J1583" s="33" t="n"/>
      <c r="K1583" s="44" t="n"/>
      <c r="L1583" s="10" t="n"/>
      <c r="M1583" s="33" t="n"/>
      <c r="N1583" s="33" t="n"/>
      <c r="O1583" s="33" t="n"/>
      <c r="P1583" s="33" t="n"/>
      <c r="Q1583" s="33" t="n"/>
      <c r="R1583" s="33">
        <f>IF($AB1583="","",IFERROR(INDEX(ITP!$G$3:$G$46,MATCH($AB1583,ITP!$E$3:$E$46,0)),""))</f>
        <v/>
      </c>
      <c r="S1583" s="33" t="n"/>
      <c r="T1583" s="33" t="n"/>
      <c r="U1583" s="33">
        <f>IF($AB1583="","",IFERROR(INDEX(ITP!$I$3:$I$46,MATCH($AB1583,ITP!$E$3:$E$46,0)),""))</f>
        <v/>
      </c>
      <c r="V1583" s="33">
        <f>IF($AB1583="","",IFERROR(INDEX(ITP!$J$3:$J$46,MATCH($AB1583,ITP!$E$3:$E$46,0)),""))</f>
        <v/>
      </c>
      <c r="W1583" s="33">
        <f>IF($AB1583="","",IFERROR(INDEX(ITP!$K$3:$K$46,MATCH($AB1583,ITP!$E$3:$E$46,0)),""))</f>
        <v/>
      </c>
      <c r="X1583" s="33">
        <f>IF($AB1583="","",IFERROR(INDEX(ITP!$L$3:$L$46,MATCH($AB1583,ITP!$E$3:$E$46,0)),""))</f>
        <v/>
      </c>
      <c r="Y1583" s="33">
        <f>IF($AB1583="","",IFERROR(INDEX(ITP!$M$3:$M$46,MATCH($AB1583,ITP!$E$3:$E$46,0)),""))</f>
        <v/>
      </c>
      <c r="Z1583" s="33">
        <f>IF($AB1583="","",IFERROR(INDEX(ITP!$N$3:$N$46,MATCH($AB1583,ITP!$E$3:$E$46,0)),""))</f>
        <v/>
      </c>
      <c r="AA1583" s="13">
        <f>IF(A1583="","",A1583&amp;"|"&amp;COUNTIF($A$2:A1583,A1583))</f>
        <v/>
      </c>
      <c r="AB1583" s="13">
        <f>IF($A1583="","",IFERROR(INDEX(ITP!$C$3:$C$21,MATCH(1,INDEX((ITP!$A$3:$A$21=$A1583)*(((ITP!$B$3:$B$21="")+ISNUMBER(SEARCH(ITP!$B$3:$B$21,$G1583&amp;" "&amp;$T1583)))&gt;0),0),0)),""))</f>
        <v/>
      </c>
    </row>
    <row r="1584">
      <c r="A1584" s="33" t="n"/>
      <c r="B1584" s="10" t="n"/>
      <c r="C1584" s="33" t="n"/>
      <c r="D1584" s="28" t="n"/>
      <c r="E1584" s="10" t="n"/>
      <c r="F1584" s="44" t="n"/>
      <c r="G1584" s="33" t="n"/>
      <c r="H1584" s="33" t="n"/>
      <c r="I1584" s="33" t="n"/>
      <c r="J1584" s="33" t="n"/>
      <c r="K1584" s="44" t="n"/>
      <c r="L1584" s="10" t="n"/>
      <c r="M1584" s="33" t="n"/>
      <c r="N1584" s="33" t="n"/>
      <c r="O1584" s="33" t="n"/>
      <c r="P1584" s="33" t="n"/>
      <c r="Q1584" s="33" t="n"/>
      <c r="R1584" s="33">
        <f>IF($AB1584="","",IFERROR(INDEX(ITP!$G$3:$G$46,MATCH($AB1584,ITP!$E$3:$E$46,0)),""))</f>
        <v/>
      </c>
      <c r="S1584" s="33" t="n"/>
      <c r="T1584" s="33" t="n"/>
      <c r="U1584" s="33">
        <f>IF($AB1584="","",IFERROR(INDEX(ITP!$I$3:$I$46,MATCH($AB1584,ITP!$E$3:$E$46,0)),""))</f>
        <v/>
      </c>
      <c r="V1584" s="33">
        <f>IF($AB1584="","",IFERROR(INDEX(ITP!$J$3:$J$46,MATCH($AB1584,ITP!$E$3:$E$46,0)),""))</f>
        <v/>
      </c>
      <c r="W1584" s="33">
        <f>IF($AB1584="","",IFERROR(INDEX(ITP!$K$3:$K$46,MATCH($AB1584,ITP!$E$3:$E$46,0)),""))</f>
        <v/>
      </c>
      <c r="X1584" s="33">
        <f>IF($AB1584="","",IFERROR(INDEX(ITP!$L$3:$L$46,MATCH($AB1584,ITP!$E$3:$E$46,0)),""))</f>
        <v/>
      </c>
      <c r="Y1584" s="33">
        <f>IF($AB1584="","",IFERROR(INDEX(ITP!$M$3:$M$46,MATCH($AB1584,ITP!$E$3:$E$46,0)),""))</f>
        <v/>
      </c>
      <c r="Z1584" s="33">
        <f>IF($AB1584="","",IFERROR(INDEX(ITP!$N$3:$N$46,MATCH($AB1584,ITP!$E$3:$E$46,0)),""))</f>
        <v/>
      </c>
      <c r="AA1584" s="13">
        <f>IF(A1584="","",A1584&amp;"|"&amp;COUNTIF($A$2:A1584,A1584))</f>
        <v/>
      </c>
      <c r="AB1584" s="13">
        <f>IF($A1584="","",IFERROR(INDEX(ITP!$C$3:$C$21,MATCH(1,INDEX((ITP!$A$3:$A$21=$A1584)*(((ITP!$B$3:$B$21="")+ISNUMBER(SEARCH(ITP!$B$3:$B$21,$G1584&amp;" "&amp;$T1584)))&gt;0),0),0)),""))</f>
        <v/>
      </c>
    </row>
    <row r="1585">
      <c r="A1585" s="33" t="n"/>
      <c r="B1585" s="10" t="n"/>
      <c r="C1585" s="33" t="n"/>
      <c r="D1585" s="28" t="n"/>
      <c r="E1585" s="10" t="n"/>
      <c r="F1585" s="44" t="n"/>
      <c r="G1585" s="33" t="n"/>
      <c r="H1585" s="33" t="n"/>
      <c r="I1585" s="33" t="n"/>
      <c r="J1585" s="33" t="n"/>
      <c r="K1585" s="44" t="n"/>
      <c r="L1585" s="10" t="n"/>
      <c r="M1585" s="33" t="n"/>
      <c r="N1585" s="33" t="n"/>
      <c r="O1585" s="33" t="n"/>
      <c r="P1585" s="33" t="n"/>
      <c r="Q1585" s="33" t="n"/>
      <c r="R1585" s="33">
        <f>IF($AB1585="","",IFERROR(INDEX(ITP!$G$3:$G$46,MATCH($AB1585,ITP!$E$3:$E$46,0)),""))</f>
        <v/>
      </c>
      <c r="S1585" s="33" t="n"/>
      <c r="T1585" s="33" t="n"/>
      <c r="U1585" s="33">
        <f>IF($AB1585="","",IFERROR(INDEX(ITP!$I$3:$I$46,MATCH($AB1585,ITP!$E$3:$E$46,0)),""))</f>
        <v/>
      </c>
      <c r="V1585" s="33">
        <f>IF($AB1585="","",IFERROR(INDEX(ITP!$J$3:$J$46,MATCH($AB1585,ITP!$E$3:$E$46,0)),""))</f>
        <v/>
      </c>
      <c r="W1585" s="33">
        <f>IF($AB1585="","",IFERROR(INDEX(ITP!$K$3:$K$46,MATCH($AB1585,ITP!$E$3:$E$46,0)),""))</f>
        <v/>
      </c>
      <c r="X1585" s="33">
        <f>IF($AB1585="","",IFERROR(INDEX(ITP!$L$3:$L$46,MATCH($AB1585,ITP!$E$3:$E$46,0)),""))</f>
        <v/>
      </c>
      <c r="Y1585" s="33">
        <f>IF($AB1585="","",IFERROR(INDEX(ITP!$M$3:$M$46,MATCH($AB1585,ITP!$E$3:$E$46,0)),""))</f>
        <v/>
      </c>
      <c r="Z1585" s="33">
        <f>IF($AB1585="","",IFERROR(INDEX(ITP!$N$3:$N$46,MATCH($AB1585,ITP!$E$3:$E$46,0)),""))</f>
        <v/>
      </c>
      <c r="AA1585" s="13">
        <f>IF(A1585="","",A1585&amp;"|"&amp;COUNTIF($A$2:A1585,A1585))</f>
        <v/>
      </c>
      <c r="AB1585" s="13">
        <f>IF($A1585="","",IFERROR(INDEX(ITP!$C$3:$C$21,MATCH(1,INDEX((ITP!$A$3:$A$21=$A1585)*(((ITP!$B$3:$B$21="")+ISNUMBER(SEARCH(ITP!$B$3:$B$21,$G1585&amp;" "&amp;$T1585)))&gt;0),0),0)),""))</f>
        <v/>
      </c>
    </row>
    <row r="1586">
      <c r="A1586" s="33" t="n"/>
      <c r="B1586" s="10" t="n"/>
      <c r="C1586" s="33" t="n"/>
      <c r="D1586" s="28" t="n"/>
      <c r="E1586" s="10" t="n"/>
      <c r="F1586" s="44" t="n"/>
      <c r="G1586" s="33" t="n"/>
      <c r="H1586" s="33" t="n"/>
      <c r="I1586" s="33" t="n"/>
      <c r="J1586" s="33" t="n"/>
      <c r="K1586" s="44" t="n"/>
      <c r="L1586" s="10" t="n"/>
      <c r="M1586" s="33" t="n"/>
      <c r="N1586" s="33" t="n"/>
      <c r="O1586" s="33" t="n"/>
      <c r="P1586" s="33" t="n"/>
      <c r="Q1586" s="33" t="n"/>
      <c r="R1586" s="33">
        <f>IF($AB1586="","",IFERROR(INDEX(ITP!$G$3:$G$46,MATCH($AB1586,ITP!$E$3:$E$46,0)),""))</f>
        <v/>
      </c>
      <c r="S1586" s="33" t="n"/>
      <c r="T1586" s="33" t="n"/>
      <c r="U1586" s="33">
        <f>IF($AB1586="","",IFERROR(INDEX(ITP!$I$3:$I$46,MATCH($AB1586,ITP!$E$3:$E$46,0)),""))</f>
        <v/>
      </c>
      <c r="V1586" s="33">
        <f>IF($AB1586="","",IFERROR(INDEX(ITP!$J$3:$J$46,MATCH($AB1586,ITP!$E$3:$E$46,0)),""))</f>
        <v/>
      </c>
      <c r="W1586" s="33">
        <f>IF($AB1586="","",IFERROR(INDEX(ITP!$K$3:$K$46,MATCH($AB1586,ITP!$E$3:$E$46,0)),""))</f>
        <v/>
      </c>
      <c r="X1586" s="33">
        <f>IF($AB1586="","",IFERROR(INDEX(ITP!$L$3:$L$46,MATCH($AB1586,ITP!$E$3:$E$46,0)),""))</f>
        <v/>
      </c>
      <c r="Y1586" s="33">
        <f>IF($AB1586="","",IFERROR(INDEX(ITP!$M$3:$M$46,MATCH($AB1586,ITP!$E$3:$E$46,0)),""))</f>
        <v/>
      </c>
      <c r="Z1586" s="33">
        <f>IF($AB1586="","",IFERROR(INDEX(ITP!$N$3:$N$46,MATCH($AB1586,ITP!$E$3:$E$46,0)),""))</f>
        <v/>
      </c>
      <c r="AA1586" s="13">
        <f>IF(A1586="","",A1586&amp;"|"&amp;COUNTIF($A$2:A1586,A1586))</f>
        <v/>
      </c>
      <c r="AB1586" s="13">
        <f>IF($A1586="","",IFERROR(INDEX(ITP!$C$3:$C$21,MATCH(1,INDEX((ITP!$A$3:$A$21=$A1586)*(((ITP!$B$3:$B$21="")+ISNUMBER(SEARCH(ITP!$B$3:$B$21,$G1586&amp;" "&amp;$T1586)))&gt;0),0),0)),""))</f>
        <v/>
      </c>
    </row>
    <row r="1587">
      <c r="A1587" s="33" t="n"/>
      <c r="B1587" s="10" t="n"/>
      <c r="C1587" s="33" t="n"/>
      <c r="D1587" s="28" t="n"/>
      <c r="E1587" s="10" t="n"/>
      <c r="F1587" s="44" t="n"/>
      <c r="G1587" s="33" t="n"/>
      <c r="H1587" s="33" t="n"/>
      <c r="I1587" s="33" t="n"/>
      <c r="J1587" s="33" t="n"/>
      <c r="K1587" s="44" t="n"/>
      <c r="L1587" s="10" t="n"/>
      <c r="M1587" s="33" t="n"/>
      <c r="N1587" s="33" t="n"/>
      <c r="O1587" s="33" t="n"/>
      <c r="P1587" s="33" t="n"/>
      <c r="Q1587" s="33" t="n"/>
      <c r="R1587" s="33">
        <f>IF($AB1587="","",IFERROR(INDEX(ITP!$G$3:$G$46,MATCH($AB1587,ITP!$E$3:$E$46,0)),""))</f>
        <v/>
      </c>
      <c r="S1587" s="33" t="n"/>
      <c r="T1587" s="33" t="n"/>
      <c r="U1587" s="33">
        <f>IF($AB1587="","",IFERROR(INDEX(ITP!$I$3:$I$46,MATCH($AB1587,ITP!$E$3:$E$46,0)),""))</f>
        <v/>
      </c>
      <c r="V1587" s="33">
        <f>IF($AB1587="","",IFERROR(INDEX(ITP!$J$3:$J$46,MATCH($AB1587,ITP!$E$3:$E$46,0)),""))</f>
        <v/>
      </c>
      <c r="W1587" s="33">
        <f>IF($AB1587="","",IFERROR(INDEX(ITP!$K$3:$K$46,MATCH($AB1587,ITP!$E$3:$E$46,0)),""))</f>
        <v/>
      </c>
      <c r="X1587" s="33">
        <f>IF($AB1587="","",IFERROR(INDEX(ITP!$L$3:$L$46,MATCH($AB1587,ITP!$E$3:$E$46,0)),""))</f>
        <v/>
      </c>
      <c r="Y1587" s="33">
        <f>IF($AB1587="","",IFERROR(INDEX(ITP!$M$3:$M$46,MATCH($AB1587,ITP!$E$3:$E$46,0)),""))</f>
        <v/>
      </c>
      <c r="Z1587" s="33">
        <f>IF($AB1587="","",IFERROR(INDEX(ITP!$N$3:$N$46,MATCH($AB1587,ITP!$E$3:$E$46,0)),""))</f>
        <v/>
      </c>
      <c r="AA1587" s="13">
        <f>IF(A1587="","",A1587&amp;"|"&amp;COUNTIF($A$2:A1587,A1587))</f>
        <v/>
      </c>
      <c r="AB1587" s="13">
        <f>IF($A1587="","",IFERROR(INDEX(ITP!$C$3:$C$21,MATCH(1,INDEX((ITP!$A$3:$A$21=$A1587)*(((ITP!$B$3:$B$21="")+ISNUMBER(SEARCH(ITP!$B$3:$B$21,$G1587&amp;" "&amp;$T1587)))&gt;0),0),0)),""))</f>
        <v/>
      </c>
    </row>
    <row r="1588">
      <c r="A1588" s="33" t="n"/>
      <c r="B1588" s="10" t="n"/>
      <c r="C1588" s="33" t="n"/>
      <c r="D1588" s="28" t="n"/>
      <c r="E1588" s="10" t="n"/>
      <c r="F1588" s="44" t="n"/>
      <c r="G1588" s="33" t="n"/>
      <c r="H1588" s="33" t="n"/>
      <c r="I1588" s="33" t="n"/>
      <c r="J1588" s="33" t="n"/>
      <c r="K1588" s="44" t="n"/>
      <c r="L1588" s="10" t="n"/>
      <c r="M1588" s="33" t="n"/>
      <c r="N1588" s="33" t="n"/>
      <c r="O1588" s="33" t="n"/>
      <c r="P1588" s="33" t="n"/>
      <c r="Q1588" s="33" t="n"/>
      <c r="R1588" s="33">
        <f>IF($AB1588="","",IFERROR(INDEX(ITP!$G$3:$G$46,MATCH($AB1588,ITP!$E$3:$E$46,0)),""))</f>
        <v/>
      </c>
      <c r="S1588" s="33" t="n"/>
      <c r="T1588" s="33" t="n"/>
      <c r="U1588" s="33">
        <f>IF($AB1588="","",IFERROR(INDEX(ITP!$I$3:$I$46,MATCH($AB1588,ITP!$E$3:$E$46,0)),""))</f>
        <v/>
      </c>
      <c r="V1588" s="33">
        <f>IF($AB1588="","",IFERROR(INDEX(ITP!$J$3:$J$46,MATCH($AB1588,ITP!$E$3:$E$46,0)),""))</f>
        <v/>
      </c>
      <c r="W1588" s="33">
        <f>IF($AB1588="","",IFERROR(INDEX(ITP!$K$3:$K$46,MATCH($AB1588,ITP!$E$3:$E$46,0)),""))</f>
        <v/>
      </c>
      <c r="X1588" s="33">
        <f>IF($AB1588="","",IFERROR(INDEX(ITP!$L$3:$L$46,MATCH($AB1588,ITP!$E$3:$E$46,0)),""))</f>
        <v/>
      </c>
      <c r="Y1588" s="33">
        <f>IF($AB1588="","",IFERROR(INDEX(ITP!$M$3:$M$46,MATCH($AB1588,ITP!$E$3:$E$46,0)),""))</f>
        <v/>
      </c>
      <c r="Z1588" s="33">
        <f>IF($AB1588="","",IFERROR(INDEX(ITP!$N$3:$N$46,MATCH($AB1588,ITP!$E$3:$E$46,0)),""))</f>
        <v/>
      </c>
      <c r="AA1588" s="13">
        <f>IF(A1588="","",A1588&amp;"|"&amp;COUNTIF($A$2:A1588,A1588))</f>
        <v/>
      </c>
      <c r="AB1588" s="13">
        <f>IF($A1588="","",IFERROR(INDEX(ITP!$C$3:$C$21,MATCH(1,INDEX((ITP!$A$3:$A$21=$A1588)*(((ITP!$B$3:$B$21="")+ISNUMBER(SEARCH(ITP!$B$3:$B$21,$G1588&amp;" "&amp;$T1588)))&gt;0),0),0)),""))</f>
        <v/>
      </c>
    </row>
    <row r="1589">
      <c r="A1589" s="33" t="n"/>
      <c r="B1589" s="10" t="n"/>
      <c r="C1589" s="33" t="n"/>
      <c r="D1589" s="28" t="n"/>
      <c r="E1589" s="10" t="n"/>
      <c r="F1589" s="44" t="n"/>
      <c r="G1589" s="33" t="n"/>
      <c r="H1589" s="33" t="n"/>
      <c r="I1589" s="33" t="n"/>
      <c r="J1589" s="33" t="n"/>
      <c r="K1589" s="44" t="n"/>
      <c r="L1589" s="10" t="n"/>
      <c r="M1589" s="33" t="n"/>
      <c r="N1589" s="33" t="n"/>
      <c r="O1589" s="33" t="n"/>
      <c r="P1589" s="33" t="n"/>
      <c r="Q1589" s="33" t="n"/>
      <c r="R1589" s="33">
        <f>IF($AB1589="","",IFERROR(INDEX(ITP!$G$3:$G$46,MATCH($AB1589,ITP!$E$3:$E$46,0)),""))</f>
        <v/>
      </c>
      <c r="S1589" s="33" t="n"/>
      <c r="T1589" s="33" t="n"/>
      <c r="U1589" s="33">
        <f>IF($AB1589="","",IFERROR(INDEX(ITP!$I$3:$I$46,MATCH($AB1589,ITP!$E$3:$E$46,0)),""))</f>
        <v/>
      </c>
      <c r="V1589" s="33">
        <f>IF($AB1589="","",IFERROR(INDEX(ITP!$J$3:$J$46,MATCH($AB1589,ITP!$E$3:$E$46,0)),""))</f>
        <v/>
      </c>
      <c r="W1589" s="33">
        <f>IF($AB1589="","",IFERROR(INDEX(ITP!$K$3:$K$46,MATCH($AB1589,ITP!$E$3:$E$46,0)),""))</f>
        <v/>
      </c>
      <c r="X1589" s="33">
        <f>IF($AB1589="","",IFERROR(INDEX(ITP!$L$3:$L$46,MATCH($AB1589,ITP!$E$3:$E$46,0)),""))</f>
        <v/>
      </c>
      <c r="Y1589" s="33">
        <f>IF($AB1589="","",IFERROR(INDEX(ITP!$M$3:$M$46,MATCH($AB1589,ITP!$E$3:$E$46,0)),""))</f>
        <v/>
      </c>
      <c r="Z1589" s="33">
        <f>IF($AB1589="","",IFERROR(INDEX(ITP!$N$3:$N$46,MATCH($AB1589,ITP!$E$3:$E$46,0)),""))</f>
        <v/>
      </c>
      <c r="AA1589" s="13">
        <f>IF(A1589="","",A1589&amp;"|"&amp;COUNTIF($A$2:A1589,A1589))</f>
        <v/>
      </c>
      <c r="AB1589" s="13">
        <f>IF($A1589="","",IFERROR(INDEX(ITP!$C$3:$C$21,MATCH(1,INDEX((ITP!$A$3:$A$21=$A1589)*(((ITP!$B$3:$B$21="")+ISNUMBER(SEARCH(ITP!$B$3:$B$21,$G1589&amp;" "&amp;$T1589)))&gt;0),0),0)),""))</f>
        <v/>
      </c>
    </row>
    <row r="1590">
      <c r="A1590" s="33" t="n"/>
      <c r="B1590" s="10" t="n"/>
      <c r="C1590" s="33" t="n"/>
      <c r="D1590" s="28" t="n"/>
      <c r="E1590" s="10" t="n"/>
      <c r="F1590" s="44" t="n"/>
      <c r="G1590" s="33" t="n"/>
      <c r="H1590" s="33" t="n"/>
      <c r="I1590" s="33" t="n"/>
      <c r="J1590" s="33" t="n"/>
      <c r="K1590" s="44" t="n"/>
      <c r="L1590" s="10" t="n"/>
      <c r="M1590" s="33" t="n"/>
      <c r="N1590" s="33" t="n"/>
      <c r="O1590" s="33" t="n"/>
      <c r="P1590" s="33" t="n"/>
      <c r="Q1590" s="33" t="n"/>
      <c r="R1590" s="33">
        <f>IF($AB1590="","",IFERROR(INDEX(ITP!$G$3:$G$46,MATCH($AB1590,ITP!$E$3:$E$46,0)),""))</f>
        <v/>
      </c>
      <c r="S1590" s="33" t="n"/>
      <c r="T1590" s="33" t="n"/>
      <c r="U1590" s="33">
        <f>IF($AB1590="","",IFERROR(INDEX(ITP!$I$3:$I$46,MATCH($AB1590,ITP!$E$3:$E$46,0)),""))</f>
        <v/>
      </c>
      <c r="V1590" s="33">
        <f>IF($AB1590="","",IFERROR(INDEX(ITP!$J$3:$J$46,MATCH($AB1590,ITP!$E$3:$E$46,0)),""))</f>
        <v/>
      </c>
      <c r="W1590" s="33">
        <f>IF($AB1590="","",IFERROR(INDEX(ITP!$K$3:$K$46,MATCH($AB1590,ITP!$E$3:$E$46,0)),""))</f>
        <v/>
      </c>
      <c r="X1590" s="33">
        <f>IF($AB1590="","",IFERROR(INDEX(ITP!$L$3:$L$46,MATCH($AB1590,ITP!$E$3:$E$46,0)),""))</f>
        <v/>
      </c>
      <c r="Y1590" s="33">
        <f>IF($AB1590="","",IFERROR(INDEX(ITP!$M$3:$M$46,MATCH($AB1590,ITP!$E$3:$E$46,0)),""))</f>
        <v/>
      </c>
      <c r="Z1590" s="33">
        <f>IF($AB1590="","",IFERROR(INDEX(ITP!$N$3:$N$46,MATCH($AB1590,ITP!$E$3:$E$46,0)),""))</f>
        <v/>
      </c>
      <c r="AA1590" s="13">
        <f>IF(A1590="","",A1590&amp;"|"&amp;COUNTIF($A$2:A1590,A1590))</f>
        <v/>
      </c>
      <c r="AB1590" s="13">
        <f>IF($A1590="","",IFERROR(INDEX(ITP!$C$3:$C$21,MATCH(1,INDEX((ITP!$A$3:$A$21=$A1590)*(((ITP!$B$3:$B$21="")+ISNUMBER(SEARCH(ITP!$B$3:$B$21,$G1590&amp;" "&amp;$T1590)))&gt;0),0),0)),""))</f>
        <v/>
      </c>
    </row>
    <row r="1591">
      <c r="A1591" s="33" t="n"/>
      <c r="B1591" s="10" t="n"/>
      <c r="C1591" s="33" t="n"/>
      <c r="D1591" s="28" t="n"/>
      <c r="E1591" s="10" t="n"/>
      <c r="F1591" s="44" t="n"/>
      <c r="G1591" s="33" t="n"/>
      <c r="H1591" s="33" t="n"/>
      <c r="I1591" s="33" t="n"/>
      <c r="J1591" s="33" t="n"/>
      <c r="K1591" s="44" t="n"/>
      <c r="L1591" s="10" t="n"/>
      <c r="M1591" s="33" t="n"/>
      <c r="N1591" s="33" t="n"/>
      <c r="O1591" s="33" t="n"/>
      <c r="P1591" s="33" t="n"/>
      <c r="Q1591" s="33" t="n"/>
      <c r="R1591" s="33">
        <f>IF($AB1591="","",IFERROR(INDEX(ITP!$G$3:$G$46,MATCH($AB1591,ITP!$E$3:$E$46,0)),""))</f>
        <v/>
      </c>
      <c r="S1591" s="33" t="n"/>
      <c r="T1591" s="33" t="n"/>
      <c r="U1591" s="33">
        <f>IF($AB1591="","",IFERROR(INDEX(ITP!$I$3:$I$46,MATCH($AB1591,ITP!$E$3:$E$46,0)),""))</f>
        <v/>
      </c>
      <c r="V1591" s="33">
        <f>IF($AB1591="","",IFERROR(INDEX(ITP!$J$3:$J$46,MATCH($AB1591,ITP!$E$3:$E$46,0)),""))</f>
        <v/>
      </c>
      <c r="W1591" s="33">
        <f>IF($AB1591="","",IFERROR(INDEX(ITP!$K$3:$K$46,MATCH($AB1591,ITP!$E$3:$E$46,0)),""))</f>
        <v/>
      </c>
      <c r="X1591" s="33">
        <f>IF($AB1591="","",IFERROR(INDEX(ITP!$L$3:$L$46,MATCH($AB1591,ITP!$E$3:$E$46,0)),""))</f>
        <v/>
      </c>
      <c r="Y1591" s="33">
        <f>IF($AB1591="","",IFERROR(INDEX(ITP!$M$3:$M$46,MATCH($AB1591,ITP!$E$3:$E$46,0)),""))</f>
        <v/>
      </c>
      <c r="Z1591" s="33">
        <f>IF($AB1591="","",IFERROR(INDEX(ITP!$N$3:$N$46,MATCH($AB1591,ITP!$E$3:$E$46,0)),""))</f>
        <v/>
      </c>
      <c r="AA1591" s="13">
        <f>IF(A1591="","",A1591&amp;"|"&amp;COUNTIF($A$2:A1591,A1591))</f>
        <v/>
      </c>
      <c r="AB1591" s="13">
        <f>IF($A1591="","",IFERROR(INDEX(ITP!$C$3:$C$21,MATCH(1,INDEX((ITP!$A$3:$A$21=$A1591)*(((ITP!$B$3:$B$21="")+ISNUMBER(SEARCH(ITP!$B$3:$B$21,$G1591&amp;" "&amp;$T1591)))&gt;0),0),0)),""))</f>
        <v/>
      </c>
    </row>
    <row r="1592">
      <c r="A1592" s="33" t="n"/>
      <c r="B1592" s="10" t="n"/>
      <c r="C1592" s="33" t="n"/>
      <c r="D1592" s="28" t="n"/>
      <c r="E1592" s="10" t="n"/>
      <c r="F1592" s="44" t="n"/>
      <c r="G1592" s="33" t="n"/>
      <c r="H1592" s="33" t="n"/>
      <c r="I1592" s="33" t="n"/>
      <c r="J1592" s="33" t="n"/>
      <c r="K1592" s="44" t="n"/>
      <c r="L1592" s="10" t="n"/>
      <c r="M1592" s="33" t="n"/>
      <c r="N1592" s="33" t="n"/>
      <c r="O1592" s="33" t="n"/>
      <c r="P1592" s="33" t="n"/>
      <c r="Q1592" s="33" t="n"/>
      <c r="R1592" s="33">
        <f>IF($AB1592="","",IFERROR(INDEX(ITP!$G$3:$G$46,MATCH($AB1592,ITP!$E$3:$E$46,0)),""))</f>
        <v/>
      </c>
      <c r="S1592" s="33" t="n"/>
      <c r="T1592" s="33" t="n"/>
      <c r="U1592" s="33">
        <f>IF($AB1592="","",IFERROR(INDEX(ITP!$I$3:$I$46,MATCH($AB1592,ITP!$E$3:$E$46,0)),""))</f>
        <v/>
      </c>
      <c r="V1592" s="33">
        <f>IF($AB1592="","",IFERROR(INDEX(ITP!$J$3:$J$46,MATCH($AB1592,ITP!$E$3:$E$46,0)),""))</f>
        <v/>
      </c>
      <c r="W1592" s="33">
        <f>IF($AB1592="","",IFERROR(INDEX(ITP!$K$3:$K$46,MATCH($AB1592,ITP!$E$3:$E$46,0)),""))</f>
        <v/>
      </c>
      <c r="X1592" s="33">
        <f>IF($AB1592="","",IFERROR(INDEX(ITP!$L$3:$L$46,MATCH($AB1592,ITP!$E$3:$E$46,0)),""))</f>
        <v/>
      </c>
      <c r="Y1592" s="33">
        <f>IF($AB1592="","",IFERROR(INDEX(ITP!$M$3:$M$46,MATCH($AB1592,ITP!$E$3:$E$46,0)),""))</f>
        <v/>
      </c>
      <c r="Z1592" s="33">
        <f>IF($AB1592="","",IFERROR(INDEX(ITP!$N$3:$N$46,MATCH($AB1592,ITP!$E$3:$E$46,0)),""))</f>
        <v/>
      </c>
      <c r="AA1592" s="13">
        <f>IF(A1592="","",A1592&amp;"|"&amp;COUNTIF($A$2:A1592,A1592))</f>
        <v/>
      </c>
      <c r="AB1592" s="13">
        <f>IF($A1592="","",IFERROR(INDEX(ITP!$C$3:$C$21,MATCH(1,INDEX((ITP!$A$3:$A$21=$A1592)*(((ITP!$B$3:$B$21="")+ISNUMBER(SEARCH(ITP!$B$3:$B$21,$G1592&amp;" "&amp;$T1592)))&gt;0),0),0)),""))</f>
        <v/>
      </c>
    </row>
    <row r="1593">
      <c r="A1593" s="33" t="n"/>
      <c r="B1593" s="10" t="n"/>
      <c r="C1593" s="33" t="n"/>
      <c r="D1593" s="28" t="n"/>
      <c r="E1593" s="10" t="n"/>
      <c r="F1593" s="44" t="n"/>
      <c r="G1593" s="33" t="n"/>
      <c r="H1593" s="33" t="n"/>
      <c r="I1593" s="33" t="n"/>
      <c r="J1593" s="33" t="n"/>
      <c r="K1593" s="44" t="n"/>
      <c r="L1593" s="10" t="n"/>
      <c r="M1593" s="33" t="n"/>
      <c r="N1593" s="33" t="n"/>
      <c r="O1593" s="33" t="n"/>
      <c r="P1593" s="33" t="n"/>
      <c r="Q1593" s="33" t="n"/>
      <c r="R1593" s="33">
        <f>IF($AB1593="","",IFERROR(INDEX(ITP!$G$3:$G$46,MATCH($AB1593,ITP!$E$3:$E$46,0)),""))</f>
        <v/>
      </c>
      <c r="S1593" s="33" t="n"/>
      <c r="T1593" s="33" t="n"/>
      <c r="U1593" s="33">
        <f>IF($AB1593="","",IFERROR(INDEX(ITP!$I$3:$I$46,MATCH($AB1593,ITP!$E$3:$E$46,0)),""))</f>
        <v/>
      </c>
      <c r="V1593" s="33">
        <f>IF($AB1593="","",IFERROR(INDEX(ITP!$J$3:$J$46,MATCH($AB1593,ITP!$E$3:$E$46,0)),""))</f>
        <v/>
      </c>
      <c r="W1593" s="33">
        <f>IF($AB1593="","",IFERROR(INDEX(ITP!$K$3:$K$46,MATCH($AB1593,ITP!$E$3:$E$46,0)),""))</f>
        <v/>
      </c>
      <c r="X1593" s="33">
        <f>IF($AB1593="","",IFERROR(INDEX(ITP!$L$3:$L$46,MATCH($AB1593,ITP!$E$3:$E$46,0)),""))</f>
        <v/>
      </c>
      <c r="Y1593" s="33">
        <f>IF($AB1593="","",IFERROR(INDEX(ITP!$M$3:$M$46,MATCH($AB1593,ITP!$E$3:$E$46,0)),""))</f>
        <v/>
      </c>
      <c r="Z1593" s="33">
        <f>IF($AB1593="","",IFERROR(INDEX(ITP!$N$3:$N$46,MATCH($AB1593,ITP!$E$3:$E$46,0)),""))</f>
        <v/>
      </c>
      <c r="AA1593" s="13">
        <f>IF(A1593="","",A1593&amp;"|"&amp;COUNTIF($A$2:A1593,A1593))</f>
        <v/>
      </c>
      <c r="AB1593" s="13">
        <f>IF($A1593="","",IFERROR(INDEX(ITP!$C$3:$C$21,MATCH(1,INDEX((ITP!$A$3:$A$21=$A1593)*(((ITP!$B$3:$B$21="")+ISNUMBER(SEARCH(ITP!$B$3:$B$21,$G1593&amp;" "&amp;$T1593)))&gt;0),0),0)),""))</f>
        <v/>
      </c>
    </row>
    <row r="1594">
      <c r="A1594" s="33" t="n"/>
      <c r="B1594" s="10" t="n"/>
      <c r="C1594" s="33" t="n"/>
      <c r="D1594" s="28" t="n"/>
      <c r="E1594" s="10" t="n"/>
      <c r="F1594" s="44" t="n"/>
      <c r="G1594" s="33" t="n"/>
      <c r="H1594" s="33" t="n"/>
      <c r="I1594" s="33" t="n"/>
      <c r="J1594" s="33" t="n"/>
      <c r="K1594" s="44" t="n"/>
      <c r="L1594" s="10" t="n"/>
      <c r="M1594" s="33" t="n"/>
      <c r="N1594" s="33" t="n"/>
      <c r="O1594" s="33" t="n"/>
      <c r="P1594" s="33" t="n"/>
      <c r="Q1594" s="33" t="n"/>
      <c r="R1594" s="33">
        <f>IF($AB1594="","",IFERROR(INDEX(ITP!$G$3:$G$46,MATCH($AB1594,ITP!$E$3:$E$46,0)),""))</f>
        <v/>
      </c>
      <c r="S1594" s="33" t="n"/>
      <c r="T1594" s="33" t="n"/>
      <c r="U1594" s="33">
        <f>IF($AB1594="","",IFERROR(INDEX(ITP!$I$3:$I$46,MATCH($AB1594,ITP!$E$3:$E$46,0)),""))</f>
        <v/>
      </c>
      <c r="V1594" s="33">
        <f>IF($AB1594="","",IFERROR(INDEX(ITP!$J$3:$J$46,MATCH($AB1594,ITP!$E$3:$E$46,0)),""))</f>
        <v/>
      </c>
      <c r="W1594" s="33">
        <f>IF($AB1594="","",IFERROR(INDEX(ITP!$K$3:$K$46,MATCH($AB1594,ITP!$E$3:$E$46,0)),""))</f>
        <v/>
      </c>
      <c r="X1594" s="33">
        <f>IF($AB1594="","",IFERROR(INDEX(ITP!$L$3:$L$46,MATCH($AB1594,ITP!$E$3:$E$46,0)),""))</f>
        <v/>
      </c>
      <c r="Y1594" s="33">
        <f>IF($AB1594="","",IFERROR(INDEX(ITP!$M$3:$M$46,MATCH($AB1594,ITP!$E$3:$E$46,0)),""))</f>
        <v/>
      </c>
      <c r="Z1594" s="33">
        <f>IF($AB1594="","",IFERROR(INDEX(ITP!$N$3:$N$46,MATCH($AB1594,ITP!$E$3:$E$46,0)),""))</f>
        <v/>
      </c>
      <c r="AA1594" s="13">
        <f>IF(A1594="","",A1594&amp;"|"&amp;COUNTIF($A$2:A1594,A1594))</f>
        <v/>
      </c>
      <c r="AB1594" s="13">
        <f>IF($A1594="","",IFERROR(INDEX(ITP!$C$3:$C$21,MATCH(1,INDEX((ITP!$A$3:$A$21=$A1594)*(((ITP!$B$3:$B$21="")+ISNUMBER(SEARCH(ITP!$B$3:$B$21,$G1594&amp;" "&amp;$T1594)))&gt;0),0),0)),""))</f>
        <v/>
      </c>
    </row>
    <row r="1595">
      <c r="A1595" s="33" t="n"/>
      <c r="B1595" s="10" t="n"/>
      <c r="C1595" s="33" t="n"/>
      <c r="D1595" s="28" t="n"/>
      <c r="E1595" s="10" t="n"/>
      <c r="F1595" s="44" t="n"/>
      <c r="G1595" s="33" t="n"/>
      <c r="H1595" s="33" t="n"/>
      <c r="I1595" s="33" t="n"/>
      <c r="J1595" s="33" t="n"/>
      <c r="K1595" s="44" t="n"/>
      <c r="L1595" s="10" t="n"/>
      <c r="M1595" s="33" t="n"/>
      <c r="N1595" s="33" t="n"/>
      <c r="O1595" s="33" t="n"/>
      <c r="P1595" s="33" t="n"/>
      <c r="Q1595" s="33" t="n"/>
      <c r="R1595" s="33">
        <f>IF($AB1595="","",IFERROR(INDEX(ITP!$G$3:$G$46,MATCH($AB1595,ITP!$E$3:$E$46,0)),""))</f>
        <v/>
      </c>
      <c r="S1595" s="33" t="n"/>
      <c r="T1595" s="33" t="n"/>
      <c r="U1595" s="33">
        <f>IF($AB1595="","",IFERROR(INDEX(ITP!$I$3:$I$46,MATCH($AB1595,ITP!$E$3:$E$46,0)),""))</f>
        <v/>
      </c>
      <c r="V1595" s="33">
        <f>IF($AB1595="","",IFERROR(INDEX(ITP!$J$3:$J$46,MATCH($AB1595,ITP!$E$3:$E$46,0)),""))</f>
        <v/>
      </c>
      <c r="W1595" s="33">
        <f>IF($AB1595="","",IFERROR(INDEX(ITP!$K$3:$K$46,MATCH($AB1595,ITP!$E$3:$E$46,0)),""))</f>
        <v/>
      </c>
      <c r="X1595" s="33">
        <f>IF($AB1595="","",IFERROR(INDEX(ITP!$L$3:$L$46,MATCH($AB1595,ITP!$E$3:$E$46,0)),""))</f>
        <v/>
      </c>
      <c r="Y1595" s="33">
        <f>IF($AB1595="","",IFERROR(INDEX(ITP!$M$3:$M$46,MATCH($AB1595,ITP!$E$3:$E$46,0)),""))</f>
        <v/>
      </c>
      <c r="Z1595" s="33">
        <f>IF($AB1595="","",IFERROR(INDEX(ITP!$N$3:$N$46,MATCH($AB1595,ITP!$E$3:$E$46,0)),""))</f>
        <v/>
      </c>
      <c r="AA1595" s="13">
        <f>IF(A1595="","",A1595&amp;"|"&amp;COUNTIF($A$2:A1595,A1595))</f>
        <v/>
      </c>
      <c r="AB1595" s="13">
        <f>IF($A1595="","",IFERROR(INDEX(ITP!$C$3:$C$21,MATCH(1,INDEX((ITP!$A$3:$A$21=$A1595)*(((ITP!$B$3:$B$21="")+ISNUMBER(SEARCH(ITP!$B$3:$B$21,$G1595&amp;" "&amp;$T1595)))&gt;0),0),0)),""))</f>
        <v/>
      </c>
    </row>
    <row r="1596">
      <c r="A1596" s="33" t="n"/>
      <c r="B1596" s="10" t="n"/>
      <c r="C1596" s="33" t="n"/>
      <c r="D1596" s="28" t="n"/>
      <c r="E1596" s="10" t="n"/>
      <c r="F1596" s="44" t="n"/>
      <c r="G1596" s="33" t="n"/>
      <c r="H1596" s="33" t="n"/>
      <c r="I1596" s="33" t="n"/>
      <c r="J1596" s="33" t="n"/>
      <c r="K1596" s="44" t="n"/>
      <c r="L1596" s="10" t="n"/>
      <c r="M1596" s="33" t="n"/>
      <c r="N1596" s="33" t="n"/>
      <c r="O1596" s="33" t="n"/>
      <c r="P1596" s="33" t="n"/>
      <c r="Q1596" s="33" t="n"/>
      <c r="R1596" s="33">
        <f>IF($AB1596="","",IFERROR(INDEX(ITP!$G$3:$G$46,MATCH($AB1596,ITP!$E$3:$E$46,0)),""))</f>
        <v/>
      </c>
      <c r="S1596" s="33" t="n"/>
      <c r="T1596" s="33" t="n"/>
      <c r="U1596" s="33">
        <f>IF($AB1596="","",IFERROR(INDEX(ITP!$I$3:$I$46,MATCH($AB1596,ITP!$E$3:$E$46,0)),""))</f>
        <v/>
      </c>
      <c r="V1596" s="33">
        <f>IF($AB1596="","",IFERROR(INDEX(ITP!$J$3:$J$46,MATCH($AB1596,ITP!$E$3:$E$46,0)),""))</f>
        <v/>
      </c>
      <c r="W1596" s="33">
        <f>IF($AB1596="","",IFERROR(INDEX(ITP!$K$3:$K$46,MATCH($AB1596,ITP!$E$3:$E$46,0)),""))</f>
        <v/>
      </c>
      <c r="X1596" s="33">
        <f>IF($AB1596="","",IFERROR(INDEX(ITP!$L$3:$L$46,MATCH($AB1596,ITP!$E$3:$E$46,0)),""))</f>
        <v/>
      </c>
      <c r="Y1596" s="33">
        <f>IF($AB1596="","",IFERROR(INDEX(ITP!$M$3:$M$46,MATCH($AB1596,ITP!$E$3:$E$46,0)),""))</f>
        <v/>
      </c>
      <c r="Z1596" s="33">
        <f>IF($AB1596="","",IFERROR(INDEX(ITP!$N$3:$N$46,MATCH($AB1596,ITP!$E$3:$E$46,0)),""))</f>
        <v/>
      </c>
      <c r="AA1596" s="13">
        <f>IF(A1596="","",A1596&amp;"|"&amp;COUNTIF($A$2:A1596,A1596))</f>
        <v/>
      </c>
      <c r="AB1596" s="13">
        <f>IF($A1596="","",IFERROR(INDEX(ITP!$C$3:$C$21,MATCH(1,INDEX((ITP!$A$3:$A$21=$A1596)*(((ITP!$B$3:$B$21="")+ISNUMBER(SEARCH(ITP!$B$3:$B$21,$G1596&amp;" "&amp;$T1596)))&gt;0),0),0)),""))</f>
        <v/>
      </c>
    </row>
    <row r="1597">
      <c r="A1597" s="33" t="n"/>
      <c r="B1597" s="10" t="n"/>
      <c r="C1597" s="33" t="n"/>
      <c r="D1597" s="28" t="n"/>
      <c r="E1597" s="10" t="n"/>
      <c r="F1597" s="44" t="n"/>
      <c r="G1597" s="33" t="n"/>
      <c r="H1597" s="33" t="n"/>
      <c r="I1597" s="33" t="n"/>
      <c r="J1597" s="33" t="n"/>
      <c r="K1597" s="44" t="n"/>
      <c r="L1597" s="10" t="n"/>
      <c r="M1597" s="33" t="n"/>
      <c r="N1597" s="33" t="n"/>
      <c r="O1597" s="33" t="n"/>
      <c r="P1597" s="33" t="n"/>
      <c r="Q1597" s="33" t="n"/>
      <c r="R1597" s="33">
        <f>IF($AB1597="","",IFERROR(INDEX(ITP!$G$3:$G$46,MATCH($AB1597,ITP!$E$3:$E$46,0)),""))</f>
        <v/>
      </c>
      <c r="S1597" s="33" t="n"/>
      <c r="T1597" s="33" t="n"/>
      <c r="U1597" s="33">
        <f>IF($AB1597="","",IFERROR(INDEX(ITP!$I$3:$I$46,MATCH($AB1597,ITP!$E$3:$E$46,0)),""))</f>
        <v/>
      </c>
      <c r="V1597" s="33">
        <f>IF($AB1597="","",IFERROR(INDEX(ITP!$J$3:$J$46,MATCH($AB1597,ITP!$E$3:$E$46,0)),""))</f>
        <v/>
      </c>
      <c r="W1597" s="33">
        <f>IF($AB1597="","",IFERROR(INDEX(ITP!$K$3:$K$46,MATCH($AB1597,ITP!$E$3:$E$46,0)),""))</f>
        <v/>
      </c>
      <c r="X1597" s="33">
        <f>IF($AB1597="","",IFERROR(INDEX(ITP!$L$3:$L$46,MATCH($AB1597,ITP!$E$3:$E$46,0)),""))</f>
        <v/>
      </c>
      <c r="Y1597" s="33">
        <f>IF($AB1597="","",IFERROR(INDEX(ITP!$M$3:$M$46,MATCH($AB1597,ITP!$E$3:$E$46,0)),""))</f>
        <v/>
      </c>
      <c r="Z1597" s="33">
        <f>IF($AB1597="","",IFERROR(INDEX(ITP!$N$3:$N$46,MATCH($AB1597,ITP!$E$3:$E$46,0)),""))</f>
        <v/>
      </c>
      <c r="AA1597" s="13">
        <f>IF(A1597="","",A1597&amp;"|"&amp;COUNTIF($A$2:A1597,A1597))</f>
        <v/>
      </c>
      <c r="AB1597" s="13">
        <f>IF($A1597="","",IFERROR(INDEX(ITP!$C$3:$C$21,MATCH(1,INDEX((ITP!$A$3:$A$21=$A1597)*(((ITP!$B$3:$B$21="")+ISNUMBER(SEARCH(ITP!$B$3:$B$21,$G1597&amp;" "&amp;$T1597)))&gt;0),0),0)),""))</f>
        <v/>
      </c>
    </row>
    <row r="1598">
      <c r="A1598" s="33" t="n"/>
      <c r="B1598" s="10" t="n"/>
      <c r="C1598" s="33" t="n"/>
      <c r="D1598" s="28" t="n"/>
      <c r="E1598" s="10" t="n"/>
      <c r="F1598" s="44" t="n"/>
      <c r="G1598" s="33" t="n"/>
      <c r="H1598" s="33" t="n"/>
      <c r="I1598" s="33" t="n"/>
      <c r="J1598" s="33" t="n"/>
      <c r="K1598" s="44" t="n"/>
      <c r="L1598" s="10" t="n"/>
      <c r="M1598" s="33" t="n"/>
      <c r="N1598" s="33" t="n"/>
      <c r="O1598" s="33" t="n"/>
      <c r="P1598" s="33" t="n"/>
      <c r="Q1598" s="33" t="n"/>
      <c r="R1598" s="33">
        <f>IF($AB1598="","",IFERROR(INDEX(ITP!$G$3:$G$46,MATCH($AB1598,ITP!$E$3:$E$46,0)),""))</f>
        <v/>
      </c>
      <c r="S1598" s="33" t="n"/>
      <c r="T1598" s="33" t="n"/>
      <c r="U1598" s="33">
        <f>IF($AB1598="","",IFERROR(INDEX(ITP!$I$3:$I$46,MATCH($AB1598,ITP!$E$3:$E$46,0)),""))</f>
        <v/>
      </c>
      <c r="V1598" s="33">
        <f>IF($AB1598="","",IFERROR(INDEX(ITP!$J$3:$J$46,MATCH($AB1598,ITP!$E$3:$E$46,0)),""))</f>
        <v/>
      </c>
      <c r="W1598" s="33">
        <f>IF($AB1598="","",IFERROR(INDEX(ITP!$K$3:$K$46,MATCH($AB1598,ITP!$E$3:$E$46,0)),""))</f>
        <v/>
      </c>
      <c r="X1598" s="33">
        <f>IF($AB1598="","",IFERROR(INDEX(ITP!$L$3:$L$46,MATCH($AB1598,ITP!$E$3:$E$46,0)),""))</f>
        <v/>
      </c>
      <c r="Y1598" s="33">
        <f>IF($AB1598="","",IFERROR(INDEX(ITP!$M$3:$M$46,MATCH($AB1598,ITP!$E$3:$E$46,0)),""))</f>
        <v/>
      </c>
      <c r="Z1598" s="33">
        <f>IF($AB1598="","",IFERROR(INDEX(ITP!$N$3:$N$46,MATCH($AB1598,ITP!$E$3:$E$46,0)),""))</f>
        <v/>
      </c>
      <c r="AA1598" s="13">
        <f>IF(A1598="","",A1598&amp;"|"&amp;COUNTIF($A$2:A1598,A1598))</f>
        <v/>
      </c>
      <c r="AB1598" s="13">
        <f>IF($A1598="","",IFERROR(INDEX(ITP!$C$3:$C$21,MATCH(1,INDEX((ITP!$A$3:$A$21=$A1598)*(((ITP!$B$3:$B$21="")+ISNUMBER(SEARCH(ITP!$B$3:$B$21,$G1598&amp;" "&amp;$T1598)))&gt;0),0),0)),""))</f>
        <v/>
      </c>
    </row>
    <row r="1599">
      <c r="A1599" s="33" t="n"/>
      <c r="B1599" s="10" t="n"/>
      <c r="C1599" s="33" t="n"/>
      <c r="D1599" s="28" t="n"/>
      <c r="E1599" s="10" t="n"/>
      <c r="F1599" s="44" t="n"/>
      <c r="G1599" s="33" t="n"/>
      <c r="H1599" s="33" t="n"/>
      <c r="I1599" s="33" t="n"/>
      <c r="J1599" s="33" t="n"/>
      <c r="K1599" s="44" t="n"/>
      <c r="L1599" s="10" t="n"/>
      <c r="M1599" s="33" t="n"/>
      <c r="N1599" s="33" t="n"/>
      <c r="O1599" s="33" t="n"/>
      <c r="P1599" s="33" t="n"/>
      <c r="Q1599" s="33" t="n"/>
      <c r="R1599" s="33">
        <f>IF($AB1599="","",IFERROR(INDEX(ITP!$G$3:$G$46,MATCH($AB1599,ITP!$E$3:$E$46,0)),""))</f>
        <v/>
      </c>
      <c r="S1599" s="33" t="n"/>
      <c r="T1599" s="33" t="n"/>
      <c r="U1599" s="33">
        <f>IF($AB1599="","",IFERROR(INDEX(ITP!$I$3:$I$46,MATCH($AB1599,ITP!$E$3:$E$46,0)),""))</f>
        <v/>
      </c>
      <c r="V1599" s="33">
        <f>IF($AB1599="","",IFERROR(INDEX(ITP!$J$3:$J$46,MATCH($AB1599,ITP!$E$3:$E$46,0)),""))</f>
        <v/>
      </c>
      <c r="W1599" s="33">
        <f>IF($AB1599="","",IFERROR(INDEX(ITP!$K$3:$K$46,MATCH($AB1599,ITP!$E$3:$E$46,0)),""))</f>
        <v/>
      </c>
      <c r="X1599" s="33">
        <f>IF($AB1599="","",IFERROR(INDEX(ITP!$L$3:$L$46,MATCH($AB1599,ITP!$E$3:$E$46,0)),""))</f>
        <v/>
      </c>
      <c r="Y1599" s="33">
        <f>IF($AB1599="","",IFERROR(INDEX(ITP!$M$3:$M$46,MATCH($AB1599,ITP!$E$3:$E$46,0)),""))</f>
        <v/>
      </c>
      <c r="Z1599" s="33">
        <f>IF($AB1599="","",IFERROR(INDEX(ITP!$N$3:$N$46,MATCH($AB1599,ITP!$E$3:$E$46,0)),""))</f>
        <v/>
      </c>
      <c r="AA1599" s="13">
        <f>IF(A1599="","",A1599&amp;"|"&amp;COUNTIF($A$2:A1599,A1599))</f>
        <v/>
      </c>
      <c r="AB1599" s="13">
        <f>IF($A1599="","",IFERROR(INDEX(ITP!$C$3:$C$21,MATCH(1,INDEX((ITP!$A$3:$A$21=$A1599)*(((ITP!$B$3:$B$21="")+ISNUMBER(SEARCH(ITP!$B$3:$B$21,$G1599&amp;" "&amp;$T1599)))&gt;0),0),0)),""))</f>
        <v/>
      </c>
    </row>
    <row r="1600">
      <c r="A1600" s="33" t="n"/>
      <c r="B1600" s="10" t="n"/>
      <c r="C1600" s="33" t="n"/>
      <c r="D1600" s="28" t="n"/>
      <c r="E1600" s="10" t="n"/>
      <c r="F1600" s="44" t="n"/>
      <c r="G1600" s="33" t="n"/>
      <c r="H1600" s="33" t="n"/>
      <c r="I1600" s="33" t="n"/>
      <c r="J1600" s="33" t="n"/>
      <c r="K1600" s="44" t="n"/>
      <c r="L1600" s="10" t="n"/>
      <c r="M1600" s="33" t="n"/>
      <c r="N1600" s="33" t="n"/>
      <c r="O1600" s="33" t="n"/>
      <c r="P1600" s="33" t="n"/>
      <c r="Q1600" s="33" t="n"/>
      <c r="R1600" s="33">
        <f>IF($AB1600="","",IFERROR(INDEX(ITP!$G$3:$G$46,MATCH($AB1600,ITP!$E$3:$E$46,0)),""))</f>
        <v/>
      </c>
      <c r="S1600" s="33" t="n"/>
      <c r="T1600" s="33" t="n"/>
      <c r="U1600" s="33">
        <f>IF($AB1600="","",IFERROR(INDEX(ITP!$I$3:$I$46,MATCH($AB1600,ITP!$E$3:$E$46,0)),""))</f>
        <v/>
      </c>
      <c r="V1600" s="33">
        <f>IF($AB1600="","",IFERROR(INDEX(ITP!$J$3:$J$46,MATCH($AB1600,ITP!$E$3:$E$46,0)),""))</f>
        <v/>
      </c>
      <c r="W1600" s="33">
        <f>IF($AB1600="","",IFERROR(INDEX(ITP!$K$3:$K$46,MATCH($AB1600,ITP!$E$3:$E$46,0)),""))</f>
        <v/>
      </c>
      <c r="X1600" s="33">
        <f>IF($AB1600="","",IFERROR(INDEX(ITP!$L$3:$L$46,MATCH($AB1600,ITP!$E$3:$E$46,0)),""))</f>
        <v/>
      </c>
      <c r="Y1600" s="33">
        <f>IF($AB1600="","",IFERROR(INDEX(ITP!$M$3:$M$46,MATCH($AB1600,ITP!$E$3:$E$46,0)),""))</f>
        <v/>
      </c>
      <c r="Z1600" s="33">
        <f>IF($AB1600="","",IFERROR(INDEX(ITP!$N$3:$N$46,MATCH($AB1600,ITP!$E$3:$E$46,0)),""))</f>
        <v/>
      </c>
      <c r="AA1600" s="13">
        <f>IF(A1600="","",A1600&amp;"|"&amp;COUNTIF($A$2:A1600,A1600))</f>
        <v/>
      </c>
      <c r="AB1600" s="13">
        <f>IF($A1600="","",IFERROR(INDEX(ITP!$C$3:$C$21,MATCH(1,INDEX((ITP!$A$3:$A$21=$A1600)*(((ITP!$B$3:$B$21="")+ISNUMBER(SEARCH(ITP!$B$3:$B$21,$G1600&amp;" "&amp;$T1600)))&gt;0),0),0)),""))</f>
        <v/>
      </c>
    </row>
    <row r="1601">
      <c r="A1601" s="33" t="n"/>
      <c r="B1601" s="10" t="n"/>
      <c r="C1601" s="33" t="n"/>
      <c r="D1601" s="28" t="n"/>
      <c r="E1601" s="10" t="n"/>
      <c r="F1601" s="44" t="n"/>
      <c r="G1601" s="33" t="n"/>
      <c r="H1601" s="33" t="n"/>
      <c r="I1601" s="33" t="n"/>
      <c r="J1601" s="33" t="n"/>
      <c r="K1601" s="44" t="n"/>
      <c r="L1601" s="10" t="n"/>
      <c r="M1601" s="33" t="n"/>
      <c r="N1601" s="33" t="n"/>
      <c r="O1601" s="33" t="n"/>
      <c r="P1601" s="33" t="n"/>
      <c r="Q1601" s="33" t="n"/>
      <c r="R1601" s="33">
        <f>IF($AB1601="","",IFERROR(INDEX(ITP!$G$3:$G$46,MATCH($AB1601,ITP!$E$3:$E$46,0)),""))</f>
        <v/>
      </c>
      <c r="S1601" s="33" t="n"/>
      <c r="T1601" s="33" t="n"/>
      <c r="U1601" s="33">
        <f>IF($AB1601="","",IFERROR(INDEX(ITP!$I$3:$I$46,MATCH($AB1601,ITP!$E$3:$E$46,0)),""))</f>
        <v/>
      </c>
      <c r="V1601" s="33">
        <f>IF($AB1601="","",IFERROR(INDEX(ITP!$J$3:$J$46,MATCH($AB1601,ITP!$E$3:$E$46,0)),""))</f>
        <v/>
      </c>
      <c r="W1601" s="33">
        <f>IF($AB1601="","",IFERROR(INDEX(ITP!$K$3:$K$46,MATCH($AB1601,ITP!$E$3:$E$46,0)),""))</f>
        <v/>
      </c>
      <c r="X1601" s="33">
        <f>IF($AB1601="","",IFERROR(INDEX(ITP!$L$3:$L$46,MATCH($AB1601,ITP!$E$3:$E$46,0)),""))</f>
        <v/>
      </c>
      <c r="Y1601" s="33">
        <f>IF($AB1601="","",IFERROR(INDEX(ITP!$M$3:$M$46,MATCH($AB1601,ITP!$E$3:$E$46,0)),""))</f>
        <v/>
      </c>
      <c r="Z1601" s="33">
        <f>IF($AB1601="","",IFERROR(INDEX(ITP!$N$3:$N$46,MATCH($AB1601,ITP!$E$3:$E$46,0)),""))</f>
        <v/>
      </c>
      <c r="AA1601" s="13">
        <f>IF(A1601="","",A1601&amp;"|"&amp;COUNTIF($A$2:A1601,A1601))</f>
        <v/>
      </c>
      <c r="AB1601" s="13">
        <f>IF($A1601="","",IFERROR(INDEX(ITP!$C$3:$C$21,MATCH(1,INDEX((ITP!$A$3:$A$21=$A1601)*(((ITP!$B$3:$B$21="")+ISNUMBER(SEARCH(ITP!$B$3:$B$21,$G1601&amp;" "&amp;$T1601)))&gt;0),0),0)),""))</f>
        <v/>
      </c>
    </row>
    <row r="1602">
      <c r="A1602" s="33" t="n"/>
      <c r="B1602" s="10" t="n"/>
      <c r="C1602" s="33" t="n"/>
      <c r="D1602" s="28" t="n"/>
      <c r="E1602" s="10" t="n"/>
      <c r="F1602" s="44" t="n"/>
      <c r="G1602" s="33" t="n"/>
      <c r="H1602" s="33" t="n"/>
      <c r="I1602" s="33" t="n"/>
      <c r="J1602" s="33" t="n"/>
      <c r="K1602" s="44" t="n"/>
      <c r="L1602" s="10" t="n"/>
      <c r="M1602" s="33" t="n"/>
      <c r="N1602" s="33" t="n"/>
      <c r="O1602" s="33" t="n"/>
      <c r="P1602" s="33" t="n"/>
      <c r="Q1602" s="33" t="n"/>
      <c r="R1602" s="33">
        <f>IF($AB1602="","",IFERROR(INDEX(ITP!$G$3:$G$46,MATCH($AB1602,ITP!$E$3:$E$46,0)),""))</f>
        <v/>
      </c>
      <c r="S1602" s="33" t="n"/>
      <c r="T1602" s="33" t="n"/>
      <c r="U1602" s="33">
        <f>IF($AB1602="","",IFERROR(INDEX(ITP!$I$3:$I$46,MATCH($AB1602,ITP!$E$3:$E$46,0)),""))</f>
        <v/>
      </c>
      <c r="V1602" s="33">
        <f>IF($AB1602="","",IFERROR(INDEX(ITP!$J$3:$J$46,MATCH($AB1602,ITP!$E$3:$E$46,0)),""))</f>
        <v/>
      </c>
      <c r="W1602" s="33">
        <f>IF($AB1602="","",IFERROR(INDEX(ITP!$K$3:$K$46,MATCH($AB1602,ITP!$E$3:$E$46,0)),""))</f>
        <v/>
      </c>
      <c r="X1602" s="33">
        <f>IF($AB1602="","",IFERROR(INDEX(ITP!$L$3:$L$46,MATCH($AB1602,ITP!$E$3:$E$46,0)),""))</f>
        <v/>
      </c>
      <c r="Y1602" s="33">
        <f>IF($AB1602="","",IFERROR(INDEX(ITP!$M$3:$M$46,MATCH($AB1602,ITP!$E$3:$E$46,0)),""))</f>
        <v/>
      </c>
      <c r="Z1602" s="33">
        <f>IF($AB1602="","",IFERROR(INDEX(ITP!$N$3:$N$46,MATCH($AB1602,ITP!$E$3:$E$46,0)),""))</f>
        <v/>
      </c>
      <c r="AA1602" s="13">
        <f>IF(A1602="","",A1602&amp;"|"&amp;COUNTIF($A$2:A1602,A1602))</f>
        <v/>
      </c>
      <c r="AB1602" s="13">
        <f>IF($A1602="","",IFERROR(INDEX(ITP!$C$3:$C$21,MATCH(1,INDEX((ITP!$A$3:$A$21=$A1602)*(((ITP!$B$3:$B$21="")+ISNUMBER(SEARCH(ITP!$B$3:$B$21,$G1602&amp;" "&amp;$T1602)))&gt;0),0),0)),""))</f>
        <v/>
      </c>
    </row>
    <row r="1603">
      <c r="A1603" s="33" t="n"/>
      <c r="B1603" s="10" t="n"/>
      <c r="C1603" s="33" t="n"/>
      <c r="D1603" s="28" t="n"/>
      <c r="E1603" s="10" t="n"/>
      <c r="F1603" s="44" t="n"/>
      <c r="G1603" s="33" t="n"/>
      <c r="H1603" s="33" t="n"/>
      <c r="I1603" s="33" t="n"/>
      <c r="J1603" s="33" t="n"/>
      <c r="K1603" s="44" t="n"/>
      <c r="L1603" s="10" t="n"/>
      <c r="M1603" s="33" t="n"/>
      <c r="N1603" s="33" t="n"/>
      <c r="O1603" s="33" t="n"/>
      <c r="P1603" s="33" t="n"/>
      <c r="Q1603" s="33" t="n"/>
      <c r="R1603" s="33">
        <f>IF($AB1603="","",IFERROR(INDEX(ITP!$G$3:$G$46,MATCH($AB1603,ITP!$E$3:$E$46,0)),""))</f>
        <v/>
      </c>
      <c r="S1603" s="33" t="n"/>
      <c r="T1603" s="33" t="n"/>
      <c r="U1603" s="33">
        <f>IF($AB1603="","",IFERROR(INDEX(ITP!$I$3:$I$46,MATCH($AB1603,ITP!$E$3:$E$46,0)),""))</f>
        <v/>
      </c>
      <c r="V1603" s="33">
        <f>IF($AB1603="","",IFERROR(INDEX(ITP!$J$3:$J$46,MATCH($AB1603,ITP!$E$3:$E$46,0)),""))</f>
        <v/>
      </c>
      <c r="W1603" s="33">
        <f>IF($AB1603="","",IFERROR(INDEX(ITP!$K$3:$K$46,MATCH($AB1603,ITP!$E$3:$E$46,0)),""))</f>
        <v/>
      </c>
      <c r="X1603" s="33">
        <f>IF($AB1603="","",IFERROR(INDEX(ITP!$L$3:$L$46,MATCH($AB1603,ITP!$E$3:$E$46,0)),""))</f>
        <v/>
      </c>
      <c r="Y1603" s="33">
        <f>IF($AB1603="","",IFERROR(INDEX(ITP!$M$3:$M$46,MATCH($AB1603,ITP!$E$3:$E$46,0)),""))</f>
        <v/>
      </c>
      <c r="Z1603" s="33">
        <f>IF($AB1603="","",IFERROR(INDEX(ITP!$N$3:$N$46,MATCH($AB1603,ITP!$E$3:$E$46,0)),""))</f>
        <v/>
      </c>
      <c r="AA1603" s="13">
        <f>IF(A1603="","",A1603&amp;"|"&amp;COUNTIF($A$2:A1603,A1603))</f>
        <v/>
      </c>
      <c r="AB1603" s="13">
        <f>IF($A1603="","",IFERROR(INDEX(ITP!$C$3:$C$21,MATCH(1,INDEX((ITP!$A$3:$A$21=$A1603)*(((ITP!$B$3:$B$21="")+ISNUMBER(SEARCH(ITP!$B$3:$B$21,$G1603&amp;" "&amp;$T1603)))&gt;0),0),0)),""))</f>
        <v/>
      </c>
    </row>
    <row r="1604">
      <c r="A1604" s="33" t="n"/>
      <c r="B1604" s="10" t="n"/>
      <c r="C1604" s="33" t="n"/>
      <c r="D1604" s="28" t="n"/>
      <c r="E1604" s="10" t="n"/>
      <c r="F1604" s="44" t="n"/>
      <c r="G1604" s="33" t="n"/>
      <c r="H1604" s="33" t="n"/>
      <c r="I1604" s="33" t="n"/>
      <c r="J1604" s="33" t="n"/>
      <c r="K1604" s="44" t="n"/>
      <c r="L1604" s="10" t="n"/>
      <c r="M1604" s="33" t="n"/>
      <c r="N1604" s="33" t="n"/>
      <c r="O1604" s="33" t="n"/>
      <c r="P1604" s="33" t="n"/>
      <c r="Q1604" s="33" t="n"/>
      <c r="R1604" s="33">
        <f>IF($AB1604="","",IFERROR(INDEX(ITP!$G$3:$G$46,MATCH($AB1604,ITP!$E$3:$E$46,0)),""))</f>
        <v/>
      </c>
      <c r="S1604" s="33" t="n"/>
      <c r="T1604" s="33" t="n"/>
      <c r="U1604" s="33">
        <f>IF($AB1604="","",IFERROR(INDEX(ITP!$I$3:$I$46,MATCH($AB1604,ITP!$E$3:$E$46,0)),""))</f>
        <v/>
      </c>
      <c r="V1604" s="33">
        <f>IF($AB1604="","",IFERROR(INDEX(ITP!$J$3:$J$46,MATCH($AB1604,ITP!$E$3:$E$46,0)),""))</f>
        <v/>
      </c>
      <c r="W1604" s="33">
        <f>IF($AB1604="","",IFERROR(INDEX(ITP!$K$3:$K$46,MATCH($AB1604,ITP!$E$3:$E$46,0)),""))</f>
        <v/>
      </c>
      <c r="X1604" s="33">
        <f>IF($AB1604="","",IFERROR(INDEX(ITP!$L$3:$L$46,MATCH($AB1604,ITP!$E$3:$E$46,0)),""))</f>
        <v/>
      </c>
      <c r="Y1604" s="33">
        <f>IF($AB1604="","",IFERROR(INDEX(ITP!$M$3:$M$46,MATCH($AB1604,ITP!$E$3:$E$46,0)),""))</f>
        <v/>
      </c>
      <c r="Z1604" s="33">
        <f>IF($AB1604="","",IFERROR(INDEX(ITP!$N$3:$N$46,MATCH($AB1604,ITP!$E$3:$E$46,0)),""))</f>
        <v/>
      </c>
      <c r="AA1604" s="13">
        <f>IF(A1604="","",A1604&amp;"|"&amp;COUNTIF($A$2:A1604,A1604))</f>
        <v/>
      </c>
      <c r="AB1604" s="13">
        <f>IF($A1604="","",IFERROR(INDEX(ITP!$C$3:$C$21,MATCH(1,INDEX((ITP!$A$3:$A$21=$A1604)*(((ITP!$B$3:$B$21="")+ISNUMBER(SEARCH(ITP!$B$3:$B$21,$G1604&amp;" "&amp;$T1604)))&gt;0),0),0)),""))</f>
        <v/>
      </c>
    </row>
    <row r="1605">
      <c r="A1605" s="33" t="n"/>
      <c r="B1605" s="10" t="n"/>
      <c r="C1605" s="33" t="n"/>
      <c r="D1605" s="28" t="n"/>
      <c r="E1605" s="10" t="n"/>
      <c r="F1605" s="44" t="n"/>
      <c r="G1605" s="33" t="n"/>
      <c r="H1605" s="33" t="n"/>
      <c r="I1605" s="33" t="n"/>
      <c r="J1605" s="33" t="n"/>
      <c r="K1605" s="44" t="n"/>
      <c r="L1605" s="10" t="n"/>
      <c r="M1605" s="33" t="n"/>
      <c r="N1605" s="33" t="n"/>
      <c r="O1605" s="33" t="n"/>
      <c r="P1605" s="33" t="n"/>
      <c r="Q1605" s="33" t="n"/>
      <c r="R1605" s="33">
        <f>IF($AB1605="","",IFERROR(INDEX(ITP!$G$3:$G$46,MATCH($AB1605,ITP!$E$3:$E$46,0)),""))</f>
        <v/>
      </c>
      <c r="S1605" s="33" t="n"/>
      <c r="T1605" s="33" t="n"/>
      <c r="U1605" s="33">
        <f>IF($AB1605="","",IFERROR(INDEX(ITP!$I$3:$I$46,MATCH($AB1605,ITP!$E$3:$E$46,0)),""))</f>
        <v/>
      </c>
      <c r="V1605" s="33">
        <f>IF($AB1605="","",IFERROR(INDEX(ITP!$J$3:$J$46,MATCH($AB1605,ITP!$E$3:$E$46,0)),""))</f>
        <v/>
      </c>
      <c r="W1605" s="33">
        <f>IF($AB1605="","",IFERROR(INDEX(ITP!$K$3:$K$46,MATCH($AB1605,ITP!$E$3:$E$46,0)),""))</f>
        <v/>
      </c>
      <c r="X1605" s="33">
        <f>IF($AB1605="","",IFERROR(INDEX(ITP!$L$3:$L$46,MATCH($AB1605,ITP!$E$3:$E$46,0)),""))</f>
        <v/>
      </c>
      <c r="Y1605" s="33">
        <f>IF($AB1605="","",IFERROR(INDEX(ITP!$M$3:$M$46,MATCH($AB1605,ITP!$E$3:$E$46,0)),""))</f>
        <v/>
      </c>
      <c r="Z1605" s="33">
        <f>IF($AB1605="","",IFERROR(INDEX(ITP!$N$3:$N$46,MATCH($AB1605,ITP!$E$3:$E$46,0)),""))</f>
        <v/>
      </c>
      <c r="AA1605" s="13">
        <f>IF(A1605="","",A1605&amp;"|"&amp;COUNTIF($A$2:A1605,A1605))</f>
        <v/>
      </c>
      <c r="AB1605" s="13">
        <f>IF($A1605="","",IFERROR(INDEX(ITP!$C$3:$C$21,MATCH(1,INDEX((ITP!$A$3:$A$21=$A1605)*(((ITP!$B$3:$B$21="")+ISNUMBER(SEARCH(ITP!$B$3:$B$21,$G1605&amp;" "&amp;$T1605)))&gt;0),0),0)),""))</f>
        <v/>
      </c>
    </row>
    <row r="1606">
      <c r="A1606" s="33" t="n"/>
      <c r="B1606" s="10" t="n"/>
      <c r="C1606" s="33" t="n"/>
      <c r="D1606" s="28" t="n"/>
      <c r="E1606" s="10" t="n"/>
      <c r="F1606" s="44" t="n"/>
      <c r="G1606" s="33" t="n"/>
      <c r="H1606" s="33" t="n"/>
      <c r="I1606" s="33" t="n"/>
      <c r="J1606" s="33" t="n"/>
      <c r="K1606" s="44" t="n"/>
      <c r="L1606" s="10" t="n"/>
      <c r="M1606" s="33" t="n"/>
      <c r="N1606" s="33" t="n"/>
      <c r="O1606" s="33" t="n"/>
      <c r="P1606" s="33" t="n"/>
      <c r="Q1606" s="33" t="n"/>
      <c r="R1606" s="33">
        <f>IF($AB1606="","",IFERROR(INDEX(ITP!$G$3:$G$46,MATCH($AB1606,ITP!$E$3:$E$46,0)),""))</f>
        <v/>
      </c>
      <c r="S1606" s="33" t="n"/>
      <c r="T1606" s="33" t="n"/>
      <c r="U1606" s="33">
        <f>IF($AB1606="","",IFERROR(INDEX(ITP!$I$3:$I$46,MATCH($AB1606,ITP!$E$3:$E$46,0)),""))</f>
        <v/>
      </c>
      <c r="V1606" s="33">
        <f>IF($AB1606="","",IFERROR(INDEX(ITP!$J$3:$J$46,MATCH($AB1606,ITP!$E$3:$E$46,0)),""))</f>
        <v/>
      </c>
      <c r="W1606" s="33">
        <f>IF($AB1606="","",IFERROR(INDEX(ITP!$K$3:$K$46,MATCH($AB1606,ITP!$E$3:$E$46,0)),""))</f>
        <v/>
      </c>
      <c r="X1606" s="33">
        <f>IF($AB1606="","",IFERROR(INDEX(ITP!$L$3:$L$46,MATCH($AB1606,ITP!$E$3:$E$46,0)),""))</f>
        <v/>
      </c>
      <c r="Y1606" s="33">
        <f>IF($AB1606="","",IFERROR(INDEX(ITP!$M$3:$M$46,MATCH($AB1606,ITP!$E$3:$E$46,0)),""))</f>
        <v/>
      </c>
      <c r="Z1606" s="33">
        <f>IF($AB1606="","",IFERROR(INDEX(ITP!$N$3:$N$46,MATCH($AB1606,ITP!$E$3:$E$46,0)),""))</f>
        <v/>
      </c>
      <c r="AA1606" s="13">
        <f>IF(A1606="","",A1606&amp;"|"&amp;COUNTIF($A$2:A1606,A1606))</f>
        <v/>
      </c>
      <c r="AB1606" s="13">
        <f>IF($A1606="","",IFERROR(INDEX(ITP!$C$3:$C$21,MATCH(1,INDEX((ITP!$A$3:$A$21=$A1606)*(((ITP!$B$3:$B$21="")+ISNUMBER(SEARCH(ITP!$B$3:$B$21,$G1606&amp;" "&amp;$T1606)))&gt;0),0),0)),""))</f>
        <v/>
      </c>
    </row>
    <row r="1607">
      <c r="A1607" s="33" t="n"/>
      <c r="B1607" s="10" t="n"/>
      <c r="C1607" s="33" t="n"/>
      <c r="D1607" s="28" t="n"/>
      <c r="E1607" s="10" t="n"/>
      <c r="F1607" s="44" t="n"/>
      <c r="G1607" s="33" t="n"/>
      <c r="H1607" s="33" t="n"/>
      <c r="I1607" s="33" t="n"/>
      <c r="J1607" s="33" t="n"/>
      <c r="K1607" s="44" t="n"/>
      <c r="L1607" s="10" t="n"/>
      <c r="M1607" s="33" t="n"/>
      <c r="N1607" s="33" t="n"/>
      <c r="O1607" s="33" t="n"/>
      <c r="P1607" s="33" t="n"/>
      <c r="Q1607" s="33" t="n"/>
      <c r="R1607" s="33">
        <f>IF($AB1607="","",IFERROR(INDEX(ITP!$G$3:$G$46,MATCH($AB1607,ITP!$E$3:$E$46,0)),""))</f>
        <v/>
      </c>
      <c r="S1607" s="33" t="n"/>
      <c r="T1607" s="33" t="n"/>
      <c r="U1607" s="33">
        <f>IF($AB1607="","",IFERROR(INDEX(ITP!$I$3:$I$46,MATCH($AB1607,ITP!$E$3:$E$46,0)),""))</f>
        <v/>
      </c>
      <c r="V1607" s="33">
        <f>IF($AB1607="","",IFERROR(INDEX(ITP!$J$3:$J$46,MATCH($AB1607,ITP!$E$3:$E$46,0)),""))</f>
        <v/>
      </c>
      <c r="W1607" s="33">
        <f>IF($AB1607="","",IFERROR(INDEX(ITP!$K$3:$K$46,MATCH($AB1607,ITP!$E$3:$E$46,0)),""))</f>
        <v/>
      </c>
      <c r="X1607" s="33">
        <f>IF($AB1607="","",IFERROR(INDEX(ITP!$L$3:$L$46,MATCH($AB1607,ITP!$E$3:$E$46,0)),""))</f>
        <v/>
      </c>
      <c r="Y1607" s="33">
        <f>IF($AB1607="","",IFERROR(INDEX(ITP!$M$3:$M$46,MATCH($AB1607,ITP!$E$3:$E$46,0)),""))</f>
        <v/>
      </c>
      <c r="Z1607" s="33">
        <f>IF($AB1607="","",IFERROR(INDEX(ITP!$N$3:$N$46,MATCH($AB1607,ITP!$E$3:$E$46,0)),""))</f>
        <v/>
      </c>
      <c r="AA1607" s="13">
        <f>IF(A1607="","",A1607&amp;"|"&amp;COUNTIF($A$2:A1607,A1607))</f>
        <v/>
      </c>
      <c r="AB1607" s="13">
        <f>IF($A1607="","",IFERROR(INDEX(ITP!$C$3:$C$21,MATCH(1,INDEX((ITP!$A$3:$A$21=$A1607)*(((ITP!$B$3:$B$21="")+ISNUMBER(SEARCH(ITP!$B$3:$B$21,$G1607&amp;" "&amp;$T1607)))&gt;0),0),0)),""))</f>
        <v/>
      </c>
    </row>
    <row r="1608">
      <c r="A1608" s="33" t="n"/>
      <c r="B1608" s="10" t="n"/>
      <c r="C1608" s="33" t="n"/>
      <c r="D1608" s="28" t="n"/>
      <c r="E1608" s="10" t="n"/>
      <c r="F1608" s="44" t="n"/>
      <c r="G1608" s="33" t="n"/>
      <c r="H1608" s="33" t="n"/>
      <c r="I1608" s="33" t="n"/>
      <c r="J1608" s="33" t="n"/>
      <c r="K1608" s="44" t="n"/>
      <c r="L1608" s="10" t="n"/>
      <c r="M1608" s="33" t="n"/>
      <c r="N1608" s="33" t="n"/>
      <c r="O1608" s="33" t="n"/>
      <c r="P1608" s="33" t="n"/>
      <c r="Q1608" s="33" t="n"/>
      <c r="R1608" s="33">
        <f>IF($AB1608="","",IFERROR(INDEX(ITP!$G$3:$G$46,MATCH($AB1608,ITP!$E$3:$E$46,0)),""))</f>
        <v/>
      </c>
      <c r="S1608" s="33" t="n"/>
      <c r="T1608" s="33" t="n"/>
      <c r="U1608" s="33">
        <f>IF($AB1608="","",IFERROR(INDEX(ITP!$I$3:$I$46,MATCH($AB1608,ITP!$E$3:$E$46,0)),""))</f>
        <v/>
      </c>
      <c r="V1608" s="33">
        <f>IF($AB1608="","",IFERROR(INDEX(ITP!$J$3:$J$46,MATCH($AB1608,ITP!$E$3:$E$46,0)),""))</f>
        <v/>
      </c>
      <c r="W1608" s="33">
        <f>IF($AB1608="","",IFERROR(INDEX(ITP!$K$3:$K$46,MATCH($AB1608,ITP!$E$3:$E$46,0)),""))</f>
        <v/>
      </c>
      <c r="X1608" s="33">
        <f>IF($AB1608="","",IFERROR(INDEX(ITP!$L$3:$L$46,MATCH($AB1608,ITP!$E$3:$E$46,0)),""))</f>
        <v/>
      </c>
      <c r="Y1608" s="33">
        <f>IF($AB1608="","",IFERROR(INDEX(ITP!$M$3:$M$46,MATCH($AB1608,ITP!$E$3:$E$46,0)),""))</f>
        <v/>
      </c>
      <c r="Z1608" s="33">
        <f>IF($AB1608="","",IFERROR(INDEX(ITP!$N$3:$N$46,MATCH($AB1608,ITP!$E$3:$E$46,0)),""))</f>
        <v/>
      </c>
      <c r="AA1608" s="13">
        <f>IF(A1608="","",A1608&amp;"|"&amp;COUNTIF($A$2:A1608,A1608))</f>
        <v/>
      </c>
      <c r="AB1608" s="13">
        <f>IF($A1608="","",IFERROR(INDEX(ITP!$C$3:$C$21,MATCH(1,INDEX((ITP!$A$3:$A$21=$A1608)*(((ITP!$B$3:$B$21="")+ISNUMBER(SEARCH(ITP!$B$3:$B$21,$G1608&amp;" "&amp;$T1608)))&gt;0),0),0)),""))</f>
        <v/>
      </c>
    </row>
    <row r="1609">
      <c r="A1609" s="33" t="n"/>
      <c r="B1609" s="10" t="n"/>
      <c r="C1609" s="33" t="n"/>
      <c r="D1609" s="28" t="n"/>
      <c r="E1609" s="10" t="n"/>
      <c r="F1609" s="44" t="n"/>
      <c r="G1609" s="33" t="n"/>
      <c r="H1609" s="33" t="n"/>
      <c r="I1609" s="33" t="n"/>
      <c r="J1609" s="33" t="n"/>
      <c r="K1609" s="44" t="n"/>
      <c r="L1609" s="10" t="n"/>
      <c r="M1609" s="33" t="n"/>
      <c r="N1609" s="33" t="n"/>
      <c r="O1609" s="33" t="n"/>
      <c r="P1609" s="33" t="n"/>
      <c r="Q1609" s="33" t="n"/>
      <c r="R1609" s="33">
        <f>IF($AB1609="","",IFERROR(INDEX(ITP!$G$3:$G$46,MATCH($AB1609,ITP!$E$3:$E$46,0)),""))</f>
        <v/>
      </c>
      <c r="S1609" s="33" t="n"/>
      <c r="T1609" s="33" t="n"/>
      <c r="U1609" s="33">
        <f>IF($AB1609="","",IFERROR(INDEX(ITP!$I$3:$I$46,MATCH($AB1609,ITP!$E$3:$E$46,0)),""))</f>
        <v/>
      </c>
      <c r="V1609" s="33">
        <f>IF($AB1609="","",IFERROR(INDEX(ITP!$J$3:$J$46,MATCH($AB1609,ITP!$E$3:$E$46,0)),""))</f>
        <v/>
      </c>
      <c r="W1609" s="33">
        <f>IF($AB1609="","",IFERROR(INDEX(ITP!$K$3:$K$46,MATCH($AB1609,ITP!$E$3:$E$46,0)),""))</f>
        <v/>
      </c>
      <c r="X1609" s="33">
        <f>IF($AB1609="","",IFERROR(INDEX(ITP!$L$3:$L$46,MATCH($AB1609,ITP!$E$3:$E$46,0)),""))</f>
        <v/>
      </c>
      <c r="Y1609" s="33">
        <f>IF($AB1609="","",IFERROR(INDEX(ITP!$M$3:$M$46,MATCH($AB1609,ITP!$E$3:$E$46,0)),""))</f>
        <v/>
      </c>
      <c r="Z1609" s="33">
        <f>IF($AB1609="","",IFERROR(INDEX(ITP!$N$3:$N$46,MATCH($AB1609,ITP!$E$3:$E$46,0)),""))</f>
        <v/>
      </c>
      <c r="AA1609" s="13">
        <f>IF(A1609="","",A1609&amp;"|"&amp;COUNTIF($A$2:A1609,A1609))</f>
        <v/>
      </c>
      <c r="AB1609" s="13">
        <f>IF($A1609="","",IFERROR(INDEX(ITP!$C$3:$C$21,MATCH(1,INDEX((ITP!$A$3:$A$21=$A1609)*(((ITP!$B$3:$B$21="")+ISNUMBER(SEARCH(ITP!$B$3:$B$21,$G1609&amp;" "&amp;$T1609)))&gt;0),0),0)),""))</f>
        <v/>
      </c>
    </row>
    <row r="1610">
      <c r="A1610" s="33" t="n"/>
      <c r="B1610" s="10" t="n"/>
      <c r="C1610" s="33" t="n"/>
      <c r="D1610" s="28" t="n"/>
      <c r="E1610" s="10" t="n"/>
      <c r="F1610" s="44" t="n"/>
      <c r="G1610" s="33" t="n"/>
      <c r="H1610" s="33" t="n"/>
      <c r="I1610" s="33" t="n"/>
      <c r="J1610" s="33" t="n"/>
      <c r="K1610" s="44" t="n"/>
      <c r="L1610" s="10" t="n"/>
      <c r="M1610" s="33" t="n"/>
      <c r="N1610" s="33" t="n"/>
      <c r="O1610" s="33" t="n"/>
      <c r="P1610" s="33" t="n"/>
      <c r="Q1610" s="33" t="n"/>
      <c r="R1610" s="33">
        <f>IF($AB1610="","",IFERROR(INDEX(ITP!$G$3:$G$46,MATCH($AB1610,ITP!$E$3:$E$46,0)),""))</f>
        <v/>
      </c>
      <c r="S1610" s="33" t="n"/>
      <c r="T1610" s="33" t="n"/>
      <c r="U1610" s="33">
        <f>IF($AB1610="","",IFERROR(INDEX(ITP!$I$3:$I$46,MATCH($AB1610,ITP!$E$3:$E$46,0)),""))</f>
        <v/>
      </c>
      <c r="V1610" s="33">
        <f>IF($AB1610="","",IFERROR(INDEX(ITP!$J$3:$J$46,MATCH($AB1610,ITP!$E$3:$E$46,0)),""))</f>
        <v/>
      </c>
      <c r="W1610" s="33">
        <f>IF($AB1610="","",IFERROR(INDEX(ITP!$K$3:$K$46,MATCH($AB1610,ITP!$E$3:$E$46,0)),""))</f>
        <v/>
      </c>
      <c r="X1610" s="33">
        <f>IF($AB1610="","",IFERROR(INDEX(ITP!$L$3:$L$46,MATCH($AB1610,ITP!$E$3:$E$46,0)),""))</f>
        <v/>
      </c>
      <c r="Y1610" s="33">
        <f>IF($AB1610="","",IFERROR(INDEX(ITP!$M$3:$M$46,MATCH($AB1610,ITP!$E$3:$E$46,0)),""))</f>
        <v/>
      </c>
      <c r="Z1610" s="33">
        <f>IF($AB1610="","",IFERROR(INDEX(ITP!$N$3:$N$46,MATCH($AB1610,ITP!$E$3:$E$46,0)),""))</f>
        <v/>
      </c>
      <c r="AA1610" s="13">
        <f>IF(A1610="","",A1610&amp;"|"&amp;COUNTIF($A$2:A1610,A1610))</f>
        <v/>
      </c>
      <c r="AB1610" s="13">
        <f>IF($A1610="","",IFERROR(INDEX(ITP!$C$3:$C$21,MATCH(1,INDEX((ITP!$A$3:$A$21=$A1610)*(((ITP!$B$3:$B$21="")+ISNUMBER(SEARCH(ITP!$B$3:$B$21,$G1610&amp;" "&amp;$T1610)))&gt;0),0),0)),""))</f>
        <v/>
      </c>
    </row>
    <row r="1611">
      <c r="A1611" s="33" t="n"/>
      <c r="B1611" s="10" t="n"/>
      <c r="C1611" s="33" t="n"/>
      <c r="D1611" s="28" t="n"/>
      <c r="E1611" s="10" t="n"/>
      <c r="F1611" s="44" t="n"/>
      <c r="G1611" s="33" t="n"/>
      <c r="H1611" s="33" t="n"/>
      <c r="I1611" s="33" t="n"/>
      <c r="J1611" s="33" t="n"/>
      <c r="K1611" s="44" t="n"/>
      <c r="L1611" s="10" t="n"/>
      <c r="M1611" s="33" t="n"/>
      <c r="N1611" s="33" t="n"/>
      <c r="O1611" s="33" t="n"/>
      <c r="P1611" s="33" t="n"/>
      <c r="Q1611" s="33" t="n"/>
      <c r="R1611" s="33">
        <f>IF($AB1611="","",IFERROR(INDEX(ITP!$G$3:$G$46,MATCH($AB1611,ITP!$E$3:$E$46,0)),""))</f>
        <v/>
      </c>
      <c r="S1611" s="33" t="n"/>
      <c r="T1611" s="33" t="n"/>
      <c r="U1611" s="33">
        <f>IF($AB1611="","",IFERROR(INDEX(ITP!$I$3:$I$46,MATCH($AB1611,ITP!$E$3:$E$46,0)),""))</f>
        <v/>
      </c>
      <c r="V1611" s="33">
        <f>IF($AB1611="","",IFERROR(INDEX(ITP!$J$3:$J$46,MATCH($AB1611,ITP!$E$3:$E$46,0)),""))</f>
        <v/>
      </c>
      <c r="W1611" s="33">
        <f>IF($AB1611="","",IFERROR(INDEX(ITP!$K$3:$K$46,MATCH($AB1611,ITP!$E$3:$E$46,0)),""))</f>
        <v/>
      </c>
      <c r="X1611" s="33">
        <f>IF($AB1611="","",IFERROR(INDEX(ITP!$L$3:$L$46,MATCH($AB1611,ITP!$E$3:$E$46,0)),""))</f>
        <v/>
      </c>
      <c r="Y1611" s="33">
        <f>IF($AB1611="","",IFERROR(INDEX(ITP!$M$3:$M$46,MATCH($AB1611,ITP!$E$3:$E$46,0)),""))</f>
        <v/>
      </c>
      <c r="Z1611" s="33">
        <f>IF($AB1611="","",IFERROR(INDEX(ITP!$N$3:$N$46,MATCH($AB1611,ITP!$E$3:$E$46,0)),""))</f>
        <v/>
      </c>
      <c r="AA1611" s="13">
        <f>IF(A1611="","",A1611&amp;"|"&amp;COUNTIF($A$2:A1611,A1611))</f>
        <v/>
      </c>
      <c r="AB1611" s="13">
        <f>IF($A1611="","",IFERROR(INDEX(ITP!$C$3:$C$21,MATCH(1,INDEX((ITP!$A$3:$A$21=$A1611)*(((ITP!$B$3:$B$21="")+ISNUMBER(SEARCH(ITP!$B$3:$B$21,$G1611&amp;" "&amp;$T1611)))&gt;0),0),0)),""))</f>
        <v/>
      </c>
    </row>
    <row r="1612">
      <c r="A1612" s="33" t="n"/>
      <c r="B1612" s="10" t="n"/>
      <c r="C1612" s="33" t="n"/>
      <c r="D1612" s="28" t="n"/>
      <c r="E1612" s="10" t="n"/>
      <c r="F1612" s="44" t="n"/>
      <c r="G1612" s="33" t="n"/>
      <c r="H1612" s="33" t="n"/>
      <c r="I1612" s="33" t="n"/>
      <c r="J1612" s="33" t="n"/>
      <c r="K1612" s="44" t="n"/>
      <c r="L1612" s="10" t="n"/>
      <c r="M1612" s="33" t="n"/>
      <c r="N1612" s="33" t="n"/>
      <c r="O1612" s="33" t="n"/>
      <c r="P1612" s="33" t="n"/>
      <c r="Q1612" s="33" t="n"/>
      <c r="R1612" s="33">
        <f>IF($AB1612="","",IFERROR(INDEX(ITP!$G$3:$G$46,MATCH($AB1612,ITP!$E$3:$E$46,0)),""))</f>
        <v/>
      </c>
      <c r="S1612" s="33" t="n"/>
      <c r="T1612" s="33" t="n"/>
      <c r="U1612" s="33">
        <f>IF($AB1612="","",IFERROR(INDEX(ITP!$I$3:$I$46,MATCH($AB1612,ITP!$E$3:$E$46,0)),""))</f>
        <v/>
      </c>
      <c r="V1612" s="33">
        <f>IF($AB1612="","",IFERROR(INDEX(ITP!$J$3:$J$46,MATCH($AB1612,ITP!$E$3:$E$46,0)),""))</f>
        <v/>
      </c>
      <c r="W1612" s="33">
        <f>IF($AB1612="","",IFERROR(INDEX(ITP!$K$3:$K$46,MATCH($AB1612,ITP!$E$3:$E$46,0)),""))</f>
        <v/>
      </c>
      <c r="X1612" s="33">
        <f>IF($AB1612="","",IFERROR(INDEX(ITP!$L$3:$L$46,MATCH($AB1612,ITP!$E$3:$E$46,0)),""))</f>
        <v/>
      </c>
      <c r="Y1612" s="33">
        <f>IF($AB1612="","",IFERROR(INDEX(ITP!$M$3:$M$46,MATCH($AB1612,ITP!$E$3:$E$46,0)),""))</f>
        <v/>
      </c>
      <c r="Z1612" s="33">
        <f>IF($AB1612="","",IFERROR(INDEX(ITP!$N$3:$N$46,MATCH($AB1612,ITP!$E$3:$E$46,0)),""))</f>
        <v/>
      </c>
      <c r="AA1612" s="13">
        <f>IF(A1612="","",A1612&amp;"|"&amp;COUNTIF($A$2:A1612,A1612))</f>
        <v/>
      </c>
      <c r="AB1612" s="13">
        <f>IF($A1612="","",IFERROR(INDEX(ITP!$C$3:$C$21,MATCH(1,INDEX((ITP!$A$3:$A$21=$A1612)*(((ITP!$B$3:$B$21="")+ISNUMBER(SEARCH(ITP!$B$3:$B$21,$G1612&amp;" "&amp;$T1612)))&gt;0),0),0)),""))</f>
        <v/>
      </c>
    </row>
    <row r="1613">
      <c r="A1613" s="33" t="n"/>
      <c r="B1613" s="10" t="n"/>
      <c r="C1613" s="33" t="n"/>
      <c r="D1613" s="28" t="n"/>
      <c r="E1613" s="10" t="n"/>
      <c r="F1613" s="44" t="n"/>
      <c r="G1613" s="33" t="n"/>
      <c r="H1613" s="33" t="n"/>
      <c r="I1613" s="33" t="n"/>
      <c r="J1613" s="33" t="n"/>
      <c r="K1613" s="44" t="n"/>
      <c r="L1613" s="10" t="n"/>
      <c r="M1613" s="33" t="n"/>
      <c r="N1613" s="33" t="n"/>
      <c r="O1613" s="33" t="n"/>
      <c r="P1613" s="33" t="n"/>
      <c r="Q1613" s="33" t="n"/>
      <c r="R1613" s="33">
        <f>IF($AB1613="","",IFERROR(INDEX(ITP!$G$3:$G$46,MATCH($AB1613,ITP!$E$3:$E$46,0)),""))</f>
        <v/>
      </c>
      <c r="S1613" s="33" t="n"/>
      <c r="T1613" s="33" t="n"/>
      <c r="U1613" s="33">
        <f>IF($AB1613="","",IFERROR(INDEX(ITP!$I$3:$I$46,MATCH($AB1613,ITP!$E$3:$E$46,0)),""))</f>
        <v/>
      </c>
      <c r="V1613" s="33">
        <f>IF($AB1613="","",IFERROR(INDEX(ITP!$J$3:$J$46,MATCH($AB1613,ITP!$E$3:$E$46,0)),""))</f>
        <v/>
      </c>
      <c r="W1613" s="33">
        <f>IF($AB1613="","",IFERROR(INDEX(ITP!$K$3:$K$46,MATCH($AB1613,ITP!$E$3:$E$46,0)),""))</f>
        <v/>
      </c>
      <c r="X1613" s="33">
        <f>IF($AB1613="","",IFERROR(INDEX(ITP!$L$3:$L$46,MATCH($AB1613,ITP!$E$3:$E$46,0)),""))</f>
        <v/>
      </c>
      <c r="Y1613" s="33">
        <f>IF($AB1613="","",IFERROR(INDEX(ITP!$M$3:$M$46,MATCH($AB1613,ITP!$E$3:$E$46,0)),""))</f>
        <v/>
      </c>
      <c r="Z1613" s="33">
        <f>IF($AB1613="","",IFERROR(INDEX(ITP!$N$3:$N$46,MATCH($AB1613,ITP!$E$3:$E$46,0)),""))</f>
        <v/>
      </c>
      <c r="AA1613" s="13">
        <f>IF(A1613="","",A1613&amp;"|"&amp;COUNTIF($A$2:A1613,A1613))</f>
        <v/>
      </c>
      <c r="AB1613" s="13">
        <f>IF($A1613="","",IFERROR(INDEX(ITP!$C$3:$C$21,MATCH(1,INDEX((ITP!$A$3:$A$21=$A1613)*(((ITP!$B$3:$B$21="")+ISNUMBER(SEARCH(ITP!$B$3:$B$21,$G1613&amp;" "&amp;$T1613)))&gt;0),0),0)),""))</f>
        <v/>
      </c>
    </row>
    <row r="1614">
      <c r="A1614" s="33" t="n"/>
      <c r="B1614" s="10" t="n"/>
      <c r="C1614" s="33" t="n"/>
      <c r="D1614" s="28" t="n"/>
      <c r="E1614" s="10" t="n"/>
      <c r="F1614" s="44" t="n"/>
      <c r="G1614" s="33" t="n"/>
      <c r="H1614" s="33" t="n"/>
      <c r="I1614" s="33" t="n"/>
      <c r="J1614" s="33" t="n"/>
      <c r="K1614" s="44" t="n"/>
      <c r="L1614" s="10" t="n"/>
      <c r="M1614" s="33" t="n"/>
      <c r="N1614" s="33" t="n"/>
      <c r="O1614" s="33" t="n"/>
      <c r="P1614" s="33" t="n"/>
      <c r="Q1614" s="33" t="n"/>
      <c r="R1614" s="33">
        <f>IF($AB1614="","",IFERROR(INDEX(ITP!$G$3:$G$46,MATCH($AB1614,ITP!$E$3:$E$46,0)),""))</f>
        <v/>
      </c>
      <c r="S1614" s="33" t="n"/>
      <c r="T1614" s="33" t="n"/>
      <c r="U1614" s="33">
        <f>IF($AB1614="","",IFERROR(INDEX(ITP!$I$3:$I$46,MATCH($AB1614,ITP!$E$3:$E$46,0)),""))</f>
        <v/>
      </c>
      <c r="V1614" s="33">
        <f>IF($AB1614="","",IFERROR(INDEX(ITP!$J$3:$J$46,MATCH($AB1614,ITP!$E$3:$E$46,0)),""))</f>
        <v/>
      </c>
      <c r="W1614" s="33">
        <f>IF($AB1614="","",IFERROR(INDEX(ITP!$K$3:$K$46,MATCH($AB1614,ITP!$E$3:$E$46,0)),""))</f>
        <v/>
      </c>
      <c r="X1614" s="33">
        <f>IF($AB1614="","",IFERROR(INDEX(ITP!$L$3:$L$46,MATCH($AB1614,ITP!$E$3:$E$46,0)),""))</f>
        <v/>
      </c>
      <c r="Y1614" s="33">
        <f>IF($AB1614="","",IFERROR(INDEX(ITP!$M$3:$M$46,MATCH($AB1614,ITP!$E$3:$E$46,0)),""))</f>
        <v/>
      </c>
      <c r="Z1614" s="33">
        <f>IF($AB1614="","",IFERROR(INDEX(ITP!$N$3:$N$46,MATCH($AB1614,ITP!$E$3:$E$46,0)),""))</f>
        <v/>
      </c>
      <c r="AA1614" s="13">
        <f>IF(A1614="","",A1614&amp;"|"&amp;COUNTIF($A$2:A1614,A1614))</f>
        <v/>
      </c>
      <c r="AB1614" s="13">
        <f>IF($A1614="","",IFERROR(INDEX(ITP!$C$3:$C$21,MATCH(1,INDEX((ITP!$A$3:$A$21=$A1614)*(((ITP!$B$3:$B$21="")+ISNUMBER(SEARCH(ITP!$B$3:$B$21,$G1614&amp;" "&amp;$T1614)))&gt;0),0),0)),""))</f>
        <v/>
      </c>
    </row>
    <row r="1615">
      <c r="A1615" s="33" t="n"/>
      <c r="B1615" s="10" t="n"/>
      <c r="C1615" s="33" t="n"/>
      <c r="D1615" s="28" t="n"/>
      <c r="E1615" s="10" t="n"/>
      <c r="F1615" s="44" t="n"/>
      <c r="G1615" s="33" t="n"/>
      <c r="H1615" s="33" t="n"/>
      <c r="I1615" s="33" t="n"/>
      <c r="J1615" s="33" t="n"/>
      <c r="K1615" s="44" t="n"/>
      <c r="L1615" s="10" t="n"/>
      <c r="M1615" s="33" t="n"/>
      <c r="N1615" s="33" t="n"/>
      <c r="O1615" s="33" t="n"/>
      <c r="P1615" s="33" t="n"/>
      <c r="Q1615" s="33" t="n"/>
      <c r="R1615" s="33">
        <f>IF($AB1615="","",IFERROR(INDEX(ITP!$G$3:$G$46,MATCH($AB1615,ITP!$E$3:$E$46,0)),""))</f>
        <v/>
      </c>
      <c r="S1615" s="33" t="n"/>
      <c r="T1615" s="33" t="n"/>
      <c r="U1615" s="33">
        <f>IF($AB1615="","",IFERROR(INDEX(ITP!$I$3:$I$46,MATCH($AB1615,ITP!$E$3:$E$46,0)),""))</f>
        <v/>
      </c>
      <c r="V1615" s="33">
        <f>IF($AB1615="","",IFERROR(INDEX(ITP!$J$3:$J$46,MATCH($AB1615,ITP!$E$3:$E$46,0)),""))</f>
        <v/>
      </c>
      <c r="W1615" s="33">
        <f>IF($AB1615="","",IFERROR(INDEX(ITP!$K$3:$K$46,MATCH($AB1615,ITP!$E$3:$E$46,0)),""))</f>
        <v/>
      </c>
      <c r="X1615" s="33">
        <f>IF($AB1615="","",IFERROR(INDEX(ITP!$L$3:$L$46,MATCH($AB1615,ITP!$E$3:$E$46,0)),""))</f>
        <v/>
      </c>
      <c r="Y1615" s="33">
        <f>IF($AB1615="","",IFERROR(INDEX(ITP!$M$3:$M$46,MATCH($AB1615,ITP!$E$3:$E$46,0)),""))</f>
        <v/>
      </c>
      <c r="Z1615" s="33">
        <f>IF($AB1615="","",IFERROR(INDEX(ITP!$N$3:$N$46,MATCH($AB1615,ITP!$E$3:$E$46,0)),""))</f>
        <v/>
      </c>
      <c r="AA1615" s="13">
        <f>IF(A1615="","",A1615&amp;"|"&amp;COUNTIF($A$2:A1615,A1615))</f>
        <v/>
      </c>
      <c r="AB1615" s="13">
        <f>IF($A1615="","",IFERROR(INDEX(ITP!$C$3:$C$21,MATCH(1,INDEX((ITP!$A$3:$A$21=$A1615)*(((ITP!$B$3:$B$21="")+ISNUMBER(SEARCH(ITP!$B$3:$B$21,$G1615&amp;" "&amp;$T1615)))&gt;0),0),0)),""))</f>
        <v/>
      </c>
    </row>
    <row r="1616">
      <c r="A1616" s="33" t="n"/>
      <c r="B1616" s="10" t="n"/>
      <c r="C1616" s="33" t="n"/>
      <c r="D1616" s="28" t="n"/>
      <c r="E1616" s="10" t="n"/>
      <c r="F1616" s="44" t="n"/>
      <c r="G1616" s="33" t="n"/>
      <c r="H1616" s="33" t="n"/>
      <c r="I1616" s="33" t="n"/>
      <c r="J1616" s="33" t="n"/>
      <c r="K1616" s="44" t="n"/>
      <c r="L1616" s="10" t="n"/>
      <c r="M1616" s="33" t="n"/>
      <c r="N1616" s="33" t="n"/>
      <c r="O1616" s="33" t="n"/>
      <c r="P1616" s="33" t="n"/>
      <c r="Q1616" s="33" t="n"/>
      <c r="R1616" s="33">
        <f>IF($AB1616="","",IFERROR(INDEX(ITP!$G$3:$G$46,MATCH($AB1616,ITP!$E$3:$E$46,0)),""))</f>
        <v/>
      </c>
      <c r="S1616" s="33" t="n"/>
      <c r="T1616" s="33" t="n"/>
      <c r="U1616" s="33">
        <f>IF($AB1616="","",IFERROR(INDEX(ITP!$I$3:$I$46,MATCH($AB1616,ITP!$E$3:$E$46,0)),""))</f>
        <v/>
      </c>
      <c r="V1616" s="33">
        <f>IF($AB1616="","",IFERROR(INDEX(ITP!$J$3:$J$46,MATCH($AB1616,ITP!$E$3:$E$46,0)),""))</f>
        <v/>
      </c>
      <c r="W1616" s="33">
        <f>IF($AB1616="","",IFERROR(INDEX(ITP!$K$3:$K$46,MATCH($AB1616,ITP!$E$3:$E$46,0)),""))</f>
        <v/>
      </c>
      <c r="X1616" s="33">
        <f>IF($AB1616="","",IFERROR(INDEX(ITP!$L$3:$L$46,MATCH($AB1616,ITP!$E$3:$E$46,0)),""))</f>
        <v/>
      </c>
      <c r="Y1616" s="33">
        <f>IF($AB1616="","",IFERROR(INDEX(ITP!$M$3:$M$46,MATCH($AB1616,ITP!$E$3:$E$46,0)),""))</f>
        <v/>
      </c>
      <c r="Z1616" s="33">
        <f>IF($AB1616="","",IFERROR(INDEX(ITP!$N$3:$N$46,MATCH($AB1616,ITP!$E$3:$E$46,0)),""))</f>
        <v/>
      </c>
      <c r="AA1616" s="13">
        <f>IF(A1616="","",A1616&amp;"|"&amp;COUNTIF($A$2:A1616,A1616))</f>
        <v/>
      </c>
      <c r="AB1616" s="13">
        <f>IF($A1616="","",IFERROR(INDEX(ITP!$C$3:$C$21,MATCH(1,INDEX((ITP!$A$3:$A$21=$A1616)*(((ITP!$B$3:$B$21="")+ISNUMBER(SEARCH(ITP!$B$3:$B$21,$G1616&amp;" "&amp;$T1616)))&gt;0),0),0)),""))</f>
        <v/>
      </c>
    </row>
    <row r="1617">
      <c r="A1617" s="33" t="n"/>
      <c r="B1617" s="10" t="n"/>
      <c r="C1617" s="33" t="n"/>
      <c r="D1617" s="28" t="n"/>
      <c r="E1617" s="10" t="n"/>
      <c r="F1617" s="44" t="n"/>
      <c r="G1617" s="33" t="n"/>
      <c r="H1617" s="33" t="n"/>
      <c r="I1617" s="33" t="n"/>
      <c r="J1617" s="33" t="n"/>
      <c r="K1617" s="44" t="n"/>
      <c r="L1617" s="10" t="n"/>
      <c r="M1617" s="33" t="n"/>
      <c r="N1617" s="33" t="n"/>
      <c r="O1617" s="33" t="n"/>
      <c r="P1617" s="33" t="n"/>
      <c r="Q1617" s="33" t="n"/>
      <c r="R1617" s="33">
        <f>IF($AB1617="","",IFERROR(INDEX(ITP!$G$3:$G$46,MATCH($AB1617,ITP!$E$3:$E$46,0)),""))</f>
        <v/>
      </c>
      <c r="S1617" s="33" t="n"/>
      <c r="T1617" s="33" t="n"/>
      <c r="U1617" s="33">
        <f>IF($AB1617="","",IFERROR(INDEX(ITP!$I$3:$I$46,MATCH($AB1617,ITP!$E$3:$E$46,0)),""))</f>
        <v/>
      </c>
      <c r="V1617" s="33">
        <f>IF($AB1617="","",IFERROR(INDEX(ITP!$J$3:$J$46,MATCH($AB1617,ITP!$E$3:$E$46,0)),""))</f>
        <v/>
      </c>
      <c r="W1617" s="33">
        <f>IF($AB1617="","",IFERROR(INDEX(ITP!$K$3:$K$46,MATCH($AB1617,ITP!$E$3:$E$46,0)),""))</f>
        <v/>
      </c>
      <c r="X1617" s="33">
        <f>IF($AB1617="","",IFERROR(INDEX(ITP!$L$3:$L$46,MATCH($AB1617,ITP!$E$3:$E$46,0)),""))</f>
        <v/>
      </c>
      <c r="Y1617" s="33">
        <f>IF($AB1617="","",IFERROR(INDEX(ITP!$M$3:$M$46,MATCH($AB1617,ITP!$E$3:$E$46,0)),""))</f>
        <v/>
      </c>
      <c r="Z1617" s="33">
        <f>IF($AB1617="","",IFERROR(INDEX(ITP!$N$3:$N$46,MATCH($AB1617,ITP!$E$3:$E$46,0)),""))</f>
        <v/>
      </c>
      <c r="AA1617" s="13">
        <f>IF(A1617="","",A1617&amp;"|"&amp;COUNTIF($A$2:A1617,A1617))</f>
        <v/>
      </c>
      <c r="AB1617" s="13">
        <f>IF($A1617="","",IFERROR(INDEX(ITP!$C$3:$C$21,MATCH(1,INDEX((ITP!$A$3:$A$21=$A1617)*(((ITP!$B$3:$B$21="")+ISNUMBER(SEARCH(ITP!$B$3:$B$21,$G1617&amp;" "&amp;$T1617)))&gt;0),0),0)),""))</f>
        <v/>
      </c>
    </row>
    <row r="1618">
      <c r="A1618" s="33" t="n"/>
      <c r="B1618" s="10" t="n"/>
      <c r="C1618" s="33" t="n"/>
      <c r="D1618" s="28" t="n"/>
      <c r="E1618" s="10" t="n"/>
      <c r="F1618" s="44" t="n"/>
      <c r="G1618" s="33" t="n"/>
      <c r="H1618" s="33" t="n"/>
      <c r="I1618" s="33" t="n"/>
      <c r="J1618" s="33" t="n"/>
      <c r="K1618" s="44" t="n"/>
      <c r="L1618" s="10" t="n"/>
      <c r="M1618" s="33" t="n"/>
      <c r="N1618" s="33" t="n"/>
      <c r="O1618" s="33" t="n"/>
      <c r="P1618" s="33" t="n"/>
      <c r="Q1618" s="33" t="n"/>
      <c r="R1618" s="33">
        <f>IF($AB1618="","",IFERROR(INDEX(ITP!$G$3:$G$46,MATCH($AB1618,ITP!$E$3:$E$46,0)),""))</f>
        <v/>
      </c>
      <c r="S1618" s="33" t="n"/>
      <c r="T1618" s="33" t="n"/>
      <c r="U1618" s="33">
        <f>IF($AB1618="","",IFERROR(INDEX(ITP!$I$3:$I$46,MATCH($AB1618,ITP!$E$3:$E$46,0)),""))</f>
        <v/>
      </c>
      <c r="V1618" s="33">
        <f>IF($AB1618="","",IFERROR(INDEX(ITP!$J$3:$J$46,MATCH($AB1618,ITP!$E$3:$E$46,0)),""))</f>
        <v/>
      </c>
      <c r="W1618" s="33">
        <f>IF($AB1618="","",IFERROR(INDEX(ITP!$K$3:$K$46,MATCH($AB1618,ITP!$E$3:$E$46,0)),""))</f>
        <v/>
      </c>
      <c r="X1618" s="33">
        <f>IF($AB1618="","",IFERROR(INDEX(ITP!$L$3:$L$46,MATCH($AB1618,ITP!$E$3:$E$46,0)),""))</f>
        <v/>
      </c>
      <c r="Y1618" s="33">
        <f>IF($AB1618="","",IFERROR(INDEX(ITP!$M$3:$M$46,MATCH($AB1618,ITP!$E$3:$E$46,0)),""))</f>
        <v/>
      </c>
      <c r="Z1618" s="33">
        <f>IF($AB1618="","",IFERROR(INDEX(ITP!$N$3:$N$46,MATCH($AB1618,ITP!$E$3:$E$46,0)),""))</f>
        <v/>
      </c>
      <c r="AA1618" s="13">
        <f>IF(A1618="","",A1618&amp;"|"&amp;COUNTIF($A$2:A1618,A1618))</f>
        <v/>
      </c>
      <c r="AB1618" s="13">
        <f>IF($A1618="","",IFERROR(INDEX(ITP!$C$3:$C$21,MATCH(1,INDEX((ITP!$A$3:$A$21=$A1618)*(((ITP!$B$3:$B$21="")+ISNUMBER(SEARCH(ITP!$B$3:$B$21,$G1618&amp;" "&amp;$T1618)))&gt;0),0),0)),""))</f>
        <v/>
      </c>
    </row>
    <row r="1619">
      <c r="A1619" s="33" t="n"/>
      <c r="B1619" s="10" t="n"/>
      <c r="C1619" s="33" t="n"/>
      <c r="D1619" s="28" t="n"/>
      <c r="E1619" s="10" t="n"/>
      <c r="F1619" s="44" t="n"/>
      <c r="G1619" s="33" t="n"/>
      <c r="H1619" s="33" t="n"/>
      <c r="I1619" s="33" t="n"/>
      <c r="J1619" s="33" t="n"/>
      <c r="K1619" s="44" t="n"/>
      <c r="L1619" s="10" t="n"/>
      <c r="M1619" s="33" t="n"/>
      <c r="N1619" s="33" t="n"/>
      <c r="O1619" s="33" t="n"/>
      <c r="P1619" s="33" t="n"/>
      <c r="Q1619" s="33" t="n"/>
      <c r="R1619" s="33">
        <f>IF($AB1619="","",IFERROR(INDEX(ITP!$G$3:$G$46,MATCH($AB1619,ITP!$E$3:$E$46,0)),""))</f>
        <v/>
      </c>
      <c r="S1619" s="33" t="n"/>
      <c r="T1619" s="33" t="n"/>
      <c r="U1619" s="33">
        <f>IF($AB1619="","",IFERROR(INDEX(ITP!$I$3:$I$46,MATCH($AB1619,ITP!$E$3:$E$46,0)),""))</f>
        <v/>
      </c>
      <c r="V1619" s="33">
        <f>IF($AB1619="","",IFERROR(INDEX(ITP!$J$3:$J$46,MATCH($AB1619,ITP!$E$3:$E$46,0)),""))</f>
        <v/>
      </c>
      <c r="W1619" s="33">
        <f>IF($AB1619="","",IFERROR(INDEX(ITP!$K$3:$K$46,MATCH($AB1619,ITP!$E$3:$E$46,0)),""))</f>
        <v/>
      </c>
      <c r="X1619" s="33">
        <f>IF($AB1619="","",IFERROR(INDEX(ITP!$L$3:$L$46,MATCH($AB1619,ITP!$E$3:$E$46,0)),""))</f>
        <v/>
      </c>
      <c r="Y1619" s="33">
        <f>IF($AB1619="","",IFERROR(INDEX(ITP!$M$3:$M$46,MATCH($AB1619,ITP!$E$3:$E$46,0)),""))</f>
        <v/>
      </c>
      <c r="Z1619" s="33">
        <f>IF($AB1619="","",IFERROR(INDEX(ITP!$N$3:$N$46,MATCH($AB1619,ITP!$E$3:$E$46,0)),""))</f>
        <v/>
      </c>
      <c r="AA1619" s="13">
        <f>IF(A1619="","",A1619&amp;"|"&amp;COUNTIF($A$2:A1619,A1619))</f>
        <v/>
      </c>
      <c r="AB1619" s="13">
        <f>IF($A1619="","",IFERROR(INDEX(ITP!$C$3:$C$21,MATCH(1,INDEX((ITP!$A$3:$A$21=$A1619)*(((ITP!$B$3:$B$21="")+ISNUMBER(SEARCH(ITP!$B$3:$B$21,$G1619&amp;" "&amp;$T1619)))&gt;0),0),0)),""))</f>
        <v/>
      </c>
    </row>
    <row r="1620">
      <c r="A1620" s="33" t="n"/>
      <c r="B1620" s="10" t="n"/>
      <c r="C1620" s="33" t="n"/>
      <c r="D1620" s="28" t="n"/>
      <c r="E1620" s="10" t="n"/>
      <c r="F1620" s="44" t="n"/>
      <c r="G1620" s="33" t="n"/>
      <c r="H1620" s="33" t="n"/>
      <c r="I1620" s="33" t="n"/>
      <c r="J1620" s="33" t="n"/>
      <c r="K1620" s="44" t="n"/>
      <c r="L1620" s="10" t="n"/>
      <c r="M1620" s="33" t="n"/>
      <c r="N1620" s="33" t="n"/>
      <c r="O1620" s="33" t="n"/>
      <c r="P1620" s="33" t="n"/>
      <c r="Q1620" s="33" t="n"/>
      <c r="R1620" s="33">
        <f>IF($AB1620="","",IFERROR(INDEX(ITP!$G$3:$G$46,MATCH($AB1620,ITP!$E$3:$E$46,0)),""))</f>
        <v/>
      </c>
      <c r="S1620" s="33" t="n"/>
      <c r="T1620" s="33" t="n"/>
      <c r="U1620" s="33">
        <f>IF($AB1620="","",IFERROR(INDEX(ITP!$I$3:$I$46,MATCH($AB1620,ITP!$E$3:$E$46,0)),""))</f>
        <v/>
      </c>
      <c r="V1620" s="33">
        <f>IF($AB1620="","",IFERROR(INDEX(ITP!$J$3:$J$46,MATCH($AB1620,ITP!$E$3:$E$46,0)),""))</f>
        <v/>
      </c>
      <c r="W1620" s="33">
        <f>IF($AB1620="","",IFERROR(INDEX(ITP!$K$3:$K$46,MATCH($AB1620,ITP!$E$3:$E$46,0)),""))</f>
        <v/>
      </c>
      <c r="X1620" s="33">
        <f>IF($AB1620="","",IFERROR(INDEX(ITP!$L$3:$L$46,MATCH($AB1620,ITP!$E$3:$E$46,0)),""))</f>
        <v/>
      </c>
      <c r="Y1620" s="33">
        <f>IF($AB1620="","",IFERROR(INDEX(ITP!$M$3:$M$46,MATCH($AB1620,ITP!$E$3:$E$46,0)),""))</f>
        <v/>
      </c>
      <c r="Z1620" s="33">
        <f>IF($AB1620="","",IFERROR(INDEX(ITP!$N$3:$N$46,MATCH($AB1620,ITP!$E$3:$E$46,0)),""))</f>
        <v/>
      </c>
      <c r="AA1620" s="13">
        <f>IF(A1620="","",A1620&amp;"|"&amp;COUNTIF($A$2:A1620,A1620))</f>
        <v/>
      </c>
      <c r="AB1620" s="13">
        <f>IF($A1620="","",IFERROR(INDEX(ITP!$C$3:$C$21,MATCH(1,INDEX((ITP!$A$3:$A$21=$A1620)*(((ITP!$B$3:$B$21="")+ISNUMBER(SEARCH(ITP!$B$3:$B$21,$G1620&amp;" "&amp;$T1620)))&gt;0),0),0)),""))</f>
        <v/>
      </c>
    </row>
    <row r="1621">
      <c r="A1621" s="33" t="n"/>
      <c r="B1621" s="10" t="n"/>
      <c r="C1621" s="33" t="n"/>
      <c r="D1621" s="28" t="n"/>
      <c r="E1621" s="10" t="n"/>
      <c r="F1621" s="44" t="n"/>
      <c r="G1621" s="33" t="n"/>
      <c r="H1621" s="33" t="n"/>
      <c r="I1621" s="33" t="n"/>
      <c r="J1621" s="33" t="n"/>
      <c r="K1621" s="44" t="n"/>
      <c r="L1621" s="10" t="n"/>
      <c r="M1621" s="33" t="n"/>
      <c r="N1621" s="33" t="n"/>
      <c r="O1621" s="33" t="n"/>
      <c r="P1621" s="33" t="n"/>
      <c r="Q1621" s="33" t="n"/>
      <c r="R1621" s="33">
        <f>IF($AB1621="","",IFERROR(INDEX(ITP!$G$3:$G$46,MATCH($AB1621,ITP!$E$3:$E$46,0)),""))</f>
        <v/>
      </c>
      <c r="S1621" s="33" t="n"/>
      <c r="T1621" s="33" t="n"/>
      <c r="U1621" s="33">
        <f>IF($AB1621="","",IFERROR(INDEX(ITP!$I$3:$I$46,MATCH($AB1621,ITP!$E$3:$E$46,0)),""))</f>
        <v/>
      </c>
      <c r="V1621" s="33">
        <f>IF($AB1621="","",IFERROR(INDEX(ITP!$J$3:$J$46,MATCH($AB1621,ITP!$E$3:$E$46,0)),""))</f>
        <v/>
      </c>
      <c r="W1621" s="33">
        <f>IF($AB1621="","",IFERROR(INDEX(ITP!$K$3:$K$46,MATCH($AB1621,ITP!$E$3:$E$46,0)),""))</f>
        <v/>
      </c>
      <c r="X1621" s="33">
        <f>IF($AB1621="","",IFERROR(INDEX(ITP!$L$3:$L$46,MATCH($AB1621,ITP!$E$3:$E$46,0)),""))</f>
        <v/>
      </c>
      <c r="Y1621" s="33">
        <f>IF($AB1621="","",IFERROR(INDEX(ITP!$M$3:$M$46,MATCH($AB1621,ITP!$E$3:$E$46,0)),""))</f>
        <v/>
      </c>
      <c r="Z1621" s="33">
        <f>IF($AB1621="","",IFERROR(INDEX(ITP!$N$3:$N$46,MATCH($AB1621,ITP!$E$3:$E$46,0)),""))</f>
        <v/>
      </c>
      <c r="AA1621" s="13">
        <f>IF(A1621="","",A1621&amp;"|"&amp;COUNTIF($A$2:A1621,A1621))</f>
        <v/>
      </c>
      <c r="AB1621" s="13">
        <f>IF($A1621="","",IFERROR(INDEX(ITP!$C$3:$C$21,MATCH(1,INDEX((ITP!$A$3:$A$21=$A1621)*(((ITP!$B$3:$B$21="")+ISNUMBER(SEARCH(ITP!$B$3:$B$21,$G1621&amp;" "&amp;$T1621)))&gt;0),0),0)),""))</f>
        <v/>
      </c>
    </row>
    <row r="1622">
      <c r="A1622" s="33" t="n"/>
      <c r="B1622" s="10" t="n"/>
      <c r="C1622" s="33" t="n"/>
      <c r="D1622" s="28" t="n"/>
      <c r="E1622" s="10" t="n"/>
      <c r="F1622" s="44" t="n"/>
      <c r="G1622" s="33" t="n"/>
      <c r="H1622" s="33" t="n"/>
      <c r="I1622" s="33" t="n"/>
      <c r="J1622" s="33" t="n"/>
      <c r="K1622" s="44" t="n"/>
      <c r="L1622" s="10" t="n"/>
      <c r="M1622" s="33" t="n"/>
      <c r="N1622" s="33" t="n"/>
      <c r="O1622" s="33" t="n"/>
      <c r="P1622" s="33" t="n"/>
      <c r="Q1622" s="33" t="n"/>
      <c r="R1622" s="33">
        <f>IF($AB1622="","",IFERROR(INDEX(ITP!$G$3:$G$46,MATCH($AB1622,ITP!$E$3:$E$46,0)),""))</f>
        <v/>
      </c>
      <c r="S1622" s="33" t="n"/>
      <c r="T1622" s="33" t="n"/>
      <c r="U1622" s="33">
        <f>IF($AB1622="","",IFERROR(INDEX(ITP!$I$3:$I$46,MATCH($AB1622,ITP!$E$3:$E$46,0)),""))</f>
        <v/>
      </c>
      <c r="V1622" s="33">
        <f>IF($AB1622="","",IFERROR(INDEX(ITP!$J$3:$J$46,MATCH($AB1622,ITP!$E$3:$E$46,0)),""))</f>
        <v/>
      </c>
      <c r="W1622" s="33">
        <f>IF($AB1622="","",IFERROR(INDEX(ITP!$K$3:$K$46,MATCH($AB1622,ITP!$E$3:$E$46,0)),""))</f>
        <v/>
      </c>
      <c r="X1622" s="33">
        <f>IF($AB1622="","",IFERROR(INDEX(ITP!$L$3:$L$46,MATCH($AB1622,ITP!$E$3:$E$46,0)),""))</f>
        <v/>
      </c>
      <c r="Y1622" s="33">
        <f>IF($AB1622="","",IFERROR(INDEX(ITP!$M$3:$M$46,MATCH($AB1622,ITP!$E$3:$E$46,0)),""))</f>
        <v/>
      </c>
      <c r="Z1622" s="33">
        <f>IF($AB1622="","",IFERROR(INDEX(ITP!$N$3:$N$46,MATCH($AB1622,ITP!$E$3:$E$46,0)),""))</f>
        <v/>
      </c>
      <c r="AA1622" s="13">
        <f>IF(A1622="","",A1622&amp;"|"&amp;COUNTIF($A$2:A1622,A1622))</f>
        <v/>
      </c>
      <c r="AB1622" s="13">
        <f>IF($A1622="","",IFERROR(INDEX(ITP!$C$3:$C$21,MATCH(1,INDEX((ITP!$A$3:$A$21=$A1622)*(((ITP!$B$3:$B$21="")+ISNUMBER(SEARCH(ITP!$B$3:$B$21,$G1622&amp;" "&amp;$T1622)))&gt;0),0),0)),""))</f>
        <v/>
      </c>
    </row>
    <row r="1623">
      <c r="A1623" s="33" t="n"/>
      <c r="B1623" s="10" t="n"/>
      <c r="C1623" s="33" t="n"/>
      <c r="D1623" s="28" t="n"/>
      <c r="E1623" s="10" t="n"/>
      <c r="F1623" s="44" t="n"/>
      <c r="G1623" s="33" t="n"/>
      <c r="H1623" s="33" t="n"/>
      <c r="I1623" s="33" t="n"/>
      <c r="J1623" s="33" t="n"/>
      <c r="K1623" s="44" t="n"/>
      <c r="L1623" s="10" t="n"/>
      <c r="M1623" s="33" t="n"/>
      <c r="N1623" s="33" t="n"/>
      <c r="O1623" s="33" t="n"/>
      <c r="P1623" s="33" t="n"/>
      <c r="Q1623" s="33" t="n"/>
      <c r="R1623" s="33">
        <f>IF($AB1623="","",IFERROR(INDEX(ITP!$G$3:$G$46,MATCH($AB1623,ITP!$E$3:$E$46,0)),""))</f>
        <v/>
      </c>
      <c r="S1623" s="33" t="n"/>
      <c r="T1623" s="33" t="n"/>
      <c r="U1623" s="33">
        <f>IF($AB1623="","",IFERROR(INDEX(ITP!$I$3:$I$46,MATCH($AB1623,ITP!$E$3:$E$46,0)),""))</f>
        <v/>
      </c>
      <c r="V1623" s="33">
        <f>IF($AB1623="","",IFERROR(INDEX(ITP!$J$3:$J$46,MATCH($AB1623,ITP!$E$3:$E$46,0)),""))</f>
        <v/>
      </c>
      <c r="W1623" s="33">
        <f>IF($AB1623="","",IFERROR(INDEX(ITP!$K$3:$K$46,MATCH($AB1623,ITP!$E$3:$E$46,0)),""))</f>
        <v/>
      </c>
      <c r="X1623" s="33">
        <f>IF($AB1623="","",IFERROR(INDEX(ITP!$L$3:$L$46,MATCH($AB1623,ITP!$E$3:$E$46,0)),""))</f>
        <v/>
      </c>
      <c r="Y1623" s="33">
        <f>IF($AB1623="","",IFERROR(INDEX(ITP!$M$3:$M$46,MATCH($AB1623,ITP!$E$3:$E$46,0)),""))</f>
        <v/>
      </c>
      <c r="Z1623" s="33">
        <f>IF($AB1623="","",IFERROR(INDEX(ITP!$N$3:$N$46,MATCH($AB1623,ITP!$E$3:$E$46,0)),""))</f>
        <v/>
      </c>
      <c r="AA1623" s="13">
        <f>IF(A1623="","",A1623&amp;"|"&amp;COUNTIF($A$2:A1623,A1623))</f>
        <v/>
      </c>
      <c r="AB1623" s="13">
        <f>IF($A1623="","",IFERROR(INDEX(ITP!$C$3:$C$21,MATCH(1,INDEX((ITP!$A$3:$A$21=$A1623)*(((ITP!$B$3:$B$21="")+ISNUMBER(SEARCH(ITP!$B$3:$B$21,$G1623&amp;" "&amp;$T1623)))&gt;0),0),0)),""))</f>
        <v/>
      </c>
    </row>
    <row r="1624">
      <c r="A1624" s="33" t="n"/>
      <c r="B1624" s="10" t="n"/>
      <c r="C1624" s="33" t="n"/>
      <c r="D1624" s="28" t="n"/>
      <c r="E1624" s="10" t="n"/>
      <c r="F1624" s="44" t="n"/>
      <c r="G1624" s="33" t="n"/>
      <c r="H1624" s="33" t="n"/>
      <c r="I1624" s="33" t="n"/>
      <c r="J1624" s="33" t="n"/>
      <c r="K1624" s="44" t="n"/>
      <c r="L1624" s="10" t="n"/>
      <c r="M1624" s="33" t="n"/>
      <c r="N1624" s="33" t="n"/>
      <c r="O1624" s="33" t="n"/>
      <c r="P1624" s="33" t="n"/>
      <c r="Q1624" s="33" t="n"/>
      <c r="R1624" s="33">
        <f>IF($AB1624="","",IFERROR(INDEX(ITP!$G$3:$G$46,MATCH($AB1624,ITP!$E$3:$E$46,0)),""))</f>
        <v/>
      </c>
      <c r="S1624" s="33" t="n"/>
      <c r="T1624" s="33" t="n"/>
      <c r="U1624" s="33">
        <f>IF($AB1624="","",IFERROR(INDEX(ITP!$I$3:$I$46,MATCH($AB1624,ITP!$E$3:$E$46,0)),""))</f>
        <v/>
      </c>
      <c r="V1624" s="33">
        <f>IF($AB1624="","",IFERROR(INDEX(ITP!$J$3:$J$46,MATCH($AB1624,ITP!$E$3:$E$46,0)),""))</f>
        <v/>
      </c>
      <c r="W1624" s="33">
        <f>IF($AB1624="","",IFERROR(INDEX(ITP!$K$3:$K$46,MATCH($AB1624,ITP!$E$3:$E$46,0)),""))</f>
        <v/>
      </c>
      <c r="X1624" s="33">
        <f>IF($AB1624="","",IFERROR(INDEX(ITP!$L$3:$L$46,MATCH($AB1624,ITP!$E$3:$E$46,0)),""))</f>
        <v/>
      </c>
      <c r="Y1624" s="33">
        <f>IF($AB1624="","",IFERROR(INDEX(ITP!$M$3:$M$46,MATCH($AB1624,ITP!$E$3:$E$46,0)),""))</f>
        <v/>
      </c>
      <c r="Z1624" s="33">
        <f>IF($AB1624="","",IFERROR(INDEX(ITP!$N$3:$N$46,MATCH($AB1624,ITP!$E$3:$E$46,0)),""))</f>
        <v/>
      </c>
      <c r="AA1624" s="13">
        <f>IF(A1624="","",A1624&amp;"|"&amp;COUNTIF($A$2:A1624,A1624))</f>
        <v/>
      </c>
      <c r="AB1624" s="13">
        <f>IF($A1624="","",IFERROR(INDEX(ITP!$C$3:$C$21,MATCH(1,INDEX((ITP!$A$3:$A$21=$A1624)*(((ITP!$B$3:$B$21="")+ISNUMBER(SEARCH(ITP!$B$3:$B$21,$G1624&amp;" "&amp;$T1624)))&gt;0),0),0)),""))</f>
        <v/>
      </c>
    </row>
    <row r="1625">
      <c r="A1625" s="33" t="n"/>
      <c r="B1625" s="10" t="n"/>
      <c r="C1625" s="33" t="n"/>
      <c r="D1625" s="28" t="n"/>
      <c r="E1625" s="10" t="n"/>
      <c r="F1625" s="44" t="n"/>
      <c r="G1625" s="33" t="n"/>
      <c r="H1625" s="33" t="n"/>
      <c r="I1625" s="33" t="n"/>
      <c r="J1625" s="33" t="n"/>
      <c r="K1625" s="44" t="n"/>
      <c r="L1625" s="10" t="n"/>
      <c r="M1625" s="33" t="n"/>
      <c r="N1625" s="33" t="n"/>
      <c r="O1625" s="33" t="n"/>
      <c r="P1625" s="33" t="n"/>
      <c r="Q1625" s="33" t="n"/>
      <c r="R1625" s="33">
        <f>IF($AB1625="","",IFERROR(INDEX(ITP!$G$3:$G$46,MATCH($AB1625,ITP!$E$3:$E$46,0)),""))</f>
        <v/>
      </c>
      <c r="S1625" s="33" t="n"/>
      <c r="T1625" s="33" t="n"/>
      <c r="U1625" s="33">
        <f>IF($AB1625="","",IFERROR(INDEX(ITP!$I$3:$I$46,MATCH($AB1625,ITP!$E$3:$E$46,0)),""))</f>
        <v/>
      </c>
      <c r="V1625" s="33">
        <f>IF($AB1625="","",IFERROR(INDEX(ITP!$J$3:$J$46,MATCH($AB1625,ITP!$E$3:$E$46,0)),""))</f>
        <v/>
      </c>
      <c r="W1625" s="33">
        <f>IF($AB1625="","",IFERROR(INDEX(ITP!$K$3:$K$46,MATCH($AB1625,ITP!$E$3:$E$46,0)),""))</f>
        <v/>
      </c>
      <c r="X1625" s="33">
        <f>IF($AB1625="","",IFERROR(INDEX(ITP!$L$3:$L$46,MATCH($AB1625,ITP!$E$3:$E$46,0)),""))</f>
        <v/>
      </c>
      <c r="Y1625" s="33">
        <f>IF($AB1625="","",IFERROR(INDEX(ITP!$M$3:$M$46,MATCH($AB1625,ITP!$E$3:$E$46,0)),""))</f>
        <v/>
      </c>
      <c r="Z1625" s="33">
        <f>IF($AB1625="","",IFERROR(INDEX(ITP!$N$3:$N$46,MATCH($AB1625,ITP!$E$3:$E$46,0)),""))</f>
        <v/>
      </c>
      <c r="AA1625" s="13">
        <f>IF(A1625="","",A1625&amp;"|"&amp;COUNTIF($A$2:A1625,A1625))</f>
        <v/>
      </c>
      <c r="AB1625" s="13">
        <f>IF($A1625="","",IFERROR(INDEX(ITP!$C$3:$C$21,MATCH(1,INDEX((ITP!$A$3:$A$21=$A1625)*(((ITP!$B$3:$B$21="")+ISNUMBER(SEARCH(ITP!$B$3:$B$21,$G1625&amp;" "&amp;$T1625)))&gt;0),0),0)),""))</f>
        <v/>
      </c>
    </row>
    <row r="1626">
      <c r="A1626" s="33" t="n"/>
      <c r="B1626" s="10" t="n"/>
      <c r="C1626" s="33" t="n"/>
      <c r="D1626" s="28" t="n"/>
      <c r="E1626" s="10" t="n"/>
      <c r="F1626" s="44" t="n"/>
      <c r="G1626" s="33" t="n"/>
      <c r="H1626" s="33" t="n"/>
      <c r="I1626" s="33" t="n"/>
      <c r="J1626" s="33" t="n"/>
      <c r="K1626" s="44" t="n"/>
      <c r="L1626" s="10" t="n"/>
      <c r="M1626" s="33" t="n"/>
      <c r="N1626" s="33" t="n"/>
      <c r="O1626" s="33" t="n"/>
      <c r="P1626" s="33" t="n"/>
      <c r="Q1626" s="33" t="n"/>
      <c r="R1626" s="33">
        <f>IF($AB1626="","",IFERROR(INDEX(ITP!$G$3:$G$46,MATCH($AB1626,ITP!$E$3:$E$46,0)),""))</f>
        <v/>
      </c>
      <c r="S1626" s="33" t="n"/>
      <c r="T1626" s="33" t="n"/>
      <c r="U1626" s="33">
        <f>IF($AB1626="","",IFERROR(INDEX(ITP!$I$3:$I$46,MATCH($AB1626,ITP!$E$3:$E$46,0)),""))</f>
        <v/>
      </c>
      <c r="V1626" s="33">
        <f>IF($AB1626="","",IFERROR(INDEX(ITP!$J$3:$J$46,MATCH($AB1626,ITP!$E$3:$E$46,0)),""))</f>
        <v/>
      </c>
      <c r="W1626" s="33">
        <f>IF($AB1626="","",IFERROR(INDEX(ITP!$K$3:$K$46,MATCH($AB1626,ITP!$E$3:$E$46,0)),""))</f>
        <v/>
      </c>
      <c r="X1626" s="33">
        <f>IF($AB1626="","",IFERROR(INDEX(ITP!$L$3:$L$46,MATCH($AB1626,ITP!$E$3:$E$46,0)),""))</f>
        <v/>
      </c>
      <c r="Y1626" s="33">
        <f>IF($AB1626="","",IFERROR(INDEX(ITP!$M$3:$M$46,MATCH($AB1626,ITP!$E$3:$E$46,0)),""))</f>
        <v/>
      </c>
      <c r="Z1626" s="33">
        <f>IF($AB1626="","",IFERROR(INDEX(ITP!$N$3:$N$46,MATCH($AB1626,ITP!$E$3:$E$46,0)),""))</f>
        <v/>
      </c>
      <c r="AA1626" s="13">
        <f>IF(A1626="","",A1626&amp;"|"&amp;COUNTIF($A$2:A1626,A1626))</f>
        <v/>
      </c>
      <c r="AB1626" s="13">
        <f>IF($A1626="","",IFERROR(INDEX(ITP!$C$3:$C$21,MATCH(1,INDEX((ITP!$A$3:$A$21=$A1626)*(((ITP!$B$3:$B$21="")+ISNUMBER(SEARCH(ITP!$B$3:$B$21,$G1626&amp;" "&amp;$T1626)))&gt;0),0),0)),""))</f>
        <v/>
      </c>
    </row>
    <row r="1627">
      <c r="A1627" s="33" t="n"/>
      <c r="B1627" s="10" t="n"/>
      <c r="C1627" s="33" t="n"/>
      <c r="D1627" s="28" t="n"/>
      <c r="E1627" s="10" t="n"/>
      <c r="F1627" s="44" t="n"/>
      <c r="G1627" s="33" t="n"/>
      <c r="H1627" s="33" t="n"/>
      <c r="I1627" s="33" t="n"/>
      <c r="J1627" s="33" t="n"/>
      <c r="K1627" s="44" t="n"/>
      <c r="L1627" s="10" t="n"/>
      <c r="M1627" s="33" t="n"/>
      <c r="N1627" s="33" t="n"/>
      <c r="O1627" s="33" t="n"/>
      <c r="P1627" s="33" t="n"/>
      <c r="Q1627" s="33" t="n"/>
      <c r="R1627" s="33">
        <f>IF($AB1627="","",IFERROR(INDEX(ITP!$G$3:$G$46,MATCH($AB1627,ITP!$E$3:$E$46,0)),""))</f>
        <v/>
      </c>
      <c r="S1627" s="33" t="n"/>
      <c r="T1627" s="33" t="n"/>
      <c r="U1627" s="33">
        <f>IF($AB1627="","",IFERROR(INDEX(ITP!$I$3:$I$46,MATCH($AB1627,ITP!$E$3:$E$46,0)),""))</f>
        <v/>
      </c>
      <c r="V1627" s="33">
        <f>IF($AB1627="","",IFERROR(INDEX(ITP!$J$3:$J$46,MATCH($AB1627,ITP!$E$3:$E$46,0)),""))</f>
        <v/>
      </c>
      <c r="W1627" s="33">
        <f>IF($AB1627="","",IFERROR(INDEX(ITP!$K$3:$K$46,MATCH($AB1627,ITP!$E$3:$E$46,0)),""))</f>
        <v/>
      </c>
      <c r="X1627" s="33">
        <f>IF($AB1627="","",IFERROR(INDEX(ITP!$L$3:$L$46,MATCH($AB1627,ITP!$E$3:$E$46,0)),""))</f>
        <v/>
      </c>
      <c r="Y1627" s="33">
        <f>IF($AB1627="","",IFERROR(INDEX(ITP!$M$3:$M$46,MATCH($AB1627,ITP!$E$3:$E$46,0)),""))</f>
        <v/>
      </c>
      <c r="Z1627" s="33">
        <f>IF($AB1627="","",IFERROR(INDEX(ITP!$N$3:$N$46,MATCH($AB1627,ITP!$E$3:$E$46,0)),""))</f>
        <v/>
      </c>
      <c r="AA1627" s="13">
        <f>IF(A1627="","",A1627&amp;"|"&amp;COUNTIF($A$2:A1627,A1627))</f>
        <v/>
      </c>
      <c r="AB1627" s="13">
        <f>IF($A1627="","",IFERROR(INDEX(ITP!$C$3:$C$21,MATCH(1,INDEX((ITP!$A$3:$A$21=$A1627)*(((ITP!$B$3:$B$21="")+ISNUMBER(SEARCH(ITP!$B$3:$B$21,$G1627&amp;" "&amp;$T1627)))&gt;0),0),0)),""))</f>
        <v/>
      </c>
    </row>
    <row r="1628">
      <c r="A1628" s="33" t="n"/>
      <c r="B1628" s="10" t="n"/>
      <c r="C1628" s="33" t="n"/>
      <c r="D1628" s="28" t="n"/>
      <c r="E1628" s="10" t="n"/>
      <c r="F1628" s="44" t="n"/>
      <c r="G1628" s="33" t="n"/>
      <c r="H1628" s="33" t="n"/>
      <c r="I1628" s="33" t="n"/>
      <c r="J1628" s="33" t="n"/>
      <c r="K1628" s="44" t="n"/>
      <c r="L1628" s="10" t="n"/>
      <c r="M1628" s="33" t="n"/>
      <c r="N1628" s="33" t="n"/>
      <c r="O1628" s="33" t="n"/>
      <c r="P1628" s="33" t="n"/>
      <c r="Q1628" s="33" t="n"/>
      <c r="R1628" s="33">
        <f>IF($AB1628="","",IFERROR(INDEX(ITP!$G$3:$G$46,MATCH($AB1628,ITP!$E$3:$E$46,0)),""))</f>
        <v/>
      </c>
      <c r="S1628" s="33" t="n"/>
      <c r="T1628" s="33" t="n"/>
      <c r="U1628" s="33">
        <f>IF($AB1628="","",IFERROR(INDEX(ITP!$I$3:$I$46,MATCH($AB1628,ITP!$E$3:$E$46,0)),""))</f>
        <v/>
      </c>
      <c r="V1628" s="33">
        <f>IF($AB1628="","",IFERROR(INDEX(ITP!$J$3:$J$46,MATCH($AB1628,ITP!$E$3:$E$46,0)),""))</f>
        <v/>
      </c>
      <c r="W1628" s="33">
        <f>IF($AB1628="","",IFERROR(INDEX(ITP!$K$3:$K$46,MATCH($AB1628,ITP!$E$3:$E$46,0)),""))</f>
        <v/>
      </c>
      <c r="X1628" s="33">
        <f>IF($AB1628="","",IFERROR(INDEX(ITP!$L$3:$L$46,MATCH($AB1628,ITP!$E$3:$E$46,0)),""))</f>
        <v/>
      </c>
      <c r="Y1628" s="33">
        <f>IF($AB1628="","",IFERROR(INDEX(ITP!$M$3:$M$46,MATCH($AB1628,ITP!$E$3:$E$46,0)),""))</f>
        <v/>
      </c>
      <c r="Z1628" s="33">
        <f>IF($AB1628="","",IFERROR(INDEX(ITP!$N$3:$N$46,MATCH($AB1628,ITP!$E$3:$E$46,0)),""))</f>
        <v/>
      </c>
      <c r="AA1628" s="13">
        <f>IF(A1628="","",A1628&amp;"|"&amp;COUNTIF($A$2:A1628,A1628))</f>
        <v/>
      </c>
      <c r="AB1628" s="13">
        <f>IF($A1628="","",IFERROR(INDEX(ITP!$C$3:$C$21,MATCH(1,INDEX((ITP!$A$3:$A$21=$A1628)*(((ITP!$B$3:$B$21="")+ISNUMBER(SEARCH(ITP!$B$3:$B$21,$G1628&amp;" "&amp;$T1628)))&gt;0),0),0)),""))</f>
        <v/>
      </c>
    </row>
    <row r="1629">
      <c r="A1629" s="33" t="n"/>
      <c r="B1629" s="10" t="n"/>
      <c r="C1629" s="33" t="n"/>
      <c r="D1629" s="28" t="n"/>
      <c r="E1629" s="10" t="n"/>
      <c r="F1629" s="44" t="n"/>
      <c r="G1629" s="33" t="n"/>
      <c r="H1629" s="33" t="n"/>
      <c r="I1629" s="33" t="n"/>
      <c r="J1629" s="33" t="n"/>
      <c r="K1629" s="44" t="n"/>
      <c r="L1629" s="10" t="n"/>
      <c r="M1629" s="33" t="n"/>
      <c r="N1629" s="33" t="n"/>
      <c r="O1629" s="33" t="n"/>
      <c r="P1629" s="33" t="n"/>
      <c r="Q1629" s="33" t="n"/>
      <c r="R1629" s="33">
        <f>IF($AB1629="","",IFERROR(INDEX(ITP!$G$3:$G$46,MATCH($AB1629,ITP!$E$3:$E$46,0)),""))</f>
        <v/>
      </c>
      <c r="S1629" s="33" t="n"/>
      <c r="T1629" s="33" t="n"/>
      <c r="U1629" s="33">
        <f>IF($AB1629="","",IFERROR(INDEX(ITP!$I$3:$I$46,MATCH($AB1629,ITP!$E$3:$E$46,0)),""))</f>
        <v/>
      </c>
      <c r="V1629" s="33">
        <f>IF($AB1629="","",IFERROR(INDEX(ITP!$J$3:$J$46,MATCH($AB1629,ITP!$E$3:$E$46,0)),""))</f>
        <v/>
      </c>
      <c r="W1629" s="33">
        <f>IF($AB1629="","",IFERROR(INDEX(ITP!$K$3:$K$46,MATCH($AB1629,ITP!$E$3:$E$46,0)),""))</f>
        <v/>
      </c>
      <c r="X1629" s="33">
        <f>IF($AB1629="","",IFERROR(INDEX(ITP!$L$3:$L$46,MATCH($AB1629,ITP!$E$3:$E$46,0)),""))</f>
        <v/>
      </c>
      <c r="Y1629" s="33">
        <f>IF($AB1629="","",IFERROR(INDEX(ITP!$M$3:$M$46,MATCH($AB1629,ITP!$E$3:$E$46,0)),""))</f>
        <v/>
      </c>
      <c r="Z1629" s="33">
        <f>IF($AB1629="","",IFERROR(INDEX(ITP!$N$3:$N$46,MATCH($AB1629,ITP!$E$3:$E$46,0)),""))</f>
        <v/>
      </c>
      <c r="AA1629" s="13">
        <f>IF(A1629="","",A1629&amp;"|"&amp;COUNTIF($A$2:A1629,A1629))</f>
        <v/>
      </c>
      <c r="AB1629" s="13">
        <f>IF($A1629="","",IFERROR(INDEX(ITP!$C$3:$C$21,MATCH(1,INDEX((ITP!$A$3:$A$21=$A1629)*(((ITP!$B$3:$B$21="")+ISNUMBER(SEARCH(ITP!$B$3:$B$21,$G1629&amp;" "&amp;$T1629)))&gt;0),0),0)),""))</f>
        <v/>
      </c>
    </row>
    <row r="1630">
      <c r="A1630" s="33" t="n"/>
      <c r="B1630" s="10" t="n"/>
      <c r="C1630" s="33" t="n"/>
      <c r="D1630" s="28" t="n"/>
      <c r="E1630" s="10" t="n"/>
      <c r="F1630" s="44" t="n"/>
      <c r="G1630" s="33" t="n"/>
      <c r="H1630" s="33" t="n"/>
      <c r="I1630" s="33" t="n"/>
      <c r="J1630" s="33" t="n"/>
      <c r="K1630" s="44" t="n"/>
      <c r="L1630" s="10" t="n"/>
      <c r="M1630" s="33" t="n"/>
      <c r="N1630" s="33" t="n"/>
      <c r="O1630" s="33" t="n"/>
      <c r="P1630" s="33" t="n"/>
      <c r="Q1630" s="33" t="n"/>
      <c r="R1630" s="33">
        <f>IF($AB1630="","",IFERROR(INDEX(ITP!$G$3:$G$46,MATCH($AB1630,ITP!$E$3:$E$46,0)),""))</f>
        <v/>
      </c>
      <c r="S1630" s="33" t="n"/>
      <c r="T1630" s="33" t="n"/>
      <c r="U1630" s="33">
        <f>IF($AB1630="","",IFERROR(INDEX(ITP!$I$3:$I$46,MATCH($AB1630,ITP!$E$3:$E$46,0)),""))</f>
        <v/>
      </c>
      <c r="V1630" s="33">
        <f>IF($AB1630="","",IFERROR(INDEX(ITP!$J$3:$J$46,MATCH($AB1630,ITP!$E$3:$E$46,0)),""))</f>
        <v/>
      </c>
      <c r="W1630" s="33">
        <f>IF($AB1630="","",IFERROR(INDEX(ITP!$K$3:$K$46,MATCH($AB1630,ITP!$E$3:$E$46,0)),""))</f>
        <v/>
      </c>
      <c r="X1630" s="33">
        <f>IF($AB1630="","",IFERROR(INDEX(ITP!$L$3:$L$46,MATCH($AB1630,ITP!$E$3:$E$46,0)),""))</f>
        <v/>
      </c>
      <c r="Y1630" s="33">
        <f>IF($AB1630="","",IFERROR(INDEX(ITP!$M$3:$M$46,MATCH($AB1630,ITP!$E$3:$E$46,0)),""))</f>
        <v/>
      </c>
      <c r="Z1630" s="33">
        <f>IF($AB1630="","",IFERROR(INDEX(ITP!$N$3:$N$46,MATCH($AB1630,ITP!$E$3:$E$46,0)),""))</f>
        <v/>
      </c>
      <c r="AA1630" s="13">
        <f>IF(A1630="","",A1630&amp;"|"&amp;COUNTIF($A$2:A1630,A1630))</f>
        <v/>
      </c>
      <c r="AB1630" s="13">
        <f>IF($A1630="","",IFERROR(INDEX(ITP!$C$3:$C$21,MATCH(1,INDEX((ITP!$A$3:$A$21=$A1630)*(((ITP!$B$3:$B$21="")+ISNUMBER(SEARCH(ITP!$B$3:$B$21,$G1630&amp;" "&amp;$T1630)))&gt;0),0),0)),""))</f>
        <v/>
      </c>
    </row>
    <row r="1631">
      <c r="A1631" s="33" t="n"/>
      <c r="B1631" s="10" t="n"/>
      <c r="C1631" s="33" t="n"/>
      <c r="D1631" s="28" t="n"/>
      <c r="E1631" s="10" t="n"/>
      <c r="F1631" s="44" t="n"/>
      <c r="G1631" s="33" t="n"/>
      <c r="H1631" s="33" t="n"/>
      <c r="I1631" s="33" t="n"/>
      <c r="J1631" s="33" t="n"/>
      <c r="K1631" s="44" t="n"/>
      <c r="L1631" s="10" t="n"/>
      <c r="M1631" s="33" t="n"/>
      <c r="N1631" s="33" t="n"/>
      <c r="O1631" s="33" t="n"/>
      <c r="P1631" s="33" t="n"/>
      <c r="Q1631" s="33" t="n"/>
      <c r="R1631" s="33">
        <f>IF($AB1631="","",IFERROR(INDEX(ITP!$G$3:$G$46,MATCH($AB1631,ITP!$E$3:$E$46,0)),""))</f>
        <v/>
      </c>
      <c r="S1631" s="33" t="n"/>
      <c r="T1631" s="33" t="n"/>
      <c r="U1631" s="33">
        <f>IF($AB1631="","",IFERROR(INDEX(ITP!$I$3:$I$46,MATCH($AB1631,ITP!$E$3:$E$46,0)),""))</f>
        <v/>
      </c>
      <c r="V1631" s="33">
        <f>IF($AB1631="","",IFERROR(INDEX(ITP!$J$3:$J$46,MATCH($AB1631,ITP!$E$3:$E$46,0)),""))</f>
        <v/>
      </c>
      <c r="W1631" s="33">
        <f>IF($AB1631="","",IFERROR(INDEX(ITP!$K$3:$K$46,MATCH($AB1631,ITP!$E$3:$E$46,0)),""))</f>
        <v/>
      </c>
      <c r="X1631" s="33">
        <f>IF($AB1631="","",IFERROR(INDEX(ITP!$L$3:$L$46,MATCH($AB1631,ITP!$E$3:$E$46,0)),""))</f>
        <v/>
      </c>
      <c r="Y1631" s="33">
        <f>IF($AB1631="","",IFERROR(INDEX(ITP!$M$3:$M$46,MATCH($AB1631,ITP!$E$3:$E$46,0)),""))</f>
        <v/>
      </c>
      <c r="Z1631" s="33">
        <f>IF($AB1631="","",IFERROR(INDEX(ITP!$N$3:$N$46,MATCH($AB1631,ITP!$E$3:$E$46,0)),""))</f>
        <v/>
      </c>
      <c r="AA1631" s="13">
        <f>IF(A1631="","",A1631&amp;"|"&amp;COUNTIF($A$2:A1631,A1631))</f>
        <v/>
      </c>
      <c r="AB1631" s="13">
        <f>IF($A1631="","",IFERROR(INDEX(ITP!$C$3:$C$21,MATCH(1,INDEX((ITP!$A$3:$A$21=$A1631)*(((ITP!$B$3:$B$21="")+ISNUMBER(SEARCH(ITP!$B$3:$B$21,$G1631&amp;" "&amp;$T1631)))&gt;0),0),0)),""))</f>
        <v/>
      </c>
    </row>
    <row r="1632">
      <c r="A1632" s="33" t="n"/>
      <c r="B1632" s="10" t="n"/>
      <c r="C1632" s="33" t="n"/>
      <c r="D1632" s="28" t="n"/>
      <c r="E1632" s="10" t="n"/>
      <c r="F1632" s="44" t="n"/>
      <c r="G1632" s="33" t="n"/>
      <c r="H1632" s="33" t="n"/>
      <c r="I1632" s="33" t="n"/>
      <c r="J1632" s="33" t="n"/>
      <c r="K1632" s="44" t="n"/>
      <c r="L1632" s="10" t="n"/>
      <c r="M1632" s="33" t="n"/>
      <c r="N1632" s="33" t="n"/>
      <c r="O1632" s="33" t="n"/>
      <c r="P1632" s="33" t="n"/>
      <c r="Q1632" s="33" t="n"/>
      <c r="R1632" s="33">
        <f>IF($AB1632="","",IFERROR(INDEX(ITP!$G$3:$G$46,MATCH($AB1632,ITP!$E$3:$E$46,0)),""))</f>
        <v/>
      </c>
      <c r="S1632" s="33" t="n"/>
      <c r="T1632" s="33" t="n"/>
      <c r="U1632" s="33">
        <f>IF($AB1632="","",IFERROR(INDEX(ITP!$I$3:$I$46,MATCH($AB1632,ITP!$E$3:$E$46,0)),""))</f>
        <v/>
      </c>
      <c r="V1632" s="33">
        <f>IF($AB1632="","",IFERROR(INDEX(ITP!$J$3:$J$46,MATCH($AB1632,ITP!$E$3:$E$46,0)),""))</f>
        <v/>
      </c>
      <c r="W1632" s="33">
        <f>IF($AB1632="","",IFERROR(INDEX(ITP!$K$3:$K$46,MATCH($AB1632,ITP!$E$3:$E$46,0)),""))</f>
        <v/>
      </c>
      <c r="X1632" s="33">
        <f>IF($AB1632="","",IFERROR(INDEX(ITP!$L$3:$L$46,MATCH($AB1632,ITP!$E$3:$E$46,0)),""))</f>
        <v/>
      </c>
      <c r="Y1632" s="33">
        <f>IF($AB1632="","",IFERROR(INDEX(ITP!$M$3:$M$46,MATCH($AB1632,ITP!$E$3:$E$46,0)),""))</f>
        <v/>
      </c>
      <c r="Z1632" s="33">
        <f>IF($AB1632="","",IFERROR(INDEX(ITP!$N$3:$N$46,MATCH($AB1632,ITP!$E$3:$E$46,0)),""))</f>
        <v/>
      </c>
      <c r="AA1632" s="13">
        <f>IF(A1632="","",A1632&amp;"|"&amp;COUNTIF($A$2:A1632,A1632))</f>
        <v/>
      </c>
      <c r="AB1632" s="13">
        <f>IF($A1632="","",IFERROR(INDEX(ITP!$C$3:$C$21,MATCH(1,INDEX((ITP!$A$3:$A$21=$A1632)*(((ITP!$B$3:$B$21="")+ISNUMBER(SEARCH(ITP!$B$3:$B$21,$G1632&amp;" "&amp;$T1632)))&gt;0),0),0)),""))</f>
        <v/>
      </c>
    </row>
    <row r="1633">
      <c r="A1633" s="33" t="n"/>
      <c r="B1633" s="10" t="n"/>
      <c r="C1633" s="33" t="n"/>
      <c r="D1633" s="28" t="n"/>
      <c r="E1633" s="10" t="n"/>
      <c r="F1633" s="44" t="n"/>
      <c r="G1633" s="33" t="n"/>
      <c r="H1633" s="33" t="n"/>
      <c r="I1633" s="33" t="n"/>
      <c r="J1633" s="33" t="n"/>
      <c r="K1633" s="44" t="n"/>
      <c r="L1633" s="10" t="n"/>
      <c r="M1633" s="33" t="n"/>
      <c r="N1633" s="33" t="n"/>
      <c r="O1633" s="33" t="n"/>
      <c r="P1633" s="33" t="n"/>
      <c r="Q1633" s="33" t="n"/>
      <c r="R1633" s="33">
        <f>IF($AB1633="","",IFERROR(INDEX(ITP!$G$3:$G$46,MATCH($AB1633,ITP!$E$3:$E$46,0)),""))</f>
        <v/>
      </c>
      <c r="S1633" s="33" t="n"/>
      <c r="T1633" s="33" t="n"/>
      <c r="U1633" s="33">
        <f>IF($AB1633="","",IFERROR(INDEX(ITP!$I$3:$I$46,MATCH($AB1633,ITP!$E$3:$E$46,0)),""))</f>
        <v/>
      </c>
      <c r="V1633" s="33">
        <f>IF($AB1633="","",IFERROR(INDEX(ITP!$J$3:$J$46,MATCH($AB1633,ITP!$E$3:$E$46,0)),""))</f>
        <v/>
      </c>
      <c r="W1633" s="33">
        <f>IF($AB1633="","",IFERROR(INDEX(ITP!$K$3:$K$46,MATCH($AB1633,ITP!$E$3:$E$46,0)),""))</f>
        <v/>
      </c>
      <c r="X1633" s="33">
        <f>IF($AB1633="","",IFERROR(INDEX(ITP!$L$3:$L$46,MATCH($AB1633,ITP!$E$3:$E$46,0)),""))</f>
        <v/>
      </c>
      <c r="Y1633" s="33">
        <f>IF($AB1633="","",IFERROR(INDEX(ITP!$M$3:$M$46,MATCH($AB1633,ITP!$E$3:$E$46,0)),""))</f>
        <v/>
      </c>
      <c r="Z1633" s="33">
        <f>IF($AB1633="","",IFERROR(INDEX(ITP!$N$3:$N$46,MATCH($AB1633,ITP!$E$3:$E$46,0)),""))</f>
        <v/>
      </c>
      <c r="AA1633" s="13">
        <f>IF(A1633="","",A1633&amp;"|"&amp;COUNTIF($A$2:A1633,A1633))</f>
        <v/>
      </c>
      <c r="AB1633" s="13">
        <f>IF($A1633="","",IFERROR(INDEX(ITP!$C$3:$C$21,MATCH(1,INDEX((ITP!$A$3:$A$21=$A1633)*(((ITP!$B$3:$B$21="")+ISNUMBER(SEARCH(ITP!$B$3:$B$21,$G1633&amp;" "&amp;$T1633)))&gt;0),0),0)),""))</f>
        <v/>
      </c>
    </row>
    <row r="1634">
      <c r="A1634" s="33" t="n"/>
      <c r="B1634" s="10" t="n"/>
      <c r="C1634" s="33" t="n"/>
      <c r="D1634" s="28" t="n"/>
      <c r="E1634" s="10" t="n"/>
      <c r="F1634" s="44" t="n"/>
      <c r="G1634" s="33" t="n"/>
      <c r="H1634" s="33" t="n"/>
      <c r="I1634" s="33" t="n"/>
      <c r="J1634" s="33" t="n"/>
      <c r="K1634" s="44" t="n"/>
      <c r="L1634" s="10" t="n"/>
      <c r="M1634" s="33" t="n"/>
      <c r="N1634" s="33" t="n"/>
      <c r="O1634" s="33" t="n"/>
      <c r="P1634" s="33" t="n"/>
      <c r="Q1634" s="33" t="n"/>
      <c r="R1634" s="33">
        <f>IF($AB1634="","",IFERROR(INDEX(ITP!$G$3:$G$46,MATCH($AB1634,ITP!$E$3:$E$46,0)),""))</f>
        <v/>
      </c>
      <c r="S1634" s="33" t="n"/>
      <c r="T1634" s="33" t="n"/>
      <c r="U1634" s="33">
        <f>IF($AB1634="","",IFERROR(INDEX(ITP!$I$3:$I$46,MATCH($AB1634,ITP!$E$3:$E$46,0)),""))</f>
        <v/>
      </c>
      <c r="V1634" s="33">
        <f>IF($AB1634="","",IFERROR(INDEX(ITP!$J$3:$J$46,MATCH($AB1634,ITP!$E$3:$E$46,0)),""))</f>
        <v/>
      </c>
      <c r="W1634" s="33">
        <f>IF($AB1634="","",IFERROR(INDEX(ITP!$K$3:$K$46,MATCH($AB1634,ITP!$E$3:$E$46,0)),""))</f>
        <v/>
      </c>
      <c r="X1634" s="33">
        <f>IF($AB1634="","",IFERROR(INDEX(ITP!$L$3:$L$46,MATCH($AB1634,ITP!$E$3:$E$46,0)),""))</f>
        <v/>
      </c>
      <c r="Y1634" s="33">
        <f>IF($AB1634="","",IFERROR(INDEX(ITP!$M$3:$M$46,MATCH($AB1634,ITP!$E$3:$E$46,0)),""))</f>
        <v/>
      </c>
      <c r="Z1634" s="33">
        <f>IF($AB1634="","",IFERROR(INDEX(ITP!$N$3:$N$46,MATCH($AB1634,ITP!$E$3:$E$46,0)),""))</f>
        <v/>
      </c>
      <c r="AA1634" s="13">
        <f>IF(A1634="","",A1634&amp;"|"&amp;COUNTIF($A$2:A1634,A1634))</f>
        <v/>
      </c>
      <c r="AB1634" s="13">
        <f>IF($A1634="","",IFERROR(INDEX(ITP!$C$3:$C$21,MATCH(1,INDEX((ITP!$A$3:$A$21=$A1634)*(((ITP!$B$3:$B$21="")+ISNUMBER(SEARCH(ITP!$B$3:$B$21,$G1634&amp;" "&amp;$T1634)))&gt;0),0),0)),""))</f>
        <v/>
      </c>
    </row>
    <row r="1635">
      <c r="A1635" s="33" t="n"/>
      <c r="B1635" s="10" t="n"/>
      <c r="C1635" s="33" t="n"/>
      <c r="D1635" s="28" t="n"/>
      <c r="E1635" s="10" t="n"/>
      <c r="F1635" s="44" t="n"/>
      <c r="G1635" s="33" t="n"/>
      <c r="H1635" s="33" t="n"/>
      <c r="I1635" s="33" t="n"/>
      <c r="J1635" s="33" t="n"/>
      <c r="K1635" s="44" t="n"/>
      <c r="L1635" s="10" t="n"/>
      <c r="M1635" s="33" t="n"/>
      <c r="N1635" s="33" t="n"/>
      <c r="O1635" s="33" t="n"/>
      <c r="P1635" s="33" t="n"/>
      <c r="Q1635" s="33" t="n"/>
      <c r="R1635" s="33">
        <f>IF($AB1635="","",IFERROR(INDEX(ITP!$G$3:$G$46,MATCH($AB1635,ITP!$E$3:$E$46,0)),""))</f>
        <v/>
      </c>
      <c r="S1635" s="33" t="n"/>
      <c r="T1635" s="33" t="n"/>
      <c r="U1635" s="33">
        <f>IF($AB1635="","",IFERROR(INDEX(ITP!$I$3:$I$46,MATCH($AB1635,ITP!$E$3:$E$46,0)),""))</f>
        <v/>
      </c>
      <c r="V1635" s="33">
        <f>IF($AB1635="","",IFERROR(INDEX(ITP!$J$3:$J$46,MATCH($AB1635,ITP!$E$3:$E$46,0)),""))</f>
        <v/>
      </c>
      <c r="W1635" s="33">
        <f>IF($AB1635="","",IFERROR(INDEX(ITP!$K$3:$K$46,MATCH($AB1635,ITP!$E$3:$E$46,0)),""))</f>
        <v/>
      </c>
      <c r="X1635" s="33">
        <f>IF($AB1635="","",IFERROR(INDEX(ITP!$L$3:$L$46,MATCH($AB1635,ITP!$E$3:$E$46,0)),""))</f>
        <v/>
      </c>
      <c r="Y1635" s="33">
        <f>IF($AB1635="","",IFERROR(INDEX(ITP!$M$3:$M$46,MATCH($AB1635,ITP!$E$3:$E$46,0)),""))</f>
        <v/>
      </c>
      <c r="Z1635" s="33">
        <f>IF($AB1635="","",IFERROR(INDEX(ITP!$N$3:$N$46,MATCH($AB1635,ITP!$E$3:$E$46,0)),""))</f>
        <v/>
      </c>
      <c r="AA1635" s="13">
        <f>IF(A1635="","",A1635&amp;"|"&amp;COUNTIF($A$2:A1635,A1635))</f>
        <v/>
      </c>
      <c r="AB1635" s="13">
        <f>IF($A1635="","",IFERROR(INDEX(ITP!$C$3:$C$21,MATCH(1,INDEX((ITP!$A$3:$A$21=$A1635)*(((ITP!$B$3:$B$21="")+ISNUMBER(SEARCH(ITP!$B$3:$B$21,$G1635&amp;" "&amp;$T1635)))&gt;0),0),0)),""))</f>
        <v/>
      </c>
    </row>
    <row r="1636">
      <c r="A1636" s="33" t="n"/>
      <c r="B1636" s="10" t="n"/>
      <c r="C1636" s="33" t="n"/>
      <c r="D1636" s="28" t="n"/>
      <c r="E1636" s="10" t="n"/>
      <c r="F1636" s="44" t="n"/>
      <c r="G1636" s="33" t="n"/>
      <c r="H1636" s="33" t="n"/>
      <c r="I1636" s="33" t="n"/>
      <c r="J1636" s="33" t="n"/>
      <c r="K1636" s="44" t="n"/>
      <c r="L1636" s="10" t="n"/>
      <c r="M1636" s="33" t="n"/>
      <c r="N1636" s="33" t="n"/>
      <c r="O1636" s="33" t="n"/>
      <c r="P1636" s="33" t="n"/>
      <c r="Q1636" s="33" t="n"/>
      <c r="R1636" s="33">
        <f>IF($AB1636="","",IFERROR(INDEX(ITP!$G$3:$G$46,MATCH($AB1636,ITP!$E$3:$E$46,0)),""))</f>
        <v/>
      </c>
      <c r="S1636" s="33" t="n"/>
      <c r="T1636" s="33" t="n"/>
      <c r="U1636" s="33">
        <f>IF($AB1636="","",IFERROR(INDEX(ITP!$I$3:$I$46,MATCH($AB1636,ITP!$E$3:$E$46,0)),""))</f>
        <v/>
      </c>
      <c r="V1636" s="33">
        <f>IF($AB1636="","",IFERROR(INDEX(ITP!$J$3:$J$46,MATCH($AB1636,ITP!$E$3:$E$46,0)),""))</f>
        <v/>
      </c>
      <c r="W1636" s="33">
        <f>IF($AB1636="","",IFERROR(INDEX(ITP!$K$3:$K$46,MATCH($AB1636,ITP!$E$3:$E$46,0)),""))</f>
        <v/>
      </c>
      <c r="X1636" s="33">
        <f>IF($AB1636="","",IFERROR(INDEX(ITP!$L$3:$L$46,MATCH($AB1636,ITP!$E$3:$E$46,0)),""))</f>
        <v/>
      </c>
      <c r="Y1636" s="33">
        <f>IF($AB1636="","",IFERROR(INDEX(ITP!$M$3:$M$46,MATCH($AB1636,ITP!$E$3:$E$46,0)),""))</f>
        <v/>
      </c>
      <c r="Z1636" s="33">
        <f>IF($AB1636="","",IFERROR(INDEX(ITP!$N$3:$N$46,MATCH($AB1636,ITP!$E$3:$E$46,0)),""))</f>
        <v/>
      </c>
      <c r="AA1636" s="13">
        <f>IF(A1636="","",A1636&amp;"|"&amp;COUNTIF($A$2:A1636,A1636))</f>
        <v/>
      </c>
      <c r="AB1636" s="13">
        <f>IF($A1636="","",IFERROR(INDEX(ITP!$C$3:$C$21,MATCH(1,INDEX((ITP!$A$3:$A$21=$A1636)*(((ITP!$B$3:$B$21="")+ISNUMBER(SEARCH(ITP!$B$3:$B$21,$G1636&amp;" "&amp;$T1636)))&gt;0),0),0)),""))</f>
        <v/>
      </c>
    </row>
    <row r="1637">
      <c r="A1637" s="33" t="n"/>
      <c r="B1637" s="10" t="n"/>
      <c r="C1637" s="33" t="n"/>
      <c r="D1637" s="28" t="n"/>
      <c r="E1637" s="10" t="n"/>
      <c r="F1637" s="44" t="n"/>
      <c r="G1637" s="33" t="n"/>
      <c r="H1637" s="33" t="n"/>
      <c r="I1637" s="33" t="n"/>
      <c r="J1637" s="33" t="n"/>
      <c r="K1637" s="44" t="n"/>
      <c r="L1637" s="10" t="n"/>
      <c r="M1637" s="33" t="n"/>
      <c r="N1637" s="33" t="n"/>
      <c r="O1637" s="33" t="n"/>
      <c r="P1637" s="33" t="n"/>
      <c r="Q1637" s="33" t="n"/>
      <c r="R1637" s="33">
        <f>IF($AB1637="","",IFERROR(INDEX(ITP!$G$3:$G$46,MATCH($AB1637,ITP!$E$3:$E$46,0)),""))</f>
        <v/>
      </c>
      <c r="S1637" s="33" t="n"/>
      <c r="T1637" s="33" t="n"/>
      <c r="U1637" s="33">
        <f>IF($AB1637="","",IFERROR(INDEX(ITP!$I$3:$I$46,MATCH($AB1637,ITP!$E$3:$E$46,0)),""))</f>
        <v/>
      </c>
      <c r="V1637" s="33">
        <f>IF($AB1637="","",IFERROR(INDEX(ITP!$J$3:$J$46,MATCH($AB1637,ITP!$E$3:$E$46,0)),""))</f>
        <v/>
      </c>
      <c r="W1637" s="33">
        <f>IF($AB1637="","",IFERROR(INDEX(ITP!$K$3:$K$46,MATCH($AB1637,ITP!$E$3:$E$46,0)),""))</f>
        <v/>
      </c>
      <c r="X1637" s="33">
        <f>IF($AB1637="","",IFERROR(INDEX(ITP!$L$3:$L$46,MATCH($AB1637,ITP!$E$3:$E$46,0)),""))</f>
        <v/>
      </c>
      <c r="Y1637" s="33">
        <f>IF($AB1637="","",IFERROR(INDEX(ITP!$M$3:$M$46,MATCH($AB1637,ITP!$E$3:$E$46,0)),""))</f>
        <v/>
      </c>
      <c r="Z1637" s="33">
        <f>IF($AB1637="","",IFERROR(INDEX(ITP!$N$3:$N$46,MATCH($AB1637,ITP!$E$3:$E$46,0)),""))</f>
        <v/>
      </c>
      <c r="AA1637" s="13">
        <f>IF(A1637="","",A1637&amp;"|"&amp;COUNTIF($A$2:A1637,A1637))</f>
        <v/>
      </c>
      <c r="AB1637" s="13">
        <f>IF($A1637="","",IFERROR(INDEX(ITP!$C$3:$C$21,MATCH(1,INDEX((ITP!$A$3:$A$21=$A1637)*(((ITP!$B$3:$B$21="")+ISNUMBER(SEARCH(ITP!$B$3:$B$21,$G1637&amp;" "&amp;$T1637)))&gt;0),0),0)),""))</f>
        <v/>
      </c>
    </row>
    <row r="1638">
      <c r="A1638" s="33" t="n"/>
      <c r="B1638" s="10" t="n"/>
      <c r="C1638" s="33" t="n"/>
      <c r="D1638" s="28" t="n"/>
      <c r="E1638" s="10" t="n"/>
      <c r="F1638" s="44" t="n"/>
      <c r="G1638" s="33" t="n"/>
      <c r="H1638" s="33" t="n"/>
      <c r="I1638" s="33" t="n"/>
      <c r="J1638" s="33" t="n"/>
      <c r="K1638" s="44" t="n"/>
      <c r="L1638" s="10" t="n"/>
      <c r="M1638" s="33" t="n"/>
      <c r="N1638" s="33" t="n"/>
      <c r="O1638" s="33" t="n"/>
      <c r="P1638" s="33" t="n"/>
      <c r="Q1638" s="33" t="n"/>
      <c r="R1638" s="33">
        <f>IF($AB1638="","",IFERROR(INDEX(ITP!$G$3:$G$46,MATCH($AB1638,ITP!$E$3:$E$46,0)),""))</f>
        <v/>
      </c>
      <c r="S1638" s="33" t="n"/>
      <c r="T1638" s="33" t="n"/>
      <c r="U1638" s="33">
        <f>IF($AB1638="","",IFERROR(INDEX(ITP!$I$3:$I$46,MATCH($AB1638,ITP!$E$3:$E$46,0)),""))</f>
        <v/>
      </c>
      <c r="V1638" s="33">
        <f>IF($AB1638="","",IFERROR(INDEX(ITP!$J$3:$J$46,MATCH($AB1638,ITP!$E$3:$E$46,0)),""))</f>
        <v/>
      </c>
      <c r="W1638" s="33">
        <f>IF($AB1638="","",IFERROR(INDEX(ITP!$K$3:$K$46,MATCH($AB1638,ITP!$E$3:$E$46,0)),""))</f>
        <v/>
      </c>
      <c r="X1638" s="33">
        <f>IF($AB1638="","",IFERROR(INDEX(ITP!$L$3:$L$46,MATCH($AB1638,ITP!$E$3:$E$46,0)),""))</f>
        <v/>
      </c>
      <c r="Y1638" s="33">
        <f>IF($AB1638="","",IFERROR(INDEX(ITP!$M$3:$M$46,MATCH($AB1638,ITP!$E$3:$E$46,0)),""))</f>
        <v/>
      </c>
      <c r="Z1638" s="33">
        <f>IF($AB1638="","",IFERROR(INDEX(ITP!$N$3:$N$46,MATCH($AB1638,ITP!$E$3:$E$46,0)),""))</f>
        <v/>
      </c>
      <c r="AA1638" s="13">
        <f>IF(A1638="","",A1638&amp;"|"&amp;COUNTIF($A$2:A1638,A1638))</f>
        <v/>
      </c>
      <c r="AB1638" s="13">
        <f>IF($A1638="","",IFERROR(INDEX(ITP!$C$3:$C$21,MATCH(1,INDEX((ITP!$A$3:$A$21=$A1638)*(((ITP!$B$3:$B$21="")+ISNUMBER(SEARCH(ITP!$B$3:$B$21,$G1638&amp;" "&amp;$T1638)))&gt;0),0),0)),""))</f>
        <v/>
      </c>
    </row>
    <row r="1639">
      <c r="A1639" s="33" t="n"/>
      <c r="B1639" s="10" t="n"/>
      <c r="C1639" s="33" t="n"/>
      <c r="D1639" s="28" t="n"/>
      <c r="E1639" s="10" t="n"/>
      <c r="F1639" s="44" t="n"/>
      <c r="G1639" s="33" t="n"/>
      <c r="H1639" s="33" t="n"/>
      <c r="I1639" s="33" t="n"/>
      <c r="J1639" s="33" t="n"/>
      <c r="K1639" s="44" t="n"/>
      <c r="L1639" s="10" t="n"/>
      <c r="M1639" s="33" t="n"/>
      <c r="N1639" s="33" t="n"/>
      <c r="O1639" s="33" t="n"/>
      <c r="P1639" s="33" t="n"/>
      <c r="Q1639" s="33" t="n"/>
      <c r="R1639" s="33">
        <f>IF($AB1639="","",IFERROR(INDEX(ITP!$G$3:$G$46,MATCH($AB1639,ITP!$E$3:$E$46,0)),""))</f>
        <v/>
      </c>
      <c r="S1639" s="33" t="n"/>
      <c r="T1639" s="33" t="n"/>
      <c r="U1639" s="33">
        <f>IF($AB1639="","",IFERROR(INDEX(ITP!$I$3:$I$46,MATCH($AB1639,ITP!$E$3:$E$46,0)),""))</f>
        <v/>
      </c>
      <c r="V1639" s="33">
        <f>IF($AB1639="","",IFERROR(INDEX(ITP!$J$3:$J$46,MATCH($AB1639,ITP!$E$3:$E$46,0)),""))</f>
        <v/>
      </c>
      <c r="W1639" s="33">
        <f>IF($AB1639="","",IFERROR(INDEX(ITP!$K$3:$K$46,MATCH($AB1639,ITP!$E$3:$E$46,0)),""))</f>
        <v/>
      </c>
      <c r="X1639" s="33">
        <f>IF($AB1639="","",IFERROR(INDEX(ITP!$L$3:$L$46,MATCH($AB1639,ITP!$E$3:$E$46,0)),""))</f>
        <v/>
      </c>
      <c r="Y1639" s="33">
        <f>IF($AB1639="","",IFERROR(INDEX(ITP!$M$3:$M$46,MATCH($AB1639,ITP!$E$3:$E$46,0)),""))</f>
        <v/>
      </c>
      <c r="Z1639" s="33">
        <f>IF($AB1639="","",IFERROR(INDEX(ITP!$N$3:$N$46,MATCH($AB1639,ITP!$E$3:$E$46,0)),""))</f>
        <v/>
      </c>
      <c r="AA1639" s="13">
        <f>IF(A1639="","",A1639&amp;"|"&amp;COUNTIF($A$2:A1639,A1639))</f>
        <v/>
      </c>
      <c r="AB1639" s="13">
        <f>IF($A1639="","",IFERROR(INDEX(ITP!$C$3:$C$21,MATCH(1,INDEX((ITP!$A$3:$A$21=$A1639)*(((ITP!$B$3:$B$21="")+ISNUMBER(SEARCH(ITP!$B$3:$B$21,$G1639&amp;" "&amp;$T1639)))&gt;0),0),0)),""))</f>
        <v/>
      </c>
    </row>
    <row r="1640">
      <c r="A1640" s="33" t="n"/>
      <c r="B1640" s="10" t="n"/>
      <c r="C1640" s="33" t="n"/>
      <c r="D1640" s="28" t="n"/>
      <c r="E1640" s="10" t="n"/>
      <c r="F1640" s="44" t="n"/>
      <c r="G1640" s="33" t="n"/>
      <c r="H1640" s="33" t="n"/>
      <c r="I1640" s="33" t="n"/>
      <c r="J1640" s="33" t="n"/>
      <c r="K1640" s="44" t="n"/>
      <c r="L1640" s="10" t="n"/>
      <c r="M1640" s="33" t="n"/>
      <c r="N1640" s="33" t="n"/>
      <c r="O1640" s="33" t="n"/>
      <c r="P1640" s="33" t="n"/>
      <c r="Q1640" s="33" t="n"/>
      <c r="R1640" s="33">
        <f>IF($AB1640="","",IFERROR(INDEX(ITP!$G$3:$G$46,MATCH($AB1640,ITP!$E$3:$E$46,0)),""))</f>
        <v/>
      </c>
      <c r="S1640" s="33" t="n"/>
      <c r="T1640" s="33" t="n"/>
      <c r="U1640" s="33">
        <f>IF($AB1640="","",IFERROR(INDEX(ITP!$I$3:$I$46,MATCH($AB1640,ITP!$E$3:$E$46,0)),""))</f>
        <v/>
      </c>
      <c r="V1640" s="33">
        <f>IF($AB1640="","",IFERROR(INDEX(ITP!$J$3:$J$46,MATCH($AB1640,ITP!$E$3:$E$46,0)),""))</f>
        <v/>
      </c>
      <c r="W1640" s="33">
        <f>IF($AB1640="","",IFERROR(INDEX(ITP!$K$3:$K$46,MATCH($AB1640,ITP!$E$3:$E$46,0)),""))</f>
        <v/>
      </c>
      <c r="X1640" s="33">
        <f>IF($AB1640="","",IFERROR(INDEX(ITP!$L$3:$L$46,MATCH($AB1640,ITP!$E$3:$E$46,0)),""))</f>
        <v/>
      </c>
      <c r="Y1640" s="33">
        <f>IF($AB1640="","",IFERROR(INDEX(ITP!$M$3:$M$46,MATCH($AB1640,ITP!$E$3:$E$46,0)),""))</f>
        <v/>
      </c>
      <c r="Z1640" s="33">
        <f>IF($AB1640="","",IFERROR(INDEX(ITP!$N$3:$N$46,MATCH($AB1640,ITP!$E$3:$E$46,0)),""))</f>
        <v/>
      </c>
      <c r="AA1640" s="13">
        <f>IF(A1640="","",A1640&amp;"|"&amp;COUNTIF($A$2:A1640,A1640))</f>
        <v/>
      </c>
      <c r="AB1640" s="13">
        <f>IF($A1640="","",IFERROR(INDEX(ITP!$C$3:$C$21,MATCH(1,INDEX((ITP!$A$3:$A$21=$A1640)*(((ITP!$B$3:$B$21="")+ISNUMBER(SEARCH(ITP!$B$3:$B$21,$G1640&amp;" "&amp;$T1640)))&gt;0),0),0)),""))</f>
        <v/>
      </c>
    </row>
    <row r="1641">
      <c r="A1641" s="33" t="n"/>
      <c r="B1641" s="10" t="n"/>
      <c r="C1641" s="33" t="n"/>
      <c r="D1641" s="28" t="n"/>
      <c r="E1641" s="10" t="n"/>
      <c r="F1641" s="44" t="n"/>
      <c r="G1641" s="33" t="n"/>
      <c r="H1641" s="33" t="n"/>
      <c r="I1641" s="33" t="n"/>
      <c r="J1641" s="33" t="n"/>
      <c r="K1641" s="44" t="n"/>
      <c r="L1641" s="10" t="n"/>
      <c r="M1641" s="33" t="n"/>
      <c r="N1641" s="33" t="n"/>
      <c r="O1641" s="33" t="n"/>
      <c r="P1641" s="33" t="n"/>
      <c r="Q1641" s="33" t="n"/>
      <c r="R1641" s="33">
        <f>IF($AB1641="","",IFERROR(INDEX(ITP!$G$3:$G$46,MATCH($AB1641,ITP!$E$3:$E$46,0)),""))</f>
        <v/>
      </c>
      <c r="S1641" s="33" t="n"/>
      <c r="T1641" s="33" t="n"/>
      <c r="U1641" s="33">
        <f>IF($AB1641="","",IFERROR(INDEX(ITP!$I$3:$I$46,MATCH($AB1641,ITP!$E$3:$E$46,0)),""))</f>
        <v/>
      </c>
      <c r="V1641" s="33">
        <f>IF($AB1641="","",IFERROR(INDEX(ITP!$J$3:$J$46,MATCH($AB1641,ITP!$E$3:$E$46,0)),""))</f>
        <v/>
      </c>
      <c r="W1641" s="33">
        <f>IF($AB1641="","",IFERROR(INDEX(ITP!$K$3:$K$46,MATCH($AB1641,ITP!$E$3:$E$46,0)),""))</f>
        <v/>
      </c>
      <c r="X1641" s="33">
        <f>IF($AB1641="","",IFERROR(INDEX(ITP!$L$3:$L$46,MATCH($AB1641,ITP!$E$3:$E$46,0)),""))</f>
        <v/>
      </c>
      <c r="Y1641" s="33">
        <f>IF($AB1641="","",IFERROR(INDEX(ITP!$M$3:$M$46,MATCH($AB1641,ITP!$E$3:$E$46,0)),""))</f>
        <v/>
      </c>
      <c r="Z1641" s="33">
        <f>IF($AB1641="","",IFERROR(INDEX(ITP!$N$3:$N$46,MATCH($AB1641,ITP!$E$3:$E$46,0)),""))</f>
        <v/>
      </c>
      <c r="AA1641" s="13">
        <f>IF(A1641="","",A1641&amp;"|"&amp;COUNTIF($A$2:A1641,A1641))</f>
        <v/>
      </c>
      <c r="AB1641" s="13">
        <f>IF($A1641="","",IFERROR(INDEX(ITP!$C$3:$C$21,MATCH(1,INDEX((ITP!$A$3:$A$21=$A1641)*(((ITP!$B$3:$B$21="")+ISNUMBER(SEARCH(ITP!$B$3:$B$21,$G1641&amp;" "&amp;$T1641)))&gt;0),0),0)),""))</f>
        <v/>
      </c>
    </row>
    <row r="1642">
      <c r="A1642" s="33" t="n"/>
      <c r="B1642" s="10" t="n"/>
      <c r="C1642" s="33" t="n"/>
      <c r="D1642" s="28" t="n"/>
      <c r="E1642" s="10" t="n"/>
      <c r="F1642" s="44" t="n"/>
      <c r="G1642" s="33" t="n"/>
      <c r="H1642" s="33" t="n"/>
      <c r="I1642" s="33" t="n"/>
      <c r="J1642" s="33" t="n"/>
      <c r="K1642" s="44" t="n"/>
      <c r="L1642" s="10" t="n"/>
      <c r="M1642" s="33" t="n"/>
      <c r="N1642" s="33" t="n"/>
      <c r="O1642" s="33" t="n"/>
      <c r="P1642" s="33" t="n"/>
      <c r="Q1642" s="33" t="n"/>
      <c r="R1642" s="33">
        <f>IF($AB1642="","",IFERROR(INDEX(ITP!$G$3:$G$46,MATCH($AB1642,ITP!$E$3:$E$46,0)),""))</f>
        <v/>
      </c>
      <c r="S1642" s="33" t="n"/>
      <c r="T1642" s="33" t="n"/>
      <c r="U1642" s="33">
        <f>IF($AB1642="","",IFERROR(INDEX(ITP!$I$3:$I$46,MATCH($AB1642,ITP!$E$3:$E$46,0)),""))</f>
        <v/>
      </c>
      <c r="V1642" s="33">
        <f>IF($AB1642="","",IFERROR(INDEX(ITP!$J$3:$J$46,MATCH($AB1642,ITP!$E$3:$E$46,0)),""))</f>
        <v/>
      </c>
      <c r="W1642" s="33">
        <f>IF($AB1642="","",IFERROR(INDEX(ITP!$K$3:$K$46,MATCH($AB1642,ITP!$E$3:$E$46,0)),""))</f>
        <v/>
      </c>
      <c r="X1642" s="33">
        <f>IF($AB1642="","",IFERROR(INDEX(ITP!$L$3:$L$46,MATCH($AB1642,ITP!$E$3:$E$46,0)),""))</f>
        <v/>
      </c>
      <c r="Y1642" s="33">
        <f>IF($AB1642="","",IFERROR(INDEX(ITP!$M$3:$M$46,MATCH($AB1642,ITP!$E$3:$E$46,0)),""))</f>
        <v/>
      </c>
      <c r="Z1642" s="33">
        <f>IF($AB1642="","",IFERROR(INDEX(ITP!$N$3:$N$46,MATCH($AB1642,ITP!$E$3:$E$46,0)),""))</f>
        <v/>
      </c>
      <c r="AA1642" s="13">
        <f>IF(A1642="","",A1642&amp;"|"&amp;COUNTIF($A$2:A1642,A1642))</f>
        <v/>
      </c>
      <c r="AB1642" s="13">
        <f>IF($A1642="","",IFERROR(INDEX(ITP!$C$3:$C$21,MATCH(1,INDEX((ITP!$A$3:$A$21=$A1642)*(((ITP!$B$3:$B$21="")+ISNUMBER(SEARCH(ITP!$B$3:$B$21,$G1642&amp;" "&amp;$T1642)))&gt;0),0),0)),""))</f>
        <v/>
      </c>
    </row>
    <row r="1643">
      <c r="A1643" s="33" t="n"/>
      <c r="B1643" s="10" t="n"/>
      <c r="C1643" s="33" t="n"/>
      <c r="D1643" s="28" t="n"/>
      <c r="E1643" s="10" t="n"/>
      <c r="F1643" s="44" t="n"/>
      <c r="G1643" s="33" t="n"/>
      <c r="H1643" s="33" t="n"/>
      <c r="I1643" s="33" t="n"/>
      <c r="J1643" s="33" t="n"/>
      <c r="K1643" s="44" t="n"/>
      <c r="L1643" s="10" t="n"/>
      <c r="M1643" s="33" t="n"/>
      <c r="N1643" s="33" t="n"/>
      <c r="O1643" s="33" t="n"/>
      <c r="P1643" s="33" t="n"/>
      <c r="Q1643" s="33" t="n"/>
      <c r="R1643" s="33">
        <f>IF($AB1643="","",IFERROR(INDEX(ITP!$G$3:$G$46,MATCH($AB1643,ITP!$E$3:$E$46,0)),""))</f>
        <v/>
      </c>
      <c r="S1643" s="33" t="n"/>
      <c r="T1643" s="33" t="n"/>
      <c r="U1643" s="33">
        <f>IF($AB1643="","",IFERROR(INDEX(ITP!$I$3:$I$46,MATCH($AB1643,ITP!$E$3:$E$46,0)),""))</f>
        <v/>
      </c>
      <c r="V1643" s="33">
        <f>IF($AB1643="","",IFERROR(INDEX(ITP!$J$3:$J$46,MATCH($AB1643,ITP!$E$3:$E$46,0)),""))</f>
        <v/>
      </c>
      <c r="W1643" s="33">
        <f>IF($AB1643="","",IFERROR(INDEX(ITP!$K$3:$K$46,MATCH($AB1643,ITP!$E$3:$E$46,0)),""))</f>
        <v/>
      </c>
      <c r="X1643" s="33">
        <f>IF($AB1643="","",IFERROR(INDEX(ITP!$L$3:$L$46,MATCH($AB1643,ITP!$E$3:$E$46,0)),""))</f>
        <v/>
      </c>
      <c r="Y1643" s="33">
        <f>IF($AB1643="","",IFERROR(INDEX(ITP!$M$3:$M$46,MATCH($AB1643,ITP!$E$3:$E$46,0)),""))</f>
        <v/>
      </c>
      <c r="Z1643" s="33">
        <f>IF($AB1643="","",IFERROR(INDEX(ITP!$N$3:$N$46,MATCH($AB1643,ITP!$E$3:$E$46,0)),""))</f>
        <v/>
      </c>
      <c r="AA1643" s="13">
        <f>IF(A1643="","",A1643&amp;"|"&amp;COUNTIF($A$2:A1643,A1643))</f>
        <v/>
      </c>
      <c r="AB1643" s="13">
        <f>IF($A1643="","",IFERROR(INDEX(ITP!$C$3:$C$21,MATCH(1,INDEX((ITP!$A$3:$A$21=$A1643)*(((ITP!$B$3:$B$21="")+ISNUMBER(SEARCH(ITP!$B$3:$B$21,$G1643&amp;" "&amp;$T1643)))&gt;0),0),0)),""))</f>
        <v/>
      </c>
    </row>
    <row r="1644">
      <c r="A1644" s="33" t="n"/>
      <c r="B1644" s="10" t="n"/>
      <c r="C1644" s="33" t="n"/>
      <c r="D1644" s="28" t="n"/>
      <c r="E1644" s="10" t="n"/>
      <c r="F1644" s="44" t="n"/>
      <c r="G1644" s="33" t="n"/>
      <c r="H1644" s="33" t="n"/>
      <c r="I1644" s="33" t="n"/>
      <c r="J1644" s="33" t="n"/>
      <c r="K1644" s="44" t="n"/>
      <c r="L1644" s="10" t="n"/>
      <c r="M1644" s="33" t="n"/>
      <c r="N1644" s="33" t="n"/>
      <c r="O1644" s="33" t="n"/>
      <c r="P1644" s="33" t="n"/>
      <c r="Q1644" s="33" t="n"/>
      <c r="R1644" s="33">
        <f>IF($AB1644="","",IFERROR(INDEX(ITP!$G$3:$G$46,MATCH($AB1644,ITP!$E$3:$E$46,0)),""))</f>
        <v/>
      </c>
      <c r="S1644" s="33" t="n"/>
      <c r="T1644" s="33" t="n"/>
      <c r="U1644" s="33">
        <f>IF($AB1644="","",IFERROR(INDEX(ITP!$I$3:$I$46,MATCH($AB1644,ITP!$E$3:$E$46,0)),""))</f>
        <v/>
      </c>
      <c r="V1644" s="33">
        <f>IF($AB1644="","",IFERROR(INDEX(ITP!$J$3:$J$46,MATCH($AB1644,ITP!$E$3:$E$46,0)),""))</f>
        <v/>
      </c>
      <c r="W1644" s="33">
        <f>IF($AB1644="","",IFERROR(INDEX(ITP!$K$3:$K$46,MATCH($AB1644,ITP!$E$3:$E$46,0)),""))</f>
        <v/>
      </c>
      <c r="X1644" s="33">
        <f>IF($AB1644="","",IFERROR(INDEX(ITP!$L$3:$L$46,MATCH($AB1644,ITP!$E$3:$E$46,0)),""))</f>
        <v/>
      </c>
      <c r="Y1644" s="33">
        <f>IF($AB1644="","",IFERROR(INDEX(ITP!$M$3:$M$46,MATCH($AB1644,ITP!$E$3:$E$46,0)),""))</f>
        <v/>
      </c>
      <c r="Z1644" s="33">
        <f>IF($AB1644="","",IFERROR(INDEX(ITP!$N$3:$N$46,MATCH($AB1644,ITP!$E$3:$E$46,0)),""))</f>
        <v/>
      </c>
      <c r="AA1644" s="13">
        <f>IF(A1644="","",A1644&amp;"|"&amp;COUNTIF($A$2:A1644,A1644))</f>
        <v/>
      </c>
      <c r="AB1644" s="13">
        <f>IF($A1644="","",IFERROR(INDEX(ITP!$C$3:$C$21,MATCH(1,INDEX((ITP!$A$3:$A$21=$A1644)*(((ITP!$B$3:$B$21="")+ISNUMBER(SEARCH(ITP!$B$3:$B$21,$G1644&amp;" "&amp;$T1644)))&gt;0),0),0)),""))</f>
        <v/>
      </c>
    </row>
    <row r="1645">
      <c r="A1645" s="33" t="n"/>
      <c r="B1645" s="10" t="n"/>
      <c r="C1645" s="33" t="n"/>
      <c r="D1645" s="28" t="n"/>
      <c r="E1645" s="10" t="n"/>
      <c r="F1645" s="44" t="n"/>
      <c r="G1645" s="33" t="n"/>
      <c r="H1645" s="33" t="n"/>
      <c r="I1645" s="33" t="n"/>
      <c r="J1645" s="33" t="n"/>
      <c r="K1645" s="44" t="n"/>
      <c r="L1645" s="10" t="n"/>
      <c r="M1645" s="33" t="n"/>
      <c r="N1645" s="33" t="n"/>
      <c r="O1645" s="33" t="n"/>
      <c r="P1645" s="33" t="n"/>
      <c r="Q1645" s="33" t="n"/>
      <c r="R1645" s="33">
        <f>IF($AB1645="","",IFERROR(INDEX(ITP!$G$3:$G$46,MATCH($AB1645,ITP!$E$3:$E$46,0)),""))</f>
        <v/>
      </c>
      <c r="S1645" s="33" t="n"/>
      <c r="T1645" s="33" t="n"/>
      <c r="U1645" s="33">
        <f>IF($AB1645="","",IFERROR(INDEX(ITP!$I$3:$I$46,MATCH($AB1645,ITP!$E$3:$E$46,0)),""))</f>
        <v/>
      </c>
      <c r="V1645" s="33">
        <f>IF($AB1645="","",IFERROR(INDEX(ITP!$J$3:$J$46,MATCH($AB1645,ITP!$E$3:$E$46,0)),""))</f>
        <v/>
      </c>
      <c r="W1645" s="33">
        <f>IF($AB1645="","",IFERROR(INDEX(ITP!$K$3:$K$46,MATCH($AB1645,ITP!$E$3:$E$46,0)),""))</f>
        <v/>
      </c>
      <c r="X1645" s="33">
        <f>IF($AB1645="","",IFERROR(INDEX(ITP!$L$3:$L$46,MATCH($AB1645,ITP!$E$3:$E$46,0)),""))</f>
        <v/>
      </c>
      <c r="Y1645" s="33">
        <f>IF($AB1645="","",IFERROR(INDEX(ITP!$M$3:$M$46,MATCH($AB1645,ITP!$E$3:$E$46,0)),""))</f>
        <v/>
      </c>
      <c r="Z1645" s="33">
        <f>IF($AB1645="","",IFERROR(INDEX(ITP!$N$3:$N$46,MATCH($AB1645,ITP!$E$3:$E$46,0)),""))</f>
        <v/>
      </c>
      <c r="AA1645" s="13">
        <f>IF(A1645="","",A1645&amp;"|"&amp;COUNTIF($A$2:A1645,A1645))</f>
        <v/>
      </c>
      <c r="AB1645" s="13">
        <f>IF($A1645="","",IFERROR(INDEX(ITP!$C$3:$C$21,MATCH(1,INDEX((ITP!$A$3:$A$21=$A1645)*(((ITP!$B$3:$B$21="")+ISNUMBER(SEARCH(ITP!$B$3:$B$21,$G1645&amp;" "&amp;$T1645)))&gt;0),0),0)),""))</f>
        <v/>
      </c>
    </row>
    <row r="1646">
      <c r="A1646" s="33" t="n"/>
      <c r="B1646" s="10" t="n"/>
      <c r="C1646" s="33" t="n"/>
      <c r="D1646" s="28" t="n"/>
      <c r="E1646" s="10" t="n"/>
      <c r="F1646" s="44" t="n"/>
      <c r="G1646" s="33" t="n"/>
      <c r="H1646" s="33" t="n"/>
      <c r="I1646" s="33" t="n"/>
      <c r="J1646" s="33" t="n"/>
      <c r="K1646" s="44" t="n"/>
      <c r="L1646" s="10" t="n"/>
      <c r="M1646" s="33" t="n"/>
      <c r="N1646" s="33" t="n"/>
      <c r="O1646" s="33" t="n"/>
      <c r="P1646" s="33" t="n"/>
      <c r="Q1646" s="33" t="n"/>
      <c r="R1646" s="33">
        <f>IF($AB1646="","",IFERROR(INDEX(ITP!$G$3:$G$46,MATCH($AB1646,ITP!$E$3:$E$46,0)),""))</f>
        <v/>
      </c>
      <c r="S1646" s="33" t="n"/>
      <c r="T1646" s="33" t="n"/>
      <c r="U1646" s="33">
        <f>IF($AB1646="","",IFERROR(INDEX(ITP!$I$3:$I$46,MATCH($AB1646,ITP!$E$3:$E$46,0)),""))</f>
        <v/>
      </c>
      <c r="V1646" s="33">
        <f>IF($AB1646="","",IFERROR(INDEX(ITP!$J$3:$J$46,MATCH($AB1646,ITP!$E$3:$E$46,0)),""))</f>
        <v/>
      </c>
      <c r="W1646" s="33">
        <f>IF($AB1646="","",IFERROR(INDEX(ITP!$K$3:$K$46,MATCH($AB1646,ITP!$E$3:$E$46,0)),""))</f>
        <v/>
      </c>
      <c r="X1646" s="33">
        <f>IF($AB1646="","",IFERROR(INDEX(ITP!$L$3:$L$46,MATCH($AB1646,ITP!$E$3:$E$46,0)),""))</f>
        <v/>
      </c>
      <c r="Y1646" s="33">
        <f>IF($AB1646="","",IFERROR(INDEX(ITP!$M$3:$M$46,MATCH($AB1646,ITP!$E$3:$E$46,0)),""))</f>
        <v/>
      </c>
      <c r="Z1646" s="33">
        <f>IF($AB1646="","",IFERROR(INDEX(ITP!$N$3:$N$46,MATCH($AB1646,ITP!$E$3:$E$46,0)),""))</f>
        <v/>
      </c>
      <c r="AA1646" s="13">
        <f>IF(A1646="","",A1646&amp;"|"&amp;COUNTIF($A$2:A1646,A1646))</f>
        <v/>
      </c>
      <c r="AB1646" s="13">
        <f>IF($A1646="","",IFERROR(INDEX(ITP!$C$3:$C$21,MATCH(1,INDEX((ITP!$A$3:$A$21=$A1646)*(((ITP!$B$3:$B$21="")+ISNUMBER(SEARCH(ITP!$B$3:$B$21,$G1646&amp;" "&amp;$T1646)))&gt;0),0),0)),""))</f>
        <v/>
      </c>
    </row>
    <row r="1647">
      <c r="A1647" s="33" t="n"/>
      <c r="B1647" s="10" t="n"/>
      <c r="C1647" s="33" t="n"/>
      <c r="D1647" s="28" t="n"/>
      <c r="E1647" s="10" t="n"/>
      <c r="F1647" s="44" t="n"/>
      <c r="G1647" s="33" t="n"/>
      <c r="H1647" s="33" t="n"/>
      <c r="I1647" s="33" t="n"/>
      <c r="J1647" s="33" t="n"/>
      <c r="K1647" s="44" t="n"/>
      <c r="L1647" s="10" t="n"/>
      <c r="M1647" s="33" t="n"/>
      <c r="N1647" s="33" t="n"/>
      <c r="O1647" s="33" t="n"/>
      <c r="P1647" s="33" t="n"/>
      <c r="Q1647" s="33" t="n"/>
      <c r="R1647" s="33">
        <f>IF($AB1647="","",IFERROR(INDEX(ITP!$G$3:$G$46,MATCH($AB1647,ITP!$E$3:$E$46,0)),""))</f>
        <v/>
      </c>
      <c r="S1647" s="33" t="n"/>
      <c r="T1647" s="33" t="n"/>
      <c r="U1647" s="33">
        <f>IF($AB1647="","",IFERROR(INDEX(ITP!$I$3:$I$46,MATCH($AB1647,ITP!$E$3:$E$46,0)),""))</f>
        <v/>
      </c>
      <c r="V1647" s="33">
        <f>IF($AB1647="","",IFERROR(INDEX(ITP!$J$3:$J$46,MATCH($AB1647,ITP!$E$3:$E$46,0)),""))</f>
        <v/>
      </c>
      <c r="W1647" s="33">
        <f>IF($AB1647="","",IFERROR(INDEX(ITP!$K$3:$K$46,MATCH($AB1647,ITP!$E$3:$E$46,0)),""))</f>
        <v/>
      </c>
      <c r="X1647" s="33">
        <f>IF($AB1647="","",IFERROR(INDEX(ITP!$L$3:$L$46,MATCH($AB1647,ITP!$E$3:$E$46,0)),""))</f>
        <v/>
      </c>
      <c r="Y1647" s="33">
        <f>IF($AB1647="","",IFERROR(INDEX(ITP!$M$3:$M$46,MATCH($AB1647,ITP!$E$3:$E$46,0)),""))</f>
        <v/>
      </c>
      <c r="Z1647" s="33">
        <f>IF($AB1647="","",IFERROR(INDEX(ITP!$N$3:$N$46,MATCH($AB1647,ITP!$E$3:$E$46,0)),""))</f>
        <v/>
      </c>
      <c r="AA1647" s="13">
        <f>IF(A1647="","",A1647&amp;"|"&amp;COUNTIF($A$2:A1647,A1647))</f>
        <v/>
      </c>
      <c r="AB1647" s="13">
        <f>IF($A1647="","",IFERROR(INDEX(ITP!$C$3:$C$21,MATCH(1,INDEX((ITP!$A$3:$A$21=$A1647)*(((ITP!$B$3:$B$21="")+ISNUMBER(SEARCH(ITP!$B$3:$B$21,$G1647&amp;" "&amp;$T1647)))&gt;0),0),0)),""))</f>
        <v/>
      </c>
    </row>
    <row r="1648">
      <c r="A1648" s="33" t="n"/>
      <c r="B1648" s="10" t="n"/>
      <c r="C1648" s="33" t="n"/>
      <c r="D1648" s="28" t="n"/>
      <c r="E1648" s="10" t="n"/>
      <c r="F1648" s="44" t="n"/>
      <c r="G1648" s="33" t="n"/>
      <c r="H1648" s="33" t="n"/>
      <c r="I1648" s="33" t="n"/>
      <c r="J1648" s="33" t="n"/>
      <c r="K1648" s="44" t="n"/>
      <c r="L1648" s="10" t="n"/>
      <c r="M1648" s="33" t="n"/>
      <c r="N1648" s="33" t="n"/>
      <c r="O1648" s="33" t="n"/>
      <c r="P1648" s="33" t="n"/>
      <c r="Q1648" s="33" t="n"/>
      <c r="R1648" s="33">
        <f>IF($AB1648="","",IFERROR(INDEX(ITP!$G$3:$G$46,MATCH($AB1648,ITP!$E$3:$E$46,0)),""))</f>
        <v/>
      </c>
      <c r="S1648" s="33" t="n"/>
      <c r="T1648" s="33" t="n"/>
      <c r="U1648" s="33">
        <f>IF($AB1648="","",IFERROR(INDEX(ITP!$I$3:$I$46,MATCH($AB1648,ITP!$E$3:$E$46,0)),""))</f>
        <v/>
      </c>
      <c r="V1648" s="33">
        <f>IF($AB1648="","",IFERROR(INDEX(ITP!$J$3:$J$46,MATCH($AB1648,ITP!$E$3:$E$46,0)),""))</f>
        <v/>
      </c>
      <c r="W1648" s="33">
        <f>IF($AB1648="","",IFERROR(INDEX(ITP!$K$3:$K$46,MATCH($AB1648,ITP!$E$3:$E$46,0)),""))</f>
        <v/>
      </c>
      <c r="X1648" s="33">
        <f>IF($AB1648="","",IFERROR(INDEX(ITP!$L$3:$L$46,MATCH($AB1648,ITP!$E$3:$E$46,0)),""))</f>
        <v/>
      </c>
      <c r="Y1648" s="33">
        <f>IF($AB1648="","",IFERROR(INDEX(ITP!$M$3:$M$46,MATCH($AB1648,ITP!$E$3:$E$46,0)),""))</f>
        <v/>
      </c>
      <c r="Z1648" s="33">
        <f>IF($AB1648="","",IFERROR(INDEX(ITP!$N$3:$N$46,MATCH($AB1648,ITP!$E$3:$E$46,0)),""))</f>
        <v/>
      </c>
      <c r="AA1648" s="13">
        <f>IF(A1648="","",A1648&amp;"|"&amp;COUNTIF($A$2:A1648,A1648))</f>
        <v/>
      </c>
      <c r="AB1648" s="13">
        <f>IF($A1648="","",IFERROR(INDEX(ITP!$C$3:$C$21,MATCH(1,INDEX((ITP!$A$3:$A$21=$A1648)*(((ITP!$B$3:$B$21="")+ISNUMBER(SEARCH(ITP!$B$3:$B$21,$G1648&amp;" "&amp;$T1648)))&gt;0),0),0)),""))</f>
        <v/>
      </c>
    </row>
    <row r="1649">
      <c r="A1649" s="33" t="n"/>
      <c r="B1649" s="10" t="n"/>
      <c r="C1649" s="33" t="n"/>
      <c r="D1649" s="28" t="n"/>
      <c r="E1649" s="10" t="n"/>
      <c r="F1649" s="44" t="n"/>
      <c r="G1649" s="33" t="n"/>
      <c r="H1649" s="33" t="n"/>
      <c r="I1649" s="33" t="n"/>
      <c r="J1649" s="33" t="n"/>
      <c r="K1649" s="44" t="n"/>
      <c r="L1649" s="10" t="n"/>
      <c r="M1649" s="33" t="n"/>
      <c r="N1649" s="33" t="n"/>
      <c r="O1649" s="33" t="n"/>
      <c r="P1649" s="33" t="n"/>
      <c r="Q1649" s="33" t="n"/>
      <c r="R1649" s="33">
        <f>IF($AB1649="","",IFERROR(INDEX(ITP!$G$3:$G$46,MATCH($AB1649,ITP!$E$3:$E$46,0)),""))</f>
        <v/>
      </c>
      <c r="S1649" s="33" t="n"/>
      <c r="T1649" s="33" t="n"/>
      <c r="U1649" s="33">
        <f>IF($AB1649="","",IFERROR(INDEX(ITP!$I$3:$I$46,MATCH($AB1649,ITP!$E$3:$E$46,0)),""))</f>
        <v/>
      </c>
      <c r="V1649" s="33">
        <f>IF($AB1649="","",IFERROR(INDEX(ITP!$J$3:$J$46,MATCH($AB1649,ITP!$E$3:$E$46,0)),""))</f>
        <v/>
      </c>
      <c r="W1649" s="33">
        <f>IF($AB1649="","",IFERROR(INDEX(ITP!$K$3:$K$46,MATCH($AB1649,ITP!$E$3:$E$46,0)),""))</f>
        <v/>
      </c>
      <c r="X1649" s="33">
        <f>IF($AB1649="","",IFERROR(INDEX(ITP!$L$3:$L$46,MATCH($AB1649,ITP!$E$3:$E$46,0)),""))</f>
        <v/>
      </c>
      <c r="Y1649" s="33">
        <f>IF($AB1649="","",IFERROR(INDEX(ITP!$M$3:$M$46,MATCH($AB1649,ITP!$E$3:$E$46,0)),""))</f>
        <v/>
      </c>
      <c r="Z1649" s="33">
        <f>IF($AB1649="","",IFERROR(INDEX(ITP!$N$3:$N$46,MATCH($AB1649,ITP!$E$3:$E$46,0)),""))</f>
        <v/>
      </c>
      <c r="AA1649" s="13">
        <f>IF(A1649="","",A1649&amp;"|"&amp;COUNTIF($A$2:A1649,A1649))</f>
        <v/>
      </c>
      <c r="AB1649" s="13">
        <f>IF($A1649="","",IFERROR(INDEX(ITP!$C$3:$C$21,MATCH(1,INDEX((ITP!$A$3:$A$21=$A1649)*(((ITP!$B$3:$B$21="")+ISNUMBER(SEARCH(ITP!$B$3:$B$21,$G1649&amp;" "&amp;$T1649)))&gt;0),0),0)),""))</f>
        <v/>
      </c>
    </row>
    <row r="1650">
      <c r="A1650" s="33" t="n"/>
      <c r="B1650" s="10" t="n"/>
      <c r="C1650" s="33" t="n"/>
      <c r="D1650" s="28" t="n"/>
      <c r="E1650" s="10" t="n"/>
      <c r="F1650" s="44" t="n"/>
      <c r="G1650" s="33" t="n"/>
      <c r="H1650" s="33" t="n"/>
      <c r="I1650" s="33" t="n"/>
      <c r="J1650" s="33" t="n"/>
      <c r="K1650" s="44" t="n"/>
      <c r="L1650" s="10" t="n"/>
      <c r="M1650" s="33" t="n"/>
      <c r="N1650" s="33" t="n"/>
      <c r="O1650" s="33" t="n"/>
      <c r="P1650" s="33" t="n"/>
      <c r="Q1650" s="33" t="n"/>
      <c r="R1650" s="33">
        <f>IF($AB1650="","",IFERROR(INDEX(ITP!$G$3:$G$46,MATCH($AB1650,ITP!$E$3:$E$46,0)),""))</f>
        <v/>
      </c>
      <c r="S1650" s="33" t="n"/>
      <c r="T1650" s="33" t="n"/>
      <c r="U1650" s="33">
        <f>IF($AB1650="","",IFERROR(INDEX(ITP!$I$3:$I$46,MATCH($AB1650,ITP!$E$3:$E$46,0)),""))</f>
        <v/>
      </c>
      <c r="V1650" s="33">
        <f>IF($AB1650="","",IFERROR(INDEX(ITP!$J$3:$J$46,MATCH($AB1650,ITP!$E$3:$E$46,0)),""))</f>
        <v/>
      </c>
      <c r="W1650" s="33">
        <f>IF($AB1650="","",IFERROR(INDEX(ITP!$K$3:$K$46,MATCH($AB1650,ITP!$E$3:$E$46,0)),""))</f>
        <v/>
      </c>
      <c r="X1650" s="33">
        <f>IF($AB1650="","",IFERROR(INDEX(ITP!$L$3:$L$46,MATCH($AB1650,ITP!$E$3:$E$46,0)),""))</f>
        <v/>
      </c>
      <c r="Y1650" s="33">
        <f>IF($AB1650="","",IFERROR(INDEX(ITP!$M$3:$M$46,MATCH($AB1650,ITP!$E$3:$E$46,0)),""))</f>
        <v/>
      </c>
      <c r="Z1650" s="33">
        <f>IF($AB1650="","",IFERROR(INDEX(ITP!$N$3:$N$46,MATCH($AB1650,ITP!$E$3:$E$46,0)),""))</f>
        <v/>
      </c>
      <c r="AA1650" s="13">
        <f>IF(A1650="","",A1650&amp;"|"&amp;COUNTIF($A$2:A1650,A1650))</f>
        <v/>
      </c>
      <c r="AB1650" s="13">
        <f>IF($A1650="","",IFERROR(INDEX(ITP!$C$3:$C$21,MATCH(1,INDEX((ITP!$A$3:$A$21=$A1650)*(((ITP!$B$3:$B$21="")+ISNUMBER(SEARCH(ITP!$B$3:$B$21,$G1650&amp;" "&amp;$T1650)))&gt;0),0),0)),""))</f>
        <v/>
      </c>
    </row>
    <row r="1651">
      <c r="A1651" s="33" t="n"/>
      <c r="B1651" s="10" t="n"/>
      <c r="C1651" s="33" t="n"/>
      <c r="D1651" s="28" t="n"/>
      <c r="E1651" s="10" t="n"/>
      <c r="F1651" s="44" t="n"/>
      <c r="G1651" s="33" t="n"/>
      <c r="H1651" s="33" t="n"/>
      <c r="I1651" s="33" t="n"/>
      <c r="J1651" s="33" t="n"/>
      <c r="K1651" s="44" t="n"/>
      <c r="L1651" s="10" t="n"/>
      <c r="M1651" s="33" t="n"/>
      <c r="N1651" s="33" t="n"/>
      <c r="O1651" s="33" t="n"/>
      <c r="P1651" s="33" t="n"/>
      <c r="Q1651" s="33" t="n"/>
      <c r="R1651" s="33">
        <f>IF($AB1651="","",IFERROR(INDEX(ITP!$G$3:$G$46,MATCH($AB1651,ITP!$E$3:$E$46,0)),""))</f>
        <v/>
      </c>
      <c r="S1651" s="33" t="n"/>
      <c r="T1651" s="33" t="n"/>
      <c r="U1651" s="33">
        <f>IF($AB1651="","",IFERROR(INDEX(ITP!$I$3:$I$46,MATCH($AB1651,ITP!$E$3:$E$46,0)),""))</f>
        <v/>
      </c>
      <c r="V1651" s="33">
        <f>IF($AB1651="","",IFERROR(INDEX(ITP!$J$3:$J$46,MATCH($AB1651,ITP!$E$3:$E$46,0)),""))</f>
        <v/>
      </c>
      <c r="W1651" s="33">
        <f>IF($AB1651="","",IFERROR(INDEX(ITP!$K$3:$K$46,MATCH($AB1651,ITP!$E$3:$E$46,0)),""))</f>
        <v/>
      </c>
      <c r="X1651" s="33">
        <f>IF($AB1651="","",IFERROR(INDEX(ITP!$L$3:$L$46,MATCH($AB1651,ITP!$E$3:$E$46,0)),""))</f>
        <v/>
      </c>
      <c r="Y1651" s="33">
        <f>IF($AB1651="","",IFERROR(INDEX(ITP!$M$3:$M$46,MATCH($AB1651,ITP!$E$3:$E$46,0)),""))</f>
        <v/>
      </c>
      <c r="Z1651" s="33">
        <f>IF($AB1651="","",IFERROR(INDEX(ITP!$N$3:$N$46,MATCH($AB1651,ITP!$E$3:$E$46,0)),""))</f>
        <v/>
      </c>
      <c r="AA1651" s="13">
        <f>IF(A1651="","",A1651&amp;"|"&amp;COUNTIF($A$2:A1651,A1651))</f>
        <v/>
      </c>
      <c r="AB1651" s="13">
        <f>IF($A1651="","",IFERROR(INDEX(ITP!$C$3:$C$21,MATCH(1,INDEX((ITP!$A$3:$A$21=$A1651)*(((ITP!$B$3:$B$21="")+ISNUMBER(SEARCH(ITP!$B$3:$B$21,$G1651&amp;" "&amp;$T1651)))&gt;0),0),0)),""))</f>
        <v/>
      </c>
    </row>
    <row r="1652">
      <c r="A1652" s="33" t="n"/>
      <c r="B1652" s="10" t="n"/>
      <c r="C1652" s="33" t="n"/>
      <c r="D1652" s="28" t="n"/>
      <c r="E1652" s="10" t="n"/>
      <c r="F1652" s="44" t="n"/>
      <c r="G1652" s="33" t="n"/>
      <c r="H1652" s="33" t="n"/>
      <c r="I1652" s="33" t="n"/>
      <c r="J1652" s="33" t="n"/>
      <c r="K1652" s="44" t="n"/>
      <c r="L1652" s="10" t="n"/>
      <c r="M1652" s="33" t="n"/>
      <c r="N1652" s="33" t="n"/>
      <c r="O1652" s="33" t="n"/>
      <c r="P1652" s="33" t="n"/>
      <c r="Q1652" s="33" t="n"/>
      <c r="R1652" s="33">
        <f>IF($AB1652="","",IFERROR(INDEX(ITP!$G$3:$G$46,MATCH($AB1652,ITP!$E$3:$E$46,0)),""))</f>
        <v/>
      </c>
      <c r="S1652" s="33" t="n"/>
      <c r="T1652" s="33" t="n"/>
      <c r="U1652" s="33">
        <f>IF($AB1652="","",IFERROR(INDEX(ITP!$I$3:$I$46,MATCH($AB1652,ITP!$E$3:$E$46,0)),""))</f>
        <v/>
      </c>
      <c r="V1652" s="33">
        <f>IF($AB1652="","",IFERROR(INDEX(ITP!$J$3:$J$46,MATCH($AB1652,ITP!$E$3:$E$46,0)),""))</f>
        <v/>
      </c>
      <c r="W1652" s="33">
        <f>IF($AB1652="","",IFERROR(INDEX(ITP!$K$3:$K$46,MATCH($AB1652,ITP!$E$3:$E$46,0)),""))</f>
        <v/>
      </c>
      <c r="X1652" s="33">
        <f>IF($AB1652="","",IFERROR(INDEX(ITP!$L$3:$L$46,MATCH($AB1652,ITP!$E$3:$E$46,0)),""))</f>
        <v/>
      </c>
      <c r="Y1652" s="33">
        <f>IF($AB1652="","",IFERROR(INDEX(ITP!$M$3:$M$46,MATCH($AB1652,ITP!$E$3:$E$46,0)),""))</f>
        <v/>
      </c>
      <c r="Z1652" s="33">
        <f>IF($AB1652="","",IFERROR(INDEX(ITP!$N$3:$N$46,MATCH($AB1652,ITP!$E$3:$E$46,0)),""))</f>
        <v/>
      </c>
      <c r="AA1652" s="13">
        <f>IF(A1652="","",A1652&amp;"|"&amp;COUNTIF($A$2:A1652,A1652))</f>
        <v/>
      </c>
      <c r="AB1652" s="13">
        <f>IF($A1652="","",IFERROR(INDEX(ITP!$C$3:$C$21,MATCH(1,INDEX((ITP!$A$3:$A$21=$A1652)*(((ITP!$B$3:$B$21="")+ISNUMBER(SEARCH(ITP!$B$3:$B$21,$G1652&amp;" "&amp;$T1652)))&gt;0),0),0)),""))</f>
        <v/>
      </c>
    </row>
    <row r="1653">
      <c r="A1653" s="33" t="n"/>
      <c r="B1653" s="10" t="n"/>
      <c r="C1653" s="33" t="n"/>
      <c r="D1653" s="28" t="n"/>
      <c r="E1653" s="10" t="n"/>
      <c r="F1653" s="44" t="n"/>
      <c r="G1653" s="33" t="n"/>
      <c r="H1653" s="33" t="n"/>
      <c r="I1653" s="33" t="n"/>
      <c r="J1653" s="33" t="n"/>
      <c r="K1653" s="44" t="n"/>
      <c r="L1653" s="10" t="n"/>
      <c r="M1653" s="33" t="n"/>
      <c r="N1653" s="33" t="n"/>
      <c r="O1653" s="33" t="n"/>
      <c r="P1653" s="33" t="n"/>
      <c r="Q1653" s="33" t="n"/>
      <c r="R1653" s="33">
        <f>IF($AB1653="","",IFERROR(INDEX(ITP!$G$3:$G$46,MATCH($AB1653,ITP!$E$3:$E$46,0)),""))</f>
        <v/>
      </c>
      <c r="S1653" s="33" t="n"/>
      <c r="T1653" s="33" t="n"/>
      <c r="U1653" s="33">
        <f>IF($AB1653="","",IFERROR(INDEX(ITP!$I$3:$I$46,MATCH($AB1653,ITP!$E$3:$E$46,0)),""))</f>
        <v/>
      </c>
      <c r="V1653" s="33">
        <f>IF($AB1653="","",IFERROR(INDEX(ITP!$J$3:$J$46,MATCH($AB1653,ITP!$E$3:$E$46,0)),""))</f>
        <v/>
      </c>
      <c r="W1653" s="33">
        <f>IF($AB1653="","",IFERROR(INDEX(ITP!$K$3:$K$46,MATCH($AB1653,ITP!$E$3:$E$46,0)),""))</f>
        <v/>
      </c>
      <c r="X1653" s="33">
        <f>IF($AB1653="","",IFERROR(INDEX(ITP!$L$3:$L$46,MATCH($AB1653,ITP!$E$3:$E$46,0)),""))</f>
        <v/>
      </c>
      <c r="Y1653" s="33">
        <f>IF($AB1653="","",IFERROR(INDEX(ITP!$M$3:$M$46,MATCH($AB1653,ITP!$E$3:$E$46,0)),""))</f>
        <v/>
      </c>
      <c r="Z1653" s="33">
        <f>IF($AB1653="","",IFERROR(INDEX(ITP!$N$3:$N$46,MATCH($AB1653,ITP!$E$3:$E$46,0)),""))</f>
        <v/>
      </c>
      <c r="AA1653" s="13">
        <f>IF(A1653="","",A1653&amp;"|"&amp;COUNTIF($A$2:A1653,A1653))</f>
        <v/>
      </c>
      <c r="AB1653" s="13">
        <f>IF($A1653="","",IFERROR(INDEX(ITP!$C$3:$C$21,MATCH(1,INDEX((ITP!$A$3:$A$21=$A1653)*(((ITP!$B$3:$B$21="")+ISNUMBER(SEARCH(ITP!$B$3:$B$21,$G1653&amp;" "&amp;$T1653)))&gt;0),0),0)),""))</f>
        <v/>
      </c>
    </row>
    <row r="1654">
      <c r="A1654" s="33" t="n"/>
      <c r="B1654" s="10" t="n"/>
      <c r="C1654" s="33" t="n"/>
      <c r="D1654" s="28" t="n"/>
      <c r="E1654" s="10" t="n"/>
      <c r="F1654" s="44" t="n"/>
      <c r="G1654" s="33" t="n"/>
      <c r="H1654" s="33" t="n"/>
      <c r="I1654" s="33" t="n"/>
      <c r="J1654" s="33" t="n"/>
      <c r="K1654" s="44" t="n"/>
      <c r="L1654" s="10" t="n"/>
      <c r="M1654" s="33" t="n"/>
      <c r="N1654" s="33" t="n"/>
      <c r="O1654" s="33" t="n"/>
      <c r="P1654" s="33" t="n"/>
      <c r="Q1654" s="33" t="n"/>
      <c r="R1654" s="33">
        <f>IF($AB1654="","",IFERROR(INDEX(ITP!$G$3:$G$46,MATCH($AB1654,ITP!$E$3:$E$46,0)),""))</f>
        <v/>
      </c>
      <c r="S1654" s="33" t="n"/>
      <c r="T1654" s="33" t="n"/>
      <c r="U1654" s="33">
        <f>IF($AB1654="","",IFERROR(INDEX(ITP!$I$3:$I$46,MATCH($AB1654,ITP!$E$3:$E$46,0)),""))</f>
        <v/>
      </c>
      <c r="V1654" s="33">
        <f>IF($AB1654="","",IFERROR(INDEX(ITP!$J$3:$J$46,MATCH($AB1654,ITP!$E$3:$E$46,0)),""))</f>
        <v/>
      </c>
      <c r="W1654" s="33">
        <f>IF($AB1654="","",IFERROR(INDEX(ITP!$K$3:$K$46,MATCH($AB1654,ITP!$E$3:$E$46,0)),""))</f>
        <v/>
      </c>
      <c r="X1654" s="33">
        <f>IF($AB1654="","",IFERROR(INDEX(ITP!$L$3:$L$46,MATCH($AB1654,ITP!$E$3:$E$46,0)),""))</f>
        <v/>
      </c>
      <c r="Y1654" s="33">
        <f>IF($AB1654="","",IFERROR(INDEX(ITP!$M$3:$M$46,MATCH($AB1654,ITP!$E$3:$E$46,0)),""))</f>
        <v/>
      </c>
      <c r="Z1654" s="33">
        <f>IF($AB1654="","",IFERROR(INDEX(ITP!$N$3:$N$46,MATCH($AB1654,ITP!$E$3:$E$46,0)),""))</f>
        <v/>
      </c>
      <c r="AA1654" s="13">
        <f>IF(A1654="","",A1654&amp;"|"&amp;COUNTIF($A$2:A1654,A1654))</f>
        <v/>
      </c>
      <c r="AB1654" s="13">
        <f>IF($A1654="","",IFERROR(INDEX(ITP!$C$3:$C$21,MATCH(1,INDEX((ITP!$A$3:$A$21=$A1654)*(((ITP!$B$3:$B$21="")+ISNUMBER(SEARCH(ITP!$B$3:$B$21,$G1654&amp;" "&amp;$T1654)))&gt;0),0),0)),""))</f>
        <v/>
      </c>
    </row>
    <row r="1655">
      <c r="A1655" s="33" t="n"/>
      <c r="B1655" s="10" t="n"/>
      <c r="C1655" s="33" t="n"/>
      <c r="D1655" s="28" t="n"/>
      <c r="E1655" s="10" t="n"/>
      <c r="F1655" s="44" t="n"/>
      <c r="G1655" s="33" t="n"/>
      <c r="H1655" s="33" t="n"/>
      <c r="I1655" s="33" t="n"/>
      <c r="J1655" s="33" t="n"/>
      <c r="K1655" s="44" t="n"/>
      <c r="L1655" s="10" t="n"/>
      <c r="M1655" s="33" t="n"/>
      <c r="N1655" s="33" t="n"/>
      <c r="O1655" s="33" t="n"/>
      <c r="P1655" s="33" t="n"/>
      <c r="Q1655" s="33" t="n"/>
      <c r="R1655" s="33">
        <f>IF($AB1655="","",IFERROR(INDEX(ITP!$G$3:$G$46,MATCH($AB1655,ITP!$E$3:$E$46,0)),""))</f>
        <v/>
      </c>
      <c r="S1655" s="33" t="n"/>
      <c r="T1655" s="33" t="n"/>
      <c r="U1655" s="33">
        <f>IF($AB1655="","",IFERROR(INDEX(ITP!$I$3:$I$46,MATCH($AB1655,ITP!$E$3:$E$46,0)),""))</f>
        <v/>
      </c>
      <c r="V1655" s="33">
        <f>IF($AB1655="","",IFERROR(INDEX(ITP!$J$3:$J$46,MATCH($AB1655,ITP!$E$3:$E$46,0)),""))</f>
        <v/>
      </c>
      <c r="W1655" s="33">
        <f>IF($AB1655="","",IFERROR(INDEX(ITP!$K$3:$K$46,MATCH($AB1655,ITP!$E$3:$E$46,0)),""))</f>
        <v/>
      </c>
      <c r="X1655" s="33">
        <f>IF($AB1655="","",IFERROR(INDEX(ITP!$L$3:$L$46,MATCH($AB1655,ITP!$E$3:$E$46,0)),""))</f>
        <v/>
      </c>
      <c r="Y1655" s="33">
        <f>IF($AB1655="","",IFERROR(INDEX(ITP!$M$3:$M$46,MATCH($AB1655,ITP!$E$3:$E$46,0)),""))</f>
        <v/>
      </c>
      <c r="Z1655" s="33">
        <f>IF($AB1655="","",IFERROR(INDEX(ITP!$N$3:$N$46,MATCH($AB1655,ITP!$E$3:$E$46,0)),""))</f>
        <v/>
      </c>
      <c r="AA1655" s="13">
        <f>IF(A1655="","",A1655&amp;"|"&amp;COUNTIF($A$2:A1655,A1655))</f>
        <v/>
      </c>
      <c r="AB1655" s="13">
        <f>IF($A1655="","",IFERROR(INDEX(ITP!$C$3:$C$21,MATCH(1,INDEX((ITP!$A$3:$A$21=$A1655)*(((ITP!$B$3:$B$21="")+ISNUMBER(SEARCH(ITP!$B$3:$B$21,$G1655&amp;" "&amp;$T1655)))&gt;0),0),0)),""))</f>
        <v/>
      </c>
    </row>
    <row r="1656">
      <c r="A1656" s="33" t="n"/>
      <c r="B1656" s="10" t="n"/>
      <c r="C1656" s="33" t="n"/>
      <c r="D1656" s="28" t="n"/>
      <c r="E1656" s="10" t="n"/>
      <c r="F1656" s="44" t="n"/>
      <c r="G1656" s="33" t="n"/>
      <c r="H1656" s="33" t="n"/>
      <c r="I1656" s="33" t="n"/>
      <c r="J1656" s="33" t="n"/>
      <c r="K1656" s="44" t="n"/>
      <c r="L1656" s="10" t="n"/>
      <c r="M1656" s="33" t="n"/>
      <c r="N1656" s="33" t="n"/>
      <c r="O1656" s="33" t="n"/>
      <c r="P1656" s="33" t="n"/>
      <c r="Q1656" s="33" t="n"/>
      <c r="R1656" s="33">
        <f>IF($AB1656="","",IFERROR(INDEX(ITP!$G$3:$G$46,MATCH($AB1656,ITP!$E$3:$E$46,0)),""))</f>
        <v/>
      </c>
      <c r="S1656" s="33" t="n"/>
      <c r="T1656" s="33" t="n"/>
      <c r="U1656" s="33">
        <f>IF($AB1656="","",IFERROR(INDEX(ITP!$I$3:$I$46,MATCH($AB1656,ITP!$E$3:$E$46,0)),""))</f>
        <v/>
      </c>
      <c r="V1656" s="33">
        <f>IF($AB1656="","",IFERROR(INDEX(ITP!$J$3:$J$46,MATCH($AB1656,ITP!$E$3:$E$46,0)),""))</f>
        <v/>
      </c>
      <c r="W1656" s="33">
        <f>IF($AB1656="","",IFERROR(INDEX(ITP!$K$3:$K$46,MATCH($AB1656,ITP!$E$3:$E$46,0)),""))</f>
        <v/>
      </c>
      <c r="X1656" s="33">
        <f>IF($AB1656="","",IFERROR(INDEX(ITP!$L$3:$L$46,MATCH($AB1656,ITP!$E$3:$E$46,0)),""))</f>
        <v/>
      </c>
      <c r="Y1656" s="33">
        <f>IF($AB1656="","",IFERROR(INDEX(ITP!$M$3:$M$46,MATCH($AB1656,ITP!$E$3:$E$46,0)),""))</f>
        <v/>
      </c>
      <c r="Z1656" s="33">
        <f>IF($AB1656="","",IFERROR(INDEX(ITP!$N$3:$N$46,MATCH($AB1656,ITP!$E$3:$E$46,0)),""))</f>
        <v/>
      </c>
      <c r="AA1656" s="13">
        <f>IF(A1656="","",A1656&amp;"|"&amp;COUNTIF($A$2:A1656,A1656))</f>
        <v/>
      </c>
      <c r="AB1656" s="13">
        <f>IF($A1656="","",IFERROR(INDEX(ITP!$C$3:$C$21,MATCH(1,INDEX((ITP!$A$3:$A$21=$A1656)*(((ITP!$B$3:$B$21="")+ISNUMBER(SEARCH(ITP!$B$3:$B$21,$G1656&amp;" "&amp;$T1656)))&gt;0),0),0)),""))</f>
        <v/>
      </c>
    </row>
    <row r="1657">
      <c r="A1657" s="33" t="n"/>
      <c r="B1657" s="10" t="n"/>
      <c r="C1657" s="33" t="n"/>
      <c r="D1657" s="28" t="n"/>
      <c r="E1657" s="10" t="n"/>
      <c r="F1657" s="44" t="n"/>
      <c r="G1657" s="33" t="n"/>
      <c r="H1657" s="33" t="n"/>
      <c r="I1657" s="33" t="n"/>
      <c r="J1657" s="33" t="n"/>
      <c r="K1657" s="44" t="n"/>
      <c r="L1657" s="10" t="n"/>
      <c r="M1657" s="33" t="n"/>
      <c r="N1657" s="33" t="n"/>
      <c r="O1657" s="33" t="n"/>
      <c r="P1657" s="33" t="n"/>
      <c r="Q1657" s="33" t="n"/>
      <c r="R1657" s="33">
        <f>IF($AB1657="","",IFERROR(INDEX(ITP!$G$3:$G$46,MATCH($AB1657,ITP!$E$3:$E$46,0)),""))</f>
        <v/>
      </c>
      <c r="S1657" s="33" t="n"/>
      <c r="T1657" s="33" t="n"/>
      <c r="U1657" s="33">
        <f>IF($AB1657="","",IFERROR(INDEX(ITP!$I$3:$I$46,MATCH($AB1657,ITP!$E$3:$E$46,0)),""))</f>
        <v/>
      </c>
      <c r="V1657" s="33">
        <f>IF($AB1657="","",IFERROR(INDEX(ITP!$J$3:$J$46,MATCH($AB1657,ITP!$E$3:$E$46,0)),""))</f>
        <v/>
      </c>
      <c r="W1657" s="33">
        <f>IF($AB1657="","",IFERROR(INDEX(ITP!$K$3:$K$46,MATCH($AB1657,ITP!$E$3:$E$46,0)),""))</f>
        <v/>
      </c>
      <c r="X1657" s="33">
        <f>IF($AB1657="","",IFERROR(INDEX(ITP!$L$3:$L$46,MATCH($AB1657,ITP!$E$3:$E$46,0)),""))</f>
        <v/>
      </c>
      <c r="Y1657" s="33">
        <f>IF($AB1657="","",IFERROR(INDEX(ITP!$M$3:$M$46,MATCH($AB1657,ITP!$E$3:$E$46,0)),""))</f>
        <v/>
      </c>
      <c r="Z1657" s="33">
        <f>IF($AB1657="","",IFERROR(INDEX(ITP!$N$3:$N$46,MATCH($AB1657,ITP!$E$3:$E$46,0)),""))</f>
        <v/>
      </c>
      <c r="AA1657" s="13">
        <f>IF(A1657="","",A1657&amp;"|"&amp;COUNTIF($A$2:A1657,A1657))</f>
        <v/>
      </c>
      <c r="AB1657" s="13">
        <f>IF($A1657="","",IFERROR(INDEX(ITP!$C$3:$C$21,MATCH(1,INDEX((ITP!$A$3:$A$21=$A1657)*(((ITP!$B$3:$B$21="")+ISNUMBER(SEARCH(ITP!$B$3:$B$21,$G1657&amp;" "&amp;$T1657)))&gt;0),0),0)),""))</f>
        <v/>
      </c>
    </row>
    <row r="1658">
      <c r="A1658" s="33" t="n"/>
      <c r="B1658" s="10" t="n"/>
      <c r="C1658" s="33" t="n"/>
      <c r="D1658" s="28" t="n"/>
      <c r="E1658" s="10" t="n"/>
      <c r="F1658" s="44" t="n"/>
      <c r="G1658" s="33" t="n"/>
      <c r="H1658" s="33" t="n"/>
      <c r="I1658" s="33" t="n"/>
      <c r="J1658" s="33" t="n"/>
      <c r="K1658" s="44" t="n"/>
      <c r="L1658" s="10" t="n"/>
      <c r="M1658" s="33" t="n"/>
      <c r="N1658" s="33" t="n"/>
      <c r="O1658" s="33" t="n"/>
      <c r="P1658" s="33" t="n"/>
      <c r="Q1658" s="33" t="n"/>
      <c r="R1658" s="33">
        <f>IF($AB1658="","",IFERROR(INDEX(ITP!$G$3:$G$46,MATCH($AB1658,ITP!$E$3:$E$46,0)),""))</f>
        <v/>
      </c>
      <c r="S1658" s="33" t="n"/>
      <c r="T1658" s="33" t="n"/>
      <c r="U1658" s="33">
        <f>IF($AB1658="","",IFERROR(INDEX(ITP!$I$3:$I$46,MATCH($AB1658,ITP!$E$3:$E$46,0)),""))</f>
        <v/>
      </c>
      <c r="V1658" s="33">
        <f>IF($AB1658="","",IFERROR(INDEX(ITP!$J$3:$J$46,MATCH($AB1658,ITP!$E$3:$E$46,0)),""))</f>
        <v/>
      </c>
      <c r="W1658" s="33">
        <f>IF($AB1658="","",IFERROR(INDEX(ITP!$K$3:$K$46,MATCH($AB1658,ITP!$E$3:$E$46,0)),""))</f>
        <v/>
      </c>
      <c r="X1658" s="33">
        <f>IF($AB1658="","",IFERROR(INDEX(ITP!$L$3:$L$46,MATCH($AB1658,ITP!$E$3:$E$46,0)),""))</f>
        <v/>
      </c>
      <c r="Y1658" s="33">
        <f>IF($AB1658="","",IFERROR(INDEX(ITP!$M$3:$M$46,MATCH($AB1658,ITP!$E$3:$E$46,0)),""))</f>
        <v/>
      </c>
      <c r="Z1658" s="33">
        <f>IF($AB1658="","",IFERROR(INDEX(ITP!$N$3:$N$46,MATCH($AB1658,ITP!$E$3:$E$46,0)),""))</f>
        <v/>
      </c>
      <c r="AA1658" s="13">
        <f>IF(A1658="","",A1658&amp;"|"&amp;COUNTIF($A$2:A1658,A1658))</f>
        <v/>
      </c>
      <c r="AB1658" s="13">
        <f>IF($A1658="","",IFERROR(INDEX(ITP!$C$3:$C$21,MATCH(1,INDEX((ITP!$A$3:$A$21=$A1658)*(((ITP!$B$3:$B$21="")+ISNUMBER(SEARCH(ITP!$B$3:$B$21,$G1658&amp;" "&amp;$T1658)))&gt;0),0),0)),""))</f>
        <v/>
      </c>
    </row>
    <row r="1659">
      <c r="A1659" s="33" t="n"/>
      <c r="B1659" s="10" t="n"/>
      <c r="C1659" s="33" t="n"/>
      <c r="D1659" s="28" t="n"/>
      <c r="E1659" s="10" t="n"/>
      <c r="F1659" s="44" t="n"/>
      <c r="G1659" s="33" t="n"/>
      <c r="H1659" s="33" t="n"/>
      <c r="I1659" s="33" t="n"/>
      <c r="J1659" s="33" t="n"/>
      <c r="K1659" s="44" t="n"/>
      <c r="L1659" s="10" t="n"/>
      <c r="M1659" s="33" t="n"/>
      <c r="N1659" s="33" t="n"/>
      <c r="O1659" s="33" t="n"/>
      <c r="P1659" s="33" t="n"/>
      <c r="Q1659" s="33" t="n"/>
      <c r="R1659" s="33">
        <f>IF($AB1659="","",IFERROR(INDEX(ITP!$G$3:$G$46,MATCH($AB1659,ITP!$E$3:$E$46,0)),""))</f>
        <v/>
      </c>
      <c r="S1659" s="33" t="n"/>
      <c r="T1659" s="33" t="n"/>
      <c r="U1659" s="33">
        <f>IF($AB1659="","",IFERROR(INDEX(ITP!$I$3:$I$46,MATCH($AB1659,ITP!$E$3:$E$46,0)),""))</f>
        <v/>
      </c>
      <c r="V1659" s="33">
        <f>IF($AB1659="","",IFERROR(INDEX(ITP!$J$3:$J$46,MATCH($AB1659,ITP!$E$3:$E$46,0)),""))</f>
        <v/>
      </c>
      <c r="W1659" s="33">
        <f>IF($AB1659="","",IFERROR(INDEX(ITP!$K$3:$K$46,MATCH($AB1659,ITP!$E$3:$E$46,0)),""))</f>
        <v/>
      </c>
      <c r="X1659" s="33">
        <f>IF($AB1659="","",IFERROR(INDEX(ITP!$L$3:$L$46,MATCH($AB1659,ITP!$E$3:$E$46,0)),""))</f>
        <v/>
      </c>
      <c r="Y1659" s="33">
        <f>IF($AB1659="","",IFERROR(INDEX(ITP!$M$3:$M$46,MATCH($AB1659,ITP!$E$3:$E$46,0)),""))</f>
        <v/>
      </c>
      <c r="Z1659" s="33">
        <f>IF($AB1659="","",IFERROR(INDEX(ITP!$N$3:$N$46,MATCH($AB1659,ITP!$E$3:$E$46,0)),""))</f>
        <v/>
      </c>
      <c r="AA1659" s="13">
        <f>IF(A1659="","",A1659&amp;"|"&amp;COUNTIF($A$2:A1659,A1659))</f>
        <v/>
      </c>
      <c r="AB1659" s="13">
        <f>IF($A1659="","",IFERROR(INDEX(ITP!$C$3:$C$21,MATCH(1,INDEX((ITP!$A$3:$A$21=$A1659)*(((ITP!$B$3:$B$21="")+ISNUMBER(SEARCH(ITP!$B$3:$B$21,$G1659&amp;" "&amp;$T1659)))&gt;0),0),0)),""))</f>
        <v/>
      </c>
    </row>
    <row r="1660">
      <c r="A1660" s="33" t="n"/>
      <c r="B1660" s="10" t="n"/>
      <c r="C1660" s="33" t="n"/>
      <c r="D1660" s="28" t="n"/>
      <c r="E1660" s="10" t="n"/>
      <c r="F1660" s="44" t="n"/>
      <c r="G1660" s="33" t="n"/>
      <c r="H1660" s="33" t="n"/>
      <c r="I1660" s="33" t="n"/>
      <c r="J1660" s="33" t="n"/>
      <c r="K1660" s="44" t="n"/>
      <c r="L1660" s="10" t="n"/>
      <c r="M1660" s="33" t="n"/>
      <c r="N1660" s="33" t="n"/>
      <c r="O1660" s="33" t="n"/>
      <c r="P1660" s="33" t="n"/>
      <c r="Q1660" s="33" t="n"/>
      <c r="R1660" s="33">
        <f>IF($AB1660="","",IFERROR(INDEX(ITP!$G$3:$G$46,MATCH($AB1660,ITP!$E$3:$E$46,0)),""))</f>
        <v/>
      </c>
      <c r="S1660" s="33" t="n"/>
      <c r="T1660" s="33" t="n"/>
      <c r="U1660" s="33">
        <f>IF($AB1660="","",IFERROR(INDEX(ITP!$I$3:$I$46,MATCH($AB1660,ITP!$E$3:$E$46,0)),""))</f>
        <v/>
      </c>
      <c r="V1660" s="33">
        <f>IF($AB1660="","",IFERROR(INDEX(ITP!$J$3:$J$46,MATCH($AB1660,ITP!$E$3:$E$46,0)),""))</f>
        <v/>
      </c>
      <c r="W1660" s="33">
        <f>IF($AB1660="","",IFERROR(INDEX(ITP!$K$3:$K$46,MATCH($AB1660,ITP!$E$3:$E$46,0)),""))</f>
        <v/>
      </c>
      <c r="X1660" s="33">
        <f>IF($AB1660="","",IFERROR(INDEX(ITP!$L$3:$L$46,MATCH($AB1660,ITP!$E$3:$E$46,0)),""))</f>
        <v/>
      </c>
      <c r="Y1660" s="33">
        <f>IF($AB1660="","",IFERROR(INDEX(ITP!$M$3:$M$46,MATCH($AB1660,ITP!$E$3:$E$46,0)),""))</f>
        <v/>
      </c>
      <c r="Z1660" s="33">
        <f>IF($AB1660="","",IFERROR(INDEX(ITP!$N$3:$N$46,MATCH($AB1660,ITP!$E$3:$E$46,0)),""))</f>
        <v/>
      </c>
      <c r="AA1660" s="13">
        <f>IF(A1660="","",A1660&amp;"|"&amp;COUNTIF($A$2:A1660,A1660))</f>
        <v/>
      </c>
      <c r="AB1660" s="13">
        <f>IF($A1660="","",IFERROR(INDEX(ITP!$C$3:$C$21,MATCH(1,INDEX((ITP!$A$3:$A$21=$A1660)*(((ITP!$B$3:$B$21="")+ISNUMBER(SEARCH(ITP!$B$3:$B$21,$G1660&amp;" "&amp;$T1660)))&gt;0),0),0)),""))</f>
        <v/>
      </c>
    </row>
    <row r="1661">
      <c r="A1661" s="33" t="n"/>
      <c r="B1661" s="10" t="n"/>
      <c r="C1661" s="33" t="n"/>
      <c r="D1661" s="28" t="n"/>
      <c r="E1661" s="10" t="n"/>
      <c r="F1661" s="44" t="n"/>
      <c r="G1661" s="33" t="n"/>
      <c r="H1661" s="33" t="n"/>
      <c r="I1661" s="33" t="n"/>
      <c r="J1661" s="33" t="n"/>
      <c r="K1661" s="44" t="n"/>
      <c r="L1661" s="10" t="n"/>
      <c r="M1661" s="33" t="n"/>
      <c r="N1661" s="33" t="n"/>
      <c r="O1661" s="33" t="n"/>
      <c r="P1661" s="33" t="n"/>
      <c r="Q1661" s="33" t="n"/>
      <c r="R1661" s="33">
        <f>IF($AB1661="","",IFERROR(INDEX(ITP!$G$3:$G$46,MATCH($AB1661,ITP!$E$3:$E$46,0)),""))</f>
        <v/>
      </c>
      <c r="S1661" s="33" t="n"/>
      <c r="T1661" s="33" t="n"/>
      <c r="U1661" s="33">
        <f>IF($AB1661="","",IFERROR(INDEX(ITP!$I$3:$I$46,MATCH($AB1661,ITP!$E$3:$E$46,0)),""))</f>
        <v/>
      </c>
      <c r="V1661" s="33">
        <f>IF($AB1661="","",IFERROR(INDEX(ITP!$J$3:$J$46,MATCH($AB1661,ITP!$E$3:$E$46,0)),""))</f>
        <v/>
      </c>
      <c r="W1661" s="33">
        <f>IF($AB1661="","",IFERROR(INDEX(ITP!$K$3:$K$46,MATCH($AB1661,ITP!$E$3:$E$46,0)),""))</f>
        <v/>
      </c>
      <c r="X1661" s="33">
        <f>IF($AB1661="","",IFERROR(INDEX(ITP!$L$3:$L$46,MATCH($AB1661,ITP!$E$3:$E$46,0)),""))</f>
        <v/>
      </c>
      <c r="Y1661" s="33">
        <f>IF($AB1661="","",IFERROR(INDEX(ITP!$M$3:$M$46,MATCH($AB1661,ITP!$E$3:$E$46,0)),""))</f>
        <v/>
      </c>
      <c r="Z1661" s="33">
        <f>IF($AB1661="","",IFERROR(INDEX(ITP!$N$3:$N$46,MATCH($AB1661,ITP!$E$3:$E$46,0)),""))</f>
        <v/>
      </c>
      <c r="AA1661" s="13">
        <f>IF(A1661="","",A1661&amp;"|"&amp;COUNTIF($A$2:A1661,A1661))</f>
        <v/>
      </c>
      <c r="AB1661" s="13">
        <f>IF($A1661="","",IFERROR(INDEX(ITP!$C$3:$C$21,MATCH(1,INDEX((ITP!$A$3:$A$21=$A1661)*(((ITP!$B$3:$B$21="")+ISNUMBER(SEARCH(ITP!$B$3:$B$21,$G1661&amp;" "&amp;$T1661)))&gt;0),0),0)),""))</f>
        <v/>
      </c>
    </row>
    <row r="1662">
      <c r="A1662" s="33" t="n"/>
      <c r="B1662" s="10" t="n"/>
      <c r="C1662" s="33" t="n"/>
      <c r="D1662" s="28" t="n"/>
      <c r="E1662" s="10" t="n"/>
      <c r="F1662" s="44" t="n"/>
      <c r="G1662" s="33" t="n"/>
      <c r="H1662" s="33" t="n"/>
      <c r="I1662" s="33" t="n"/>
      <c r="J1662" s="33" t="n"/>
      <c r="K1662" s="44" t="n"/>
      <c r="L1662" s="10" t="n"/>
      <c r="M1662" s="33" t="n"/>
      <c r="N1662" s="33" t="n"/>
      <c r="O1662" s="33" t="n"/>
      <c r="P1662" s="33" t="n"/>
      <c r="Q1662" s="33" t="n"/>
      <c r="R1662" s="33">
        <f>IF($AB1662="","",IFERROR(INDEX(ITP!$G$3:$G$46,MATCH($AB1662,ITP!$E$3:$E$46,0)),""))</f>
        <v/>
      </c>
      <c r="S1662" s="33" t="n"/>
      <c r="T1662" s="33" t="n"/>
      <c r="U1662" s="33">
        <f>IF($AB1662="","",IFERROR(INDEX(ITP!$I$3:$I$46,MATCH($AB1662,ITP!$E$3:$E$46,0)),""))</f>
        <v/>
      </c>
      <c r="V1662" s="33">
        <f>IF($AB1662="","",IFERROR(INDEX(ITP!$J$3:$J$46,MATCH($AB1662,ITP!$E$3:$E$46,0)),""))</f>
        <v/>
      </c>
      <c r="W1662" s="33">
        <f>IF($AB1662="","",IFERROR(INDEX(ITP!$K$3:$K$46,MATCH($AB1662,ITP!$E$3:$E$46,0)),""))</f>
        <v/>
      </c>
      <c r="X1662" s="33">
        <f>IF($AB1662="","",IFERROR(INDEX(ITP!$L$3:$L$46,MATCH($AB1662,ITP!$E$3:$E$46,0)),""))</f>
        <v/>
      </c>
      <c r="Y1662" s="33">
        <f>IF($AB1662="","",IFERROR(INDEX(ITP!$M$3:$M$46,MATCH($AB1662,ITP!$E$3:$E$46,0)),""))</f>
        <v/>
      </c>
      <c r="Z1662" s="33">
        <f>IF($AB1662="","",IFERROR(INDEX(ITP!$N$3:$N$46,MATCH($AB1662,ITP!$E$3:$E$46,0)),""))</f>
        <v/>
      </c>
      <c r="AA1662" s="13">
        <f>IF(A1662="","",A1662&amp;"|"&amp;COUNTIF($A$2:A1662,A1662))</f>
        <v/>
      </c>
      <c r="AB1662" s="13">
        <f>IF($A1662="","",IFERROR(INDEX(ITP!$C$3:$C$21,MATCH(1,INDEX((ITP!$A$3:$A$21=$A1662)*(((ITP!$B$3:$B$21="")+ISNUMBER(SEARCH(ITP!$B$3:$B$21,$G1662&amp;" "&amp;$T1662)))&gt;0),0),0)),""))</f>
        <v/>
      </c>
    </row>
    <row r="1663">
      <c r="A1663" s="33" t="n"/>
      <c r="B1663" s="10" t="n"/>
      <c r="C1663" s="33" t="n"/>
      <c r="D1663" s="28" t="n"/>
      <c r="E1663" s="10" t="n"/>
      <c r="F1663" s="44" t="n"/>
      <c r="G1663" s="33" t="n"/>
      <c r="H1663" s="33" t="n"/>
      <c r="I1663" s="33" t="n"/>
      <c r="J1663" s="33" t="n"/>
      <c r="K1663" s="44" t="n"/>
      <c r="L1663" s="10" t="n"/>
      <c r="M1663" s="33" t="n"/>
      <c r="N1663" s="33" t="n"/>
      <c r="O1663" s="33" t="n"/>
      <c r="P1663" s="33" t="n"/>
      <c r="Q1663" s="33" t="n"/>
      <c r="R1663" s="33">
        <f>IF($AB1663="","",IFERROR(INDEX(ITP!$G$3:$G$46,MATCH($AB1663,ITP!$E$3:$E$46,0)),""))</f>
        <v/>
      </c>
      <c r="S1663" s="33" t="n"/>
      <c r="T1663" s="33" t="n"/>
      <c r="U1663" s="33">
        <f>IF($AB1663="","",IFERROR(INDEX(ITP!$I$3:$I$46,MATCH($AB1663,ITP!$E$3:$E$46,0)),""))</f>
        <v/>
      </c>
      <c r="V1663" s="33">
        <f>IF($AB1663="","",IFERROR(INDEX(ITP!$J$3:$J$46,MATCH($AB1663,ITP!$E$3:$E$46,0)),""))</f>
        <v/>
      </c>
      <c r="W1663" s="33">
        <f>IF($AB1663="","",IFERROR(INDEX(ITP!$K$3:$K$46,MATCH($AB1663,ITP!$E$3:$E$46,0)),""))</f>
        <v/>
      </c>
      <c r="X1663" s="33">
        <f>IF($AB1663="","",IFERROR(INDEX(ITP!$L$3:$L$46,MATCH($AB1663,ITP!$E$3:$E$46,0)),""))</f>
        <v/>
      </c>
      <c r="Y1663" s="33">
        <f>IF($AB1663="","",IFERROR(INDEX(ITP!$M$3:$M$46,MATCH($AB1663,ITP!$E$3:$E$46,0)),""))</f>
        <v/>
      </c>
      <c r="Z1663" s="33">
        <f>IF($AB1663="","",IFERROR(INDEX(ITP!$N$3:$N$46,MATCH($AB1663,ITP!$E$3:$E$46,0)),""))</f>
        <v/>
      </c>
      <c r="AA1663" s="13">
        <f>IF(A1663="","",A1663&amp;"|"&amp;COUNTIF($A$2:A1663,A1663))</f>
        <v/>
      </c>
      <c r="AB1663" s="13">
        <f>IF($A1663="","",IFERROR(INDEX(ITP!$C$3:$C$21,MATCH(1,INDEX((ITP!$A$3:$A$21=$A1663)*(((ITP!$B$3:$B$21="")+ISNUMBER(SEARCH(ITP!$B$3:$B$21,$G1663&amp;" "&amp;$T1663)))&gt;0),0),0)),""))</f>
        <v/>
      </c>
    </row>
    <row r="1664">
      <c r="A1664" s="33" t="n"/>
      <c r="B1664" s="10" t="n"/>
      <c r="C1664" s="33" t="n"/>
      <c r="D1664" s="28" t="n"/>
      <c r="E1664" s="10" t="n"/>
      <c r="F1664" s="44" t="n"/>
      <c r="G1664" s="33" t="n"/>
      <c r="H1664" s="33" t="n"/>
      <c r="I1664" s="33" t="n"/>
      <c r="J1664" s="33" t="n"/>
      <c r="K1664" s="44" t="n"/>
      <c r="L1664" s="10" t="n"/>
      <c r="M1664" s="33" t="n"/>
      <c r="N1664" s="33" t="n"/>
      <c r="O1664" s="33" t="n"/>
      <c r="P1664" s="33" t="n"/>
      <c r="Q1664" s="33" t="n"/>
      <c r="R1664" s="33">
        <f>IF($AB1664="","",IFERROR(INDEX(ITP!$G$3:$G$46,MATCH($AB1664,ITP!$E$3:$E$46,0)),""))</f>
        <v/>
      </c>
      <c r="S1664" s="33" t="n"/>
      <c r="T1664" s="33" t="n"/>
      <c r="U1664" s="33">
        <f>IF($AB1664="","",IFERROR(INDEX(ITP!$I$3:$I$46,MATCH($AB1664,ITP!$E$3:$E$46,0)),""))</f>
        <v/>
      </c>
      <c r="V1664" s="33">
        <f>IF($AB1664="","",IFERROR(INDEX(ITP!$J$3:$J$46,MATCH($AB1664,ITP!$E$3:$E$46,0)),""))</f>
        <v/>
      </c>
      <c r="W1664" s="33">
        <f>IF($AB1664="","",IFERROR(INDEX(ITP!$K$3:$K$46,MATCH($AB1664,ITP!$E$3:$E$46,0)),""))</f>
        <v/>
      </c>
      <c r="X1664" s="33">
        <f>IF($AB1664="","",IFERROR(INDEX(ITP!$L$3:$L$46,MATCH($AB1664,ITP!$E$3:$E$46,0)),""))</f>
        <v/>
      </c>
      <c r="Y1664" s="33">
        <f>IF($AB1664="","",IFERROR(INDEX(ITP!$M$3:$M$46,MATCH($AB1664,ITP!$E$3:$E$46,0)),""))</f>
        <v/>
      </c>
      <c r="Z1664" s="33">
        <f>IF($AB1664="","",IFERROR(INDEX(ITP!$N$3:$N$46,MATCH($AB1664,ITP!$E$3:$E$46,0)),""))</f>
        <v/>
      </c>
      <c r="AA1664" s="13">
        <f>IF(A1664="","",A1664&amp;"|"&amp;COUNTIF($A$2:A1664,A1664))</f>
        <v/>
      </c>
      <c r="AB1664" s="13">
        <f>IF($A1664="","",IFERROR(INDEX(ITP!$C$3:$C$21,MATCH(1,INDEX((ITP!$A$3:$A$21=$A1664)*(((ITP!$B$3:$B$21="")+ISNUMBER(SEARCH(ITP!$B$3:$B$21,$G1664&amp;" "&amp;$T1664)))&gt;0),0),0)),""))</f>
        <v/>
      </c>
    </row>
    <row r="1665">
      <c r="A1665" s="33" t="n"/>
      <c r="B1665" s="10" t="n"/>
      <c r="C1665" s="33" t="n"/>
      <c r="D1665" s="28" t="n"/>
      <c r="E1665" s="10" t="n"/>
      <c r="F1665" s="44" t="n"/>
      <c r="G1665" s="33" t="n"/>
      <c r="H1665" s="33" t="n"/>
      <c r="I1665" s="33" t="n"/>
      <c r="J1665" s="33" t="n"/>
      <c r="K1665" s="44" t="n"/>
      <c r="L1665" s="10" t="n"/>
      <c r="M1665" s="33" t="n"/>
      <c r="N1665" s="33" t="n"/>
      <c r="O1665" s="33" t="n"/>
      <c r="P1665" s="33" t="n"/>
      <c r="Q1665" s="33" t="n"/>
      <c r="R1665" s="33">
        <f>IF($AB1665="","",IFERROR(INDEX(ITP!$G$3:$G$46,MATCH($AB1665,ITP!$E$3:$E$46,0)),""))</f>
        <v/>
      </c>
      <c r="S1665" s="33" t="n"/>
      <c r="T1665" s="33" t="n"/>
      <c r="U1665" s="33">
        <f>IF($AB1665="","",IFERROR(INDEX(ITP!$I$3:$I$46,MATCH($AB1665,ITP!$E$3:$E$46,0)),""))</f>
        <v/>
      </c>
      <c r="V1665" s="33">
        <f>IF($AB1665="","",IFERROR(INDEX(ITP!$J$3:$J$46,MATCH($AB1665,ITP!$E$3:$E$46,0)),""))</f>
        <v/>
      </c>
      <c r="W1665" s="33">
        <f>IF($AB1665="","",IFERROR(INDEX(ITP!$K$3:$K$46,MATCH($AB1665,ITP!$E$3:$E$46,0)),""))</f>
        <v/>
      </c>
      <c r="X1665" s="33">
        <f>IF($AB1665="","",IFERROR(INDEX(ITP!$L$3:$L$46,MATCH($AB1665,ITP!$E$3:$E$46,0)),""))</f>
        <v/>
      </c>
      <c r="Y1665" s="33">
        <f>IF($AB1665="","",IFERROR(INDEX(ITP!$M$3:$M$46,MATCH($AB1665,ITP!$E$3:$E$46,0)),""))</f>
        <v/>
      </c>
      <c r="Z1665" s="33">
        <f>IF($AB1665="","",IFERROR(INDEX(ITP!$N$3:$N$46,MATCH($AB1665,ITP!$E$3:$E$46,0)),""))</f>
        <v/>
      </c>
      <c r="AA1665" s="13">
        <f>IF(A1665="","",A1665&amp;"|"&amp;COUNTIF($A$2:A1665,A1665))</f>
        <v/>
      </c>
      <c r="AB1665" s="13">
        <f>IF($A1665="","",IFERROR(INDEX(ITP!$C$3:$C$21,MATCH(1,INDEX((ITP!$A$3:$A$21=$A1665)*(((ITP!$B$3:$B$21="")+ISNUMBER(SEARCH(ITP!$B$3:$B$21,$G1665&amp;" "&amp;$T1665)))&gt;0),0),0)),""))</f>
        <v/>
      </c>
    </row>
    <row r="1666">
      <c r="A1666" s="33" t="n"/>
      <c r="B1666" s="10" t="n"/>
      <c r="C1666" s="33" t="n"/>
      <c r="D1666" s="28" t="n"/>
      <c r="E1666" s="10" t="n"/>
      <c r="F1666" s="44" t="n"/>
      <c r="G1666" s="33" t="n"/>
      <c r="H1666" s="33" t="n"/>
      <c r="I1666" s="33" t="n"/>
      <c r="J1666" s="33" t="n"/>
      <c r="K1666" s="44" t="n"/>
      <c r="L1666" s="10" t="n"/>
      <c r="M1666" s="33" t="n"/>
      <c r="N1666" s="33" t="n"/>
      <c r="O1666" s="33" t="n"/>
      <c r="P1666" s="33" t="n"/>
      <c r="Q1666" s="33" t="n"/>
      <c r="R1666" s="33">
        <f>IF($AB1666="","",IFERROR(INDEX(ITP!$G$3:$G$46,MATCH($AB1666,ITP!$E$3:$E$46,0)),""))</f>
        <v/>
      </c>
      <c r="S1666" s="33" t="n"/>
      <c r="T1666" s="33" t="n"/>
      <c r="U1666" s="33">
        <f>IF($AB1666="","",IFERROR(INDEX(ITP!$I$3:$I$46,MATCH($AB1666,ITP!$E$3:$E$46,0)),""))</f>
        <v/>
      </c>
      <c r="V1666" s="33">
        <f>IF($AB1666="","",IFERROR(INDEX(ITP!$J$3:$J$46,MATCH($AB1666,ITP!$E$3:$E$46,0)),""))</f>
        <v/>
      </c>
      <c r="W1666" s="33">
        <f>IF($AB1666="","",IFERROR(INDEX(ITP!$K$3:$K$46,MATCH($AB1666,ITP!$E$3:$E$46,0)),""))</f>
        <v/>
      </c>
      <c r="X1666" s="33">
        <f>IF($AB1666="","",IFERROR(INDEX(ITP!$L$3:$L$46,MATCH($AB1666,ITP!$E$3:$E$46,0)),""))</f>
        <v/>
      </c>
      <c r="Y1666" s="33">
        <f>IF($AB1666="","",IFERROR(INDEX(ITP!$M$3:$M$46,MATCH($AB1666,ITP!$E$3:$E$46,0)),""))</f>
        <v/>
      </c>
      <c r="Z1666" s="33">
        <f>IF($AB1666="","",IFERROR(INDEX(ITP!$N$3:$N$46,MATCH($AB1666,ITP!$E$3:$E$46,0)),""))</f>
        <v/>
      </c>
      <c r="AA1666" s="13">
        <f>IF(A1666="","",A1666&amp;"|"&amp;COUNTIF($A$2:A1666,A1666))</f>
        <v/>
      </c>
      <c r="AB1666" s="13">
        <f>IF($A1666="","",IFERROR(INDEX(ITP!$C$3:$C$21,MATCH(1,INDEX((ITP!$A$3:$A$21=$A1666)*(((ITP!$B$3:$B$21="")+ISNUMBER(SEARCH(ITP!$B$3:$B$21,$G1666&amp;" "&amp;$T1666)))&gt;0),0),0)),""))</f>
        <v/>
      </c>
    </row>
    <row r="1667">
      <c r="A1667" s="33" t="n"/>
      <c r="B1667" s="10" t="n"/>
      <c r="C1667" s="33" t="n"/>
      <c r="D1667" s="28" t="n"/>
      <c r="E1667" s="10" t="n"/>
      <c r="F1667" s="44" t="n"/>
      <c r="G1667" s="33" t="n"/>
      <c r="H1667" s="33" t="n"/>
      <c r="I1667" s="33" t="n"/>
      <c r="J1667" s="33" t="n"/>
      <c r="K1667" s="44" t="n"/>
      <c r="L1667" s="10" t="n"/>
      <c r="M1667" s="33" t="n"/>
      <c r="N1667" s="33" t="n"/>
      <c r="O1667" s="33" t="n"/>
      <c r="P1667" s="33" t="n"/>
      <c r="Q1667" s="33" t="n"/>
      <c r="R1667" s="33">
        <f>IF($AB1667="","",IFERROR(INDEX(ITP!$G$3:$G$46,MATCH($AB1667,ITP!$E$3:$E$46,0)),""))</f>
        <v/>
      </c>
      <c r="S1667" s="33" t="n"/>
      <c r="T1667" s="33" t="n"/>
      <c r="U1667" s="33">
        <f>IF($AB1667="","",IFERROR(INDEX(ITP!$I$3:$I$46,MATCH($AB1667,ITP!$E$3:$E$46,0)),""))</f>
        <v/>
      </c>
      <c r="V1667" s="33">
        <f>IF($AB1667="","",IFERROR(INDEX(ITP!$J$3:$J$46,MATCH($AB1667,ITP!$E$3:$E$46,0)),""))</f>
        <v/>
      </c>
      <c r="W1667" s="33">
        <f>IF($AB1667="","",IFERROR(INDEX(ITP!$K$3:$K$46,MATCH($AB1667,ITP!$E$3:$E$46,0)),""))</f>
        <v/>
      </c>
      <c r="X1667" s="33">
        <f>IF($AB1667="","",IFERROR(INDEX(ITP!$L$3:$L$46,MATCH($AB1667,ITP!$E$3:$E$46,0)),""))</f>
        <v/>
      </c>
      <c r="Y1667" s="33">
        <f>IF($AB1667="","",IFERROR(INDEX(ITP!$M$3:$M$46,MATCH($AB1667,ITP!$E$3:$E$46,0)),""))</f>
        <v/>
      </c>
      <c r="Z1667" s="33">
        <f>IF($AB1667="","",IFERROR(INDEX(ITP!$N$3:$N$46,MATCH($AB1667,ITP!$E$3:$E$46,0)),""))</f>
        <v/>
      </c>
      <c r="AA1667" s="13">
        <f>IF(A1667="","",A1667&amp;"|"&amp;COUNTIF($A$2:A1667,A1667))</f>
        <v/>
      </c>
      <c r="AB1667" s="13">
        <f>IF($A1667="","",IFERROR(INDEX(ITP!$C$3:$C$21,MATCH(1,INDEX((ITP!$A$3:$A$21=$A1667)*(((ITP!$B$3:$B$21="")+ISNUMBER(SEARCH(ITP!$B$3:$B$21,$G1667&amp;" "&amp;$T1667)))&gt;0),0),0)),""))</f>
        <v/>
      </c>
    </row>
    <row r="1668">
      <c r="A1668" s="33" t="n"/>
      <c r="B1668" s="10" t="n"/>
      <c r="C1668" s="33" t="n"/>
      <c r="D1668" s="28" t="n"/>
      <c r="E1668" s="10" t="n"/>
      <c r="F1668" s="44" t="n"/>
      <c r="G1668" s="33" t="n"/>
      <c r="H1668" s="33" t="n"/>
      <c r="I1668" s="33" t="n"/>
      <c r="J1668" s="33" t="n"/>
      <c r="K1668" s="44" t="n"/>
      <c r="L1668" s="10" t="n"/>
      <c r="M1668" s="33" t="n"/>
      <c r="N1668" s="33" t="n"/>
      <c r="O1668" s="33" t="n"/>
      <c r="P1668" s="33" t="n"/>
      <c r="Q1668" s="33" t="n"/>
      <c r="R1668" s="33">
        <f>IF($AB1668="","",IFERROR(INDEX(ITP!$G$3:$G$46,MATCH($AB1668,ITP!$E$3:$E$46,0)),""))</f>
        <v/>
      </c>
      <c r="S1668" s="33" t="n"/>
      <c r="T1668" s="33" t="n"/>
      <c r="U1668" s="33">
        <f>IF($AB1668="","",IFERROR(INDEX(ITP!$I$3:$I$46,MATCH($AB1668,ITP!$E$3:$E$46,0)),""))</f>
        <v/>
      </c>
      <c r="V1668" s="33">
        <f>IF($AB1668="","",IFERROR(INDEX(ITP!$J$3:$J$46,MATCH($AB1668,ITP!$E$3:$E$46,0)),""))</f>
        <v/>
      </c>
      <c r="W1668" s="33">
        <f>IF($AB1668="","",IFERROR(INDEX(ITP!$K$3:$K$46,MATCH($AB1668,ITP!$E$3:$E$46,0)),""))</f>
        <v/>
      </c>
      <c r="X1668" s="33">
        <f>IF($AB1668="","",IFERROR(INDEX(ITP!$L$3:$L$46,MATCH($AB1668,ITP!$E$3:$E$46,0)),""))</f>
        <v/>
      </c>
      <c r="Y1668" s="33">
        <f>IF($AB1668="","",IFERROR(INDEX(ITP!$M$3:$M$46,MATCH($AB1668,ITP!$E$3:$E$46,0)),""))</f>
        <v/>
      </c>
      <c r="Z1668" s="33">
        <f>IF($AB1668="","",IFERROR(INDEX(ITP!$N$3:$N$46,MATCH($AB1668,ITP!$E$3:$E$46,0)),""))</f>
        <v/>
      </c>
      <c r="AA1668" s="13">
        <f>IF(A1668="","",A1668&amp;"|"&amp;COUNTIF($A$2:A1668,A1668))</f>
        <v/>
      </c>
      <c r="AB1668" s="13">
        <f>IF($A1668="","",IFERROR(INDEX(ITP!$C$3:$C$21,MATCH(1,INDEX((ITP!$A$3:$A$21=$A1668)*(((ITP!$B$3:$B$21="")+ISNUMBER(SEARCH(ITP!$B$3:$B$21,$G1668&amp;" "&amp;$T1668)))&gt;0),0),0)),""))</f>
        <v/>
      </c>
    </row>
    <row r="1669">
      <c r="A1669" s="33" t="n"/>
      <c r="B1669" s="10" t="n"/>
      <c r="C1669" s="33" t="n"/>
      <c r="D1669" s="28" t="n"/>
      <c r="E1669" s="10" t="n"/>
      <c r="F1669" s="44" t="n"/>
      <c r="G1669" s="33" t="n"/>
      <c r="H1669" s="33" t="n"/>
      <c r="I1669" s="33" t="n"/>
      <c r="J1669" s="33" t="n"/>
      <c r="K1669" s="44" t="n"/>
      <c r="L1669" s="10" t="n"/>
      <c r="M1669" s="33" t="n"/>
      <c r="N1669" s="33" t="n"/>
      <c r="O1669" s="33" t="n"/>
      <c r="P1669" s="33" t="n"/>
      <c r="Q1669" s="33" t="n"/>
      <c r="R1669" s="33">
        <f>IF($AB1669="","",IFERROR(INDEX(ITP!$G$3:$G$46,MATCH($AB1669,ITP!$E$3:$E$46,0)),""))</f>
        <v/>
      </c>
      <c r="S1669" s="33" t="n"/>
      <c r="T1669" s="33" t="n"/>
      <c r="U1669" s="33">
        <f>IF($AB1669="","",IFERROR(INDEX(ITP!$I$3:$I$46,MATCH($AB1669,ITP!$E$3:$E$46,0)),""))</f>
        <v/>
      </c>
      <c r="V1669" s="33">
        <f>IF($AB1669="","",IFERROR(INDEX(ITP!$J$3:$J$46,MATCH($AB1669,ITP!$E$3:$E$46,0)),""))</f>
        <v/>
      </c>
      <c r="W1669" s="33">
        <f>IF($AB1669="","",IFERROR(INDEX(ITP!$K$3:$K$46,MATCH($AB1669,ITP!$E$3:$E$46,0)),""))</f>
        <v/>
      </c>
      <c r="X1669" s="33">
        <f>IF($AB1669="","",IFERROR(INDEX(ITP!$L$3:$L$46,MATCH($AB1669,ITP!$E$3:$E$46,0)),""))</f>
        <v/>
      </c>
      <c r="Y1669" s="33">
        <f>IF($AB1669="","",IFERROR(INDEX(ITP!$M$3:$M$46,MATCH($AB1669,ITP!$E$3:$E$46,0)),""))</f>
        <v/>
      </c>
      <c r="Z1669" s="33">
        <f>IF($AB1669="","",IFERROR(INDEX(ITP!$N$3:$N$46,MATCH($AB1669,ITP!$E$3:$E$46,0)),""))</f>
        <v/>
      </c>
      <c r="AA1669" s="13">
        <f>IF(A1669="","",A1669&amp;"|"&amp;COUNTIF($A$2:A1669,A1669))</f>
        <v/>
      </c>
      <c r="AB1669" s="13">
        <f>IF($A1669="","",IFERROR(INDEX(ITP!$C$3:$C$21,MATCH(1,INDEX((ITP!$A$3:$A$21=$A1669)*(((ITP!$B$3:$B$21="")+ISNUMBER(SEARCH(ITP!$B$3:$B$21,$G1669&amp;" "&amp;$T1669)))&gt;0),0),0)),""))</f>
        <v/>
      </c>
    </row>
    <row r="1670">
      <c r="A1670" s="33" t="n"/>
      <c r="B1670" s="10" t="n"/>
      <c r="C1670" s="33" t="n"/>
      <c r="D1670" s="28" t="n"/>
      <c r="E1670" s="10" t="n"/>
      <c r="F1670" s="44" t="n"/>
      <c r="G1670" s="33" t="n"/>
      <c r="H1670" s="33" t="n"/>
      <c r="I1670" s="33" t="n"/>
      <c r="J1670" s="33" t="n"/>
      <c r="K1670" s="44" t="n"/>
      <c r="L1670" s="10" t="n"/>
      <c r="M1670" s="33" t="n"/>
      <c r="N1670" s="33" t="n"/>
      <c r="O1670" s="33" t="n"/>
      <c r="P1670" s="33" t="n"/>
      <c r="Q1670" s="33" t="n"/>
      <c r="R1670" s="33">
        <f>IF($AB1670="","",IFERROR(INDEX(ITP!$G$3:$G$46,MATCH($AB1670,ITP!$E$3:$E$46,0)),""))</f>
        <v/>
      </c>
      <c r="S1670" s="33" t="n"/>
      <c r="T1670" s="33" t="n"/>
      <c r="U1670" s="33">
        <f>IF($AB1670="","",IFERROR(INDEX(ITP!$I$3:$I$46,MATCH($AB1670,ITP!$E$3:$E$46,0)),""))</f>
        <v/>
      </c>
      <c r="V1670" s="33">
        <f>IF($AB1670="","",IFERROR(INDEX(ITP!$J$3:$J$46,MATCH($AB1670,ITP!$E$3:$E$46,0)),""))</f>
        <v/>
      </c>
      <c r="W1670" s="33">
        <f>IF($AB1670="","",IFERROR(INDEX(ITP!$K$3:$K$46,MATCH($AB1670,ITP!$E$3:$E$46,0)),""))</f>
        <v/>
      </c>
      <c r="X1670" s="33">
        <f>IF($AB1670="","",IFERROR(INDEX(ITP!$L$3:$L$46,MATCH($AB1670,ITP!$E$3:$E$46,0)),""))</f>
        <v/>
      </c>
      <c r="Y1670" s="33">
        <f>IF($AB1670="","",IFERROR(INDEX(ITP!$M$3:$M$46,MATCH($AB1670,ITP!$E$3:$E$46,0)),""))</f>
        <v/>
      </c>
      <c r="Z1670" s="33">
        <f>IF($AB1670="","",IFERROR(INDEX(ITP!$N$3:$N$46,MATCH($AB1670,ITP!$E$3:$E$46,0)),""))</f>
        <v/>
      </c>
      <c r="AA1670" s="13">
        <f>IF(A1670="","",A1670&amp;"|"&amp;COUNTIF($A$2:A1670,A1670))</f>
        <v/>
      </c>
      <c r="AB1670" s="13">
        <f>IF($A1670="","",IFERROR(INDEX(ITP!$C$3:$C$21,MATCH(1,INDEX((ITP!$A$3:$A$21=$A1670)*(((ITP!$B$3:$B$21="")+ISNUMBER(SEARCH(ITP!$B$3:$B$21,$G1670&amp;" "&amp;$T1670)))&gt;0),0),0)),""))</f>
        <v/>
      </c>
    </row>
    <row r="1671">
      <c r="A1671" s="33" t="n"/>
      <c r="B1671" s="10" t="n"/>
      <c r="C1671" s="33" t="n"/>
      <c r="D1671" s="28" t="n"/>
      <c r="E1671" s="10" t="n"/>
      <c r="F1671" s="44" t="n"/>
      <c r="G1671" s="33" t="n"/>
      <c r="H1671" s="33" t="n"/>
      <c r="I1671" s="33" t="n"/>
      <c r="J1671" s="33" t="n"/>
      <c r="K1671" s="44" t="n"/>
      <c r="L1671" s="10" t="n"/>
      <c r="M1671" s="33" t="n"/>
      <c r="N1671" s="33" t="n"/>
      <c r="O1671" s="33" t="n"/>
      <c r="P1671" s="33" t="n"/>
      <c r="Q1671" s="33" t="n"/>
      <c r="R1671" s="33">
        <f>IF($AB1671="","",IFERROR(INDEX(ITP!$G$3:$G$46,MATCH($AB1671,ITP!$E$3:$E$46,0)),""))</f>
        <v/>
      </c>
      <c r="S1671" s="33" t="n"/>
      <c r="T1671" s="33" t="n"/>
      <c r="U1671" s="33">
        <f>IF($AB1671="","",IFERROR(INDEX(ITP!$I$3:$I$46,MATCH($AB1671,ITP!$E$3:$E$46,0)),""))</f>
        <v/>
      </c>
      <c r="V1671" s="33">
        <f>IF($AB1671="","",IFERROR(INDEX(ITP!$J$3:$J$46,MATCH($AB1671,ITP!$E$3:$E$46,0)),""))</f>
        <v/>
      </c>
      <c r="W1671" s="33">
        <f>IF($AB1671="","",IFERROR(INDEX(ITP!$K$3:$K$46,MATCH($AB1671,ITP!$E$3:$E$46,0)),""))</f>
        <v/>
      </c>
      <c r="X1671" s="33">
        <f>IF($AB1671="","",IFERROR(INDEX(ITP!$L$3:$L$46,MATCH($AB1671,ITP!$E$3:$E$46,0)),""))</f>
        <v/>
      </c>
      <c r="Y1671" s="33">
        <f>IF($AB1671="","",IFERROR(INDEX(ITP!$M$3:$M$46,MATCH($AB1671,ITP!$E$3:$E$46,0)),""))</f>
        <v/>
      </c>
      <c r="Z1671" s="33">
        <f>IF($AB1671="","",IFERROR(INDEX(ITP!$N$3:$N$46,MATCH($AB1671,ITP!$E$3:$E$46,0)),""))</f>
        <v/>
      </c>
      <c r="AA1671" s="13">
        <f>IF(A1671="","",A1671&amp;"|"&amp;COUNTIF($A$2:A1671,A1671))</f>
        <v/>
      </c>
      <c r="AB1671" s="13">
        <f>IF($A1671="","",IFERROR(INDEX(ITP!$C$3:$C$21,MATCH(1,INDEX((ITP!$A$3:$A$21=$A1671)*(((ITP!$B$3:$B$21="")+ISNUMBER(SEARCH(ITP!$B$3:$B$21,$G1671&amp;" "&amp;$T1671)))&gt;0),0),0)),""))</f>
        <v/>
      </c>
    </row>
    <row r="1672">
      <c r="A1672" s="33" t="n"/>
      <c r="B1672" s="10" t="n"/>
      <c r="C1672" s="33" t="n"/>
      <c r="D1672" s="28" t="n"/>
      <c r="E1672" s="10" t="n"/>
      <c r="F1672" s="44" t="n"/>
      <c r="G1672" s="33" t="n"/>
      <c r="H1672" s="33" t="n"/>
      <c r="I1672" s="33" t="n"/>
      <c r="J1672" s="33" t="n"/>
      <c r="K1672" s="44" t="n"/>
      <c r="L1672" s="10" t="n"/>
      <c r="M1672" s="33" t="n"/>
      <c r="N1672" s="33" t="n"/>
      <c r="O1672" s="33" t="n"/>
      <c r="P1672" s="33" t="n"/>
      <c r="Q1672" s="33" t="n"/>
      <c r="R1672" s="33">
        <f>IF($AB1672="","",IFERROR(INDEX(ITP!$G$3:$G$46,MATCH($AB1672,ITP!$E$3:$E$46,0)),""))</f>
        <v/>
      </c>
      <c r="S1672" s="33" t="n"/>
      <c r="T1672" s="33" t="n"/>
      <c r="U1672" s="33">
        <f>IF($AB1672="","",IFERROR(INDEX(ITP!$I$3:$I$46,MATCH($AB1672,ITP!$E$3:$E$46,0)),""))</f>
        <v/>
      </c>
      <c r="V1672" s="33">
        <f>IF($AB1672="","",IFERROR(INDEX(ITP!$J$3:$J$46,MATCH($AB1672,ITP!$E$3:$E$46,0)),""))</f>
        <v/>
      </c>
      <c r="W1672" s="33">
        <f>IF($AB1672="","",IFERROR(INDEX(ITP!$K$3:$K$46,MATCH($AB1672,ITP!$E$3:$E$46,0)),""))</f>
        <v/>
      </c>
      <c r="X1672" s="33">
        <f>IF($AB1672="","",IFERROR(INDEX(ITP!$L$3:$L$46,MATCH($AB1672,ITP!$E$3:$E$46,0)),""))</f>
        <v/>
      </c>
      <c r="Y1672" s="33">
        <f>IF($AB1672="","",IFERROR(INDEX(ITP!$M$3:$M$46,MATCH($AB1672,ITP!$E$3:$E$46,0)),""))</f>
        <v/>
      </c>
      <c r="Z1672" s="33">
        <f>IF($AB1672="","",IFERROR(INDEX(ITP!$N$3:$N$46,MATCH($AB1672,ITP!$E$3:$E$46,0)),""))</f>
        <v/>
      </c>
      <c r="AA1672" s="13">
        <f>IF(A1672="","",A1672&amp;"|"&amp;COUNTIF($A$2:A1672,A1672))</f>
        <v/>
      </c>
      <c r="AB1672" s="13">
        <f>IF($A1672="","",IFERROR(INDEX(ITP!$C$3:$C$21,MATCH(1,INDEX((ITP!$A$3:$A$21=$A1672)*(((ITP!$B$3:$B$21="")+ISNUMBER(SEARCH(ITP!$B$3:$B$21,$G1672&amp;" "&amp;$T1672)))&gt;0),0),0)),""))</f>
        <v/>
      </c>
    </row>
    <row r="1673">
      <c r="A1673" s="33" t="n"/>
      <c r="B1673" s="10" t="n"/>
      <c r="C1673" s="33" t="n"/>
      <c r="D1673" s="28" t="n"/>
      <c r="E1673" s="10" t="n"/>
      <c r="F1673" s="44" t="n"/>
      <c r="G1673" s="33" t="n"/>
      <c r="H1673" s="33" t="n"/>
      <c r="I1673" s="33" t="n"/>
      <c r="J1673" s="33" t="n"/>
      <c r="K1673" s="44" t="n"/>
      <c r="L1673" s="10" t="n"/>
      <c r="M1673" s="33" t="n"/>
      <c r="N1673" s="33" t="n"/>
      <c r="O1673" s="33" t="n"/>
      <c r="P1673" s="33" t="n"/>
      <c r="Q1673" s="33" t="n"/>
      <c r="R1673" s="33">
        <f>IF($AB1673="","",IFERROR(INDEX(ITP!$G$3:$G$46,MATCH($AB1673,ITP!$E$3:$E$46,0)),""))</f>
        <v/>
      </c>
      <c r="S1673" s="33" t="n"/>
      <c r="T1673" s="33" t="n"/>
      <c r="U1673" s="33">
        <f>IF($AB1673="","",IFERROR(INDEX(ITP!$I$3:$I$46,MATCH($AB1673,ITP!$E$3:$E$46,0)),""))</f>
        <v/>
      </c>
      <c r="V1673" s="33">
        <f>IF($AB1673="","",IFERROR(INDEX(ITP!$J$3:$J$46,MATCH($AB1673,ITP!$E$3:$E$46,0)),""))</f>
        <v/>
      </c>
      <c r="W1673" s="33">
        <f>IF($AB1673="","",IFERROR(INDEX(ITP!$K$3:$K$46,MATCH($AB1673,ITP!$E$3:$E$46,0)),""))</f>
        <v/>
      </c>
      <c r="X1673" s="33">
        <f>IF($AB1673="","",IFERROR(INDEX(ITP!$L$3:$L$46,MATCH($AB1673,ITP!$E$3:$E$46,0)),""))</f>
        <v/>
      </c>
      <c r="Y1673" s="33">
        <f>IF($AB1673="","",IFERROR(INDEX(ITP!$M$3:$M$46,MATCH($AB1673,ITP!$E$3:$E$46,0)),""))</f>
        <v/>
      </c>
      <c r="Z1673" s="33">
        <f>IF($AB1673="","",IFERROR(INDEX(ITP!$N$3:$N$46,MATCH($AB1673,ITP!$E$3:$E$46,0)),""))</f>
        <v/>
      </c>
      <c r="AA1673" s="13">
        <f>IF(A1673="","",A1673&amp;"|"&amp;COUNTIF($A$2:A1673,A1673))</f>
        <v/>
      </c>
      <c r="AB1673" s="13">
        <f>IF($A1673="","",IFERROR(INDEX(ITP!$C$3:$C$21,MATCH(1,INDEX((ITP!$A$3:$A$21=$A1673)*(((ITP!$B$3:$B$21="")+ISNUMBER(SEARCH(ITP!$B$3:$B$21,$G1673&amp;" "&amp;$T1673)))&gt;0),0),0)),""))</f>
        <v/>
      </c>
    </row>
    <row r="1674">
      <c r="A1674" s="33" t="n"/>
      <c r="B1674" s="10" t="n"/>
      <c r="C1674" s="33" t="n"/>
      <c r="D1674" s="28" t="n"/>
      <c r="E1674" s="10" t="n"/>
      <c r="F1674" s="44" t="n"/>
      <c r="G1674" s="33" t="n"/>
      <c r="H1674" s="33" t="n"/>
      <c r="I1674" s="33" t="n"/>
      <c r="J1674" s="33" t="n"/>
      <c r="K1674" s="44" t="n"/>
      <c r="L1674" s="10" t="n"/>
      <c r="M1674" s="33" t="n"/>
      <c r="N1674" s="33" t="n"/>
      <c r="O1674" s="33" t="n"/>
      <c r="P1674" s="33" t="n"/>
      <c r="Q1674" s="33" t="n"/>
      <c r="R1674" s="33">
        <f>IF($AB1674="","",IFERROR(INDEX(ITP!$G$3:$G$46,MATCH($AB1674,ITP!$E$3:$E$46,0)),""))</f>
        <v/>
      </c>
      <c r="S1674" s="33" t="n"/>
      <c r="T1674" s="33" t="n"/>
      <c r="U1674" s="33">
        <f>IF($AB1674="","",IFERROR(INDEX(ITP!$I$3:$I$46,MATCH($AB1674,ITP!$E$3:$E$46,0)),""))</f>
        <v/>
      </c>
      <c r="V1674" s="33">
        <f>IF($AB1674="","",IFERROR(INDEX(ITP!$J$3:$J$46,MATCH($AB1674,ITP!$E$3:$E$46,0)),""))</f>
        <v/>
      </c>
      <c r="W1674" s="33">
        <f>IF($AB1674="","",IFERROR(INDEX(ITP!$K$3:$K$46,MATCH($AB1674,ITP!$E$3:$E$46,0)),""))</f>
        <v/>
      </c>
      <c r="X1674" s="33">
        <f>IF($AB1674="","",IFERROR(INDEX(ITP!$L$3:$L$46,MATCH($AB1674,ITP!$E$3:$E$46,0)),""))</f>
        <v/>
      </c>
      <c r="Y1674" s="33">
        <f>IF($AB1674="","",IFERROR(INDEX(ITP!$M$3:$M$46,MATCH($AB1674,ITP!$E$3:$E$46,0)),""))</f>
        <v/>
      </c>
      <c r="Z1674" s="33">
        <f>IF($AB1674="","",IFERROR(INDEX(ITP!$N$3:$N$46,MATCH($AB1674,ITP!$E$3:$E$46,0)),""))</f>
        <v/>
      </c>
      <c r="AA1674" s="13">
        <f>IF(A1674="","",A1674&amp;"|"&amp;COUNTIF($A$2:A1674,A1674))</f>
        <v/>
      </c>
      <c r="AB1674" s="13">
        <f>IF($A1674="","",IFERROR(INDEX(ITP!$C$3:$C$21,MATCH(1,INDEX((ITP!$A$3:$A$21=$A1674)*(((ITP!$B$3:$B$21="")+ISNUMBER(SEARCH(ITP!$B$3:$B$21,$G1674&amp;" "&amp;$T1674)))&gt;0),0),0)),""))</f>
        <v/>
      </c>
    </row>
    <row r="1675">
      <c r="A1675" s="33" t="n"/>
      <c r="B1675" s="10" t="n"/>
      <c r="C1675" s="33" t="n"/>
      <c r="D1675" s="28" t="n"/>
      <c r="E1675" s="10" t="n"/>
      <c r="F1675" s="44" t="n"/>
      <c r="G1675" s="33" t="n"/>
      <c r="H1675" s="33" t="n"/>
      <c r="I1675" s="33" t="n"/>
      <c r="J1675" s="33" t="n"/>
      <c r="K1675" s="44" t="n"/>
      <c r="L1675" s="10" t="n"/>
      <c r="M1675" s="33" t="n"/>
      <c r="N1675" s="33" t="n"/>
      <c r="O1675" s="33" t="n"/>
      <c r="P1675" s="33" t="n"/>
      <c r="Q1675" s="33" t="n"/>
      <c r="R1675" s="33">
        <f>IF($AB1675="","",IFERROR(INDEX(ITP!$G$3:$G$46,MATCH($AB1675,ITP!$E$3:$E$46,0)),""))</f>
        <v/>
      </c>
      <c r="S1675" s="33" t="n"/>
      <c r="T1675" s="33" t="n"/>
      <c r="U1675" s="33">
        <f>IF($AB1675="","",IFERROR(INDEX(ITP!$I$3:$I$46,MATCH($AB1675,ITP!$E$3:$E$46,0)),""))</f>
        <v/>
      </c>
      <c r="V1675" s="33">
        <f>IF($AB1675="","",IFERROR(INDEX(ITP!$J$3:$J$46,MATCH($AB1675,ITP!$E$3:$E$46,0)),""))</f>
        <v/>
      </c>
      <c r="W1675" s="33">
        <f>IF($AB1675="","",IFERROR(INDEX(ITP!$K$3:$K$46,MATCH($AB1675,ITP!$E$3:$E$46,0)),""))</f>
        <v/>
      </c>
      <c r="X1675" s="33">
        <f>IF($AB1675="","",IFERROR(INDEX(ITP!$L$3:$L$46,MATCH($AB1675,ITP!$E$3:$E$46,0)),""))</f>
        <v/>
      </c>
      <c r="Y1675" s="33">
        <f>IF($AB1675="","",IFERROR(INDEX(ITP!$M$3:$M$46,MATCH($AB1675,ITP!$E$3:$E$46,0)),""))</f>
        <v/>
      </c>
      <c r="Z1675" s="33">
        <f>IF($AB1675="","",IFERROR(INDEX(ITP!$N$3:$N$46,MATCH($AB1675,ITP!$E$3:$E$46,0)),""))</f>
        <v/>
      </c>
      <c r="AA1675" s="13">
        <f>IF(A1675="","",A1675&amp;"|"&amp;COUNTIF($A$2:A1675,A1675))</f>
        <v/>
      </c>
      <c r="AB1675" s="13">
        <f>IF($A1675="","",IFERROR(INDEX(ITP!$C$3:$C$21,MATCH(1,INDEX((ITP!$A$3:$A$21=$A1675)*(((ITP!$B$3:$B$21="")+ISNUMBER(SEARCH(ITP!$B$3:$B$21,$G1675&amp;" "&amp;$T1675)))&gt;0),0),0)),""))</f>
        <v/>
      </c>
    </row>
    <row r="1676">
      <c r="A1676" s="33" t="n"/>
      <c r="B1676" s="10" t="n"/>
      <c r="C1676" s="33" t="n"/>
      <c r="D1676" s="28" t="n"/>
      <c r="E1676" s="10" t="n"/>
      <c r="F1676" s="44" t="n"/>
      <c r="G1676" s="33" t="n"/>
      <c r="H1676" s="33" t="n"/>
      <c r="I1676" s="33" t="n"/>
      <c r="J1676" s="33" t="n"/>
      <c r="K1676" s="44" t="n"/>
      <c r="L1676" s="10" t="n"/>
      <c r="M1676" s="33" t="n"/>
      <c r="N1676" s="33" t="n"/>
      <c r="O1676" s="33" t="n"/>
      <c r="P1676" s="33" t="n"/>
      <c r="Q1676" s="33" t="n"/>
      <c r="R1676" s="33">
        <f>IF($AB1676="","",IFERROR(INDEX(ITP!$G$3:$G$46,MATCH($AB1676,ITP!$E$3:$E$46,0)),""))</f>
        <v/>
      </c>
      <c r="S1676" s="33" t="n"/>
      <c r="T1676" s="33" t="n"/>
      <c r="U1676" s="33">
        <f>IF($AB1676="","",IFERROR(INDEX(ITP!$I$3:$I$46,MATCH($AB1676,ITP!$E$3:$E$46,0)),""))</f>
        <v/>
      </c>
      <c r="V1676" s="33">
        <f>IF($AB1676="","",IFERROR(INDEX(ITP!$J$3:$J$46,MATCH($AB1676,ITP!$E$3:$E$46,0)),""))</f>
        <v/>
      </c>
      <c r="W1676" s="33">
        <f>IF($AB1676="","",IFERROR(INDEX(ITP!$K$3:$K$46,MATCH($AB1676,ITP!$E$3:$E$46,0)),""))</f>
        <v/>
      </c>
      <c r="X1676" s="33">
        <f>IF($AB1676="","",IFERROR(INDEX(ITP!$L$3:$L$46,MATCH($AB1676,ITP!$E$3:$E$46,0)),""))</f>
        <v/>
      </c>
      <c r="Y1676" s="33">
        <f>IF($AB1676="","",IFERROR(INDEX(ITP!$M$3:$M$46,MATCH($AB1676,ITP!$E$3:$E$46,0)),""))</f>
        <v/>
      </c>
      <c r="Z1676" s="33">
        <f>IF($AB1676="","",IFERROR(INDEX(ITP!$N$3:$N$46,MATCH($AB1676,ITP!$E$3:$E$46,0)),""))</f>
        <v/>
      </c>
      <c r="AA1676" s="13">
        <f>IF(A1676="","",A1676&amp;"|"&amp;COUNTIF($A$2:A1676,A1676))</f>
        <v/>
      </c>
      <c r="AB1676" s="13">
        <f>IF($A1676="","",IFERROR(INDEX(ITP!$C$3:$C$21,MATCH(1,INDEX((ITP!$A$3:$A$21=$A1676)*(((ITP!$B$3:$B$21="")+ISNUMBER(SEARCH(ITP!$B$3:$B$21,$G1676&amp;" "&amp;$T1676)))&gt;0),0),0)),""))</f>
        <v/>
      </c>
    </row>
    <row r="1677">
      <c r="A1677" s="33" t="n"/>
      <c r="B1677" s="10" t="n"/>
      <c r="C1677" s="33" t="n"/>
      <c r="D1677" s="28" t="n"/>
      <c r="E1677" s="10" t="n"/>
      <c r="F1677" s="44" t="n"/>
      <c r="G1677" s="33" t="n"/>
      <c r="H1677" s="33" t="n"/>
      <c r="I1677" s="33" t="n"/>
      <c r="J1677" s="33" t="n"/>
      <c r="K1677" s="44" t="n"/>
      <c r="L1677" s="10" t="n"/>
      <c r="M1677" s="33" t="n"/>
      <c r="N1677" s="33" t="n"/>
      <c r="O1677" s="33" t="n"/>
      <c r="P1677" s="33" t="n"/>
      <c r="Q1677" s="33" t="n"/>
      <c r="R1677" s="33">
        <f>IF($AB1677="","",IFERROR(INDEX(ITP!$G$3:$G$46,MATCH($AB1677,ITP!$E$3:$E$46,0)),""))</f>
        <v/>
      </c>
      <c r="S1677" s="33" t="n"/>
      <c r="T1677" s="33" t="n"/>
      <c r="U1677" s="33">
        <f>IF($AB1677="","",IFERROR(INDEX(ITP!$I$3:$I$46,MATCH($AB1677,ITP!$E$3:$E$46,0)),""))</f>
        <v/>
      </c>
      <c r="V1677" s="33">
        <f>IF($AB1677="","",IFERROR(INDEX(ITP!$J$3:$J$46,MATCH($AB1677,ITP!$E$3:$E$46,0)),""))</f>
        <v/>
      </c>
      <c r="W1677" s="33">
        <f>IF($AB1677="","",IFERROR(INDEX(ITP!$K$3:$K$46,MATCH($AB1677,ITP!$E$3:$E$46,0)),""))</f>
        <v/>
      </c>
      <c r="X1677" s="33">
        <f>IF($AB1677="","",IFERROR(INDEX(ITP!$L$3:$L$46,MATCH($AB1677,ITP!$E$3:$E$46,0)),""))</f>
        <v/>
      </c>
      <c r="Y1677" s="33">
        <f>IF($AB1677="","",IFERROR(INDEX(ITP!$M$3:$M$46,MATCH($AB1677,ITP!$E$3:$E$46,0)),""))</f>
        <v/>
      </c>
      <c r="Z1677" s="33">
        <f>IF($AB1677="","",IFERROR(INDEX(ITP!$N$3:$N$46,MATCH($AB1677,ITP!$E$3:$E$46,0)),""))</f>
        <v/>
      </c>
      <c r="AA1677" s="13">
        <f>IF(A1677="","",A1677&amp;"|"&amp;COUNTIF($A$2:A1677,A1677))</f>
        <v/>
      </c>
      <c r="AB1677" s="13">
        <f>IF($A1677="","",IFERROR(INDEX(ITP!$C$3:$C$21,MATCH(1,INDEX((ITP!$A$3:$A$21=$A1677)*(((ITP!$B$3:$B$21="")+ISNUMBER(SEARCH(ITP!$B$3:$B$21,$G1677&amp;" "&amp;$T1677)))&gt;0),0),0)),""))</f>
        <v/>
      </c>
    </row>
    <row r="1678">
      <c r="A1678" s="33" t="n"/>
      <c r="B1678" s="10" t="n"/>
      <c r="C1678" s="33" t="n"/>
      <c r="D1678" s="28" t="n"/>
      <c r="E1678" s="10" t="n"/>
      <c r="F1678" s="44" t="n"/>
      <c r="G1678" s="33" t="n"/>
      <c r="H1678" s="33" t="n"/>
      <c r="I1678" s="33" t="n"/>
      <c r="J1678" s="33" t="n"/>
      <c r="K1678" s="44" t="n"/>
      <c r="L1678" s="10" t="n"/>
      <c r="M1678" s="33" t="n"/>
      <c r="N1678" s="33" t="n"/>
      <c r="O1678" s="33" t="n"/>
      <c r="P1678" s="33" t="n"/>
      <c r="Q1678" s="33" t="n"/>
      <c r="R1678" s="33">
        <f>IF($AB1678="","",IFERROR(INDEX(ITP!$G$3:$G$46,MATCH($AB1678,ITP!$E$3:$E$46,0)),""))</f>
        <v/>
      </c>
      <c r="S1678" s="33" t="n"/>
      <c r="T1678" s="33" t="n"/>
      <c r="U1678" s="33">
        <f>IF($AB1678="","",IFERROR(INDEX(ITP!$I$3:$I$46,MATCH($AB1678,ITP!$E$3:$E$46,0)),""))</f>
        <v/>
      </c>
      <c r="V1678" s="33">
        <f>IF($AB1678="","",IFERROR(INDEX(ITP!$J$3:$J$46,MATCH($AB1678,ITP!$E$3:$E$46,0)),""))</f>
        <v/>
      </c>
      <c r="W1678" s="33">
        <f>IF($AB1678="","",IFERROR(INDEX(ITP!$K$3:$K$46,MATCH($AB1678,ITP!$E$3:$E$46,0)),""))</f>
        <v/>
      </c>
      <c r="X1678" s="33">
        <f>IF($AB1678="","",IFERROR(INDEX(ITP!$L$3:$L$46,MATCH($AB1678,ITP!$E$3:$E$46,0)),""))</f>
        <v/>
      </c>
      <c r="Y1678" s="33">
        <f>IF($AB1678="","",IFERROR(INDEX(ITP!$M$3:$M$46,MATCH($AB1678,ITP!$E$3:$E$46,0)),""))</f>
        <v/>
      </c>
      <c r="Z1678" s="33">
        <f>IF($AB1678="","",IFERROR(INDEX(ITP!$N$3:$N$46,MATCH($AB1678,ITP!$E$3:$E$46,0)),""))</f>
        <v/>
      </c>
      <c r="AA1678" s="13">
        <f>IF(A1678="","",A1678&amp;"|"&amp;COUNTIF($A$2:A1678,A1678))</f>
        <v/>
      </c>
      <c r="AB1678" s="13">
        <f>IF($A1678="","",IFERROR(INDEX(ITP!$C$3:$C$21,MATCH(1,INDEX((ITP!$A$3:$A$21=$A1678)*(((ITP!$B$3:$B$21="")+ISNUMBER(SEARCH(ITP!$B$3:$B$21,$G1678&amp;" "&amp;$T1678)))&gt;0),0),0)),""))</f>
        <v/>
      </c>
    </row>
    <row r="1679">
      <c r="A1679" s="33" t="n"/>
      <c r="B1679" s="10" t="n"/>
      <c r="C1679" s="33" t="n"/>
      <c r="D1679" s="28" t="n"/>
      <c r="E1679" s="10" t="n"/>
      <c r="F1679" s="44" t="n"/>
      <c r="G1679" s="33" t="n"/>
      <c r="H1679" s="33" t="n"/>
      <c r="I1679" s="33" t="n"/>
      <c r="J1679" s="33" t="n"/>
      <c r="K1679" s="44" t="n"/>
      <c r="L1679" s="10" t="n"/>
      <c r="M1679" s="33" t="n"/>
      <c r="N1679" s="33" t="n"/>
      <c r="O1679" s="33" t="n"/>
      <c r="P1679" s="33" t="n"/>
      <c r="Q1679" s="33" t="n"/>
      <c r="R1679" s="33">
        <f>IF($AB1679="","",IFERROR(INDEX(ITP!$G$3:$G$46,MATCH($AB1679,ITP!$E$3:$E$46,0)),""))</f>
        <v/>
      </c>
      <c r="S1679" s="33" t="n"/>
      <c r="T1679" s="33" t="n"/>
      <c r="U1679" s="33">
        <f>IF($AB1679="","",IFERROR(INDEX(ITP!$I$3:$I$46,MATCH($AB1679,ITP!$E$3:$E$46,0)),""))</f>
        <v/>
      </c>
      <c r="V1679" s="33">
        <f>IF($AB1679="","",IFERROR(INDEX(ITP!$J$3:$J$46,MATCH($AB1679,ITP!$E$3:$E$46,0)),""))</f>
        <v/>
      </c>
      <c r="W1679" s="33">
        <f>IF($AB1679="","",IFERROR(INDEX(ITP!$K$3:$K$46,MATCH($AB1679,ITP!$E$3:$E$46,0)),""))</f>
        <v/>
      </c>
      <c r="X1679" s="33">
        <f>IF($AB1679="","",IFERROR(INDEX(ITP!$L$3:$L$46,MATCH($AB1679,ITP!$E$3:$E$46,0)),""))</f>
        <v/>
      </c>
      <c r="Y1679" s="33">
        <f>IF($AB1679="","",IFERROR(INDEX(ITP!$M$3:$M$46,MATCH($AB1679,ITP!$E$3:$E$46,0)),""))</f>
        <v/>
      </c>
      <c r="Z1679" s="33">
        <f>IF($AB1679="","",IFERROR(INDEX(ITP!$N$3:$N$46,MATCH($AB1679,ITP!$E$3:$E$46,0)),""))</f>
        <v/>
      </c>
      <c r="AA1679" s="13">
        <f>IF(A1679="","",A1679&amp;"|"&amp;COUNTIF($A$2:A1679,A1679))</f>
        <v/>
      </c>
      <c r="AB1679" s="13">
        <f>IF($A1679="","",IFERROR(INDEX(ITP!$C$3:$C$21,MATCH(1,INDEX((ITP!$A$3:$A$21=$A1679)*(((ITP!$B$3:$B$21="")+ISNUMBER(SEARCH(ITP!$B$3:$B$21,$G1679&amp;" "&amp;$T1679)))&gt;0),0),0)),""))</f>
        <v/>
      </c>
    </row>
    <row r="1680">
      <c r="A1680" s="33" t="n"/>
      <c r="B1680" s="10" t="n"/>
      <c r="C1680" s="33" t="n"/>
      <c r="D1680" s="28" t="n"/>
      <c r="E1680" s="10" t="n"/>
      <c r="F1680" s="44" t="n"/>
      <c r="G1680" s="33" t="n"/>
      <c r="H1680" s="33" t="n"/>
      <c r="I1680" s="33" t="n"/>
      <c r="J1680" s="33" t="n"/>
      <c r="K1680" s="44" t="n"/>
      <c r="L1680" s="10" t="n"/>
      <c r="M1680" s="33" t="n"/>
      <c r="N1680" s="33" t="n"/>
      <c r="O1680" s="33" t="n"/>
      <c r="P1680" s="33" t="n"/>
      <c r="Q1680" s="33" t="n"/>
      <c r="R1680" s="33">
        <f>IF($AB1680="","",IFERROR(INDEX(ITP!$G$3:$G$46,MATCH($AB1680,ITP!$E$3:$E$46,0)),""))</f>
        <v/>
      </c>
      <c r="S1680" s="33" t="n"/>
      <c r="T1680" s="33" t="n"/>
      <c r="U1680" s="33">
        <f>IF($AB1680="","",IFERROR(INDEX(ITP!$I$3:$I$46,MATCH($AB1680,ITP!$E$3:$E$46,0)),""))</f>
        <v/>
      </c>
      <c r="V1680" s="33">
        <f>IF($AB1680="","",IFERROR(INDEX(ITP!$J$3:$J$46,MATCH($AB1680,ITP!$E$3:$E$46,0)),""))</f>
        <v/>
      </c>
      <c r="W1680" s="33">
        <f>IF($AB1680="","",IFERROR(INDEX(ITP!$K$3:$K$46,MATCH($AB1680,ITP!$E$3:$E$46,0)),""))</f>
        <v/>
      </c>
      <c r="X1680" s="33">
        <f>IF($AB1680="","",IFERROR(INDEX(ITP!$L$3:$L$46,MATCH($AB1680,ITP!$E$3:$E$46,0)),""))</f>
        <v/>
      </c>
      <c r="Y1680" s="33">
        <f>IF($AB1680="","",IFERROR(INDEX(ITP!$M$3:$M$46,MATCH($AB1680,ITP!$E$3:$E$46,0)),""))</f>
        <v/>
      </c>
      <c r="Z1680" s="33">
        <f>IF($AB1680="","",IFERROR(INDEX(ITP!$N$3:$N$46,MATCH($AB1680,ITP!$E$3:$E$46,0)),""))</f>
        <v/>
      </c>
      <c r="AA1680" s="13">
        <f>IF(A1680="","",A1680&amp;"|"&amp;COUNTIF($A$2:A1680,A1680))</f>
        <v/>
      </c>
      <c r="AB1680" s="13">
        <f>IF($A1680="","",IFERROR(INDEX(ITP!$C$3:$C$21,MATCH(1,INDEX((ITP!$A$3:$A$21=$A1680)*(((ITP!$B$3:$B$21="")+ISNUMBER(SEARCH(ITP!$B$3:$B$21,$G1680&amp;" "&amp;$T1680)))&gt;0),0),0)),""))</f>
        <v/>
      </c>
    </row>
    <row r="1681">
      <c r="A1681" s="33" t="n"/>
      <c r="B1681" s="10" t="n"/>
      <c r="C1681" s="33" t="n"/>
      <c r="D1681" s="28" t="n"/>
      <c r="E1681" s="10" t="n"/>
      <c r="F1681" s="44" t="n"/>
      <c r="G1681" s="33" t="n"/>
      <c r="H1681" s="33" t="n"/>
      <c r="I1681" s="33" t="n"/>
      <c r="J1681" s="33" t="n"/>
      <c r="K1681" s="44" t="n"/>
      <c r="L1681" s="10" t="n"/>
      <c r="M1681" s="33" t="n"/>
      <c r="N1681" s="33" t="n"/>
      <c r="O1681" s="33" t="n"/>
      <c r="P1681" s="33" t="n"/>
      <c r="Q1681" s="33" t="n"/>
      <c r="R1681" s="33">
        <f>IF($AB1681="","",IFERROR(INDEX(ITP!$G$3:$G$46,MATCH($AB1681,ITP!$E$3:$E$46,0)),""))</f>
        <v/>
      </c>
      <c r="S1681" s="33" t="n"/>
      <c r="T1681" s="33" t="n"/>
      <c r="U1681" s="33">
        <f>IF($AB1681="","",IFERROR(INDEX(ITP!$I$3:$I$46,MATCH($AB1681,ITP!$E$3:$E$46,0)),""))</f>
        <v/>
      </c>
      <c r="V1681" s="33">
        <f>IF($AB1681="","",IFERROR(INDEX(ITP!$J$3:$J$46,MATCH($AB1681,ITP!$E$3:$E$46,0)),""))</f>
        <v/>
      </c>
      <c r="W1681" s="33">
        <f>IF($AB1681="","",IFERROR(INDEX(ITP!$K$3:$K$46,MATCH($AB1681,ITP!$E$3:$E$46,0)),""))</f>
        <v/>
      </c>
      <c r="X1681" s="33">
        <f>IF($AB1681="","",IFERROR(INDEX(ITP!$L$3:$L$46,MATCH($AB1681,ITP!$E$3:$E$46,0)),""))</f>
        <v/>
      </c>
      <c r="Y1681" s="33">
        <f>IF($AB1681="","",IFERROR(INDEX(ITP!$M$3:$M$46,MATCH($AB1681,ITP!$E$3:$E$46,0)),""))</f>
        <v/>
      </c>
      <c r="Z1681" s="33">
        <f>IF($AB1681="","",IFERROR(INDEX(ITP!$N$3:$N$46,MATCH($AB1681,ITP!$E$3:$E$46,0)),""))</f>
        <v/>
      </c>
      <c r="AA1681" s="13">
        <f>IF(A1681="","",A1681&amp;"|"&amp;COUNTIF($A$2:A1681,A1681))</f>
        <v/>
      </c>
      <c r="AB1681" s="13">
        <f>IF($A1681="","",IFERROR(INDEX(ITP!$C$3:$C$21,MATCH(1,INDEX((ITP!$A$3:$A$21=$A1681)*(((ITP!$B$3:$B$21="")+ISNUMBER(SEARCH(ITP!$B$3:$B$21,$G1681&amp;" "&amp;$T1681)))&gt;0),0),0)),""))</f>
        <v/>
      </c>
    </row>
    <row r="1682">
      <c r="A1682" s="33" t="n"/>
      <c r="B1682" s="10" t="n"/>
      <c r="C1682" s="33" t="n"/>
      <c r="D1682" s="28" t="n"/>
      <c r="E1682" s="10" t="n"/>
      <c r="F1682" s="44" t="n"/>
      <c r="G1682" s="33" t="n"/>
      <c r="H1682" s="33" t="n"/>
      <c r="I1682" s="33" t="n"/>
      <c r="J1682" s="33" t="n"/>
      <c r="K1682" s="44" t="n"/>
      <c r="L1682" s="10" t="n"/>
      <c r="M1682" s="33" t="n"/>
      <c r="N1682" s="33" t="n"/>
      <c r="O1682" s="33" t="n"/>
      <c r="P1682" s="33" t="n"/>
      <c r="Q1682" s="33" t="n"/>
      <c r="R1682" s="33">
        <f>IF($AB1682="","",IFERROR(INDEX(ITP!$G$3:$G$46,MATCH($AB1682,ITP!$E$3:$E$46,0)),""))</f>
        <v/>
      </c>
      <c r="S1682" s="33" t="n"/>
      <c r="T1682" s="33" t="n"/>
      <c r="U1682" s="33">
        <f>IF($AB1682="","",IFERROR(INDEX(ITP!$I$3:$I$46,MATCH($AB1682,ITP!$E$3:$E$46,0)),""))</f>
        <v/>
      </c>
      <c r="V1682" s="33">
        <f>IF($AB1682="","",IFERROR(INDEX(ITP!$J$3:$J$46,MATCH($AB1682,ITP!$E$3:$E$46,0)),""))</f>
        <v/>
      </c>
      <c r="W1682" s="33">
        <f>IF($AB1682="","",IFERROR(INDEX(ITP!$K$3:$K$46,MATCH($AB1682,ITP!$E$3:$E$46,0)),""))</f>
        <v/>
      </c>
      <c r="X1682" s="33">
        <f>IF($AB1682="","",IFERROR(INDEX(ITP!$L$3:$L$46,MATCH($AB1682,ITP!$E$3:$E$46,0)),""))</f>
        <v/>
      </c>
      <c r="Y1682" s="33">
        <f>IF($AB1682="","",IFERROR(INDEX(ITP!$M$3:$M$46,MATCH($AB1682,ITP!$E$3:$E$46,0)),""))</f>
        <v/>
      </c>
      <c r="Z1682" s="33">
        <f>IF($AB1682="","",IFERROR(INDEX(ITP!$N$3:$N$46,MATCH($AB1682,ITP!$E$3:$E$46,0)),""))</f>
        <v/>
      </c>
      <c r="AA1682" s="13">
        <f>IF(A1682="","",A1682&amp;"|"&amp;COUNTIF($A$2:A1682,A1682))</f>
        <v/>
      </c>
      <c r="AB1682" s="13">
        <f>IF($A1682="","",IFERROR(INDEX(ITP!$C$3:$C$21,MATCH(1,INDEX((ITP!$A$3:$A$21=$A1682)*(((ITP!$B$3:$B$21="")+ISNUMBER(SEARCH(ITP!$B$3:$B$21,$G1682&amp;" "&amp;$T1682)))&gt;0),0),0)),""))</f>
        <v/>
      </c>
    </row>
    <row r="1683">
      <c r="A1683" s="33" t="n"/>
      <c r="B1683" s="10" t="n"/>
      <c r="C1683" s="33" t="n"/>
      <c r="D1683" s="28" t="n"/>
      <c r="E1683" s="10" t="n"/>
      <c r="F1683" s="44" t="n"/>
      <c r="G1683" s="33" t="n"/>
      <c r="H1683" s="33" t="n"/>
      <c r="I1683" s="33" t="n"/>
      <c r="J1683" s="33" t="n"/>
      <c r="K1683" s="44" t="n"/>
      <c r="L1683" s="10" t="n"/>
      <c r="M1683" s="33" t="n"/>
      <c r="N1683" s="33" t="n"/>
      <c r="O1683" s="33" t="n"/>
      <c r="P1683" s="33" t="n"/>
      <c r="Q1683" s="33" t="n"/>
      <c r="R1683" s="33">
        <f>IF($AB1683="","",IFERROR(INDEX(ITP!$G$3:$G$46,MATCH($AB1683,ITP!$E$3:$E$46,0)),""))</f>
        <v/>
      </c>
      <c r="S1683" s="33" t="n"/>
      <c r="T1683" s="33" t="n"/>
      <c r="U1683" s="33">
        <f>IF($AB1683="","",IFERROR(INDEX(ITP!$I$3:$I$46,MATCH($AB1683,ITP!$E$3:$E$46,0)),""))</f>
        <v/>
      </c>
      <c r="V1683" s="33">
        <f>IF($AB1683="","",IFERROR(INDEX(ITP!$J$3:$J$46,MATCH($AB1683,ITP!$E$3:$E$46,0)),""))</f>
        <v/>
      </c>
      <c r="W1683" s="33">
        <f>IF($AB1683="","",IFERROR(INDEX(ITP!$K$3:$K$46,MATCH($AB1683,ITP!$E$3:$E$46,0)),""))</f>
        <v/>
      </c>
      <c r="X1683" s="33">
        <f>IF($AB1683="","",IFERROR(INDEX(ITP!$L$3:$L$46,MATCH($AB1683,ITP!$E$3:$E$46,0)),""))</f>
        <v/>
      </c>
      <c r="Y1683" s="33">
        <f>IF($AB1683="","",IFERROR(INDEX(ITP!$M$3:$M$46,MATCH($AB1683,ITP!$E$3:$E$46,0)),""))</f>
        <v/>
      </c>
      <c r="Z1683" s="33">
        <f>IF($AB1683="","",IFERROR(INDEX(ITP!$N$3:$N$46,MATCH($AB1683,ITP!$E$3:$E$46,0)),""))</f>
        <v/>
      </c>
      <c r="AA1683" s="13">
        <f>IF(A1683="","",A1683&amp;"|"&amp;COUNTIF($A$2:A1683,A1683))</f>
        <v/>
      </c>
      <c r="AB1683" s="13">
        <f>IF($A1683="","",IFERROR(INDEX(ITP!$C$3:$C$21,MATCH(1,INDEX((ITP!$A$3:$A$21=$A1683)*(((ITP!$B$3:$B$21="")+ISNUMBER(SEARCH(ITP!$B$3:$B$21,$G1683&amp;" "&amp;$T1683)))&gt;0),0),0)),""))</f>
        <v/>
      </c>
    </row>
    <row r="1684">
      <c r="A1684" s="33" t="n"/>
      <c r="B1684" s="10" t="n"/>
      <c r="C1684" s="33" t="n"/>
      <c r="D1684" s="28" t="n"/>
      <c r="E1684" s="10" t="n"/>
      <c r="F1684" s="44" t="n"/>
      <c r="G1684" s="33" t="n"/>
      <c r="H1684" s="33" t="n"/>
      <c r="I1684" s="33" t="n"/>
      <c r="J1684" s="33" t="n"/>
      <c r="K1684" s="44" t="n"/>
      <c r="L1684" s="10" t="n"/>
      <c r="M1684" s="33" t="n"/>
      <c r="N1684" s="33" t="n"/>
      <c r="O1684" s="33" t="n"/>
      <c r="P1684" s="33" t="n"/>
      <c r="Q1684" s="33" t="n"/>
      <c r="R1684" s="33">
        <f>IF($AB1684="","",IFERROR(INDEX(ITP!$G$3:$G$46,MATCH($AB1684,ITP!$E$3:$E$46,0)),""))</f>
        <v/>
      </c>
      <c r="S1684" s="33" t="n"/>
      <c r="T1684" s="33" t="n"/>
      <c r="U1684" s="33">
        <f>IF($AB1684="","",IFERROR(INDEX(ITP!$I$3:$I$46,MATCH($AB1684,ITP!$E$3:$E$46,0)),""))</f>
        <v/>
      </c>
      <c r="V1684" s="33">
        <f>IF($AB1684="","",IFERROR(INDEX(ITP!$J$3:$J$46,MATCH($AB1684,ITP!$E$3:$E$46,0)),""))</f>
        <v/>
      </c>
      <c r="W1684" s="33">
        <f>IF($AB1684="","",IFERROR(INDEX(ITP!$K$3:$K$46,MATCH($AB1684,ITP!$E$3:$E$46,0)),""))</f>
        <v/>
      </c>
      <c r="X1684" s="33">
        <f>IF($AB1684="","",IFERROR(INDEX(ITP!$L$3:$L$46,MATCH($AB1684,ITP!$E$3:$E$46,0)),""))</f>
        <v/>
      </c>
      <c r="Y1684" s="33">
        <f>IF($AB1684="","",IFERROR(INDEX(ITP!$M$3:$M$46,MATCH($AB1684,ITP!$E$3:$E$46,0)),""))</f>
        <v/>
      </c>
      <c r="Z1684" s="33">
        <f>IF($AB1684="","",IFERROR(INDEX(ITP!$N$3:$N$46,MATCH($AB1684,ITP!$E$3:$E$46,0)),""))</f>
        <v/>
      </c>
      <c r="AA1684" s="13">
        <f>IF(A1684="","",A1684&amp;"|"&amp;COUNTIF($A$2:A1684,A1684))</f>
        <v/>
      </c>
      <c r="AB1684" s="13">
        <f>IF($A1684="","",IFERROR(INDEX(ITP!$C$3:$C$21,MATCH(1,INDEX((ITP!$A$3:$A$21=$A1684)*(((ITP!$B$3:$B$21="")+ISNUMBER(SEARCH(ITP!$B$3:$B$21,$G1684&amp;" "&amp;$T1684)))&gt;0),0),0)),""))</f>
        <v/>
      </c>
    </row>
    <row r="1685">
      <c r="A1685" s="33" t="n"/>
      <c r="B1685" s="10" t="n"/>
      <c r="C1685" s="33" t="n"/>
      <c r="D1685" s="28" t="n"/>
      <c r="E1685" s="10" t="n"/>
      <c r="F1685" s="44" t="n"/>
      <c r="G1685" s="33" t="n"/>
      <c r="H1685" s="33" t="n"/>
      <c r="I1685" s="33" t="n"/>
      <c r="J1685" s="33" t="n"/>
      <c r="K1685" s="44" t="n"/>
      <c r="L1685" s="10" t="n"/>
      <c r="M1685" s="33" t="n"/>
      <c r="N1685" s="33" t="n"/>
      <c r="O1685" s="33" t="n"/>
      <c r="P1685" s="33" t="n"/>
      <c r="Q1685" s="33" t="n"/>
      <c r="R1685" s="33">
        <f>IF($AB1685="","",IFERROR(INDEX(ITP!$G$3:$G$46,MATCH($AB1685,ITP!$E$3:$E$46,0)),""))</f>
        <v/>
      </c>
      <c r="S1685" s="33" t="n"/>
      <c r="T1685" s="33" t="n"/>
      <c r="U1685" s="33">
        <f>IF($AB1685="","",IFERROR(INDEX(ITP!$I$3:$I$46,MATCH($AB1685,ITP!$E$3:$E$46,0)),""))</f>
        <v/>
      </c>
      <c r="V1685" s="33">
        <f>IF($AB1685="","",IFERROR(INDEX(ITP!$J$3:$J$46,MATCH($AB1685,ITP!$E$3:$E$46,0)),""))</f>
        <v/>
      </c>
      <c r="W1685" s="33">
        <f>IF($AB1685="","",IFERROR(INDEX(ITP!$K$3:$K$46,MATCH($AB1685,ITP!$E$3:$E$46,0)),""))</f>
        <v/>
      </c>
      <c r="X1685" s="33">
        <f>IF($AB1685="","",IFERROR(INDEX(ITP!$L$3:$L$46,MATCH($AB1685,ITP!$E$3:$E$46,0)),""))</f>
        <v/>
      </c>
      <c r="Y1685" s="33">
        <f>IF($AB1685="","",IFERROR(INDEX(ITP!$M$3:$M$46,MATCH($AB1685,ITP!$E$3:$E$46,0)),""))</f>
        <v/>
      </c>
      <c r="Z1685" s="33">
        <f>IF($AB1685="","",IFERROR(INDEX(ITP!$N$3:$N$46,MATCH($AB1685,ITP!$E$3:$E$46,0)),""))</f>
        <v/>
      </c>
      <c r="AA1685" s="13">
        <f>IF(A1685="","",A1685&amp;"|"&amp;COUNTIF($A$2:A1685,A1685))</f>
        <v/>
      </c>
      <c r="AB1685" s="13">
        <f>IF($A1685="","",IFERROR(INDEX(ITP!$C$3:$C$21,MATCH(1,INDEX((ITP!$A$3:$A$21=$A1685)*(((ITP!$B$3:$B$21="")+ISNUMBER(SEARCH(ITP!$B$3:$B$21,$G1685&amp;" "&amp;$T1685)))&gt;0),0),0)),""))</f>
        <v/>
      </c>
    </row>
    <row r="1686">
      <c r="A1686" s="33" t="n"/>
      <c r="B1686" s="10" t="n"/>
      <c r="C1686" s="33" t="n"/>
      <c r="D1686" s="28" t="n"/>
      <c r="E1686" s="10" t="n"/>
      <c r="F1686" s="44" t="n"/>
      <c r="G1686" s="33" t="n"/>
      <c r="H1686" s="33" t="n"/>
      <c r="I1686" s="33" t="n"/>
      <c r="J1686" s="33" t="n"/>
      <c r="K1686" s="44" t="n"/>
      <c r="L1686" s="10" t="n"/>
      <c r="M1686" s="33" t="n"/>
      <c r="N1686" s="33" t="n"/>
      <c r="O1686" s="33" t="n"/>
      <c r="P1686" s="33" t="n"/>
      <c r="Q1686" s="33" t="n"/>
      <c r="R1686" s="33">
        <f>IF($AB1686="","",IFERROR(INDEX(ITP!$G$3:$G$46,MATCH($AB1686,ITP!$E$3:$E$46,0)),""))</f>
        <v/>
      </c>
      <c r="S1686" s="33" t="n"/>
      <c r="T1686" s="33" t="n"/>
      <c r="U1686" s="33">
        <f>IF($AB1686="","",IFERROR(INDEX(ITP!$I$3:$I$46,MATCH($AB1686,ITP!$E$3:$E$46,0)),""))</f>
        <v/>
      </c>
      <c r="V1686" s="33">
        <f>IF($AB1686="","",IFERROR(INDEX(ITP!$J$3:$J$46,MATCH($AB1686,ITP!$E$3:$E$46,0)),""))</f>
        <v/>
      </c>
      <c r="W1686" s="33">
        <f>IF($AB1686="","",IFERROR(INDEX(ITP!$K$3:$K$46,MATCH($AB1686,ITP!$E$3:$E$46,0)),""))</f>
        <v/>
      </c>
      <c r="X1686" s="33">
        <f>IF($AB1686="","",IFERROR(INDEX(ITP!$L$3:$L$46,MATCH($AB1686,ITP!$E$3:$E$46,0)),""))</f>
        <v/>
      </c>
      <c r="Y1686" s="33">
        <f>IF($AB1686="","",IFERROR(INDEX(ITP!$M$3:$M$46,MATCH($AB1686,ITP!$E$3:$E$46,0)),""))</f>
        <v/>
      </c>
      <c r="Z1686" s="33">
        <f>IF($AB1686="","",IFERROR(INDEX(ITP!$N$3:$N$46,MATCH($AB1686,ITP!$E$3:$E$46,0)),""))</f>
        <v/>
      </c>
      <c r="AA1686" s="13">
        <f>IF(A1686="","",A1686&amp;"|"&amp;COUNTIF($A$2:A1686,A1686))</f>
        <v/>
      </c>
      <c r="AB1686" s="13">
        <f>IF($A1686="","",IFERROR(INDEX(ITP!$C$3:$C$21,MATCH(1,INDEX((ITP!$A$3:$A$21=$A1686)*(((ITP!$B$3:$B$21="")+ISNUMBER(SEARCH(ITP!$B$3:$B$21,$G1686&amp;" "&amp;$T1686)))&gt;0),0),0)),""))</f>
        <v/>
      </c>
    </row>
    <row r="1687">
      <c r="A1687" s="33" t="n"/>
      <c r="B1687" s="10" t="n"/>
      <c r="C1687" s="33" t="n"/>
      <c r="D1687" s="28" t="n"/>
      <c r="E1687" s="10" t="n"/>
      <c r="F1687" s="44" t="n"/>
      <c r="G1687" s="33" t="n"/>
      <c r="H1687" s="33" t="n"/>
      <c r="I1687" s="33" t="n"/>
      <c r="J1687" s="33" t="n"/>
      <c r="K1687" s="44" t="n"/>
      <c r="L1687" s="10" t="n"/>
      <c r="M1687" s="33" t="n"/>
      <c r="N1687" s="33" t="n"/>
      <c r="O1687" s="33" t="n"/>
      <c r="P1687" s="33" t="n"/>
      <c r="Q1687" s="33" t="n"/>
      <c r="R1687" s="33">
        <f>IF($AB1687="","",IFERROR(INDEX(ITP!$G$3:$G$46,MATCH($AB1687,ITP!$E$3:$E$46,0)),""))</f>
        <v/>
      </c>
      <c r="S1687" s="33" t="n"/>
      <c r="T1687" s="33" t="n"/>
      <c r="U1687" s="33">
        <f>IF($AB1687="","",IFERROR(INDEX(ITP!$I$3:$I$46,MATCH($AB1687,ITP!$E$3:$E$46,0)),""))</f>
        <v/>
      </c>
      <c r="V1687" s="33">
        <f>IF($AB1687="","",IFERROR(INDEX(ITP!$J$3:$J$46,MATCH($AB1687,ITP!$E$3:$E$46,0)),""))</f>
        <v/>
      </c>
      <c r="W1687" s="33">
        <f>IF($AB1687="","",IFERROR(INDEX(ITP!$K$3:$K$46,MATCH($AB1687,ITP!$E$3:$E$46,0)),""))</f>
        <v/>
      </c>
      <c r="X1687" s="33">
        <f>IF($AB1687="","",IFERROR(INDEX(ITP!$L$3:$L$46,MATCH($AB1687,ITP!$E$3:$E$46,0)),""))</f>
        <v/>
      </c>
      <c r="Y1687" s="33">
        <f>IF($AB1687="","",IFERROR(INDEX(ITP!$M$3:$M$46,MATCH($AB1687,ITP!$E$3:$E$46,0)),""))</f>
        <v/>
      </c>
      <c r="Z1687" s="33">
        <f>IF($AB1687="","",IFERROR(INDEX(ITP!$N$3:$N$46,MATCH($AB1687,ITP!$E$3:$E$46,0)),""))</f>
        <v/>
      </c>
      <c r="AA1687" s="13">
        <f>IF(A1687="","",A1687&amp;"|"&amp;COUNTIF($A$2:A1687,A1687))</f>
        <v/>
      </c>
      <c r="AB1687" s="13">
        <f>IF($A1687="","",IFERROR(INDEX(ITP!$C$3:$C$21,MATCH(1,INDEX((ITP!$A$3:$A$21=$A1687)*(((ITP!$B$3:$B$21="")+ISNUMBER(SEARCH(ITP!$B$3:$B$21,$G1687&amp;" "&amp;$T1687)))&gt;0),0),0)),""))</f>
        <v/>
      </c>
    </row>
    <row r="1688">
      <c r="A1688" s="33" t="n"/>
      <c r="B1688" s="10" t="n"/>
      <c r="C1688" s="33" t="n"/>
      <c r="D1688" s="28" t="n"/>
      <c r="E1688" s="10" t="n"/>
      <c r="F1688" s="44" t="n"/>
      <c r="G1688" s="33" t="n"/>
      <c r="H1688" s="33" t="n"/>
      <c r="I1688" s="33" t="n"/>
      <c r="J1688" s="33" t="n"/>
      <c r="K1688" s="44" t="n"/>
      <c r="L1688" s="10" t="n"/>
      <c r="M1688" s="33" t="n"/>
      <c r="N1688" s="33" t="n"/>
      <c r="O1688" s="33" t="n"/>
      <c r="P1688" s="33" t="n"/>
      <c r="Q1688" s="33" t="n"/>
      <c r="R1688" s="33">
        <f>IF($AB1688="","",IFERROR(INDEX(ITP!$G$3:$G$46,MATCH($AB1688,ITP!$E$3:$E$46,0)),""))</f>
        <v/>
      </c>
      <c r="S1688" s="33" t="n"/>
      <c r="T1688" s="33" t="n"/>
      <c r="U1688" s="33">
        <f>IF($AB1688="","",IFERROR(INDEX(ITP!$I$3:$I$46,MATCH($AB1688,ITP!$E$3:$E$46,0)),""))</f>
        <v/>
      </c>
      <c r="V1688" s="33">
        <f>IF($AB1688="","",IFERROR(INDEX(ITP!$J$3:$J$46,MATCH($AB1688,ITP!$E$3:$E$46,0)),""))</f>
        <v/>
      </c>
      <c r="W1688" s="33">
        <f>IF($AB1688="","",IFERROR(INDEX(ITP!$K$3:$K$46,MATCH($AB1688,ITP!$E$3:$E$46,0)),""))</f>
        <v/>
      </c>
      <c r="X1688" s="33">
        <f>IF($AB1688="","",IFERROR(INDEX(ITP!$L$3:$L$46,MATCH($AB1688,ITP!$E$3:$E$46,0)),""))</f>
        <v/>
      </c>
      <c r="Y1688" s="33">
        <f>IF($AB1688="","",IFERROR(INDEX(ITP!$M$3:$M$46,MATCH($AB1688,ITP!$E$3:$E$46,0)),""))</f>
        <v/>
      </c>
      <c r="Z1688" s="33">
        <f>IF($AB1688="","",IFERROR(INDEX(ITP!$N$3:$N$46,MATCH($AB1688,ITP!$E$3:$E$46,0)),""))</f>
        <v/>
      </c>
      <c r="AA1688" s="13">
        <f>IF(A1688="","",A1688&amp;"|"&amp;COUNTIF($A$2:A1688,A1688))</f>
        <v/>
      </c>
      <c r="AB1688" s="13">
        <f>IF($A1688="","",IFERROR(INDEX(ITP!$C$3:$C$21,MATCH(1,INDEX((ITP!$A$3:$A$21=$A1688)*(((ITP!$B$3:$B$21="")+ISNUMBER(SEARCH(ITP!$B$3:$B$21,$G1688&amp;" "&amp;$T1688)))&gt;0),0),0)),""))</f>
        <v/>
      </c>
    </row>
    <row r="1689">
      <c r="A1689" s="33" t="n"/>
      <c r="B1689" s="10" t="n"/>
      <c r="C1689" s="33" t="n"/>
      <c r="D1689" s="28" t="n"/>
      <c r="E1689" s="10" t="n"/>
      <c r="F1689" s="44" t="n"/>
      <c r="G1689" s="33" t="n"/>
      <c r="H1689" s="33" t="n"/>
      <c r="I1689" s="33" t="n"/>
      <c r="J1689" s="33" t="n"/>
      <c r="K1689" s="44" t="n"/>
      <c r="L1689" s="10" t="n"/>
      <c r="M1689" s="33" t="n"/>
      <c r="N1689" s="33" t="n"/>
      <c r="O1689" s="33" t="n"/>
      <c r="P1689" s="33" t="n"/>
      <c r="Q1689" s="33" t="n"/>
      <c r="R1689" s="33">
        <f>IF($AB1689="","",IFERROR(INDEX(ITP!$G$3:$G$46,MATCH($AB1689,ITP!$E$3:$E$46,0)),""))</f>
        <v/>
      </c>
      <c r="S1689" s="33" t="n"/>
      <c r="T1689" s="33" t="n"/>
      <c r="U1689" s="33">
        <f>IF($AB1689="","",IFERROR(INDEX(ITP!$I$3:$I$46,MATCH($AB1689,ITP!$E$3:$E$46,0)),""))</f>
        <v/>
      </c>
      <c r="V1689" s="33">
        <f>IF($AB1689="","",IFERROR(INDEX(ITP!$J$3:$J$46,MATCH($AB1689,ITP!$E$3:$E$46,0)),""))</f>
        <v/>
      </c>
      <c r="W1689" s="33">
        <f>IF($AB1689="","",IFERROR(INDEX(ITP!$K$3:$K$46,MATCH($AB1689,ITP!$E$3:$E$46,0)),""))</f>
        <v/>
      </c>
      <c r="X1689" s="33">
        <f>IF($AB1689="","",IFERROR(INDEX(ITP!$L$3:$L$46,MATCH($AB1689,ITP!$E$3:$E$46,0)),""))</f>
        <v/>
      </c>
      <c r="Y1689" s="33">
        <f>IF($AB1689="","",IFERROR(INDEX(ITP!$M$3:$M$46,MATCH($AB1689,ITP!$E$3:$E$46,0)),""))</f>
        <v/>
      </c>
      <c r="Z1689" s="33">
        <f>IF($AB1689="","",IFERROR(INDEX(ITP!$N$3:$N$46,MATCH($AB1689,ITP!$E$3:$E$46,0)),""))</f>
        <v/>
      </c>
      <c r="AA1689" s="13">
        <f>IF(A1689="","",A1689&amp;"|"&amp;COUNTIF($A$2:A1689,A1689))</f>
        <v/>
      </c>
      <c r="AB1689" s="13">
        <f>IF($A1689="","",IFERROR(INDEX(ITP!$C$3:$C$21,MATCH(1,INDEX((ITP!$A$3:$A$21=$A1689)*(((ITP!$B$3:$B$21="")+ISNUMBER(SEARCH(ITP!$B$3:$B$21,$G1689&amp;" "&amp;$T1689)))&gt;0),0),0)),""))</f>
        <v/>
      </c>
    </row>
    <row r="1690">
      <c r="A1690" s="33" t="n"/>
      <c r="B1690" s="10" t="n"/>
      <c r="C1690" s="33" t="n"/>
      <c r="D1690" s="28" t="n"/>
      <c r="E1690" s="10" t="n"/>
      <c r="F1690" s="44" t="n"/>
      <c r="G1690" s="33" t="n"/>
      <c r="H1690" s="33" t="n"/>
      <c r="I1690" s="33" t="n"/>
      <c r="J1690" s="33" t="n"/>
      <c r="K1690" s="44" t="n"/>
      <c r="L1690" s="10" t="n"/>
      <c r="M1690" s="33" t="n"/>
      <c r="N1690" s="33" t="n"/>
      <c r="O1690" s="33" t="n"/>
      <c r="P1690" s="33" t="n"/>
      <c r="Q1690" s="33" t="n"/>
      <c r="R1690" s="33">
        <f>IF($AB1690="","",IFERROR(INDEX(ITP!$G$3:$G$46,MATCH($AB1690,ITP!$E$3:$E$46,0)),""))</f>
        <v/>
      </c>
      <c r="S1690" s="33" t="n"/>
      <c r="T1690" s="33" t="n"/>
      <c r="U1690" s="33">
        <f>IF($AB1690="","",IFERROR(INDEX(ITP!$I$3:$I$46,MATCH($AB1690,ITP!$E$3:$E$46,0)),""))</f>
        <v/>
      </c>
      <c r="V1690" s="33">
        <f>IF($AB1690="","",IFERROR(INDEX(ITP!$J$3:$J$46,MATCH($AB1690,ITP!$E$3:$E$46,0)),""))</f>
        <v/>
      </c>
      <c r="W1690" s="33">
        <f>IF($AB1690="","",IFERROR(INDEX(ITP!$K$3:$K$46,MATCH($AB1690,ITP!$E$3:$E$46,0)),""))</f>
        <v/>
      </c>
      <c r="X1690" s="33">
        <f>IF($AB1690="","",IFERROR(INDEX(ITP!$L$3:$L$46,MATCH($AB1690,ITP!$E$3:$E$46,0)),""))</f>
        <v/>
      </c>
      <c r="Y1690" s="33">
        <f>IF($AB1690="","",IFERROR(INDEX(ITP!$M$3:$M$46,MATCH($AB1690,ITP!$E$3:$E$46,0)),""))</f>
        <v/>
      </c>
      <c r="Z1690" s="33">
        <f>IF($AB1690="","",IFERROR(INDEX(ITP!$N$3:$N$46,MATCH($AB1690,ITP!$E$3:$E$46,0)),""))</f>
        <v/>
      </c>
      <c r="AA1690" s="13">
        <f>IF(A1690="","",A1690&amp;"|"&amp;COUNTIF($A$2:A1690,A1690))</f>
        <v/>
      </c>
      <c r="AB1690" s="13">
        <f>IF($A1690="","",IFERROR(INDEX(ITP!$C$3:$C$21,MATCH(1,INDEX((ITP!$A$3:$A$21=$A1690)*(((ITP!$B$3:$B$21="")+ISNUMBER(SEARCH(ITP!$B$3:$B$21,$G1690&amp;" "&amp;$T1690)))&gt;0),0),0)),""))</f>
        <v/>
      </c>
    </row>
    <row r="1691">
      <c r="A1691" s="33" t="n"/>
      <c r="B1691" s="10" t="n"/>
      <c r="C1691" s="33" t="n"/>
      <c r="D1691" s="28" t="n"/>
      <c r="E1691" s="10" t="n"/>
      <c r="F1691" s="44" t="n"/>
      <c r="G1691" s="33" t="n"/>
      <c r="H1691" s="33" t="n"/>
      <c r="I1691" s="33" t="n"/>
      <c r="J1691" s="33" t="n"/>
      <c r="K1691" s="44" t="n"/>
      <c r="L1691" s="10" t="n"/>
      <c r="M1691" s="33" t="n"/>
      <c r="N1691" s="33" t="n"/>
      <c r="O1691" s="33" t="n"/>
      <c r="P1691" s="33" t="n"/>
      <c r="Q1691" s="33" t="n"/>
      <c r="R1691" s="33">
        <f>IF($AB1691="","",IFERROR(INDEX(ITP!$G$3:$G$46,MATCH($AB1691,ITP!$E$3:$E$46,0)),""))</f>
        <v/>
      </c>
      <c r="S1691" s="33" t="n"/>
      <c r="T1691" s="33" t="n"/>
      <c r="U1691" s="33">
        <f>IF($AB1691="","",IFERROR(INDEX(ITP!$I$3:$I$46,MATCH($AB1691,ITP!$E$3:$E$46,0)),""))</f>
        <v/>
      </c>
      <c r="V1691" s="33">
        <f>IF($AB1691="","",IFERROR(INDEX(ITP!$J$3:$J$46,MATCH($AB1691,ITP!$E$3:$E$46,0)),""))</f>
        <v/>
      </c>
      <c r="W1691" s="33">
        <f>IF($AB1691="","",IFERROR(INDEX(ITP!$K$3:$K$46,MATCH($AB1691,ITP!$E$3:$E$46,0)),""))</f>
        <v/>
      </c>
      <c r="X1691" s="33">
        <f>IF($AB1691="","",IFERROR(INDEX(ITP!$L$3:$L$46,MATCH($AB1691,ITP!$E$3:$E$46,0)),""))</f>
        <v/>
      </c>
      <c r="Y1691" s="33">
        <f>IF($AB1691="","",IFERROR(INDEX(ITP!$M$3:$M$46,MATCH($AB1691,ITP!$E$3:$E$46,0)),""))</f>
        <v/>
      </c>
      <c r="Z1691" s="33">
        <f>IF($AB1691="","",IFERROR(INDEX(ITP!$N$3:$N$46,MATCH($AB1691,ITP!$E$3:$E$46,0)),""))</f>
        <v/>
      </c>
      <c r="AA1691" s="13">
        <f>IF(A1691="","",A1691&amp;"|"&amp;COUNTIF($A$2:A1691,A1691))</f>
        <v/>
      </c>
      <c r="AB1691" s="13">
        <f>IF($A1691="","",IFERROR(INDEX(ITP!$C$3:$C$21,MATCH(1,INDEX((ITP!$A$3:$A$21=$A1691)*(((ITP!$B$3:$B$21="")+ISNUMBER(SEARCH(ITP!$B$3:$B$21,$G1691&amp;" "&amp;$T1691)))&gt;0),0),0)),""))</f>
        <v/>
      </c>
    </row>
    <row r="1692">
      <c r="A1692" s="33" t="n"/>
      <c r="B1692" s="10" t="n"/>
      <c r="C1692" s="33" t="n"/>
      <c r="D1692" s="28" t="n"/>
      <c r="E1692" s="10" t="n"/>
      <c r="F1692" s="44" t="n"/>
      <c r="G1692" s="33" t="n"/>
      <c r="H1692" s="33" t="n"/>
      <c r="I1692" s="33" t="n"/>
      <c r="J1692" s="33" t="n"/>
      <c r="K1692" s="44" t="n"/>
      <c r="L1692" s="10" t="n"/>
      <c r="M1692" s="33" t="n"/>
      <c r="N1692" s="33" t="n"/>
      <c r="O1692" s="33" t="n"/>
      <c r="P1692" s="33" t="n"/>
      <c r="Q1692" s="33" t="n"/>
      <c r="R1692" s="33">
        <f>IF($AB1692="","",IFERROR(INDEX(ITP!$G$3:$G$46,MATCH($AB1692,ITP!$E$3:$E$46,0)),""))</f>
        <v/>
      </c>
      <c r="S1692" s="33" t="n"/>
      <c r="T1692" s="33" t="n"/>
      <c r="U1692" s="33">
        <f>IF($AB1692="","",IFERROR(INDEX(ITP!$I$3:$I$46,MATCH($AB1692,ITP!$E$3:$E$46,0)),""))</f>
        <v/>
      </c>
      <c r="V1692" s="33">
        <f>IF($AB1692="","",IFERROR(INDEX(ITP!$J$3:$J$46,MATCH($AB1692,ITP!$E$3:$E$46,0)),""))</f>
        <v/>
      </c>
      <c r="W1692" s="33">
        <f>IF($AB1692="","",IFERROR(INDEX(ITP!$K$3:$K$46,MATCH($AB1692,ITP!$E$3:$E$46,0)),""))</f>
        <v/>
      </c>
      <c r="X1692" s="33">
        <f>IF($AB1692="","",IFERROR(INDEX(ITP!$L$3:$L$46,MATCH($AB1692,ITP!$E$3:$E$46,0)),""))</f>
        <v/>
      </c>
      <c r="Y1692" s="33">
        <f>IF($AB1692="","",IFERROR(INDEX(ITP!$M$3:$M$46,MATCH($AB1692,ITP!$E$3:$E$46,0)),""))</f>
        <v/>
      </c>
      <c r="Z1692" s="33">
        <f>IF($AB1692="","",IFERROR(INDEX(ITP!$N$3:$N$46,MATCH($AB1692,ITP!$E$3:$E$46,0)),""))</f>
        <v/>
      </c>
      <c r="AA1692" s="13">
        <f>IF(A1692="","",A1692&amp;"|"&amp;COUNTIF($A$2:A1692,A1692))</f>
        <v/>
      </c>
      <c r="AB1692" s="13">
        <f>IF($A1692="","",IFERROR(INDEX(ITP!$C$3:$C$21,MATCH(1,INDEX((ITP!$A$3:$A$21=$A1692)*(((ITP!$B$3:$B$21="")+ISNUMBER(SEARCH(ITP!$B$3:$B$21,$G1692&amp;" "&amp;$T1692)))&gt;0),0),0)),""))</f>
        <v/>
      </c>
    </row>
    <row r="1693">
      <c r="A1693" s="33" t="n"/>
      <c r="B1693" s="10" t="n"/>
      <c r="C1693" s="33" t="n"/>
      <c r="D1693" s="28" t="n"/>
      <c r="E1693" s="10" t="n"/>
      <c r="F1693" s="44" t="n"/>
      <c r="G1693" s="33" t="n"/>
      <c r="H1693" s="33" t="n"/>
      <c r="I1693" s="33" t="n"/>
      <c r="J1693" s="33" t="n"/>
      <c r="K1693" s="44" t="n"/>
      <c r="L1693" s="10" t="n"/>
      <c r="M1693" s="33" t="n"/>
      <c r="N1693" s="33" t="n"/>
      <c r="O1693" s="33" t="n"/>
      <c r="P1693" s="33" t="n"/>
      <c r="Q1693" s="33" t="n"/>
      <c r="R1693" s="33">
        <f>IF($AB1693="","",IFERROR(INDEX(ITP!$G$3:$G$46,MATCH($AB1693,ITP!$E$3:$E$46,0)),""))</f>
        <v/>
      </c>
      <c r="S1693" s="33" t="n"/>
      <c r="T1693" s="33" t="n"/>
      <c r="U1693" s="33">
        <f>IF($AB1693="","",IFERROR(INDEX(ITP!$I$3:$I$46,MATCH($AB1693,ITP!$E$3:$E$46,0)),""))</f>
        <v/>
      </c>
      <c r="V1693" s="33">
        <f>IF($AB1693="","",IFERROR(INDEX(ITP!$J$3:$J$46,MATCH($AB1693,ITP!$E$3:$E$46,0)),""))</f>
        <v/>
      </c>
      <c r="W1693" s="33">
        <f>IF($AB1693="","",IFERROR(INDEX(ITP!$K$3:$K$46,MATCH($AB1693,ITP!$E$3:$E$46,0)),""))</f>
        <v/>
      </c>
      <c r="X1693" s="33">
        <f>IF($AB1693="","",IFERROR(INDEX(ITP!$L$3:$L$46,MATCH($AB1693,ITP!$E$3:$E$46,0)),""))</f>
        <v/>
      </c>
      <c r="Y1693" s="33">
        <f>IF($AB1693="","",IFERROR(INDEX(ITP!$M$3:$M$46,MATCH($AB1693,ITP!$E$3:$E$46,0)),""))</f>
        <v/>
      </c>
      <c r="Z1693" s="33">
        <f>IF($AB1693="","",IFERROR(INDEX(ITP!$N$3:$N$46,MATCH($AB1693,ITP!$E$3:$E$46,0)),""))</f>
        <v/>
      </c>
      <c r="AA1693" s="13">
        <f>IF(A1693="","",A1693&amp;"|"&amp;COUNTIF($A$2:A1693,A1693))</f>
        <v/>
      </c>
      <c r="AB1693" s="13">
        <f>IF($A1693="","",IFERROR(INDEX(ITP!$C$3:$C$21,MATCH(1,INDEX((ITP!$A$3:$A$21=$A1693)*(((ITP!$B$3:$B$21="")+ISNUMBER(SEARCH(ITP!$B$3:$B$21,$G1693&amp;" "&amp;$T1693)))&gt;0),0),0)),""))</f>
        <v/>
      </c>
    </row>
    <row r="1694">
      <c r="A1694" s="33" t="n"/>
      <c r="B1694" s="10" t="n"/>
      <c r="C1694" s="33" t="n"/>
      <c r="D1694" s="28" t="n"/>
      <c r="E1694" s="10" t="n"/>
      <c r="F1694" s="44" t="n"/>
      <c r="G1694" s="33" t="n"/>
      <c r="H1694" s="33" t="n"/>
      <c r="I1694" s="33" t="n"/>
      <c r="J1694" s="33" t="n"/>
      <c r="K1694" s="44" t="n"/>
      <c r="L1694" s="10" t="n"/>
      <c r="M1694" s="33" t="n"/>
      <c r="N1694" s="33" t="n"/>
      <c r="O1694" s="33" t="n"/>
      <c r="P1694" s="33" t="n"/>
      <c r="Q1694" s="33" t="n"/>
      <c r="R1694" s="33">
        <f>IF($AB1694="","",IFERROR(INDEX(ITP!$G$3:$G$46,MATCH($AB1694,ITP!$E$3:$E$46,0)),""))</f>
        <v/>
      </c>
      <c r="S1694" s="33" t="n"/>
      <c r="T1694" s="33" t="n"/>
      <c r="U1694" s="33">
        <f>IF($AB1694="","",IFERROR(INDEX(ITP!$I$3:$I$46,MATCH($AB1694,ITP!$E$3:$E$46,0)),""))</f>
        <v/>
      </c>
      <c r="V1694" s="33">
        <f>IF($AB1694="","",IFERROR(INDEX(ITP!$J$3:$J$46,MATCH($AB1694,ITP!$E$3:$E$46,0)),""))</f>
        <v/>
      </c>
      <c r="W1694" s="33">
        <f>IF($AB1694="","",IFERROR(INDEX(ITP!$K$3:$K$46,MATCH($AB1694,ITP!$E$3:$E$46,0)),""))</f>
        <v/>
      </c>
      <c r="X1694" s="33">
        <f>IF($AB1694="","",IFERROR(INDEX(ITP!$L$3:$L$46,MATCH($AB1694,ITP!$E$3:$E$46,0)),""))</f>
        <v/>
      </c>
      <c r="Y1694" s="33">
        <f>IF($AB1694="","",IFERROR(INDEX(ITP!$M$3:$M$46,MATCH($AB1694,ITP!$E$3:$E$46,0)),""))</f>
        <v/>
      </c>
      <c r="Z1694" s="33">
        <f>IF($AB1694="","",IFERROR(INDEX(ITP!$N$3:$N$46,MATCH($AB1694,ITP!$E$3:$E$46,0)),""))</f>
        <v/>
      </c>
      <c r="AA1694" s="13">
        <f>IF(A1694="","",A1694&amp;"|"&amp;COUNTIF($A$2:A1694,A1694))</f>
        <v/>
      </c>
      <c r="AB1694" s="13">
        <f>IF($A1694="","",IFERROR(INDEX(ITP!$C$3:$C$21,MATCH(1,INDEX((ITP!$A$3:$A$21=$A1694)*(((ITP!$B$3:$B$21="")+ISNUMBER(SEARCH(ITP!$B$3:$B$21,$G1694&amp;" "&amp;$T1694)))&gt;0),0),0)),""))</f>
        <v/>
      </c>
    </row>
    <row r="1695">
      <c r="A1695" s="33" t="n"/>
      <c r="B1695" s="10" t="n"/>
      <c r="C1695" s="33" t="n"/>
      <c r="D1695" s="28" t="n"/>
      <c r="E1695" s="10" t="n"/>
      <c r="F1695" s="44" t="n"/>
      <c r="G1695" s="33" t="n"/>
      <c r="H1695" s="33" t="n"/>
      <c r="I1695" s="33" t="n"/>
      <c r="J1695" s="33" t="n"/>
      <c r="K1695" s="44" t="n"/>
      <c r="L1695" s="10" t="n"/>
      <c r="M1695" s="33" t="n"/>
      <c r="N1695" s="33" t="n"/>
      <c r="O1695" s="33" t="n"/>
      <c r="P1695" s="33" t="n"/>
      <c r="Q1695" s="33" t="n"/>
      <c r="R1695" s="33">
        <f>IF($AB1695="","",IFERROR(INDEX(ITP!$G$3:$G$46,MATCH($AB1695,ITP!$E$3:$E$46,0)),""))</f>
        <v/>
      </c>
      <c r="S1695" s="33" t="n"/>
      <c r="T1695" s="33" t="n"/>
      <c r="U1695" s="33">
        <f>IF($AB1695="","",IFERROR(INDEX(ITP!$I$3:$I$46,MATCH($AB1695,ITP!$E$3:$E$46,0)),""))</f>
        <v/>
      </c>
      <c r="V1695" s="33">
        <f>IF($AB1695="","",IFERROR(INDEX(ITP!$J$3:$J$46,MATCH($AB1695,ITP!$E$3:$E$46,0)),""))</f>
        <v/>
      </c>
      <c r="W1695" s="33">
        <f>IF($AB1695="","",IFERROR(INDEX(ITP!$K$3:$K$46,MATCH($AB1695,ITP!$E$3:$E$46,0)),""))</f>
        <v/>
      </c>
      <c r="X1695" s="33">
        <f>IF($AB1695="","",IFERROR(INDEX(ITP!$L$3:$L$46,MATCH($AB1695,ITP!$E$3:$E$46,0)),""))</f>
        <v/>
      </c>
      <c r="Y1695" s="33">
        <f>IF($AB1695="","",IFERROR(INDEX(ITP!$M$3:$M$46,MATCH($AB1695,ITP!$E$3:$E$46,0)),""))</f>
        <v/>
      </c>
      <c r="Z1695" s="33">
        <f>IF($AB1695="","",IFERROR(INDEX(ITP!$N$3:$N$46,MATCH($AB1695,ITP!$E$3:$E$46,0)),""))</f>
        <v/>
      </c>
      <c r="AA1695" s="13">
        <f>IF(A1695="","",A1695&amp;"|"&amp;COUNTIF($A$2:A1695,A1695))</f>
        <v/>
      </c>
      <c r="AB1695" s="13">
        <f>IF($A1695="","",IFERROR(INDEX(ITP!$C$3:$C$21,MATCH(1,INDEX((ITP!$A$3:$A$21=$A1695)*(((ITP!$B$3:$B$21="")+ISNUMBER(SEARCH(ITP!$B$3:$B$21,$G1695&amp;" "&amp;$T1695)))&gt;0),0),0)),""))</f>
        <v/>
      </c>
    </row>
    <row r="1696">
      <c r="A1696" s="33" t="n"/>
      <c r="B1696" s="10" t="n"/>
      <c r="C1696" s="33" t="n"/>
      <c r="D1696" s="28" t="n"/>
      <c r="E1696" s="10" t="n"/>
      <c r="F1696" s="44" t="n"/>
      <c r="G1696" s="33" t="n"/>
      <c r="H1696" s="33" t="n"/>
      <c r="I1696" s="33" t="n"/>
      <c r="J1696" s="33" t="n"/>
      <c r="K1696" s="44" t="n"/>
      <c r="L1696" s="10" t="n"/>
      <c r="M1696" s="33" t="n"/>
      <c r="N1696" s="33" t="n"/>
      <c r="O1696" s="33" t="n"/>
      <c r="P1696" s="33" t="n"/>
      <c r="Q1696" s="33" t="n"/>
      <c r="R1696" s="33">
        <f>IF($AB1696="","",IFERROR(INDEX(ITP!$G$3:$G$46,MATCH($AB1696,ITP!$E$3:$E$46,0)),""))</f>
        <v/>
      </c>
      <c r="S1696" s="33" t="n"/>
      <c r="T1696" s="33" t="n"/>
      <c r="U1696" s="33">
        <f>IF($AB1696="","",IFERROR(INDEX(ITP!$I$3:$I$46,MATCH($AB1696,ITP!$E$3:$E$46,0)),""))</f>
        <v/>
      </c>
      <c r="V1696" s="33">
        <f>IF($AB1696="","",IFERROR(INDEX(ITP!$J$3:$J$46,MATCH($AB1696,ITP!$E$3:$E$46,0)),""))</f>
        <v/>
      </c>
      <c r="W1696" s="33">
        <f>IF($AB1696="","",IFERROR(INDEX(ITP!$K$3:$K$46,MATCH($AB1696,ITP!$E$3:$E$46,0)),""))</f>
        <v/>
      </c>
      <c r="X1696" s="33">
        <f>IF($AB1696="","",IFERROR(INDEX(ITP!$L$3:$L$46,MATCH($AB1696,ITP!$E$3:$E$46,0)),""))</f>
        <v/>
      </c>
      <c r="Y1696" s="33">
        <f>IF($AB1696="","",IFERROR(INDEX(ITP!$M$3:$M$46,MATCH($AB1696,ITP!$E$3:$E$46,0)),""))</f>
        <v/>
      </c>
      <c r="Z1696" s="33">
        <f>IF($AB1696="","",IFERROR(INDEX(ITP!$N$3:$N$46,MATCH($AB1696,ITP!$E$3:$E$46,0)),""))</f>
        <v/>
      </c>
      <c r="AA1696" s="13">
        <f>IF(A1696="","",A1696&amp;"|"&amp;COUNTIF($A$2:A1696,A1696))</f>
        <v/>
      </c>
      <c r="AB1696" s="13">
        <f>IF($A1696="","",IFERROR(INDEX(ITP!$C$3:$C$21,MATCH(1,INDEX((ITP!$A$3:$A$21=$A1696)*(((ITP!$B$3:$B$21="")+ISNUMBER(SEARCH(ITP!$B$3:$B$21,$G1696&amp;" "&amp;$T1696)))&gt;0),0),0)),""))</f>
        <v/>
      </c>
    </row>
    <row r="1697">
      <c r="A1697" s="33" t="n"/>
      <c r="B1697" s="10" t="n"/>
      <c r="C1697" s="33" t="n"/>
      <c r="D1697" s="28" t="n"/>
      <c r="E1697" s="10" t="n"/>
      <c r="F1697" s="44" t="n"/>
      <c r="G1697" s="33" t="n"/>
      <c r="H1697" s="33" t="n"/>
      <c r="I1697" s="33" t="n"/>
      <c r="J1697" s="33" t="n"/>
      <c r="K1697" s="44" t="n"/>
      <c r="L1697" s="10" t="n"/>
      <c r="M1697" s="33" t="n"/>
      <c r="N1697" s="33" t="n"/>
      <c r="O1697" s="33" t="n"/>
      <c r="P1697" s="33" t="n"/>
      <c r="Q1697" s="33" t="n"/>
      <c r="R1697" s="33">
        <f>IF($AB1697="","",IFERROR(INDEX(ITP!$G$3:$G$46,MATCH($AB1697,ITP!$E$3:$E$46,0)),""))</f>
        <v/>
      </c>
      <c r="S1697" s="33" t="n"/>
      <c r="T1697" s="33" t="n"/>
      <c r="U1697" s="33">
        <f>IF($AB1697="","",IFERROR(INDEX(ITP!$I$3:$I$46,MATCH($AB1697,ITP!$E$3:$E$46,0)),""))</f>
        <v/>
      </c>
      <c r="V1697" s="33">
        <f>IF($AB1697="","",IFERROR(INDEX(ITP!$J$3:$J$46,MATCH($AB1697,ITP!$E$3:$E$46,0)),""))</f>
        <v/>
      </c>
      <c r="W1697" s="33">
        <f>IF($AB1697="","",IFERROR(INDEX(ITP!$K$3:$K$46,MATCH($AB1697,ITP!$E$3:$E$46,0)),""))</f>
        <v/>
      </c>
      <c r="X1697" s="33">
        <f>IF($AB1697="","",IFERROR(INDEX(ITP!$L$3:$L$46,MATCH($AB1697,ITP!$E$3:$E$46,0)),""))</f>
        <v/>
      </c>
      <c r="Y1697" s="33">
        <f>IF($AB1697="","",IFERROR(INDEX(ITP!$M$3:$M$46,MATCH($AB1697,ITP!$E$3:$E$46,0)),""))</f>
        <v/>
      </c>
      <c r="Z1697" s="33">
        <f>IF($AB1697="","",IFERROR(INDEX(ITP!$N$3:$N$46,MATCH($AB1697,ITP!$E$3:$E$46,0)),""))</f>
        <v/>
      </c>
      <c r="AA1697" s="13">
        <f>IF(A1697="","",A1697&amp;"|"&amp;COUNTIF($A$2:A1697,A1697))</f>
        <v/>
      </c>
      <c r="AB1697" s="13">
        <f>IF($A1697="","",IFERROR(INDEX(ITP!$C$3:$C$21,MATCH(1,INDEX((ITP!$A$3:$A$21=$A1697)*(((ITP!$B$3:$B$21="")+ISNUMBER(SEARCH(ITP!$B$3:$B$21,$G1697&amp;" "&amp;$T1697)))&gt;0),0),0)),""))</f>
        <v/>
      </c>
    </row>
    <row r="1698">
      <c r="A1698" s="33" t="n"/>
      <c r="B1698" s="10" t="n"/>
      <c r="C1698" s="33" t="n"/>
      <c r="D1698" s="28" t="n"/>
      <c r="E1698" s="10" t="n"/>
      <c r="F1698" s="44" t="n"/>
      <c r="G1698" s="33" t="n"/>
      <c r="H1698" s="33" t="n"/>
      <c r="I1698" s="33" t="n"/>
      <c r="J1698" s="33" t="n"/>
      <c r="K1698" s="44" t="n"/>
      <c r="L1698" s="10" t="n"/>
      <c r="M1698" s="33" t="n"/>
      <c r="N1698" s="33" t="n"/>
      <c r="O1698" s="33" t="n"/>
      <c r="P1698" s="33" t="n"/>
      <c r="Q1698" s="33" t="n"/>
      <c r="R1698" s="33">
        <f>IF($AB1698="","",IFERROR(INDEX(ITP!$G$3:$G$46,MATCH($AB1698,ITP!$E$3:$E$46,0)),""))</f>
        <v/>
      </c>
      <c r="S1698" s="33" t="n"/>
      <c r="T1698" s="33" t="n"/>
      <c r="U1698" s="33">
        <f>IF($AB1698="","",IFERROR(INDEX(ITP!$I$3:$I$46,MATCH($AB1698,ITP!$E$3:$E$46,0)),""))</f>
        <v/>
      </c>
      <c r="V1698" s="33">
        <f>IF($AB1698="","",IFERROR(INDEX(ITP!$J$3:$J$46,MATCH($AB1698,ITP!$E$3:$E$46,0)),""))</f>
        <v/>
      </c>
      <c r="W1698" s="33">
        <f>IF($AB1698="","",IFERROR(INDEX(ITP!$K$3:$K$46,MATCH($AB1698,ITP!$E$3:$E$46,0)),""))</f>
        <v/>
      </c>
      <c r="X1698" s="33">
        <f>IF($AB1698="","",IFERROR(INDEX(ITP!$L$3:$L$46,MATCH($AB1698,ITP!$E$3:$E$46,0)),""))</f>
        <v/>
      </c>
      <c r="Y1698" s="33">
        <f>IF($AB1698="","",IFERROR(INDEX(ITP!$M$3:$M$46,MATCH($AB1698,ITP!$E$3:$E$46,0)),""))</f>
        <v/>
      </c>
      <c r="Z1698" s="33">
        <f>IF($AB1698="","",IFERROR(INDEX(ITP!$N$3:$N$46,MATCH($AB1698,ITP!$E$3:$E$46,0)),""))</f>
        <v/>
      </c>
      <c r="AA1698" s="13">
        <f>IF(A1698="","",A1698&amp;"|"&amp;COUNTIF($A$2:A1698,A1698))</f>
        <v/>
      </c>
      <c r="AB1698" s="13">
        <f>IF($A1698="","",IFERROR(INDEX(ITP!$C$3:$C$21,MATCH(1,INDEX((ITP!$A$3:$A$21=$A1698)*(((ITP!$B$3:$B$21="")+ISNUMBER(SEARCH(ITP!$B$3:$B$21,$G1698&amp;" "&amp;$T1698)))&gt;0),0),0)),""))</f>
        <v/>
      </c>
    </row>
    <row r="1699">
      <c r="A1699" s="33" t="n"/>
      <c r="B1699" s="10" t="n"/>
      <c r="C1699" s="33" t="n"/>
      <c r="D1699" s="28" t="n"/>
      <c r="E1699" s="10" t="n"/>
      <c r="F1699" s="44" t="n"/>
      <c r="G1699" s="33" t="n"/>
      <c r="H1699" s="33" t="n"/>
      <c r="I1699" s="33" t="n"/>
      <c r="J1699" s="33" t="n"/>
      <c r="K1699" s="44" t="n"/>
      <c r="L1699" s="10" t="n"/>
      <c r="M1699" s="33" t="n"/>
      <c r="N1699" s="33" t="n"/>
      <c r="O1699" s="33" t="n"/>
      <c r="P1699" s="33" t="n"/>
      <c r="Q1699" s="33" t="n"/>
      <c r="R1699" s="33">
        <f>IF($AB1699="","",IFERROR(INDEX(ITP!$G$3:$G$46,MATCH($AB1699,ITP!$E$3:$E$46,0)),""))</f>
        <v/>
      </c>
      <c r="S1699" s="33" t="n"/>
      <c r="T1699" s="33" t="n"/>
      <c r="U1699" s="33">
        <f>IF($AB1699="","",IFERROR(INDEX(ITP!$I$3:$I$46,MATCH($AB1699,ITP!$E$3:$E$46,0)),""))</f>
        <v/>
      </c>
      <c r="V1699" s="33">
        <f>IF($AB1699="","",IFERROR(INDEX(ITP!$J$3:$J$46,MATCH($AB1699,ITP!$E$3:$E$46,0)),""))</f>
        <v/>
      </c>
      <c r="W1699" s="33">
        <f>IF($AB1699="","",IFERROR(INDEX(ITP!$K$3:$K$46,MATCH($AB1699,ITP!$E$3:$E$46,0)),""))</f>
        <v/>
      </c>
      <c r="X1699" s="33">
        <f>IF($AB1699="","",IFERROR(INDEX(ITP!$L$3:$L$46,MATCH($AB1699,ITP!$E$3:$E$46,0)),""))</f>
        <v/>
      </c>
      <c r="Y1699" s="33">
        <f>IF($AB1699="","",IFERROR(INDEX(ITP!$M$3:$M$46,MATCH($AB1699,ITP!$E$3:$E$46,0)),""))</f>
        <v/>
      </c>
      <c r="Z1699" s="33">
        <f>IF($AB1699="","",IFERROR(INDEX(ITP!$N$3:$N$46,MATCH($AB1699,ITP!$E$3:$E$46,0)),""))</f>
        <v/>
      </c>
      <c r="AA1699" s="13">
        <f>IF(A1699="","",A1699&amp;"|"&amp;COUNTIF($A$2:A1699,A1699))</f>
        <v/>
      </c>
      <c r="AB1699" s="13">
        <f>IF($A1699="","",IFERROR(INDEX(ITP!$C$3:$C$21,MATCH(1,INDEX((ITP!$A$3:$A$21=$A1699)*(((ITP!$B$3:$B$21="")+ISNUMBER(SEARCH(ITP!$B$3:$B$21,$G1699&amp;" "&amp;$T1699)))&gt;0),0),0)),""))</f>
        <v/>
      </c>
    </row>
    <row r="1700">
      <c r="A1700" s="33" t="n"/>
      <c r="B1700" s="10" t="n"/>
      <c r="C1700" s="33" t="n"/>
      <c r="D1700" s="28" t="n"/>
      <c r="E1700" s="10" t="n"/>
      <c r="F1700" s="44" t="n"/>
      <c r="G1700" s="33" t="n"/>
      <c r="H1700" s="33" t="n"/>
      <c r="I1700" s="33" t="n"/>
      <c r="J1700" s="33" t="n"/>
      <c r="K1700" s="44" t="n"/>
      <c r="L1700" s="10" t="n"/>
      <c r="M1700" s="33" t="n"/>
      <c r="N1700" s="33" t="n"/>
      <c r="O1700" s="33" t="n"/>
      <c r="P1700" s="33" t="n"/>
      <c r="Q1700" s="33" t="n"/>
      <c r="R1700" s="33">
        <f>IF($AB1700="","",IFERROR(INDEX(ITP!$G$3:$G$46,MATCH($AB1700,ITP!$E$3:$E$46,0)),""))</f>
        <v/>
      </c>
      <c r="S1700" s="33" t="n"/>
      <c r="T1700" s="33" t="n"/>
      <c r="U1700" s="33">
        <f>IF($AB1700="","",IFERROR(INDEX(ITP!$I$3:$I$46,MATCH($AB1700,ITP!$E$3:$E$46,0)),""))</f>
        <v/>
      </c>
      <c r="V1700" s="33">
        <f>IF($AB1700="","",IFERROR(INDEX(ITP!$J$3:$J$46,MATCH($AB1700,ITP!$E$3:$E$46,0)),""))</f>
        <v/>
      </c>
      <c r="W1700" s="33">
        <f>IF($AB1700="","",IFERROR(INDEX(ITP!$K$3:$K$46,MATCH($AB1700,ITP!$E$3:$E$46,0)),""))</f>
        <v/>
      </c>
      <c r="X1700" s="33">
        <f>IF($AB1700="","",IFERROR(INDEX(ITP!$L$3:$L$46,MATCH($AB1700,ITP!$E$3:$E$46,0)),""))</f>
        <v/>
      </c>
      <c r="Y1700" s="33">
        <f>IF($AB1700="","",IFERROR(INDEX(ITP!$M$3:$M$46,MATCH($AB1700,ITP!$E$3:$E$46,0)),""))</f>
        <v/>
      </c>
      <c r="Z1700" s="33">
        <f>IF($AB1700="","",IFERROR(INDEX(ITP!$N$3:$N$46,MATCH($AB1700,ITP!$E$3:$E$46,0)),""))</f>
        <v/>
      </c>
      <c r="AA1700" s="13">
        <f>IF(A1700="","",A1700&amp;"|"&amp;COUNTIF($A$2:A1700,A1700))</f>
        <v/>
      </c>
      <c r="AB1700" s="13">
        <f>IF($A1700="","",IFERROR(INDEX(ITP!$C$3:$C$21,MATCH(1,INDEX((ITP!$A$3:$A$21=$A1700)*(((ITP!$B$3:$B$21="")+ISNUMBER(SEARCH(ITP!$B$3:$B$21,$G1700&amp;" "&amp;$T1700)))&gt;0),0),0)),""))</f>
        <v/>
      </c>
    </row>
    <row r="1701">
      <c r="A1701" s="33" t="n"/>
      <c r="B1701" s="10" t="n"/>
      <c r="C1701" s="33" t="n"/>
      <c r="D1701" s="28" t="n"/>
      <c r="E1701" s="10" t="n"/>
      <c r="F1701" s="44" t="n"/>
      <c r="G1701" s="33" t="n"/>
      <c r="H1701" s="33" t="n"/>
      <c r="I1701" s="33" t="n"/>
      <c r="J1701" s="33" t="n"/>
      <c r="K1701" s="44" t="n"/>
      <c r="L1701" s="10" t="n"/>
      <c r="M1701" s="33" t="n"/>
      <c r="N1701" s="33" t="n"/>
      <c r="O1701" s="33" t="n"/>
      <c r="P1701" s="33" t="n"/>
      <c r="Q1701" s="33" t="n"/>
      <c r="R1701" s="33">
        <f>IF($AB1701="","",IFERROR(INDEX(ITP!$G$3:$G$46,MATCH($AB1701,ITP!$E$3:$E$46,0)),""))</f>
        <v/>
      </c>
      <c r="S1701" s="33" t="n"/>
      <c r="T1701" s="33" t="n"/>
      <c r="U1701" s="33">
        <f>IF($AB1701="","",IFERROR(INDEX(ITP!$I$3:$I$46,MATCH($AB1701,ITP!$E$3:$E$46,0)),""))</f>
        <v/>
      </c>
      <c r="V1701" s="33">
        <f>IF($AB1701="","",IFERROR(INDEX(ITP!$J$3:$J$46,MATCH($AB1701,ITP!$E$3:$E$46,0)),""))</f>
        <v/>
      </c>
      <c r="W1701" s="33">
        <f>IF($AB1701="","",IFERROR(INDEX(ITP!$K$3:$K$46,MATCH($AB1701,ITP!$E$3:$E$46,0)),""))</f>
        <v/>
      </c>
      <c r="X1701" s="33">
        <f>IF($AB1701="","",IFERROR(INDEX(ITP!$L$3:$L$46,MATCH($AB1701,ITP!$E$3:$E$46,0)),""))</f>
        <v/>
      </c>
      <c r="Y1701" s="33">
        <f>IF($AB1701="","",IFERROR(INDEX(ITP!$M$3:$M$46,MATCH($AB1701,ITP!$E$3:$E$46,0)),""))</f>
        <v/>
      </c>
      <c r="Z1701" s="33">
        <f>IF($AB1701="","",IFERROR(INDEX(ITP!$N$3:$N$46,MATCH($AB1701,ITP!$E$3:$E$46,0)),""))</f>
        <v/>
      </c>
      <c r="AA1701" s="13">
        <f>IF(A1701="","",A1701&amp;"|"&amp;COUNTIF($A$2:A1701,A1701))</f>
        <v/>
      </c>
      <c r="AB1701" s="13">
        <f>IF($A1701="","",IFERROR(INDEX(ITP!$C$3:$C$21,MATCH(1,INDEX((ITP!$A$3:$A$21=$A1701)*(((ITP!$B$3:$B$21="")+ISNUMBER(SEARCH(ITP!$B$3:$B$21,$G1701&amp;" "&amp;$T1701)))&gt;0),0),0)),""))</f>
        <v/>
      </c>
    </row>
    <row r="1702">
      <c r="A1702" s="33" t="n"/>
      <c r="B1702" s="10" t="n"/>
      <c r="C1702" s="33" t="n"/>
      <c r="D1702" s="28" t="n"/>
      <c r="E1702" s="10" t="n"/>
      <c r="F1702" s="44" t="n"/>
      <c r="G1702" s="33" t="n"/>
      <c r="H1702" s="33" t="n"/>
      <c r="I1702" s="33" t="n"/>
      <c r="J1702" s="33" t="n"/>
      <c r="K1702" s="44" t="n"/>
      <c r="L1702" s="10" t="n"/>
      <c r="M1702" s="33" t="n"/>
      <c r="N1702" s="33" t="n"/>
      <c r="O1702" s="33" t="n"/>
      <c r="P1702" s="33" t="n"/>
      <c r="Q1702" s="33" t="n"/>
      <c r="R1702" s="33">
        <f>IF($AB1702="","",IFERROR(INDEX(ITP!$G$3:$G$46,MATCH($AB1702,ITP!$E$3:$E$46,0)),""))</f>
        <v/>
      </c>
      <c r="S1702" s="33" t="n"/>
      <c r="T1702" s="33" t="n"/>
      <c r="U1702" s="33">
        <f>IF($AB1702="","",IFERROR(INDEX(ITP!$I$3:$I$46,MATCH($AB1702,ITP!$E$3:$E$46,0)),""))</f>
        <v/>
      </c>
      <c r="V1702" s="33">
        <f>IF($AB1702="","",IFERROR(INDEX(ITP!$J$3:$J$46,MATCH($AB1702,ITP!$E$3:$E$46,0)),""))</f>
        <v/>
      </c>
      <c r="W1702" s="33">
        <f>IF($AB1702="","",IFERROR(INDEX(ITP!$K$3:$K$46,MATCH($AB1702,ITP!$E$3:$E$46,0)),""))</f>
        <v/>
      </c>
      <c r="X1702" s="33">
        <f>IF($AB1702="","",IFERROR(INDEX(ITP!$L$3:$L$46,MATCH($AB1702,ITP!$E$3:$E$46,0)),""))</f>
        <v/>
      </c>
      <c r="Y1702" s="33">
        <f>IF($AB1702="","",IFERROR(INDEX(ITP!$M$3:$M$46,MATCH($AB1702,ITP!$E$3:$E$46,0)),""))</f>
        <v/>
      </c>
      <c r="Z1702" s="33">
        <f>IF($AB1702="","",IFERROR(INDEX(ITP!$N$3:$N$46,MATCH($AB1702,ITP!$E$3:$E$46,0)),""))</f>
        <v/>
      </c>
      <c r="AA1702" s="13">
        <f>IF(A1702="","",A1702&amp;"|"&amp;COUNTIF($A$2:A1702,A1702))</f>
        <v/>
      </c>
      <c r="AB1702" s="13">
        <f>IF($A1702="","",IFERROR(INDEX(ITP!$C$3:$C$21,MATCH(1,INDEX((ITP!$A$3:$A$21=$A1702)*(((ITP!$B$3:$B$21="")+ISNUMBER(SEARCH(ITP!$B$3:$B$21,$G1702&amp;" "&amp;$T1702)))&gt;0),0),0)),""))</f>
        <v/>
      </c>
    </row>
    <row r="1703">
      <c r="A1703" s="33" t="n"/>
      <c r="B1703" s="10" t="n"/>
      <c r="C1703" s="33" t="n"/>
      <c r="D1703" s="28" t="n"/>
      <c r="E1703" s="10" t="n"/>
      <c r="F1703" s="44" t="n"/>
      <c r="G1703" s="33" t="n"/>
      <c r="H1703" s="33" t="n"/>
      <c r="I1703" s="33" t="n"/>
      <c r="J1703" s="33" t="n"/>
      <c r="K1703" s="44" t="n"/>
      <c r="L1703" s="10" t="n"/>
      <c r="M1703" s="33" t="n"/>
      <c r="N1703" s="33" t="n"/>
      <c r="O1703" s="33" t="n"/>
      <c r="P1703" s="33" t="n"/>
      <c r="Q1703" s="33" t="n"/>
      <c r="R1703" s="33">
        <f>IF($AB1703="","",IFERROR(INDEX(ITP!$G$3:$G$46,MATCH($AB1703,ITP!$E$3:$E$46,0)),""))</f>
        <v/>
      </c>
      <c r="S1703" s="33" t="n"/>
      <c r="T1703" s="33" t="n"/>
      <c r="U1703" s="33">
        <f>IF($AB1703="","",IFERROR(INDEX(ITP!$I$3:$I$46,MATCH($AB1703,ITP!$E$3:$E$46,0)),""))</f>
        <v/>
      </c>
      <c r="V1703" s="33">
        <f>IF($AB1703="","",IFERROR(INDEX(ITP!$J$3:$J$46,MATCH($AB1703,ITP!$E$3:$E$46,0)),""))</f>
        <v/>
      </c>
      <c r="W1703" s="33">
        <f>IF($AB1703="","",IFERROR(INDEX(ITP!$K$3:$K$46,MATCH($AB1703,ITP!$E$3:$E$46,0)),""))</f>
        <v/>
      </c>
      <c r="X1703" s="33">
        <f>IF($AB1703="","",IFERROR(INDEX(ITP!$L$3:$L$46,MATCH($AB1703,ITP!$E$3:$E$46,0)),""))</f>
        <v/>
      </c>
      <c r="Y1703" s="33">
        <f>IF($AB1703="","",IFERROR(INDEX(ITP!$M$3:$M$46,MATCH($AB1703,ITP!$E$3:$E$46,0)),""))</f>
        <v/>
      </c>
      <c r="Z1703" s="33">
        <f>IF($AB1703="","",IFERROR(INDEX(ITP!$N$3:$N$46,MATCH($AB1703,ITP!$E$3:$E$46,0)),""))</f>
        <v/>
      </c>
      <c r="AA1703" s="13">
        <f>IF(A1703="","",A1703&amp;"|"&amp;COUNTIF($A$2:A1703,A1703))</f>
        <v/>
      </c>
      <c r="AB1703" s="13">
        <f>IF($A1703="","",IFERROR(INDEX(ITP!$C$3:$C$21,MATCH(1,INDEX((ITP!$A$3:$A$21=$A1703)*(((ITP!$B$3:$B$21="")+ISNUMBER(SEARCH(ITP!$B$3:$B$21,$G1703&amp;" "&amp;$T1703)))&gt;0),0),0)),""))</f>
        <v/>
      </c>
    </row>
    <row r="1704">
      <c r="A1704" s="33" t="n"/>
      <c r="B1704" s="10" t="n"/>
      <c r="C1704" s="33" t="n"/>
      <c r="D1704" s="28" t="n"/>
      <c r="E1704" s="10" t="n"/>
      <c r="F1704" s="44" t="n"/>
      <c r="G1704" s="33" t="n"/>
      <c r="H1704" s="33" t="n"/>
      <c r="I1704" s="33" t="n"/>
      <c r="J1704" s="33" t="n"/>
      <c r="K1704" s="44" t="n"/>
      <c r="L1704" s="10" t="n"/>
      <c r="M1704" s="33" t="n"/>
      <c r="N1704" s="33" t="n"/>
      <c r="O1704" s="33" t="n"/>
      <c r="P1704" s="33" t="n"/>
      <c r="Q1704" s="33" t="n"/>
      <c r="R1704" s="33">
        <f>IF($AB1704="","",IFERROR(INDEX(ITP!$G$3:$G$46,MATCH($AB1704,ITP!$E$3:$E$46,0)),""))</f>
        <v/>
      </c>
      <c r="S1704" s="33" t="n"/>
      <c r="T1704" s="33" t="n"/>
      <c r="U1704" s="33">
        <f>IF($AB1704="","",IFERROR(INDEX(ITP!$I$3:$I$46,MATCH($AB1704,ITP!$E$3:$E$46,0)),""))</f>
        <v/>
      </c>
      <c r="V1704" s="33">
        <f>IF($AB1704="","",IFERROR(INDEX(ITP!$J$3:$J$46,MATCH($AB1704,ITP!$E$3:$E$46,0)),""))</f>
        <v/>
      </c>
      <c r="W1704" s="33">
        <f>IF($AB1704="","",IFERROR(INDEX(ITP!$K$3:$K$46,MATCH($AB1704,ITP!$E$3:$E$46,0)),""))</f>
        <v/>
      </c>
      <c r="X1704" s="33">
        <f>IF($AB1704="","",IFERROR(INDEX(ITP!$L$3:$L$46,MATCH($AB1704,ITP!$E$3:$E$46,0)),""))</f>
        <v/>
      </c>
      <c r="Y1704" s="33">
        <f>IF($AB1704="","",IFERROR(INDEX(ITP!$M$3:$M$46,MATCH($AB1704,ITP!$E$3:$E$46,0)),""))</f>
        <v/>
      </c>
      <c r="Z1704" s="33">
        <f>IF($AB1704="","",IFERROR(INDEX(ITP!$N$3:$N$46,MATCH($AB1704,ITP!$E$3:$E$46,0)),""))</f>
        <v/>
      </c>
      <c r="AA1704" s="13">
        <f>IF(A1704="","",A1704&amp;"|"&amp;COUNTIF($A$2:A1704,A1704))</f>
        <v/>
      </c>
      <c r="AB1704" s="13">
        <f>IF($A1704="","",IFERROR(INDEX(ITP!$C$3:$C$21,MATCH(1,INDEX((ITP!$A$3:$A$21=$A1704)*(((ITP!$B$3:$B$21="")+ISNUMBER(SEARCH(ITP!$B$3:$B$21,$G1704&amp;" "&amp;$T1704)))&gt;0),0),0)),""))</f>
        <v/>
      </c>
    </row>
    <row r="1705">
      <c r="A1705" s="33" t="n"/>
      <c r="B1705" s="10" t="n"/>
      <c r="C1705" s="33" t="n"/>
      <c r="D1705" s="28" t="n"/>
      <c r="E1705" s="10" t="n"/>
      <c r="F1705" s="44" t="n"/>
      <c r="G1705" s="33" t="n"/>
      <c r="H1705" s="33" t="n"/>
      <c r="I1705" s="33" t="n"/>
      <c r="J1705" s="33" t="n"/>
      <c r="K1705" s="44" t="n"/>
      <c r="L1705" s="10" t="n"/>
      <c r="M1705" s="33" t="n"/>
      <c r="N1705" s="33" t="n"/>
      <c r="O1705" s="33" t="n"/>
      <c r="P1705" s="33" t="n"/>
      <c r="Q1705" s="33" t="n"/>
      <c r="R1705" s="33">
        <f>IF($AB1705="","",IFERROR(INDEX(ITP!$G$3:$G$46,MATCH($AB1705,ITP!$E$3:$E$46,0)),""))</f>
        <v/>
      </c>
      <c r="S1705" s="33" t="n"/>
      <c r="T1705" s="33" t="n"/>
      <c r="U1705" s="33">
        <f>IF($AB1705="","",IFERROR(INDEX(ITP!$I$3:$I$46,MATCH($AB1705,ITP!$E$3:$E$46,0)),""))</f>
        <v/>
      </c>
      <c r="V1705" s="33">
        <f>IF($AB1705="","",IFERROR(INDEX(ITP!$J$3:$J$46,MATCH($AB1705,ITP!$E$3:$E$46,0)),""))</f>
        <v/>
      </c>
      <c r="W1705" s="33">
        <f>IF($AB1705="","",IFERROR(INDEX(ITP!$K$3:$K$46,MATCH($AB1705,ITP!$E$3:$E$46,0)),""))</f>
        <v/>
      </c>
      <c r="X1705" s="33">
        <f>IF($AB1705="","",IFERROR(INDEX(ITP!$L$3:$L$46,MATCH($AB1705,ITP!$E$3:$E$46,0)),""))</f>
        <v/>
      </c>
      <c r="Y1705" s="33">
        <f>IF($AB1705="","",IFERROR(INDEX(ITP!$M$3:$M$46,MATCH($AB1705,ITP!$E$3:$E$46,0)),""))</f>
        <v/>
      </c>
      <c r="Z1705" s="33">
        <f>IF($AB1705="","",IFERROR(INDEX(ITP!$N$3:$N$46,MATCH($AB1705,ITP!$E$3:$E$46,0)),""))</f>
        <v/>
      </c>
      <c r="AA1705" s="13">
        <f>IF(A1705="","",A1705&amp;"|"&amp;COUNTIF($A$2:A1705,A1705))</f>
        <v/>
      </c>
      <c r="AB1705" s="13">
        <f>IF($A1705="","",IFERROR(INDEX(ITP!$C$3:$C$21,MATCH(1,INDEX((ITP!$A$3:$A$21=$A1705)*(((ITP!$B$3:$B$21="")+ISNUMBER(SEARCH(ITP!$B$3:$B$21,$G1705&amp;" "&amp;$T1705)))&gt;0),0),0)),""))</f>
        <v/>
      </c>
    </row>
    <row r="1706">
      <c r="A1706" s="33" t="n"/>
      <c r="B1706" s="10" t="n"/>
      <c r="C1706" s="33" t="n"/>
      <c r="D1706" s="28" t="n"/>
      <c r="E1706" s="10" t="n"/>
      <c r="F1706" s="44" t="n"/>
      <c r="G1706" s="33" t="n"/>
      <c r="H1706" s="33" t="n"/>
      <c r="I1706" s="33" t="n"/>
      <c r="J1706" s="33" t="n"/>
      <c r="K1706" s="44" t="n"/>
      <c r="L1706" s="10" t="n"/>
      <c r="M1706" s="33" t="n"/>
      <c r="N1706" s="33" t="n"/>
      <c r="O1706" s="33" t="n"/>
      <c r="P1706" s="33" t="n"/>
      <c r="Q1706" s="33" t="n"/>
      <c r="R1706" s="33">
        <f>IF($AB1706="","",IFERROR(INDEX(ITP!$G$3:$G$46,MATCH($AB1706,ITP!$E$3:$E$46,0)),""))</f>
        <v/>
      </c>
      <c r="S1706" s="33" t="n"/>
      <c r="T1706" s="33" t="n"/>
      <c r="U1706" s="33">
        <f>IF($AB1706="","",IFERROR(INDEX(ITP!$I$3:$I$46,MATCH($AB1706,ITP!$E$3:$E$46,0)),""))</f>
        <v/>
      </c>
      <c r="V1706" s="33">
        <f>IF($AB1706="","",IFERROR(INDEX(ITP!$J$3:$J$46,MATCH($AB1706,ITP!$E$3:$E$46,0)),""))</f>
        <v/>
      </c>
      <c r="W1706" s="33">
        <f>IF($AB1706="","",IFERROR(INDEX(ITP!$K$3:$K$46,MATCH($AB1706,ITP!$E$3:$E$46,0)),""))</f>
        <v/>
      </c>
      <c r="X1706" s="33">
        <f>IF($AB1706="","",IFERROR(INDEX(ITP!$L$3:$L$46,MATCH($AB1706,ITP!$E$3:$E$46,0)),""))</f>
        <v/>
      </c>
      <c r="Y1706" s="33">
        <f>IF($AB1706="","",IFERROR(INDEX(ITP!$M$3:$M$46,MATCH($AB1706,ITP!$E$3:$E$46,0)),""))</f>
        <v/>
      </c>
      <c r="Z1706" s="33">
        <f>IF($AB1706="","",IFERROR(INDEX(ITP!$N$3:$N$46,MATCH($AB1706,ITP!$E$3:$E$46,0)),""))</f>
        <v/>
      </c>
      <c r="AA1706" s="13">
        <f>IF(A1706="","",A1706&amp;"|"&amp;COUNTIF($A$2:A1706,A1706))</f>
        <v/>
      </c>
      <c r="AB1706" s="13">
        <f>IF($A1706="","",IFERROR(INDEX(ITP!$C$3:$C$21,MATCH(1,INDEX((ITP!$A$3:$A$21=$A1706)*(((ITP!$B$3:$B$21="")+ISNUMBER(SEARCH(ITP!$B$3:$B$21,$G1706&amp;" "&amp;$T1706)))&gt;0),0),0)),""))</f>
        <v/>
      </c>
    </row>
    <row r="1707">
      <c r="A1707" s="33" t="n"/>
      <c r="B1707" s="10" t="n"/>
      <c r="C1707" s="33" t="n"/>
      <c r="D1707" s="28" t="n"/>
      <c r="E1707" s="10" t="n"/>
      <c r="F1707" s="44" t="n"/>
      <c r="G1707" s="33" t="n"/>
      <c r="H1707" s="33" t="n"/>
      <c r="I1707" s="33" t="n"/>
      <c r="J1707" s="33" t="n"/>
      <c r="K1707" s="44" t="n"/>
      <c r="L1707" s="10" t="n"/>
      <c r="M1707" s="33" t="n"/>
      <c r="N1707" s="33" t="n"/>
      <c r="O1707" s="33" t="n"/>
      <c r="P1707" s="33" t="n"/>
      <c r="Q1707" s="33" t="n"/>
      <c r="R1707" s="33">
        <f>IF($AB1707="","",IFERROR(INDEX(ITP!$G$3:$G$46,MATCH($AB1707,ITP!$E$3:$E$46,0)),""))</f>
        <v/>
      </c>
      <c r="S1707" s="33" t="n"/>
      <c r="T1707" s="33" t="n"/>
      <c r="U1707" s="33">
        <f>IF($AB1707="","",IFERROR(INDEX(ITP!$I$3:$I$46,MATCH($AB1707,ITP!$E$3:$E$46,0)),""))</f>
        <v/>
      </c>
      <c r="V1707" s="33">
        <f>IF($AB1707="","",IFERROR(INDEX(ITP!$J$3:$J$46,MATCH($AB1707,ITP!$E$3:$E$46,0)),""))</f>
        <v/>
      </c>
      <c r="W1707" s="33">
        <f>IF($AB1707="","",IFERROR(INDEX(ITP!$K$3:$K$46,MATCH($AB1707,ITP!$E$3:$E$46,0)),""))</f>
        <v/>
      </c>
      <c r="X1707" s="33">
        <f>IF($AB1707="","",IFERROR(INDEX(ITP!$L$3:$L$46,MATCH($AB1707,ITP!$E$3:$E$46,0)),""))</f>
        <v/>
      </c>
      <c r="Y1707" s="33">
        <f>IF($AB1707="","",IFERROR(INDEX(ITP!$M$3:$M$46,MATCH($AB1707,ITP!$E$3:$E$46,0)),""))</f>
        <v/>
      </c>
      <c r="Z1707" s="33">
        <f>IF($AB1707="","",IFERROR(INDEX(ITP!$N$3:$N$46,MATCH($AB1707,ITP!$E$3:$E$46,0)),""))</f>
        <v/>
      </c>
      <c r="AA1707" s="13">
        <f>IF(A1707="","",A1707&amp;"|"&amp;COUNTIF($A$2:A1707,A1707))</f>
        <v/>
      </c>
      <c r="AB1707" s="13">
        <f>IF($A1707="","",IFERROR(INDEX(ITP!$C$3:$C$21,MATCH(1,INDEX((ITP!$A$3:$A$21=$A1707)*(((ITP!$B$3:$B$21="")+ISNUMBER(SEARCH(ITP!$B$3:$B$21,$G1707&amp;" "&amp;$T1707)))&gt;0),0),0)),""))</f>
        <v/>
      </c>
    </row>
    <row r="1708">
      <c r="A1708" s="33" t="n"/>
      <c r="B1708" s="10" t="n"/>
      <c r="C1708" s="33" t="n"/>
      <c r="D1708" s="28" t="n"/>
      <c r="E1708" s="10" t="n"/>
      <c r="F1708" s="44" t="n"/>
      <c r="G1708" s="33" t="n"/>
      <c r="H1708" s="33" t="n"/>
      <c r="I1708" s="33" t="n"/>
      <c r="J1708" s="33" t="n"/>
      <c r="K1708" s="44" t="n"/>
      <c r="L1708" s="10" t="n"/>
      <c r="M1708" s="33" t="n"/>
      <c r="N1708" s="33" t="n"/>
      <c r="O1708" s="33" t="n"/>
      <c r="P1708" s="33" t="n"/>
      <c r="Q1708" s="33" t="n"/>
      <c r="R1708" s="33">
        <f>IF($AB1708="","",IFERROR(INDEX(ITP!$G$3:$G$46,MATCH($AB1708,ITP!$E$3:$E$46,0)),""))</f>
        <v/>
      </c>
      <c r="S1708" s="33" t="n"/>
      <c r="T1708" s="33" t="n"/>
      <c r="U1708" s="33">
        <f>IF($AB1708="","",IFERROR(INDEX(ITP!$I$3:$I$46,MATCH($AB1708,ITP!$E$3:$E$46,0)),""))</f>
        <v/>
      </c>
      <c r="V1708" s="33">
        <f>IF($AB1708="","",IFERROR(INDEX(ITP!$J$3:$J$46,MATCH($AB1708,ITP!$E$3:$E$46,0)),""))</f>
        <v/>
      </c>
      <c r="W1708" s="33">
        <f>IF($AB1708="","",IFERROR(INDEX(ITP!$K$3:$K$46,MATCH($AB1708,ITP!$E$3:$E$46,0)),""))</f>
        <v/>
      </c>
      <c r="X1708" s="33">
        <f>IF($AB1708="","",IFERROR(INDEX(ITP!$L$3:$L$46,MATCH($AB1708,ITP!$E$3:$E$46,0)),""))</f>
        <v/>
      </c>
      <c r="Y1708" s="33">
        <f>IF($AB1708="","",IFERROR(INDEX(ITP!$M$3:$M$46,MATCH($AB1708,ITP!$E$3:$E$46,0)),""))</f>
        <v/>
      </c>
      <c r="Z1708" s="33">
        <f>IF($AB1708="","",IFERROR(INDEX(ITP!$N$3:$N$46,MATCH($AB1708,ITP!$E$3:$E$46,0)),""))</f>
        <v/>
      </c>
      <c r="AA1708" s="13">
        <f>IF(A1708="","",A1708&amp;"|"&amp;COUNTIF($A$2:A1708,A1708))</f>
        <v/>
      </c>
      <c r="AB1708" s="13">
        <f>IF($A1708="","",IFERROR(INDEX(ITP!$C$3:$C$21,MATCH(1,INDEX((ITP!$A$3:$A$21=$A1708)*(((ITP!$B$3:$B$21="")+ISNUMBER(SEARCH(ITP!$B$3:$B$21,$G1708&amp;" "&amp;$T1708)))&gt;0),0),0)),""))</f>
        <v/>
      </c>
    </row>
    <row r="1709">
      <c r="A1709" s="33" t="n"/>
      <c r="B1709" s="10" t="n"/>
      <c r="C1709" s="33" t="n"/>
      <c r="D1709" s="28" t="n"/>
      <c r="E1709" s="10" t="n"/>
      <c r="F1709" s="44" t="n"/>
      <c r="G1709" s="33" t="n"/>
      <c r="H1709" s="33" t="n"/>
      <c r="I1709" s="33" t="n"/>
      <c r="J1709" s="33" t="n"/>
      <c r="K1709" s="44" t="n"/>
      <c r="L1709" s="10" t="n"/>
      <c r="M1709" s="33" t="n"/>
      <c r="N1709" s="33" t="n"/>
      <c r="O1709" s="33" t="n"/>
      <c r="P1709" s="33" t="n"/>
      <c r="Q1709" s="33" t="n"/>
      <c r="R1709" s="33">
        <f>IF($AB1709="","",IFERROR(INDEX(ITP!$G$3:$G$46,MATCH($AB1709,ITP!$E$3:$E$46,0)),""))</f>
        <v/>
      </c>
      <c r="S1709" s="33" t="n"/>
      <c r="T1709" s="33" t="n"/>
      <c r="U1709" s="33">
        <f>IF($AB1709="","",IFERROR(INDEX(ITP!$I$3:$I$46,MATCH($AB1709,ITP!$E$3:$E$46,0)),""))</f>
        <v/>
      </c>
      <c r="V1709" s="33">
        <f>IF($AB1709="","",IFERROR(INDEX(ITP!$J$3:$J$46,MATCH($AB1709,ITP!$E$3:$E$46,0)),""))</f>
        <v/>
      </c>
      <c r="W1709" s="33">
        <f>IF($AB1709="","",IFERROR(INDEX(ITP!$K$3:$K$46,MATCH($AB1709,ITP!$E$3:$E$46,0)),""))</f>
        <v/>
      </c>
      <c r="X1709" s="33">
        <f>IF($AB1709="","",IFERROR(INDEX(ITP!$L$3:$L$46,MATCH($AB1709,ITP!$E$3:$E$46,0)),""))</f>
        <v/>
      </c>
      <c r="Y1709" s="33">
        <f>IF($AB1709="","",IFERROR(INDEX(ITP!$M$3:$M$46,MATCH($AB1709,ITP!$E$3:$E$46,0)),""))</f>
        <v/>
      </c>
      <c r="Z1709" s="33">
        <f>IF($AB1709="","",IFERROR(INDEX(ITP!$N$3:$N$46,MATCH($AB1709,ITP!$E$3:$E$46,0)),""))</f>
        <v/>
      </c>
      <c r="AA1709" s="13">
        <f>IF(A1709="","",A1709&amp;"|"&amp;COUNTIF($A$2:A1709,A1709))</f>
        <v/>
      </c>
      <c r="AB1709" s="13">
        <f>IF($A1709="","",IFERROR(INDEX(ITP!$C$3:$C$21,MATCH(1,INDEX((ITP!$A$3:$A$21=$A1709)*(((ITP!$B$3:$B$21="")+ISNUMBER(SEARCH(ITP!$B$3:$B$21,$G1709&amp;" "&amp;$T1709)))&gt;0),0),0)),""))</f>
        <v/>
      </c>
    </row>
    <row r="1710">
      <c r="A1710" s="33" t="n"/>
      <c r="B1710" s="10" t="n"/>
      <c r="C1710" s="33" t="n"/>
      <c r="D1710" s="28" t="n"/>
      <c r="E1710" s="10" t="n"/>
      <c r="F1710" s="44" t="n"/>
      <c r="G1710" s="33" t="n"/>
      <c r="H1710" s="33" t="n"/>
      <c r="I1710" s="33" t="n"/>
      <c r="J1710" s="33" t="n"/>
      <c r="K1710" s="44" t="n"/>
      <c r="L1710" s="10" t="n"/>
      <c r="M1710" s="33" t="n"/>
      <c r="N1710" s="33" t="n"/>
      <c r="O1710" s="33" t="n"/>
      <c r="P1710" s="33" t="n"/>
      <c r="Q1710" s="33" t="n"/>
      <c r="R1710" s="33">
        <f>IF($AB1710="","",IFERROR(INDEX(ITP!$G$3:$G$46,MATCH($AB1710,ITP!$E$3:$E$46,0)),""))</f>
        <v/>
      </c>
      <c r="S1710" s="33" t="n"/>
      <c r="T1710" s="33" t="n"/>
      <c r="U1710" s="33">
        <f>IF($AB1710="","",IFERROR(INDEX(ITP!$I$3:$I$46,MATCH($AB1710,ITP!$E$3:$E$46,0)),""))</f>
        <v/>
      </c>
      <c r="V1710" s="33">
        <f>IF($AB1710="","",IFERROR(INDEX(ITP!$J$3:$J$46,MATCH($AB1710,ITP!$E$3:$E$46,0)),""))</f>
        <v/>
      </c>
      <c r="W1710" s="33">
        <f>IF($AB1710="","",IFERROR(INDEX(ITP!$K$3:$K$46,MATCH($AB1710,ITP!$E$3:$E$46,0)),""))</f>
        <v/>
      </c>
      <c r="X1710" s="33">
        <f>IF($AB1710="","",IFERROR(INDEX(ITP!$L$3:$L$46,MATCH($AB1710,ITP!$E$3:$E$46,0)),""))</f>
        <v/>
      </c>
      <c r="Y1710" s="33">
        <f>IF($AB1710="","",IFERROR(INDEX(ITP!$M$3:$M$46,MATCH($AB1710,ITP!$E$3:$E$46,0)),""))</f>
        <v/>
      </c>
      <c r="Z1710" s="33">
        <f>IF($AB1710="","",IFERROR(INDEX(ITP!$N$3:$N$46,MATCH($AB1710,ITP!$E$3:$E$46,0)),""))</f>
        <v/>
      </c>
      <c r="AA1710" s="13">
        <f>IF(A1710="","",A1710&amp;"|"&amp;COUNTIF($A$2:A1710,A1710))</f>
        <v/>
      </c>
      <c r="AB1710" s="13">
        <f>IF($A1710="","",IFERROR(INDEX(ITP!$C$3:$C$21,MATCH(1,INDEX((ITP!$A$3:$A$21=$A1710)*(((ITP!$B$3:$B$21="")+ISNUMBER(SEARCH(ITP!$B$3:$B$21,$G1710&amp;" "&amp;$T1710)))&gt;0),0),0)),""))</f>
        <v/>
      </c>
    </row>
    <row r="1711">
      <c r="A1711" s="33" t="n"/>
      <c r="B1711" s="10" t="n"/>
      <c r="C1711" s="33" t="n"/>
      <c r="D1711" s="28" t="n"/>
      <c r="E1711" s="10" t="n"/>
      <c r="F1711" s="44" t="n"/>
      <c r="G1711" s="33" t="n"/>
      <c r="H1711" s="33" t="n"/>
      <c r="I1711" s="33" t="n"/>
      <c r="J1711" s="33" t="n"/>
      <c r="K1711" s="44" t="n"/>
      <c r="L1711" s="10" t="n"/>
      <c r="M1711" s="33" t="n"/>
      <c r="N1711" s="33" t="n"/>
      <c r="O1711" s="33" t="n"/>
      <c r="P1711" s="33" t="n"/>
      <c r="Q1711" s="33" t="n"/>
      <c r="R1711" s="33">
        <f>IF($AB1711="","",IFERROR(INDEX(ITP!$G$3:$G$46,MATCH($AB1711,ITP!$E$3:$E$46,0)),""))</f>
        <v/>
      </c>
      <c r="S1711" s="33" t="n"/>
      <c r="T1711" s="33" t="n"/>
      <c r="U1711" s="33">
        <f>IF($AB1711="","",IFERROR(INDEX(ITP!$I$3:$I$46,MATCH($AB1711,ITP!$E$3:$E$46,0)),""))</f>
        <v/>
      </c>
      <c r="V1711" s="33">
        <f>IF($AB1711="","",IFERROR(INDEX(ITP!$J$3:$J$46,MATCH($AB1711,ITP!$E$3:$E$46,0)),""))</f>
        <v/>
      </c>
      <c r="W1711" s="33">
        <f>IF($AB1711="","",IFERROR(INDEX(ITP!$K$3:$K$46,MATCH($AB1711,ITP!$E$3:$E$46,0)),""))</f>
        <v/>
      </c>
      <c r="X1711" s="33">
        <f>IF($AB1711="","",IFERROR(INDEX(ITP!$L$3:$L$46,MATCH($AB1711,ITP!$E$3:$E$46,0)),""))</f>
        <v/>
      </c>
      <c r="Y1711" s="33">
        <f>IF($AB1711="","",IFERROR(INDEX(ITP!$M$3:$M$46,MATCH($AB1711,ITP!$E$3:$E$46,0)),""))</f>
        <v/>
      </c>
      <c r="Z1711" s="33">
        <f>IF($AB1711="","",IFERROR(INDEX(ITP!$N$3:$N$46,MATCH($AB1711,ITP!$E$3:$E$46,0)),""))</f>
        <v/>
      </c>
      <c r="AA1711" s="13">
        <f>IF(A1711="","",A1711&amp;"|"&amp;COUNTIF($A$2:A1711,A1711))</f>
        <v/>
      </c>
      <c r="AB1711" s="13">
        <f>IF($A1711="","",IFERROR(INDEX(ITP!$C$3:$C$21,MATCH(1,INDEX((ITP!$A$3:$A$21=$A1711)*(((ITP!$B$3:$B$21="")+ISNUMBER(SEARCH(ITP!$B$3:$B$21,$G1711&amp;" "&amp;$T1711)))&gt;0),0),0)),""))</f>
        <v/>
      </c>
    </row>
    <row r="1712">
      <c r="A1712" s="33" t="n"/>
      <c r="B1712" s="10" t="n"/>
      <c r="C1712" s="33" t="n"/>
      <c r="D1712" s="28" t="n"/>
      <c r="E1712" s="10" t="n"/>
      <c r="F1712" s="44" t="n"/>
      <c r="G1712" s="33" t="n"/>
      <c r="H1712" s="33" t="n"/>
      <c r="I1712" s="33" t="n"/>
      <c r="J1712" s="33" t="n"/>
      <c r="K1712" s="44" t="n"/>
      <c r="L1712" s="10" t="n"/>
      <c r="M1712" s="33" t="n"/>
      <c r="N1712" s="33" t="n"/>
      <c r="O1712" s="33" t="n"/>
      <c r="P1712" s="33" t="n"/>
      <c r="Q1712" s="33" t="n"/>
      <c r="R1712" s="33">
        <f>IF($AB1712="","",IFERROR(INDEX(ITP!$G$3:$G$46,MATCH($AB1712,ITP!$E$3:$E$46,0)),""))</f>
        <v/>
      </c>
      <c r="S1712" s="33" t="n"/>
      <c r="T1712" s="33" t="n"/>
      <c r="U1712" s="33">
        <f>IF($AB1712="","",IFERROR(INDEX(ITP!$I$3:$I$46,MATCH($AB1712,ITP!$E$3:$E$46,0)),""))</f>
        <v/>
      </c>
      <c r="V1712" s="33">
        <f>IF($AB1712="","",IFERROR(INDEX(ITP!$J$3:$J$46,MATCH($AB1712,ITP!$E$3:$E$46,0)),""))</f>
        <v/>
      </c>
      <c r="W1712" s="33">
        <f>IF($AB1712="","",IFERROR(INDEX(ITP!$K$3:$K$46,MATCH($AB1712,ITP!$E$3:$E$46,0)),""))</f>
        <v/>
      </c>
      <c r="X1712" s="33">
        <f>IF($AB1712="","",IFERROR(INDEX(ITP!$L$3:$L$46,MATCH($AB1712,ITP!$E$3:$E$46,0)),""))</f>
        <v/>
      </c>
      <c r="Y1712" s="33">
        <f>IF($AB1712="","",IFERROR(INDEX(ITP!$M$3:$M$46,MATCH($AB1712,ITP!$E$3:$E$46,0)),""))</f>
        <v/>
      </c>
      <c r="Z1712" s="33">
        <f>IF($AB1712="","",IFERROR(INDEX(ITP!$N$3:$N$46,MATCH($AB1712,ITP!$E$3:$E$46,0)),""))</f>
        <v/>
      </c>
      <c r="AA1712" s="13">
        <f>IF(A1712="","",A1712&amp;"|"&amp;COUNTIF($A$2:A1712,A1712))</f>
        <v/>
      </c>
      <c r="AB1712" s="13">
        <f>IF($A1712="","",IFERROR(INDEX(ITP!$C$3:$C$21,MATCH(1,INDEX((ITP!$A$3:$A$21=$A1712)*(((ITP!$B$3:$B$21="")+ISNUMBER(SEARCH(ITP!$B$3:$B$21,$G1712&amp;" "&amp;$T1712)))&gt;0),0),0)),""))</f>
        <v/>
      </c>
    </row>
    <row r="1713">
      <c r="A1713" s="33" t="n"/>
      <c r="B1713" s="10" t="n"/>
      <c r="C1713" s="33" t="n"/>
      <c r="D1713" s="28" t="n"/>
      <c r="E1713" s="10" t="n"/>
      <c r="F1713" s="44" t="n"/>
      <c r="G1713" s="33" t="n"/>
      <c r="H1713" s="33" t="n"/>
      <c r="I1713" s="33" t="n"/>
      <c r="J1713" s="33" t="n"/>
      <c r="K1713" s="44" t="n"/>
      <c r="L1713" s="10" t="n"/>
      <c r="M1713" s="33" t="n"/>
      <c r="N1713" s="33" t="n"/>
      <c r="O1713" s="33" t="n"/>
      <c r="P1713" s="33" t="n"/>
      <c r="Q1713" s="33" t="n"/>
      <c r="R1713" s="33">
        <f>IF($AB1713="","",IFERROR(INDEX(ITP!$G$3:$G$46,MATCH($AB1713,ITP!$E$3:$E$46,0)),""))</f>
        <v/>
      </c>
      <c r="S1713" s="33" t="n"/>
      <c r="T1713" s="33" t="n"/>
      <c r="U1713" s="33">
        <f>IF($AB1713="","",IFERROR(INDEX(ITP!$I$3:$I$46,MATCH($AB1713,ITP!$E$3:$E$46,0)),""))</f>
        <v/>
      </c>
      <c r="V1713" s="33">
        <f>IF($AB1713="","",IFERROR(INDEX(ITP!$J$3:$J$46,MATCH($AB1713,ITP!$E$3:$E$46,0)),""))</f>
        <v/>
      </c>
      <c r="W1713" s="33">
        <f>IF($AB1713="","",IFERROR(INDEX(ITP!$K$3:$K$46,MATCH($AB1713,ITP!$E$3:$E$46,0)),""))</f>
        <v/>
      </c>
      <c r="X1713" s="33">
        <f>IF($AB1713="","",IFERROR(INDEX(ITP!$L$3:$L$46,MATCH($AB1713,ITP!$E$3:$E$46,0)),""))</f>
        <v/>
      </c>
      <c r="Y1713" s="33">
        <f>IF($AB1713="","",IFERROR(INDEX(ITP!$M$3:$M$46,MATCH($AB1713,ITP!$E$3:$E$46,0)),""))</f>
        <v/>
      </c>
      <c r="Z1713" s="33">
        <f>IF($AB1713="","",IFERROR(INDEX(ITP!$N$3:$N$46,MATCH($AB1713,ITP!$E$3:$E$46,0)),""))</f>
        <v/>
      </c>
      <c r="AA1713" s="13">
        <f>IF(A1713="","",A1713&amp;"|"&amp;COUNTIF($A$2:A1713,A1713))</f>
        <v/>
      </c>
      <c r="AB1713" s="13">
        <f>IF($A1713="","",IFERROR(INDEX(ITP!$C$3:$C$21,MATCH(1,INDEX((ITP!$A$3:$A$21=$A1713)*(((ITP!$B$3:$B$21="")+ISNUMBER(SEARCH(ITP!$B$3:$B$21,$G1713&amp;" "&amp;$T1713)))&gt;0),0),0)),""))</f>
        <v/>
      </c>
    </row>
    <row r="1714">
      <c r="A1714" s="33" t="n"/>
      <c r="B1714" s="10" t="n"/>
      <c r="C1714" s="33" t="n"/>
      <c r="D1714" s="28" t="n"/>
      <c r="E1714" s="10" t="n"/>
      <c r="F1714" s="44" t="n"/>
      <c r="G1714" s="33" t="n"/>
      <c r="H1714" s="33" t="n"/>
      <c r="I1714" s="33" t="n"/>
      <c r="J1714" s="33" t="n"/>
      <c r="K1714" s="44" t="n"/>
      <c r="L1714" s="10" t="n"/>
      <c r="M1714" s="33" t="n"/>
      <c r="N1714" s="33" t="n"/>
      <c r="O1714" s="33" t="n"/>
      <c r="P1714" s="33" t="n"/>
      <c r="Q1714" s="33" t="n"/>
      <c r="R1714" s="33">
        <f>IF($AB1714="","",IFERROR(INDEX(ITP!$G$3:$G$46,MATCH($AB1714,ITP!$E$3:$E$46,0)),""))</f>
        <v/>
      </c>
      <c r="S1714" s="33" t="n"/>
      <c r="T1714" s="33" t="n"/>
      <c r="U1714" s="33">
        <f>IF($AB1714="","",IFERROR(INDEX(ITP!$I$3:$I$46,MATCH($AB1714,ITP!$E$3:$E$46,0)),""))</f>
        <v/>
      </c>
      <c r="V1714" s="33">
        <f>IF($AB1714="","",IFERROR(INDEX(ITP!$J$3:$J$46,MATCH($AB1714,ITP!$E$3:$E$46,0)),""))</f>
        <v/>
      </c>
      <c r="W1714" s="33">
        <f>IF($AB1714="","",IFERROR(INDEX(ITP!$K$3:$K$46,MATCH($AB1714,ITP!$E$3:$E$46,0)),""))</f>
        <v/>
      </c>
      <c r="X1714" s="33">
        <f>IF($AB1714="","",IFERROR(INDEX(ITP!$L$3:$L$46,MATCH($AB1714,ITP!$E$3:$E$46,0)),""))</f>
        <v/>
      </c>
      <c r="Y1714" s="33">
        <f>IF($AB1714="","",IFERROR(INDEX(ITP!$M$3:$M$46,MATCH($AB1714,ITP!$E$3:$E$46,0)),""))</f>
        <v/>
      </c>
      <c r="Z1714" s="33">
        <f>IF($AB1714="","",IFERROR(INDEX(ITP!$N$3:$N$46,MATCH($AB1714,ITP!$E$3:$E$46,0)),""))</f>
        <v/>
      </c>
      <c r="AA1714" s="13">
        <f>IF(A1714="","",A1714&amp;"|"&amp;COUNTIF($A$2:A1714,A1714))</f>
        <v/>
      </c>
      <c r="AB1714" s="13">
        <f>IF($A1714="","",IFERROR(INDEX(ITP!$C$3:$C$21,MATCH(1,INDEX((ITP!$A$3:$A$21=$A1714)*(((ITP!$B$3:$B$21="")+ISNUMBER(SEARCH(ITP!$B$3:$B$21,$G1714&amp;" "&amp;$T1714)))&gt;0),0),0)),""))</f>
        <v/>
      </c>
    </row>
    <row r="1715">
      <c r="A1715" s="33" t="n"/>
      <c r="B1715" s="10" t="n"/>
      <c r="C1715" s="33" t="n"/>
      <c r="D1715" s="28" t="n"/>
      <c r="E1715" s="10" t="n"/>
      <c r="F1715" s="44" t="n"/>
      <c r="G1715" s="33" t="n"/>
      <c r="H1715" s="33" t="n"/>
      <c r="I1715" s="33" t="n"/>
      <c r="J1715" s="33" t="n"/>
      <c r="K1715" s="44" t="n"/>
      <c r="L1715" s="10" t="n"/>
      <c r="M1715" s="33" t="n"/>
      <c r="N1715" s="33" t="n"/>
      <c r="O1715" s="33" t="n"/>
      <c r="P1715" s="33" t="n"/>
      <c r="Q1715" s="33" t="n"/>
      <c r="R1715" s="33">
        <f>IF($AB1715="","",IFERROR(INDEX(ITP!$G$3:$G$46,MATCH($AB1715,ITP!$E$3:$E$46,0)),""))</f>
        <v/>
      </c>
      <c r="S1715" s="33" t="n"/>
      <c r="T1715" s="33" t="n"/>
      <c r="U1715" s="33">
        <f>IF($AB1715="","",IFERROR(INDEX(ITP!$I$3:$I$46,MATCH($AB1715,ITP!$E$3:$E$46,0)),""))</f>
        <v/>
      </c>
      <c r="V1715" s="33">
        <f>IF($AB1715="","",IFERROR(INDEX(ITP!$J$3:$J$46,MATCH($AB1715,ITP!$E$3:$E$46,0)),""))</f>
        <v/>
      </c>
      <c r="W1715" s="33">
        <f>IF($AB1715="","",IFERROR(INDEX(ITP!$K$3:$K$46,MATCH($AB1715,ITP!$E$3:$E$46,0)),""))</f>
        <v/>
      </c>
      <c r="X1715" s="33">
        <f>IF($AB1715="","",IFERROR(INDEX(ITP!$L$3:$L$46,MATCH($AB1715,ITP!$E$3:$E$46,0)),""))</f>
        <v/>
      </c>
      <c r="Y1715" s="33">
        <f>IF($AB1715="","",IFERROR(INDEX(ITP!$M$3:$M$46,MATCH($AB1715,ITP!$E$3:$E$46,0)),""))</f>
        <v/>
      </c>
      <c r="Z1715" s="33">
        <f>IF($AB1715="","",IFERROR(INDEX(ITP!$N$3:$N$46,MATCH($AB1715,ITP!$E$3:$E$46,0)),""))</f>
        <v/>
      </c>
      <c r="AA1715" s="13">
        <f>IF(A1715="","",A1715&amp;"|"&amp;COUNTIF($A$2:A1715,A1715))</f>
        <v/>
      </c>
      <c r="AB1715" s="13">
        <f>IF($A1715="","",IFERROR(INDEX(ITP!$C$3:$C$21,MATCH(1,INDEX((ITP!$A$3:$A$21=$A1715)*(((ITP!$B$3:$B$21="")+ISNUMBER(SEARCH(ITP!$B$3:$B$21,$G1715&amp;" "&amp;$T1715)))&gt;0),0),0)),""))</f>
        <v/>
      </c>
    </row>
    <row r="1716">
      <c r="A1716" s="33" t="n"/>
      <c r="B1716" s="10" t="n"/>
      <c r="C1716" s="33" t="n"/>
      <c r="D1716" s="28" t="n"/>
      <c r="E1716" s="10" t="n"/>
      <c r="F1716" s="44" t="n"/>
      <c r="G1716" s="33" t="n"/>
      <c r="H1716" s="33" t="n"/>
      <c r="I1716" s="33" t="n"/>
      <c r="J1716" s="33" t="n"/>
      <c r="K1716" s="44" t="n"/>
      <c r="L1716" s="10" t="n"/>
      <c r="M1716" s="33" t="n"/>
      <c r="N1716" s="33" t="n"/>
      <c r="O1716" s="33" t="n"/>
      <c r="P1716" s="33" t="n"/>
      <c r="Q1716" s="33" t="n"/>
      <c r="R1716" s="33">
        <f>IF($AB1716="","",IFERROR(INDEX(ITP!$G$3:$G$46,MATCH($AB1716,ITP!$E$3:$E$46,0)),""))</f>
        <v/>
      </c>
      <c r="S1716" s="33" t="n"/>
      <c r="T1716" s="33" t="n"/>
      <c r="U1716" s="33">
        <f>IF($AB1716="","",IFERROR(INDEX(ITP!$I$3:$I$46,MATCH($AB1716,ITP!$E$3:$E$46,0)),""))</f>
        <v/>
      </c>
      <c r="V1716" s="33">
        <f>IF($AB1716="","",IFERROR(INDEX(ITP!$J$3:$J$46,MATCH($AB1716,ITP!$E$3:$E$46,0)),""))</f>
        <v/>
      </c>
      <c r="W1716" s="33">
        <f>IF($AB1716="","",IFERROR(INDEX(ITP!$K$3:$K$46,MATCH($AB1716,ITP!$E$3:$E$46,0)),""))</f>
        <v/>
      </c>
      <c r="X1716" s="33">
        <f>IF($AB1716="","",IFERROR(INDEX(ITP!$L$3:$L$46,MATCH($AB1716,ITP!$E$3:$E$46,0)),""))</f>
        <v/>
      </c>
      <c r="Y1716" s="33">
        <f>IF($AB1716="","",IFERROR(INDEX(ITP!$M$3:$M$46,MATCH($AB1716,ITP!$E$3:$E$46,0)),""))</f>
        <v/>
      </c>
      <c r="Z1716" s="33">
        <f>IF($AB1716="","",IFERROR(INDEX(ITP!$N$3:$N$46,MATCH($AB1716,ITP!$E$3:$E$46,0)),""))</f>
        <v/>
      </c>
      <c r="AA1716" s="13">
        <f>IF(A1716="","",A1716&amp;"|"&amp;COUNTIF($A$2:A1716,A1716))</f>
        <v/>
      </c>
      <c r="AB1716" s="13">
        <f>IF($A1716="","",IFERROR(INDEX(ITP!$C$3:$C$21,MATCH(1,INDEX((ITP!$A$3:$A$21=$A1716)*(((ITP!$B$3:$B$21="")+ISNUMBER(SEARCH(ITP!$B$3:$B$21,$G1716&amp;" "&amp;$T1716)))&gt;0),0),0)),""))</f>
        <v/>
      </c>
    </row>
    <row r="1717">
      <c r="A1717" s="33" t="n"/>
      <c r="B1717" s="10" t="n"/>
      <c r="C1717" s="33" t="n"/>
      <c r="D1717" s="28" t="n"/>
      <c r="E1717" s="10" t="n"/>
      <c r="F1717" s="44" t="n"/>
      <c r="G1717" s="33" t="n"/>
      <c r="H1717" s="33" t="n"/>
      <c r="I1717" s="33" t="n"/>
      <c r="J1717" s="33" t="n"/>
      <c r="K1717" s="44" t="n"/>
      <c r="L1717" s="10" t="n"/>
      <c r="M1717" s="33" t="n"/>
      <c r="N1717" s="33" t="n"/>
      <c r="O1717" s="33" t="n"/>
      <c r="P1717" s="33" t="n"/>
      <c r="Q1717" s="33" t="n"/>
      <c r="R1717" s="33">
        <f>IF($AB1717="","",IFERROR(INDEX(ITP!$G$3:$G$46,MATCH($AB1717,ITP!$E$3:$E$46,0)),""))</f>
        <v/>
      </c>
      <c r="S1717" s="33" t="n"/>
      <c r="T1717" s="33" t="n"/>
      <c r="U1717" s="33">
        <f>IF($AB1717="","",IFERROR(INDEX(ITP!$I$3:$I$46,MATCH($AB1717,ITP!$E$3:$E$46,0)),""))</f>
        <v/>
      </c>
      <c r="V1717" s="33">
        <f>IF($AB1717="","",IFERROR(INDEX(ITP!$J$3:$J$46,MATCH($AB1717,ITP!$E$3:$E$46,0)),""))</f>
        <v/>
      </c>
      <c r="W1717" s="33">
        <f>IF($AB1717="","",IFERROR(INDEX(ITP!$K$3:$K$46,MATCH($AB1717,ITP!$E$3:$E$46,0)),""))</f>
        <v/>
      </c>
      <c r="X1717" s="33">
        <f>IF($AB1717="","",IFERROR(INDEX(ITP!$L$3:$L$46,MATCH($AB1717,ITP!$E$3:$E$46,0)),""))</f>
        <v/>
      </c>
      <c r="Y1717" s="33">
        <f>IF($AB1717="","",IFERROR(INDEX(ITP!$M$3:$M$46,MATCH($AB1717,ITP!$E$3:$E$46,0)),""))</f>
        <v/>
      </c>
      <c r="Z1717" s="33">
        <f>IF($AB1717="","",IFERROR(INDEX(ITP!$N$3:$N$46,MATCH($AB1717,ITP!$E$3:$E$46,0)),""))</f>
        <v/>
      </c>
      <c r="AA1717" s="13">
        <f>IF(A1717="","",A1717&amp;"|"&amp;COUNTIF($A$2:A1717,A1717))</f>
        <v/>
      </c>
      <c r="AB1717" s="13">
        <f>IF($A1717="","",IFERROR(INDEX(ITP!$C$3:$C$21,MATCH(1,INDEX((ITP!$A$3:$A$21=$A1717)*(((ITP!$B$3:$B$21="")+ISNUMBER(SEARCH(ITP!$B$3:$B$21,$G1717&amp;" "&amp;$T1717)))&gt;0),0),0)),""))</f>
        <v/>
      </c>
    </row>
    <row r="1718">
      <c r="A1718" s="33" t="n"/>
      <c r="B1718" s="10" t="n"/>
      <c r="C1718" s="33" t="n"/>
      <c r="D1718" s="28" t="n"/>
      <c r="E1718" s="10" t="n"/>
      <c r="F1718" s="44" t="n"/>
      <c r="G1718" s="33" t="n"/>
      <c r="H1718" s="33" t="n"/>
      <c r="I1718" s="33" t="n"/>
      <c r="J1718" s="33" t="n"/>
      <c r="K1718" s="44" t="n"/>
      <c r="L1718" s="10" t="n"/>
      <c r="M1718" s="33" t="n"/>
      <c r="N1718" s="33" t="n"/>
      <c r="O1718" s="33" t="n"/>
      <c r="P1718" s="33" t="n"/>
      <c r="Q1718" s="33" t="n"/>
      <c r="R1718" s="33">
        <f>IF($AB1718="","",IFERROR(INDEX(ITP!$G$3:$G$46,MATCH($AB1718,ITP!$E$3:$E$46,0)),""))</f>
        <v/>
      </c>
      <c r="S1718" s="33" t="n"/>
      <c r="T1718" s="33" t="n"/>
      <c r="U1718" s="33">
        <f>IF($AB1718="","",IFERROR(INDEX(ITP!$I$3:$I$46,MATCH($AB1718,ITP!$E$3:$E$46,0)),""))</f>
        <v/>
      </c>
      <c r="V1718" s="33">
        <f>IF($AB1718="","",IFERROR(INDEX(ITP!$J$3:$J$46,MATCH($AB1718,ITP!$E$3:$E$46,0)),""))</f>
        <v/>
      </c>
      <c r="W1718" s="33">
        <f>IF($AB1718="","",IFERROR(INDEX(ITP!$K$3:$K$46,MATCH($AB1718,ITP!$E$3:$E$46,0)),""))</f>
        <v/>
      </c>
      <c r="X1718" s="33">
        <f>IF($AB1718="","",IFERROR(INDEX(ITP!$L$3:$L$46,MATCH($AB1718,ITP!$E$3:$E$46,0)),""))</f>
        <v/>
      </c>
      <c r="Y1718" s="33">
        <f>IF($AB1718="","",IFERROR(INDEX(ITP!$M$3:$M$46,MATCH($AB1718,ITP!$E$3:$E$46,0)),""))</f>
        <v/>
      </c>
      <c r="Z1718" s="33">
        <f>IF($AB1718="","",IFERROR(INDEX(ITP!$N$3:$N$46,MATCH($AB1718,ITP!$E$3:$E$46,0)),""))</f>
        <v/>
      </c>
      <c r="AA1718" s="13">
        <f>IF(A1718="","",A1718&amp;"|"&amp;COUNTIF($A$2:A1718,A1718))</f>
        <v/>
      </c>
      <c r="AB1718" s="13">
        <f>IF($A1718="","",IFERROR(INDEX(ITP!$C$3:$C$21,MATCH(1,INDEX((ITP!$A$3:$A$21=$A1718)*(((ITP!$B$3:$B$21="")+ISNUMBER(SEARCH(ITP!$B$3:$B$21,$G1718&amp;" "&amp;$T1718)))&gt;0),0),0)),""))</f>
        <v/>
      </c>
    </row>
    <row r="1719">
      <c r="A1719" s="33" t="n"/>
      <c r="B1719" s="10" t="n"/>
      <c r="C1719" s="33" t="n"/>
      <c r="D1719" s="28" t="n"/>
      <c r="E1719" s="10" t="n"/>
      <c r="F1719" s="44" t="n"/>
      <c r="G1719" s="33" t="n"/>
      <c r="H1719" s="33" t="n"/>
      <c r="I1719" s="33" t="n"/>
      <c r="J1719" s="33" t="n"/>
      <c r="K1719" s="44" t="n"/>
      <c r="L1719" s="10" t="n"/>
      <c r="M1719" s="33" t="n"/>
      <c r="N1719" s="33" t="n"/>
      <c r="O1719" s="33" t="n"/>
      <c r="P1719" s="33" t="n"/>
      <c r="Q1719" s="33" t="n"/>
      <c r="R1719" s="33">
        <f>IF($AB1719="","",IFERROR(INDEX(ITP!$G$3:$G$46,MATCH($AB1719,ITP!$E$3:$E$46,0)),""))</f>
        <v/>
      </c>
      <c r="S1719" s="33" t="n"/>
      <c r="T1719" s="33" t="n"/>
      <c r="U1719" s="33">
        <f>IF($AB1719="","",IFERROR(INDEX(ITP!$I$3:$I$46,MATCH($AB1719,ITP!$E$3:$E$46,0)),""))</f>
        <v/>
      </c>
      <c r="V1719" s="33">
        <f>IF($AB1719="","",IFERROR(INDEX(ITP!$J$3:$J$46,MATCH($AB1719,ITP!$E$3:$E$46,0)),""))</f>
        <v/>
      </c>
      <c r="W1719" s="33">
        <f>IF($AB1719="","",IFERROR(INDEX(ITP!$K$3:$K$46,MATCH($AB1719,ITP!$E$3:$E$46,0)),""))</f>
        <v/>
      </c>
      <c r="X1719" s="33">
        <f>IF($AB1719="","",IFERROR(INDEX(ITP!$L$3:$L$46,MATCH($AB1719,ITP!$E$3:$E$46,0)),""))</f>
        <v/>
      </c>
      <c r="Y1719" s="33">
        <f>IF($AB1719="","",IFERROR(INDEX(ITP!$M$3:$M$46,MATCH($AB1719,ITP!$E$3:$E$46,0)),""))</f>
        <v/>
      </c>
      <c r="Z1719" s="33">
        <f>IF($AB1719="","",IFERROR(INDEX(ITP!$N$3:$N$46,MATCH($AB1719,ITP!$E$3:$E$46,0)),""))</f>
        <v/>
      </c>
      <c r="AA1719" s="13">
        <f>IF(A1719="","",A1719&amp;"|"&amp;COUNTIF($A$2:A1719,A1719))</f>
        <v/>
      </c>
      <c r="AB1719" s="13">
        <f>IF($A1719="","",IFERROR(INDEX(ITP!$C$3:$C$21,MATCH(1,INDEX((ITP!$A$3:$A$21=$A1719)*(((ITP!$B$3:$B$21="")+ISNUMBER(SEARCH(ITP!$B$3:$B$21,$G1719&amp;" "&amp;$T1719)))&gt;0),0),0)),""))</f>
        <v/>
      </c>
    </row>
    <row r="1720">
      <c r="A1720" s="33" t="n"/>
      <c r="B1720" s="10" t="n"/>
      <c r="C1720" s="33" t="n"/>
      <c r="D1720" s="28" t="n"/>
      <c r="E1720" s="10" t="n"/>
      <c r="F1720" s="44" t="n"/>
      <c r="G1720" s="33" t="n"/>
      <c r="H1720" s="33" t="n"/>
      <c r="I1720" s="33" t="n"/>
      <c r="J1720" s="33" t="n"/>
      <c r="K1720" s="44" t="n"/>
      <c r="L1720" s="10" t="n"/>
      <c r="M1720" s="33" t="n"/>
      <c r="N1720" s="33" t="n"/>
      <c r="O1720" s="33" t="n"/>
      <c r="P1720" s="33" t="n"/>
      <c r="Q1720" s="33" t="n"/>
      <c r="R1720" s="33">
        <f>IF($AB1720="","",IFERROR(INDEX(ITP!$G$3:$G$46,MATCH($AB1720,ITP!$E$3:$E$46,0)),""))</f>
        <v/>
      </c>
      <c r="S1720" s="33" t="n"/>
      <c r="T1720" s="33" t="n"/>
      <c r="U1720" s="33">
        <f>IF($AB1720="","",IFERROR(INDEX(ITP!$I$3:$I$46,MATCH($AB1720,ITP!$E$3:$E$46,0)),""))</f>
        <v/>
      </c>
      <c r="V1720" s="33">
        <f>IF($AB1720="","",IFERROR(INDEX(ITP!$J$3:$J$46,MATCH($AB1720,ITP!$E$3:$E$46,0)),""))</f>
        <v/>
      </c>
      <c r="W1720" s="33">
        <f>IF($AB1720="","",IFERROR(INDEX(ITP!$K$3:$K$46,MATCH($AB1720,ITP!$E$3:$E$46,0)),""))</f>
        <v/>
      </c>
      <c r="X1720" s="33">
        <f>IF($AB1720="","",IFERROR(INDEX(ITP!$L$3:$L$46,MATCH($AB1720,ITP!$E$3:$E$46,0)),""))</f>
        <v/>
      </c>
      <c r="Y1720" s="33">
        <f>IF($AB1720="","",IFERROR(INDEX(ITP!$M$3:$M$46,MATCH($AB1720,ITP!$E$3:$E$46,0)),""))</f>
        <v/>
      </c>
      <c r="Z1720" s="33">
        <f>IF($AB1720="","",IFERROR(INDEX(ITP!$N$3:$N$46,MATCH($AB1720,ITP!$E$3:$E$46,0)),""))</f>
        <v/>
      </c>
      <c r="AA1720" s="13">
        <f>IF(A1720="","",A1720&amp;"|"&amp;COUNTIF($A$2:A1720,A1720))</f>
        <v/>
      </c>
      <c r="AB1720" s="13">
        <f>IF($A1720="","",IFERROR(INDEX(ITP!$C$3:$C$21,MATCH(1,INDEX((ITP!$A$3:$A$21=$A1720)*(((ITP!$B$3:$B$21="")+ISNUMBER(SEARCH(ITP!$B$3:$B$21,$G1720&amp;" "&amp;$T1720)))&gt;0),0),0)),""))</f>
        <v/>
      </c>
    </row>
    <row r="1721">
      <c r="A1721" s="33" t="n"/>
      <c r="B1721" s="10" t="n"/>
      <c r="C1721" s="33" t="n"/>
      <c r="D1721" s="28" t="n"/>
      <c r="E1721" s="10" t="n"/>
      <c r="F1721" s="44" t="n"/>
      <c r="G1721" s="33" t="n"/>
      <c r="H1721" s="33" t="n"/>
      <c r="I1721" s="33" t="n"/>
      <c r="J1721" s="33" t="n"/>
      <c r="K1721" s="44" t="n"/>
      <c r="L1721" s="10" t="n"/>
      <c r="M1721" s="33" t="n"/>
      <c r="N1721" s="33" t="n"/>
      <c r="O1721" s="33" t="n"/>
      <c r="P1721" s="33" t="n"/>
      <c r="Q1721" s="33" t="n"/>
      <c r="R1721" s="33">
        <f>IF($AB1721="","",IFERROR(INDEX(ITP!$G$3:$G$46,MATCH($AB1721,ITP!$E$3:$E$46,0)),""))</f>
        <v/>
      </c>
      <c r="S1721" s="33" t="n"/>
      <c r="T1721" s="33" t="n"/>
      <c r="U1721" s="33">
        <f>IF($AB1721="","",IFERROR(INDEX(ITP!$I$3:$I$46,MATCH($AB1721,ITP!$E$3:$E$46,0)),""))</f>
        <v/>
      </c>
      <c r="V1721" s="33">
        <f>IF($AB1721="","",IFERROR(INDEX(ITP!$J$3:$J$46,MATCH($AB1721,ITP!$E$3:$E$46,0)),""))</f>
        <v/>
      </c>
      <c r="W1721" s="33">
        <f>IF($AB1721="","",IFERROR(INDEX(ITP!$K$3:$K$46,MATCH($AB1721,ITP!$E$3:$E$46,0)),""))</f>
        <v/>
      </c>
      <c r="X1721" s="33">
        <f>IF($AB1721="","",IFERROR(INDEX(ITP!$L$3:$L$46,MATCH($AB1721,ITP!$E$3:$E$46,0)),""))</f>
        <v/>
      </c>
      <c r="Y1721" s="33">
        <f>IF($AB1721="","",IFERROR(INDEX(ITP!$M$3:$M$46,MATCH($AB1721,ITP!$E$3:$E$46,0)),""))</f>
        <v/>
      </c>
      <c r="Z1721" s="33">
        <f>IF($AB1721="","",IFERROR(INDEX(ITP!$N$3:$N$46,MATCH($AB1721,ITP!$E$3:$E$46,0)),""))</f>
        <v/>
      </c>
      <c r="AA1721" s="13">
        <f>IF(A1721="","",A1721&amp;"|"&amp;COUNTIF($A$2:A1721,A1721))</f>
        <v/>
      </c>
      <c r="AB1721" s="13">
        <f>IF($A1721="","",IFERROR(INDEX(ITP!$C$3:$C$21,MATCH(1,INDEX((ITP!$A$3:$A$21=$A1721)*(((ITP!$B$3:$B$21="")+ISNUMBER(SEARCH(ITP!$B$3:$B$21,$G1721&amp;" "&amp;$T1721)))&gt;0),0),0)),""))</f>
        <v/>
      </c>
    </row>
    <row r="1722">
      <c r="A1722" s="33" t="n"/>
      <c r="B1722" s="10" t="n"/>
      <c r="C1722" s="33" t="n"/>
      <c r="D1722" s="28" t="n"/>
      <c r="E1722" s="10" t="n"/>
      <c r="F1722" s="44" t="n"/>
      <c r="G1722" s="33" t="n"/>
      <c r="H1722" s="33" t="n"/>
      <c r="I1722" s="33" t="n"/>
      <c r="J1722" s="33" t="n"/>
      <c r="K1722" s="44" t="n"/>
      <c r="L1722" s="10" t="n"/>
      <c r="M1722" s="33" t="n"/>
      <c r="N1722" s="33" t="n"/>
      <c r="O1722" s="33" t="n"/>
      <c r="P1722" s="33" t="n"/>
      <c r="Q1722" s="33" t="n"/>
      <c r="R1722" s="33">
        <f>IF($AB1722="","",IFERROR(INDEX(ITP!$G$3:$G$46,MATCH($AB1722,ITP!$E$3:$E$46,0)),""))</f>
        <v/>
      </c>
      <c r="S1722" s="33" t="n"/>
      <c r="T1722" s="33" t="n"/>
      <c r="U1722" s="33">
        <f>IF($AB1722="","",IFERROR(INDEX(ITP!$I$3:$I$46,MATCH($AB1722,ITP!$E$3:$E$46,0)),""))</f>
        <v/>
      </c>
      <c r="V1722" s="33">
        <f>IF($AB1722="","",IFERROR(INDEX(ITP!$J$3:$J$46,MATCH($AB1722,ITP!$E$3:$E$46,0)),""))</f>
        <v/>
      </c>
      <c r="W1722" s="33">
        <f>IF($AB1722="","",IFERROR(INDEX(ITP!$K$3:$K$46,MATCH($AB1722,ITP!$E$3:$E$46,0)),""))</f>
        <v/>
      </c>
      <c r="X1722" s="33">
        <f>IF($AB1722="","",IFERROR(INDEX(ITP!$L$3:$L$46,MATCH($AB1722,ITP!$E$3:$E$46,0)),""))</f>
        <v/>
      </c>
      <c r="Y1722" s="33">
        <f>IF($AB1722="","",IFERROR(INDEX(ITP!$M$3:$M$46,MATCH($AB1722,ITP!$E$3:$E$46,0)),""))</f>
        <v/>
      </c>
      <c r="Z1722" s="33">
        <f>IF($AB1722="","",IFERROR(INDEX(ITP!$N$3:$N$46,MATCH($AB1722,ITP!$E$3:$E$46,0)),""))</f>
        <v/>
      </c>
      <c r="AA1722" s="13">
        <f>IF(A1722="","",A1722&amp;"|"&amp;COUNTIF($A$2:A1722,A1722))</f>
        <v/>
      </c>
      <c r="AB1722" s="13">
        <f>IF($A1722="","",IFERROR(INDEX(ITP!$C$3:$C$21,MATCH(1,INDEX((ITP!$A$3:$A$21=$A1722)*(((ITP!$B$3:$B$21="")+ISNUMBER(SEARCH(ITP!$B$3:$B$21,$G1722&amp;" "&amp;$T1722)))&gt;0),0),0)),""))</f>
        <v/>
      </c>
    </row>
    <row r="1723">
      <c r="A1723" s="33" t="n"/>
      <c r="B1723" s="10" t="n"/>
      <c r="C1723" s="33" t="n"/>
      <c r="D1723" s="28" t="n"/>
      <c r="E1723" s="10" t="n"/>
      <c r="F1723" s="44" t="n"/>
      <c r="G1723" s="33" t="n"/>
      <c r="H1723" s="33" t="n"/>
      <c r="I1723" s="33" t="n"/>
      <c r="J1723" s="33" t="n"/>
      <c r="K1723" s="44" t="n"/>
      <c r="L1723" s="10" t="n"/>
      <c r="M1723" s="33" t="n"/>
      <c r="N1723" s="33" t="n"/>
      <c r="O1723" s="33" t="n"/>
      <c r="P1723" s="33" t="n"/>
      <c r="Q1723" s="33" t="n"/>
      <c r="R1723" s="33">
        <f>IF($AB1723="","",IFERROR(INDEX(ITP!$G$3:$G$46,MATCH($AB1723,ITP!$E$3:$E$46,0)),""))</f>
        <v/>
      </c>
      <c r="S1723" s="33" t="n"/>
      <c r="T1723" s="33" t="n"/>
      <c r="U1723" s="33">
        <f>IF($AB1723="","",IFERROR(INDEX(ITP!$I$3:$I$46,MATCH($AB1723,ITP!$E$3:$E$46,0)),""))</f>
        <v/>
      </c>
      <c r="V1723" s="33">
        <f>IF($AB1723="","",IFERROR(INDEX(ITP!$J$3:$J$46,MATCH($AB1723,ITP!$E$3:$E$46,0)),""))</f>
        <v/>
      </c>
      <c r="W1723" s="33">
        <f>IF($AB1723="","",IFERROR(INDEX(ITP!$K$3:$K$46,MATCH($AB1723,ITP!$E$3:$E$46,0)),""))</f>
        <v/>
      </c>
      <c r="X1723" s="33">
        <f>IF($AB1723="","",IFERROR(INDEX(ITP!$L$3:$L$46,MATCH($AB1723,ITP!$E$3:$E$46,0)),""))</f>
        <v/>
      </c>
      <c r="Y1723" s="33">
        <f>IF($AB1723="","",IFERROR(INDEX(ITP!$M$3:$M$46,MATCH($AB1723,ITP!$E$3:$E$46,0)),""))</f>
        <v/>
      </c>
      <c r="Z1723" s="33">
        <f>IF($AB1723="","",IFERROR(INDEX(ITP!$N$3:$N$46,MATCH($AB1723,ITP!$E$3:$E$46,0)),""))</f>
        <v/>
      </c>
      <c r="AA1723" s="13">
        <f>IF(A1723="","",A1723&amp;"|"&amp;COUNTIF($A$2:A1723,A1723))</f>
        <v/>
      </c>
      <c r="AB1723" s="13">
        <f>IF($A1723="","",IFERROR(INDEX(ITP!$C$3:$C$21,MATCH(1,INDEX((ITP!$A$3:$A$21=$A1723)*(((ITP!$B$3:$B$21="")+ISNUMBER(SEARCH(ITP!$B$3:$B$21,$G1723&amp;" "&amp;$T1723)))&gt;0),0),0)),""))</f>
        <v/>
      </c>
    </row>
    <row r="1724">
      <c r="A1724" s="33" t="n"/>
      <c r="B1724" s="10" t="n"/>
      <c r="C1724" s="33" t="n"/>
      <c r="D1724" s="28" t="n"/>
      <c r="E1724" s="10" t="n"/>
      <c r="F1724" s="44" t="n"/>
      <c r="G1724" s="33" t="n"/>
      <c r="H1724" s="33" t="n"/>
      <c r="I1724" s="33" t="n"/>
      <c r="J1724" s="33" t="n"/>
      <c r="K1724" s="44" t="n"/>
      <c r="L1724" s="10" t="n"/>
      <c r="M1724" s="33" t="n"/>
      <c r="N1724" s="33" t="n"/>
      <c r="O1724" s="33" t="n"/>
      <c r="P1724" s="33" t="n"/>
      <c r="Q1724" s="33" t="n"/>
      <c r="R1724" s="33">
        <f>IF($AB1724="","",IFERROR(INDEX(ITP!$G$3:$G$46,MATCH($AB1724,ITP!$E$3:$E$46,0)),""))</f>
        <v/>
      </c>
      <c r="S1724" s="33" t="n"/>
      <c r="T1724" s="33" t="n"/>
      <c r="U1724" s="33">
        <f>IF($AB1724="","",IFERROR(INDEX(ITP!$I$3:$I$46,MATCH($AB1724,ITP!$E$3:$E$46,0)),""))</f>
        <v/>
      </c>
      <c r="V1724" s="33">
        <f>IF($AB1724="","",IFERROR(INDEX(ITP!$J$3:$J$46,MATCH($AB1724,ITP!$E$3:$E$46,0)),""))</f>
        <v/>
      </c>
      <c r="W1724" s="33">
        <f>IF($AB1724="","",IFERROR(INDEX(ITP!$K$3:$K$46,MATCH($AB1724,ITP!$E$3:$E$46,0)),""))</f>
        <v/>
      </c>
      <c r="X1724" s="33">
        <f>IF($AB1724="","",IFERROR(INDEX(ITP!$L$3:$L$46,MATCH($AB1724,ITP!$E$3:$E$46,0)),""))</f>
        <v/>
      </c>
      <c r="Y1724" s="33">
        <f>IF($AB1724="","",IFERROR(INDEX(ITP!$M$3:$M$46,MATCH($AB1724,ITP!$E$3:$E$46,0)),""))</f>
        <v/>
      </c>
      <c r="Z1724" s="33">
        <f>IF($AB1724="","",IFERROR(INDEX(ITP!$N$3:$N$46,MATCH($AB1724,ITP!$E$3:$E$46,0)),""))</f>
        <v/>
      </c>
      <c r="AA1724" s="13">
        <f>IF(A1724="","",A1724&amp;"|"&amp;COUNTIF($A$2:A1724,A1724))</f>
        <v/>
      </c>
      <c r="AB1724" s="13">
        <f>IF($A1724="","",IFERROR(INDEX(ITP!$C$3:$C$21,MATCH(1,INDEX((ITP!$A$3:$A$21=$A1724)*(((ITP!$B$3:$B$21="")+ISNUMBER(SEARCH(ITP!$B$3:$B$21,$G1724&amp;" "&amp;$T1724)))&gt;0),0),0)),""))</f>
        <v/>
      </c>
    </row>
    <row r="1725">
      <c r="A1725" s="33" t="n"/>
      <c r="B1725" s="10" t="n"/>
      <c r="C1725" s="33" t="n"/>
      <c r="D1725" s="28" t="n"/>
      <c r="E1725" s="10" t="n"/>
      <c r="F1725" s="44" t="n"/>
      <c r="G1725" s="33" t="n"/>
      <c r="H1725" s="33" t="n"/>
      <c r="I1725" s="33" t="n"/>
      <c r="J1725" s="33" t="n"/>
      <c r="K1725" s="44" t="n"/>
      <c r="L1725" s="10" t="n"/>
      <c r="M1725" s="33" t="n"/>
      <c r="N1725" s="33" t="n"/>
      <c r="O1725" s="33" t="n"/>
      <c r="P1725" s="33" t="n"/>
      <c r="Q1725" s="33" t="n"/>
      <c r="R1725" s="33">
        <f>IF($AB1725="","",IFERROR(INDEX(ITP!$G$3:$G$46,MATCH($AB1725,ITP!$E$3:$E$46,0)),""))</f>
        <v/>
      </c>
      <c r="S1725" s="33" t="n"/>
      <c r="T1725" s="33" t="n"/>
      <c r="U1725" s="33">
        <f>IF($AB1725="","",IFERROR(INDEX(ITP!$I$3:$I$46,MATCH($AB1725,ITP!$E$3:$E$46,0)),""))</f>
        <v/>
      </c>
      <c r="V1725" s="33">
        <f>IF($AB1725="","",IFERROR(INDEX(ITP!$J$3:$J$46,MATCH($AB1725,ITP!$E$3:$E$46,0)),""))</f>
        <v/>
      </c>
      <c r="W1725" s="33">
        <f>IF($AB1725="","",IFERROR(INDEX(ITP!$K$3:$K$46,MATCH($AB1725,ITP!$E$3:$E$46,0)),""))</f>
        <v/>
      </c>
      <c r="X1725" s="33">
        <f>IF($AB1725="","",IFERROR(INDEX(ITP!$L$3:$L$46,MATCH($AB1725,ITP!$E$3:$E$46,0)),""))</f>
        <v/>
      </c>
      <c r="Y1725" s="33">
        <f>IF($AB1725="","",IFERROR(INDEX(ITP!$M$3:$M$46,MATCH($AB1725,ITP!$E$3:$E$46,0)),""))</f>
        <v/>
      </c>
      <c r="Z1725" s="33">
        <f>IF($AB1725="","",IFERROR(INDEX(ITP!$N$3:$N$46,MATCH($AB1725,ITP!$E$3:$E$46,0)),""))</f>
        <v/>
      </c>
      <c r="AA1725" s="13">
        <f>IF(A1725="","",A1725&amp;"|"&amp;COUNTIF($A$2:A1725,A1725))</f>
        <v/>
      </c>
      <c r="AB1725" s="13">
        <f>IF($A1725="","",IFERROR(INDEX(ITP!$C$3:$C$21,MATCH(1,INDEX((ITP!$A$3:$A$21=$A1725)*(((ITP!$B$3:$B$21="")+ISNUMBER(SEARCH(ITP!$B$3:$B$21,$G1725&amp;" "&amp;$T1725)))&gt;0),0),0)),""))</f>
        <v/>
      </c>
    </row>
    <row r="1726">
      <c r="A1726" s="33" t="n"/>
      <c r="B1726" s="10" t="n"/>
      <c r="C1726" s="33" t="n"/>
      <c r="D1726" s="28" t="n"/>
      <c r="E1726" s="10" t="n"/>
      <c r="F1726" s="44" t="n"/>
      <c r="G1726" s="33" t="n"/>
      <c r="H1726" s="33" t="n"/>
      <c r="I1726" s="33" t="n"/>
      <c r="J1726" s="33" t="n"/>
      <c r="K1726" s="44" t="n"/>
      <c r="L1726" s="10" t="n"/>
      <c r="M1726" s="33" t="n"/>
      <c r="N1726" s="33" t="n"/>
      <c r="O1726" s="33" t="n"/>
      <c r="P1726" s="33" t="n"/>
      <c r="Q1726" s="33" t="n"/>
      <c r="R1726" s="33">
        <f>IF($AB1726="","",IFERROR(INDEX(ITP!$G$3:$G$46,MATCH($AB1726,ITP!$E$3:$E$46,0)),""))</f>
        <v/>
      </c>
      <c r="S1726" s="33" t="n"/>
      <c r="T1726" s="33" t="n"/>
      <c r="U1726" s="33">
        <f>IF($AB1726="","",IFERROR(INDEX(ITP!$I$3:$I$46,MATCH($AB1726,ITP!$E$3:$E$46,0)),""))</f>
        <v/>
      </c>
      <c r="V1726" s="33">
        <f>IF($AB1726="","",IFERROR(INDEX(ITP!$J$3:$J$46,MATCH($AB1726,ITP!$E$3:$E$46,0)),""))</f>
        <v/>
      </c>
      <c r="W1726" s="33">
        <f>IF($AB1726="","",IFERROR(INDEX(ITP!$K$3:$K$46,MATCH($AB1726,ITP!$E$3:$E$46,0)),""))</f>
        <v/>
      </c>
      <c r="X1726" s="33">
        <f>IF($AB1726="","",IFERROR(INDEX(ITP!$L$3:$L$46,MATCH($AB1726,ITP!$E$3:$E$46,0)),""))</f>
        <v/>
      </c>
      <c r="Y1726" s="33">
        <f>IF($AB1726="","",IFERROR(INDEX(ITP!$M$3:$M$46,MATCH($AB1726,ITP!$E$3:$E$46,0)),""))</f>
        <v/>
      </c>
      <c r="Z1726" s="33">
        <f>IF($AB1726="","",IFERROR(INDEX(ITP!$N$3:$N$46,MATCH($AB1726,ITP!$E$3:$E$46,0)),""))</f>
        <v/>
      </c>
      <c r="AA1726" s="13">
        <f>IF(A1726="","",A1726&amp;"|"&amp;COUNTIF($A$2:A1726,A1726))</f>
        <v/>
      </c>
      <c r="AB1726" s="13">
        <f>IF($A1726="","",IFERROR(INDEX(ITP!$C$3:$C$21,MATCH(1,INDEX((ITP!$A$3:$A$21=$A1726)*(((ITP!$B$3:$B$21="")+ISNUMBER(SEARCH(ITP!$B$3:$B$21,$G1726&amp;" "&amp;$T1726)))&gt;0),0),0)),""))</f>
        <v/>
      </c>
    </row>
    <row r="1727">
      <c r="A1727" s="33" t="n"/>
      <c r="B1727" s="10" t="n"/>
      <c r="C1727" s="33" t="n"/>
      <c r="D1727" s="28" t="n"/>
      <c r="E1727" s="10" t="n"/>
      <c r="F1727" s="44" t="n"/>
      <c r="G1727" s="33" t="n"/>
      <c r="H1727" s="33" t="n"/>
      <c r="I1727" s="33" t="n"/>
      <c r="J1727" s="33" t="n"/>
      <c r="K1727" s="44" t="n"/>
      <c r="L1727" s="10" t="n"/>
      <c r="M1727" s="33" t="n"/>
      <c r="N1727" s="33" t="n"/>
      <c r="O1727" s="33" t="n"/>
      <c r="P1727" s="33" t="n"/>
      <c r="Q1727" s="33" t="n"/>
      <c r="R1727" s="33">
        <f>IF($AB1727="","",IFERROR(INDEX(ITP!$G$3:$G$46,MATCH($AB1727,ITP!$E$3:$E$46,0)),""))</f>
        <v/>
      </c>
      <c r="S1727" s="33" t="n"/>
      <c r="T1727" s="33" t="n"/>
      <c r="U1727" s="33">
        <f>IF($AB1727="","",IFERROR(INDEX(ITP!$I$3:$I$46,MATCH($AB1727,ITP!$E$3:$E$46,0)),""))</f>
        <v/>
      </c>
      <c r="V1727" s="33">
        <f>IF($AB1727="","",IFERROR(INDEX(ITP!$J$3:$J$46,MATCH($AB1727,ITP!$E$3:$E$46,0)),""))</f>
        <v/>
      </c>
      <c r="W1727" s="33">
        <f>IF($AB1727="","",IFERROR(INDEX(ITP!$K$3:$K$46,MATCH($AB1727,ITP!$E$3:$E$46,0)),""))</f>
        <v/>
      </c>
      <c r="X1727" s="33">
        <f>IF($AB1727="","",IFERROR(INDEX(ITP!$L$3:$L$46,MATCH($AB1727,ITP!$E$3:$E$46,0)),""))</f>
        <v/>
      </c>
      <c r="Y1727" s="33">
        <f>IF($AB1727="","",IFERROR(INDEX(ITP!$M$3:$M$46,MATCH($AB1727,ITP!$E$3:$E$46,0)),""))</f>
        <v/>
      </c>
      <c r="Z1727" s="33">
        <f>IF($AB1727="","",IFERROR(INDEX(ITP!$N$3:$N$46,MATCH($AB1727,ITP!$E$3:$E$46,0)),""))</f>
        <v/>
      </c>
      <c r="AA1727" s="13">
        <f>IF(A1727="","",A1727&amp;"|"&amp;COUNTIF($A$2:A1727,A1727))</f>
        <v/>
      </c>
      <c r="AB1727" s="13">
        <f>IF($A1727="","",IFERROR(INDEX(ITP!$C$3:$C$21,MATCH(1,INDEX((ITP!$A$3:$A$21=$A1727)*(((ITP!$B$3:$B$21="")+ISNUMBER(SEARCH(ITP!$B$3:$B$21,$G1727&amp;" "&amp;$T1727)))&gt;0),0),0)),""))</f>
        <v/>
      </c>
    </row>
    <row r="1728">
      <c r="A1728" s="33" t="n"/>
      <c r="B1728" s="10" t="n"/>
      <c r="C1728" s="33" t="n"/>
      <c r="D1728" s="28" t="n"/>
      <c r="E1728" s="10" t="n"/>
      <c r="F1728" s="44" t="n"/>
      <c r="G1728" s="33" t="n"/>
      <c r="H1728" s="33" t="n"/>
      <c r="I1728" s="33" t="n"/>
      <c r="J1728" s="33" t="n"/>
      <c r="K1728" s="44" t="n"/>
      <c r="L1728" s="10" t="n"/>
      <c r="M1728" s="33" t="n"/>
      <c r="N1728" s="33" t="n"/>
      <c r="O1728" s="33" t="n"/>
      <c r="P1728" s="33" t="n"/>
      <c r="Q1728" s="33" t="n"/>
      <c r="R1728" s="33">
        <f>IF($AB1728="","",IFERROR(INDEX(ITP!$G$3:$G$46,MATCH($AB1728,ITP!$E$3:$E$46,0)),""))</f>
        <v/>
      </c>
      <c r="S1728" s="33" t="n"/>
      <c r="T1728" s="33" t="n"/>
      <c r="U1728" s="33">
        <f>IF($AB1728="","",IFERROR(INDEX(ITP!$I$3:$I$46,MATCH($AB1728,ITP!$E$3:$E$46,0)),""))</f>
        <v/>
      </c>
      <c r="V1728" s="33">
        <f>IF($AB1728="","",IFERROR(INDEX(ITP!$J$3:$J$46,MATCH($AB1728,ITP!$E$3:$E$46,0)),""))</f>
        <v/>
      </c>
      <c r="W1728" s="33">
        <f>IF($AB1728="","",IFERROR(INDEX(ITP!$K$3:$K$46,MATCH($AB1728,ITP!$E$3:$E$46,0)),""))</f>
        <v/>
      </c>
      <c r="X1728" s="33">
        <f>IF($AB1728="","",IFERROR(INDEX(ITP!$L$3:$L$46,MATCH($AB1728,ITP!$E$3:$E$46,0)),""))</f>
        <v/>
      </c>
      <c r="Y1728" s="33">
        <f>IF($AB1728="","",IFERROR(INDEX(ITP!$M$3:$M$46,MATCH($AB1728,ITP!$E$3:$E$46,0)),""))</f>
        <v/>
      </c>
      <c r="Z1728" s="33">
        <f>IF($AB1728="","",IFERROR(INDEX(ITP!$N$3:$N$46,MATCH($AB1728,ITP!$E$3:$E$46,0)),""))</f>
        <v/>
      </c>
      <c r="AA1728" s="13">
        <f>IF(A1728="","",A1728&amp;"|"&amp;COUNTIF($A$2:A1728,A1728))</f>
        <v/>
      </c>
      <c r="AB1728" s="13">
        <f>IF($A1728="","",IFERROR(INDEX(ITP!$C$3:$C$21,MATCH(1,INDEX((ITP!$A$3:$A$21=$A1728)*(((ITP!$B$3:$B$21="")+ISNUMBER(SEARCH(ITP!$B$3:$B$21,$G1728&amp;" "&amp;$T1728)))&gt;0),0),0)),""))</f>
        <v/>
      </c>
    </row>
    <row r="1729">
      <c r="A1729" s="33" t="n"/>
      <c r="B1729" s="10" t="n"/>
      <c r="C1729" s="33" t="n"/>
      <c r="D1729" s="28" t="n"/>
      <c r="E1729" s="10" t="n"/>
      <c r="F1729" s="44" t="n"/>
      <c r="G1729" s="33" t="n"/>
      <c r="H1729" s="33" t="n"/>
      <c r="I1729" s="33" t="n"/>
      <c r="J1729" s="33" t="n"/>
      <c r="K1729" s="44" t="n"/>
      <c r="L1729" s="10" t="n"/>
      <c r="M1729" s="33" t="n"/>
      <c r="N1729" s="33" t="n"/>
      <c r="O1729" s="33" t="n"/>
      <c r="P1729" s="33" t="n"/>
      <c r="Q1729" s="33" t="n"/>
      <c r="R1729" s="33">
        <f>IF($AB1729="","",IFERROR(INDEX(ITP!$G$3:$G$46,MATCH($AB1729,ITP!$E$3:$E$46,0)),""))</f>
        <v/>
      </c>
      <c r="S1729" s="33" t="n"/>
      <c r="T1729" s="33" t="n"/>
      <c r="U1729" s="33">
        <f>IF($AB1729="","",IFERROR(INDEX(ITP!$I$3:$I$46,MATCH($AB1729,ITP!$E$3:$E$46,0)),""))</f>
        <v/>
      </c>
      <c r="V1729" s="33">
        <f>IF($AB1729="","",IFERROR(INDEX(ITP!$J$3:$J$46,MATCH($AB1729,ITP!$E$3:$E$46,0)),""))</f>
        <v/>
      </c>
      <c r="W1729" s="33">
        <f>IF($AB1729="","",IFERROR(INDEX(ITP!$K$3:$K$46,MATCH($AB1729,ITP!$E$3:$E$46,0)),""))</f>
        <v/>
      </c>
      <c r="X1729" s="33">
        <f>IF($AB1729="","",IFERROR(INDEX(ITP!$L$3:$L$46,MATCH($AB1729,ITP!$E$3:$E$46,0)),""))</f>
        <v/>
      </c>
      <c r="Y1729" s="33">
        <f>IF($AB1729="","",IFERROR(INDEX(ITP!$M$3:$M$46,MATCH($AB1729,ITP!$E$3:$E$46,0)),""))</f>
        <v/>
      </c>
      <c r="Z1729" s="33">
        <f>IF($AB1729="","",IFERROR(INDEX(ITP!$N$3:$N$46,MATCH($AB1729,ITP!$E$3:$E$46,0)),""))</f>
        <v/>
      </c>
      <c r="AA1729" s="13">
        <f>IF(A1729="","",A1729&amp;"|"&amp;COUNTIF($A$2:A1729,A1729))</f>
        <v/>
      </c>
      <c r="AB1729" s="13">
        <f>IF($A1729="","",IFERROR(INDEX(ITP!$C$3:$C$21,MATCH(1,INDEX((ITP!$A$3:$A$21=$A1729)*(((ITP!$B$3:$B$21="")+ISNUMBER(SEARCH(ITP!$B$3:$B$21,$G1729&amp;" "&amp;$T1729)))&gt;0),0),0)),""))</f>
        <v/>
      </c>
    </row>
    <row r="1730">
      <c r="A1730" s="33" t="n"/>
      <c r="B1730" s="10" t="n"/>
      <c r="C1730" s="33" t="n"/>
      <c r="D1730" s="28" t="n"/>
      <c r="E1730" s="10" t="n"/>
      <c r="F1730" s="44" t="n"/>
      <c r="G1730" s="33" t="n"/>
      <c r="H1730" s="33" t="n"/>
      <c r="I1730" s="33" t="n"/>
      <c r="J1730" s="33" t="n"/>
      <c r="K1730" s="44" t="n"/>
      <c r="L1730" s="10" t="n"/>
      <c r="M1730" s="33" t="n"/>
      <c r="N1730" s="33" t="n"/>
      <c r="O1730" s="33" t="n"/>
      <c r="P1730" s="33" t="n"/>
      <c r="Q1730" s="33" t="n"/>
      <c r="R1730" s="33">
        <f>IF($AB1730="","",IFERROR(INDEX(ITP!$G$3:$G$46,MATCH($AB1730,ITP!$E$3:$E$46,0)),""))</f>
        <v/>
      </c>
      <c r="S1730" s="33" t="n"/>
      <c r="T1730" s="33" t="n"/>
      <c r="U1730" s="33">
        <f>IF($AB1730="","",IFERROR(INDEX(ITP!$I$3:$I$46,MATCH($AB1730,ITP!$E$3:$E$46,0)),""))</f>
        <v/>
      </c>
      <c r="V1730" s="33">
        <f>IF($AB1730="","",IFERROR(INDEX(ITP!$J$3:$J$46,MATCH($AB1730,ITP!$E$3:$E$46,0)),""))</f>
        <v/>
      </c>
      <c r="W1730" s="33">
        <f>IF($AB1730="","",IFERROR(INDEX(ITP!$K$3:$K$46,MATCH($AB1730,ITP!$E$3:$E$46,0)),""))</f>
        <v/>
      </c>
      <c r="X1730" s="33">
        <f>IF($AB1730="","",IFERROR(INDEX(ITP!$L$3:$L$46,MATCH($AB1730,ITP!$E$3:$E$46,0)),""))</f>
        <v/>
      </c>
      <c r="Y1730" s="33">
        <f>IF($AB1730="","",IFERROR(INDEX(ITP!$M$3:$M$46,MATCH($AB1730,ITP!$E$3:$E$46,0)),""))</f>
        <v/>
      </c>
      <c r="Z1730" s="33">
        <f>IF($AB1730="","",IFERROR(INDEX(ITP!$N$3:$N$46,MATCH($AB1730,ITP!$E$3:$E$46,0)),""))</f>
        <v/>
      </c>
      <c r="AA1730" s="13">
        <f>IF(A1730="","",A1730&amp;"|"&amp;COUNTIF($A$2:A1730,A1730))</f>
        <v/>
      </c>
      <c r="AB1730" s="13">
        <f>IF($A1730="","",IFERROR(INDEX(ITP!$C$3:$C$21,MATCH(1,INDEX((ITP!$A$3:$A$21=$A1730)*(((ITP!$B$3:$B$21="")+ISNUMBER(SEARCH(ITP!$B$3:$B$21,$G1730&amp;" "&amp;$T1730)))&gt;0),0),0)),""))</f>
        <v/>
      </c>
    </row>
    <row r="1731">
      <c r="A1731" s="33" t="n"/>
      <c r="B1731" s="10" t="n"/>
      <c r="C1731" s="33" t="n"/>
      <c r="D1731" s="28" t="n"/>
      <c r="E1731" s="10" t="n"/>
      <c r="F1731" s="44" t="n"/>
      <c r="G1731" s="33" t="n"/>
      <c r="H1731" s="33" t="n"/>
      <c r="I1731" s="33" t="n"/>
      <c r="J1731" s="33" t="n"/>
      <c r="K1731" s="44" t="n"/>
      <c r="L1731" s="10" t="n"/>
      <c r="M1731" s="33" t="n"/>
      <c r="N1731" s="33" t="n"/>
      <c r="O1731" s="33" t="n"/>
      <c r="P1731" s="33" t="n"/>
      <c r="Q1731" s="33" t="n"/>
      <c r="R1731" s="33">
        <f>IF($AB1731="","",IFERROR(INDEX(ITP!$G$3:$G$46,MATCH($AB1731,ITP!$E$3:$E$46,0)),""))</f>
        <v/>
      </c>
      <c r="S1731" s="33" t="n"/>
      <c r="T1731" s="33" t="n"/>
      <c r="U1731" s="33">
        <f>IF($AB1731="","",IFERROR(INDEX(ITP!$I$3:$I$46,MATCH($AB1731,ITP!$E$3:$E$46,0)),""))</f>
        <v/>
      </c>
      <c r="V1731" s="33">
        <f>IF($AB1731="","",IFERROR(INDEX(ITP!$J$3:$J$46,MATCH($AB1731,ITP!$E$3:$E$46,0)),""))</f>
        <v/>
      </c>
      <c r="W1731" s="33">
        <f>IF($AB1731="","",IFERROR(INDEX(ITP!$K$3:$K$46,MATCH($AB1731,ITP!$E$3:$E$46,0)),""))</f>
        <v/>
      </c>
      <c r="X1731" s="33">
        <f>IF($AB1731="","",IFERROR(INDEX(ITP!$L$3:$L$46,MATCH($AB1731,ITP!$E$3:$E$46,0)),""))</f>
        <v/>
      </c>
      <c r="Y1731" s="33">
        <f>IF($AB1731="","",IFERROR(INDEX(ITP!$M$3:$M$46,MATCH($AB1731,ITP!$E$3:$E$46,0)),""))</f>
        <v/>
      </c>
      <c r="Z1731" s="33">
        <f>IF($AB1731="","",IFERROR(INDEX(ITP!$N$3:$N$46,MATCH($AB1731,ITP!$E$3:$E$46,0)),""))</f>
        <v/>
      </c>
      <c r="AA1731" s="13">
        <f>IF(A1731="","",A1731&amp;"|"&amp;COUNTIF($A$2:A1731,A1731))</f>
        <v/>
      </c>
      <c r="AB1731" s="13">
        <f>IF($A1731="","",IFERROR(INDEX(ITP!$C$3:$C$21,MATCH(1,INDEX((ITP!$A$3:$A$21=$A1731)*(((ITP!$B$3:$B$21="")+ISNUMBER(SEARCH(ITP!$B$3:$B$21,$G1731&amp;" "&amp;$T1731)))&gt;0),0),0)),""))</f>
        <v/>
      </c>
    </row>
    <row r="1732">
      <c r="A1732" s="33" t="n"/>
      <c r="B1732" s="10" t="n"/>
      <c r="C1732" s="33" t="n"/>
      <c r="D1732" s="28" t="n"/>
      <c r="E1732" s="10" t="n"/>
      <c r="F1732" s="44" t="n"/>
      <c r="G1732" s="33" t="n"/>
      <c r="H1732" s="33" t="n"/>
      <c r="I1732" s="33" t="n"/>
      <c r="J1732" s="33" t="n"/>
      <c r="K1732" s="44" t="n"/>
      <c r="L1732" s="10" t="n"/>
      <c r="M1732" s="33" t="n"/>
      <c r="N1732" s="33" t="n"/>
      <c r="O1732" s="33" t="n"/>
      <c r="P1732" s="33" t="n"/>
      <c r="Q1732" s="33" t="n"/>
      <c r="R1732" s="33">
        <f>IF($AB1732="","",IFERROR(INDEX(ITP!$G$3:$G$46,MATCH($AB1732,ITP!$E$3:$E$46,0)),""))</f>
        <v/>
      </c>
      <c r="S1732" s="33" t="n"/>
      <c r="T1732" s="33" t="n"/>
      <c r="U1732" s="33">
        <f>IF($AB1732="","",IFERROR(INDEX(ITP!$I$3:$I$46,MATCH($AB1732,ITP!$E$3:$E$46,0)),""))</f>
        <v/>
      </c>
      <c r="V1732" s="33">
        <f>IF($AB1732="","",IFERROR(INDEX(ITP!$J$3:$J$46,MATCH($AB1732,ITP!$E$3:$E$46,0)),""))</f>
        <v/>
      </c>
      <c r="W1732" s="33">
        <f>IF($AB1732="","",IFERROR(INDEX(ITP!$K$3:$K$46,MATCH($AB1732,ITP!$E$3:$E$46,0)),""))</f>
        <v/>
      </c>
      <c r="X1732" s="33">
        <f>IF($AB1732="","",IFERROR(INDEX(ITP!$L$3:$L$46,MATCH($AB1732,ITP!$E$3:$E$46,0)),""))</f>
        <v/>
      </c>
      <c r="Y1732" s="33">
        <f>IF($AB1732="","",IFERROR(INDEX(ITP!$M$3:$M$46,MATCH($AB1732,ITP!$E$3:$E$46,0)),""))</f>
        <v/>
      </c>
      <c r="Z1732" s="33">
        <f>IF($AB1732="","",IFERROR(INDEX(ITP!$N$3:$N$46,MATCH($AB1732,ITP!$E$3:$E$46,0)),""))</f>
        <v/>
      </c>
      <c r="AA1732" s="13">
        <f>IF(A1732="","",A1732&amp;"|"&amp;COUNTIF($A$2:A1732,A1732))</f>
        <v/>
      </c>
      <c r="AB1732" s="13">
        <f>IF($A1732="","",IFERROR(INDEX(ITP!$C$3:$C$21,MATCH(1,INDEX((ITP!$A$3:$A$21=$A1732)*(((ITP!$B$3:$B$21="")+ISNUMBER(SEARCH(ITP!$B$3:$B$21,$G1732&amp;" "&amp;$T1732)))&gt;0),0),0)),""))</f>
        <v/>
      </c>
    </row>
    <row r="1733">
      <c r="A1733" s="33" t="n"/>
      <c r="B1733" s="10" t="n"/>
      <c r="C1733" s="33" t="n"/>
      <c r="D1733" s="28" t="n"/>
      <c r="E1733" s="10" t="n"/>
      <c r="F1733" s="44" t="n"/>
      <c r="G1733" s="33" t="n"/>
      <c r="H1733" s="33" t="n"/>
      <c r="I1733" s="33" t="n"/>
      <c r="J1733" s="33" t="n"/>
      <c r="K1733" s="44" t="n"/>
      <c r="L1733" s="10" t="n"/>
      <c r="M1733" s="33" t="n"/>
      <c r="N1733" s="33" t="n"/>
      <c r="O1733" s="33" t="n"/>
      <c r="P1733" s="33" t="n"/>
      <c r="Q1733" s="33" t="n"/>
      <c r="R1733" s="33">
        <f>IF($AB1733="","",IFERROR(INDEX(ITP!$G$3:$G$46,MATCH($AB1733,ITP!$E$3:$E$46,0)),""))</f>
        <v/>
      </c>
      <c r="S1733" s="33" t="n"/>
      <c r="T1733" s="33" t="n"/>
      <c r="U1733" s="33">
        <f>IF($AB1733="","",IFERROR(INDEX(ITP!$I$3:$I$46,MATCH($AB1733,ITP!$E$3:$E$46,0)),""))</f>
        <v/>
      </c>
      <c r="V1733" s="33">
        <f>IF($AB1733="","",IFERROR(INDEX(ITP!$J$3:$J$46,MATCH($AB1733,ITP!$E$3:$E$46,0)),""))</f>
        <v/>
      </c>
      <c r="W1733" s="33">
        <f>IF($AB1733="","",IFERROR(INDEX(ITP!$K$3:$K$46,MATCH($AB1733,ITP!$E$3:$E$46,0)),""))</f>
        <v/>
      </c>
      <c r="X1733" s="33">
        <f>IF($AB1733="","",IFERROR(INDEX(ITP!$L$3:$L$46,MATCH($AB1733,ITP!$E$3:$E$46,0)),""))</f>
        <v/>
      </c>
      <c r="Y1733" s="33">
        <f>IF($AB1733="","",IFERROR(INDEX(ITP!$M$3:$M$46,MATCH($AB1733,ITP!$E$3:$E$46,0)),""))</f>
        <v/>
      </c>
      <c r="Z1733" s="33">
        <f>IF($AB1733="","",IFERROR(INDEX(ITP!$N$3:$N$46,MATCH($AB1733,ITP!$E$3:$E$46,0)),""))</f>
        <v/>
      </c>
      <c r="AA1733" s="13">
        <f>IF(A1733="","",A1733&amp;"|"&amp;COUNTIF($A$2:A1733,A1733))</f>
        <v/>
      </c>
      <c r="AB1733" s="13">
        <f>IF($A1733="","",IFERROR(INDEX(ITP!$C$3:$C$21,MATCH(1,INDEX((ITP!$A$3:$A$21=$A1733)*(((ITP!$B$3:$B$21="")+ISNUMBER(SEARCH(ITP!$B$3:$B$21,$G1733&amp;" "&amp;$T1733)))&gt;0),0),0)),""))</f>
        <v/>
      </c>
    </row>
    <row r="1734">
      <c r="A1734" s="33" t="n"/>
      <c r="B1734" s="10" t="n"/>
      <c r="C1734" s="33" t="n"/>
      <c r="D1734" s="28" t="n"/>
      <c r="E1734" s="10" t="n"/>
      <c r="F1734" s="44" t="n"/>
      <c r="G1734" s="33" t="n"/>
      <c r="H1734" s="33" t="n"/>
      <c r="I1734" s="33" t="n"/>
      <c r="J1734" s="33" t="n"/>
      <c r="K1734" s="44" t="n"/>
      <c r="L1734" s="10" t="n"/>
      <c r="M1734" s="33" t="n"/>
      <c r="N1734" s="33" t="n"/>
      <c r="O1734" s="33" t="n"/>
      <c r="P1734" s="33" t="n"/>
      <c r="Q1734" s="33" t="n"/>
      <c r="R1734" s="33">
        <f>IF($AB1734="","",IFERROR(INDEX(ITP!$G$3:$G$46,MATCH($AB1734,ITP!$E$3:$E$46,0)),""))</f>
        <v/>
      </c>
      <c r="S1734" s="33" t="n"/>
      <c r="T1734" s="33" t="n"/>
      <c r="U1734" s="33">
        <f>IF($AB1734="","",IFERROR(INDEX(ITP!$I$3:$I$46,MATCH($AB1734,ITP!$E$3:$E$46,0)),""))</f>
        <v/>
      </c>
      <c r="V1734" s="33">
        <f>IF($AB1734="","",IFERROR(INDEX(ITP!$J$3:$J$46,MATCH($AB1734,ITP!$E$3:$E$46,0)),""))</f>
        <v/>
      </c>
      <c r="W1734" s="33">
        <f>IF($AB1734="","",IFERROR(INDEX(ITP!$K$3:$K$46,MATCH($AB1734,ITP!$E$3:$E$46,0)),""))</f>
        <v/>
      </c>
      <c r="X1734" s="33">
        <f>IF($AB1734="","",IFERROR(INDEX(ITP!$L$3:$L$46,MATCH($AB1734,ITP!$E$3:$E$46,0)),""))</f>
        <v/>
      </c>
      <c r="Y1734" s="33">
        <f>IF($AB1734="","",IFERROR(INDEX(ITP!$M$3:$M$46,MATCH($AB1734,ITP!$E$3:$E$46,0)),""))</f>
        <v/>
      </c>
      <c r="Z1734" s="33">
        <f>IF($AB1734="","",IFERROR(INDEX(ITP!$N$3:$N$46,MATCH($AB1734,ITP!$E$3:$E$46,0)),""))</f>
        <v/>
      </c>
      <c r="AA1734" s="13">
        <f>IF(A1734="","",A1734&amp;"|"&amp;COUNTIF($A$2:A1734,A1734))</f>
        <v/>
      </c>
      <c r="AB1734" s="13">
        <f>IF($A1734="","",IFERROR(INDEX(ITP!$C$3:$C$21,MATCH(1,INDEX((ITP!$A$3:$A$21=$A1734)*(((ITP!$B$3:$B$21="")+ISNUMBER(SEARCH(ITP!$B$3:$B$21,$G1734&amp;" "&amp;$T1734)))&gt;0),0),0)),""))</f>
        <v/>
      </c>
    </row>
    <row r="1735">
      <c r="A1735" s="33" t="n"/>
      <c r="B1735" s="10" t="n"/>
      <c r="C1735" s="33" t="n"/>
      <c r="D1735" s="28" t="n"/>
      <c r="E1735" s="10" t="n"/>
      <c r="F1735" s="44" t="n"/>
      <c r="G1735" s="33" t="n"/>
      <c r="H1735" s="33" t="n"/>
      <c r="I1735" s="33" t="n"/>
      <c r="J1735" s="33" t="n"/>
      <c r="K1735" s="44" t="n"/>
      <c r="L1735" s="10" t="n"/>
      <c r="M1735" s="33" t="n"/>
      <c r="N1735" s="33" t="n"/>
      <c r="O1735" s="33" t="n"/>
      <c r="P1735" s="33" t="n"/>
      <c r="Q1735" s="33" t="n"/>
      <c r="R1735" s="33">
        <f>IF($AB1735="","",IFERROR(INDEX(ITP!$G$3:$G$46,MATCH($AB1735,ITP!$E$3:$E$46,0)),""))</f>
        <v/>
      </c>
      <c r="S1735" s="33" t="n"/>
      <c r="T1735" s="33" t="n"/>
      <c r="U1735" s="33">
        <f>IF($AB1735="","",IFERROR(INDEX(ITP!$I$3:$I$46,MATCH($AB1735,ITP!$E$3:$E$46,0)),""))</f>
        <v/>
      </c>
      <c r="V1735" s="33">
        <f>IF($AB1735="","",IFERROR(INDEX(ITP!$J$3:$J$46,MATCH($AB1735,ITP!$E$3:$E$46,0)),""))</f>
        <v/>
      </c>
      <c r="W1735" s="33">
        <f>IF($AB1735="","",IFERROR(INDEX(ITP!$K$3:$K$46,MATCH($AB1735,ITP!$E$3:$E$46,0)),""))</f>
        <v/>
      </c>
      <c r="X1735" s="33">
        <f>IF($AB1735="","",IFERROR(INDEX(ITP!$L$3:$L$46,MATCH($AB1735,ITP!$E$3:$E$46,0)),""))</f>
        <v/>
      </c>
      <c r="Y1735" s="33">
        <f>IF($AB1735="","",IFERROR(INDEX(ITP!$M$3:$M$46,MATCH($AB1735,ITP!$E$3:$E$46,0)),""))</f>
        <v/>
      </c>
      <c r="Z1735" s="33">
        <f>IF($AB1735="","",IFERROR(INDEX(ITP!$N$3:$N$46,MATCH($AB1735,ITP!$E$3:$E$46,0)),""))</f>
        <v/>
      </c>
      <c r="AA1735" s="13">
        <f>IF(A1735="","",A1735&amp;"|"&amp;COUNTIF($A$2:A1735,A1735))</f>
        <v/>
      </c>
      <c r="AB1735" s="13">
        <f>IF($A1735="","",IFERROR(INDEX(ITP!$C$3:$C$21,MATCH(1,INDEX((ITP!$A$3:$A$21=$A1735)*(((ITP!$B$3:$B$21="")+ISNUMBER(SEARCH(ITP!$B$3:$B$21,$G1735&amp;" "&amp;$T1735)))&gt;0),0),0)),""))</f>
        <v/>
      </c>
    </row>
    <row r="1736">
      <c r="A1736" s="33" t="n"/>
      <c r="B1736" s="10" t="n"/>
      <c r="C1736" s="33" t="n"/>
      <c r="D1736" s="28" t="n"/>
      <c r="E1736" s="10" t="n"/>
      <c r="F1736" s="44" t="n"/>
      <c r="G1736" s="33" t="n"/>
      <c r="H1736" s="33" t="n"/>
      <c r="I1736" s="33" t="n"/>
      <c r="J1736" s="33" t="n"/>
      <c r="K1736" s="44" t="n"/>
      <c r="L1736" s="10" t="n"/>
      <c r="M1736" s="33" t="n"/>
      <c r="N1736" s="33" t="n"/>
      <c r="O1736" s="33" t="n"/>
      <c r="P1736" s="33" t="n"/>
      <c r="Q1736" s="33" t="n"/>
      <c r="R1736" s="33">
        <f>IF($AB1736="","",IFERROR(INDEX(ITP!$G$3:$G$46,MATCH($AB1736,ITP!$E$3:$E$46,0)),""))</f>
        <v/>
      </c>
      <c r="S1736" s="33" t="n"/>
      <c r="T1736" s="33" t="n"/>
      <c r="U1736" s="33">
        <f>IF($AB1736="","",IFERROR(INDEX(ITP!$I$3:$I$46,MATCH($AB1736,ITP!$E$3:$E$46,0)),""))</f>
        <v/>
      </c>
      <c r="V1736" s="33">
        <f>IF($AB1736="","",IFERROR(INDEX(ITP!$J$3:$J$46,MATCH($AB1736,ITP!$E$3:$E$46,0)),""))</f>
        <v/>
      </c>
      <c r="W1736" s="33">
        <f>IF($AB1736="","",IFERROR(INDEX(ITP!$K$3:$K$46,MATCH($AB1736,ITP!$E$3:$E$46,0)),""))</f>
        <v/>
      </c>
      <c r="X1736" s="33">
        <f>IF($AB1736="","",IFERROR(INDEX(ITP!$L$3:$L$46,MATCH($AB1736,ITP!$E$3:$E$46,0)),""))</f>
        <v/>
      </c>
      <c r="Y1736" s="33">
        <f>IF($AB1736="","",IFERROR(INDEX(ITP!$M$3:$M$46,MATCH($AB1736,ITP!$E$3:$E$46,0)),""))</f>
        <v/>
      </c>
      <c r="Z1736" s="33">
        <f>IF($AB1736="","",IFERROR(INDEX(ITP!$N$3:$N$46,MATCH($AB1736,ITP!$E$3:$E$46,0)),""))</f>
        <v/>
      </c>
      <c r="AA1736" s="13">
        <f>IF(A1736="","",A1736&amp;"|"&amp;COUNTIF($A$2:A1736,A1736))</f>
        <v/>
      </c>
      <c r="AB1736" s="13">
        <f>IF($A1736="","",IFERROR(INDEX(ITP!$C$3:$C$21,MATCH(1,INDEX((ITP!$A$3:$A$21=$A1736)*(((ITP!$B$3:$B$21="")+ISNUMBER(SEARCH(ITP!$B$3:$B$21,$G1736&amp;" "&amp;$T1736)))&gt;0),0),0)),""))</f>
        <v/>
      </c>
    </row>
    <row r="1737">
      <c r="A1737" s="33" t="n"/>
      <c r="B1737" s="10" t="n"/>
      <c r="C1737" s="33" t="n"/>
      <c r="D1737" s="28" t="n"/>
      <c r="E1737" s="10" t="n"/>
      <c r="F1737" s="44" t="n"/>
      <c r="G1737" s="33" t="n"/>
      <c r="H1737" s="33" t="n"/>
      <c r="I1737" s="33" t="n"/>
      <c r="J1737" s="33" t="n"/>
      <c r="K1737" s="44" t="n"/>
      <c r="L1737" s="10" t="n"/>
      <c r="M1737" s="33" t="n"/>
      <c r="N1737" s="33" t="n"/>
      <c r="O1737" s="33" t="n"/>
      <c r="P1737" s="33" t="n"/>
      <c r="Q1737" s="33" t="n"/>
      <c r="R1737" s="33">
        <f>IF($AB1737="","",IFERROR(INDEX(ITP!$G$3:$G$46,MATCH($AB1737,ITP!$E$3:$E$46,0)),""))</f>
        <v/>
      </c>
      <c r="S1737" s="33" t="n"/>
      <c r="T1737" s="33" t="n"/>
      <c r="U1737" s="33">
        <f>IF($AB1737="","",IFERROR(INDEX(ITP!$I$3:$I$46,MATCH($AB1737,ITP!$E$3:$E$46,0)),""))</f>
        <v/>
      </c>
      <c r="V1737" s="33">
        <f>IF($AB1737="","",IFERROR(INDEX(ITP!$J$3:$J$46,MATCH($AB1737,ITP!$E$3:$E$46,0)),""))</f>
        <v/>
      </c>
      <c r="W1737" s="33">
        <f>IF($AB1737="","",IFERROR(INDEX(ITP!$K$3:$K$46,MATCH($AB1737,ITP!$E$3:$E$46,0)),""))</f>
        <v/>
      </c>
      <c r="X1737" s="33">
        <f>IF($AB1737="","",IFERROR(INDEX(ITP!$L$3:$L$46,MATCH($AB1737,ITP!$E$3:$E$46,0)),""))</f>
        <v/>
      </c>
      <c r="Y1737" s="33">
        <f>IF($AB1737="","",IFERROR(INDEX(ITP!$M$3:$M$46,MATCH($AB1737,ITP!$E$3:$E$46,0)),""))</f>
        <v/>
      </c>
      <c r="Z1737" s="33">
        <f>IF($AB1737="","",IFERROR(INDEX(ITP!$N$3:$N$46,MATCH($AB1737,ITP!$E$3:$E$46,0)),""))</f>
        <v/>
      </c>
      <c r="AA1737" s="13">
        <f>IF(A1737="","",A1737&amp;"|"&amp;COUNTIF($A$2:A1737,A1737))</f>
        <v/>
      </c>
      <c r="AB1737" s="13">
        <f>IF($A1737="","",IFERROR(INDEX(ITP!$C$3:$C$21,MATCH(1,INDEX((ITP!$A$3:$A$21=$A1737)*(((ITP!$B$3:$B$21="")+ISNUMBER(SEARCH(ITP!$B$3:$B$21,$G1737&amp;" "&amp;$T1737)))&gt;0),0),0)),""))</f>
        <v/>
      </c>
    </row>
    <row r="1738">
      <c r="A1738" s="33" t="n"/>
      <c r="B1738" s="10" t="n"/>
      <c r="C1738" s="33" t="n"/>
      <c r="D1738" s="28" t="n"/>
      <c r="E1738" s="10" t="n"/>
      <c r="F1738" s="44" t="n"/>
      <c r="G1738" s="33" t="n"/>
      <c r="H1738" s="33" t="n"/>
      <c r="I1738" s="33" t="n"/>
      <c r="J1738" s="33" t="n"/>
      <c r="K1738" s="44" t="n"/>
      <c r="L1738" s="10" t="n"/>
      <c r="M1738" s="33" t="n"/>
      <c r="N1738" s="33" t="n"/>
      <c r="O1738" s="33" t="n"/>
      <c r="P1738" s="33" t="n"/>
      <c r="Q1738" s="33" t="n"/>
      <c r="R1738" s="33">
        <f>IF($AB1738="","",IFERROR(INDEX(ITP!$G$3:$G$46,MATCH($AB1738,ITP!$E$3:$E$46,0)),""))</f>
        <v/>
      </c>
      <c r="S1738" s="33" t="n"/>
      <c r="T1738" s="33" t="n"/>
      <c r="U1738" s="33">
        <f>IF($AB1738="","",IFERROR(INDEX(ITP!$I$3:$I$46,MATCH($AB1738,ITP!$E$3:$E$46,0)),""))</f>
        <v/>
      </c>
      <c r="V1738" s="33">
        <f>IF($AB1738="","",IFERROR(INDEX(ITP!$J$3:$J$46,MATCH($AB1738,ITP!$E$3:$E$46,0)),""))</f>
        <v/>
      </c>
      <c r="W1738" s="33">
        <f>IF($AB1738="","",IFERROR(INDEX(ITP!$K$3:$K$46,MATCH($AB1738,ITP!$E$3:$E$46,0)),""))</f>
        <v/>
      </c>
      <c r="X1738" s="33">
        <f>IF($AB1738="","",IFERROR(INDEX(ITP!$L$3:$L$46,MATCH($AB1738,ITP!$E$3:$E$46,0)),""))</f>
        <v/>
      </c>
      <c r="Y1738" s="33">
        <f>IF($AB1738="","",IFERROR(INDEX(ITP!$M$3:$M$46,MATCH($AB1738,ITP!$E$3:$E$46,0)),""))</f>
        <v/>
      </c>
      <c r="Z1738" s="33">
        <f>IF($AB1738="","",IFERROR(INDEX(ITP!$N$3:$N$46,MATCH($AB1738,ITP!$E$3:$E$46,0)),""))</f>
        <v/>
      </c>
      <c r="AA1738" s="13">
        <f>IF(A1738="","",A1738&amp;"|"&amp;COUNTIF($A$2:A1738,A1738))</f>
        <v/>
      </c>
      <c r="AB1738" s="13">
        <f>IF($A1738="","",IFERROR(INDEX(ITP!$C$3:$C$21,MATCH(1,INDEX((ITP!$A$3:$A$21=$A1738)*(((ITP!$B$3:$B$21="")+ISNUMBER(SEARCH(ITP!$B$3:$B$21,$G1738&amp;" "&amp;$T1738)))&gt;0),0),0)),""))</f>
        <v/>
      </c>
    </row>
    <row r="1739">
      <c r="A1739" s="33" t="n"/>
      <c r="B1739" s="10" t="n"/>
      <c r="C1739" s="33" t="n"/>
      <c r="D1739" s="28" t="n"/>
      <c r="E1739" s="10" t="n"/>
      <c r="F1739" s="44" t="n"/>
      <c r="G1739" s="33" t="n"/>
      <c r="H1739" s="33" t="n"/>
      <c r="I1739" s="33" t="n"/>
      <c r="J1739" s="33" t="n"/>
      <c r="K1739" s="44" t="n"/>
      <c r="L1739" s="10" t="n"/>
      <c r="M1739" s="33" t="n"/>
      <c r="N1739" s="33" t="n"/>
      <c r="O1739" s="33" t="n"/>
      <c r="P1739" s="33" t="n"/>
      <c r="Q1739" s="33" t="n"/>
      <c r="R1739" s="33">
        <f>IF($AB1739="","",IFERROR(INDEX(ITP!$G$3:$G$46,MATCH($AB1739,ITP!$E$3:$E$46,0)),""))</f>
        <v/>
      </c>
      <c r="S1739" s="33" t="n"/>
      <c r="T1739" s="33" t="n"/>
      <c r="U1739" s="33">
        <f>IF($AB1739="","",IFERROR(INDEX(ITP!$I$3:$I$46,MATCH($AB1739,ITP!$E$3:$E$46,0)),""))</f>
        <v/>
      </c>
      <c r="V1739" s="33">
        <f>IF($AB1739="","",IFERROR(INDEX(ITP!$J$3:$J$46,MATCH($AB1739,ITP!$E$3:$E$46,0)),""))</f>
        <v/>
      </c>
      <c r="W1739" s="33">
        <f>IF($AB1739="","",IFERROR(INDEX(ITP!$K$3:$K$46,MATCH($AB1739,ITP!$E$3:$E$46,0)),""))</f>
        <v/>
      </c>
      <c r="X1739" s="33">
        <f>IF($AB1739="","",IFERROR(INDEX(ITP!$L$3:$L$46,MATCH($AB1739,ITP!$E$3:$E$46,0)),""))</f>
        <v/>
      </c>
      <c r="Y1739" s="33">
        <f>IF($AB1739="","",IFERROR(INDEX(ITP!$M$3:$M$46,MATCH($AB1739,ITP!$E$3:$E$46,0)),""))</f>
        <v/>
      </c>
      <c r="Z1739" s="33">
        <f>IF($AB1739="","",IFERROR(INDEX(ITP!$N$3:$N$46,MATCH($AB1739,ITP!$E$3:$E$46,0)),""))</f>
        <v/>
      </c>
      <c r="AA1739" s="13">
        <f>IF(A1739="","",A1739&amp;"|"&amp;COUNTIF($A$2:A1739,A1739))</f>
        <v/>
      </c>
      <c r="AB1739" s="13">
        <f>IF($A1739="","",IFERROR(INDEX(ITP!$C$3:$C$21,MATCH(1,INDEX((ITP!$A$3:$A$21=$A1739)*(((ITP!$B$3:$B$21="")+ISNUMBER(SEARCH(ITP!$B$3:$B$21,$G1739&amp;" "&amp;$T1739)))&gt;0),0),0)),""))</f>
        <v/>
      </c>
    </row>
    <row r="1740">
      <c r="A1740" s="33" t="n"/>
      <c r="B1740" s="10" t="n"/>
      <c r="C1740" s="33" t="n"/>
      <c r="D1740" s="28" t="n"/>
      <c r="E1740" s="10" t="n"/>
      <c r="F1740" s="44" t="n"/>
      <c r="G1740" s="33" t="n"/>
      <c r="H1740" s="33" t="n"/>
      <c r="I1740" s="33" t="n"/>
      <c r="J1740" s="33" t="n"/>
      <c r="K1740" s="44" t="n"/>
      <c r="L1740" s="10" t="n"/>
      <c r="M1740" s="33" t="n"/>
      <c r="N1740" s="33" t="n"/>
      <c r="O1740" s="33" t="n"/>
      <c r="P1740" s="33" t="n"/>
      <c r="Q1740" s="33" t="n"/>
      <c r="R1740" s="33">
        <f>IF($AB1740="","",IFERROR(INDEX(ITP!$G$3:$G$46,MATCH($AB1740,ITP!$E$3:$E$46,0)),""))</f>
        <v/>
      </c>
      <c r="S1740" s="33" t="n"/>
      <c r="T1740" s="33" t="n"/>
      <c r="U1740" s="33">
        <f>IF($AB1740="","",IFERROR(INDEX(ITP!$I$3:$I$46,MATCH($AB1740,ITP!$E$3:$E$46,0)),""))</f>
        <v/>
      </c>
      <c r="V1740" s="33">
        <f>IF($AB1740="","",IFERROR(INDEX(ITP!$J$3:$J$46,MATCH($AB1740,ITP!$E$3:$E$46,0)),""))</f>
        <v/>
      </c>
      <c r="W1740" s="33">
        <f>IF($AB1740="","",IFERROR(INDEX(ITP!$K$3:$K$46,MATCH($AB1740,ITP!$E$3:$E$46,0)),""))</f>
        <v/>
      </c>
      <c r="X1740" s="33">
        <f>IF($AB1740="","",IFERROR(INDEX(ITP!$L$3:$L$46,MATCH($AB1740,ITP!$E$3:$E$46,0)),""))</f>
        <v/>
      </c>
      <c r="Y1740" s="33">
        <f>IF($AB1740="","",IFERROR(INDEX(ITP!$M$3:$M$46,MATCH($AB1740,ITP!$E$3:$E$46,0)),""))</f>
        <v/>
      </c>
      <c r="Z1740" s="33">
        <f>IF($AB1740="","",IFERROR(INDEX(ITP!$N$3:$N$46,MATCH($AB1740,ITP!$E$3:$E$46,0)),""))</f>
        <v/>
      </c>
      <c r="AA1740" s="13">
        <f>IF(A1740="","",A1740&amp;"|"&amp;COUNTIF($A$2:A1740,A1740))</f>
        <v/>
      </c>
      <c r="AB1740" s="13">
        <f>IF($A1740="","",IFERROR(INDEX(ITP!$C$3:$C$21,MATCH(1,INDEX((ITP!$A$3:$A$21=$A1740)*(((ITP!$B$3:$B$21="")+ISNUMBER(SEARCH(ITP!$B$3:$B$21,$G1740&amp;" "&amp;$T1740)))&gt;0),0),0)),""))</f>
        <v/>
      </c>
    </row>
    <row r="1741">
      <c r="A1741" s="33" t="n"/>
      <c r="B1741" s="10" t="n"/>
      <c r="C1741" s="33" t="n"/>
      <c r="D1741" s="28" t="n"/>
      <c r="E1741" s="10" t="n"/>
      <c r="F1741" s="44" t="n"/>
      <c r="G1741" s="33" t="n"/>
      <c r="H1741" s="33" t="n"/>
      <c r="I1741" s="33" t="n"/>
      <c r="J1741" s="33" t="n"/>
      <c r="K1741" s="44" t="n"/>
      <c r="L1741" s="10" t="n"/>
      <c r="M1741" s="33" t="n"/>
      <c r="N1741" s="33" t="n"/>
      <c r="O1741" s="33" t="n"/>
      <c r="P1741" s="33" t="n"/>
      <c r="Q1741" s="33" t="n"/>
      <c r="R1741" s="33">
        <f>IF($AB1741="","",IFERROR(INDEX(ITP!$G$3:$G$46,MATCH($AB1741,ITP!$E$3:$E$46,0)),""))</f>
        <v/>
      </c>
      <c r="S1741" s="33" t="n"/>
      <c r="T1741" s="33" t="n"/>
      <c r="U1741" s="33">
        <f>IF($AB1741="","",IFERROR(INDEX(ITP!$I$3:$I$46,MATCH($AB1741,ITP!$E$3:$E$46,0)),""))</f>
        <v/>
      </c>
      <c r="V1741" s="33">
        <f>IF($AB1741="","",IFERROR(INDEX(ITP!$J$3:$J$46,MATCH($AB1741,ITP!$E$3:$E$46,0)),""))</f>
        <v/>
      </c>
      <c r="W1741" s="33">
        <f>IF($AB1741="","",IFERROR(INDEX(ITP!$K$3:$K$46,MATCH($AB1741,ITP!$E$3:$E$46,0)),""))</f>
        <v/>
      </c>
      <c r="X1741" s="33">
        <f>IF($AB1741="","",IFERROR(INDEX(ITP!$L$3:$L$46,MATCH($AB1741,ITP!$E$3:$E$46,0)),""))</f>
        <v/>
      </c>
      <c r="Y1741" s="33">
        <f>IF($AB1741="","",IFERROR(INDEX(ITP!$M$3:$M$46,MATCH($AB1741,ITP!$E$3:$E$46,0)),""))</f>
        <v/>
      </c>
      <c r="Z1741" s="33">
        <f>IF($AB1741="","",IFERROR(INDEX(ITP!$N$3:$N$46,MATCH($AB1741,ITP!$E$3:$E$46,0)),""))</f>
        <v/>
      </c>
      <c r="AA1741" s="13">
        <f>IF(A1741="","",A1741&amp;"|"&amp;COUNTIF($A$2:A1741,A1741))</f>
        <v/>
      </c>
      <c r="AB1741" s="13">
        <f>IF($A1741="","",IFERROR(INDEX(ITP!$C$3:$C$21,MATCH(1,INDEX((ITP!$A$3:$A$21=$A1741)*(((ITP!$B$3:$B$21="")+ISNUMBER(SEARCH(ITP!$B$3:$B$21,$G1741&amp;" "&amp;$T1741)))&gt;0),0),0)),""))</f>
        <v/>
      </c>
    </row>
    <row r="1742">
      <c r="A1742" s="33" t="n"/>
      <c r="B1742" s="10" t="n"/>
      <c r="C1742" s="33" t="n"/>
      <c r="D1742" s="28" t="n"/>
      <c r="E1742" s="10" t="n"/>
      <c r="F1742" s="44" t="n"/>
      <c r="G1742" s="33" t="n"/>
      <c r="H1742" s="33" t="n"/>
      <c r="I1742" s="33" t="n"/>
      <c r="J1742" s="33" t="n"/>
      <c r="K1742" s="44" t="n"/>
      <c r="L1742" s="10" t="n"/>
      <c r="M1742" s="33" t="n"/>
      <c r="N1742" s="33" t="n"/>
      <c r="O1742" s="33" t="n"/>
      <c r="P1742" s="33" t="n"/>
      <c r="Q1742" s="33" t="n"/>
      <c r="R1742" s="33">
        <f>IF($AB1742="","",IFERROR(INDEX(ITP!$G$3:$G$46,MATCH($AB1742,ITP!$E$3:$E$46,0)),""))</f>
        <v/>
      </c>
      <c r="S1742" s="33" t="n"/>
      <c r="T1742" s="33" t="n"/>
      <c r="U1742" s="33">
        <f>IF($AB1742="","",IFERROR(INDEX(ITP!$I$3:$I$46,MATCH($AB1742,ITP!$E$3:$E$46,0)),""))</f>
        <v/>
      </c>
      <c r="V1742" s="33">
        <f>IF($AB1742="","",IFERROR(INDEX(ITP!$J$3:$J$46,MATCH($AB1742,ITP!$E$3:$E$46,0)),""))</f>
        <v/>
      </c>
      <c r="W1742" s="33">
        <f>IF($AB1742="","",IFERROR(INDEX(ITP!$K$3:$K$46,MATCH($AB1742,ITP!$E$3:$E$46,0)),""))</f>
        <v/>
      </c>
      <c r="X1742" s="33">
        <f>IF($AB1742="","",IFERROR(INDEX(ITP!$L$3:$L$46,MATCH($AB1742,ITP!$E$3:$E$46,0)),""))</f>
        <v/>
      </c>
      <c r="Y1742" s="33">
        <f>IF($AB1742="","",IFERROR(INDEX(ITP!$M$3:$M$46,MATCH($AB1742,ITP!$E$3:$E$46,0)),""))</f>
        <v/>
      </c>
      <c r="Z1742" s="33">
        <f>IF($AB1742="","",IFERROR(INDEX(ITP!$N$3:$N$46,MATCH($AB1742,ITP!$E$3:$E$46,0)),""))</f>
        <v/>
      </c>
      <c r="AA1742" s="13">
        <f>IF(A1742="","",A1742&amp;"|"&amp;COUNTIF($A$2:A1742,A1742))</f>
        <v/>
      </c>
      <c r="AB1742" s="13">
        <f>IF($A1742="","",IFERROR(INDEX(ITP!$C$3:$C$21,MATCH(1,INDEX((ITP!$A$3:$A$21=$A1742)*(((ITP!$B$3:$B$21="")+ISNUMBER(SEARCH(ITP!$B$3:$B$21,$G1742&amp;" "&amp;$T1742)))&gt;0),0),0)),""))</f>
        <v/>
      </c>
    </row>
    <row r="1743">
      <c r="A1743" s="33" t="n"/>
      <c r="B1743" s="10" t="n"/>
      <c r="C1743" s="33" t="n"/>
      <c r="D1743" s="28" t="n"/>
      <c r="E1743" s="10" t="n"/>
      <c r="F1743" s="44" t="n"/>
      <c r="G1743" s="33" t="n"/>
      <c r="H1743" s="33" t="n"/>
      <c r="I1743" s="33" t="n"/>
      <c r="J1743" s="33" t="n"/>
      <c r="K1743" s="44" t="n"/>
      <c r="L1743" s="10" t="n"/>
      <c r="M1743" s="33" t="n"/>
      <c r="N1743" s="33" t="n"/>
      <c r="O1743" s="33" t="n"/>
      <c r="P1743" s="33" t="n"/>
      <c r="Q1743" s="33" t="n"/>
      <c r="R1743" s="33">
        <f>IF($AB1743="","",IFERROR(INDEX(ITP!$G$3:$G$46,MATCH($AB1743,ITP!$E$3:$E$46,0)),""))</f>
        <v/>
      </c>
      <c r="S1743" s="33" t="n"/>
      <c r="T1743" s="33" t="n"/>
      <c r="U1743" s="33">
        <f>IF($AB1743="","",IFERROR(INDEX(ITP!$I$3:$I$46,MATCH($AB1743,ITP!$E$3:$E$46,0)),""))</f>
        <v/>
      </c>
      <c r="V1743" s="33">
        <f>IF($AB1743="","",IFERROR(INDEX(ITP!$J$3:$J$46,MATCH($AB1743,ITP!$E$3:$E$46,0)),""))</f>
        <v/>
      </c>
      <c r="W1743" s="33">
        <f>IF($AB1743="","",IFERROR(INDEX(ITP!$K$3:$K$46,MATCH($AB1743,ITP!$E$3:$E$46,0)),""))</f>
        <v/>
      </c>
      <c r="X1743" s="33">
        <f>IF($AB1743="","",IFERROR(INDEX(ITP!$L$3:$L$46,MATCH($AB1743,ITP!$E$3:$E$46,0)),""))</f>
        <v/>
      </c>
      <c r="Y1743" s="33">
        <f>IF($AB1743="","",IFERROR(INDEX(ITP!$M$3:$M$46,MATCH($AB1743,ITP!$E$3:$E$46,0)),""))</f>
        <v/>
      </c>
      <c r="Z1743" s="33">
        <f>IF($AB1743="","",IFERROR(INDEX(ITP!$N$3:$N$46,MATCH($AB1743,ITP!$E$3:$E$46,0)),""))</f>
        <v/>
      </c>
      <c r="AA1743" s="13">
        <f>IF(A1743="","",A1743&amp;"|"&amp;COUNTIF($A$2:A1743,A1743))</f>
        <v/>
      </c>
      <c r="AB1743" s="13">
        <f>IF($A1743="","",IFERROR(INDEX(ITP!$C$3:$C$21,MATCH(1,INDEX((ITP!$A$3:$A$21=$A1743)*(((ITP!$B$3:$B$21="")+ISNUMBER(SEARCH(ITP!$B$3:$B$21,$G1743&amp;" "&amp;$T1743)))&gt;0),0),0)),""))</f>
        <v/>
      </c>
    </row>
    <row r="1744">
      <c r="A1744" s="33" t="n"/>
      <c r="B1744" s="10" t="n"/>
      <c r="C1744" s="33" t="n"/>
      <c r="D1744" s="28" t="n"/>
      <c r="E1744" s="10" t="n"/>
      <c r="F1744" s="44" t="n"/>
      <c r="G1744" s="33" t="n"/>
      <c r="H1744" s="33" t="n"/>
      <c r="I1744" s="33" t="n"/>
      <c r="J1744" s="33" t="n"/>
      <c r="K1744" s="44" t="n"/>
      <c r="L1744" s="10" t="n"/>
      <c r="M1744" s="33" t="n"/>
      <c r="N1744" s="33" t="n"/>
      <c r="O1744" s="33" t="n"/>
      <c r="P1744" s="33" t="n"/>
      <c r="Q1744" s="33" t="n"/>
      <c r="R1744" s="33">
        <f>IF($AB1744="","",IFERROR(INDEX(ITP!$G$3:$G$46,MATCH($AB1744,ITP!$E$3:$E$46,0)),""))</f>
        <v/>
      </c>
      <c r="S1744" s="33" t="n"/>
      <c r="T1744" s="33" t="n"/>
      <c r="U1744" s="33">
        <f>IF($AB1744="","",IFERROR(INDEX(ITP!$I$3:$I$46,MATCH($AB1744,ITP!$E$3:$E$46,0)),""))</f>
        <v/>
      </c>
      <c r="V1744" s="33">
        <f>IF($AB1744="","",IFERROR(INDEX(ITP!$J$3:$J$46,MATCH($AB1744,ITP!$E$3:$E$46,0)),""))</f>
        <v/>
      </c>
      <c r="W1744" s="33">
        <f>IF($AB1744="","",IFERROR(INDEX(ITP!$K$3:$K$46,MATCH($AB1744,ITP!$E$3:$E$46,0)),""))</f>
        <v/>
      </c>
      <c r="X1744" s="33">
        <f>IF($AB1744="","",IFERROR(INDEX(ITP!$L$3:$L$46,MATCH($AB1744,ITP!$E$3:$E$46,0)),""))</f>
        <v/>
      </c>
      <c r="Y1744" s="33">
        <f>IF($AB1744="","",IFERROR(INDEX(ITP!$M$3:$M$46,MATCH($AB1744,ITP!$E$3:$E$46,0)),""))</f>
        <v/>
      </c>
      <c r="Z1744" s="33">
        <f>IF($AB1744="","",IFERROR(INDEX(ITP!$N$3:$N$46,MATCH($AB1744,ITP!$E$3:$E$46,0)),""))</f>
        <v/>
      </c>
      <c r="AA1744" s="13">
        <f>IF(A1744="","",A1744&amp;"|"&amp;COUNTIF($A$2:A1744,A1744))</f>
        <v/>
      </c>
      <c r="AB1744" s="13">
        <f>IF($A1744="","",IFERROR(INDEX(ITP!$C$3:$C$21,MATCH(1,INDEX((ITP!$A$3:$A$21=$A1744)*(((ITP!$B$3:$B$21="")+ISNUMBER(SEARCH(ITP!$B$3:$B$21,$G1744&amp;" "&amp;$T1744)))&gt;0),0),0)),""))</f>
        <v/>
      </c>
    </row>
    <row r="1745">
      <c r="A1745" s="33" t="n"/>
      <c r="B1745" s="10" t="n"/>
      <c r="C1745" s="33" t="n"/>
      <c r="D1745" s="28" t="n"/>
      <c r="E1745" s="10" t="n"/>
      <c r="F1745" s="44" t="n"/>
      <c r="G1745" s="33" t="n"/>
      <c r="H1745" s="33" t="n"/>
      <c r="I1745" s="33" t="n"/>
      <c r="J1745" s="33" t="n"/>
      <c r="K1745" s="44" t="n"/>
      <c r="L1745" s="10" t="n"/>
      <c r="M1745" s="33" t="n"/>
      <c r="N1745" s="33" t="n"/>
      <c r="O1745" s="33" t="n"/>
      <c r="P1745" s="33" t="n"/>
      <c r="Q1745" s="33" t="n"/>
      <c r="R1745" s="33">
        <f>IF($AB1745="","",IFERROR(INDEX(ITP!$G$3:$G$46,MATCH($AB1745,ITP!$E$3:$E$46,0)),""))</f>
        <v/>
      </c>
      <c r="S1745" s="33" t="n"/>
      <c r="T1745" s="33" t="n"/>
      <c r="U1745" s="33">
        <f>IF($AB1745="","",IFERROR(INDEX(ITP!$I$3:$I$46,MATCH($AB1745,ITP!$E$3:$E$46,0)),""))</f>
        <v/>
      </c>
      <c r="V1745" s="33">
        <f>IF($AB1745="","",IFERROR(INDEX(ITP!$J$3:$J$46,MATCH($AB1745,ITP!$E$3:$E$46,0)),""))</f>
        <v/>
      </c>
      <c r="W1745" s="33">
        <f>IF($AB1745="","",IFERROR(INDEX(ITP!$K$3:$K$46,MATCH($AB1745,ITP!$E$3:$E$46,0)),""))</f>
        <v/>
      </c>
      <c r="X1745" s="33">
        <f>IF($AB1745="","",IFERROR(INDEX(ITP!$L$3:$L$46,MATCH($AB1745,ITP!$E$3:$E$46,0)),""))</f>
        <v/>
      </c>
      <c r="Y1745" s="33">
        <f>IF($AB1745="","",IFERROR(INDEX(ITP!$M$3:$M$46,MATCH($AB1745,ITP!$E$3:$E$46,0)),""))</f>
        <v/>
      </c>
      <c r="Z1745" s="33">
        <f>IF($AB1745="","",IFERROR(INDEX(ITP!$N$3:$N$46,MATCH($AB1745,ITP!$E$3:$E$46,0)),""))</f>
        <v/>
      </c>
      <c r="AA1745" s="13">
        <f>IF(A1745="","",A1745&amp;"|"&amp;COUNTIF($A$2:A1745,A1745))</f>
        <v/>
      </c>
      <c r="AB1745" s="13">
        <f>IF($A1745="","",IFERROR(INDEX(ITP!$C$3:$C$21,MATCH(1,INDEX((ITP!$A$3:$A$21=$A1745)*(((ITP!$B$3:$B$21="")+ISNUMBER(SEARCH(ITP!$B$3:$B$21,$G1745&amp;" "&amp;$T1745)))&gt;0),0),0)),""))</f>
        <v/>
      </c>
    </row>
    <row r="1746">
      <c r="A1746" s="33" t="n"/>
      <c r="B1746" s="10" t="n"/>
      <c r="C1746" s="33" t="n"/>
      <c r="D1746" s="28" t="n"/>
      <c r="E1746" s="10" t="n"/>
      <c r="F1746" s="44" t="n"/>
      <c r="G1746" s="33" t="n"/>
      <c r="H1746" s="33" t="n"/>
      <c r="I1746" s="33" t="n"/>
      <c r="J1746" s="33" t="n"/>
      <c r="K1746" s="44" t="n"/>
      <c r="L1746" s="10" t="n"/>
      <c r="M1746" s="33" t="n"/>
      <c r="N1746" s="33" t="n"/>
      <c r="O1746" s="33" t="n"/>
      <c r="P1746" s="33" t="n"/>
      <c r="Q1746" s="33" t="n"/>
      <c r="R1746" s="33">
        <f>IF($AB1746="","",IFERROR(INDEX(ITP!$G$3:$G$46,MATCH($AB1746,ITP!$E$3:$E$46,0)),""))</f>
        <v/>
      </c>
      <c r="S1746" s="33" t="n"/>
      <c r="T1746" s="33" t="n"/>
      <c r="U1746" s="33">
        <f>IF($AB1746="","",IFERROR(INDEX(ITP!$I$3:$I$46,MATCH($AB1746,ITP!$E$3:$E$46,0)),""))</f>
        <v/>
      </c>
      <c r="V1746" s="33">
        <f>IF($AB1746="","",IFERROR(INDEX(ITP!$J$3:$J$46,MATCH($AB1746,ITP!$E$3:$E$46,0)),""))</f>
        <v/>
      </c>
      <c r="W1746" s="33">
        <f>IF($AB1746="","",IFERROR(INDEX(ITP!$K$3:$K$46,MATCH($AB1746,ITP!$E$3:$E$46,0)),""))</f>
        <v/>
      </c>
      <c r="X1746" s="33">
        <f>IF($AB1746="","",IFERROR(INDEX(ITP!$L$3:$L$46,MATCH($AB1746,ITP!$E$3:$E$46,0)),""))</f>
        <v/>
      </c>
      <c r="Y1746" s="33">
        <f>IF($AB1746="","",IFERROR(INDEX(ITP!$M$3:$M$46,MATCH($AB1746,ITP!$E$3:$E$46,0)),""))</f>
        <v/>
      </c>
      <c r="Z1746" s="33">
        <f>IF($AB1746="","",IFERROR(INDEX(ITP!$N$3:$N$46,MATCH($AB1746,ITP!$E$3:$E$46,0)),""))</f>
        <v/>
      </c>
      <c r="AA1746" s="13">
        <f>IF(A1746="","",A1746&amp;"|"&amp;COUNTIF($A$2:A1746,A1746))</f>
        <v/>
      </c>
      <c r="AB1746" s="13">
        <f>IF($A1746="","",IFERROR(INDEX(ITP!$C$3:$C$21,MATCH(1,INDEX((ITP!$A$3:$A$21=$A1746)*(((ITP!$B$3:$B$21="")+ISNUMBER(SEARCH(ITP!$B$3:$B$21,$G1746&amp;" "&amp;$T1746)))&gt;0),0),0)),""))</f>
        <v/>
      </c>
    </row>
    <row r="1747">
      <c r="A1747" s="33" t="n"/>
      <c r="B1747" s="10" t="n"/>
      <c r="C1747" s="33" t="n"/>
      <c r="D1747" s="28" t="n"/>
      <c r="E1747" s="10" t="n"/>
      <c r="F1747" s="44" t="n"/>
      <c r="G1747" s="33" t="n"/>
      <c r="H1747" s="33" t="n"/>
      <c r="I1747" s="33" t="n"/>
      <c r="J1747" s="33" t="n"/>
      <c r="K1747" s="44" t="n"/>
      <c r="L1747" s="10" t="n"/>
      <c r="M1747" s="33" t="n"/>
      <c r="N1747" s="33" t="n"/>
      <c r="O1747" s="33" t="n"/>
      <c r="P1747" s="33" t="n"/>
      <c r="Q1747" s="33" t="n"/>
      <c r="R1747" s="33">
        <f>IF($AB1747="","",IFERROR(INDEX(ITP!$G$3:$G$46,MATCH($AB1747,ITP!$E$3:$E$46,0)),""))</f>
        <v/>
      </c>
      <c r="S1747" s="33" t="n"/>
      <c r="T1747" s="33" t="n"/>
      <c r="U1747" s="33">
        <f>IF($AB1747="","",IFERROR(INDEX(ITP!$I$3:$I$46,MATCH($AB1747,ITP!$E$3:$E$46,0)),""))</f>
        <v/>
      </c>
      <c r="V1747" s="33">
        <f>IF($AB1747="","",IFERROR(INDEX(ITP!$J$3:$J$46,MATCH($AB1747,ITP!$E$3:$E$46,0)),""))</f>
        <v/>
      </c>
      <c r="W1747" s="33">
        <f>IF($AB1747="","",IFERROR(INDEX(ITP!$K$3:$K$46,MATCH($AB1747,ITP!$E$3:$E$46,0)),""))</f>
        <v/>
      </c>
      <c r="X1747" s="33">
        <f>IF($AB1747="","",IFERROR(INDEX(ITP!$L$3:$L$46,MATCH($AB1747,ITP!$E$3:$E$46,0)),""))</f>
        <v/>
      </c>
      <c r="Y1747" s="33">
        <f>IF($AB1747="","",IFERROR(INDEX(ITP!$M$3:$M$46,MATCH($AB1747,ITP!$E$3:$E$46,0)),""))</f>
        <v/>
      </c>
      <c r="Z1747" s="33">
        <f>IF($AB1747="","",IFERROR(INDEX(ITP!$N$3:$N$46,MATCH($AB1747,ITP!$E$3:$E$46,0)),""))</f>
        <v/>
      </c>
      <c r="AA1747" s="13">
        <f>IF(A1747="","",A1747&amp;"|"&amp;COUNTIF($A$2:A1747,A1747))</f>
        <v/>
      </c>
      <c r="AB1747" s="13">
        <f>IF($A1747="","",IFERROR(INDEX(ITP!$C$3:$C$21,MATCH(1,INDEX((ITP!$A$3:$A$21=$A1747)*(((ITP!$B$3:$B$21="")+ISNUMBER(SEARCH(ITP!$B$3:$B$21,$G1747&amp;" "&amp;$T1747)))&gt;0),0),0)),""))</f>
        <v/>
      </c>
    </row>
    <row r="1748">
      <c r="A1748" s="33" t="n"/>
      <c r="B1748" s="10" t="n"/>
      <c r="C1748" s="33" t="n"/>
      <c r="D1748" s="28" t="n"/>
      <c r="E1748" s="10" t="n"/>
      <c r="F1748" s="44" t="n"/>
      <c r="G1748" s="33" t="n"/>
      <c r="H1748" s="33" t="n"/>
      <c r="I1748" s="33" t="n"/>
      <c r="J1748" s="33" t="n"/>
      <c r="K1748" s="44" t="n"/>
      <c r="L1748" s="10" t="n"/>
      <c r="M1748" s="33" t="n"/>
      <c r="N1748" s="33" t="n"/>
      <c r="O1748" s="33" t="n"/>
      <c r="P1748" s="33" t="n"/>
      <c r="Q1748" s="33" t="n"/>
      <c r="R1748" s="33">
        <f>IF($AB1748="","",IFERROR(INDEX(ITP!$G$3:$G$46,MATCH($AB1748,ITP!$E$3:$E$46,0)),""))</f>
        <v/>
      </c>
      <c r="S1748" s="33" t="n"/>
      <c r="T1748" s="33" t="n"/>
      <c r="U1748" s="33">
        <f>IF($AB1748="","",IFERROR(INDEX(ITP!$I$3:$I$46,MATCH($AB1748,ITP!$E$3:$E$46,0)),""))</f>
        <v/>
      </c>
      <c r="V1748" s="33">
        <f>IF($AB1748="","",IFERROR(INDEX(ITP!$J$3:$J$46,MATCH($AB1748,ITP!$E$3:$E$46,0)),""))</f>
        <v/>
      </c>
      <c r="W1748" s="33">
        <f>IF($AB1748="","",IFERROR(INDEX(ITP!$K$3:$K$46,MATCH($AB1748,ITP!$E$3:$E$46,0)),""))</f>
        <v/>
      </c>
      <c r="X1748" s="33">
        <f>IF($AB1748="","",IFERROR(INDEX(ITP!$L$3:$L$46,MATCH($AB1748,ITP!$E$3:$E$46,0)),""))</f>
        <v/>
      </c>
      <c r="Y1748" s="33">
        <f>IF($AB1748="","",IFERROR(INDEX(ITP!$M$3:$M$46,MATCH($AB1748,ITP!$E$3:$E$46,0)),""))</f>
        <v/>
      </c>
      <c r="Z1748" s="33">
        <f>IF($AB1748="","",IFERROR(INDEX(ITP!$N$3:$N$46,MATCH($AB1748,ITP!$E$3:$E$46,0)),""))</f>
        <v/>
      </c>
      <c r="AA1748" s="13">
        <f>IF(A1748="","",A1748&amp;"|"&amp;COUNTIF($A$2:A1748,A1748))</f>
        <v/>
      </c>
      <c r="AB1748" s="13">
        <f>IF($A1748="","",IFERROR(INDEX(ITP!$C$3:$C$21,MATCH(1,INDEX((ITP!$A$3:$A$21=$A1748)*(((ITP!$B$3:$B$21="")+ISNUMBER(SEARCH(ITP!$B$3:$B$21,$G1748&amp;" "&amp;$T1748)))&gt;0),0),0)),""))</f>
        <v/>
      </c>
    </row>
    <row r="1749">
      <c r="A1749" s="33" t="n"/>
      <c r="B1749" s="10" t="n"/>
      <c r="C1749" s="33" t="n"/>
      <c r="D1749" s="28" t="n"/>
      <c r="E1749" s="10" t="n"/>
      <c r="F1749" s="44" t="n"/>
      <c r="G1749" s="33" t="n"/>
      <c r="H1749" s="33" t="n"/>
      <c r="I1749" s="33" t="n"/>
      <c r="J1749" s="33" t="n"/>
      <c r="K1749" s="44" t="n"/>
      <c r="L1749" s="10" t="n"/>
      <c r="M1749" s="33" t="n"/>
      <c r="N1749" s="33" t="n"/>
      <c r="O1749" s="33" t="n"/>
      <c r="P1749" s="33" t="n"/>
      <c r="Q1749" s="33" t="n"/>
      <c r="R1749" s="33">
        <f>IF($AB1749="","",IFERROR(INDEX(ITP!$G$3:$G$46,MATCH($AB1749,ITP!$E$3:$E$46,0)),""))</f>
        <v/>
      </c>
      <c r="S1749" s="33" t="n"/>
      <c r="T1749" s="33" t="n"/>
      <c r="U1749" s="33">
        <f>IF($AB1749="","",IFERROR(INDEX(ITP!$I$3:$I$46,MATCH($AB1749,ITP!$E$3:$E$46,0)),""))</f>
        <v/>
      </c>
      <c r="V1749" s="33">
        <f>IF($AB1749="","",IFERROR(INDEX(ITP!$J$3:$J$46,MATCH($AB1749,ITP!$E$3:$E$46,0)),""))</f>
        <v/>
      </c>
      <c r="W1749" s="33">
        <f>IF($AB1749="","",IFERROR(INDEX(ITP!$K$3:$K$46,MATCH($AB1749,ITP!$E$3:$E$46,0)),""))</f>
        <v/>
      </c>
      <c r="X1749" s="33">
        <f>IF($AB1749="","",IFERROR(INDEX(ITP!$L$3:$L$46,MATCH($AB1749,ITP!$E$3:$E$46,0)),""))</f>
        <v/>
      </c>
      <c r="Y1749" s="33">
        <f>IF($AB1749="","",IFERROR(INDEX(ITP!$M$3:$M$46,MATCH($AB1749,ITP!$E$3:$E$46,0)),""))</f>
        <v/>
      </c>
      <c r="Z1749" s="33">
        <f>IF($AB1749="","",IFERROR(INDEX(ITP!$N$3:$N$46,MATCH($AB1749,ITP!$E$3:$E$46,0)),""))</f>
        <v/>
      </c>
      <c r="AA1749" s="13">
        <f>IF(A1749="","",A1749&amp;"|"&amp;COUNTIF($A$2:A1749,A1749))</f>
        <v/>
      </c>
      <c r="AB1749" s="13">
        <f>IF($A1749="","",IFERROR(INDEX(ITP!$C$3:$C$21,MATCH(1,INDEX((ITP!$A$3:$A$21=$A1749)*(((ITP!$B$3:$B$21="")+ISNUMBER(SEARCH(ITP!$B$3:$B$21,$G1749&amp;" "&amp;$T1749)))&gt;0),0),0)),""))</f>
        <v/>
      </c>
    </row>
    <row r="1750">
      <c r="A1750" s="33" t="n"/>
      <c r="B1750" s="10" t="n"/>
      <c r="C1750" s="33" t="n"/>
      <c r="D1750" s="28" t="n"/>
      <c r="E1750" s="10" t="n"/>
      <c r="F1750" s="44" t="n"/>
      <c r="G1750" s="33" t="n"/>
      <c r="H1750" s="33" t="n"/>
      <c r="I1750" s="33" t="n"/>
      <c r="J1750" s="33" t="n"/>
      <c r="K1750" s="44" t="n"/>
      <c r="L1750" s="10" t="n"/>
      <c r="M1750" s="33" t="n"/>
      <c r="N1750" s="33" t="n"/>
      <c r="O1750" s="33" t="n"/>
      <c r="P1750" s="33" t="n"/>
      <c r="Q1750" s="33" t="n"/>
      <c r="R1750" s="33">
        <f>IF($AB1750="","",IFERROR(INDEX(ITP!$G$3:$G$46,MATCH($AB1750,ITP!$E$3:$E$46,0)),""))</f>
        <v/>
      </c>
      <c r="S1750" s="33" t="n"/>
      <c r="T1750" s="33" t="n"/>
      <c r="U1750" s="33">
        <f>IF($AB1750="","",IFERROR(INDEX(ITP!$I$3:$I$46,MATCH($AB1750,ITP!$E$3:$E$46,0)),""))</f>
        <v/>
      </c>
      <c r="V1750" s="33">
        <f>IF($AB1750="","",IFERROR(INDEX(ITP!$J$3:$J$46,MATCH($AB1750,ITP!$E$3:$E$46,0)),""))</f>
        <v/>
      </c>
      <c r="W1750" s="33">
        <f>IF($AB1750="","",IFERROR(INDEX(ITP!$K$3:$K$46,MATCH($AB1750,ITP!$E$3:$E$46,0)),""))</f>
        <v/>
      </c>
      <c r="X1750" s="33">
        <f>IF($AB1750="","",IFERROR(INDEX(ITP!$L$3:$L$46,MATCH($AB1750,ITP!$E$3:$E$46,0)),""))</f>
        <v/>
      </c>
      <c r="Y1750" s="33">
        <f>IF($AB1750="","",IFERROR(INDEX(ITP!$M$3:$M$46,MATCH($AB1750,ITP!$E$3:$E$46,0)),""))</f>
        <v/>
      </c>
      <c r="Z1750" s="33">
        <f>IF($AB1750="","",IFERROR(INDEX(ITP!$N$3:$N$46,MATCH($AB1750,ITP!$E$3:$E$46,0)),""))</f>
        <v/>
      </c>
      <c r="AA1750" s="13">
        <f>IF(A1750="","",A1750&amp;"|"&amp;COUNTIF($A$2:A1750,A1750))</f>
        <v/>
      </c>
      <c r="AB1750" s="13">
        <f>IF($A1750="","",IFERROR(INDEX(ITP!$C$3:$C$21,MATCH(1,INDEX((ITP!$A$3:$A$21=$A1750)*(((ITP!$B$3:$B$21="")+ISNUMBER(SEARCH(ITP!$B$3:$B$21,$G1750&amp;" "&amp;$T1750)))&gt;0),0),0)),""))</f>
        <v/>
      </c>
    </row>
    <row r="1751">
      <c r="A1751" s="33" t="n"/>
      <c r="B1751" s="10" t="n"/>
      <c r="C1751" s="33" t="n"/>
      <c r="D1751" s="28" t="n"/>
      <c r="E1751" s="10" t="n"/>
      <c r="F1751" s="44" t="n"/>
      <c r="G1751" s="33" t="n"/>
      <c r="H1751" s="33" t="n"/>
      <c r="I1751" s="33" t="n"/>
      <c r="J1751" s="33" t="n"/>
      <c r="K1751" s="44" t="n"/>
      <c r="L1751" s="10" t="n"/>
      <c r="M1751" s="33" t="n"/>
      <c r="N1751" s="33" t="n"/>
      <c r="O1751" s="33" t="n"/>
      <c r="P1751" s="33" t="n"/>
      <c r="Q1751" s="33" t="n"/>
      <c r="R1751" s="33">
        <f>IF($AB1751="","",IFERROR(INDEX(ITP!$G$3:$G$46,MATCH($AB1751,ITP!$E$3:$E$46,0)),""))</f>
        <v/>
      </c>
      <c r="S1751" s="33" t="n"/>
      <c r="T1751" s="33" t="n"/>
      <c r="U1751" s="33">
        <f>IF($AB1751="","",IFERROR(INDEX(ITP!$I$3:$I$46,MATCH($AB1751,ITP!$E$3:$E$46,0)),""))</f>
        <v/>
      </c>
      <c r="V1751" s="33">
        <f>IF($AB1751="","",IFERROR(INDEX(ITP!$J$3:$J$46,MATCH($AB1751,ITP!$E$3:$E$46,0)),""))</f>
        <v/>
      </c>
      <c r="W1751" s="33">
        <f>IF($AB1751="","",IFERROR(INDEX(ITP!$K$3:$K$46,MATCH($AB1751,ITP!$E$3:$E$46,0)),""))</f>
        <v/>
      </c>
      <c r="X1751" s="33">
        <f>IF($AB1751="","",IFERROR(INDEX(ITP!$L$3:$L$46,MATCH($AB1751,ITP!$E$3:$E$46,0)),""))</f>
        <v/>
      </c>
      <c r="Y1751" s="33">
        <f>IF($AB1751="","",IFERROR(INDEX(ITP!$M$3:$M$46,MATCH($AB1751,ITP!$E$3:$E$46,0)),""))</f>
        <v/>
      </c>
      <c r="Z1751" s="33">
        <f>IF($AB1751="","",IFERROR(INDEX(ITP!$N$3:$N$46,MATCH($AB1751,ITP!$E$3:$E$46,0)),""))</f>
        <v/>
      </c>
      <c r="AA1751" s="13">
        <f>IF(A1751="","",A1751&amp;"|"&amp;COUNTIF($A$2:A1751,A1751))</f>
        <v/>
      </c>
      <c r="AB1751" s="13">
        <f>IF($A1751="","",IFERROR(INDEX(ITP!$C$3:$C$21,MATCH(1,INDEX((ITP!$A$3:$A$21=$A1751)*(((ITP!$B$3:$B$21="")+ISNUMBER(SEARCH(ITP!$B$3:$B$21,$G1751&amp;" "&amp;$T1751)))&gt;0),0),0)),""))</f>
        <v/>
      </c>
    </row>
    <row r="1752">
      <c r="A1752" s="33" t="n"/>
      <c r="B1752" s="10" t="n"/>
      <c r="C1752" s="33" t="n"/>
      <c r="D1752" s="28" t="n"/>
      <c r="E1752" s="10" t="n"/>
      <c r="F1752" s="44" t="n"/>
      <c r="G1752" s="33" t="n"/>
      <c r="H1752" s="33" t="n"/>
      <c r="I1752" s="33" t="n"/>
      <c r="J1752" s="33" t="n"/>
      <c r="K1752" s="44" t="n"/>
      <c r="L1752" s="10" t="n"/>
      <c r="M1752" s="33" t="n"/>
      <c r="N1752" s="33" t="n"/>
      <c r="O1752" s="33" t="n"/>
      <c r="P1752" s="33" t="n"/>
      <c r="Q1752" s="33" t="n"/>
      <c r="R1752" s="33">
        <f>IF($AB1752="","",IFERROR(INDEX(ITP!$G$3:$G$46,MATCH($AB1752,ITP!$E$3:$E$46,0)),""))</f>
        <v/>
      </c>
      <c r="S1752" s="33" t="n"/>
      <c r="T1752" s="33" t="n"/>
      <c r="U1752" s="33">
        <f>IF($AB1752="","",IFERROR(INDEX(ITP!$I$3:$I$46,MATCH($AB1752,ITP!$E$3:$E$46,0)),""))</f>
        <v/>
      </c>
      <c r="V1752" s="33">
        <f>IF($AB1752="","",IFERROR(INDEX(ITP!$J$3:$J$46,MATCH($AB1752,ITP!$E$3:$E$46,0)),""))</f>
        <v/>
      </c>
      <c r="W1752" s="33">
        <f>IF($AB1752="","",IFERROR(INDEX(ITP!$K$3:$K$46,MATCH($AB1752,ITP!$E$3:$E$46,0)),""))</f>
        <v/>
      </c>
      <c r="X1752" s="33">
        <f>IF($AB1752="","",IFERROR(INDEX(ITP!$L$3:$L$46,MATCH($AB1752,ITP!$E$3:$E$46,0)),""))</f>
        <v/>
      </c>
      <c r="Y1752" s="33">
        <f>IF($AB1752="","",IFERROR(INDEX(ITP!$M$3:$M$46,MATCH($AB1752,ITP!$E$3:$E$46,0)),""))</f>
        <v/>
      </c>
      <c r="Z1752" s="33">
        <f>IF($AB1752="","",IFERROR(INDEX(ITP!$N$3:$N$46,MATCH($AB1752,ITP!$E$3:$E$46,0)),""))</f>
        <v/>
      </c>
      <c r="AA1752" s="13">
        <f>IF(A1752="","",A1752&amp;"|"&amp;COUNTIF($A$2:A1752,A1752))</f>
        <v/>
      </c>
      <c r="AB1752" s="13">
        <f>IF($A1752="","",IFERROR(INDEX(ITP!$C$3:$C$21,MATCH(1,INDEX((ITP!$A$3:$A$21=$A1752)*(((ITP!$B$3:$B$21="")+ISNUMBER(SEARCH(ITP!$B$3:$B$21,$G1752&amp;" "&amp;$T1752)))&gt;0),0),0)),""))</f>
        <v/>
      </c>
    </row>
    <row r="1753">
      <c r="A1753" s="33" t="n"/>
      <c r="B1753" s="10" t="n"/>
      <c r="C1753" s="33" t="n"/>
      <c r="D1753" s="28" t="n"/>
      <c r="E1753" s="10" t="n"/>
      <c r="F1753" s="44" t="n"/>
      <c r="G1753" s="33" t="n"/>
      <c r="H1753" s="33" t="n"/>
      <c r="I1753" s="33" t="n"/>
      <c r="J1753" s="33" t="n"/>
      <c r="K1753" s="44" t="n"/>
      <c r="L1753" s="10" t="n"/>
      <c r="M1753" s="33" t="n"/>
      <c r="N1753" s="33" t="n"/>
      <c r="O1753" s="33" t="n"/>
      <c r="P1753" s="33" t="n"/>
      <c r="Q1753" s="33" t="n"/>
      <c r="R1753" s="33">
        <f>IF($AB1753="","",IFERROR(INDEX(ITP!$G$3:$G$46,MATCH($AB1753,ITP!$E$3:$E$46,0)),""))</f>
        <v/>
      </c>
      <c r="S1753" s="33" t="n"/>
      <c r="T1753" s="33" t="n"/>
      <c r="U1753" s="33">
        <f>IF($AB1753="","",IFERROR(INDEX(ITP!$I$3:$I$46,MATCH($AB1753,ITP!$E$3:$E$46,0)),""))</f>
        <v/>
      </c>
      <c r="V1753" s="33">
        <f>IF($AB1753="","",IFERROR(INDEX(ITP!$J$3:$J$46,MATCH($AB1753,ITP!$E$3:$E$46,0)),""))</f>
        <v/>
      </c>
      <c r="W1753" s="33">
        <f>IF($AB1753="","",IFERROR(INDEX(ITP!$K$3:$K$46,MATCH($AB1753,ITP!$E$3:$E$46,0)),""))</f>
        <v/>
      </c>
      <c r="X1753" s="33">
        <f>IF($AB1753="","",IFERROR(INDEX(ITP!$L$3:$L$46,MATCH($AB1753,ITP!$E$3:$E$46,0)),""))</f>
        <v/>
      </c>
      <c r="Y1753" s="33">
        <f>IF($AB1753="","",IFERROR(INDEX(ITP!$M$3:$M$46,MATCH($AB1753,ITP!$E$3:$E$46,0)),""))</f>
        <v/>
      </c>
      <c r="Z1753" s="33">
        <f>IF($AB1753="","",IFERROR(INDEX(ITP!$N$3:$N$46,MATCH($AB1753,ITP!$E$3:$E$46,0)),""))</f>
        <v/>
      </c>
      <c r="AA1753" s="13">
        <f>IF(A1753="","",A1753&amp;"|"&amp;COUNTIF($A$2:A1753,A1753))</f>
        <v/>
      </c>
      <c r="AB1753" s="13">
        <f>IF($A1753="","",IFERROR(INDEX(ITP!$C$3:$C$21,MATCH(1,INDEX((ITP!$A$3:$A$21=$A1753)*(((ITP!$B$3:$B$21="")+ISNUMBER(SEARCH(ITP!$B$3:$B$21,$G1753&amp;" "&amp;$T1753)))&gt;0),0),0)),""))</f>
        <v/>
      </c>
    </row>
    <row r="1754">
      <c r="A1754" s="33" t="n"/>
      <c r="B1754" s="10" t="n"/>
      <c r="C1754" s="33" t="n"/>
      <c r="D1754" s="28" t="n"/>
      <c r="E1754" s="10" t="n"/>
      <c r="F1754" s="44" t="n"/>
      <c r="G1754" s="33" t="n"/>
      <c r="H1754" s="33" t="n"/>
      <c r="I1754" s="33" t="n"/>
      <c r="J1754" s="33" t="n"/>
      <c r="K1754" s="44" t="n"/>
      <c r="L1754" s="10" t="n"/>
      <c r="M1754" s="33" t="n"/>
      <c r="N1754" s="33" t="n"/>
      <c r="O1754" s="33" t="n"/>
      <c r="P1754" s="33" t="n"/>
      <c r="Q1754" s="33" t="n"/>
      <c r="R1754" s="33">
        <f>IF($AB1754="","",IFERROR(INDEX(ITP!$G$3:$G$46,MATCH($AB1754,ITP!$E$3:$E$46,0)),""))</f>
        <v/>
      </c>
      <c r="S1754" s="33" t="n"/>
      <c r="T1754" s="33" t="n"/>
      <c r="U1754" s="33">
        <f>IF($AB1754="","",IFERROR(INDEX(ITP!$I$3:$I$46,MATCH($AB1754,ITP!$E$3:$E$46,0)),""))</f>
        <v/>
      </c>
      <c r="V1754" s="33">
        <f>IF($AB1754="","",IFERROR(INDEX(ITP!$J$3:$J$46,MATCH($AB1754,ITP!$E$3:$E$46,0)),""))</f>
        <v/>
      </c>
      <c r="W1754" s="33">
        <f>IF($AB1754="","",IFERROR(INDEX(ITP!$K$3:$K$46,MATCH($AB1754,ITP!$E$3:$E$46,0)),""))</f>
        <v/>
      </c>
      <c r="X1754" s="33">
        <f>IF($AB1754="","",IFERROR(INDEX(ITP!$L$3:$L$46,MATCH($AB1754,ITP!$E$3:$E$46,0)),""))</f>
        <v/>
      </c>
      <c r="Y1754" s="33">
        <f>IF($AB1754="","",IFERROR(INDEX(ITP!$M$3:$M$46,MATCH($AB1754,ITP!$E$3:$E$46,0)),""))</f>
        <v/>
      </c>
      <c r="Z1754" s="33">
        <f>IF($AB1754="","",IFERROR(INDEX(ITP!$N$3:$N$46,MATCH($AB1754,ITP!$E$3:$E$46,0)),""))</f>
        <v/>
      </c>
      <c r="AA1754" s="13">
        <f>IF(A1754="","",A1754&amp;"|"&amp;COUNTIF($A$2:A1754,A1754))</f>
        <v/>
      </c>
      <c r="AB1754" s="13">
        <f>IF($A1754="","",IFERROR(INDEX(ITP!$C$3:$C$21,MATCH(1,INDEX((ITP!$A$3:$A$21=$A1754)*(((ITP!$B$3:$B$21="")+ISNUMBER(SEARCH(ITP!$B$3:$B$21,$G1754&amp;" "&amp;$T1754)))&gt;0),0),0)),""))</f>
        <v/>
      </c>
    </row>
    <row r="1755">
      <c r="A1755" s="33" t="n"/>
      <c r="B1755" s="10" t="n"/>
      <c r="C1755" s="33" t="n"/>
      <c r="D1755" s="28" t="n"/>
      <c r="E1755" s="10" t="n"/>
      <c r="F1755" s="44" t="n"/>
      <c r="G1755" s="33" t="n"/>
      <c r="H1755" s="33" t="n"/>
      <c r="I1755" s="33" t="n"/>
      <c r="J1755" s="33" t="n"/>
      <c r="K1755" s="44" t="n"/>
      <c r="L1755" s="10" t="n"/>
      <c r="M1755" s="33" t="n"/>
      <c r="N1755" s="33" t="n"/>
      <c r="O1755" s="33" t="n"/>
      <c r="P1755" s="33" t="n"/>
      <c r="Q1755" s="33" t="n"/>
      <c r="R1755" s="33">
        <f>IF($AB1755="","",IFERROR(INDEX(ITP!$G$3:$G$46,MATCH($AB1755,ITP!$E$3:$E$46,0)),""))</f>
        <v/>
      </c>
      <c r="S1755" s="33" t="n"/>
      <c r="T1755" s="33" t="n"/>
      <c r="U1755" s="33">
        <f>IF($AB1755="","",IFERROR(INDEX(ITP!$I$3:$I$46,MATCH($AB1755,ITP!$E$3:$E$46,0)),""))</f>
        <v/>
      </c>
      <c r="V1755" s="33">
        <f>IF($AB1755="","",IFERROR(INDEX(ITP!$J$3:$J$46,MATCH($AB1755,ITP!$E$3:$E$46,0)),""))</f>
        <v/>
      </c>
      <c r="W1755" s="33">
        <f>IF($AB1755="","",IFERROR(INDEX(ITP!$K$3:$K$46,MATCH($AB1755,ITP!$E$3:$E$46,0)),""))</f>
        <v/>
      </c>
      <c r="X1755" s="33">
        <f>IF($AB1755="","",IFERROR(INDEX(ITP!$L$3:$L$46,MATCH($AB1755,ITP!$E$3:$E$46,0)),""))</f>
        <v/>
      </c>
      <c r="Y1755" s="33">
        <f>IF($AB1755="","",IFERROR(INDEX(ITP!$M$3:$M$46,MATCH($AB1755,ITP!$E$3:$E$46,0)),""))</f>
        <v/>
      </c>
      <c r="Z1755" s="33">
        <f>IF($AB1755="","",IFERROR(INDEX(ITP!$N$3:$N$46,MATCH($AB1755,ITP!$E$3:$E$46,0)),""))</f>
        <v/>
      </c>
      <c r="AA1755" s="13">
        <f>IF(A1755="","",A1755&amp;"|"&amp;COUNTIF($A$2:A1755,A1755))</f>
        <v/>
      </c>
      <c r="AB1755" s="13">
        <f>IF($A1755="","",IFERROR(INDEX(ITP!$C$3:$C$21,MATCH(1,INDEX((ITP!$A$3:$A$21=$A1755)*(((ITP!$B$3:$B$21="")+ISNUMBER(SEARCH(ITP!$B$3:$B$21,$G1755&amp;" "&amp;$T1755)))&gt;0),0),0)),""))</f>
        <v/>
      </c>
    </row>
    <row r="1756">
      <c r="A1756" s="33" t="n"/>
      <c r="B1756" s="10" t="n"/>
      <c r="C1756" s="33" t="n"/>
      <c r="D1756" s="28" t="n"/>
      <c r="E1756" s="10" t="n"/>
      <c r="F1756" s="44" t="n"/>
      <c r="G1756" s="33" t="n"/>
      <c r="H1756" s="33" t="n"/>
      <c r="I1756" s="33" t="n"/>
      <c r="J1756" s="33" t="n"/>
      <c r="K1756" s="44" t="n"/>
      <c r="L1756" s="10" t="n"/>
      <c r="M1756" s="33" t="n"/>
      <c r="N1756" s="33" t="n"/>
      <c r="O1756" s="33" t="n"/>
      <c r="P1756" s="33" t="n"/>
      <c r="Q1756" s="33" t="n"/>
      <c r="R1756" s="33">
        <f>IF($AB1756="","",IFERROR(INDEX(ITP!$G$3:$G$46,MATCH($AB1756,ITP!$E$3:$E$46,0)),""))</f>
        <v/>
      </c>
      <c r="S1756" s="33" t="n"/>
      <c r="T1756" s="33" t="n"/>
      <c r="U1756" s="33">
        <f>IF($AB1756="","",IFERROR(INDEX(ITP!$I$3:$I$46,MATCH($AB1756,ITP!$E$3:$E$46,0)),""))</f>
        <v/>
      </c>
      <c r="V1756" s="33">
        <f>IF($AB1756="","",IFERROR(INDEX(ITP!$J$3:$J$46,MATCH($AB1756,ITP!$E$3:$E$46,0)),""))</f>
        <v/>
      </c>
      <c r="W1756" s="33">
        <f>IF($AB1756="","",IFERROR(INDEX(ITP!$K$3:$K$46,MATCH($AB1756,ITP!$E$3:$E$46,0)),""))</f>
        <v/>
      </c>
      <c r="X1756" s="33">
        <f>IF($AB1756="","",IFERROR(INDEX(ITP!$L$3:$L$46,MATCH($AB1756,ITP!$E$3:$E$46,0)),""))</f>
        <v/>
      </c>
      <c r="Y1756" s="33">
        <f>IF($AB1756="","",IFERROR(INDEX(ITP!$M$3:$M$46,MATCH($AB1756,ITP!$E$3:$E$46,0)),""))</f>
        <v/>
      </c>
      <c r="Z1756" s="33">
        <f>IF($AB1756="","",IFERROR(INDEX(ITP!$N$3:$N$46,MATCH($AB1756,ITP!$E$3:$E$46,0)),""))</f>
        <v/>
      </c>
      <c r="AA1756" s="13">
        <f>IF(A1756="","",A1756&amp;"|"&amp;COUNTIF($A$2:A1756,A1756))</f>
        <v/>
      </c>
      <c r="AB1756" s="13">
        <f>IF($A1756="","",IFERROR(INDEX(ITP!$C$3:$C$21,MATCH(1,INDEX((ITP!$A$3:$A$21=$A1756)*(((ITP!$B$3:$B$21="")+ISNUMBER(SEARCH(ITP!$B$3:$B$21,$G1756&amp;" "&amp;$T1756)))&gt;0),0),0)),""))</f>
        <v/>
      </c>
    </row>
    <row r="1757">
      <c r="A1757" s="33" t="n"/>
      <c r="B1757" s="10" t="n"/>
      <c r="C1757" s="33" t="n"/>
      <c r="D1757" s="28" t="n"/>
      <c r="E1757" s="10" t="n"/>
      <c r="F1757" s="44" t="n"/>
      <c r="G1757" s="33" t="n"/>
      <c r="H1757" s="33" t="n"/>
      <c r="I1757" s="33" t="n"/>
      <c r="J1757" s="33" t="n"/>
      <c r="K1757" s="44" t="n"/>
      <c r="L1757" s="10" t="n"/>
      <c r="M1757" s="33" t="n"/>
      <c r="N1757" s="33" t="n"/>
      <c r="O1757" s="33" t="n"/>
      <c r="P1757" s="33" t="n"/>
      <c r="Q1757" s="33" t="n"/>
      <c r="R1757" s="33">
        <f>IF($AB1757="","",IFERROR(INDEX(ITP!$G$3:$G$46,MATCH($AB1757,ITP!$E$3:$E$46,0)),""))</f>
        <v/>
      </c>
      <c r="S1757" s="33" t="n"/>
      <c r="T1757" s="33" t="n"/>
      <c r="U1757" s="33">
        <f>IF($AB1757="","",IFERROR(INDEX(ITP!$I$3:$I$46,MATCH($AB1757,ITP!$E$3:$E$46,0)),""))</f>
        <v/>
      </c>
      <c r="V1757" s="33">
        <f>IF($AB1757="","",IFERROR(INDEX(ITP!$J$3:$J$46,MATCH($AB1757,ITP!$E$3:$E$46,0)),""))</f>
        <v/>
      </c>
      <c r="W1757" s="33">
        <f>IF($AB1757="","",IFERROR(INDEX(ITP!$K$3:$K$46,MATCH($AB1757,ITP!$E$3:$E$46,0)),""))</f>
        <v/>
      </c>
      <c r="X1757" s="33">
        <f>IF($AB1757="","",IFERROR(INDEX(ITP!$L$3:$L$46,MATCH($AB1757,ITP!$E$3:$E$46,0)),""))</f>
        <v/>
      </c>
      <c r="Y1757" s="33">
        <f>IF($AB1757="","",IFERROR(INDEX(ITP!$M$3:$M$46,MATCH($AB1757,ITP!$E$3:$E$46,0)),""))</f>
        <v/>
      </c>
      <c r="Z1757" s="33">
        <f>IF($AB1757="","",IFERROR(INDEX(ITP!$N$3:$N$46,MATCH($AB1757,ITP!$E$3:$E$46,0)),""))</f>
        <v/>
      </c>
      <c r="AA1757" s="13">
        <f>IF(A1757="","",A1757&amp;"|"&amp;COUNTIF($A$2:A1757,A1757))</f>
        <v/>
      </c>
      <c r="AB1757" s="13">
        <f>IF($A1757="","",IFERROR(INDEX(ITP!$C$3:$C$21,MATCH(1,INDEX((ITP!$A$3:$A$21=$A1757)*(((ITP!$B$3:$B$21="")+ISNUMBER(SEARCH(ITP!$B$3:$B$21,$G1757&amp;" "&amp;$T1757)))&gt;0),0),0)),""))</f>
        <v/>
      </c>
    </row>
    <row r="1758">
      <c r="A1758" s="33" t="n"/>
      <c r="B1758" s="10" t="n"/>
      <c r="C1758" s="33" t="n"/>
      <c r="D1758" s="28" t="n"/>
      <c r="E1758" s="10" t="n"/>
      <c r="F1758" s="44" t="n"/>
      <c r="G1758" s="33" t="n"/>
      <c r="H1758" s="33" t="n"/>
      <c r="I1758" s="33" t="n"/>
      <c r="J1758" s="33" t="n"/>
      <c r="K1758" s="44" t="n"/>
      <c r="L1758" s="10" t="n"/>
      <c r="M1758" s="33" t="n"/>
      <c r="N1758" s="33" t="n"/>
      <c r="O1758" s="33" t="n"/>
      <c r="P1758" s="33" t="n"/>
      <c r="Q1758" s="33" t="n"/>
      <c r="R1758" s="33">
        <f>IF($AB1758="","",IFERROR(INDEX(ITP!$G$3:$G$46,MATCH($AB1758,ITP!$E$3:$E$46,0)),""))</f>
        <v/>
      </c>
      <c r="S1758" s="33" t="n"/>
      <c r="T1758" s="33" t="n"/>
      <c r="U1758" s="33">
        <f>IF($AB1758="","",IFERROR(INDEX(ITP!$I$3:$I$46,MATCH($AB1758,ITP!$E$3:$E$46,0)),""))</f>
        <v/>
      </c>
      <c r="V1758" s="33">
        <f>IF($AB1758="","",IFERROR(INDEX(ITP!$J$3:$J$46,MATCH($AB1758,ITP!$E$3:$E$46,0)),""))</f>
        <v/>
      </c>
      <c r="W1758" s="33">
        <f>IF($AB1758="","",IFERROR(INDEX(ITP!$K$3:$K$46,MATCH($AB1758,ITP!$E$3:$E$46,0)),""))</f>
        <v/>
      </c>
      <c r="X1758" s="33">
        <f>IF($AB1758="","",IFERROR(INDEX(ITP!$L$3:$L$46,MATCH($AB1758,ITP!$E$3:$E$46,0)),""))</f>
        <v/>
      </c>
      <c r="Y1758" s="33">
        <f>IF($AB1758="","",IFERROR(INDEX(ITP!$M$3:$M$46,MATCH($AB1758,ITP!$E$3:$E$46,0)),""))</f>
        <v/>
      </c>
      <c r="Z1758" s="33">
        <f>IF($AB1758="","",IFERROR(INDEX(ITP!$N$3:$N$46,MATCH($AB1758,ITP!$E$3:$E$46,0)),""))</f>
        <v/>
      </c>
      <c r="AA1758" s="13">
        <f>IF(A1758="","",A1758&amp;"|"&amp;COUNTIF($A$2:A1758,A1758))</f>
        <v/>
      </c>
      <c r="AB1758" s="13">
        <f>IF($A1758="","",IFERROR(INDEX(ITP!$C$3:$C$21,MATCH(1,INDEX((ITP!$A$3:$A$21=$A1758)*(((ITP!$B$3:$B$21="")+ISNUMBER(SEARCH(ITP!$B$3:$B$21,$G1758&amp;" "&amp;$T1758)))&gt;0),0),0)),""))</f>
        <v/>
      </c>
    </row>
    <row r="1759">
      <c r="A1759" s="33" t="n"/>
      <c r="B1759" s="10" t="n"/>
      <c r="C1759" s="33" t="n"/>
      <c r="D1759" s="28" t="n"/>
      <c r="E1759" s="10" t="n"/>
      <c r="F1759" s="44" t="n"/>
      <c r="G1759" s="33" t="n"/>
      <c r="H1759" s="33" t="n"/>
      <c r="I1759" s="33" t="n"/>
      <c r="J1759" s="33" t="n"/>
      <c r="K1759" s="44" t="n"/>
      <c r="L1759" s="10" t="n"/>
      <c r="M1759" s="33" t="n"/>
      <c r="N1759" s="33" t="n"/>
      <c r="O1759" s="33" t="n"/>
      <c r="P1759" s="33" t="n"/>
      <c r="Q1759" s="33" t="n"/>
      <c r="R1759" s="33">
        <f>IF($AB1759="","",IFERROR(INDEX(ITP!$G$3:$G$46,MATCH($AB1759,ITP!$E$3:$E$46,0)),""))</f>
        <v/>
      </c>
      <c r="S1759" s="33" t="n"/>
      <c r="T1759" s="33" t="n"/>
      <c r="U1759" s="33">
        <f>IF($AB1759="","",IFERROR(INDEX(ITP!$I$3:$I$46,MATCH($AB1759,ITP!$E$3:$E$46,0)),""))</f>
        <v/>
      </c>
      <c r="V1759" s="33">
        <f>IF($AB1759="","",IFERROR(INDEX(ITP!$J$3:$J$46,MATCH($AB1759,ITP!$E$3:$E$46,0)),""))</f>
        <v/>
      </c>
      <c r="W1759" s="33">
        <f>IF($AB1759="","",IFERROR(INDEX(ITP!$K$3:$K$46,MATCH($AB1759,ITP!$E$3:$E$46,0)),""))</f>
        <v/>
      </c>
      <c r="X1759" s="33">
        <f>IF($AB1759="","",IFERROR(INDEX(ITP!$L$3:$L$46,MATCH($AB1759,ITP!$E$3:$E$46,0)),""))</f>
        <v/>
      </c>
      <c r="Y1759" s="33">
        <f>IF($AB1759="","",IFERROR(INDEX(ITP!$M$3:$M$46,MATCH($AB1759,ITP!$E$3:$E$46,0)),""))</f>
        <v/>
      </c>
      <c r="Z1759" s="33">
        <f>IF($AB1759="","",IFERROR(INDEX(ITP!$N$3:$N$46,MATCH($AB1759,ITP!$E$3:$E$46,0)),""))</f>
        <v/>
      </c>
      <c r="AA1759" s="13">
        <f>IF(A1759="","",A1759&amp;"|"&amp;COUNTIF($A$2:A1759,A1759))</f>
        <v/>
      </c>
      <c r="AB1759" s="13">
        <f>IF($A1759="","",IFERROR(INDEX(ITP!$C$3:$C$21,MATCH(1,INDEX((ITP!$A$3:$A$21=$A1759)*(((ITP!$B$3:$B$21="")+ISNUMBER(SEARCH(ITP!$B$3:$B$21,$G1759&amp;" "&amp;$T1759)))&gt;0),0),0)),""))</f>
        <v/>
      </c>
    </row>
    <row r="1760">
      <c r="A1760" s="33" t="n"/>
      <c r="B1760" s="10" t="n"/>
      <c r="C1760" s="33" t="n"/>
      <c r="D1760" s="28" t="n"/>
      <c r="E1760" s="10" t="n"/>
      <c r="F1760" s="44" t="n"/>
      <c r="G1760" s="33" t="n"/>
      <c r="H1760" s="33" t="n"/>
      <c r="I1760" s="33" t="n"/>
      <c r="J1760" s="33" t="n"/>
      <c r="K1760" s="44" t="n"/>
      <c r="L1760" s="10" t="n"/>
      <c r="M1760" s="33" t="n"/>
      <c r="N1760" s="33" t="n"/>
      <c r="O1760" s="33" t="n"/>
      <c r="P1760" s="33" t="n"/>
      <c r="Q1760" s="33" t="n"/>
      <c r="R1760" s="33">
        <f>IF($AB1760="","",IFERROR(INDEX(ITP!$G$3:$G$46,MATCH($AB1760,ITP!$E$3:$E$46,0)),""))</f>
        <v/>
      </c>
      <c r="S1760" s="33" t="n"/>
      <c r="T1760" s="33" t="n"/>
      <c r="U1760" s="33">
        <f>IF($AB1760="","",IFERROR(INDEX(ITP!$I$3:$I$46,MATCH($AB1760,ITP!$E$3:$E$46,0)),""))</f>
        <v/>
      </c>
      <c r="V1760" s="33">
        <f>IF($AB1760="","",IFERROR(INDEX(ITP!$J$3:$J$46,MATCH($AB1760,ITP!$E$3:$E$46,0)),""))</f>
        <v/>
      </c>
      <c r="W1760" s="33">
        <f>IF($AB1760="","",IFERROR(INDEX(ITP!$K$3:$K$46,MATCH($AB1760,ITP!$E$3:$E$46,0)),""))</f>
        <v/>
      </c>
      <c r="X1760" s="33">
        <f>IF($AB1760="","",IFERROR(INDEX(ITP!$L$3:$L$46,MATCH($AB1760,ITP!$E$3:$E$46,0)),""))</f>
        <v/>
      </c>
      <c r="Y1760" s="33">
        <f>IF($AB1760="","",IFERROR(INDEX(ITP!$M$3:$M$46,MATCH($AB1760,ITP!$E$3:$E$46,0)),""))</f>
        <v/>
      </c>
      <c r="Z1760" s="33">
        <f>IF($AB1760="","",IFERROR(INDEX(ITP!$N$3:$N$46,MATCH($AB1760,ITP!$E$3:$E$46,0)),""))</f>
        <v/>
      </c>
      <c r="AA1760" s="13">
        <f>IF(A1760="","",A1760&amp;"|"&amp;COUNTIF($A$2:A1760,A1760))</f>
        <v/>
      </c>
      <c r="AB1760" s="13">
        <f>IF($A1760="","",IFERROR(INDEX(ITP!$C$3:$C$21,MATCH(1,INDEX((ITP!$A$3:$A$21=$A1760)*(((ITP!$B$3:$B$21="")+ISNUMBER(SEARCH(ITP!$B$3:$B$21,$G1760&amp;" "&amp;$T1760)))&gt;0),0),0)),""))</f>
        <v/>
      </c>
    </row>
    <row r="1761">
      <c r="A1761" s="33" t="n"/>
      <c r="B1761" s="10" t="n"/>
      <c r="C1761" s="33" t="n"/>
      <c r="D1761" s="28" t="n"/>
      <c r="E1761" s="10" t="n"/>
      <c r="F1761" s="44" t="n"/>
      <c r="G1761" s="33" t="n"/>
      <c r="H1761" s="33" t="n"/>
      <c r="I1761" s="33" t="n"/>
      <c r="J1761" s="33" t="n"/>
      <c r="K1761" s="44" t="n"/>
      <c r="L1761" s="10" t="n"/>
      <c r="M1761" s="33" t="n"/>
      <c r="N1761" s="33" t="n"/>
      <c r="O1761" s="33" t="n"/>
      <c r="P1761" s="33" t="n"/>
      <c r="Q1761" s="33" t="n"/>
      <c r="R1761" s="33">
        <f>IF($AB1761="","",IFERROR(INDEX(ITP!$G$3:$G$46,MATCH($AB1761,ITP!$E$3:$E$46,0)),""))</f>
        <v/>
      </c>
      <c r="S1761" s="33" t="n"/>
      <c r="T1761" s="33" t="n"/>
      <c r="U1761" s="33">
        <f>IF($AB1761="","",IFERROR(INDEX(ITP!$I$3:$I$46,MATCH($AB1761,ITP!$E$3:$E$46,0)),""))</f>
        <v/>
      </c>
      <c r="V1761" s="33">
        <f>IF($AB1761="","",IFERROR(INDEX(ITP!$J$3:$J$46,MATCH($AB1761,ITP!$E$3:$E$46,0)),""))</f>
        <v/>
      </c>
      <c r="W1761" s="33">
        <f>IF($AB1761="","",IFERROR(INDEX(ITP!$K$3:$K$46,MATCH($AB1761,ITP!$E$3:$E$46,0)),""))</f>
        <v/>
      </c>
      <c r="X1761" s="33">
        <f>IF($AB1761="","",IFERROR(INDEX(ITP!$L$3:$L$46,MATCH($AB1761,ITP!$E$3:$E$46,0)),""))</f>
        <v/>
      </c>
      <c r="Y1761" s="33">
        <f>IF($AB1761="","",IFERROR(INDEX(ITP!$M$3:$M$46,MATCH($AB1761,ITP!$E$3:$E$46,0)),""))</f>
        <v/>
      </c>
      <c r="Z1761" s="33">
        <f>IF($AB1761="","",IFERROR(INDEX(ITP!$N$3:$N$46,MATCH($AB1761,ITP!$E$3:$E$46,0)),""))</f>
        <v/>
      </c>
      <c r="AA1761" s="13">
        <f>IF(A1761="","",A1761&amp;"|"&amp;COUNTIF($A$2:A1761,A1761))</f>
        <v/>
      </c>
      <c r="AB1761" s="13">
        <f>IF($A1761="","",IFERROR(INDEX(ITP!$C$3:$C$21,MATCH(1,INDEX((ITP!$A$3:$A$21=$A1761)*(((ITP!$B$3:$B$21="")+ISNUMBER(SEARCH(ITP!$B$3:$B$21,$G1761&amp;" "&amp;$T1761)))&gt;0),0),0)),""))</f>
        <v/>
      </c>
    </row>
    <row r="1762">
      <c r="A1762" s="33" t="n"/>
      <c r="B1762" s="10" t="n"/>
      <c r="C1762" s="33" t="n"/>
      <c r="D1762" s="28" t="n"/>
      <c r="E1762" s="10" t="n"/>
      <c r="F1762" s="44" t="n"/>
      <c r="G1762" s="33" t="n"/>
      <c r="H1762" s="33" t="n"/>
      <c r="I1762" s="33" t="n"/>
      <c r="J1762" s="33" t="n"/>
      <c r="K1762" s="44" t="n"/>
      <c r="L1762" s="10" t="n"/>
      <c r="M1762" s="33" t="n"/>
      <c r="N1762" s="33" t="n"/>
      <c r="O1762" s="33" t="n"/>
      <c r="P1762" s="33" t="n"/>
      <c r="Q1762" s="33" t="n"/>
      <c r="R1762" s="33">
        <f>IF($AB1762="","",IFERROR(INDEX(ITP!$G$3:$G$46,MATCH($AB1762,ITP!$E$3:$E$46,0)),""))</f>
        <v/>
      </c>
      <c r="S1762" s="33" t="n"/>
      <c r="T1762" s="33" t="n"/>
      <c r="U1762" s="33">
        <f>IF($AB1762="","",IFERROR(INDEX(ITP!$I$3:$I$46,MATCH($AB1762,ITP!$E$3:$E$46,0)),""))</f>
        <v/>
      </c>
      <c r="V1762" s="33">
        <f>IF($AB1762="","",IFERROR(INDEX(ITP!$J$3:$J$46,MATCH($AB1762,ITP!$E$3:$E$46,0)),""))</f>
        <v/>
      </c>
      <c r="W1762" s="33">
        <f>IF($AB1762="","",IFERROR(INDEX(ITP!$K$3:$K$46,MATCH($AB1762,ITP!$E$3:$E$46,0)),""))</f>
        <v/>
      </c>
      <c r="X1762" s="33">
        <f>IF($AB1762="","",IFERROR(INDEX(ITP!$L$3:$L$46,MATCH($AB1762,ITP!$E$3:$E$46,0)),""))</f>
        <v/>
      </c>
      <c r="Y1762" s="33">
        <f>IF($AB1762="","",IFERROR(INDEX(ITP!$M$3:$M$46,MATCH($AB1762,ITP!$E$3:$E$46,0)),""))</f>
        <v/>
      </c>
      <c r="Z1762" s="33">
        <f>IF($AB1762="","",IFERROR(INDEX(ITP!$N$3:$N$46,MATCH($AB1762,ITP!$E$3:$E$46,0)),""))</f>
        <v/>
      </c>
      <c r="AA1762" s="13">
        <f>IF(A1762="","",A1762&amp;"|"&amp;COUNTIF($A$2:A1762,A1762))</f>
        <v/>
      </c>
      <c r="AB1762" s="13">
        <f>IF($A1762="","",IFERROR(INDEX(ITP!$C$3:$C$21,MATCH(1,INDEX((ITP!$A$3:$A$21=$A1762)*(((ITP!$B$3:$B$21="")+ISNUMBER(SEARCH(ITP!$B$3:$B$21,$G1762&amp;" "&amp;$T1762)))&gt;0),0),0)),""))</f>
        <v/>
      </c>
    </row>
    <row r="1763">
      <c r="A1763" s="33" t="n"/>
      <c r="B1763" s="10" t="n"/>
      <c r="C1763" s="33" t="n"/>
      <c r="D1763" s="28" t="n"/>
      <c r="E1763" s="10" t="n"/>
      <c r="F1763" s="44" t="n"/>
      <c r="G1763" s="33" t="n"/>
      <c r="H1763" s="33" t="n"/>
      <c r="I1763" s="33" t="n"/>
      <c r="J1763" s="33" t="n"/>
      <c r="K1763" s="44" t="n"/>
      <c r="L1763" s="10" t="n"/>
      <c r="M1763" s="33" t="n"/>
      <c r="N1763" s="33" t="n"/>
      <c r="O1763" s="33" t="n"/>
      <c r="P1763" s="33" t="n"/>
      <c r="Q1763" s="33" t="n"/>
      <c r="R1763" s="33">
        <f>IF($AB1763="","",IFERROR(INDEX(ITP!$G$3:$G$46,MATCH($AB1763,ITP!$E$3:$E$46,0)),""))</f>
        <v/>
      </c>
      <c r="S1763" s="33" t="n"/>
      <c r="T1763" s="33" t="n"/>
      <c r="U1763" s="33">
        <f>IF($AB1763="","",IFERROR(INDEX(ITP!$I$3:$I$46,MATCH($AB1763,ITP!$E$3:$E$46,0)),""))</f>
        <v/>
      </c>
      <c r="V1763" s="33">
        <f>IF($AB1763="","",IFERROR(INDEX(ITP!$J$3:$J$46,MATCH($AB1763,ITP!$E$3:$E$46,0)),""))</f>
        <v/>
      </c>
      <c r="W1763" s="33">
        <f>IF($AB1763="","",IFERROR(INDEX(ITP!$K$3:$K$46,MATCH($AB1763,ITP!$E$3:$E$46,0)),""))</f>
        <v/>
      </c>
      <c r="X1763" s="33">
        <f>IF($AB1763="","",IFERROR(INDEX(ITP!$L$3:$L$46,MATCH($AB1763,ITP!$E$3:$E$46,0)),""))</f>
        <v/>
      </c>
      <c r="Y1763" s="33">
        <f>IF($AB1763="","",IFERROR(INDEX(ITP!$M$3:$M$46,MATCH($AB1763,ITP!$E$3:$E$46,0)),""))</f>
        <v/>
      </c>
      <c r="Z1763" s="33">
        <f>IF($AB1763="","",IFERROR(INDEX(ITP!$N$3:$N$46,MATCH($AB1763,ITP!$E$3:$E$46,0)),""))</f>
        <v/>
      </c>
      <c r="AA1763" s="13">
        <f>IF(A1763="","",A1763&amp;"|"&amp;COUNTIF($A$2:A1763,A1763))</f>
        <v/>
      </c>
      <c r="AB1763" s="13">
        <f>IF($A1763="","",IFERROR(INDEX(ITP!$C$3:$C$21,MATCH(1,INDEX((ITP!$A$3:$A$21=$A1763)*(((ITP!$B$3:$B$21="")+ISNUMBER(SEARCH(ITP!$B$3:$B$21,$G1763&amp;" "&amp;$T1763)))&gt;0),0),0)),""))</f>
        <v/>
      </c>
    </row>
    <row r="1764">
      <c r="A1764" s="33" t="n"/>
      <c r="B1764" s="10" t="n"/>
      <c r="C1764" s="33" t="n"/>
      <c r="D1764" s="28" t="n"/>
      <c r="E1764" s="10" t="n"/>
      <c r="F1764" s="44" t="n"/>
      <c r="G1764" s="33" t="n"/>
      <c r="H1764" s="33" t="n"/>
      <c r="I1764" s="33" t="n"/>
      <c r="J1764" s="33" t="n"/>
      <c r="K1764" s="44" t="n"/>
      <c r="L1764" s="10" t="n"/>
      <c r="M1764" s="33" t="n"/>
      <c r="N1764" s="33" t="n"/>
      <c r="O1764" s="33" t="n"/>
      <c r="P1764" s="33" t="n"/>
      <c r="Q1764" s="33" t="n"/>
      <c r="R1764" s="33">
        <f>IF($AB1764="","",IFERROR(INDEX(ITP!$G$3:$G$46,MATCH($AB1764,ITP!$E$3:$E$46,0)),""))</f>
        <v/>
      </c>
      <c r="S1764" s="33" t="n"/>
      <c r="T1764" s="33" t="n"/>
      <c r="U1764" s="33">
        <f>IF($AB1764="","",IFERROR(INDEX(ITP!$I$3:$I$46,MATCH($AB1764,ITP!$E$3:$E$46,0)),""))</f>
        <v/>
      </c>
      <c r="V1764" s="33">
        <f>IF($AB1764="","",IFERROR(INDEX(ITP!$J$3:$J$46,MATCH($AB1764,ITP!$E$3:$E$46,0)),""))</f>
        <v/>
      </c>
      <c r="W1764" s="33">
        <f>IF($AB1764="","",IFERROR(INDEX(ITP!$K$3:$K$46,MATCH($AB1764,ITP!$E$3:$E$46,0)),""))</f>
        <v/>
      </c>
      <c r="X1764" s="33">
        <f>IF($AB1764="","",IFERROR(INDEX(ITP!$L$3:$L$46,MATCH($AB1764,ITP!$E$3:$E$46,0)),""))</f>
        <v/>
      </c>
      <c r="Y1764" s="33">
        <f>IF($AB1764="","",IFERROR(INDEX(ITP!$M$3:$M$46,MATCH($AB1764,ITP!$E$3:$E$46,0)),""))</f>
        <v/>
      </c>
      <c r="Z1764" s="33">
        <f>IF($AB1764="","",IFERROR(INDEX(ITP!$N$3:$N$46,MATCH($AB1764,ITP!$E$3:$E$46,0)),""))</f>
        <v/>
      </c>
      <c r="AA1764" s="13">
        <f>IF(A1764="","",A1764&amp;"|"&amp;COUNTIF($A$2:A1764,A1764))</f>
        <v/>
      </c>
      <c r="AB1764" s="13">
        <f>IF($A1764="","",IFERROR(INDEX(ITP!$C$3:$C$21,MATCH(1,INDEX((ITP!$A$3:$A$21=$A1764)*(((ITP!$B$3:$B$21="")+ISNUMBER(SEARCH(ITP!$B$3:$B$21,$G1764&amp;" "&amp;$T1764)))&gt;0),0),0)),""))</f>
        <v/>
      </c>
    </row>
    <row r="1765">
      <c r="A1765" s="33" t="n"/>
      <c r="B1765" s="10" t="n"/>
      <c r="C1765" s="33" t="n"/>
      <c r="D1765" s="28" t="n"/>
      <c r="E1765" s="10" t="n"/>
      <c r="F1765" s="44" t="n"/>
      <c r="G1765" s="33" t="n"/>
      <c r="H1765" s="33" t="n"/>
      <c r="I1765" s="33" t="n"/>
      <c r="J1765" s="33" t="n"/>
      <c r="K1765" s="44" t="n"/>
      <c r="L1765" s="10" t="n"/>
      <c r="M1765" s="33" t="n"/>
      <c r="N1765" s="33" t="n"/>
      <c r="O1765" s="33" t="n"/>
      <c r="P1765" s="33" t="n"/>
      <c r="Q1765" s="33" t="n"/>
      <c r="R1765" s="33">
        <f>IF($AB1765="","",IFERROR(INDEX(ITP!$G$3:$G$46,MATCH($AB1765,ITP!$E$3:$E$46,0)),""))</f>
        <v/>
      </c>
      <c r="S1765" s="33" t="n"/>
      <c r="T1765" s="33" t="n"/>
      <c r="U1765" s="33">
        <f>IF($AB1765="","",IFERROR(INDEX(ITP!$I$3:$I$46,MATCH($AB1765,ITP!$E$3:$E$46,0)),""))</f>
        <v/>
      </c>
      <c r="V1765" s="33">
        <f>IF($AB1765="","",IFERROR(INDEX(ITP!$J$3:$J$46,MATCH($AB1765,ITP!$E$3:$E$46,0)),""))</f>
        <v/>
      </c>
      <c r="W1765" s="33">
        <f>IF($AB1765="","",IFERROR(INDEX(ITP!$K$3:$K$46,MATCH($AB1765,ITP!$E$3:$E$46,0)),""))</f>
        <v/>
      </c>
      <c r="X1765" s="33">
        <f>IF($AB1765="","",IFERROR(INDEX(ITP!$L$3:$L$46,MATCH($AB1765,ITP!$E$3:$E$46,0)),""))</f>
        <v/>
      </c>
      <c r="Y1765" s="33">
        <f>IF($AB1765="","",IFERROR(INDEX(ITP!$M$3:$M$46,MATCH($AB1765,ITP!$E$3:$E$46,0)),""))</f>
        <v/>
      </c>
      <c r="Z1765" s="33">
        <f>IF($AB1765="","",IFERROR(INDEX(ITP!$N$3:$N$46,MATCH($AB1765,ITP!$E$3:$E$46,0)),""))</f>
        <v/>
      </c>
      <c r="AA1765" s="13">
        <f>IF(A1765="","",A1765&amp;"|"&amp;COUNTIF($A$2:A1765,A1765))</f>
        <v/>
      </c>
      <c r="AB1765" s="13">
        <f>IF($A1765="","",IFERROR(INDEX(ITP!$C$3:$C$21,MATCH(1,INDEX((ITP!$A$3:$A$21=$A1765)*(((ITP!$B$3:$B$21="")+ISNUMBER(SEARCH(ITP!$B$3:$B$21,$G1765&amp;" "&amp;$T1765)))&gt;0),0),0)),""))</f>
        <v/>
      </c>
    </row>
    <row r="1766">
      <c r="A1766" s="33" t="n"/>
      <c r="B1766" s="10" t="n"/>
      <c r="C1766" s="33" t="n"/>
      <c r="D1766" s="28" t="n"/>
      <c r="E1766" s="10" t="n"/>
      <c r="F1766" s="44" t="n"/>
      <c r="G1766" s="33" t="n"/>
      <c r="H1766" s="33" t="n"/>
      <c r="I1766" s="33" t="n"/>
      <c r="J1766" s="33" t="n"/>
      <c r="K1766" s="44" t="n"/>
      <c r="L1766" s="10" t="n"/>
      <c r="M1766" s="33" t="n"/>
      <c r="N1766" s="33" t="n"/>
      <c r="O1766" s="33" t="n"/>
      <c r="P1766" s="33" t="n"/>
      <c r="Q1766" s="33" t="n"/>
      <c r="R1766" s="33">
        <f>IF($AB1766="","",IFERROR(INDEX(ITP!$G$3:$G$46,MATCH($AB1766,ITP!$E$3:$E$46,0)),""))</f>
        <v/>
      </c>
      <c r="S1766" s="33" t="n"/>
      <c r="T1766" s="33" t="n"/>
      <c r="U1766" s="33">
        <f>IF($AB1766="","",IFERROR(INDEX(ITP!$I$3:$I$46,MATCH($AB1766,ITP!$E$3:$E$46,0)),""))</f>
        <v/>
      </c>
      <c r="V1766" s="33">
        <f>IF($AB1766="","",IFERROR(INDEX(ITP!$J$3:$J$46,MATCH($AB1766,ITP!$E$3:$E$46,0)),""))</f>
        <v/>
      </c>
      <c r="W1766" s="33">
        <f>IF($AB1766="","",IFERROR(INDEX(ITP!$K$3:$K$46,MATCH($AB1766,ITP!$E$3:$E$46,0)),""))</f>
        <v/>
      </c>
      <c r="X1766" s="33">
        <f>IF($AB1766="","",IFERROR(INDEX(ITP!$L$3:$L$46,MATCH($AB1766,ITP!$E$3:$E$46,0)),""))</f>
        <v/>
      </c>
      <c r="Y1766" s="33">
        <f>IF($AB1766="","",IFERROR(INDEX(ITP!$M$3:$M$46,MATCH($AB1766,ITP!$E$3:$E$46,0)),""))</f>
        <v/>
      </c>
      <c r="Z1766" s="33">
        <f>IF($AB1766="","",IFERROR(INDEX(ITP!$N$3:$N$46,MATCH($AB1766,ITP!$E$3:$E$46,0)),""))</f>
        <v/>
      </c>
      <c r="AA1766" s="13">
        <f>IF(A1766="","",A1766&amp;"|"&amp;COUNTIF($A$2:A1766,A1766))</f>
        <v/>
      </c>
      <c r="AB1766" s="13">
        <f>IF($A1766="","",IFERROR(INDEX(ITP!$C$3:$C$21,MATCH(1,INDEX((ITP!$A$3:$A$21=$A1766)*(((ITP!$B$3:$B$21="")+ISNUMBER(SEARCH(ITP!$B$3:$B$21,$G1766&amp;" "&amp;$T1766)))&gt;0),0),0)),""))</f>
        <v/>
      </c>
    </row>
    <row r="1767">
      <c r="A1767" s="33" t="n"/>
      <c r="B1767" s="10" t="n"/>
      <c r="C1767" s="33" t="n"/>
      <c r="D1767" s="28" t="n"/>
      <c r="E1767" s="10" t="n"/>
      <c r="F1767" s="44" t="n"/>
      <c r="G1767" s="33" t="n"/>
      <c r="H1767" s="33" t="n"/>
      <c r="I1767" s="33" t="n"/>
      <c r="J1767" s="33" t="n"/>
      <c r="K1767" s="44" t="n"/>
      <c r="L1767" s="10" t="n"/>
      <c r="M1767" s="33" t="n"/>
      <c r="N1767" s="33" t="n"/>
      <c r="O1767" s="33" t="n"/>
      <c r="P1767" s="33" t="n"/>
      <c r="Q1767" s="33" t="n"/>
      <c r="R1767" s="33">
        <f>IF($AB1767="","",IFERROR(INDEX(ITP!$G$3:$G$46,MATCH($AB1767,ITP!$E$3:$E$46,0)),""))</f>
        <v/>
      </c>
      <c r="S1767" s="33" t="n"/>
      <c r="T1767" s="33" t="n"/>
      <c r="U1767" s="33">
        <f>IF($AB1767="","",IFERROR(INDEX(ITP!$I$3:$I$46,MATCH($AB1767,ITP!$E$3:$E$46,0)),""))</f>
        <v/>
      </c>
      <c r="V1767" s="33">
        <f>IF($AB1767="","",IFERROR(INDEX(ITP!$J$3:$J$46,MATCH($AB1767,ITP!$E$3:$E$46,0)),""))</f>
        <v/>
      </c>
      <c r="W1767" s="33">
        <f>IF($AB1767="","",IFERROR(INDEX(ITP!$K$3:$K$46,MATCH($AB1767,ITP!$E$3:$E$46,0)),""))</f>
        <v/>
      </c>
      <c r="X1767" s="33">
        <f>IF($AB1767="","",IFERROR(INDEX(ITP!$L$3:$L$46,MATCH($AB1767,ITP!$E$3:$E$46,0)),""))</f>
        <v/>
      </c>
      <c r="Y1767" s="33">
        <f>IF($AB1767="","",IFERROR(INDEX(ITP!$M$3:$M$46,MATCH($AB1767,ITP!$E$3:$E$46,0)),""))</f>
        <v/>
      </c>
      <c r="Z1767" s="33">
        <f>IF($AB1767="","",IFERROR(INDEX(ITP!$N$3:$N$46,MATCH($AB1767,ITP!$E$3:$E$46,0)),""))</f>
        <v/>
      </c>
      <c r="AA1767" s="13">
        <f>IF(A1767="","",A1767&amp;"|"&amp;COUNTIF($A$2:A1767,A1767))</f>
        <v/>
      </c>
      <c r="AB1767" s="13">
        <f>IF($A1767="","",IFERROR(INDEX(ITP!$C$3:$C$21,MATCH(1,INDEX((ITP!$A$3:$A$21=$A1767)*(((ITP!$B$3:$B$21="")+ISNUMBER(SEARCH(ITP!$B$3:$B$21,$G1767&amp;" "&amp;$T1767)))&gt;0),0),0)),""))</f>
        <v/>
      </c>
    </row>
    <row r="1768">
      <c r="A1768" s="33" t="n"/>
      <c r="B1768" s="10" t="n"/>
      <c r="C1768" s="33" t="n"/>
      <c r="D1768" s="28" t="n"/>
      <c r="E1768" s="10" t="n"/>
      <c r="F1768" s="44" t="n"/>
      <c r="G1768" s="33" t="n"/>
      <c r="H1768" s="33" t="n"/>
      <c r="I1768" s="33" t="n"/>
      <c r="J1768" s="33" t="n"/>
      <c r="K1768" s="44" t="n"/>
      <c r="L1768" s="10" t="n"/>
      <c r="M1768" s="33" t="n"/>
      <c r="N1768" s="33" t="n"/>
      <c r="O1768" s="33" t="n"/>
      <c r="P1768" s="33" t="n"/>
      <c r="Q1768" s="33" t="n"/>
      <c r="R1768" s="33">
        <f>IF($AB1768="","",IFERROR(INDEX(ITP!$G$3:$G$46,MATCH($AB1768,ITP!$E$3:$E$46,0)),""))</f>
        <v/>
      </c>
      <c r="S1768" s="33" t="n"/>
      <c r="T1768" s="33" t="n"/>
      <c r="U1768" s="33">
        <f>IF($AB1768="","",IFERROR(INDEX(ITP!$I$3:$I$46,MATCH($AB1768,ITP!$E$3:$E$46,0)),""))</f>
        <v/>
      </c>
      <c r="V1768" s="33">
        <f>IF($AB1768="","",IFERROR(INDEX(ITP!$J$3:$J$46,MATCH($AB1768,ITP!$E$3:$E$46,0)),""))</f>
        <v/>
      </c>
      <c r="W1768" s="33">
        <f>IF($AB1768="","",IFERROR(INDEX(ITP!$K$3:$K$46,MATCH($AB1768,ITP!$E$3:$E$46,0)),""))</f>
        <v/>
      </c>
      <c r="X1768" s="33">
        <f>IF($AB1768="","",IFERROR(INDEX(ITP!$L$3:$L$46,MATCH($AB1768,ITP!$E$3:$E$46,0)),""))</f>
        <v/>
      </c>
      <c r="Y1768" s="33">
        <f>IF($AB1768="","",IFERROR(INDEX(ITP!$M$3:$M$46,MATCH($AB1768,ITP!$E$3:$E$46,0)),""))</f>
        <v/>
      </c>
      <c r="Z1768" s="33">
        <f>IF($AB1768="","",IFERROR(INDEX(ITP!$N$3:$N$46,MATCH($AB1768,ITP!$E$3:$E$46,0)),""))</f>
        <v/>
      </c>
      <c r="AA1768" s="13">
        <f>IF(A1768="","",A1768&amp;"|"&amp;COUNTIF($A$2:A1768,A1768))</f>
        <v/>
      </c>
      <c r="AB1768" s="13">
        <f>IF($A1768="","",IFERROR(INDEX(ITP!$C$3:$C$21,MATCH(1,INDEX((ITP!$A$3:$A$21=$A1768)*(((ITP!$B$3:$B$21="")+ISNUMBER(SEARCH(ITP!$B$3:$B$21,$G1768&amp;" "&amp;$T1768)))&gt;0),0),0)),""))</f>
        <v/>
      </c>
    </row>
    <row r="1769">
      <c r="A1769" s="33" t="n"/>
      <c r="B1769" s="10" t="n"/>
      <c r="C1769" s="33" t="n"/>
      <c r="D1769" s="28" t="n"/>
      <c r="E1769" s="10" t="n"/>
      <c r="F1769" s="44" t="n"/>
      <c r="G1769" s="33" t="n"/>
      <c r="H1769" s="33" t="n"/>
      <c r="I1769" s="33" t="n"/>
      <c r="J1769" s="33" t="n"/>
      <c r="K1769" s="44" t="n"/>
      <c r="L1769" s="10" t="n"/>
      <c r="M1769" s="33" t="n"/>
      <c r="N1769" s="33" t="n"/>
      <c r="O1769" s="33" t="n"/>
      <c r="P1769" s="33" t="n"/>
      <c r="Q1769" s="33" t="n"/>
      <c r="R1769" s="33">
        <f>IF($AB1769="","",IFERROR(INDEX(ITP!$G$3:$G$46,MATCH($AB1769,ITP!$E$3:$E$46,0)),""))</f>
        <v/>
      </c>
      <c r="S1769" s="33" t="n"/>
      <c r="T1769" s="33" t="n"/>
      <c r="U1769" s="33">
        <f>IF($AB1769="","",IFERROR(INDEX(ITP!$I$3:$I$46,MATCH($AB1769,ITP!$E$3:$E$46,0)),""))</f>
        <v/>
      </c>
      <c r="V1769" s="33">
        <f>IF($AB1769="","",IFERROR(INDEX(ITP!$J$3:$J$46,MATCH($AB1769,ITP!$E$3:$E$46,0)),""))</f>
        <v/>
      </c>
      <c r="W1769" s="33">
        <f>IF($AB1769="","",IFERROR(INDEX(ITP!$K$3:$K$46,MATCH($AB1769,ITP!$E$3:$E$46,0)),""))</f>
        <v/>
      </c>
      <c r="X1769" s="33">
        <f>IF($AB1769="","",IFERROR(INDEX(ITP!$L$3:$L$46,MATCH($AB1769,ITP!$E$3:$E$46,0)),""))</f>
        <v/>
      </c>
      <c r="Y1769" s="33">
        <f>IF($AB1769="","",IFERROR(INDEX(ITP!$M$3:$M$46,MATCH($AB1769,ITP!$E$3:$E$46,0)),""))</f>
        <v/>
      </c>
      <c r="Z1769" s="33">
        <f>IF($AB1769="","",IFERROR(INDEX(ITP!$N$3:$N$46,MATCH($AB1769,ITP!$E$3:$E$46,0)),""))</f>
        <v/>
      </c>
      <c r="AA1769" s="13">
        <f>IF(A1769="","",A1769&amp;"|"&amp;COUNTIF($A$2:A1769,A1769))</f>
        <v/>
      </c>
      <c r="AB1769" s="13">
        <f>IF($A1769="","",IFERROR(INDEX(ITP!$C$3:$C$21,MATCH(1,INDEX((ITP!$A$3:$A$21=$A1769)*(((ITP!$B$3:$B$21="")+ISNUMBER(SEARCH(ITP!$B$3:$B$21,$G1769&amp;" "&amp;$T1769)))&gt;0),0),0)),""))</f>
        <v/>
      </c>
    </row>
    <row r="1770">
      <c r="A1770" s="33" t="n"/>
      <c r="B1770" s="10" t="n"/>
      <c r="C1770" s="33" t="n"/>
      <c r="D1770" s="28" t="n"/>
      <c r="E1770" s="10" t="n"/>
      <c r="F1770" s="44" t="n"/>
      <c r="G1770" s="33" t="n"/>
      <c r="H1770" s="33" t="n"/>
      <c r="I1770" s="33" t="n"/>
      <c r="J1770" s="33" t="n"/>
      <c r="K1770" s="44" t="n"/>
      <c r="L1770" s="10" t="n"/>
      <c r="M1770" s="33" t="n"/>
      <c r="N1770" s="33" t="n"/>
      <c r="O1770" s="33" t="n"/>
      <c r="P1770" s="33" t="n"/>
      <c r="Q1770" s="33" t="n"/>
      <c r="R1770" s="33">
        <f>IF($AB1770="","",IFERROR(INDEX(ITP!$G$3:$G$46,MATCH($AB1770,ITP!$E$3:$E$46,0)),""))</f>
        <v/>
      </c>
      <c r="S1770" s="33" t="n"/>
      <c r="T1770" s="33" t="n"/>
      <c r="U1770" s="33">
        <f>IF($AB1770="","",IFERROR(INDEX(ITP!$I$3:$I$46,MATCH($AB1770,ITP!$E$3:$E$46,0)),""))</f>
        <v/>
      </c>
      <c r="V1770" s="33">
        <f>IF($AB1770="","",IFERROR(INDEX(ITP!$J$3:$J$46,MATCH($AB1770,ITP!$E$3:$E$46,0)),""))</f>
        <v/>
      </c>
      <c r="W1770" s="33">
        <f>IF($AB1770="","",IFERROR(INDEX(ITP!$K$3:$K$46,MATCH($AB1770,ITP!$E$3:$E$46,0)),""))</f>
        <v/>
      </c>
      <c r="X1770" s="33">
        <f>IF($AB1770="","",IFERROR(INDEX(ITP!$L$3:$L$46,MATCH($AB1770,ITP!$E$3:$E$46,0)),""))</f>
        <v/>
      </c>
      <c r="Y1770" s="33">
        <f>IF($AB1770="","",IFERROR(INDEX(ITP!$M$3:$M$46,MATCH($AB1770,ITP!$E$3:$E$46,0)),""))</f>
        <v/>
      </c>
      <c r="Z1770" s="33">
        <f>IF($AB1770="","",IFERROR(INDEX(ITP!$N$3:$N$46,MATCH($AB1770,ITP!$E$3:$E$46,0)),""))</f>
        <v/>
      </c>
      <c r="AA1770" s="13">
        <f>IF(A1770="","",A1770&amp;"|"&amp;COUNTIF($A$2:A1770,A1770))</f>
        <v/>
      </c>
      <c r="AB1770" s="13">
        <f>IF($A1770="","",IFERROR(INDEX(ITP!$C$3:$C$21,MATCH(1,INDEX((ITP!$A$3:$A$21=$A1770)*(((ITP!$B$3:$B$21="")+ISNUMBER(SEARCH(ITP!$B$3:$B$21,$G1770&amp;" "&amp;$T1770)))&gt;0),0),0)),""))</f>
        <v/>
      </c>
    </row>
    <row r="1771">
      <c r="A1771" s="33" t="n"/>
      <c r="B1771" s="10" t="n"/>
      <c r="C1771" s="33" t="n"/>
      <c r="D1771" s="28" t="n"/>
      <c r="E1771" s="10" t="n"/>
      <c r="F1771" s="44" t="n"/>
      <c r="G1771" s="33" t="n"/>
      <c r="H1771" s="33" t="n"/>
      <c r="I1771" s="33" t="n"/>
      <c r="J1771" s="33" t="n"/>
      <c r="K1771" s="44" t="n"/>
      <c r="L1771" s="10" t="n"/>
      <c r="M1771" s="33" t="n"/>
      <c r="N1771" s="33" t="n"/>
      <c r="O1771" s="33" t="n"/>
      <c r="P1771" s="33" t="n"/>
      <c r="Q1771" s="33" t="n"/>
      <c r="R1771" s="33">
        <f>IF($AB1771="","",IFERROR(INDEX(ITP!$G$3:$G$46,MATCH($AB1771,ITP!$E$3:$E$46,0)),""))</f>
        <v/>
      </c>
      <c r="S1771" s="33" t="n"/>
      <c r="T1771" s="33" t="n"/>
      <c r="U1771" s="33">
        <f>IF($AB1771="","",IFERROR(INDEX(ITP!$I$3:$I$46,MATCH($AB1771,ITP!$E$3:$E$46,0)),""))</f>
        <v/>
      </c>
      <c r="V1771" s="33">
        <f>IF($AB1771="","",IFERROR(INDEX(ITP!$J$3:$J$46,MATCH($AB1771,ITP!$E$3:$E$46,0)),""))</f>
        <v/>
      </c>
      <c r="W1771" s="33">
        <f>IF($AB1771="","",IFERROR(INDEX(ITP!$K$3:$K$46,MATCH($AB1771,ITP!$E$3:$E$46,0)),""))</f>
        <v/>
      </c>
      <c r="X1771" s="33">
        <f>IF($AB1771="","",IFERROR(INDEX(ITP!$L$3:$L$46,MATCH($AB1771,ITP!$E$3:$E$46,0)),""))</f>
        <v/>
      </c>
      <c r="Y1771" s="33">
        <f>IF($AB1771="","",IFERROR(INDEX(ITP!$M$3:$M$46,MATCH($AB1771,ITP!$E$3:$E$46,0)),""))</f>
        <v/>
      </c>
      <c r="Z1771" s="33">
        <f>IF($AB1771="","",IFERROR(INDEX(ITP!$N$3:$N$46,MATCH($AB1771,ITP!$E$3:$E$46,0)),""))</f>
        <v/>
      </c>
      <c r="AA1771" s="13">
        <f>IF(A1771="","",A1771&amp;"|"&amp;COUNTIF($A$2:A1771,A1771))</f>
        <v/>
      </c>
      <c r="AB1771" s="13">
        <f>IF($A1771="","",IFERROR(INDEX(ITP!$C$3:$C$21,MATCH(1,INDEX((ITP!$A$3:$A$21=$A1771)*(((ITP!$B$3:$B$21="")+ISNUMBER(SEARCH(ITP!$B$3:$B$21,$G1771&amp;" "&amp;$T1771)))&gt;0),0),0)),""))</f>
        <v/>
      </c>
    </row>
    <row r="1772">
      <c r="A1772" s="33" t="n"/>
      <c r="B1772" s="10" t="n"/>
      <c r="C1772" s="33" t="n"/>
      <c r="D1772" s="28" t="n"/>
      <c r="E1772" s="10" t="n"/>
      <c r="F1772" s="44" t="n"/>
      <c r="G1772" s="33" t="n"/>
      <c r="H1772" s="33" t="n"/>
      <c r="I1772" s="33" t="n"/>
      <c r="J1772" s="33" t="n"/>
      <c r="K1772" s="44" t="n"/>
      <c r="L1772" s="10" t="n"/>
      <c r="M1772" s="33" t="n"/>
      <c r="N1772" s="33" t="n"/>
      <c r="O1772" s="33" t="n"/>
      <c r="P1772" s="33" t="n"/>
      <c r="Q1772" s="33" t="n"/>
      <c r="R1772" s="33">
        <f>IF($AB1772="","",IFERROR(INDEX(ITP!$G$3:$G$46,MATCH($AB1772,ITP!$E$3:$E$46,0)),""))</f>
        <v/>
      </c>
      <c r="S1772" s="33" t="n"/>
      <c r="T1772" s="33" t="n"/>
      <c r="U1772" s="33">
        <f>IF($AB1772="","",IFERROR(INDEX(ITP!$I$3:$I$46,MATCH($AB1772,ITP!$E$3:$E$46,0)),""))</f>
        <v/>
      </c>
      <c r="V1772" s="33">
        <f>IF($AB1772="","",IFERROR(INDEX(ITP!$J$3:$J$46,MATCH($AB1772,ITP!$E$3:$E$46,0)),""))</f>
        <v/>
      </c>
      <c r="W1772" s="33">
        <f>IF($AB1772="","",IFERROR(INDEX(ITP!$K$3:$K$46,MATCH($AB1772,ITP!$E$3:$E$46,0)),""))</f>
        <v/>
      </c>
      <c r="X1772" s="33">
        <f>IF($AB1772="","",IFERROR(INDEX(ITP!$L$3:$L$46,MATCH($AB1772,ITP!$E$3:$E$46,0)),""))</f>
        <v/>
      </c>
      <c r="Y1772" s="33">
        <f>IF($AB1772="","",IFERROR(INDEX(ITP!$M$3:$M$46,MATCH($AB1772,ITP!$E$3:$E$46,0)),""))</f>
        <v/>
      </c>
      <c r="Z1772" s="33">
        <f>IF($AB1772="","",IFERROR(INDEX(ITP!$N$3:$N$46,MATCH($AB1772,ITP!$E$3:$E$46,0)),""))</f>
        <v/>
      </c>
      <c r="AA1772" s="13">
        <f>IF(A1772="","",A1772&amp;"|"&amp;COUNTIF($A$2:A1772,A1772))</f>
        <v/>
      </c>
      <c r="AB1772" s="13">
        <f>IF($A1772="","",IFERROR(INDEX(ITP!$C$3:$C$21,MATCH(1,INDEX((ITP!$A$3:$A$21=$A1772)*(((ITP!$B$3:$B$21="")+ISNUMBER(SEARCH(ITP!$B$3:$B$21,$G1772&amp;" "&amp;$T1772)))&gt;0),0),0)),""))</f>
        <v/>
      </c>
    </row>
    <row r="1773">
      <c r="A1773" s="33" t="n"/>
      <c r="B1773" s="10" t="n"/>
      <c r="C1773" s="33" t="n"/>
      <c r="D1773" s="28" t="n"/>
      <c r="E1773" s="10" t="n"/>
      <c r="F1773" s="44" t="n"/>
      <c r="G1773" s="33" t="n"/>
      <c r="H1773" s="33" t="n"/>
      <c r="I1773" s="33" t="n"/>
      <c r="J1773" s="33" t="n"/>
      <c r="K1773" s="44" t="n"/>
      <c r="L1773" s="10" t="n"/>
      <c r="M1773" s="33" t="n"/>
      <c r="N1773" s="33" t="n"/>
      <c r="O1773" s="33" t="n"/>
      <c r="P1773" s="33" t="n"/>
      <c r="Q1773" s="33" t="n"/>
      <c r="R1773" s="33">
        <f>IF($AB1773="","",IFERROR(INDEX(ITP!$G$3:$G$46,MATCH($AB1773,ITP!$E$3:$E$46,0)),""))</f>
        <v/>
      </c>
      <c r="S1773" s="33" t="n"/>
      <c r="T1773" s="33" t="n"/>
      <c r="U1773" s="33">
        <f>IF($AB1773="","",IFERROR(INDEX(ITP!$I$3:$I$46,MATCH($AB1773,ITP!$E$3:$E$46,0)),""))</f>
        <v/>
      </c>
      <c r="V1773" s="33">
        <f>IF($AB1773="","",IFERROR(INDEX(ITP!$J$3:$J$46,MATCH($AB1773,ITP!$E$3:$E$46,0)),""))</f>
        <v/>
      </c>
      <c r="W1773" s="33">
        <f>IF($AB1773="","",IFERROR(INDEX(ITP!$K$3:$K$46,MATCH($AB1773,ITP!$E$3:$E$46,0)),""))</f>
        <v/>
      </c>
      <c r="X1773" s="33">
        <f>IF($AB1773="","",IFERROR(INDEX(ITP!$L$3:$L$46,MATCH($AB1773,ITP!$E$3:$E$46,0)),""))</f>
        <v/>
      </c>
      <c r="Y1773" s="33">
        <f>IF($AB1773="","",IFERROR(INDEX(ITP!$M$3:$M$46,MATCH($AB1773,ITP!$E$3:$E$46,0)),""))</f>
        <v/>
      </c>
      <c r="Z1773" s="33">
        <f>IF($AB1773="","",IFERROR(INDEX(ITP!$N$3:$N$46,MATCH($AB1773,ITP!$E$3:$E$46,0)),""))</f>
        <v/>
      </c>
      <c r="AA1773" s="13">
        <f>IF(A1773="","",A1773&amp;"|"&amp;COUNTIF($A$2:A1773,A1773))</f>
        <v/>
      </c>
      <c r="AB1773" s="13">
        <f>IF($A1773="","",IFERROR(INDEX(ITP!$C$3:$C$21,MATCH(1,INDEX((ITP!$A$3:$A$21=$A1773)*(((ITP!$B$3:$B$21="")+ISNUMBER(SEARCH(ITP!$B$3:$B$21,$G1773&amp;" "&amp;$T1773)))&gt;0),0),0)),""))</f>
        <v/>
      </c>
    </row>
    <row r="1774">
      <c r="A1774" s="33" t="n"/>
      <c r="B1774" s="10" t="n"/>
      <c r="C1774" s="33" t="n"/>
      <c r="D1774" s="28" t="n"/>
      <c r="E1774" s="10" t="n"/>
      <c r="F1774" s="44" t="n"/>
      <c r="G1774" s="33" t="n"/>
      <c r="H1774" s="33" t="n"/>
      <c r="I1774" s="33" t="n"/>
      <c r="J1774" s="33" t="n"/>
      <c r="K1774" s="44" t="n"/>
      <c r="L1774" s="10" t="n"/>
      <c r="M1774" s="33" t="n"/>
      <c r="N1774" s="33" t="n"/>
      <c r="O1774" s="33" t="n"/>
      <c r="P1774" s="33" t="n"/>
      <c r="Q1774" s="33" t="n"/>
      <c r="R1774" s="33">
        <f>IF($AB1774="","",IFERROR(INDEX(ITP!$G$3:$G$46,MATCH($AB1774,ITP!$E$3:$E$46,0)),""))</f>
        <v/>
      </c>
      <c r="S1774" s="33" t="n"/>
      <c r="T1774" s="33" t="n"/>
      <c r="U1774" s="33">
        <f>IF($AB1774="","",IFERROR(INDEX(ITP!$I$3:$I$46,MATCH($AB1774,ITP!$E$3:$E$46,0)),""))</f>
        <v/>
      </c>
      <c r="V1774" s="33">
        <f>IF($AB1774="","",IFERROR(INDEX(ITP!$J$3:$J$46,MATCH($AB1774,ITP!$E$3:$E$46,0)),""))</f>
        <v/>
      </c>
      <c r="W1774" s="33">
        <f>IF($AB1774="","",IFERROR(INDEX(ITP!$K$3:$K$46,MATCH($AB1774,ITP!$E$3:$E$46,0)),""))</f>
        <v/>
      </c>
      <c r="X1774" s="33">
        <f>IF($AB1774="","",IFERROR(INDEX(ITP!$L$3:$L$46,MATCH($AB1774,ITP!$E$3:$E$46,0)),""))</f>
        <v/>
      </c>
      <c r="Y1774" s="33">
        <f>IF($AB1774="","",IFERROR(INDEX(ITP!$M$3:$M$46,MATCH($AB1774,ITP!$E$3:$E$46,0)),""))</f>
        <v/>
      </c>
      <c r="Z1774" s="33">
        <f>IF($AB1774="","",IFERROR(INDEX(ITP!$N$3:$N$46,MATCH($AB1774,ITP!$E$3:$E$46,0)),""))</f>
        <v/>
      </c>
      <c r="AA1774" s="13">
        <f>IF(A1774="","",A1774&amp;"|"&amp;COUNTIF($A$2:A1774,A1774))</f>
        <v/>
      </c>
      <c r="AB1774" s="13">
        <f>IF($A1774="","",IFERROR(INDEX(ITP!$C$3:$C$21,MATCH(1,INDEX((ITP!$A$3:$A$21=$A1774)*(((ITP!$B$3:$B$21="")+ISNUMBER(SEARCH(ITP!$B$3:$B$21,$G1774&amp;" "&amp;$T1774)))&gt;0),0),0)),""))</f>
        <v/>
      </c>
    </row>
    <row r="1775">
      <c r="A1775" s="33" t="n"/>
      <c r="B1775" s="10" t="n"/>
      <c r="C1775" s="33" t="n"/>
      <c r="D1775" s="28" t="n"/>
      <c r="E1775" s="10" t="n"/>
      <c r="F1775" s="44" t="n"/>
      <c r="G1775" s="33" t="n"/>
      <c r="H1775" s="33" t="n"/>
      <c r="I1775" s="33" t="n"/>
      <c r="J1775" s="33" t="n"/>
      <c r="K1775" s="44" t="n"/>
      <c r="L1775" s="10" t="n"/>
      <c r="M1775" s="33" t="n"/>
      <c r="N1775" s="33" t="n"/>
      <c r="O1775" s="33" t="n"/>
      <c r="P1775" s="33" t="n"/>
      <c r="Q1775" s="33" t="n"/>
      <c r="R1775" s="33">
        <f>IF($AB1775="","",IFERROR(INDEX(ITP!$G$3:$G$46,MATCH($AB1775,ITP!$E$3:$E$46,0)),""))</f>
        <v/>
      </c>
      <c r="S1775" s="33" t="n"/>
      <c r="T1775" s="33" t="n"/>
      <c r="U1775" s="33">
        <f>IF($AB1775="","",IFERROR(INDEX(ITP!$I$3:$I$46,MATCH($AB1775,ITP!$E$3:$E$46,0)),""))</f>
        <v/>
      </c>
      <c r="V1775" s="33">
        <f>IF($AB1775="","",IFERROR(INDEX(ITP!$J$3:$J$46,MATCH($AB1775,ITP!$E$3:$E$46,0)),""))</f>
        <v/>
      </c>
      <c r="W1775" s="33">
        <f>IF($AB1775="","",IFERROR(INDEX(ITP!$K$3:$K$46,MATCH($AB1775,ITP!$E$3:$E$46,0)),""))</f>
        <v/>
      </c>
      <c r="X1775" s="33">
        <f>IF($AB1775="","",IFERROR(INDEX(ITP!$L$3:$L$46,MATCH($AB1775,ITP!$E$3:$E$46,0)),""))</f>
        <v/>
      </c>
      <c r="Y1775" s="33">
        <f>IF($AB1775="","",IFERROR(INDEX(ITP!$M$3:$M$46,MATCH($AB1775,ITP!$E$3:$E$46,0)),""))</f>
        <v/>
      </c>
      <c r="Z1775" s="33">
        <f>IF($AB1775="","",IFERROR(INDEX(ITP!$N$3:$N$46,MATCH($AB1775,ITP!$E$3:$E$46,0)),""))</f>
        <v/>
      </c>
      <c r="AA1775" s="13">
        <f>IF(A1775="","",A1775&amp;"|"&amp;COUNTIF($A$2:A1775,A1775))</f>
        <v/>
      </c>
      <c r="AB1775" s="13">
        <f>IF($A1775="","",IFERROR(INDEX(ITP!$C$3:$C$21,MATCH(1,INDEX((ITP!$A$3:$A$21=$A1775)*(((ITP!$B$3:$B$21="")+ISNUMBER(SEARCH(ITP!$B$3:$B$21,$G1775&amp;" "&amp;$T1775)))&gt;0),0),0)),""))</f>
        <v/>
      </c>
    </row>
    <row r="1776">
      <c r="A1776" s="33" t="n"/>
      <c r="B1776" s="10" t="n"/>
      <c r="C1776" s="33" t="n"/>
      <c r="D1776" s="28" t="n"/>
      <c r="E1776" s="10" t="n"/>
      <c r="F1776" s="44" t="n"/>
      <c r="G1776" s="33" t="n"/>
      <c r="H1776" s="33" t="n"/>
      <c r="I1776" s="33" t="n"/>
      <c r="J1776" s="33" t="n"/>
      <c r="K1776" s="44" t="n"/>
      <c r="L1776" s="10" t="n"/>
      <c r="M1776" s="33" t="n"/>
      <c r="N1776" s="33" t="n"/>
      <c r="O1776" s="33" t="n"/>
      <c r="P1776" s="33" t="n"/>
      <c r="Q1776" s="33" t="n"/>
      <c r="R1776" s="33">
        <f>IF($AB1776="","",IFERROR(INDEX(ITP!$G$3:$G$46,MATCH($AB1776,ITP!$E$3:$E$46,0)),""))</f>
        <v/>
      </c>
      <c r="S1776" s="33" t="n"/>
      <c r="T1776" s="33" t="n"/>
      <c r="U1776" s="33">
        <f>IF($AB1776="","",IFERROR(INDEX(ITP!$I$3:$I$46,MATCH($AB1776,ITP!$E$3:$E$46,0)),""))</f>
        <v/>
      </c>
      <c r="V1776" s="33">
        <f>IF($AB1776="","",IFERROR(INDEX(ITP!$J$3:$J$46,MATCH($AB1776,ITP!$E$3:$E$46,0)),""))</f>
        <v/>
      </c>
      <c r="W1776" s="33">
        <f>IF($AB1776="","",IFERROR(INDEX(ITP!$K$3:$K$46,MATCH($AB1776,ITP!$E$3:$E$46,0)),""))</f>
        <v/>
      </c>
      <c r="X1776" s="33">
        <f>IF($AB1776="","",IFERROR(INDEX(ITP!$L$3:$L$46,MATCH($AB1776,ITP!$E$3:$E$46,0)),""))</f>
        <v/>
      </c>
      <c r="Y1776" s="33">
        <f>IF($AB1776="","",IFERROR(INDEX(ITP!$M$3:$M$46,MATCH($AB1776,ITP!$E$3:$E$46,0)),""))</f>
        <v/>
      </c>
      <c r="Z1776" s="33">
        <f>IF($AB1776="","",IFERROR(INDEX(ITP!$N$3:$N$46,MATCH($AB1776,ITP!$E$3:$E$46,0)),""))</f>
        <v/>
      </c>
      <c r="AA1776" s="13">
        <f>IF(A1776="","",A1776&amp;"|"&amp;COUNTIF($A$2:A1776,A1776))</f>
        <v/>
      </c>
      <c r="AB1776" s="13">
        <f>IF($A1776="","",IFERROR(INDEX(ITP!$C$3:$C$21,MATCH(1,INDEX((ITP!$A$3:$A$21=$A1776)*(((ITP!$B$3:$B$21="")+ISNUMBER(SEARCH(ITP!$B$3:$B$21,$G1776&amp;" "&amp;$T1776)))&gt;0),0),0)),""))</f>
        <v/>
      </c>
    </row>
    <row r="1777">
      <c r="A1777" s="33" t="n"/>
      <c r="B1777" s="10" t="n"/>
      <c r="C1777" s="33" t="n"/>
      <c r="D1777" s="28" t="n"/>
      <c r="E1777" s="10" t="n"/>
      <c r="F1777" s="44" t="n"/>
      <c r="G1777" s="33" t="n"/>
      <c r="H1777" s="33" t="n"/>
      <c r="I1777" s="33" t="n"/>
      <c r="J1777" s="33" t="n"/>
      <c r="K1777" s="44" t="n"/>
      <c r="L1777" s="10" t="n"/>
      <c r="M1777" s="33" t="n"/>
      <c r="N1777" s="33" t="n"/>
      <c r="O1777" s="33" t="n"/>
      <c r="P1777" s="33" t="n"/>
      <c r="Q1777" s="33" t="n"/>
      <c r="R1777" s="33">
        <f>IF($AB1777="","",IFERROR(INDEX(ITP!$G$3:$G$46,MATCH($AB1777,ITP!$E$3:$E$46,0)),""))</f>
        <v/>
      </c>
      <c r="S1777" s="33" t="n"/>
      <c r="T1777" s="33" t="n"/>
      <c r="U1777" s="33">
        <f>IF($AB1777="","",IFERROR(INDEX(ITP!$I$3:$I$46,MATCH($AB1777,ITP!$E$3:$E$46,0)),""))</f>
        <v/>
      </c>
      <c r="V1777" s="33">
        <f>IF($AB1777="","",IFERROR(INDEX(ITP!$J$3:$J$46,MATCH($AB1777,ITP!$E$3:$E$46,0)),""))</f>
        <v/>
      </c>
      <c r="W1777" s="33">
        <f>IF($AB1777="","",IFERROR(INDEX(ITP!$K$3:$K$46,MATCH($AB1777,ITP!$E$3:$E$46,0)),""))</f>
        <v/>
      </c>
      <c r="X1777" s="33">
        <f>IF($AB1777="","",IFERROR(INDEX(ITP!$L$3:$L$46,MATCH($AB1777,ITP!$E$3:$E$46,0)),""))</f>
        <v/>
      </c>
      <c r="Y1777" s="33">
        <f>IF($AB1777="","",IFERROR(INDEX(ITP!$M$3:$M$46,MATCH($AB1777,ITP!$E$3:$E$46,0)),""))</f>
        <v/>
      </c>
      <c r="Z1777" s="33">
        <f>IF($AB1777="","",IFERROR(INDEX(ITP!$N$3:$N$46,MATCH($AB1777,ITP!$E$3:$E$46,0)),""))</f>
        <v/>
      </c>
      <c r="AA1777" s="13">
        <f>IF(A1777="","",A1777&amp;"|"&amp;COUNTIF($A$2:A1777,A1777))</f>
        <v/>
      </c>
      <c r="AB1777" s="13">
        <f>IF($A1777="","",IFERROR(INDEX(ITP!$C$3:$C$21,MATCH(1,INDEX((ITP!$A$3:$A$21=$A1777)*(((ITP!$B$3:$B$21="")+ISNUMBER(SEARCH(ITP!$B$3:$B$21,$G1777&amp;" "&amp;$T1777)))&gt;0),0),0)),""))</f>
        <v/>
      </c>
    </row>
    <row r="1778">
      <c r="A1778" s="33" t="n"/>
      <c r="B1778" s="10" t="n"/>
      <c r="C1778" s="33" t="n"/>
      <c r="D1778" s="28" t="n"/>
      <c r="E1778" s="10" t="n"/>
      <c r="F1778" s="44" t="n"/>
      <c r="G1778" s="33" t="n"/>
      <c r="H1778" s="33" t="n"/>
      <c r="I1778" s="33" t="n"/>
      <c r="J1778" s="33" t="n"/>
      <c r="K1778" s="44" t="n"/>
      <c r="L1778" s="10" t="n"/>
      <c r="M1778" s="33" t="n"/>
      <c r="N1778" s="33" t="n"/>
      <c r="O1778" s="33" t="n"/>
      <c r="P1778" s="33" t="n"/>
      <c r="Q1778" s="33" t="n"/>
      <c r="R1778" s="33">
        <f>IF($AB1778="","",IFERROR(INDEX(ITP!$G$3:$G$46,MATCH($AB1778,ITP!$E$3:$E$46,0)),""))</f>
        <v/>
      </c>
      <c r="S1778" s="33" t="n"/>
      <c r="T1778" s="33" t="n"/>
      <c r="U1778" s="33">
        <f>IF($AB1778="","",IFERROR(INDEX(ITP!$I$3:$I$46,MATCH($AB1778,ITP!$E$3:$E$46,0)),""))</f>
        <v/>
      </c>
      <c r="V1778" s="33">
        <f>IF($AB1778="","",IFERROR(INDEX(ITP!$J$3:$J$46,MATCH($AB1778,ITP!$E$3:$E$46,0)),""))</f>
        <v/>
      </c>
      <c r="W1778" s="33">
        <f>IF($AB1778="","",IFERROR(INDEX(ITP!$K$3:$K$46,MATCH($AB1778,ITP!$E$3:$E$46,0)),""))</f>
        <v/>
      </c>
      <c r="X1778" s="33">
        <f>IF($AB1778="","",IFERROR(INDEX(ITP!$L$3:$L$46,MATCH($AB1778,ITP!$E$3:$E$46,0)),""))</f>
        <v/>
      </c>
      <c r="Y1778" s="33">
        <f>IF($AB1778="","",IFERROR(INDEX(ITP!$M$3:$M$46,MATCH($AB1778,ITP!$E$3:$E$46,0)),""))</f>
        <v/>
      </c>
      <c r="Z1778" s="33">
        <f>IF($AB1778="","",IFERROR(INDEX(ITP!$N$3:$N$46,MATCH($AB1778,ITP!$E$3:$E$46,0)),""))</f>
        <v/>
      </c>
      <c r="AA1778" s="13">
        <f>IF(A1778="","",A1778&amp;"|"&amp;COUNTIF($A$2:A1778,A1778))</f>
        <v/>
      </c>
      <c r="AB1778" s="13">
        <f>IF($A1778="","",IFERROR(INDEX(ITP!$C$3:$C$21,MATCH(1,INDEX((ITP!$A$3:$A$21=$A1778)*(((ITP!$B$3:$B$21="")+ISNUMBER(SEARCH(ITP!$B$3:$B$21,$G1778&amp;" "&amp;$T1778)))&gt;0),0),0)),""))</f>
        <v/>
      </c>
    </row>
    <row r="1779">
      <c r="A1779" s="33" t="n"/>
      <c r="B1779" s="10" t="n"/>
      <c r="C1779" s="33" t="n"/>
      <c r="D1779" s="28" t="n"/>
      <c r="E1779" s="10" t="n"/>
      <c r="F1779" s="44" t="n"/>
      <c r="G1779" s="33" t="n"/>
      <c r="H1779" s="33" t="n"/>
      <c r="I1779" s="33" t="n"/>
      <c r="J1779" s="33" t="n"/>
      <c r="K1779" s="44" t="n"/>
      <c r="L1779" s="10" t="n"/>
      <c r="M1779" s="33" t="n"/>
      <c r="N1779" s="33" t="n"/>
      <c r="O1779" s="33" t="n"/>
      <c r="P1779" s="33" t="n"/>
      <c r="Q1779" s="33" t="n"/>
      <c r="R1779" s="33">
        <f>IF($AB1779="","",IFERROR(INDEX(ITP!$G$3:$G$46,MATCH($AB1779,ITP!$E$3:$E$46,0)),""))</f>
        <v/>
      </c>
      <c r="S1779" s="33" t="n"/>
      <c r="T1779" s="33" t="n"/>
      <c r="U1779" s="33">
        <f>IF($AB1779="","",IFERROR(INDEX(ITP!$I$3:$I$46,MATCH($AB1779,ITP!$E$3:$E$46,0)),""))</f>
        <v/>
      </c>
      <c r="V1779" s="33">
        <f>IF($AB1779="","",IFERROR(INDEX(ITP!$J$3:$J$46,MATCH($AB1779,ITP!$E$3:$E$46,0)),""))</f>
        <v/>
      </c>
      <c r="W1779" s="33">
        <f>IF($AB1779="","",IFERROR(INDEX(ITP!$K$3:$K$46,MATCH($AB1779,ITP!$E$3:$E$46,0)),""))</f>
        <v/>
      </c>
      <c r="X1779" s="33">
        <f>IF($AB1779="","",IFERROR(INDEX(ITP!$L$3:$L$46,MATCH($AB1779,ITP!$E$3:$E$46,0)),""))</f>
        <v/>
      </c>
      <c r="Y1779" s="33">
        <f>IF($AB1779="","",IFERROR(INDEX(ITP!$M$3:$M$46,MATCH($AB1779,ITP!$E$3:$E$46,0)),""))</f>
        <v/>
      </c>
      <c r="Z1779" s="33">
        <f>IF($AB1779="","",IFERROR(INDEX(ITP!$N$3:$N$46,MATCH($AB1779,ITP!$E$3:$E$46,0)),""))</f>
        <v/>
      </c>
      <c r="AA1779" s="13">
        <f>IF(A1779="","",A1779&amp;"|"&amp;COUNTIF($A$2:A1779,A1779))</f>
        <v/>
      </c>
      <c r="AB1779" s="13">
        <f>IF($A1779="","",IFERROR(INDEX(ITP!$C$3:$C$21,MATCH(1,INDEX((ITP!$A$3:$A$21=$A1779)*(((ITP!$B$3:$B$21="")+ISNUMBER(SEARCH(ITP!$B$3:$B$21,$G1779&amp;" "&amp;$T1779)))&gt;0),0),0)),""))</f>
        <v/>
      </c>
    </row>
    <row r="1780">
      <c r="A1780" s="33" t="n"/>
      <c r="B1780" s="10" t="n"/>
      <c r="C1780" s="33" t="n"/>
      <c r="D1780" s="28" t="n"/>
      <c r="E1780" s="10" t="n"/>
      <c r="F1780" s="44" t="n"/>
      <c r="G1780" s="33" t="n"/>
      <c r="H1780" s="33" t="n"/>
      <c r="I1780" s="33" t="n"/>
      <c r="J1780" s="33" t="n"/>
      <c r="K1780" s="44" t="n"/>
      <c r="L1780" s="10" t="n"/>
      <c r="M1780" s="33" t="n"/>
      <c r="N1780" s="33" t="n"/>
      <c r="O1780" s="33" t="n"/>
      <c r="P1780" s="33" t="n"/>
      <c r="Q1780" s="33" t="n"/>
      <c r="R1780" s="33">
        <f>IF($AB1780="","",IFERROR(INDEX(ITP!$G$3:$G$46,MATCH($AB1780,ITP!$E$3:$E$46,0)),""))</f>
        <v/>
      </c>
      <c r="S1780" s="33" t="n"/>
      <c r="T1780" s="33" t="n"/>
      <c r="U1780" s="33">
        <f>IF($AB1780="","",IFERROR(INDEX(ITP!$I$3:$I$46,MATCH($AB1780,ITP!$E$3:$E$46,0)),""))</f>
        <v/>
      </c>
      <c r="V1780" s="33">
        <f>IF($AB1780="","",IFERROR(INDEX(ITP!$J$3:$J$46,MATCH($AB1780,ITP!$E$3:$E$46,0)),""))</f>
        <v/>
      </c>
      <c r="W1780" s="33">
        <f>IF($AB1780="","",IFERROR(INDEX(ITP!$K$3:$K$46,MATCH($AB1780,ITP!$E$3:$E$46,0)),""))</f>
        <v/>
      </c>
      <c r="X1780" s="33">
        <f>IF($AB1780="","",IFERROR(INDEX(ITP!$L$3:$L$46,MATCH($AB1780,ITP!$E$3:$E$46,0)),""))</f>
        <v/>
      </c>
      <c r="Y1780" s="33">
        <f>IF($AB1780="","",IFERROR(INDEX(ITP!$M$3:$M$46,MATCH($AB1780,ITP!$E$3:$E$46,0)),""))</f>
        <v/>
      </c>
      <c r="Z1780" s="33">
        <f>IF($AB1780="","",IFERROR(INDEX(ITP!$N$3:$N$46,MATCH($AB1780,ITP!$E$3:$E$46,0)),""))</f>
        <v/>
      </c>
      <c r="AA1780" s="13">
        <f>IF(A1780="","",A1780&amp;"|"&amp;COUNTIF($A$2:A1780,A1780))</f>
        <v/>
      </c>
      <c r="AB1780" s="13">
        <f>IF($A1780="","",IFERROR(INDEX(ITP!$C$3:$C$21,MATCH(1,INDEX((ITP!$A$3:$A$21=$A1780)*(((ITP!$B$3:$B$21="")+ISNUMBER(SEARCH(ITP!$B$3:$B$21,$G1780&amp;" "&amp;$T1780)))&gt;0),0),0)),""))</f>
        <v/>
      </c>
    </row>
    <row r="1781">
      <c r="A1781" s="33" t="n"/>
      <c r="B1781" s="10" t="n"/>
      <c r="C1781" s="33" t="n"/>
      <c r="D1781" s="28" t="n"/>
      <c r="E1781" s="10" t="n"/>
      <c r="F1781" s="44" t="n"/>
      <c r="G1781" s="33" t="n"/>
      <c r="H1781" s="33" t="n"/>
      <c r="I1781" s="33" t="n"/>
      <c r="J1781" s="33" t="n"/>
      <c r="K1781" s="44" t="n"/>
      <c r="L1781" s="10" t="n"/>
      <c r="M1781" s="33" t="n"/>
      <c r="N1781" s="33" t="n"/>
      <c r="O1781" s="33" t="n"/>
      <c r="P1781" s="33" t="n"/>
      <c r="Q1781" s="33" t="n"/>
      <c r="R1781" s="33">
        <f>IF($AB1781="","",IFERROR(INDEX(ITP!$G$3:$G$46,MATCH($AB1781,ITP!$E$3:$E$46,0)),""))</f>
        <v/>
      </c>
      <c r="S1781" s="33" t="n"/>
      <c r="T1781" s="33" t="n"/>
      <c r="U1781" s="33">
        <f>IF($AB1781="","",IFERROR(INDEX(ITP!$I$3:$I$46,MATCH($AB1781,ITP!$E$3:$E$46,0)),""))</f>
        <v/>
      </c>
      <c r="V1781" s="33">
        <f>IF($AB1781="","",IFERROR(INDEX(ITP!$J$3:$J$46,MATCH($AB1781,ITP!$E$3:$E$46,0)),""))</f>
        <v/>
      </c>
      <c r="W1781" s="33">
        <f>IF($AB1781="","",IFERROR(INDEX(ITP!$K$3:$K$46,MATCH($AB1781,ITP!$E$3:$E$46,0)),""))</f>
        <v/>
      </c>
      <c r="X1781" s="33">
        <f>IF($AB1781="","",IFERROR(INDEX(ITP!$L$3:$L$46,MATCH($AB1781,ITP!$E$3:$E$46,0)),""))</f>
        <v/>
      </c>
      <c r="Y1781" s="33">
        <f>IF($AB1781="","",IFERROR(INDEX(ITP!$M$3:$M$46,MATCH($AB1781,ITP!$E$3:$E$46,0)),""))</f>
        <v/>
      </c>
      <c r="Z1781" s="33">
        <f>IF($AB1781="","",IFERROR(INDEX(ITP!$N$3:$N$46,MATCH($AB1781,ITP!$E$3:$E$46,0)),""))</f>
        <v/>
      </c>
      <c r="AA1781" s="13">
        <f>IF(A1781="","",A1781&amp;"|"&amp;COUNTIF($A$2:A1781,A1781))</f>
        <v/>
      </c>
      <c r="AB1781" s="13">
        <f>IF($A1781="","",IFERROR(INDEX(ITP!$C$3:$C$21,MATCH(1,INDEX((ITP!$A$3:$A$21=$A1781)*(((ITP!$B$3:$B$21="")+ISNUMBER(SEARCH(ITP!$B$3:$B$21,$G1781&amp;" "&amp;$T1781)))&gt;0),0),0)),""))</f>
        <v/>
      </c>
    </row>
    <row r="1782">
      <c r="A1782" s="33" t="n"/>
      <c r="B1782" s="10" t="n"/>
      <c r="C1782" s="33" t="n"/>
      <c r="D1782" s="28" t="n"/>
      <c r="E1782" s="10" t="n"/>
      <c r="F1782" s="44" t="n"/>
      <c r="G1782" s="33" t="n"/>
      <c r="H1782" s="33" t="n"/>
      <c r="I1782" s="33" t="n"/>
      <c r="J1782" s="33" t="n"/>
      <c r="K1782" s="44" t="n"/>
      <c r="L1782" s="10" t="n"/>
      <c r="M1782" s="33" t="n"/>
      <c r="N1782" s="33" t="n"/>
      <c r="O1782" s="33" t="n"/>
      <c r="P1782" s="33" t="n"/>
      <c r="Q1782" s="33" t="n"/>
      <c r="R1782" s="33">
        <f>IF($AB1782="","",IFERROR(INDEX(ITP!$G$3:$G$46,MATCH($AB1782,ITP!$E$3:$E$46,0)),""))</f>
        <v/>
      </c>
      <c r="S1782" s="33" t="n"/>
      <c r="T1782" s="33" t="n"/>
      <c r="U1782" s="33">
        <f>IF($AB1782="","",IFERROR(INDEX(ITP!$I$3:$I$46,MATCH($AB1782,ITP!$E$3:$E$46,0)),""))</f>
        <v/>
      </c>
      <c r="V1782" s="33">
        <f>IF($AB1782="","",IFERROR(INDEX(ITP!$J$3:$J$46,MATCH($AB1782,ITP!$E$3:$E$46,0)),""))</f>
        <v/>
      </c>
      <c r="W1782" s="33">
        <f>IF($AB1782="","",IFERROR(INDEX(ITP!$K$3:$K$46,MATCH($AB1782,ITP!$E$3:$E$46,0)),""))</f>
        <v/>
      </c>
      <c r="X1782" s="33">
        <f>IF($AB1782="","",IFERROR(INDEX(ITP!$L$3:$L$46,MATCH($AB1782,ITP!$E$3:$E$46,0)),""))</f>
        <v/>
      </c>
      <c r="Y1782" s="33">
        <f>IF($AB1782="","",IFERROR(INDEX(ITP!$M$3:$M$46,MATCH($AB1782,ITP!$E$3:$E$46,0)),""))</f>
        <v/>
      </c>
      <c r="Z1782" s="33">
        <f>IF($AB1782="","",IFERROR(INDEX(ITP!$N$3:$N$46,MATCH($AB1782,ITP!$E$3:$E$46,0)),""))</f>
        <v/>
      </c>
      <c r="AA1782" s="13">
        <f>IF(A1782="","",A1782&amp;"|"&amp;COUNTIF($A$2:A1782,A1782))</f>
        <v/>
      </c>
      <c r="AB1782" s="13">
        <f>IF($A1782="","",IFERROR(INDEX(ITP!$C$3:$C$21,MATCH(1,INDEX((ITP!$A$3:$A$21=$A1782)*(((ITP!$B$3:$B$21="")+ISNUMBER(SEARCH(ITP!$B$3:$B$21,$G1782&amp;" "&amp;$T1782)))&gt;0),0),0)),""))</f>
        <v/>
      </c>
    </row>
    <row r="1783">
      <c r="A1783" s="33" t="n"/>
      <c r="B1783" s="10" t="n"/>
      <c r="C1783" s="33" t="n"/>
      <c r="D1783" s="28" t="n"/>
      <c r="E1783" s="10" t="n"/>
      <c r="F1783" s="44" t="n"/>
      <c r="G1783" s="33" t="n"/>
      <c r="H1783" s="33" t="n"/>
      <c r="I1783" s="33" t="n"/>
      <c r="J1783" s="33" t="n"/>
      <c r="K1783" s="44" t="n"/>
      <c r="L1783" s="10" t="n"/>
      <c r="M1783" s="33" t="n"/>
      <c r="N1783" s="33" t="n"/>
      <c r="O1783" s="33" t="n"/>
      <c r="P1783" s="33" t="n"/>
      <c r="Q1783" s="33" t="n"/>
      <c r="R1783" s="33">
        <f>IF($AB1783="","",IFERROR(INDEX(ITP!$G$3:$G$46,MATCH($AB1783,ITP!$E$3:$E$46,0)),""))</f>
        <v/>
      </c>
      <c r="S1783" s="33" t="n"/>
      <c r="T1783" s="33" t="n"/>
      <c r="U1783" s="33">
        <f>IF($AB1783="","",IFERROR(INDEX(ITP!$I$3:$I$46,MATCH($AB1783,ITP!$E$3:$E$46,0)),""))</f>
        <v/>
      </c>
      <c r="V1783" s="33">
        <f>IF($AB1783="","",IFERROR(INDEX(ITP!$J$3:$J$46,MATCH($AB1783,ITP!$E$3:$E$46,0)),""))</f>
        <v/>
      </c>
      <c r="W1783" s="33">
        <f>IF($AB1783="","",IFERROR(INDEX(ITP!$K$3:$K$46,MATCH($AB1783,ITP!$E$3:$E$46,0)),""))</f>
        <v/>
      </c>
      <c r="X1783" s="33">
        <f>IF($AB1783="","",IFERROR(INDEX(ITP!$L$3:$L$46,MATCH($AB1783,ITP!$E$3:$E$46,0)),""))</f>
        <v/>
      </c>
      <c r="Y1783" s="33">
        <f>IF($AB1783="","",IFERROR(INDEX(ITP!$M$3:$M$46,MATCH($AB1783,ITP!$E$3:$E$46,0)),""))</f>
        <v/>
      </c>
      <c r="Z1783" s="33">
        <f>IF($AB1783="","",IFERROR(INDEX(ITP!$N$3:$N$46,MATCH($AB1783,ITP!$E$3:$E$46,0)),""))</f>
        <v/>
      </c>
      <c r="AA1783" s="13">
        <f>IF(A1783="","",A1783&amp;"|"&amp;COUNTIF($A$2:A1783,A1783))</f>
        <v/>
      </c>
      <c r="AB1783" s="13">
        <f>IF($A1783="","",IFERROR(INDEX(ITP!$C$3:$C$21,MATCH(1,INDEX((ITP!$A$3:$A$21=$A1783)*(((ITP!$B$3:$B$21="")+ISNUMBER(SEARCH(ITP!$B$3:$B$21,$G1783&amp;" "&amp;$T1783)))&gt;0),0),0)),""))</f>
        <v/>
      </c>
    </row>
    <row r="1784">
      <c r="A1784" s="33" t="n"/>
      <c r="B1784" s="10" t="n"/>
      <c r="C1784" s="33" t="n"/>
      <c r="D1784" s="28" t="n"/>
      <c r="E1784" s="10" t="n"/>
      <c r="F1784" s="44" t="n"/>
      <c r="G1784" s="33" t="n"/>
      <c r="H1784" s="33" t="n"/>
      <c r="I1784" s="33" t="n"/>
      <c r="J1784" s="33" t="n"/>
      <c r="K1784" s="44" t="n"/>
      <c r="L1784" s="10" t="n"/>
      <c r="M1784" s="33" t="n"/>
      <c r="N1784" s="33" t="n"/>
      <c r="O1784" s="33" t="n"/>
      <c r="P1784" s="33" t="n"/>
      <c r="Q1784" s="33" t="n"/>
      <c r="R1784" s="33">
        <f>IF($AB1784="","",IFERROR(INDEX(ITP!$G$3:$G$46,MATCH($AB1784,ITP!$E$3:$E$46,0)),""))</f>
        <v/>
      </c>
      <c r="S1784" s="33" t="n"/>
      <c r="T1784" s="33" t="n"/>
      <c r="U1784" s="33">
        <f>IF($AB1784="","",IFERROR(INDEX(ITP!$I$3:$I$46,MATCH($AB1784,ITP!$E$3:$E$46,0)),""))</f>
        <v/>
      </c>
      <c r="V1784" s="33">
        <f>IF($AB1784="","",IFERROR(INDEX(ITP!$J$3:$J$46,MATCH($AB1784,ITP!$E$3:$E$46,0)),""))</f>
        <v/>
      </c>
      <c r="W1784" s="33">
        <f>IF($AB1784="","",IFERROR(INDEX(ITP!$K$3:$K$46,MATCH($AB1784,ITP!$E$3:$E$46,0)),""))</f>
        <v/>
      </c>
      <c r="X1784" s="33">
        <f>IF($AB1784="","",IFERROR(INDEX(ITP!$L$3:$L$46,MATCH($AB1784,ITP!$E$3:$E$46,0)),""))</f>
        <v/>
      </c>
      <c r="Y1784" s="33">
        <f>IF($AB1784="","",IFERROR(INDEX(ITP!$M$3:$M$46,MATCH($AB1784,ITP!$E$3:$E$46,0)),""))</f>
        <v/>
      </c>
      <c r="Z1784" s="33">
        <f>IF($AB1784="","",IFERROR(INDEX(ITP!$N$3:$N$46,MATCH($AB1784,ITP!$E$3:$E$46,0)),""))</f>
        <v/>
      </c>
      <c r="AA1784" s="13">
        <f>IF(A1784="","",A1784&amp;"|"&amp;COUNTIF($A$2:A1784,A1784))</f>
        <v/>
      </c>
      <c r="AB1784" s="13">
        <f>IF($A1784="","",IFERROR(INDEX(ITP!$C$3:$C$21,MATCH(1,INDEX((ITP!$A$3:$A$21=$A1784)*(((ITP!$B$3:$B$21="")+ISNUMBER(SEARCH(ITP!$B$3:$B$21,$G1784&amp;" "&amp;$T1784)))&gt;0),0),0)),""))</f>
        <v/>
      </c>
    </row>
    <row r="1785">
      <c r="A1785" s="33" t="n"/>
      <c r="B1785" s="10" t="n"/>
      <c r="C1785" s="33" t="n"/>
      <c r="D1785" s="28" t="n"/>
      <c r="E1785" s="10" t="n"/>
      <c r="F1785" s="44" t="n"/>
      <c r="G1785" s="33" t="n"/>
      <c r="H1785" s="33" t="n"/>
      <c r="I1785" s="33" t="n"/>
      <c r="J1785" s="33" t="n"/>
      <c r="K1785" s="44" t="n"/>
      <c r="L1785" s="10" t="n"/>
      <c r="M1785" s="33" t="n"/>
      <c r="N1785" s="33" t="n"/>
      <c r="O1785" s="33" t="n"/>
      <c r="P1785" s="33" t="n"/>
      <c r="Q1785" s="33" t="n"/>
      <c r="R1785" s="33">
        <f>IF($AB1785="","",IFERROR(INDEX(ITP!$G$3:$G$46,MATCH($AB1785,ITP!$E$3:$E$46,0)),""))</f>
        <v/>
      </c>
      <c r="S1785" s="33" t="n"/>
      <c r="T1785" s="33" t="n"/>
      <c r="U1785" s="33">
        <f>IF($AB1785="","",IFERROR(INDEX(ITP!$I$3:$I$46,MATCH($AB1785,ITP!$E$3:$E$46,0)),""))</f>
        <v/>
      </c>
      <c r="V1785" s="33">
        <f>IF($AB1785="","",IFERROR(INDEX(ITP!$J$3:$J$46,MATCH($AB1785,ITP!$E$3:$E$46,0)),""))</f>
        <v/>
      </c>
      <c r="W1785" s="33">
        <f>IF($AB1785="","",IFERROR(INDEX(ITP!$K$3:$K$46,MATCH($AB1785,ITP!$E$3:$E$46,0)),""))</f>
        <v/>
      </c>
      <c r="X1785" s="33">
        <f>IF($AB1785="","",IFERROR(INDEX(ITP!$L$3:$L$46,MATCH($AB1785,ITP!$E$3:$E$46,0)),""))</f>
        <v/>
      </c>
      <c r="Y1785" s="33">
        <f>IF($AB1785="","",IFERROR(INDEX(ITP!$M$3:$M$46,MATCH($AB1785,ITP!$E$3:$E$46,0)),""))</f>
        <v/>
      </c>
      <c r="Z1785" s="33">
        <f>IF($AB1785="","",IFERROR(INDEX(ITP!$N$3:$N$46,MATCH($AB1785,ITP!$E$3:$E$46,0)),""))</f>
        <v/>
      </c>
      <c r="AA1785" s="13">
        <f>IF(A1785="","",A1785&amp;"|"&amp;COUNTIF($A$2:A1785,A1785))</f>
        <v/>
      </c>
      <c r="AB1785" s="13">
        <f>IF($A1785="","",IFERROR(INDEX(ITP!$C$3:$C$21,MATCH(1,INDEX((ITP!$A$3:$A$21=$A1785)*(((ITP!$B$3:$B$21="")+ISNUMBER(SEARCH(ITP!$B$3:$B$21,$G1785&amp;" "&amp;$T1785)))&gt;0),0),0)),""))</f>
        <v/>
      </c>
    </row>
    <row r="1786">
      <c r="A1786" s="33" t="n"/>
      <c r="B1786" s="10" t="n"/>
      <c r="C1786" s="33" t="n"/>
      <c r="D1786" s="28" t="n"/>
      <c r="E1786" s="10" t="n"/>
      <c r="F1786" s="44" t="n"/>
      <c r="G1786" s="33" t="n"/>
      <c r="H1786" s="33" t="n"/>
      <c r="I1786" s="33" t="n"/>
      <c r="J1786" s="33" t="n"/>
      <c r="K1786" s="44" t="n"/>
      <c r="L1786" s="10" t="n"/>
      <c r="M1786" s="33" t="n"/>
      <c r="N1786" s="33" t="n"/>
      <c r="O1786" s="33" t="n"/>
      <c r="P1786" s="33" t="n"/>
      <c r="Q1786" s="33" t="n"/>
      <c r="R1786" s="33">
        <f>IF($AB1786="","",IFERROR(INDEX(ITP!$G$3:$G$46,MATCH($AB1786,ITP!$E$3:$E$46,0)),""))</f>
        <v/>
      </c>
      <c r="S1786" s="33" t="n"/>
      <c r="T1786" s="33" t="n"/>
      <c r="U1786" s="33">
        <f>IF($AB1786="","",IFERROR(INDEX(ITP!$I$3:$I$46,MATCH($AB1786,ITP!$E$3:$E$46,0)),""))</f>
        <v/>
      </c>
      <c r="V1786" s="33">
        <f>IF($AB1786="","",IFERROR(INDEX(ITP!$J$3:$J$46,MATCH($AB1786,ITP!$E$3:$E$46,0)),""))</f>
        <v/>
      </c>
      <c r="W1786" s="33">
        <f>IF($AB1786="","",IFERROR(INDEX(ITP!$K$3:$K$46,MATCH($AB1786,ITP!$E$3:$E$46,0)),""))</f>
        <v/>
      </c>
      <c r="X1786" s="33">
        <f>IF($AB1786="","",IFERROR(INDEX(ITP!$L$3:$L$46,MATCH($AB1786,ITP!$E$3:$E$46,0)),""))</f>
        <v/>
      </c>
      <c r="Y1786" s="33">
        <f>IF($AB1786="","",IFERROR(INDEX(ITP!$M$3:$M$46,MATCH($AB1786,ITP!$E$3:$E$46,0)),""))</f>
        <v/>
      </c>
      <c r="Z1786" s="33">
        <f>IF($AB1786="","",IFERROR(INDEX(ITP!$N$3:$N$46,MATCH($AB1786,ITP!$E$3:$E$46,0)),""))</f>
        <v/>
      </c>
      <c r="AA1786" s="13">
        <f>IF(A1786="","",A1786&amp;"|"&amp;COUNTIF($A$2:A1786,A1786))</f>
        <v/>
      </c>
      <c r="AB1786" s="13">
        <f>IF($A1786="","",IFERROR(INDEX(ITP!$C$3:$C$21,MATCH(1,INDEX((ITP!$A$3:$A$21=$A1786)*(((ITP!$B$3:$B$21="")+ISNUMBER(SEARCH(ITP!$B$3:$B$21,$G1786&amp;" "&amp;$T1786)))&gt;0),0),0)),""))</f>
        <v/>
      </c>
    </row>
    <row r="1787">
      <c r="A1787" s="33" t="n"/>
      <c r="B1787" s="10" t="n"/>
      <c r="C1787" s="33" t="n"/>
      <c r="D1787" s="28" t="n"/>
      <c r="E1787" s="10" t="n"/>
      <c r="F1787" s="44" t="n"/>
      <c r="G1787" s="33" t="n"/>
      <c r="H1787" s="33" t="n"/>
      <c r="I1787" s="33" t="n"/>
      <c r="J1787" s="33" t="n"/>
      <c r="K1787" s="44" t="n"/>
      <c r="L1787" s="10" t="n"/>
      <c r="M1787" s="33" t="n"/>
      <c r="N1787" s="33" t="n"/>
      <c r="O1787" s="33" t="n"/>
      <c r="P1787" s="33" t="n"/>
      <c r="Q1787" s="33" t="n"/>
      <c r="R1787" s="33">
        <f>IF($AB1787="","",IFERROR(INDEX(ITP!$G$3:$G$46,MATCH($AB1787,ITP!$E$3:$E$46,0)),""))</f>
        <v/>
      </c>
      <c r="S1787" s="33" t="n"/>
      <c r="T1787" s="33" t="n"/>
      <c r="U1787" s="33">
        <f>IF($AB1787="","",IFERROR(INDEX(ITP!$I$3:$I$46,MATCH($AB1787,ITP!$E$3:$E$46,0)),""))</f>
        <v/>
      </c>
      <c r="V1787" s="33">
        <f>IF($AB1787="","",IFERROR(INDEX(ITP!$J$3:$J$46,MATCH($AB1787,ITP!$E$3:$E$46,0)),""))</f>
        <v/>
      </c>
      <c r="W1787" s="33">
        <f>IF($AB1787="","",IFERROR(INDEX(ITP!$K$3:$K$46,MATCH($AB1787,ITP!$E$3:$E$46,0)),""))</f>
        <v/>
      </c>
      <c r="X1787" s="33">
        <f>IF($AB1787="","",IFERROR(INDEX(ITP!$L$3:$L$46,MATCH($AB1787,ITP!$E$3:$E$46,0)),""))</f>
        <v/>
      </c>
      <c r="Y1787" s="33">
        <f>IF($AB1787="","",IFERROR(INDEX(ITP!$M$3:$M$46,MATCH($AB1787,ITP!$E$3:$E$46,0)),""))</f>
        <v/>
      </c>
      <c r="Z1787" s="33">
        <f>IF($AB1787="","",IFERROR(INDEX(ITP!$N$3:$N$46,MATCH($AB1787,ITP!$E$3:$E$46,0)),""))</f>
        <v/>
      </c>
      <c r="AA1787" s="13">
        <f>IF(A1787="","",A1787&amp;"|"&amp;COUNTIF($A$2:A1787,A1787))</f>
        <v/>
      </c>
      <c r="AB1787" s="13">
        <f>IF($A1787="","",IFERROR(INDEX(ITP!$C$3:$C$21,MATCH(1,INDEX((ITP!$A$3:$A$21=$A1787)*(((ITP!$B$3:$B$21="")+ISNUMBER(SEARCH(ITP!$B$3:$B$21,$G1787&amp;" "&amp;$T1787)))&gt;0),0),0)),""))</f>
        <v/>
      </c>
    </row>
    <row r="1788">
      <c r="A1788" s="33" t="n"/>
      <c r="B1788" s="10" t="n"/>
      <c r="C1788" s="33" t="n"/>
      <c r="D1788" s="28" t="n"/>
      <c r="E1788" s="10" t="n"/>
      <c r="F1788" s="44" t="n"/>
      <c r="G1788" s="33" t="n"/>
      <c r="H1788" s="33" t="n"/>
      <c r="I1788" s="33" t="n"/>
      <c r="J1788" s="33" t="n"/>
      <c r="K1788" s="44" t="n"/>
      <c r="L1788" s="10" t="n"/>
      <c r="M1788" s="33" t="n"/>
      <c r="N1788" s="33" t="n"/>
      <c r="O1788" s="33" t="n"/>
      <c r="P1788" s="33" t="n"/>
      <c r="Q1788" s="33" t="n"/>
      <c r="R1788" s="33">
        <f>IF($AB1788="","",IFERROR(INDEX(ITP!$G$3:$G$46,MATCH($AB1788,ITP!$E$3:$E$46,0)),""))</f>
        <v/>
      </c>
      <c r="S1788" s="33" t="n"/>
      <c r="T1788" s="33" t="n"/>
      <c r="U1788" s="33">
        <f>IF($AB1788="","",IFERROR(INDEX(ITP!$I$3:$I$46,MATCH($AB1788,ITP!$E$3:$E$46,0)),""))</f>
        <v/>
      </c>
      <c r="V1788" s="33">
        <f>IF($AB1788="","",IFERROR(INDEX(ITP!$J$3:$J$46,MATCH($AB1788,ITP!$E$3:$E$46,0)),""))</f>
        <v/>
      </c>
      <c r="W1788" s="33">
        <f>IF($AB1788="","",IFERROR(INDEX(ITP!$K$3:$K$46,MATCH($AB1788,ITP!$E$3:$E$46,0)),""))</f>
        <v/>
      </c>
      <c r="X1788" s="33">
        <f>IF($AB1788="","",IFERROR(INDEX(ITP!$L$3:$L$46,MATCH($AB1788,ITP!$E$3:$E$46,0)),""))</f>
        <v/>
      </c>
      <c r="Y1788" s="33">
        <f>IF($AB1788="","",IFERROR(INDEX(ITP!$M$3:$M$46,MATCH($AB1788,ITP!$E$3:$E$46,0)),""))</f>
        <v/>
      </c>
      <c r="Z1788" s="33">
        <f>IF($AB1788="","",IFERROR(INDEX(ITP!$N$3:$N$46,MATCH($AB1788,ITP!$E$3:$E$46,0)),""))</f>
        <v/>
      </c>
      <c r="AA1788" s="13">
        <f>IF(A1788="","",A1788&amp;"|"&amp;COUNTIF($A$2:A1788,A1788))</f>
        <v/>
      </c>
      <c r="AB1788" s="13">
        <f>IF($A1788="","",IFERROR(INDEX(ITP!$C$3:$C$21,MATCH(1,INDEX((ITP!$A$3:$A$21=$A1788)*(((ITP!$B$3:$B$21="")+ISNUMBER(SEARCH(ITP!$B$3:$B$21,$G1788&amp;" "&amp;$T1788)))&gt;0),0),0)),""))</f>
        <v/>
      </c>
    </row>
    <row r="1789">
      <c r="A1789" s="33" t="n"/>
      <c r="B1789" s="10" t="n"/>
      <c r="C1789" s="33" t="n"/>
      <c r="D1789" s="28" t="n"/>
      <c r="E1789" s="10" t="n"/>
      <c r="F1789" s="44" t="n"/>
      <c r="G1789" s="33" t="n"/>
      <c r="H1789" s="33" t="n"/>
      <c r="I1789" s="33" t="n"/>
      <c r="J1789" s="33" t="n"/>
      <c r="K1789" s="44" t="n"/>
      <c r="L1789" s="10" t="n"/>
      <c r="M1789" s="33" t="n"/>
      <c r="N1789" s="33" t="n"/>
      <c r="O1789" s="33" t="n"/>
      <c r="P1789" s="33" t="n"/>
      <c r="Q1789" s="33" t="n"/>
      <c r="R1789" s="33">
        <f>IF($AB1789="","",IFERROR(INDEX(ITP!$G$3:$G$46,MATCH($AB1789,ITP!$E$3:$E$46,0)),""))</f>
        <v/>
      </c>
      <c r="S1789" s="33" t="n"/>
      <c r="T1789" s="33" t="n"/>
      <c r="U1789" s="33">
        <f>IF($AB1789="","",IFERROR(INDEX(ITP!$I$3:$I$46,MATCH($AB1789,ITP!$E$3:$E$46,0)),""))</f>
        <v/>
      </c>
      <c r="V1789" s="33">
        <f>IF($AB1789="","",IFERROR(INDEX(ITP!$J$3:$J$46,MATCH($AB1789,ITP!$E$3:$E$46,0)),""))</f>
        <v/>
      </c>
      <c r="W1789" s="33">
        <f>IF($AB1789="","",IFERROR(INDEX(ITP!$K$3:$K$46,MATCH($AB1789,ITP!$E$3:$E$46,0)),""))</f>
        <v/>
      </c>
      <c r="X1789" s="33">
        <f>IF($AB1789="","",IFERROR(INDEX(ITP!$L$3:$L$46,MATCH($AB1789,ITP!$E$3:$E$46,0)),""))</f>
        <v/>
      </c>
      <c r="Y1789" s="33">
        <f>IF($AB1789="","",IFERROR(INDEX(ITP!$M$3:$M$46,MATCH($AB1789,ITP!$E$3:$E$46,0)),""))</f>
        <v/>
      </c>
      <c r="Z1789" s="33">
        <f>IF($AB1789="","",IFERROR(INDEX(ITP!$N$3:$N$46,MATCH($AB1789,ITP!$E$3:$E$46,0)),""))</f>
        <v/>
      </c>
      <c r="AA1789" s="13">
        <f>IF(A1789="","",A1789&amp;"|"&amp;COUNTIF($A$2:A1789,A1789))</f>
        <v/>
      </c>
      <c r="AB1789" s="13">
        <f>IF($A1789="","",IFERROR(INDEX(ITP!$C$3:$C$21,MATCH(1,INDEX((ITP!$A$3:$A$21=$A1789)*(((ITP!$B$3:$B$21="")+ISNUMBER(SEARCH(ITP!$B$3:$B$21,$G1789&amp;" "&amp;$T1789)))&gt;0),0),0)),""))</f>
        <v/>
      </c>
    </row>
    <row r="1790">
      <c r="A1790" s="33" t="n"/>
      <c r="B1790" s="10" t="n"/>
      <c r="C1790" s="33" t="n"/>
      <c r="D1790" s="28" t="n"/>
      <c r="E1790" s="10" t="n"/>
      <c r="F1790" s="44" t="n"/>
      <c r="G1790" s="33" t="n"/>
      <c r="H1790" s="33" t="n"/>
      <c r="I1790" s="33" t="n"/>
      <c r="J1790" s="33" t="n"/>
      <c r="K1790" s="44" t="n"/>
      <c r="L1790" s="10" t="n"/>
      <c r="M1790" s="33" t="n"/>
      <c r="N1790" s="33" t="n"/>
      <c r="O1790" s="33" t="n"/>
      <c r="P1790" s="33" t="n"/>
      <c r="Q1790" s="33" t="n"/>
      <c r="R1790" s="33">
        <f>IF($AB1790="","",IFERROR(INDEX(ITP!$G$3:$G$46,MATCH($AB1790,ITP!$E$3:$E$46,0)),""))</f>
        <v/>
      </c>
      <c r="S1790" s="33" t="n"/>
      <c r="T1790" s="33" t="n"/>
      <c r="U1790" s="33">
        <f>IF($AB1790="","",IFERROR(INDEX(ITP!$I$3:$I$46,MATCH($AB1790,ITP!$E$3:$E$46,0)),""))</f>
        <v/>
      </c>
      <c r="V1790" s="33">
        <f>IF($AB1790="","",IFERROR(INDEX(ITP!$J$3:$J$46,MATCH($AB1790,ITP!$E$3:$E$46,0)),""))</f>
        <v/>
      </c>
      <c r="W1790" s="33">
        <f>IF($AB1790="","",IFERROR(INDEX(ITP!$K$3:$K$46,MATCH($AB1790,ITP!$E$3:$E$46,0)),""))</f>
        <v/>
      </c>
      <c r="X1790" s="33">
        <f>IF($AB1790="","",IFERROR(INDEX(ITP!$L$3:$L$46,MATCH($AB1790,ITP!$E$3:$E$46,0)),""))</f>
        <v/>
      </c>
      <c r="Y1790" s="33">
        <f>IF($AB1790="","",IFERROR(INDEX(ITP!$M$3:$M$46,MATCH($AB1790,ITP!$E$3:$E$46,0)),""))</f>
        <v/>
      </c>
      <c r="Z1790" s="33">
        <f>IF($AB1790="","",IFERROR(INDEX(ITP!$N$3:$N$46,MATCH($AB1790,ITP!$E$3:$E$46,0)),""))</f>
        <v/>
      </c>
      <c r="AA1790" s="13">
        <f>IF(A1790="","",A1790&amp;"|"&amp;COUNTIF($A$2:A1790,A1790))</f>
        <v/>
      </c>
      <c r="AB1790" s="13">
        <f>IF($A1790="","",IFERROR(INDEX(ITP!$C$3:$C$21,MATCH(1,INDEX((ITP!$A$3:$A$21=$A1790)*(((ITP!$B$3:$B$21="")+ISNUMBER(SEARCH(ITP!$B$3:$B$21,$G1790&amp;" "&amp;$T1790)))&gt;0),0),0)),""))</f>
        <v/>
      </c>
    </row>
    <row r="1791">
      <c r="A1791" s="33" t="n"/>
      <c r="B1791" s="10" t="n"/>
      <c r="C1791" s="33" t="n"/>
      <c r="D1791" s="28" t="n"/>
      <c r="E1791" s="10" t="n"/>
      <c r="F1791" s="44" t="n"/>
      <c r="G1791" s="33" t="n"/>
      <c r="H1791" s="33" t="n"/>
      <c r="I1791" s="33" t="n"/>
      <c r="J1791" s="33" t="n"/>
      <c r="K1791" s="44" t="n"/>
      <c r="L1791" s="10" t="n"/>
      <c r="M1791" s="33" t="n"/>
      <c r="N1791" s="33" t="n"/>
      <c r="O1791" s="33" t="n"/>
      <c r="P1791" s="33" t="n"/>
      <c r="Q1791" s="33" t="n"/>
      <c r="R1791" s="33">
        <f>IF($AB1791="","",IFERROR(INDEX(ITP!$G$3:$G$46,MATCH($AB1791,ITP!$E$3:$E$46,0)),""))</f>
        <v/>
      </c>
      <c r="S1791" s="33" t="n"/>
      <c r="T1791" s="33" t="n"/>
      <c r="U1791" s="33">
        <f>IF($AB1791="","",IFERROR(INDEX(ITP!$I$3:$I$46,MATCH($AB1791,ITP!$E$3:$E$46,0)),""))</f>
        <v/>
      </c>
      <c r="V1791" s="33">
        <f>IF($AB1791="","",IFERROR(INDEX(ITP!$J$3:$J$46,MATCH($AB1791,ITP!$E$3:$E$46,0)),""))</f>
        <v/>
      </c>
      <c r="W1791" s="33">
        <f>IF($AB1791="","",IFERROR(INDEX(ITP!$K$3:$K$46,MATCH($AB1791,ITP!$E$3:$E$46,0)),""))</f>
        <v/>
      </c>
      <c r="X1791" s="33">
        <f>IF($AB1791="","",IFERROR(INDEX(ITP!$L$3:$L$46,MATCH($AB1791,ITP!$E$3:$E$46,0)),""))</f>
        <v/>
      </c>
      <c r="Y1791" s="33">
        <f>IF($AB1791="","",IFERROR(INDEX(ITP!$M$3:$M$46,MATCH($AB1791,ITP!$E$3:$E$46,0)),""))</f>
        <v/>
      </c>
      <c r="Z1791" s="33">
        <f>IF($AB1791="","",IFERROR(INDEX(ITP!$N$3:$N$46,MATCH($AB1791,ITP!$E$3:$E$46,0)),""))</f>
        <v/>
      </c>
      <c r="AA1791" s="13">
        <f>IF(A1791="","",A1791&amp;"|"&amp;COUNTIF($A$2:A1791,A1791))</f>
        <v/>
      </c>
      <c r="AB1791" s="13">
        <f>IF($A1791="","",IFERROR(INDEX(ITP!$C$3:$C$21,MATCH(1,INDEX((ITP!$A$3:$A$21=$A1791)*(((ITP!$B$3:$B$21="")+ISNUMBER(SEARCH(ITP!$B$3:$B$21,$G1791&amp;" "&amp;$T1791)))&gt;0),0),0)),""))</f>
        <v/>
      </c>
    </row>
    <row r="1792">
      <c r="A1792" s="33" t="n"/>
      <c r="B1792" s="10" t="n"/>
      <c r="C1792" s="33" t="n"/>
      <c r="D1792" s="28" t="n"/>
      <c r="E1792" s="10" t="n"/>
      <c r="F1792" s="44" t="n"/>
      <c r="G1792" s="33" t="n"/>
      <c r="H1792" s="33" t="n"/>
      <c r="I1792" s="33" t="n"/>
      <c r="J1792" s="33" t="n"/>
      <c r="K1792" s="44" t="n"/>
      <c r="L1792" s="10" t="n"/>
      <c r="M1792" s="33" t="n"/>
      <c r="N1792" s="33" t="n"/>
      <c r="O1792" s="33" t="n"/>
      <c r="P1792" s="33" t="n"/>
      <c r="Q1792" s="33" t="n"/>
      <c r="R1792" s="33">
        <f>IF($AB1792="","",IFERROR(INDEX(ITP!$G$3:$G$46,MATCH($AB1792,ITP!$E$3:$E$46,0)),""))</f>
        <v/>
      </c>
      <c r="S1792" s="33" t="n"/>
      <c r="T1792" s="33" t="n"/>
      <c r="U1792" s="33">
        <f>IF($AB1792="","",IFERROR(INDEX(ITP!$I$3:$I$46,MATCH($AB1792,ITP!$E$3:$E$46,0)),""))</f>
        <v/>
      </c>
      <c r="V1792" s="33">
        <f>IF($AB1792="","",IFERROR(INDEX(ITP!$J$3:$J$46,MATCH($AB1792,ITP!$E$3:$E$46,0)),""))</f>
        <v/>
      </c>
      <c r="W1792" s="33">
        <f>IF($AB1792="","",IFERROR(INDEX(ITP!$K$3:$K$46,MATCH($AB1792,ITP!$E$3:$E$46,0)),""))</f>
        <v/>
      </c>
      <c r="X1792" s="33">
        <f>IF($AB1792="","",IFERROR(INDEX(ITP!$L$3:$L$46,MATCH($AB1792,ITP!$E$3:$E$46,0)),""))</f>
        <v/>
      </c>
      <c r="Y1792" s="33">
        <f>IF($AB1792="","",IFERROR(INDEX(ITP!$M$3:$M$46,MATCH($AB1792,ITP!$E$3:$E$46,0)),""))</f>
        <v/>
      </c>
      <c r="Z1792" s="33">
        <f>IF($AB1792="","",IFERROR(INDEX(ITP!$N$3:$N$46,MATCH($AB1792,ITP!$E$3:$E$46,0)),""))</f>
        <v/>
      </c>
      <c r="AA1792" s="13">
        <f>IF(A1792="","",A1792&amp;"|"&amp;COUNTIF($A$2:A1792,A1792))</f>
        <v/>
      </c>
      <c r="AB1792" s="13">
        <f>IF($A1792="","",IFERROR(INDEX(ITP!$C$3:$C$21,MATCH(1,INDEX((ITP!$A$3:$A$21=$A1792)*(((ITP!$B$3:$B$21="")+ISNUMBER(SEARCH(ITP!$B$3:$B$21,$G1792&amp;" "&amp;$T1792)))&gt;0),0),0)),""))</f>
        <v/>
      </c>
    </row>
    <row r="1793">
      <c r="A1793" s="33" t="n"/>
      <c r="B1793" s="10" t="n"/>
      <c r="C1793" s="33" t="n"/>
      <c r="D1793" s="28" t="n"/>
      <c r="E1793" s="10" t="n"/>
      <c r="F1793" s="44" t="n"/>
      <c r="G1793" s="33" t="n"/>
      <c r="H1793" s="33" t="n"/>
      <c r="I1793" s="33" t="n"/>
      <c r="J1793" s="33" t="n"/>
      <c r="K1793" s="44" t="n"/>
      <c r="L1793" s="10" t="n"/>
      <c r="M1793" s="33" t="n"/>
      <c r="N1793" s="33" t="n"/>
      <c r="O1793" s="33" t="n"/>
      <c r="P1793" s="33" t="n"/>
      <c r="Q1793" s="33" t="n"/>
      <c r="R1793" s="33">
        <f>IF($AB1793="","",IFERROR(INDEX(ITP!$G$3:$G$46,MATCH($AB1793,ITP!$E$3:$E$46,0)),""))</f>
        <v/>
      </c>
      <c r="S1793" s="33" t="n"/>
      <c r="T1793" s="33" t="n"/>
      <c r="U1793" s="33">
        <f>IF($AB1793="","",IFERROR(INDEX(ITP!$I$3:$I$46,MATCH($AB1793,ITP!$E$3:$E$46,0)),""))</f>
        <v/>
      </c>
      <c r="V1793" s="33">
        <f>IF($AB1793="","",IFERROR(INDEX(ITP!$J$3:$J$46,MATCH($AB1793,ITP!$E$3:$E$46,0)),""))</f>
        <v/>
      </c>
      <c r="W1793" s="33">
        <f>IF($AB1793="","",IFERROR(INDEX(ITP!$K$3:$K$46,MATCH($AB1793,ITP!$E$3:$E$46,0)),""))</f>
        <v/>
      </c>
      <c r="X1793" s="33">
        <f>IF($AB1793="","",IFERROR(INDEX(ITP!$L$3:$L$46,MATCH($AB1793,ITP!$E$3:$E$46,0)),""))</f>
        <v/>
      </c>
      <c r="Y1793" s="33">
        <f>IF($AB1793="","",IFERROR(INDEX(ITP!$M$3:$M$46,MATCH($AB1793,ITP!$E$3:$E$46,0)),""))</f>
        <v/>
      </c>
      <c r="Z1793" s="33">
        <f>IF($AB1793="","",IFERROR(INDEX(ITP!$N$3:$N$46,MATCH($AB1793,ITP!$E$3:$E$46,0)),""))</f>
        <v/>
      </c>
      <c r="AA1793" s="13">
        <f>IF(A1793="","",A1793&amp;"|"&amp;COUNTIF($A$2:A1793,A1793))</f>
        <v/>
      </c>
      <c r="AB1793" s="13">
        <f>IF($A1793="","",IFERROR(INDEX(ITP!$C$3:$C$21,MATCH(1,INDEX((ITP!$A$3:$A$21=$A1793)*(((ITP!$B$3:$B$21="")+ISNUMBER(SEARCH(ITP!$B$3:$B$21,$G1793&amp;" "&amp;$T1793)))&gt;0),0),0)),""))</f>
        <v/>
      </c>
    </row>
    <row r="1794">
      <c r="A1794" s="33" t="n"/>
      <c r="B1794" s="10" t="n"/>
      <c r="C1794" s="33" t="n"/>
      <c r="D1794" s="28" t="n"/>
      <c r="E1794" s="10" t="n"/>
      <c r="F1794" s="44" t="n"/>
      <c r="G1794" s="33" t="n"/>
      <c r="H1794" s="33" t="n"/>
      <c r="I1794" s="33" t="n"/>
      <c r="J1794" s="33" t="n"/>
      <c r="K1794" s="44" t="n"/>
      <c r="L1794" s="10" t="n"/>
      <c r="M1794" s="33" t="n"/>
      <c r="N1794" s="33" t="n"/>
      <c r="O1794" s="33" t="n"/>
      <c r="P1794" s="33" t="n"/>
      <c r="Q1794" s="33" t="n"/>
      <c r="R1794" s="33">
        <f>IF($AB1794="","",IFERROR(INDEX(ITP!$G$3:$G$46,MATCH($AB1794,ITP!$E$3:$E$46,0)),""))</f>
        <v/>
      </c>
      <c r="S1794" s="33" t="n"/>
      <c r="T1794" s="33" t="n"/>
      <c r="U1794" s="33">
        <f>IF($AB1794="","",IFERROR(INDEX(ITP!$I$3:$I$46,MATCH($AB1794,ITP!$E$3:$E$46,0)),""))</f>
        <v/>
      </c>
      <c r="V1794" s="33">
        <f>IF($AB1794="","",IFERROR(INDEX(ITP!$J$3:$J$46,MATCH($AB1794,ITP!$E$3:$E$46,0)),""))</f>
        <v/>
      </c>
      <c r="W1794" s="33">
        <f>IF($AB1794="","",IFERROR(INDEX(ITP!$K$3:$K$46,MATCH($AB1794,ITP!$E$3:$E$46,0)),""))</f>
        <v/>
      </c>
      <c r="X1794" s="33">
        <f>IF($AB1794="","",IFERROR(INDEX(ITP!$L$3:$L$46,MATCH($AB1794,ITP!$E$3:$E$46,0)),""))</f>
        <v/>
      </c>
      <c r="Y1794" s="33">
        <f>IF($AB1794="","",IFERROR(INDEX(ITP!$M$3:$M$46,MATCH($AB1794,ITP!$E$3:$E$46,0)),""))</f>
        <v/>
      </c>
      <c r="Z1794" s="33">
        <f>IF($AB1794="","",IFERROR(INDEX(ITP!$N$3:$N$46,MATCH($AB1794,ITP!$E$3:$E$46,0)),""))</f>
        <v/>
      </c>
      <c r="AA1794" s="13">
        <f>IF(A1794="","",A1794&amp;"|"&amp;COUNTIF($A$2:A1794,A1794))</f>
        <v/>
      </c>
      <c r="AB1794" s="13">
        <f>IF($A1794="","",IFERROR(INDEX(ITP!$C$3:$C$21,MATCH(1,INDEX((ITP!$A$3:$A$21=$A1794)*(((ITP!$B$3:$B$21="")+ISNUMBER(SEARCH(ITP!$B$3:$B$21,$G1794&amp;" "&amp;$T1794)))&gt;0),0),0)),""))</f>
        <v/>
      </c>
    </row>
    <row r="1795">
      <c r="A1795" s="33" t="n"/>
      <c r="B1795" s="10" t="n"/>
      <c r="C1795" s="33" t="n"/>
      <c r="D1795" s="28" t="n"/>
      <c r="E1795" s="10" t="n"/>
      <c r="F1795" s="44" t="n"/>
      <c r="G1795" s="33" t="n"/>
      <c r="H1795" s="33" t="n"/>
      <c r="I1795" s="33" t="n"/>
      <c r="J1795" s="33" t="n"/>
      <c r="K1795" s="44" t="n"/>
      <c r="L1795" s="10" t="n"/>
      <c r="M1795" s="33" t="n"/>
      <c r="N1795" s="33" t="n"/>
      <c r="O1795" s="33" t="n"/>
      <c r="P1795" s="33" t="n"/>
      <c r="Q1795" s="33" t="n"/>
      <c r="R1795" s="33">
        <f>IF($AB1795="","",IFERROR(INDEX(ITP!$G$3:$G$46,MATCH($AB1795,ITP!$E$3:$E$46,0)),""))</f>
        <v/>
      </c>
      <c r="S1795" s="33" t="n"/>
      <c r="T1795" s="33" t="n"/>
      <c r="U1795" s="33">
        <f>IF($AB1795="","",IFERROR(INDEX(ITP!$I$3:$I$46,MATCH($AB1795,ITP!$E$3:$E$46,0)),""))</f>
        <v/>
      </c>
      <c r="V1795" s="33">
        <f>IF($AB1795="","",IFERROR(INDEX(ITP!$J$3:$J$46,MATCH($AB1795,ITP!$E$3:$E$46,0)),""))</f>
        <v/>
      </c>
      <c r="W1795" s="33">
        <f>IF($AB1795="","",IFERROR(INDEX(ITP!$K$3:$K$46,MATCH($AB1795,ITP!$E$3:$E$46,0)),""))</f>
        <v/>
      </c>
      <c r="X1795" s="33">
        <f>IF($AB1795="","",IFERROR(INDEX(ITP!$L$3:$L$46,MATCH($AB1795,ITP!$E$3:$E$46,0)),""))</f>
        <v/>
      </c>
      <c r="Y1795" s="33">
        <f>IF($AB1795="","",IFERROR(INDEX(ITP!$M$3:$M$46,MATCH($AB1795,ITP!$E$3:$E$46,0)),""))</f>
        <v/>
      </c>
      <c r="Z1795" s="33">
        <f>IF($AB1795="","",IFERROR(INDEX(ITP!$N$3:$N$46,MATCH($AB1795,ITP!$E$3:$E$46,0)),""))</f>
        <v/>
      </c>
      <c r="AA1795" s="13">
        <f>IF(A1795="","",A1795&amp;"|"&amp;COUNTIF($A$2:A1795,A1795))</f>
        <v/>
      </c>
      <c r="AB1795" s="13">
        <f>IF($A1795="","",IFERROR(INDEX(ITP!$C$3:$C$21,MATCH(1,INDEX((ITP!$A$3:$A$21=$A1795)*(((ITP!$B$3:$B$21="")+ISNUMBER(SEARCH(ITP!$B$3:$B$21,$G1795&amp;" "&amp;$T1795)))&gt;0),0),0)),""))</f>
        <v/>
      </c>
    </row>
    <row r="1796">
      <c r="A1796" s="33" t="n"/>
      <c r="B1796" s="10" t="n"/>
      <c r="C1796" s="33" t="n"/>
      <c r="D1796" s="28" t="n"/>
      <c r="E1796" s="10" t="n"/>
      <c r="F1796" s="44" t="n"/>
      <c r="G1796" s="33" t="n"/>
      <c r="H1796" s="33" t="n"/>
      <c r="I1796" s="33" t="n"/>
      <c r="J1796" s="33" t="n"/>
      <c r="K1796" s="44" t="n"/>
      <c r="L1796" s="10" t="n"/>
      <c r="M1796" s="33" t="n"/>
      <c r="N1796" s="33" t="n"/>
      <c r="O1796" s="33" t="n"/>
      <c r="P1796" s="33" t="n"/>
      <c r="Q1796" s="33" t="n"/>
      <c r="R1796" s="33">
        <f>IF($AB1796="","",IFERROR(INDEX(ITP!$G$3:$G$46,MATCH($AB1796,ITP!$E$3:$E$46,0)),""))</f>
        <v/>
      </c>
      <c r="S1796" s="33" t="n"/>
      <c r="T1796" s="33" t="n"/>
      <c r="U1796" s="33">
        <f>IF($AB1796="","",IFERROR(INDEX(ITP!$I$3:$I$46,MATCH($AB1796,ITP!$E$3:$E$46,0)),""))</f>
        <v/>
      </c>
      <c r="V1796" s="33">
        <f>IF($AB1796="","",IFERROR(INDEX(ITP!$J$3:$J$46,MATCH($AB1796,ITP!$E$3:$E$46,0)),""))</f>
        <v/>
      </c>
      <c r="W1796" s="33">
        <f>IF($AB1796="","",IFERROR(INDEX(ITP!$K$3:$K$46,MATCH($AB1796,ITP!$E$3:$E$46,0)),""))</f>
        <v/>
      </c>
      <c r="X1796" s="33">
        <f>IF($AB1796="","",IFERROR(INDEX(ITP!$L$3:$L$46,MATCH($AB1796,ITP!$E$3:$E$46,0)),""))</f>
        <v/>
      </c>
      <c r="Y1796" s="33">
        <f>IF($AB1796="","",IFERROR(INDEX(ITP!$M$3:$M$46,MATCH($AB1796,ITP!$E$3:$E$46,0)),""))</f>
        <v/>
      </c>
      <c r="Z1796" s="33">
        <f>IF($AB1796="","",IFERROR(INDEX(ITP!$N$3:$N$46,MATCH($AB1796,ITP!$E$3:$E$46,0)),""))</f>
        <v/>
      </c>
      <c r="AA1796" s="13">
        <f>IF(A1796="","",A1796&amp;"|"&amp;COUNTIF($A$2:A1796,A1796))</f>
        <v/>
      </c>
      <c r="AB1796" s="13">
        <f>IF($A1796="","",IFERROR(INDEX(ITP!$C$3:$C$21,MATCH(1,INDEX((ITP!$A$3:$A$21=$A1796)*(((ITP!$B$3:$B$21="")+ISNUMBER(SEARCH(ITP!$B$3:$B$21,$G1796&amp;" "&amp;$T1796)))&gt;0),0),0)),""))</f>
        <v/>
      </c>
    </row>
    <row r="1797">
      <c r="A1797" s="33" t="n"/>
      <c r="B1797" s="10" t="n"/>
      <c r="C1797" s="33" t="n"/>
      <c r="D1797" s="28" t="n"/>
      <c r="E1797" s="10" t="n"/>
      <c r="F1797" s="44" t="n"/>
      <c r="G1797" s="33" t="n"/>
      <c r="H1797" s="33" t="n"/>
      <c r="I1797" s="33" t="n"/>
      <c r="J1797" s="33" t="n"/>
      <c r="K1797" s="44" t="n"/>
      <c r="L1797" s="10" t="n"/>
      <c r="M1797" s="33" t="n"/>
      <c r="N1797" s="33" t="n"/>
      <c r="O1797" s="33" t="n"/>
      <c r="P1797" s="33" t="n"/>
      <c r="Q1797" s="33" t="n"/>
      <c r="R1797" s="33">
        <f>IF($AB1797="","",IFERROR(INDEX(ITP!$G$3:$G$46,MATCH($AB1797,ITP!$E$3:$E$46,0)),""))</f>
        <v/>
      </c>
      <c r="S1797" s="33" t="n"/>
      <c r="T1797" s="33" t="n"/>
      <c r="U1797" s="33">
        <f>IF($AB1797="","",IFERROR(INDEX(ITP!$I$3:$I$46,MATCH($AB1797,ITP!$E$3:$E$46,0)),""))</f>
        <v/>
      </c>
      <c r="V1797" s="33">
        <f>IF($AB1797="","",IFERROR(INDEX(ITP!$J$3:$J$46,MATCH($AB1797,ITP!$E$3:$E$46,0)),""))</f>
        <v/>
      </c>
      <c r="W1797" s="33">
        <f>IF($AB1797="","",IFERROR(INDEX(ITP!$K$3:$K$46,MATCH($AB1797,ITP!$E$3:$E$46,0)),""))</f>
        <v/>
      </c>
      <c r="X1797" s="33">
        <f>IF($AB1797="","",IFERROR(INDEX(ITP!$L$3:$L$46,MATCH($AB1797,ITP!$E$3:$E$46,0)),""))</f>
        <v/>
      </c>
      <c r="Y1797" s="33">
        <f>IF($AB1797="","",IFERROR(INDEX(ITP!$M$3:$M$46,MATCH($AB1797,ITP!$E$3:$E$46,0)),""))</f>
        <v/>
      </c>
      <c r="Z1797" s="33">
        <f>IF($AB1797="","",IFERROR(INDEX(ITP!$N$3:$N$46,MATCH($AB1797,ITP!$E$3:$E$46,0)),""))</f>
        <v/>
      </c>
      <c r="AA1797" s="13">
        <f>IF(A1797="","",A1797&amp;"|"&amp;COUNTIF($A$2:A1797,A1797))</f>
        <v/>
      </c>
      <c r="AB1797" s="13">
        <f>IF($A1797="","",IFERROR(INDEX(ITP!$C$3:$C$21,MATCH(1,INDEX((ITP!$A$3:$A$21=$A1797)*(((ITP!$B$3:$B$21="")+ISNUMBER(SEARCH(ITP!$B$3:$B$21,$G1797&amp;" "&amp;$T1797)))&gt;0),0),0)),""))</f>
        <v/>
      </c>
    </row>
    <row r="1798">
      <c r="A1798" s="33" t="n"/>
      <c r="B1798" s="10" t="n"/>
      <c r="C1798" s="33" t="n"/>
      <c r="D1798" s="28" t="n"/>
      <c r="E1798" s="10" t="n"/>
      <c r="F1798" s="44" t="n"/>
      <c r="G1798" s="33" t="n"/>
      <c r="H1798" s="33" t="n"/>
      <c r="I1798" s="33" t="n"/>
      <c r="J1798" s="33" t="n"/>
      <c r="K1798" s="44" t="n"/>
      <c r="L1798" s="10" t="n"/>
      <c r="M1798" s="33" t="n"/>
      <c r="N1798" s="33" t="n"/>
      <c r="O1798" s="33" t="n"/>
      <c r="P1798" s="33" t="n"/>
      <c r="Q1798" s="33" t="n"/>
      <c r="R1798" s="33">
        <f>IF($AB1798="","",IFERROR(INDEX(ITP!$G$3:$G$46,MATCH($AB1798,ITP!$E$3:$E$46,0)),""))</f>
        <v/>
      </c>
      <c r="S1798" s="33" t="n"/>
      <c r="T1798" s="33" t="n"/>
      <c r="U1798" s="33">
        <f>IF($AB1798="","",IFERROR(INDEX(ITP!$I$3:$I$46,MATCH($AB1798,ITP!$E$3:$E$46,0)),""))</f>
        <v/>
      </c>
      <c r="V1798" s="33">
        <f>IF($AB1798="","",IFERROR(INDEX(ITP!$J$3:$J$46,MATCH($AB1798,ITP!$E$3:$E$46,0)),""))</f>
        <v/>
      </c>
      <c r="W1798" s="33">
        <f>IF($AB1798="","",IFERROR(INDEX(ITP!$K$3:$K$46,MATCH($AB1798,ITP!$E$3:$E$46,0)),""))</f>
        <v/>
      </c>
      <c r="X1798" s="33">
        <f>IF($AB1798="","",IFERROR(INDEX(ITP!$L$3:$L$46,MATCH($AB1798,ITP!$E$3:$E$46,0)),""))</f>
        <v/>
      </c>
      <c r="Y1798" s="33">
        <f>IF($AB1798="","",IFERROR(INDEX(ITP!$M$3:$M$46,MATCH($AB1798,ITP!$E$3:$E$46,0)),""))</f>
        <v/>
      </c>
      <c r="Z1798" s="33">
        <f>IF($AB1798="","",IFERROR(INDEX(ITP!$N$3:$N$46,MATCH($AB1798,ITP!$E$3:$E$46,0)),""))</f>
        <v/>
      </c>
      <c r="AA1798" s="13">
        <f>IF(A1798="","",A1798&amp;"|"&amp;COUNTIF($A$2:A1798,A1798))</f>
        <v/>
      </c>
      <c r="AB1798" s="13">
        <f>IF($A1798="","",IFERROR(INDEX(ITP!$C$3:$C$21,MATCH(1,INDEX((ITP!$A$3:$A$21=$A1798)*(((ITP!$B$3:$B$21="")+ISNUMBER(SEARCH(ITP!$B$3:$B$21,$G1798&amp;" "&amp;$T1798)))&gt;0),0),0)),""))</f>
        <v/>
      </c>
    </row>
    <row r="1799">
      <c r="A1799" s="33" t="n"/>
      <c r="B1799" s="10" t="n"/>
      <c r="C1799" s="33" t="n"/>
      <c r="D1799" s="28" t="n"/>
      <c r="E1799" s="10" t="n"/>
      <c r="F1799" s="44" t="n"/>
      <c r="G1799" s="33" t="n"/>
      <c r="H1799" s="33" t="n"/>
      <c r="I1799" s="33" t="n"/>
      <c r="J1799" s="33" t="n"/>
      <c r="K1799" s="44" t="n"/>
      <c r="L1799" s="10" t="n"/>
      <c r="M1799" s="33" t="n"/>
      <c r="N1799" s="33" t="n"/>
      <c r="O1799" s="33" t="n"/>
      <c r="P1799" s="33" t="n"/>
      <c r="Q1799" s="33" t="n"/>
      <c r="R1799" s="33">
        <f>IF($AB1799="","",IFERROR(INDEX(ITP!$G$3:$G$46,MATCH($AB1799,ITP!$E$3:$E$46,0)),""))</f>
        <v/>
      </c>
      <c r="S1799" s="33" t="n"/>
      <c r="T1799" s="33" t="n"/>
      <c r="U1799" s="33">
        <f>IF($AB1799="","",IFERROR(INDEX(ITP!$I$3:$I$46,MATCH($AB1799,ITP!$E$3:$E$46,0)),""))</f>
        <v/>
      </c>
      <c r="V1799" s="33">
        <f>IF($AB1799="","",IFERROR(INDEX(ITP!$J$3:$J$46,MATCH($AB1799,ITP!$E$3:$E$46,0)),""))</f>
        <v/>
      </c>
      <c r="W1799" s="33">
        <f>IF($AB1799="","",IFERROR(INDEX(ITP!$K$3:$K$46,MATCH($AB1799,ITP!$E$3:$E$46,0)),""))</f>
        <v/>
      </c>
      <c r="X1799" s="33">
        <f>IF($AB1799="","",IFERROR(INDEX(ITP!$L$3:$L$46,MATCH($AB1799,ITP!$E$3:$E$46,0)),""))</f>
        <v/>
      </c>
      <c r="Y1799" s="33">
        <f>IF($AB1799="","",IFERROR(INDEX(ITP!$M$3:$M$46,MATCH($AB1799,ITP!$E$3:$E$46,0)),""))</f>
        <v/>
      </c>
      <c r="Z1799" s="33">
        <f>IF($AB1799="","",IFERROR(INDEX(ITP!$N$3:$N$46,MATCH($AB1799,ITP!$E$3:$E$46,0)),""))</f>
        <v/>
      </c>
      <c r="AA1799" s="13">
        <f>IF(A1799="","",A1799&amp;"|"&amp;COUNTIF($A$2:A1799,A1799))</f>
        <v/>
      </c>
      <c r="AB1799" s="13">
        <f>IF($A1799="","",IFERROR(INDEX(ITP!$C$3:$C$21,MATCH(1,INDEX((ITP!$A$3:$A$21=$A1799)*(((ITP!$B$3:$B$21="")+ISNUMBER(SEARCH(ITP!$B$3:$B$21,$G1799&amp;" "&amp;$T1799)))&gt;0),0),0)),""))</f>
        <v/>
      </c>
    </row>
    <row r="1800">
      <c r="A1800" s="33" t="n"/>
      <c r="B1800" s="10" t="n"/>
      <c r="C1800" s="33" t="n"/>
      <c r="D1800" s="28" t="n"/>
      <c r="E1800" s="10" t="n"/>
      <c r="F1800" s="44" t="n"/>
      <c r="G1800" s="33" t="n"/>
      <c r="H1800" s="33" t="n"/>
      <c r="I1800" s="33" t="n"/>
      <c r="J1800" s="33" t="n"/>
      <c r="K1800" s="44" t="n"/>
      <c r="L1800" s="10" t="n"/>
      <c r="M1800" s="33" t="n"/>
      <c r="N1800" s="33" t="n"/>
      <c r="O1800" s="33" t="n"/>
      <c r="P1800" s="33" t="n"/>
      <c r="Q1800" s="33" t="n"/>
      <c r="R1800" s="33">
        <f>IF($AB1800="","",IFERROR(INDEX(ITP!$G$3:$G$46,MATCH($AB1800,ITP!$E$3:$E$46,0)),""))</f>
        <v/>
      </c>
      <c r="S1800" s="33" t="n"/>
      <c r="T1800" s="33" t="n"/>
      <c r="U1800" s="33">
        <f>IF($AB1800="","",IFERROR(INDEX(ITP!$I$3:$I$46,MATCH($AB1800,ITP!$E$3:$E$46,0)),""))</f>
        <v/>
      </c>
      <c r="V1800" s="33">
        <f>IF($AB1800="","",IFERROR(INDEX(ITP!$J$3:$J$46,MATCH($AB1800,ITP!$E$3:$E$46,0)),""))</f>
        <v/>
      </c>
      <c r="W1800" s="33">
        <f>IF($AB1800="","",IFERROR(INDEX(ITP!$K$3:$K$46,MATCH($AB1800,ITP!$E$3:$E$46,0)),""))</f>
        <v/>
      </c>
      <c r="X1800" s="33">
        <f>IF($AB1800="","",IFERROR(INDEX(ITP!$L$3:$L$46,MATCH($AB1800,ITP!$E$3:$E$46,0)),""))</f>
        <v/>
      </c>
      <c r="Y1800" s="33">
        <f>IF($AB1800="","",IFERROR(INDEX(ITP!$M$3:$M$46,MATCH($AB1800,ITP!$E$3:$E$46,0)),""))</f>
        <v/>
      </c>
      <c r="Z1800" s="33">
        <f>IF($AB1800="","",IFERROR(INDEX(ITP!$N$3:$N$46,MATCH($AB1800,ITP!$E$3:$E$46,0)),""))</f>
        <v/>
      </c>
      <c r="AA1800" s="13">
        <f>IF(A1800="","",A1800&amp;"|"&amp;COUNTIF($A$2:A1800,A1800))</f>
        <v/>
      </c>
      <c r="AB1800" s="13">
        <f>IF($A1800="","",IFERROR(INDEX(ITP!$C$3:$C$21,MATCH(1,INDEX((ITP!$A$3:$A$21=$A1800)*(((ITP!$B$3:$B$21="")+ISNUMBER(SEARCH(ITP!$B$3:$B$21,$G1800&amp;" "&amp;$T1800)))&gt;0),0),0)),""))</f>
        <v/>
      </c>
    </row>
    <row r="1801">
      <c r="A1801" s="33" t="n"/>
      <c r="B1801" s="10" t="n"/>
      <c r="C1801" s="33" t="n"/>
      <c r="D1801" s="28" t="n"/>
      <c r="E1801" s="10" t="n"/>
      <c r="F1801" s="44" t="n"/>
      <c r="G1801" s="33" t="n"/>
      <c r="H1801" s="33" t="n"/>
      <c r="I1801" s="33" t="n"/>
      <c r="J1801" s="33" t="n"/>
      <c r="K1801" s="44" t="n"/>
      <c r="L1801" s="10" t="n"/>
      <c r="M1801" s="33" t="n"/>
      <c r="N1801" s="33" t="n"/>
      <c r="O1801" s="33" t="n"/>
      <c r="P1801" s="33" t="n"/>
      <c r="Q1801" s="33" t="n"/>
      <c r="R1801" s="33">
        <f>IF($AB1801="","",IFERROR(INDEX(ITP!$G$3:$G$46,MATCH($AB1801,ITP!$E$3:$E$46,0)),""))</f>
        <v/>
      </c>
      <c r="S1801" s="33" t="n"/>
      <c r="T1801" s="33" t="n"/>
      <c r="U1801" s="33">
        <f>IF($AB1801="","",IFERROR(INDEX(ITP!$I$3:$I$46,MATCH($AB1801,ITP!$E$3:$E$46,0)),""))</f>
        <v/>
      </c>
      <c r="V1801" s="33">
        <f>IF($AB1801="","",IFERROR(INDEX(ITP!$J$3:$J$46,MATCH($AB1801,ITP!$E$3:$E$46,0)),""))</f>
        <v/>
      </c>
      <c r="W1801" s="33">
        <f>IF($AB1801="","",IFERROR(INDEX(ITP!$K$3:$K$46,MATCH($AB1801,ITP!$E$3:$E$46,0)),""))</f>
        <v/>
      </c>
      <c r="X1801" s="33">
        <f>IF($AB1801="","",IFERROR(INDEX(ITP!$L$3:$L$46,MATCH($AB1801,ITP!$E$3:$E$46,0)),""))</f>
        <v/>
      </c>
      <c r="Y1801" s="33">
        <f>IF($AB1801="","",IFERROR(INDEX(ITP!$M$3:$M$46,MATCH($AB1801,ITP!$E$3:$E$46,0)),""))</f>
        <v/>
      </c>
      <c r="Z1801" s="33">
        <f>IF($AB1801="","",IFERROR(INDEX(ITP!$N$3:$N$46,MATCH($AB1801,ITP!$E$3:$E$46,0)),""))</f>
        <v/>
      </c>
      <c r="AA1801" s="13">
        <f>IF(A1801="","",A1801&amp;"|"&amp;COUNTIF($A$2:A1801,A1801))</f>
        <v/>
      </c>
      <c r="AB1801" s="13">
        <f>IF($A1801="","",IFERROR(INDEX(ITP!$C$3:$C$21,MATCH(1,INDEX((ITP!$A$3:$A$21=$A1801)*(((ITP!$B$3:$B$21="")+ISNUMBER(SEARCH(ITP!$B$3:$B$21,$G1801&amp;" "&amp;$T1801)))&gt;0),0),0)),""))</f>
        <v/>
      </c>
    </row>
    <row r="1802">
      <c r="A1802" s="33" t="n"/>
      <c r="B1802" s="10" t="n"/>
      <c r="C1802" s="33" t="n"/>
      <c r="D1802" s="28" t="n"/>
      <c r="E1802" s="10" t="n"/>
      <c r="F1802" s="44" t="n"/>
      <c r="G1802" s="33" t="n"/>
      <c r="H1802" s="33" t="n"/>
      <c r="I1802" s="33" t="n"/>
      <c r="J1802" s="33" t="n"/>
      <c r="K1802" s="44" t="n"/>
      <c r="L1802" s="10" t="n"/>
      <c r="M1802" s="33" t="n"/>
      <c r="N1802" s="33" t="n"/>
      <c r="O1802" s="33" t="n"/>
      <c r="P1802" s="33" t="n"/>
      <c r="Q1802" s="33" t="n"/>
      <c r="R1802" s="33">
        <f>IF($AB1802="","",IFERROR(INDEX(ITP!$G$3:$G$46,MATCH($AB1802,ITP!$E$3:$E$46,0)),""))</f>
        <v/>
      </c>
      <c r="S1802" s="33" t="n"/>
      <c r="T1802" s="33" t="n"/>
      <c r="U1802" s="33">
        <f>IF($AB1802="","",IFERROR(INDEX(ITP!$I$3:$I$46,MATCH($AB1802,ITP!$E$3:$E$46,0)),""))</f>
        <v/>
      </c>
      <c r="V1802" s="33">
        <f>IF($AB1802="","",IFERROR(INDEX(ITP!$J$3:$J$46,MATCH($AB1802,ITP!$E$3:$E$46,0)),""))</f>
        <v/>
      </c>
      <c r="W1802" s="33">
        <f>IF($AB1802="","",IFERROR(INDEX(ITP!$K$3:$K$46,MATCH($AB1802,ITP!$E$3:$E$46,0)),""))</f>
        <v/>
      </c>
      <c r="X1802" s="33">
        <f>IF($AB1802="","",IFERROR(INDEX(ITP!$L$3:$L$46,MATCH($AB1802,ITP!$E$3:$E$46,0)),""))</f>
        <v/>
      </c>
      <c r="Y1802" s="33">
        <f>IF($AB1802="","",IFERROR(INDEX(ITP!$M$3:$M$46,MATCH($AB1802,ITP!$E$3:$E$46,0)),""))</f>
        <v/>
      </c>
      <c r="Z1802" s="33">
        <f>IF($AB1802="","",IFERROR(INDEX(ITP!$N$3:$N$46,MATCH($AB1802,ITP!$E$3:$E$46,0)),""))</f>
        <v/>
      </c>
      <c r="AA1802" s="13">
        <f>IF(A1802="","",A1802&amp;"|"&amp;COUNTIF($A$2:A1802,A1802))</f>
        <v/>
      </c>
      <c r="AB1802" s="13">
        <f>IF($A1802="","",IFERROR(INDEX(ITP!$C$3:$C$21,MATCH(1,INDEX((ITP!$A$3:$A$21=$A1802)*(((ITP!$B$3:$B$21="")+ISNUMBER(SEARCH(ITP!$B$3:$B$21,$G1802&amp;" "&amp;$T1802)))&gt;0),0),0)),""))</f>
        <v/>
      </c>
    </row>
    <row r="1803">
      <c r="A1803" s="33" t="n"/>
      <c r="B1803" s="10" t="n"/>
      <c r="C1803" s="33" t="n"/>
      <c r="D1803" s="28" t="n"/>
      <c r="E1803" s="10" t="n"/>
      <c r="F1803" s="44" t="n"/>
      <c r="G1803" s="33" t="n"/>
      <c r="H1803" s="33" t="n"/>
      <c r="I1803" s="33" t="n"/>
      <c r="J1803" s="33" t="n"/>
      <c r="K1803" s="44" t="n"/>
      <c r="L1803" s="10" t="n"/>
      <c r="M1803" s="33" t="n"/>
      <c r="N1803" s="33" t="n"/>
      <c r="O1803" s="33" t="n"/>
      <c r="P1803" s="33" t="n"/>
      <c r="Q1803" s="33" t="n"/>
      <c r="R1803" s="33">
        <f>IF($AB1803="","",IFERROR(INDEX(ITP!$G$3:$G$46,MATCH($AB1803,ITP!$E$3:$E$46,0)),""))</f>
        <v/>
      </c>
      <c r="S1803" s="33" t="n"/>
      <c r="T1803" s="33" t="n"/>
      <c r="U1803" s="33">
        <f>IF($AB1803="","",IFERROR(INDEX(ITP!$I$3:$I$46,MATCH($AB1803,ITP!$E$3:$E$46,0)),""))</f>
        <v/>
      </c>
      <c r="V1803" s="33">
        <f>IF($AB1803="","",IFERROR(INDEX(ITP!$J$3:$J$46,MATCH($AB1803,ITP!$E$3:$E$46,0)),""))</f>
        <v/>
      </c>
      <c r="W1803" s="33">
        <f>IF($AB1803="","",IFERROR(INDEX(ITP!$K$3:$K$46,MATCH($AB1803,ITP!$E$3:$E$46,0)),""))</f>
        <v/>
      </c>
      <c r="X1803" s="33">
        <f>IF($AB1803="","",IFERROR(INDEX(ITP!$L$3:$L$46,MATCH($AB1803,ITP!$E$3:$E$46,0)),""))</f>
        <v/>
      </c>
      <c r="Y1803" s="33">
        <f>IF($AB1803="","",IFERROR(INDEX(ITP!$M$3:$M$46,MATCH($AB1803,ITP!$E$3:$E$46,0)),""))</f>
        <v/>
      </c>
      <c r="Z1803" s="33">
        <f>IF($AB1803="","",IFERROR(INDEX(ITP!$N$3:$N$46,MATCH($AB1803,ITP!$E$3:$E$46,0)),""))</f>
        <v/>
      </c>
      <c r="AA1803" s="13">
        <f>IF(A1803="","",A1803&amp;"|"&amp;COUNTIF($A$2:A1803,A1803))</f>
        <v/>
      </c>
      <c r="AB1803" s="13">
        <f>IF($A1803="","",IFERROR(INDEX(ITP!$C$3:$C$21,MATCH(1,INDEX((ITP!$A$3:$A$21=$A1803)*(((ITP!$B$3:$B$21="")+ISNUMBER(SEARCH(ITP!$B$3:$B$21,$G1803&amp;" "&amp;$T1803)))&gt;0),0),0)),""))</f>
        <v/>
      </c>
    </row>
    <row r="1804">
      <c r="A1804" s="33" t="n"/>
      <c r="B1804" s="10" t="n"/>
      <c r="C1804" s="33" t="n"/>
      <c r="D1804" s="28" t="n"/>
      <c r="E1804" s="10" t="n"/>
      <c r="F1804" s="44" t="n"/>
      <c r="G1804" s="33" t="n"/>
      <c r="H1804" s="33" t="n"/>
      <c r="I1804" s="33" t="n"/>
      <c r="J1804" s="33" t="n"/>
      <c r="K1804" s="44" t="n"/>
      <c r="L1804" s="10" t="n"/>
      <c r="M1804" s="33" t="n"/>
      <c r="N1804" s="33" t="n"/>
      <c r="O1804" s="33" t="n"/>
      <c r="P1804" s="33" t="n"/>
      <c r="Q1804" s="33" t="n"/>
      <c r="R1804" s="33">
        <f>IF($AB1804="","",IFERROR(INDEX(ITP!$G$3:$G$46,MATCH($AB1804,ITP!$E$3:$E$46,0)),""))</f>
        <v/>
      </c>
      <c r="S1804" s="33" t="n"/>
      <c r="T1804" s="33" t="n"/>
      <c r="U1804" s="33">
        <f>IF($AB1804="","",IFERROR(INDEX(ITP!$I$3:$I$46,MATCH($AB1804,ITP!$E$3:$E$46,0)),""))</f>
        <v/>
      </c>
      <c r="V1804" s="33">
        <f>IF($AB1804="","",IFERROR(INDEX(ITP!$J$3:$J$46,MATCH($AB1804,ITP!$E$3:$E$46,0)),""))</f>
        <v/>
      </c>
      <c r="W1804" s="33">
        <f>IF($AB1804="","",IFERROR(INDEX(ITP!$K$3:$K$46,MATCH($AB1804,ITP!$E$3:$E$46,0)),""))</f>
        <v/>
      </c>
      <c r="X1804" s="33">
        <f>IF($AB1804="","",IFERROR(INDEX(ITP!$L$3:$L$46,MATCH($AB1804,ITP!$E$3:$E$46,0)),""))</f>
        <v/>
      </c>
      <c r="Y1804" s="33">
        <f>IF($AB1804="","",IFERROR(INDEX(ITP!$M$3:$M$46,MATCH($AB1804,ITP!$E$3:$E$46,0)),""))</f>
        <v/>
      </c>
      <c r="Z1804" s="33">
        <f>IF($AB1804="","",IFERROR(INDEX(ITP!$N$3:$N$46,MATCH($AB1804,ITP!$E$3:$E$46,0)),""))</f>
        <v/>
      </c>
      <c r="AA1804" s="13">
        <f>IF(A1804="","",A1804&amp;"|"&amp;COUNTIF($A$2:A1804,A1804))</f>
        <v/>
      </c>
      <c r="AB1804" s="13">
        <f>IF($A1804="","",IFERROR(INDEX(ITP!$C$3:$C$21,MATCH(1,INDEX((ITP!$A$3:$A$21=$A1804)*(((ITP!$B$3:$B$21="")+ISNUMBER(SEARCH(ITP!$B$3:$B$21,$G1804&amp;" "&amp;$T1804)))&gt;0),0),0)),""))</f>
        <v/>
      </c>
    </row>
    <row r="1805">
      <c r="A1805" s="33" t="n"/>
      <c r="B1805" s="10" t="n"/>
      <c r="C1805" s="33" t="n"/>
      <c r="D1805" s="28" t="n"/>
      <c r="E1805" s="10" t="n"/>
      <c r="F1805" s="44" t="n"/>
      <c r="G1805" s="33" t="n"/>
      <c r="H1805" s="33" t="n"/>
      <c r="I1805" s="33" t="n"/>
      <c r="J1805" s="33" t="n"/>
      <c r="K1805" s="44" t="n"/>
      <c r="L1805" s="10" t="n"/>
      <c r="M1805" s="33" t="n"/>
      <c r="N1805" s="33" t="n"/>
      <c r="O1805" s="33" t="n"/>
      <c r="P1805" s="33" t="n"/>
      <c r="Q1805" s="33" t="n"/>
      <c r="R1805" s="33">
        <f>IF($AB1805="","",IFERROR(INDEX(ITP!$G$3:$G$46,MATCH($AB1805,ITP!$E$3:$E$46,0)),""))</f>
        <v/>
      </c>
      <c r="S1805" s="33" t="n"/>
      <c r="T1805" s="33" t="n"/>
      <c r="U1805" s="33">
        <f>IF($AB1805="","",IFERROR(INDEX(ITP!$I$3:$I$46,MATCH($AB1805,ITP!$E$3:$E$46,0)),""))</f>
        <v/>
      </c>
      <c r="V1805" s="33">
        <f>IF($AB1805="","",IFERROR(INDEX(ITP!$J$3:$J$46,MATCH($AB1805,ITP!$E$3:$E$46,0)),""))</f>
        <v/>
      </c>
      <c r="W1805" s="33">
        <f>IF($AB1805="","",IFERROR(INDEX(ITP!$K$3:$K$46,MATCH($AB1805,ITP!$E$3:$E$46,0)),""))</f>
        <v/>
      </c>
      <c r="X1805" s="33">
        <f>IF($AB1805="","",IFERROR(INDEX(ITP!$L$3:$L$46,MATCH($AB1805,ITP!$E$3:$E$46,0)),""))</f>
        <v/>
      </c>
      <c r="Y1805" s="33">
        <f>IF($AB1805="","",IFERROR(INDEX(ITP!$M$3:$M$46,MATCH($AB1805,ITP!$E$3:$E$46,0)),""))</f>
        <v/>
      </c>
      <c r="Z1805" s="33">
        <f>IF($AB1805="","",IFERROR(INDEX(ITP!$N$3:$N$46,MATCH($AB1805,ITP!$E$3:$E$46,0)),""))</f>
        <v/>
      </c>
      <c r="AA1805" s="13">
        <f>IF(A1805="","",A1805&amp;"|"&amp;COUNTIF($A$2:A1805,A1805))</f>
        <v/>
      </c>
      <c r="AB1805" s="13">
        <f>IF($A1805="","",IFERROR(INDEX(ITP!$C$3:$C$21,MATCH(1,INDEX((ITP!$A$3:$A$21=$A1805)*(((ITP!$B$3:$B$21="")+ISNUMBER(SEARCH(ITP!$B$3:$B$21,$G1805&amp;" "&amp;$T1805)))&gt;0),0),0)),""))</f>
        <v/>
      </c>
    </row>
    <row r="1806">
      <c r="A1806" s="33" t="n"/>
      <c r="B1806" s="10" t="n"/>
      <c r="C1806" s="33" t="n"/>
      <c r="D1806" s="28" t="n"/>
      <c r="E1806" s="10" t="n"/>
      <c r="F1806" s="44" t="n"/>
      <c r="G1806" s="33" t="n"/>
      <c r="H1806" s="33" t="n"/>
      <c r="I1806" s="33" t="n"/>
      <c r="J1806" s="33" t="n"/>
      <c r="K1806" s="44" t="n"/>
      <c r="L1806" s="10" t="n"/>
      <c r="M1806" s="33" t="n"/>
      <c r="N1806" s="33" t="n"/>
      <c r="O1806" s="33" t="n"/>
      <c r="P1806" s="33" t="n"/>
      <c r="Q1806" s="33" t="n"/>
      <c r="R1806" s="33">
        <f>IF($AB1806="","",IFERROR(INDEX(ITP!$G$3:$G$46,MATCH($AB1806,ITP!$E$3:$E$46,0)),""))</f>
        <v/>
      </c>
      <c r="S1806" s="33" t="n"/>
      <c r="T1806" s="33" t="n"/>
      <c r="U1806" s="33">
        <f>IF($AB1806="","",IFERROR(INDEX(ITP!$I$3:$I$46,MATCH($AB1806,ITP!$E$3:$E$46,0)),""))</f>
        <v/>
      </c>
      <c r="V1806" s="33">
        <f>IF($AB1806="","",IFERROR(INDEX(ITP!$J$3:$J$46,MATCH($AB1806,ITP!$E$3:$E$46,0)),""))</f>
        <v/>
      </c>
      <c r="W1806" s="33">
        <f>IF($AB1806="","",IFERROR(INDEX(ITP!$K$3:$K$46,MATCH($AB1806,ITP!$E$3:$E$46,0)),""))</f>
        <v/>
      </c>
      <c r="X1806" s="33">
        <f>IF($AB1806="","",IFERROR(INDEX(ITP!$L$3:$L$46,MATCH($AB1806,ITP!$E$3:$E$46,0)),""))</f>
        <v/>
      </c>
      <c r="Y1806" s="33">
        <f>IF($AB1806="","",IFERROR(INDEX(ITP!$M$3:$M$46,MATCH($AB1806,ITP!$E$3:$E$46,0)),""))</f>
        <v/>
      </c>
      <c r="Z1806" s="33">
        <f>IF($AB1806="","",IFERROR(INDEX(ITP!$N$3:$N$46,MATCH($AB1806,ITP!$E$3:$E$46,0)),""))</f>
        <v/>
      </c>
      <c r="AA1806" s="13">
        <f>IF(A1806="","",A1806&amp;"|"&amp;COUNTIF($A$2:A1806,A1806))</f>
        <v/>
      </c>
      <c r="AB1806" s="13">
        <f>IF($A1806="","",IFERROR(INDEX(ITP!$C$3:$C$21,MATCH(1,INDEX((ITP!$A$3:$A$21=$A1806)*(((ITP!$B$3:$B$21="")+ISNUMBER(SEARCH(ITP!$B$3:$B$21,$G1806&amp;" "&amp;$T1806)))&gt;0),0),0)),""))</f>
        <v/>
      </c>
    </row>
    <row r="1807">
      <c r="A1807" s="33" t="n"/>
      <c r="B1807" s="10" t="n"/>
      <c r="C1807" s="33" t="n"/>
      <c r="D1807" s="28" t="n"/>
      <c r="E1807" s="10" t="n"/>
      <c r="F1807" s="44" t="n"/>
      <c r="G1807" s="33" t="n"/>
      <c r="H1807" s="33" t="n"/>
      <c r="I1807" s="33" t="n"/>
      <c r="J1807" s="33" t="n"/>
      <c r="K1807" s="44" t="n"/>
      <c r="L1807" s="10" t="n"/>
      <c r="M1807" s="33" t="n"/>
      <c r="N1807" s="33" t="n"/>
      <c r="O1807" s="33" t="n"/>
      <c r="P1807" s="33" t="n"/>
      <c r="Q1807" s="33" t="n"/>
      <c r="R1807" s="33">
        <f>IF($AB1807="","",IFERROR(INDEX(ITP!$G$3:$G$46,MATCH($AB1807,ITP!$E$3:$E$46,0)),""))</f>
        <v/>
      </c>
      <c r="S1807" s="33" t="n"/>
      <c r="T1807" s="33" t="n"/>
      <c r="U1807" s="33">
        <f>IF($AB1807="","",IFERROR(INDEX(ITP!$I$3:$I$46,MATCH($AB1807,ITP!$E$3:$E$46,0)),""))</f>
        <v/>
      </c>
      <c r="V1807" s="33">
        <f>IF($AB1807="","",IFERROR(INDEX(ITP!$J$3:$J$46,MATCH($AB1807,ITP!$E$3:$E$46,0)),""))</f>
        <v/>
      </c>
      <c r="W1807" s="33">
        <f>IF($AB1807="","",IFERROR(INDEX(ITP!$K$3:$K$46,MATCH($AB1807,ITP!$E$3:$E$46,0)),""))</f>
        <v/>
      </c>
      <c r="X1807" s="33">
        <f>IF($AB1807="","",IFERROR(INDEX(ITP!$L$3:$L$46,MATCH($AB1807,ITP!$E$3:$E$46,0)),""))</f>
        <v/>
      </c>
      <c r="Y1807" s="33">
        <f>IF($AB1807="","",IFERROR(INDEX(ITP!$M$3:$M$46,MATCH($AB1807,ITP!$E$3:$E$46,0)),""))</f>
        <v/>
      </c>
      <c r="Z1807" s="33">
        <f>IF($AB1807="","",IFERROR(INDEX(ITP!$N$3:$N$46,MATCH($AB1807,ITP!$E$3:$E$46,0)),""))</f>
        <v/>
      </c>
      <c r="AA1807" s="13">
        <f>IF(A1807="","",A1807&amp;"|"&amp;COUNTIF($A$2:A1807,A1807))</f>
        <v/>
      </c>
      <c r="AB1807" s="13">
        <f>IF($A1807="","",IFERROR(INDEX(ITP!$C$3:$C$21,MATCH(1,INDEX((ITP!$A$3:$A$21=$A1807)*(((ITP!$B$3:$B$21="")+ISNUMBER(SEARCH(ITP!$B$3:$B$21,$G1807&amp;" "&amp;$T1807)))&gt;0),0),0)),""))</f>
        <v/>
      </c>
    </row>
    <row r="1808">
      <c r="A1808" s="33" t="n"/>
      <c r="B1808" s="10" t="n"/>
      <c r="C1808" s="33" t="n"/>
      <c r="D1808" s="28" t="n"/>
      <c r="E1808" s="10" t="n"/>
      <c r="F1808" s="44" t="n"/>
      <c r="G1808" s="33" t="n"/>
      <c r="H1808" s="33" t="n"/>
      <c r="I1808" s="33" t="n"/>
      <c r="J1808" s="33" t="n"/>
      <c r="K1808" s="44" t="n"/>
      <c r="L1808" s="10" t="n"/>
      <c r="M1808" s="33" t="n"/>
      <c r="N1808" s="33" t="n"/>
      <c r="O1808" s="33" t="n"/>
      <c r="P1808" s="33" t="n"/>
      <c r="Q1808" s="33" t="n"/>
      <c r="R1808" s="33">
        <f>IF($AB1808="","",IFERROR(INDEX(ITP!$G$3:$G$46,MATCH($AB1808,ITP!$E$3:$E$46,0)),""))</f>
        <v/>
      </c>
      <c r="S1808" s="33" t="n"/>
      <c r="T1808" s="33" t="n"/>
      <c r="U1808" s="33">
        <f>IF($AB1808="","",IFERROR(INDEX(ITP!$I$3:$I$46,MATCH($AB1808,ITP!$E$3:$E$46,0)),""))</f>
        <v/>
      </c>
      <c r="V1808" s="33">
        <f>IF($AB1808="","",IFERROR(INDEX(ITP!$J$3:$J$46,MATCH($AB1808,ITP!$E$3:$E$46,0)),""))</f>
        <v/>
      </c>
      <c r="W1808" s="33">
        <f>IF($AB1808="","",IFERROR(INDEX(ITP!$K$3:$K$46,MATCH($AB1808,ITP!$E$3:$E$46,0)),""))</f>
        <v/>
      </c>
      <c r="X1808" s="33">
        <f>IF($AB1808="","",IFERROR(INDEX(ITP!$L$3:$L$46,MATCH($AB1808,ITP!$E$3:$E$46,0)),""))</f>
        <v/>
      </c>
      <c r="Y1808" s="33">
        <f>IF($AB1808="","",IFERROR(INDEX(ITP!$M$3:$M$46,MATCH($AB1808,ITP!$E$3:$E$46,0)),""))</f>
        <v/>
      </c>
      <c r="Z1808" s="33">
        <f>IF($AB1808="","",IFERROR(INDEX(ITP!$N$3:$N$46,MATCH($AB1808,ITP!$E$3:$E$46,0)),""))</f>
        <v/>
      </c>
      <c r="AA1808" s="13">
        <f>IF(A1808="","",A1808&amp;"|"&amp;COUNTIF($A$2:A1808,A1808))</f>
        <v/>
      </c>
      <c r="AB1808" s="13">
        <f>IF($A1808="","",IFERROR(INDEX(ITP!$C$3:$C$21,MATCH(1,INDEX((ITP!$A$3:$A$21=$A1808)*(((ITP!$B$3:$B$21="")+ISNUMBER(SEARCH(ITP!$B$3:$B$21,$G1808&amp;" "&amp;$T1808)))&gt;0),0),0)),""))</f>
        <v/>
      </c>
    </row>
    <row r="1809">
      <c r="A1809" s="33" t="n"/>
      <c r="B1809" s="10" t="n"/>
      <c r="C1809" s="33" t="n"/>
      <c r="D1809" s="28" t="n"/>
      <c r="E1809" s="10" t="n"/>
      <c r="F1809" s="44" t="n"/>
      <c r="G1809" s="33" t="n"/>
      <c r="H1809" s="33" t="n"/>
      <c r="I1809" s="33" t="n"/>
      <c r="J1809" s="33" t="n"/>
      <c r="K1809" s="44" t="n"/>
      <c r="L1809" s="10" t="n"/>
      <c r="M1809" s="33" t="n"/>
      <c r="N1809" s="33" t="n"/>
      <c r="O1809" s="33" t="n"/>
      <c r="P1809" s="33" t="n"/>
      <c r="Q1809" s="33" t="n"/>
      <c r="R1809" s="33">
        <f>IF($AB1809="","",IFERROR(INDEX(ITP!$G$3:$G$46,MATCH($AB1809,ITP!$E$3:$E$46,0)),""))</f>
        <v/>
      </c>
      <c r="S1809" s="33" t="n"/>
      <c r="T1809" s="33" t="n"/>
      <c r="U1809" s="33">
        <f>IF($AB1809="","",IFERROR(INDEX(ITP!$I$3:$I$46,MATCH($AB1809,ITP!$E$3:$E$46,0)),""))</f>
        <v/>
      </c>
      <c r="V1809" s="33">
        <f>IF($AB1809="","",IFERROR(INDEX(ITP!$J$3:$J$46,MATCH($AB1809,ITP!$E$3:$E$46,0)),""))</f>
        <v/>
      </c>
      <c r="W1809" s="33">
        <f>IF($AB1809="","",IFERROR(INDEX(ITP!$K$3:$K$46,MATCH($AB1809,ITP!$E$3:$E$46,0)),""))</f>
        <v/>
      </c>
      <c r="X1809" s="33">
        <f>IF($AB1809="","",IFERROR(INDEX(ITP!$L$3:$L$46,MATCH($AB1809,ITP!$E$3:$E$46,0)),""))</f>
        <v/>
      </c>
      <c r="Y1809" s="33">
        <f>IF($AB1809="","",IFERROR(INDEX(ITP!$M$3:$M$46,MATCH($AB1809,ITP!$E$3:$E$46,0)),""))</f>
        <v/>
      </c>
      <c r="Z1809" s="33">
        <f>IF($AB1809="","",IFERROR(INDEX(ITP!$N$3:$N$46,MATCH($AB1809,ITP!$E$3:$E$46,0)),""))</f>
        <v/>
      </c>
      <c r="AA1809" s="13">
        <f>IF(A1809="","",A1809&amp;"|"&amp;COUNTIF($A$2:A1809,A1809))</f>
        <v/>
      </c>
      <c r="AB1809" s="13">
        <f>IF($A1809="","",IFERROR(INDEX(ITP!$C$3:$C$21,MATCH(1,INDEX((ITP!$A$3:$A$21=$A1809)*(((ITP!$B$3:$B$21="")+ISNUMBER(SEARCH(ITP!$B$3:$B$21,$G1809&amp;" "&amp;$T1809)))&gt;0),0),0)),""))</f>
        <v/>
      </c>
    </row>
    <row r="1810">
      <c r="A1810" s="33" t="n"/>
      <c r="B1810" s="10" t="n"/>
      <c r="C1810" s="33" t="n"/>
      <c r="D1810" s="28" t="n"/>
      <c r="E1810" s="10" t="n"/>
      <c r="F1810" s="44" t="n"/>
      <c r="G1810" s="33" t="n"/>
      <c r="H1810" s="33" t="n"/>
      <c r="I1810" s="33" t="n"/>
      <c r="J1810" s="33" t="n"/>
      <c r="K1810" s="44" t="n"/>
      <c r="L1810" s="10" t="n"/>
      <c r="M1810" s="33" t="n"/>
      <c r="N1810" s="33" t="n"/>
      <c r="O1810" s="33" t="n"/>
      <c r="P1810" s="33" t="n"/>
      <c r="Q1810" s="33" t="n"/>
      <c r="R1810" s="33">
        <f>IF($AB1810="","",IFERROR(INDEX(ITP!$G$3:$G$46,MATCH($AB1810,ITP!$E$3:$E$46,0)),""))</f>
        <v/>
      </c>
      <c r="S1810" s="33" t="n"/>
      <c r="T1810" s="33" t="n"/>
      <c r="U1810" s="33">
        <f>IF($AB1810="","",IFERROR(INDEX(ITP!$I$3:$I$46,MATCH($AB1810,ITP!$E$3:$E$46,0)),""))</f>
        <v/>
      </c>
      <c r="V1810" s="33">
        <f>IF($AB1810="","",IFERROR(INDEX(ITP!$J$3:$J$46,MATCH($AB1810,ITP!$E$3:$E$46,0)),""))</f>
        <v/>
      </c>
      <c r="W1810" s="33">
        <f>IF($AB1810="","",IFERROR(INDEX(ITP!$K$3:$K$46,MATCH($AB1810,ITP!$E$3:$E$46,0)),""))</f>
        <v/>
      </c>
      <c r="X1810" s="33">
        <f>IF($AB1810="","",IFERROR(INDEX(ITP!$L$3:$L$46,MATCH($AB1810,ITP!$E$3:$E$46,0)),""))</f>
        <v/>
      </c>
      <c r="Y1810" s="33">
        <f>IF($AB1810="","",IFERROR(INDEX(ITP!$M$3:$M$46,MATCH($AB1810,ITP!$E$3:$E$46,0)),""))</f>
        <v/>
      </c>
      <c r="Z1810" s="33">
        <f>IF($AB1810="","",IFERROR(INDEX(ITP!$N$3:$N$46,MATCH($AB1810,ITP!$E$3:$E$46,0)),""))</f>
        <v/>
      </c>
      <c r="AA1810" s="13">
        <f>IF(A1810="","",A1810&amp;"|"&amp;COUNTIF($A$2:A1810,A1810))</f>
        <v/>
      </c>
      <c r="AB1810" s="13">
        <f>IF($A1810="","",IFERROR(INDEX(ITP!$C$3:$C$21,MATCH(1,INDEX((ITP!$A$3:$A$21=$A1810)*(((ITP!$B$3:$B$21="")+ISNUMBER(SEARCH(ITP!$B$3:$B$21,$G1810&amp;" "&amp;$T1810)))&gt;0),0),0)),""))</f>
        <v/>
      </c>
    </row>
    <row r="1811">
      <c r="A1811" s="33" t="n"/>
      <c r="B1811" s="10" t="n"/>
      <c r="C1811" s="33" t="n"/>
      <c r="D1811" s="28" t="n"/>
      <c r="E1811" s="10" t="n"/>
      <c r="F1811" s="44" t="n"/>
      <c r="G1811" s="33" t="n"/>
      <c r="H1811" s="33" t="n"/>
      <c r="I1811" s="33" t="n"/>
      <c r="J1811" s="33" t="n"/>
      <c r="K1811" s="44" t="n"/>
      <c r="L1811" s="10" t="n"/>
      <c r="M1811" s="33" t="n"/>
      <c r="N1811" s="33" t="n"/>
      <c r="O1811" s="33" t="n"/>
      <c r="P1811" s="33" t="n"/>
      <c r="Q1811" s="33" t="n"/>
      <c r="R1811" s="33">
        <f>IF($AB1811="","",IFERROR(INDEX(ITP!$G$3:$G$46,MATCH($AB1811,ITP!$E$3:$E$46,0)),""))</f>
        <v/>
      </c>
      <c r="S1811" s="33" t="n"/>
      <c r="T1811" s="33" t="n"/>
      <c r="U1811" s="33">
        <f>IF($AB1811="","",IFERROR(INDEX(ITP!$I$3:$I$46,MATCH($AB1811,ITP!$E$3:$E$46,0)),""))</f>
        <v/>
      </c>
      <c r="V1811" s="33">
        <f>IF($AB1811="","",IFERROR(INDEX(ITP!$J$3:$J$46,MATCH($AB1811,ITP!$E$3:$E$46,0)),""))</f>
        <v/>
      </c>
      <c r="W1811" s="33">
        <f>IF($AB1811="","",IFERROR(INDEX(ITP!$K$3:$K$46,MATCH($AB1811,ITP!$E$3:$E$46,0)),""))</f>
        <v/>
      </c>
      <c r="X1811" s="33">
        <f>IF($AB1811="","",IFERROR(INDEX(ITP!$L$3:$L$46,MATCH($AB1811,ITP!$E$3:$E$46,0)),""))</f>
        <v/>
      </c>
      <c r="Y1811" s="33">
        <f>IF($AB1811="","",IFERROR(INDEX(ITP!$M$3:$M$46,MATCH($AB1811,ITP!$E$3:$E$46,0)),""))</f>
        <v/>
      </c>
      <c r="Z1811" s="33">
        <f>IF($AB1811="","",IFERROR(INDEX(ITP!$N$3:$N$46,MATCH($AB1811,ITP!$E$3:$E$46,0)),""))</f>
        <v/>
      </c>
      <c r="AA1811" s="13">
        <f>IF(A1811="","",A1811&amp;"|"&amp;COUNTIF($A$2:A1811,A1811))</f>
        <v/>
      </c>
      <c r="AB1811" s="13">
        <f>IF($A1811="","",IFERROR(INDEX(ITP!$C$3:$C$21,MATCH(1,INDEX((ITP!$A$3:$A$21=$A1811)*(((ITP!$B$3:$B$21="")+ISNUMBER(SEARCH(ITP!$B$3:$B$21,$G1811&amp;" "&amp;$T1811)))&gt;0),0),0)),""))</f>
        <v/>
      </c>
    </row>
    <row r="1812">
      <c r="A1812" s="33" t="n"/>
      <c r="B1812" s="10" t="n"/>
      <c r="C1812" s="33" t="n"/>
      <c r="D1812" s="28" t="n"/>
      <c r="E1812" s="10" t="n"/>
      <c r="F1812" s="44" t="n"/>
      <c r="G1812" s="33" t="n"/>
      <c r="H1812" s="33" t="n"/>
      <c r="I1812" s="33" t="n"/>
      <c r="J1812" s="33" t="n"/>
      <c r="K1812" s="44" t="n"/>
      <c r="L1812" s="10" t="n"/>
      <c r="M1812" s="33" t="n"/>
      <c r="N1812" s="33" t="n"/>
      <c r="O1812" s="33" t="n"/>
      <c r="P1812" s="33" t="n"/>
      <c r="Q1812" s="33" t="n"/>
      <c r="R1812" s="33">
        <f>IF($AB1812="","",IFERROR(INDEX(ITP!$G$3:$G$46,MATCH($AB1812,ITP!$E$3:$E$46,0)),""))</f>
        <v/>
      </c>
      <c r="S1812" s="33" t="n"/>
      <c r="T1812" s="33" t="n"/>
      <c r="U1812" s="33">
        <f>IF($AB1812="","",IFERROR(INDEX(ITP!$I$3:$I$46,MATCH($AB1812,ITP!$E$3:$E$46,0)),""))</f>
        <v/>
      </c>
      <c r="V1812" s="33">
        <f>IF($AB1812="","",IFERROR(INDEX(ITP!$J$3:$J$46,MATCH($AB1812,ITP!$E$3:$E$46,0)),""))</f>
        <v/>
      </c>
      <c r="W1812" s="33">
        <f>IF($AB1812="","",IFERROR(INDEX(ITP!$K$3:$K$46,MATCH($AB1812,ITP!$E$3:$E$46,0)),""))</f>
        <v/>
      </c>
      <c r="X1812" s="33">
        <f>IF($AB1812="","",IFERROR(INDEX(ITP!$L$3:$L$46,MATCH($AB1812,ITP!$E$3:$E$46,0)),""))</f>
        <v/>
      </c>
      <c r="Y1812" s="33">
        <f>IF($AB1812="","",IFERROR(INDEX(ITP!$M$3:$M$46,MATCH($AB1812,ITP!$E$3:$E$46,0)),""))</f>
        <v/>
      </c>
      <c r="Z1812" s="33">
        <f>IF($AB1812="","",IFERROR(INDEX(ITP!$N$3:$N$46,MATCH($AB1812,ITP!$E$3:$E$46,0)),""))</f>
        <v/>
      </c>
      <c r="AA1812" s="13">
        <f>IF(A1812="","",A1812&amp;"|"&amp;COUNTIF($A$2:A1812,A1812))</f>
        <v/>
      </c>
      <c r="AB1812" s="13">
        <f>IF($A1812="","",IFERROR(INDEX(ITP!$C$3:$C$21,MATCH(1,INDEX((ITP!$A$3:$A$21=$A1812)*(((ITP!$B$3:$B$21="")+ISNUMBER(SEARCH(ITP!$B$3:$B$21,$G1812&amp;" "&amp;$T1812)))&gt;0),0),0)),""))</f>
        <v/>
      </c>
    </row>
    <row r="1813">
      <c r="A1813" s="33" t="n"/>
      <c r="B1813" s="10" t="n"/>
      <c r="C1813" s="33" t="n"/>
      <c r="D1813" s="28" t="n"/>
      <c r="E1813" s="10" t="n"/>
      <c r="F1813" s="44" t="n"/>
      <c r="G1813" s="33" t="n"/>
      <c r="H1813" s="33" t="n"/>
      <c r="I1813" s="33" t="n"/>
      <c r="J1813" s="33" t="n"/>
      <c r="K1813" s="44" t="n"/>
      <c r="L1813" s="10" t="n"/>
      <c r="M1813" s="33" t="n"/>
      <c r="N1813" s="33" t="n"/>
      <c r="O1813" s="33" t="n"/>
      <c r="P1813" s="33" t="n"/>
      <c r="Q1813" s="33" t="n"/>
      <c r="R1813" s="33">
        <f>IF($AB1813="","",IFERROR(INDEX(ITP!$G$3:$G$46,MATCH($AB1813,ITP!$E$3:$E$46,0)),""))</f>
        <v/>
      </c>
      <c r="S1813" s="33" t="n"/>
      <c r="T1813" s="33" t="n"/>
      <c r="U1813" s="33">
        <f>IF($AB1813="","",IFERROR(INDEX(ITP!$I$3:$I$46,MATCH($AB1813,ITP!$E$3:$E$46,0)),""))</f>
        <v/>
      </c>
      <c r="V1813" s="33">
        <f>IF($AB1813="","",IFERROR(INDEX(ITP!$J$3:$J$46,MATCH($AB1813,ITP!$E$3:$E$46,0)),""))</f>
        <v/>
      </c>
      <c r="W1813" s="33">
        <f>IF($AB1813="","",IFERROR(INDEX(ITP!$K$3:$K$46,MATCH($AB1813,ITP!$E$3:$E$46,0)),""))</f>
        <v/>
      </c>
      <c r="X1813" s="33">
        <f>IF($AB1813="","",IFERROR(INDEX(ITP!$L$3:$L$46,MATCH($AB1813,ITP!$E$3:$E$46,0)),""))</f>
        <v/>
      </c>
      <c r="Y1813" s="33">
        <f>IF($AB1813="","",IFERROR(INDEX(ITP!$M$3:$M$46,MATCH($AB1813,ITP!$E$3:$E$46,0)),""))</f>
        <v/>
      </c>
      <c r="Z1813" s="33">
        <f>IF($AB1813="","",IFERROR(INDEX(ITP!$N$3:$N$46,MATCH($AB1813,ITP!$E$3:$E$46,0)),""))</f>
        <v/>
      </c>
      <c r="AA1813" s="13">
        <f>IF(A1813="","",A1813&amp;"|"&amp;COUNTIF($A$2:A1813,A1813))</f>
        <v/>
      </c>
      <c r="AB1813" s="13">
        <f>IF($A1813="","",IFERROR(INDEX(ITP!$C$3:$C$21,MATCH(1,INDEX((ITP!$A$3:$A$21=$A1813)*(((ITP!$B$3:$B$21="")+ISNUMBER(SEARCH(ITP!$B$3:$B$21,$G1813&amp;" "&amp;$T1813)))&gt;0),0),0)),""))</f>
        <v/>
      </c>
    </row>
    <row r="1814">
      <c r="A1814" s="33" t="n"/>
      <c r="B1814" s="10" t="n"/>
      <c r="C1814" s="33" t="n"/>
      <c r="D1814" s="28" t="n"/>
      <c r="E1814" s="10" t="n"/>
      <c r="F1814" s="44" t="n"/>
      <c r="G1814" s="33" t="n"/>
      <c r="H1814" s="33" t="n"/>
      <c r="I1814" s="33" t="n"/>
      <c r="J1814" s="33" t="n"/>
      <c r="K1814" s="44" t="n"/>
      <c r="L1814" s="10" t="n"/>
      <c r="M1814" s="33" t="n"/>
      <c r="N1814" s="33" t="n"/>
      <c r="O1814" s="33" t="n"/>
      <c r="P1814" s="33" t="n"/>
      <c r="Q1814" s="33" t="n"/>
      <c r="R1814" s="33">
        <f>IF($AB1814="","",IFERROR(INDEX(ITP!$G$3:$G$46,MATCH($AB1814,ITP!$E$3:$E$46,0)),""))</f>
        <v/>
      </c>
      <c r="S1814" s="33" t="n"/>
      <c r="T1814" s="33" t="n"/>
      <c r="U1814" s="33">
        <f>IF($AB1814="","",IFERROR(INDEX(ITP!$I$3:$I$46,MATCH($AB1814,ITP!$E$3:$E$46,0)),""))</f>
        <v/>
      </c>
      <c r="V1814" s="33">
        <f>IF($AB1814="","",IFERROR(INDEX(ITP!$J$3:$J$46,MATCH($AB1814,ITP!$E$3:$E$46,0)),""))</f>
        <v/>
      </c>
      <c r="W1814" s="33">
        <f>IF($AB1814="","",IFERROR(INDEX(ITP!$K$3:$K$46,MATCH($AB1814,ITP!$E$3:$E$46,0)),""))</f>
        <v/>
      </c>
      <c r="X1814" s="33">
        <f>IF($AB1814="","",IFERROR(INDEX(ITP!$L$3:$L$46,MATCH($AB1814,ITP!$E$3:$E$46,0)),""))</f>
        <v/>
      </c>
      <c r="Y1814" s="33">
        <f>IF($AB1814="","",IFERROR(INDEX(ITP!$M$3:$M$46,MATCH($AB1814,ITP!$E$3:$E$46,0)),""))</f>
        <v/>
      </c>
      <c r="Z1814" s="33">
        <f>IF($AB1814="","",IFERROR(INDEX(ITP!$N$3:$N$46,MATCH($AB1814,ITP!$E$3:$E$46,0)),""))</f>
        <v/>
      </c>
      <c r="AA1814" s="13">
        <f>IF(A1814="","",A1814&amp;"|"&amp;COUNTIF($A$2:A1814,A1814))</f>
        <v/>
      </c>
      <c r="AB1814" s="13">
        <f>IF($A1814="","",IFERROR(INDEX(ITP!$C$3:$C$21,MATCH(1,INDEX((ITP!$A$3:$A$21=$A1814)*(((ITP!$B$3:$B$21="")+ISNUMBER(SEARCH(ITP!$B$3:$B$21,$G1814&amp;" "&amp;$T1814)))&gt;0),0),0)),""))</f>
        <v/>
      </c>
    </row>
    <row r="1815">
      <c r="A1815" s="33" t="n"/>
      <c r="B1815" s="10" t="n"/>
      <c r="C1815" s="33" t="n"/>
      <c r="D1815" s="28" t="n"/>
      <c r="E1815" s="10" t="n"/>
      <c r="F1815" s="44" t="n"/>
      <c r="G1815" s="33" t="n"/>
      <c r="H1815" s="33" t="n"/>
      <c r="I1815" s="33" t="n"/>
      <c r="J1815" s="33" t="n"/>
      <c r="K1815" s="44" t="n"/>
      <c r="L1815" s="10" t="n"/>
      <c r="M1815" s="33" t="n"/>
      <c r="N1815" s="33" t="n"/>
      <c r="O1815" s="33" t="n"/>
      <c r="P1815" s="33" t="n"/>
      <c r="Q1815" s="33" t="n"/>
      <c r="R1815" s="33">
        <f>IF($AB1815="","",IFERROR(INDEX(ITP!$G$3:$G$46,MATCH($AB1815,ITP!$E$3:$E$46,0)),""))</f>
        <v/>
      </c>
      <c r="S1815" s="33" t="n"/>
      <c r="T1815" s="33" t="n"/>
      <c r="U1815" s="33">
        <f>IF($AB1815="","",IFERROR(INDEX(ITP!$I$3:$I$46,MATCH($AB1815,ITP!$E$3:$E$46,0)),""))</f>
        <v/>
      </c>
      <c r="V1815" s="33">
        <f>IF($AB1815="","",IFERROR(INDEX(ITP!$J$3:$J$46,MATCH($AB1815,ITP!$E$3:$E$46,0)),""))</f>
        <v/>
      </c>
      <c r="W1815" s="33">
        <f>IF($AB1815="","",IFERROR(INDEX(ITP!$K$3:$K$46,MATCH($AB1815,ITP!$E$3:$E$46,0)),""))</f>
        <v/>
      </c>
      <c r="X1815" s="33">
        <f>IF($AB1815="","",IFERROR(INDEX(ITP!$L$3:$L$46,MATCH($AB1815,ITP!$E$3:$E$46,0)),""))</f>
        <v/>
      </c>
      <c r="Y1815" s="33">
        <f>IF($AB1815="","",IFERROR(INDEX(ITP!$M$3:$M$46,MATCH($AB1815,ITP!$E$3:$E$46,0)),""))</f>
        <v/>
      </c>
      <c r="Z1815" s="33">
        <f>IF($AB1815="","",IFERROR(INDEX(ITP!$N$3:$N$46,MATCH($AB1815,ITP!$E$3:$E$46,0)),""))</f>
        <v/>
      </c>
      <c r="AA1815" s="13">
        <f>IF(A1815="","",A1815&amp;"|"&amp;COUNTIF($A$2:A1815,A1815))</f>
        <v/>
      </c>
      <c r="AB1815" s="13">
        <f>IF($A1815="","",IFERROR(INDEX(ITP!$C$3:$C$21,MATCH(1,INDEX((ITP!$A$3:$A$21=$A1815)*(((ITP!$B$3:$B$21="")+ISNUMBER(SEARCH(ITP!$B$3:$B$21,$G1815&amp;" "&amp;$T1815)))&gt;0),0),0)),""))</f>
        <v/>
      </c>
    </row>
    <row r="1816">
      <c r="A1816" s="33" t="n"/>
      <c r="B1816" s="10" t="n"/>
      <c r="C1816" s="33" t="n"/>
      <c r="D1816" s="28" t="n"/>
      <c r="E1816" s="10" t="n"/>
      <c r="F1816" s="44" t="n"/>
      <c r="G1816" s="33" t="n"/>
      <c r="H1816" s="33" t="n"/>
      <c r="I1816" s="33" t="n"/>
      <c r="J1816" s="33" t="n"/>
      <c r="K1816" s="44" t="n"/>
      <c r="L1816" s="10" t="n"/>
      <c r="M1816" s="33" t="n"/>
      <c r="N1816" s="33" t="n"/>
      <c r="O1816" s="33" t="n"/>
      <c r="P1816" s="33" t="n"/>
      <c r="Q1816" s="33" t="n"/>
      <c r="R1816" s="33">
        <f>IF($AB1816="","",IFERROR(INDEX(ITP!$G$3:$G$46,MATCH($AB1816,ITP!$E$3:$E$46,0)),""))</f>
        <v/>
      </c>
      <c r="S1816" s="33" t="n"/>
      <c r="T1816" s="33" t="n"/>
      <c r="U1816" s="33">
        <f>IF($AB1816="","",IFERROR(INDEX(ITP!$I$3:$I$46,MATCH($AB1816,ITP!$E$3:$E$46,0)),""))</f>
        <v/>
      </c>
      <c r="V1816" s="33">
        <f>IF($AB1816="","",IFERROR(INDEX(ITP!$J$3:$J$46,MATCH($AB1816,ITP!$E$3:$E$46,0)),""))</f>
        <v/>
      </c>
      <c r="W1816" s="33">
        <f>IF($AB1816="","",IFERROR(INDEX(ITP!$K$3:$K$46,MATCH($AB1816,ITP!$E$3:$E$46,0)),""))</f>
        <v/>
      </c>
      <c r="X1816" s="33">
        <f>IF($AB1816="","",IFERROR(INDEX(ITP!$L$3:$L$46,MATCH($AB1816,ITP!$E$3:$E$46,0)),""))</f>
        <v/>
      </c>
      <c r="Y1816" s="33">
        <f>IF($AB1816="","",IFERROR(INDEX(ITP!$M$3:$M$46,MATCH($AB1816,ITP!$E$3:$E$46,0)),""))</f>
        <v/>
      </c>
      <c r="Z1816" s="33">
        <f>IF($AB1816="","",IFERROR(INDEX(ITP!$N$3:$N$46,MATCH($AB1816,ITP!$E$3:$E$46,0)),""))</f>
        <v/>
      </c>
      <c r="AA1816" s="13">
        <f>IF(A1816="","",A1816&amp;"|"&amp;COUNTIF($A$2:A1816,A1816))</f>
        <v/>
      </c>
      <c r="AB1816" s="13">
        <f>IF($A1816="","",IFERROR(INDEX(ITP!$C$3:$C$21,MATCH(1,INDEX((ITP!$A$3:$A$21=$A1816)*(((ITP!$B$3:$B$21="")+ISNUMBER(SEARCH(ITP!$B$3:$B$21,$G1816&amp;" "&amp;$T1816)))&gt;0),0),0)),""))</f>
        <v/>
      </c>
    </row>
    <row r="1817">
      <c r="A1817" s="33" t="n"/>
      <c r="B1817" s="10" t="n"/>
      <c r="C1817" s="33" t="n"/>
      <c r="D1817" s="28" t="n"/>
      <c r="E1817" s="10" t="n"/>
      <c r="F1817" s="44" t="n"/>
      <c r="G1817" s="33" t="n"/>
      <c r="H1817" s="33" t="n"/>
      <c r="I1817" s="33" t="n"/>
      <c r="J1817" s="33" t="n"/>
      <c r="K1817" s="44" t="n"/>
      <c r="L1817" s="10" t="n"/>
      <c r="M1817" s="33" t="n"/>
      <c r="N1817" s="33" t="n"/>
      <c r="O1817" s="33" t="n"/>
      <c r="P1817" s="33" t="n"/>
      <c r="Q1817" s="33" t="n"/>
      <c r="R1817" s="33">
        <f>IF($AB1817="","",IFERROR(INDEX(ITP!$G$3:$G$46,MATCH($AB1817,ITP!$E$3:$E$46,0)),""))</f>
        <v/>
      </c>
      <c r="S1817" s="33" t="n"/>
      <c r="T1817" s="33" t="n"/>
      <c r="U1817" s="33">
        <f>IF($AB1817="","",IFERROR(INDEX(ITP!$I$3:$I$46,MATCH($AB1817,ITP!$E$3:$E$46,0)),""))</f>
        <v/>
      </c>
      <c r="V1817" s="33">
        <f>IF($AB1817="","",IFERROR(INDEX(ITP!$J$3:$J$46,MATCH($AB1817,ITP!$E$3:$E$46,0)),""))</f>
        <v/>
      </c>
      <c r="W1817" s="33">
        <f>IF($AB1817="","",IFERROR(INDEX(ITP!$K$3:$K$46,MATCH($AB1817,ITP!$E$3:$E$46,0)),""))</f>
        <v/>
      </c>
      <c r="X1817" s="33">
        <f>IF($AB1817="","",IFERROR(INDEX(ITP!$L$3:$L$46,MATCH($AB1817,ITP!$E$3:$E$46,0)),""))</f>
        <v/>
      </c>
      <c r="Y1817" s="33">
        <f>IF($AB1817="","",IFERROR(INDEX(ITP!$M$3:$M$46,MATCH($AB1817,ITP!$E$3:$E$46,0)),""))</f>
        <v/>
      </c>
      <c r="Z1817" s="33">
        <f>IF($AB1817="","",IFERROR(INDEX(ITP!$N$3:$N$46,MATCH($AB1817,ITP!$E$3:$E$46,0)),""))</f>
        <v/>
      </c>
      <c r="AA1817" s="13">
        <f>IF(A1817="","",A1817&amp;"|"&amp;COUNTIF($A$2:A1817,A1817))</f>
        <v/>
      </c>
      <c r="AB1817" s="13">
        <f>IF($A1817="","",IFERROR(INDEX(ITP!$C$3:$C$21,MATCH(1,INDEX((ITP!$A$3:$A$21=$A1817)*(((ITP!$B$3:$B$21="")+ISNUMBER(SEARCH(ITP!$B$3:$B$21,$G1817&amp;" "&amp;$T1817)))&gt;0),0),0)),""))</f>
        <v/>
      </c>
    </row>
    <row r="1818">
      <c r="A1818" s="33" t="n"/>
      <c r="B1818" s="10" t="n"/>
      <c r="C1818" s="33" t="n"/>
      <c r="D1818" s="28" t="n"/>
      <c r="E1818" s="10" t="n"/>
      <c r="F1818" s="44" t="n"/>
      <c r="G1818" s="33" t="n"/>
      <c r="H1818" s="33" t="n"/>
      <c r="I1818" s="33" t="n"/>
      <c r="J1818" s="33" t="n"/>
      <c r="K1818" s="44" t="n"/>
      <c r="L1818" s="10" t="n"/>
      <c r="M1818" s="33" t="n"/>
      <c r="N1818" s="33" t="n"/>
      <c r="O1818" s="33" t="n"/>
      <c r="P1818" s="33" t="n"/>
      <c r="Q1818" s="33" t="n"/>
      <c r="R1818" s="33">
        <f>IF($AB1818="","",IFERROR(INDEX(ITP!$G$3:$G$46,MATCH($AB1818,ITP!$E$3:$E$46,0)),""))</f>
        <v/>
      </c>
      <c r="S1818" s="33" t="n"/>
      <c r="T1818" s="33" t="n"/>
      <c r="U1818" s="33">
        <f>IF($AB1818="","",IFERROR(INDEX(ITP!$I$3:$I$46,MATCH($AB1818,ITP!$E$3:$E$46,0)),""))</f>
        <v/>
      </c>
      <c r="V1818" s="33">
        <f>IF($AB1818="","",IFERROR(INDEX(ITP!$J$3:$J$46,MATCH($AB1818,ITP!$E$3:$E$46,0)),""))</f>
        <v/>
      </c>
      <c r="W1818" s="33">
        <f>IF($AB1818="","",IFERROR(INDEX(ITP!$K$3:$K$46,MATCH($AB1818,ITP!$E$3:$E$46,0)),""))</f>
        <v/>
      </c>
      <c r="X1818" s="33">
        <f>IF($AB1818="","",IFERROR(INDEX(ITP!$L$3:$L$46,MATCH($AB1818,ITP!$E$3:$E$46,0)),""))</f>
        <v/>
      </c>
      <c r="Y1818" s="33">
        <f>IF($AB1818="","",IFERROR(INDEX(ITP!$M$3:$M$46,MATCH($AB1818,ITP!$E$3:$E$46,0)),""))</f>
        <v/>
      </c>
      <c r="Z1818" s="33">
        <f>IF($AB1818="","",IFERROR(INDEX(ITP!$N$3:$N$46,MATCH($AB1818,ITP!$E$3:$E$46,0)),""))</f>
        <v/>
      </c>
      <c r="AA1818" s="13">
        <f>IF(A1818="","",A1818&amp;"|"&amp;COUNTIF($A$2:A1818,A1818))</f>
        <v/>
      </c>
      <c r="AB1818" s="13">
        <f>IF($A1818="","",IFERROR(INDEX(ITP!$C$3:$C$21,MATCH(1,INDEX((ITP!$A$3:$A$21=$A1818)*(((ITP!$B$3:$B$21="")+ISNUMBER(SEARCH(ITP!$B$3:$B$21,$G1818&amp;" "&amp;$T1818)))&gt;0),0),0)),""))</f>
        <v/>
      </c>
    </row>
    <row r="1819">
      <c r="A1819" s="33" t="n"/>
      <c r="B1819" s="10" t="n"/>
      <c r="C1819" s="33" t="n"/>
      <c r="D1819" s="28" t="n"/>
      <c r="E1819" s="10" t="n"/>
      <c r="F1819" s="44" t="n"/>
      <c r="G1819" s="33" t="n"/>
      <c r="H1819" s="33" t="n"/>
      <c r="I1819" s="33" t="n"/>
      <c r="J1819" s="33" t="n"/>
      <c r="K1819" s="44" t="n"/>
      <c r="L1819" s="10" t="n"/>
      <c r="M1819" s="33" t="n"/>
      <c r="N1819" s="33" t="n"/>
      <c r="O1819" s="33" t="n"/>
      <c r="P1819" s="33" t="n"/>
      <c r="Q1819" s="33" t="n"/>
      <c r="R1819" s="33">
        <f>IF($AB1819="","",IFERROR(INDEX(ITP!$G$3:$G$46,MATCH($AB1819,ITP!$E$3:$E$46,0)),""))</f>
        <v/>
      </c>
      <c r="S1819" s="33" t="n"/>
      <c r="T1819" s="33" t="n"/>
      <c r="U1819" s="33">
        <f>IF($AB1819="","",IFERROR(INDEX(ITP!$I$3:$I$46,MATCH($AB1819,ITP!$E$3:$E$46,0)),""))</f>
        <v/>
      </c>
      <c r="V1819" s="33">
        <f>IF($AB1819="","",IFERROR(INDEX(ITP!$J$3:$J$46,MATCH($AB1819,ITP!$E$3:$E$46,0)),""))</f>
        <v/>
      </c>
      <c r="W1819" s="33">
        <f>IF($AB1819="","",IFERROR(INDEX(ITP!$K$3:$K$46,MATCH($AB1819,ITP!$E$3:$E$46,0)),""))</f>
        <v/>
      </c>
      <c r="X1819" s="33">
        <f>IF($AB1819="","",IFERROR(INDEX(ITP!$L$3:$L$46,MATCH($AB1819,ITP!$E$3:$E$46,0)),""))</f>
        <v/>
      </c>
      <c r="Y1819" s="33">
        <f>IF($AB1819="","",IFERROR(INDEX(ITP!$M$3:$M$46,MATCH($AB1819,ITP!$E$3:$E$46,0)),""))</f>
        <v/>
      </c>
      <c r="Z1819" s="33">
        <f>IF($AB1819="","",IFERROR(INDEX(ITP!$N$3:$N$46,MATCH($AB1819,ITP!$E$3:$E$46,0)),""))</f>
        <v/>
      </c>
      <c r="AA1819" s="13">
        <f>IF(A1819="","",A1819&amp;"|"&amp;COUNTIF($A$2:A1819,A1819))</f>
        <v/>
      </c>
      <c r="AB1819" s="13">
        <f>IF($A1819="","",IFERROR(INDEX(ITP!$C$3:$C$21,MATCH(1,INDEX((ITP!$A$3:$A$21=$A1819)*(((ITP!$B$3:$B$21="")+ISNUMBER(SEARCH(ITP!$B$3:$B$21,$G1819&amp;" "&amp;$T1819)))&gt;0),0),0)),""))</f>
        <v/>
      </c>
    </row>
    <row r="1820">
      <c r="A1820" s="33" t="n"/>
      <c r="B1820" s="10" t="n"/>
      <c r="C1820" s="33" t="n"/>
      <c r="D1820" s="28" t="n"/>
      <c r="E1820" s="10" t="n"/>
      <c r="F1820" s="44" t="n"/>
      <c r="G1820" s="33" t="n"/>
      <c r="H1820" s="33" t="n"/>
      <c r="I1820" s="33" t="n"/>
      <c r="J1820" s="33" t="n"/>
      <c r="K1820" s="44" t="n"/>
      <c r="L1820" s="10" t="n"/>
      <c r="M1820" s="33" t="n"/>
      <c r="N1820" s="33" t="n"/>
      <c r="O1820" s="33" t="n"/>
      <c r="P1820" s="33" t="n"/>
      <c r="Q1820" s="33" t="n"/>
      <c r="R1820" s="33">
        <f>IF($AB1820="","",IFERROR(INDEX(ITP!$G$3:$G$46,MATCH($AB1820,ITP!$E$3:$E$46,0)),""))</f>
        <v/>
      </c>
      <c r="S1820" s="33" t="n"/>
      <c r="T1820" s="33" t="n"/>
      <c r="U1820" s="33">
        <f>IF($AB1820="","",IFERROR(INDEX(ITP!$I$3:$I$46,MATCH($AB1820,ITP!$E$3:$E$46,0)),""))</f>
        <v/>
      </c>
      <c r="V1820" s="33">
        <f>IF($AB1820="","",IFERROR(INDEX(ITP!$J$3:$J$46,MATCH($AB1820,ITP!$E$3:$E$46,0)),""))</f>
        <v/>
      </c>
      <c r="W1820" s="33">
        <f>IF($AB1820="","",IFERROR(INDEX(ITP!$K$3:$K$46,MATCH($AB1820,ITP!$E$3:$E$46,0)),""))</f>
        <v/>
      </c>
      <c r="X1820" s="33">
        <f>IF($AB1820="","",IFERROR(INDEX(ITP!$L$3:$L$46,MATCH($AB1820,ITP!$E$3:$E$46,0)),""))</f>
        <v/>
      </c>
      <c r="Y1820" s="33">
        <f>IF($AB1820="","",IFERROR(INDEX(ITP!$M$3:$M$46,MATCH($AB1820,ITP!$E$3:$E$46,0)),""))</f>
        <v/>
      </c>
      <c r="Z1820" s="33">
        <f>IF($AB1820="","",IFERROR(INDEX(ITP!$N$3:$N$46,MATCH($AB1820,ITP!$E$3:$E$46,0)),""))</f>
        <v/>
      </c>
      <c r="AA1820" s="13">
        <f>IF(A1820="","",A1820&amp;"|"&amp;COUNTIF($A$2:A1820,A1820))</f>
        <v/>
      </c>
      <c r="AB1820" s="13">
        <f>IF($A1820="","",IFERROR(INDEX(ITP!$C$3:$C$21,MATCH(1,INDEX((ITP!$A$3:$A$21=$A1820)*(((ITP!$B$3:$B$21="")+ISNUMBER(SEARCH(ITP!$B$3:$B$21,$G1820&amp;" "&amp;$T1820)))&gt;0),0),0)),""))</f>
        <v/>
      </c>
    </row>
    <row r="1821">
      <c r="A1821" s="33" t="n"/>
      <c r="B1821" s="10" t="n"/>
      <c r="C1821" s="33" t="n"/>
      <c r="D1821" s="28" t="n"/>
      <c r="E1821" s="10" t="n"/>
      <c r="F1821" s="44" t="n"/>
      <c r="G1821" s="33" t="n"/>
      <c r="H1821" s="33" t="n"/>
      <c r="I1821" s="33" t="n"/>
      <c r="J1821" s="33" t="n"/>
      <c r="K1821" s="44" t="n"/>
      <c r="L1821" s="10" t="n"/>
      <c r="M1821" s="33" t="n"/>
      <c r="N1821" s="33" t="n"/>
      <c r="O1821" s="33" t="n"/>
      <c r="P1821" s="33" t="n"/>
      <c r="Q1821" s="33" t="n"/>
      <c r="R1821" s="33">
        <f>IF($AB1821="","",IFERROR(INDEX(ITP!$G$3:$G$46,MATCH($AB1821,ITP!$E$3:$E$46,0)),""))</f>
        <v/>
      </c>
      <c r="S1821" s="33" t="n"/>
      <c r="T1821" s="33" t="n"/>
      <c r="U1821" s="33">
        <f>IF($AB1821="","",IFERROR(INDEX(ITP!$I$3:$I$46,MATCH($AB1821,ITP!$E$3:$E$46,0)),""))</f>
        <v/>
      </c>
      <c r="V1821" s="33">
        <f>IF($AB1821="","",IFERROR(INDEX(ITP!$J$3:$J$46,MATCH($AB1821,ITP!$E$3:$E$46,0)),""))</f>
        <v/>
      </c>
      <c r="W1821" s="33">
        <f>IF($AB1821="","",IFERROR(INDEX(ITP!$K$3:$K$46,MATCH($AB1821,ITP!$E$3:$E$46,0)),""))</f>
        <v/>
      </c>
      <c r="X1821" s="33">
        <f>IF($AB1821="","",IFERROR(INDEX(ITP!$L$3:$L$46,MATCH($AB1821,ITP!$E$3:$E$46,0)),""))</f>
        <v/>
      </c>
      <c r="Y1821" s="33">
        <f>IF($AB1821="","",IFERROR(INDEX(ITP!$M$3:$M$46,MATCH($AB1821,ITP!$E$3:$E$46,0)),""))</f>
        <v/>
      </c>
      <c r="Z1821" s="33">
        <f>IF($AB1821="","",IFERROR(INDEX(ITP!$N$3:$N$46,MATCH($AB1821,ITP!$E$3:$E$46,0)),""))</f>
        <v/>
      </c>
      <c r="AA1821" s="13">
        <f>IF(A1821="","",A1821&amp;"|"&amp;COUNTIF($A$2:A1821,A1821))</f>
        <v/>
      </c>
      <c r="AB1821" s="13">
        <f>IF($A1821="","",IFERROR(INDEX(ITP!$C$3:$C$21,MATCH(1,INDEX((ITP!$A$3:$A$21=$A1821)*(((ITP!$B$3:$B$21="")+ISNUMBER(SEARCH(ITP!$B$3:$B$21,$G1821&amp;" "&amp;$T1821)))&gt;0),0),0)),""))</f>
        <v/>
      </c>
    </row>
    <row r="1822">
      <c r="A1822" s="33" t="n"/>
      <c r="B1822" s="10" t="n"/>
      <c r="C1822" s="33" t="n"/>
      <c r="D1822" s="28" t="n"/>
      <c r="E1822" s="10" t="n"/>
      <c r="F1822" s="44" t="n"/>
      <c r="G1822" s="33" t="n"/>
      <c r="H1822" s="33" t="n"/>
      <c r="I1822" s="33" t="n"/>
      <c r="J1822" s="33" t="n"/>
      <c r="K1822" s="44" t="n"/>
      <c r="L1822" s="10" t="n"/>
      <c r="M1822" s="33" t="n"/>
      <c r="N1822" s="33" t="n"/>
      <c r="O1822" s="33" t="n"/>
      <c r="P1822" s="33" t="n"/>
      <c r="Q1822" s="33" t="n"/>
      <c r="R1822" s="33">
        <f>IF($AB1822="","",IFERROR(INDEX(ITP!$G$3:$G$46,MATCH($AB1822,ITP!$E$3:$E$46,0)),""))</f>
        <v/>
      </c>
      <c r="S1822" s="33" t="n"/>
      <c r="T1822" s="33" t="n"/>
      <c r="U1822" s="33">
        <f>IF($AB1822="","",IFERROR(INDEX(ITP!$I$3:$I$46,MATCH($AB1822,ITP!$E$3:$E$46,0)),""))</f>
        <v/>
      </c>
      <c r="V1822" s="33">
        <f>IF($AB1822="","",IFERROR(INDEX(ITP!$J$3:$J$46,MATCH($AB1822,ITP!$E$3:$E$46,0)),""))</f>
        <v/>
      </c>
      <c r="W1822" s="33">
        <f>IF($AB1822="","",IFERROR(INDEX(ITP!$K$3:$K$46,MATCH($AB1822,ITP!$E$3:$E$46,0)),""))</f>
        <v/>
      </c>
      <c r="X1822" s="33">
        <f>IF($AB1822="","",IFERROR(INDEX(ITP!$L$3:$L$46,MATCH($AB1822,ITP!$E$3:$E$46,0)),""))</f>
        <v/>
      </c>
      <c r="Y1822" s="33">
        <f>IF($AB1822="","",IFERROR(INDEX(ITP!$M$3:$M$46,MATCH($AB1822,ITP!$E$3:$E$46,0)),""))</f>
        <v/>
      </c>
      <c r="Z1822" s="33">
        <f>IF($AB1822="","",IFERROR(INDEX(ITP!$N$3:$N$46,MATCH($AB1822,ITP!$E$3:$E$46,0)),""))</f>
        <v/>
      </c>
      <c r="AA1822" s="13">
        <f>IF(A1822="","",A1822&amp;"|"&amp;COUNTIF($A$2:A1822,A1822))</f>
        <v/>
      </c>
      <c r="AB1822" s="13">
        <f>IF($A1822="","",IFERROR(INDEX(ITP!$C$3:$C$21,MATCH(1,INDEX((ITP!$A$3:$A$21=$A1822)*(((ITP!$B$3:$B$21="")+ISNUMBER(SEARCH(ITP!$B$3:$B$21,$G1822&amp;" "&amp;$T1822)))&gt;0),0),0)),""))</f>
        <v/>
      </c>
    </row>
    <row r="1823">
      <c r="A1823" s="33" t="n"/>
      <c r="B1823" s="10" t="n"/>
      <c r="C1823" s="33" t="n"/>
      <c r="D1823" s="28" t="n"/>
      <c r="E1823" s="10" t="n"/>
      <c r="F1823" s="44" t="n"/>
      <c r="G1823" s="33" t="n"/>
      <c r="H1823" s="33" t="n"/>
      <c r="I1823" s="33" t="n"/>
      <c r="J1823" s="33" t="n"/>
      <c r="K1823" s="44" t="n"/>
      <c r="L1823" s="10" t="n"/>
      <c r="M1823" s="33" t="n"/>
      <c r="N1823" s="33" t="n"/>
      <c r="O1823" s="33" t="n"/>
      <c r="P1823" s="33" t="n"/>
      <c r="Q1823" s="33" t="n"/>
      <c r="R1823" s="33">
        <f>IF($AB1823="","",IFERROR(INDEX(ITP!$G$3:$G$46,MATCH($AB1823,ITP!$E$3:$E$46,0)),""))</f>
        <v/>
      </c>
      <c r="S1823" s="33" t="n"/>
      <c r="T1823" s="33" t="n"/>
      <c r="U1823" s="33">
        <f>IF($AB1823="","",IFERROR(INDEX(ITP!$I$3:$I$46,MATCH($AB1823,ITP!$E$3:$E$46,0)),""))</f>
        <v/>
      </c>
      <c r="V1823" s="33">
        <f>IF($AB1823="","",IFERROR(INDEX(ITP!$J$3:$J$46,MATCH($AB1823,ITP!$E$3:$E$46,0)),""))</f>
        <v/>
      </c>
      <c r="W1823" s="33">
        <f>IF($AB1823="","",IFERROR(INDEX(ITP!$K$3:$K$46,MATCH($AB1823,ITP!$E$3:$E$46,0)),""))</f>
        <v/>
      </c>
      <c r="X1823" s="33">
        <f>IF($AB1823="","",IFERROR(INDEX(ITP!$L$3:$L$46,MATCH($AB1823,ITP!$E$3:$E$46,0)),""))</f>
        <v/>
      </c>
      <c r="Y1823" s="33">
        <f>IF($AB1823="","",IFERROR(INDEX(ITP!$M$3:$M$46,MATCH($AB1823,ITP!$E$3:$E$46,0)),""))</f>
        <v/>
      </c>
      <c r="Z1823" s="33">
        <f>IF($AB1823="","",IFERROR(INDEX(ITP!$N$3:$N$46,MATCH($AB1823,ITP!$E$3:$E$46,0)),""))</f>
        <v/>
      </c>
      <c r="AA1823" s="13">
        <f>IF(A1823="","",A1823&amp;"|"&amp;COUNTIF($A$2:A1823,A1823))</f>
        <v/>
      </c>
      <c r="AB1823" s="13">
        <f>IF($A1823="","",IFERROR(INDEX(ITP!$C$3:$C$21,MATCH(1,INDEX((ITP!$A$3:$A$21=$A1823)*(((ITP!$B$3:$B$21="")+ISNUMBER(SEARCH(ITP!$B$3:$B$21,$G1823&amp;" "&amp;$T1823)))&gt;0),0),0)),""))</f>
        <v/>
      </c>
    </row>
    <row r="1824">
      <c r="A1824" s="33" t="n"/>
      <c r="B1824" s="10" t="n"/>
      <c r="C1824" s="33" t="n"/>
      <c r="D1824" s="28" t="n"/>
      <c r="E1824" s="10" t="n"/>
      <c r="F1824" s="44" t="n"/>
      <c r="G1824" s="33" t="n"/>
      <c r="H1824" s="33" t="n"/>
      <c r="I1824" s="33" t="n"/>
      <c r="J1824" s="33" t="n"/>
      <c r="K1824" s="44" t="n"/>
      <c r="L1824" s="10" t="n"/>
      <c r="M1824" s="33" t="n"/>
      <c r="N1824" s="33" t="n"/>
      <c r="O1824" s="33" t="n"/>
      <c r="P1824" s="33" t="n"/>
      <c r="Q1824" s="33" t="n"/>
      <c r="R1824" s="33">
        <f>IF($AB1824="","",IFERROR(INDEX(ITP!$G$3:$G$46,MATCH($AB1824,ITP!$E$3:$E$46,0)),""))</f>
        <v/>
      </c>
      <c r="S1824" s="33" t="n"/>
      <c r="T1824" s="33" t="n"/>
      <c r="U1824" s="33">
        <f>IF($AB1824="","",IFERROR(INDEX(ITP!$I$3:$I$46,MATCH($AB1824,ITP!$E$3:$E$46,0)),""))</f>
        <v/>
      </c>
      <c r="V1824" s="33">
        <f>IF($AB1824="","",IFERROR(INDEX(ITP!$J$3:$J$46,MATCH($AB1824,ITP!$E$3:$E$46,0)),""))</f>
        <v/>
      </c>
      <c r="W1824" s="33">
        <f>IF($AB1824="","",IFERROR(INDEX(ITP!$K$3:$K$46,MATCH($AB1824,ITP!$E$3:$E$46,0)),""))</f>
        <v/>
      </c>
      <c r="X1824" s="33">
        <f>IF($AB1824="","",IFERROR(INDEX(ITP!$L$3:$L$46,MATCH($AB1824,ITP!$E$3:$E$46,0)),""))</f>
        <v/>
      </c>
      <c r="Y1824" s="33">
        <f>IF($AB1824="","",IFERROR(INDEX(ITP!$M$3:$M$46,MATCH($AB1824,ITP!$E$3:$E$46,0)),""))</f>
        <v/>
      </c>
      <c r="Z1824" s="33">
        <f>IF($AB1824="","",IFERROR(INDEX(ITP!$N$3:$N$46,MATCH($AB1824,ITP!$E$3:$E$46,0)),""))</f>
        <v/>
      </c>
      <c r="AA1824" s="13">
        <f>IF(A1824="","",A1824&amp;"|"&amp;COUNTIF($A$2:A1824,A1824))</f>
        <v/>
      </c>
      <c r="AB1824" s="13">
        <f>IF($A1824="","",IFERROR(INDEX(ITP!$C$3:$C$21,MATCH(1,INDEX((ITP!$A$3:$A$21=$A1824)*(((ITP!$B$3:$B$21="")+ISNUMBER(SEARCH(ITP!$B$3:$B$21,$G1824&amp;" "&amp;$T1824)))&gt;0),0),0)),""))</f>
        <v/>
      </c>
    </row>
    <row r="1825">
      <c r="A1825" s="33" t="n"/>
      <c r="B1825" s="10" t="n"/>
      <c r="C1825" s="33" t="n"/>
      <c r="D1825" s="28" t="n"/>
      <c r="E1825" s="10" t="n"/>
      <c r="F1825" s="44" t="n"/>
      <c r="G1825" s="33" t="n"/>
      <c r="H1825" s="33" t="n"/>
      <c r="I1825" s="33" t="n"/>
      <c r="J1825" s="33" t="n"/>
      <c r="K1825" s="44" t="n"/>
      <c r="L1825" s="10" t="n"/>
      <c r="M1825" s="33" t="n"/>
      <c r="N1825" s="33" t="n"/>
      <c r="O1825" s="33" t="n"/>
      <c r="P1825" s="33" t="n"/>
      <c r="Q1825" s="33" t="n"/>
      <c r="R1825" s="33">
        <f>IF($AB1825="","",IFERROR(INDEX(ITP!$G$3:$G$46,MATCH($AB1825,ITP!$E$3:$E$46,0)),""))</f>
        <v/>
      </c>
      <c r="S1825" s="33" t="n"/>
      <c r="T1825" s="33" t="n"/>
      <c r="U1825" s="33">
        <f>IF($AB1825="","",IFERROR(INDEX(ITP!$I$3:$I$46,MATCH($AB1825,ITP!$E$3:$E$46,0)),""))</f>
        <v/>
      </c>
      <c r="V1825" s="33">
        <f>IF($AB1825="","",IFERROR(INDEX(ITP!$J$3:$J$46,MATCH($AB1825,ITP!$E$3:$E$46,0)),""))</f>
        <v/>
      </c>
      <c r="W1825" s="33">
        <f>IF($AB1825="","",IFERROR(INDEX(ITP!$K$3:$K$46,MATCH($AB1825,ITP!$E$3:$E$46,0)),""))</f>
        <v/>
      </c>
      <c r="X1825" s="33">
        <f>IF($AB1825="","",IFERROR(INDEX(ITP!$L$3:$L$46,MATCH($AB1825,ITP!$E$3:$E$46,0)),""))</f>
        <v/>
      </c>
      <c r="Y1825" s="33">
        <f>IF($AB1825="","",IFERROR(INDEX(ITP!$M$3:$M$46,MATCH($AB1825,ITP!$E$3:$E$46,0)),""))</f>
        <v/>
      </c>
      <c r="Z1825" s="33">
        <f>IF($AB1825="","",IFERROR(INDEX(ITP!$N$3:$N$46,MATCH($AB1825,ITP!$E$3:$E$46,0)),""))</f>
        <v/>
      </c>
      <c r="AA1825" s="13">
        <f>IF(A1825="","",A1825&amp;"|"&amp;COUNTIF($A$2:A1825,A1825))</f>
        <v/>
      </c>
      <c r="AB1825" s="13">
        <f>IF($A1825="","",IFERROR(INDEX(ITP!$C$3:$C$21,MATCH(1,INDEX((ITP!$A$3:$A$21=$A1825)*(((ITP!$B$3:$B$21="")+ISNUMBER(SEARCH(ITP!$B$3:$B$21,$G1825&amp;" "&amp;$T1825)))&gt;0),0),0)),""))</f>
        <v/>
      </c>
    </row>
    <row r="1826">
      <c r="A1826" s="33" t="n"/>
      <c r="B1826" s="10" t="n"/>
      <c r="C1826" s="33" t="n"/>
      <c r="D1826" s="28" t="n"/>
      <c r="E1826" s="10" t="n"/>
      <c r="F1826" s="44" t="n"/>
      <c r="G1826" s="33" t="n"/>
      <c r="H1826" s="33" t="n"/>
      <c r="I1826" s="33" t="n"/>
      <c r="J1826" s="33" t="n"/>
      <c r="K1826" s="44" t="n"/>
      <c r="L1826" s="10" t="n"/>
      <c r="M1826" s="33" t="n"/>
      <c r="N1826" s="33" t="n"/>
      <c r="O1826" s="33" t="n"/>
      <c r="P1826" s="33" t="n"/>
      <c r="Q1826" s="33" t="n"/>
      <c r="R1826" s="33">
        <f>IF($AB1826="","",IFERROR(INDEX(ITP!$G$3:$G$46,MATCH($AB1826,ITP!$E$3:$E$46,0)),""))</f>
        <v/>
      </c>
      <c r="S1826" s="33" t="n"/>
      <c r="T1826" s="33" t="n"/>
      <c r="U1826" s="33">
        <f>IF($AB1826="","",IFERROR(INDEX(ITP!$I$3:$I$46,MATCH($AB1826,ITP!$E$3:$E$46,0)),""))</f>
        <v/>
      </c>
      <c r="V1826" s="33">
        <f>IF($AB1826="","",IFERROR(INDEX(ITP!$J$3:$J$46,MATCH($AB1826,ITP!$E$3:$E$46,0)),""))</f>
        <v/>
      </c>
      <c r="W1826" s="33">
        <f>IF($AB1826="","",IFERROR(INDEX(ITP!$K$3:$K$46,MATCH($AB1826,ITP!$E$3:$E$46,0)),""))</f>
        <v/>
      </c>
      <c r="X1826" s="33">
        <f>IF($AB1826="","",IFERROR(INDEX(ITP!$L$3:$L$46,MATCH($AB1826,ITP!$E$3:$E$46,0)),""))</f>
        <v/>
      </c>
      <c r="Y1826" s="33">
        <f>IF($AB1826="","",IFERROR(INDEX(ITP!$M$3:$M$46,MATCH($AB1826,ITP!$E$3:$E$46,0)),""))</f>
        <v/>
      </c>
      <c r="Z1826" s="33">
        <f>IF($AB1826="","",IFERROR(INDEX(ITP!$N$3:$N$46,MATCH($AB1826,ITP!$E$3:$E$46,0)),""))</f>
        <v/>
      </c>
      <c r="AA1826" s="13">
        <f>IF(A1826="","",A1826&amp;"|"&amp;COUNTIF($A$2:A1826,A1826))</f>
        <v/>
      </c>
      <c r="AB1826" s="13">
        <f>IF($A1826="","",IFERROR(INDEX(ITP!$C$3:$C$21,MATCH(1,INDEX((ITP!$A$3:$A$21=$A1826)*(((ITP!$B$3:$B$21="")+ISNUMBER(SEARCH(ITP!$B$3:$B$21,$G1826&amp;" "&amp;$T1826)))&gt;0),0),0)),""))</f>
        <v/>
      </c>
    </row>
    <row r="1827">
      <c r="A1827" s="33" t="n"/>
      <c r="B1827" s="10" t="n"/>
      <c r="C1827" s="33" t="n"/>
      <c r="D1827" s="28" t="n"/>
      <c r="E1827" s="10" t="n"/>
      <c r="F1827" s="44" t="n"/>
      <c r="G1827" s="33" t="n"/>
      <c r="H1827" s="33" t="n"/>
      <c r="I1827" s="33" t="n"/>
      <c r="J1827" s="33" t="n"/>
      <c r="K1827" s="44" t="n"/>
      <c r="L1827" s="10" t="n"/>
      <c r="M1827" s="33" t="n"/>
      <c r="N1827" s="33" t="n"/>
      <c r="O1827" s="33" t="n"/>
      <c r="P1827" s="33" t="n"/>
      <c r="Q1827" s="33" t="n"/>
      <c r="R1827" s="33">
        <f>IF($AB1827="","",IFERROR(INDEX(ITP!$G$3:$G$46,MATCH($AB1827,ITP!$E$3:$E$46,0)),""))</f>
        <v/>
      </c>
      <c r="S1827" s="33" t="n"/>
      <c r="T1827" s="33" t="n"/>
      <c r="U1827" s="33">
        <f>IF($AB1827="","",IFERROR(INDEX(ITP!$I$3:$I$46,MATCH($AB1827,ITP!$E$3:$E$46,0)),""))</f>
        <v/>
      </c>
      <c r="V1827" s="33">
        <f>IF($AB1827="","",IFERROR(INDEX(ITP!$J$3:$J$46,MATCH($AB1827,ITP!$E$3:$E$46,0)),""))</f>
        <v/>
      </c>
      <c r="W1827" s="33">
        <f>IF($AB1827="","",IFERROR(INDEX(ITP!$K$3:$K$46,MATCH($AB1827,ITP!$E$3:$E$46,0)),""))</f>
        <v/>
      </c>
      <c r="X1827" s="33">
        <f>IF($AB1827="","",IFERROR(INDEX(ITP!$L$3:$L$46,MATCH($AB1827,ITP!$E$3:$E$46,0)),""))</f>
        <v/>
      </c>
      <c r="Y1827" s="33">
        <f>IF($AB1827="","",IFERROR(INDEX(ITP!$M$3:$M$46,MATCH($AB1827,ITP!$E$3:$E$46,0)),""))</f>
        <v/>
      </c>
      <c r="Z1827" s="33">
        <f>IF($AB1827="","",IFERROR(INDEX(ITP!$N$3:$N$46,MATCH($AB1827,ITP!$E$3:$E$46,0)),""))</f>
        <v/>
      </c>
      <c r="AA1827" s="13">
        <f>IF(A1827="","",A1827&amp;"|"&amp;COUNTIF($A$2:A1827,A1827))</f>
        <v/>
      </c>
      <c r="AB1827" s="13">
        <f>IF($A1827="","",IFERROR(INDEX(ITP!$C$3:$C$21,MATCH(1,INDEX((ITP!$A$3:$A$21=$A1827)*(((ITP!$B$3:$B$21="")+ISNUMBER(SEARCH(ITP!$B$3:$B$21,$G1827&amp;" "&amp;$T1827)))&gt;0),0),0)),""))</f>
        <v/>
      </c>
    </row>
    <row r="1828">
      <c r="A1828" s="33" t="n"/>
      <c r="B1828" s="10" t="n"/>
      <c r="C1828" s="33" t="n"/>
      <c r="D1828" s="28" t="n"/>
      <c r="E1828" s="10" t="n"/>
      <c r="F1828" s="44" t="n"/>
      <c r="G1828" s="33" t="n"/>
      <c r="H1828" s="33" t="n"/>
      <c r="I1828" s="33" t="n"/>
      <c r="J1828" s="33" t="n"/>
      <c r="K1828" s="44" t="n"/>
      <c r="L1828" s="10" t="n"/>
      <c r="M1828" s="33" t="n"/>
      <c r="N1828" s="33" t="n"/>
      <c r="O1828" s="33" t="n"/>
      <c r="P1828" s="33" t="n"/>
      <c r="Q1828" s="33" t="n"/>
      <c r="R1828" s="33">
        <f>IF($AB1828="","",IFERROR(INDEX(ITP!$G$3:$G$46,MATCH($AB1828,ITP!$E$3:$E$46,0)),""))</f>
        <v/>
      </c>
      <c r="S1828" s="33" t="n"/>
      <c r="T1828" s="33" t="n"/>
      <c r="U1828" s="33">
        <f>IF($AB1828="","",IFERROR(INDEX(ITP!$I$3:$I$46,MATCH($AB1828,ITP!$E$3:$E$46,0)),""))</f>
        <v/>
      </c>
      <c r="V1828" s="33">
        <f>IF($AB1828="","",IFERROR(INDEX(ITP!$J$3:$J$46,MATCH($AB1828,ITP!$E$3:$E$46,0)),""))</f>
        <v/>
      </c>
      <c r="W1828" s="33">
        <f>IF($AB1828="","",IFERROR(INDEX(ITP!$K$3:$K$46,MATCH($AB1828,ITP!$E$3:$E$46,0)),""))</f>
        <v/>
      </c>
      <c r="X1828" s="33">
        <f>IF($AB1828="","",IFERROR(INDEX(ITP!$L$3:$L$46,MATCH($AB1828,ITP!$E$3:$E$46,0)),""))</f>
        <v/>
      </c>
      <c r="Y1828" s="33">
        <f>IF($AB1828="","",IFERROR(INDEX(ITP!$M$3:$M$46,MATCH($AB1828,ITP!$E$3:$E$46,0)),""))</f>
        <v/>
      </c>
      <c r="Z1828" s="33">
        <f>IF($AB1828="","",IFERROR(INDEX(ITP!$N$3:$N$46,MATCH($AB1828,ITP!$E$3:$E$46,0)),""))</f>
        <v/>
      </c>
      <c r="AA1828" s="13">
        <f>IF(A1828="","",A1828&amp;"|"&amp;COUNTIF($A$2:A1828,A1828))</f>
        <v/>
      </c>
      <c r="AB1828" s="13">
        <f>IF($A1828="","",IFERROR(INDEX(ITP!$C$3:$C$21,MATCH(1,INDEX((ITP!$A$3:$A$21=$A1828)*(((ITP!$B$3:$B$21="")+ISNUMBER(SEARCH(ITP!$B$3:$B$21,$G1828&amp;" "&amp;$T1828)))&gt;0),0),0)),""))</f>
        <v/>
      </c>
    </row>
    <row r="1829">
      <c r="A1829" s="33" t="n"/>
      <c r="B1829" s="10" t="n"/>
      <c r="C1829" s="33" t="n"/>
      <c r="D1829" s="28" t="n"/>
      <c r="E1829" s="10" t="n"/>
      <c r="F1829" s="44" t="n"/>
      <c r="G1829" s="33" t="n"/>
      <c r="H1829" s="33" t="n"/>
      <c r="I1829" s="33" t="n"/>
      <c r="J1829" s="33" t="n"/>
      <c r="K1829" s="44" t="n"/>
      <c r="L1829" s="10" t="n"/>
      <c r="M1829" s="33" t="n"/>
      <c r="N1829" s="33" t="n"/>
      <c r="O1829" s="33" t="n"/>
      <c r="P1829" s="33" t="n"/>
      <c r="Q1829" s="33" t="n"/>
      <c r="R1829" s="33">
        <f>IF($AB1829="","",IFERROR(INDEX(ITP!$G$3:$G$46,MATCH($AB1829,ITP!$E$3:$E$46,0)),""))</f>
        <v/>
      </c>
      <c r="S1829" s="33" t="n"/>
      <c r="T1829" s="33" t="n"/>
      <c r="U1829" s="33">
        <f>IF($AB1829="","",IFERROR(INDEX(ITP!$I$3:$I$46,MATCH($AB1829,ITP!$E$3:$E$46,0)),""))</f>
        <v/>
      </c>
      <c r="V1829" s="33">
        <f>IF($AB1829="","",IFERROR(INDEX(ITP!$J$3:$J$46,MATCH($AB1829,ITP!$E$3:$E$46,0)),""))</f>
        <v/>
      </c>
      <c r="W1829" s="33">
        <f>IF($AB1829="","",IFERROR(INDEX(ITP!$K$3:$K$46,MATCH($AB1829,ITP!$E$3:$E$46,0)),""))</f>
        <v/>
      </c>
      <c r="X1829" s="33">
        <f>IF($AB1829="","",IFERROR(INDEX(ITP!$L$3:$L$46,MATCH($AB1829,ITP!$E$3:$E$46,0)),""))</f>
        <v/>
      </c>
      <c r="Y1829" s="33">
        <f>IF($AB1829="","",IFERROR(INDEX(ITP!$M$3:$M$46,MATCH($AB1829,ITP!$E$3:$E$46,0)),""))</f>
        <v/>
      </c>
      <c r="Z1829" s="33">
        <f>IF($AB1829="","",IFERROR(INDEX(ITP!$N$3:$N$46,MATCH($AB1829,ITP!$E$3:$E$46,0)),""))</f>
        <v/>
      </c>
      <c r="AA1829" s="13">
        <f>IF(A1829="","",A1829&amp;"|"&amp;COUNTIF($A$2:A1829,A1829))</f>
        <v/>
      </c>
      <c r="AB1829" s="13">
        <f>IF($A1829="","",IFERROR(INDEX(ITP!$C$3:$C$21,MATCH(1,INDEX((ITP!$A$3:$A$21=$A1829)*(((ITP!$B$3:$B$21="")+ISNUMBER(SEARCH(ITP!$B$3:$B$21,$G1829&amp;" "&amp;$T1829)))&gt;0),0),0)),""))</f>
        <v/>
      </c>
    </row>
    <row r="1830">
      <c r="A1830" s="33" t="n"/>
      <c r="B1830" s="10" t="n"/>
      <c r="C1830" s="33" t="n"/>
      <c r="D1830" s="28" t="n"/>
      <c r="E1830" s="10" t="n"/>
      <c r="F1830" s="44" t="n"/>
      <c r="G1830" s="33" t="n"/>
      <c r="H1830" s="33" t="n"/>
      <c r="I1830" s="33" t="n"/>
      <c r="J1830" s="33" t="n"/>
      <c r="K1830" s="44" t="n"/>
      <c r="L1830" s="10" t="n"/>
      <c r="M1830" s="33" t="n"/>
      <c r="N1830" s="33" t="n"/>
      <c r="O1830" s="33" t="n"/>
      <c r="P1830" s="33" t="n"/>
      <c r="Q1830" s="33" t="n"/>
      <c r="R1830" s="33">
        <f>IF($AB1830="","",IFERROR(INDEX(ITP!$G$3:$G$46,MATCH($AB1830,ITP!$E$3:$E$46,0)),""))</f>
        <v/>
      </c>
      <c r="S1830" s="33" t="n"/>
      <c r="T1830" s="33" t="n"/>
      <c r="U1830" s="33">
        <f>IF($AB1830="","",IFERROR(INDEX(ITP!$I$3:$I$46,MATCH($AB1830,ITP!$E$3:$E$46,0)),""))</f>
        <v/>
      </c>
      <c r="V1830" s="33">
        <f>IF($AB1830="","",IFERROR(INDEX(ITP!$J$3:$J$46,MATCH($AB1830,ITP!$E$3:$E$46,0)),""))</f>
        <v/>
      </c>
      <c r="W1830" s="33">
        <f>IF($AB1830="","",IFERROR(INDEX(ITP!$K$3:$K$46,MATCH($AB1830,ITP!$E$3:$E$46,0)),""))</f>
        <v/>
      </c>
      <c r="X1830" s="33">
        <f>IF($AB1830="","",IFERROR(INDEX(ITP!$L$3:$L$46,MATCH($AB1830,ITP!$E$3:$E$46,0)),""))</f>
        <v/>
      </c>
      <c r="Y1830" s="33">
        <f>IF($AB1830="","",IFERROR(INDEX(ITP!$M$3:$M$46,MATCH($AB1830,ITP!$E$3:$E$46,0)),""))</f>
        <v/>
      </c>
      <c r="Z1830" s="33">
        <f>IF($AB1830="","",IFERROR(INDEX(ITP!$N$3:$N$46,MATCH($AB1830,ITP!$E$3:$E$46,0)),""))</f>
        <v/>
      </c>
      <c r="AA1830" s="13">
        <f>IF(A1830="","",A1830&amp;"|"&amp;COUNTIF($A$2:A1830,A1830))</f>
        <v/>
      </c>
      <c r="AB1830" s="13">
        <f>IF($A1830="","",IFERROR(INDEX(ITP!$C$3:$C$21,MATCH(1,INDEX((ITP!$A$3:$A$21=$A1830)*(((ITP!$B$3:$B$21="")+ISNUMBER(SEARCH(ITP!$B$3:$B$21,$G1830&amp;" "&amp;$T1830)))&gt;0),0),0)),""))</f>
        <v/>
      </c>
    </row>
    <row r="1831">
      <c r="A1831" s="33" t="n"/>
      <c r="B1831" s="10" t="n"/>
      <c r="C1831" s="33" t="n"/>
      <c r="D1831" s="28" t="n"/>
      <c r="E1831" s="10" t="n"/>
      <c r="F1831" s="44" t="n"/>
      <c r="G1831" s="33" t="n"/>
      <c r="H1831" s="33" t="n"/>
      <c r="I1831" s="33" t="n"/>
      <c r="J1831" s="33" t="n"/>
      <c r="K1831" s="44" t="n"/>
      <c r="L1831" s="10" t="n"/>
      <c r="M1831" s="33" t="n"/>
      <c r="N1831" s="33" t="n"/>
      <c r="O1831" s="33" t="n"/>
      <c r="P1831" s="33" t="n"/>
      <c r="Q1831" s="33" t="n"/>
      <c r="R1831" s="33">
        <f>IF($AB1831="","",IFERROR(INDEX(ITP!$G$3:$G$46,MATCH($AB1831,ITP!$E$3:$E$46,0)),""))</f>
        <v/>
      </c>
      <c r="S1831" s="33" t="n"/>
      <c r="T1831" s="33" t="n"/>
      <c r="U1831" s="33">
        <f>IF($AB1831="","",IFERROR(INDEX(ITP!$I$3:$I$46,MATCH($AB1831,ITP!$E$3:$E$46,0)),""))</f>
        <v/>
      </c>
      <c r="V1831" s="33">
        <f>IF($AB1831="","",IFERROR(INDEX(ITP!$J$3:$J$46,MATCH($AB1831,ITP!$E$3:$E$46,0)),""))</f>
        <v/>
      </c>
      <c r="W1831" s="33">
        <f>IF($AB1831="","",IFERROR(INDEX(ITP!$K$3:$K$46,MATCH($AB1831,ITP!$E$3:$E$46,0)),""))</f>
        <v/>
      </c>
      <c r="X1831" s="33">
        <f>IF($AB1831="","",IFERROR(INDEX(ITP!$L$3:$L$46,MATCH($AB1831,ITP!$E$3:$E$46,0)),""))</f>
        <v/>
      </c>
      <c r="Y1831" s="33">
        <f>IF($AB1831="","",IFERROR(INDEX(ITP!$M$3:$M$46,MATCH($AB1831,ITP!$E$3:$E$46,0)),""))</f>
        <v/>
      </c>
      <c r="Z1831" s="33">
        <f>IF($AB1831="","",IFERROR(INDEX(ITP!$N$3:$N$46,MATCH($AB1831,ITP!$E$3:$E$46,0)),""))</f>
        <v/>
      </c>
      <c r="AA1831" s="13">
        <f>IF(A1831="","",A1831&amp;"|"&amp;COUNTIF($A$2:A1831,A1831))</f>
        <v/>
      </c>
      <c r="AB1831" s="13">
        <f>IF($A1831="","",IFERROR(INDEX(ITP!$C$3:$C$21,MATCH(1,INDEX((ITP!$A$3:$A$21=$A1831)*(((ITP!$B$3:$B$21="")+ISNUMBER(SEARCH(ITP!$B$3:$B$21,$G1831&amp;" "&amp;$T1831)))&gt;0),0),0)),""))</f>
        <v/>
      </c>
    </row>
    <row r="1832">
      <c r="A1832" s="33" t="n"/>
      <c r="B1832" s="10" t="n"/>
      <c r="C1832" s="33" t="n"/>
      <c r="D1832" s="28" t="n"/>
      <c r="E1832" s="10" t="n"/>
      <c r="F1832" s="44" t="n"/>
      <c r="G1832" s="33" t="n"/>
      <c r="H1832" s="33" t="n"/>
      <c r="I1832" s="33" t="n"/>
      <c r="J1832" s="33" t="n"/>
      <c r="K1832" s="44" t="n"/>
      <c r="L1832" s="10" t="n"/>
      <c r="M1832" s="33" t="n"/>
      <c r="N1832" s="33" t="n"/>
      <c r="O1832" s="33" t="n"/>
      <c r="P1832" s="33" t="n"/>
      <c r="Q1832" s="33" t="n"/>
      <c r="R1832" s="33">
        <f>IF($AB1832="","",IFERROR(INDEX(ITP!$G$3:$G$46,MATCH($AB1832,ITP!$E$3:$E$46,0)),""))</f>
        <v/>
      </c>
      <c r="S1832" s="33" t="n"/>
      <c r="T1832" s="33" t="n"/>
      <c r="U1832" s="33">
        <f>IF($AB1832="","",IFERROR(INDEX(ITP!$I$3:$I$46,MATCH($AB1832,ITP!$E$3:$E$46,0)),""))</f>
        <v/>
      </c>
      <c r="V1832" s="33">
        <f>IF($AB1832="","",IFERROR(INDEX(ITP!$J$3:$J$46,MATCH($AB1832,ITP!$E$3:$E$46,0)),""))</f>
        <v/>
      </c>
      <c r="W1832" s="33">
        <f>IF($AB1832="","",IFERROR(INDEX(ITP!$K$3:$K$46,MATCH($AB1832,ITP!$E$3:$E$46,0)),""))</f>
        <v/>
      </c>
      <c r="X1832" s="33">
        <f>IF($AB1832="","",IFERROR(INDEX(ITP!$L$3:$L$46,MATCH($AB1832,ITP!$E$3:$E$46,0)),""))</f>
        <v/>
      </c>
      <c r="Y1832" s="33">
        <f>IF($AB1832="","",IFERROR(INDEX(ITP!$M$3:$M$46,MATCH($AB1832,ITP!$E$3:$E$46,0)),""))</f>
        <v/>
      </c>
      <c r="Z1832" s="33">
        <f>IF($AB1832="","",IFERROR(INDEX(ITP!$N$3:$N$46,MATCH($AB1832,ITP!$E$3:$E$46,0)),""))</f>
        <v/>
      </c>
      <c r="AA1832" s="13">
        <f>IF(A1832="","",A1832&amp;"|"&amp;COUNTIF($A$2:A1832,A1832))</f>
        <v/>
      </c>
      <c r="AB1832" s="13">
        <f>IF($A1832="","",IFERROR(INDEX(ITP!$C$3:$C$21,MATCH(1,INDEX((ITP!$A$3:$A$21=$A1832)*(((ITP!$B$3:$B$21="")+ISNUMBER(SEARCH(ITP!$B$3:$B$21,$G1832&amp;" "&amp;$T1832)))&gt;0),0),0)),""))</f>
        <v/>
      </c>
    </row>
    <row r="1833">
      <c r="A1833" s="33" t="n"/>
      <c r="B1833" s="10" t="n"/>
      <c r="C1833" s="33" t="n"/>
      <c r="D1833" s="28" t="n"/>
      <c r="E1833" s="10" t="n"/>
      <c r="F1833" s="44" t="n"/>
      <c r="G1833" s="33" t="n"/>
      <c r="H1833" s="33" t="n"/>
      <c r="I1833" s="33" t="n"/>
      <c r="J1833" s="33" t="n"/>
      <c r="K1833" s="44" t="n"/>
      <c r="L1833" s="10" t="n"/>
      <c r="M1833" s="33" t="n"/>
      <c r="N1833" s="33" t="n"/>
      <c r="O1833" s="33" t="n"/>
      <c r="P1833" s="33" t="n"/>
      <c r="Q1833" s="33" t="n"/>
      <c r="R1833" s="33">
        <f>IF($AB1833="","",IFERROR(INDEX(ITP!$G$3:$G$46,MATCH($AB1833,ITP!$E$3:$E$46,0)),""))</f>
        <v/>
      </c>
      <c r="S1833" s="33" t="n"/>
      <c r="T1833" s="33" t="n"/>
      <c r="U1833" s="33">
        <f>IF($AB1833="","",IFERROR(INDEX(ITP!$I$3:$I$46,MATCH($AB1833,ITP!$E$3:$E$46,0)),""))</f>
        <v/>
      </c>
      <c r="V1833" s="33">
        <f>IF($AB1833="","",IFERROR(INDEX(ITP!$J$3:$J$46,MATCH($AB1833,ITP!$E$3:$E$46,0)),""))</f>
        <v/>
      </c>
      <c r="W1833" s="33">
        <f>IF($AB1833="","",IFERROR(INDEX(ITP!$K$3:$K$46,MATCH($AB1833,ITP!$E$3:$E$46,0)),""))</f>
        <v/>
      </c>
      <c r="X1833" s="33">
        <f>IF($AB1833="","",IFERROR(INDEX(ITP!$L$3:$L$46,MATCH($AB1833,ITP!$E$3:$E$46,0)),""))</f>
        <v/>
      </c>
      <c r="Y1833" s="33">
        <f>IF($AB1833="","",IFERROR(INDEX(ITP!$M$3:$M$46,MATCH($AB1833,ITP!$E$3:$E$46,0)),""))</f>
        <v/>
      </c>
      <c r="Z1833" s="33">
        <f>IF($AB1833="","",IFERROR(INDEX(ITP!$N$3:$N$46,MATCH($AB1833,ITP!$E$3:$E$46,0)),""))</f>
        <v/>
      </c>
      <c r="AA1833" s="13">
        <f>IF(A1833="","",A1833&amp;"|"&amp;COUNTIF($A$2:A1833,A1833))</f>
        <v/>
      </c>
      <c r="AB1833" s="13">
        <f>IF($A1833="","",IFERROR(INDEX(ITP!$C$3:$C$21,MATCH(1,INDEX((ITP!$A$3:$A$21=$A1833)*(((ITP!$B$3:$B$21="")+ISNUMBER(SEARCH(ITP!$B$3:$B$21,$G1833&amp;" "&amp;$T1833)))&gt;0),0),0)),""))</f>
        <v/>
      </c>
    </row>
    <row r="1834">
      <c r="A1834" s="33" t="n"/>
      <c r="B1834" s="10" t="n"/>
      <c r="C1834" s="33" t="n"/>
      <c r="D1834" s="28" t="n"/>
      <c r="E1834" s="10" t="n"/>
      <c r="F1834" s="44" t="n"/>
      <c r="G1834" s="33" t="n"/>
      <c r="H1834" s="33" t="n"/>
      <c r="I1834" s="33" t="n"/>
      <c r="J1834" s="33" t="n"/>
      <c r="K1834" s="44" t="n"/>
      <c r="L1834" s="10" t="n"/>
      <c r="M1834" s="33" t="n"/>
      <c r="N1834" s="33" t="n"/>
      <c r="O1834" s="33" t="n"/>
      <c r="P1834" s="33" t="n"/>
      <c r="Q1834" s="33" t="n"/>
      <c r="R1834" s="33">
        <f>IF($AB1834="","",IFERROR(INDEX(ITP!$G$3:$G$46,MATCH($AB1834,ITP!$E$3:$E$46,0)),""))</f>
        <v/>
      </c>
      <c r="S1834" s="33" t="n"/>
      <c r="T1834" s="33" t="n"/>
      <c r="U1834" s="33">
        <f>IF($AB1834="","",IFERROR(INDEX(ITP!$I$3:$I$46,MATCH($AB1834,ITP!$E$3:$E$46,0)),""))</f>
        <v/>
      </c>
      <c r="V1834" s="33">
        <f>IF($AB1834="","",IFERROR(INDEX(ITP!$J$3:$J$46,MATCH($AB1834,ITP!$E$3:$E$46,0)),""))</f>
        <v/>
      </c>
      <c r="W1834" s="33">
        <f>IF($AB1834="","",IFERROR(INDEX(ITP!$K$3:$K$46,MATCH($AB1834,ITP!$E$3:$E$46,0)),""))</f>
        <v/>
      </c>
      <c r="X1834" s="33">
        <f>IF($AB1834="","",IFERROR(INDEX(ITP!$L$3:$L$46,MATCH($AB1834,ITP!$E$3:$E$46,0)),""))</f>
        <v/>
      </c>
      <c r="Y1834" s="33">
        <f>IF($AB1834="","",IFERROR(INDEX(ITP!$M$3:$M$46,MATCH($AB1834,ITP!$E$3:$E$46,0)),""))</f>
        <v/>
      </c>
      <c r="Z1834" s="33">
        <f>IF($AB1834="","",IFERROR(INDEX(ITP!$N$3:$N$46,MATCH($AB1834,ITP!$E$3:$E$46,0)),""))</f>
        <v/>
      </c>
      <c r="AA1834" s="13">
        <f>IF(A1834="","",A1834&amp;"|"&amp;COUNTIF($A$2:A1834,A1834))</f>
        <v/>
      </c>
      <c r="AB1834" s="13">
        <f>IF($A1834="","",IFERROR(INDEX(ITP!$C$3:$C$21,MATCH(1,INDEX((ITP!$A$3:$A$21=$A1834)*(((ITP!$B$3:$B$21="")+ISNUMBER(SEARCH(ITP!$B$3:$B$21,$G1834&amp;" "&amp;$T1834)))&gt;0),0),0)),""))</f>
        <v/>
      </c>
    </row>
    <row r="1835">
      <c r="A1835" s="33" t="n"/>
      <c r="B1835" s="10" t="n"/>
      <c r="C1835" s="33" t="n"/>
      <c r="D1835" s="28" t="n"/>
      <c r="E1835" s="10" t="n"/>
      <c r="F1835" s="44" t="n"/>
      <c r="G1835" s="33" t="n"/>
      <c r="H1835" s="33" t="n"/>
      <c r="I1835" s="33" t="n"/>
      <c r="J1835" s="33" t="n"/>
      <c r="K1835" s="44" t="n"/>
      <c r="L1835" s="10" t="n"/>
      <c r="M1835" s="33" t="n"/>
      <c r="N1835" s="33" t="n"/>
      <c r="O1835" s="33" t="n"/>
      <c r="P1835" s="33" t="n"/>
      <c r="Q1835" s="33" t="n"/>
      <c r="R1835" s="33">
        <f>IF($AB1835="","",IFERROR(INDEX(ITP!$G$3:$G$46,MATCH($AB1835,ITP!$E$3:$E$46,0)),""))</f>
        <v/>
      </c>
      <c r="S1835" s="33" t="n"/>
      <c r="T1835" s="33" t="n"/>
      <c r="U1835" s="33">
        <f>IF($AB1835="","",IFERROR(INDEX(ITP!$I$3:$I$46,MATCH($AB1835,ITP!$E$3:$E$46,0)),""))</f>
        <v/>
      </c>
      <c r="V1835" s="33">
        <f>IF($AB1835="","",IFERROR(INDEX(ITP!$J$3:$J$46,MATCH($AB1835,ITP!$E$3:$E$46,0)),""))</f>
        <v/>
      </c>
      <c r="W1835" s="33">
        <f>IF($AB1835="","",IFERROR(INDEX(ITP!$K$3:$K$46,MATCH($AB1835,ITP!$E$3:$E$46,0)),""))</f>
        <v/>
      </c>
      <c r="X1835" s="33">
        <f>IF($AB1835="","",IFERROR(INDEX(ITP!$L$3:$L$46,MATCH($AB1835,ITP!$E$3:$E$46,0)),""))</f>
        <v/>
      </c>
      <c r="Y1835" s="33">
        <f>IF($AB1835="","",IFERROR(INDEX(ITP!$M$3:$M$46,MATCH($AB1835,ITP!$E$3:$E$46,0)),""))</f>
        <v/>
      </c>
      <c r="Z1835" s="33">
        <f>IF($AB1835="","",IFERROR(INDEX(ITP!$N$3:$N$46,MATCH($AB1835,ITP!$E$3:$E$46,0)),""))</f>
        <v/>
      </c>
      <c r="AA1835" s="13">
        <f>IF(A1835="","",A1835&amp;"|"&amp;COUNTIF($A$2:A1835,A1835))</f>
        <v/>
      </c>
      <c r="AB1835" s="13">
        <f>IF($A1835="","",IFERROR(INDEX(ITP!$C$3:$C$21,MATCH(1,INDEX((ITP!$A$3:$A$21=$A1835)*(((ITP!$B$3:$B$21="")+ISNUMBER(SEARCH(ITP!$B$3:$B$21,$G1835&amp;" "&amp;$T1835)))&gt;0),0),0)),""))</f>
        <v/>
      </c>
    </row>
    <row r="1836">
      <c r="A1836" s="33" t="n"/>
      <c r="B1836" s="10" t="n"/>
      <c r="C1836" s="33" t="n"/>
      <c r="D1836" s="28" t="n"/>
      <c r="E1836" s="10" t="n"/>
      <c r="F1836" s="44" t="n"/>
      <c r="G1836" s="33" t="n"/>
      <c r="H1836" s="33" t="n"/>
      <c r="I1836" s="33" t="n"/>
      <c r="J1836" s="33" t="n"/>
      <c r="K1836" s="44" t="n"/>
      <c r="L1836" s="10" t="n"/>
      <c r="M1836" s="33" t="n"/>
      <c r="N1836" s="33" t="n"/>
      <c r="O1836" s="33" t="n"/>
      <c r="P1836" s="33" t="n"/>
      <c r="Q1836" s="33" t="n"/>
      <c r="R1836" s="33">
        <f>IF($AB1836="","",IFERROR(INDEX(ITP!$G$3:$G$46,MATCH($AB1836,ITP!$E$3:$E$46,0)),""))</f>
        <v/>
      </c>
      <c r="S1836" s="33" t="n"/>
      <c r="T1836" s="33" t="n"/>
      <c r="U1836" s="33">
        <f>IF($AB1836="","",IFERROR(INDEX(ITP!$I$3:$I$46,MATCH($AB1836,ITP!$E$3:$E$46,0)),""))</f>
        <v/>
      </c>
      <c r="V1836" s="33">
        <f>IF($AB1836="","",IFERROR(INDEX(ITP!$J$3:$J$46,MATCH($AB1836,ITP!$E$3:$E$46,0)),""))</f>
        <v/>
      </c>
      <c r="W1836" s="33">
        <f>IF($AB1836="","",IFERROR(INDEX(ITP!$K$3:$K$46,MATCH($AB1836,ITP!$E$3:$E$46,0)),""))</f>
        <v/>
      </c>
      <c r="X1836" s="33">
        <f>IF($AB1836="","",IFERROR(INDEX(ITP!$L$3:$L$46,MATCH($AB1836,ITP!$E$3:$E$46,0)),""))</f>
        <v/>
      </c>
      <c r="Y1836" s="33">
        <f>IF($AB1836="","",IFERROR(INDEX(ITP!$M$3:$M$46,MATCH($AB1836,ITP!$E$3:$E$46,0)),""))</f>
        <v/>
      </c>
      <c r="Z1836" s="33">
        <f>IF($AB1836="","",IFERROR(INDEX(ITP!$N$3:$N$46,MATCH($AB1836,ITP!$E$3:$E$46,0)),""))</f>
        <v/>
      </c>
      <c r="AA1836" s="13">
        <f>IF(A1836="","",A1836&amp;"|"&amp;COUNTIF($A$2:A1836,A1836))</f>
        <v/>
      </c>
      <c r="AB1836" s="13">
        <f>IF($A1836="","",IFERROR(INDEX(ITP!$C$3:$C$21,MATCH(1,INDEX((ITP!$A$3:$A$21=$A1836)*(((ITP!$B$3:$B$21="")+ISNUMBER(SEARCH(ITP!$B$3:$B$21,$G1836&amp;" "&amp;$T1836)))&gt;0),0),0)),""))</f>
        <v/>
      </c>
    </row>
    <row r="1837">
      <c r="A1837" s="33" t="n"/>
      <c r="B1837" s="10" t="n"/>
      <c r="C1837" s="33" t="n"/>
      <c r="D1837" s="28" t="n"/>
      <c r="E1837" s="10" t="n"/>
      <c r="F1837" s="44" t="n"/>
      <c r="G1837" s="33" t="n"/>
      <c r="H1837" s="33" t="n"/>
      <c r="I1837" s="33" t="n"/>
      <c r="J1837" s="33" t="n"/>
      <c r="K1837" s="44" t="n"/>
      <c r="L1837" s="10" t="n"/>
      <c r="M1837" s="33" t="n"/>
      <c r="N1837" s="33" t="n"/>
      <c r="O1837" s="33" t="n"/>
      <c r="P1837" s="33" t="n"/>
      <c r="Q1837" s="33" t="n"/>
      <c r="R1837" s="33">
        <f>IF($AB1837="","",IFERROR(INDEX(ITP!$G$3:$G$46,MATCH($AB1837,ITP!$E$3:$E$46,0)),""))</f>
        <v/>
      </c>
      <c r="S1837" s="33" t="n"/>
      <c r="T1837" s="33" t="n"/>
      <c r="U1837" s="33">
        <f>IF($AB1837="","",IFERROR(INDEX(ITP!$I$3:$I$46,MATCH($AB1837,ITP!$E$3:$E$46,0)),""))</f>
        <v/>
      </c>
      <c r="V1837" s="33">
        <f>IF($AB1837="","",IFERROR(INDEX(ITP!$J$3:$J$46,MATCH($AB1837,ITP!$E$3:$E$46,0)),""))</f>
        <v/>
      </c>
      <c r="W1837" s="33">
        <f>IF($AB1837="","",IFERROR(INDEX(ITP!$K$3:$K$46,MATCH($AB1837,ITP!$E$3:$E$46,0)),""))</f>
        <v/>
      </c>
      <c r="X1837" s="33">
        <f>IF($AB1837="","",IFERROR(INDEX(ITP!$L$3:$L$46,MATCH($AB1837,ITP!$E$3:$E$46,0)),""))</f>
        <v/>
      </c>
      <c r="Y1837" s="33">
        <f>IF($AB1837="","",IFERROR(INDEX(ITP!$M$3:$M$46,MATCH($AB1837,ITP!$E$3:$E$46,0)),""))</f>
        <v/>
      </c>
      <c r="Z1837" s="33">
        <f>IF($AB1837="","",IFERROR(INDEX(ITP!$N$3:$N$46,MATCH($AB1837,ITP!$E$3:$E$46,0)),""))</f>
        <v/>
      </c>
      <c r="AA1837" s="13">
        <f>IF(A1837="","",A1837&amp;"|"&amp;COUNTIF($A$2:A1837,A1837))</f>
        <v/>
      </c>
      <c r="AB1837" s="13">
        <f>IF($A1837="","",IFERROR(INDEX(ITP!$C$3:$C$21,MATCH(1,INDEX((ITP!$A$3:$A$21=$A1837)*(((ITP!$B$3:$B$21="")+ISNUMBER(SEARCH(ITP!$B$3:$B$21,$G1837&amp;" "&amp;$T1837)))&gt;0),0),0)),""))</f>
        <v/>
      </c>
    </row>
    <row r="1838">
      <c r="A1838" s="33" t="n"/>
      <c r="B1838" s="10" t="n"/>
      <c r="C1838" s="33" t="n"/>
      <c r="D1838" s="28" t="n"/>
      <c r="E1838" s="10" t="n"/>
      <c r="F1838" s="44" t="n"/>
      <c r="G1838" s="33" t="n"/>
      <c r="H1838" s="33" t="n"/>
      <c r="I1838" s="33" t="n"/>
      <c r="J1838" s="33" t="n"/>
      <c r="K1838" s="44" t="n"/>
      <c r="L1838" s="10" t="n"/>
      <c r="M1838" s="33" t="n"/>
      <c r="N1838" s="33" t="n"/>
      <c r="O1838" s="33" t="n"/>
      <c r="P1838" s="33" t="n"/>
      <c r="Q1838" s="33" t="n"/>
      <c r="R1838" s="33">
        <f>IF($AB1838="","",IFERROR(INDEX(ITP!$G$3:$G$46,MATCH($AB1838,ITP!$E$3:$E$46,0)),""))</f>
        <v/>
      </c>
      <c r="S1838" s="33" t="n"/>
      <c r="T1838" s="33" t="n"/>
      <c r="U1838" s="33">
        <f>IF($AB1838="","",IFERROR(INDEX(ITP!$I$3:$I$46,MATCH($AB1838,ITP!$E$3:$E$46,0)),""))</f>
        <v/>
      </c>
      <c r="V1838" s="33">
        <f>IF($AB1838="","",IFERROR(INDEX(ITP!$J$3:$J$46,MATCH($AB1838,ITP!$E$3:$E$46,0)),""))</f>
        <v/>
      </c>
      <c r="W1838" s="33">
        <f>IF($AB1838="","",IFERROR(INDEX(ITP!$K$3:$K$46,MATCH($AB1838,ITP!$E$3:$E$46,0)),""))</f>
        <v/>
      </c>
      <c r="X1838" s="33">
        <f>IF($AB1838="","",IFERROR(INDEX(ITP!$L$3:$L$46,MATCH($AB1838,ITP!$E$3:$E$46,0)),""))</f>
        <v/>
      </c>
      <c r="Y1838" s="33">
        <f>IF($AB1838="","",IFERROR(INDEX(ITP!$M$3:$M$46,MATCH($AB1838,ITP!$E$3:$E$46,0)),""))</f>
        <v/>
      </c>
      <c r="Z1838" s="33">
        <f>IF($AB1838="","",IFERROR(INDEX(ITP!$N$3:$N$46,MATCH($AB1838,ITP!$E$3:$E$46,0)),""))</f>
        <v/>
      </c>
      <c r="AA1838" s="13">
        <f>IF(A1838="","",A1838&amp;"|"&amp;COUNTIF($A$2:A1838,A1838))</f>
        <v/>
      </c>
      <c r="AB1838" s="13">
        <f>IF($A1838="","",IFERROR(INDEX(ITP!$C$3:$C$21,MATCH(1,INDEX((ITP!$A$3:$A$21=$A1838)*(((ITP!$B$3:$B$21="")+ISNUMBER(SEARCH(ITP!$B$3:$B$21,$G1838&amp;" "&amp;$T1838)))&gt;0),0),0)),""))</f>
        <v/>
      </c>
    </row>
    <row r="1839">
      <c r="A1839" s="33" t="n"/>
      <c r="B1839" s="10" t="n"/>
      <c r="C1839" s="33" t="n"/>
      <c r="D1839" s="28" t="n"/>
      <c r="E1839" s="10" t="n"/>
      <c r="F1839" s="44" t="n"/>
      <c r="G1839" s="33" t="n"/>
      <c r="H1839" s="33" t="n"/>
      <c r="I1839" s="33" t="n"/>
      <c r="J1839" s="33" t="n"/>
      <c r="K1839" s="44" t="n"/>
      <c r="L1839" s="10" t="n"/>
      <c r="M1839" s="33" t="n"/>
      <c r="N1839" s="33" t="n"/>
      <c r="O1839" s="33" t="n"/>
      <c r="P1839" s="33" t="n"/>
      <c r="Q1839" s="33" t="n"/>
      <c r="R1839" s="33">
        <f>IF($AB1839="","",IFERROR(INDEX(ITP!$G$3:$G$46,MATCH($AB1839,ITP!$E$3:$E$46,0)),""))</f>
        <v/>
      </c>
      <c r="S1839" s="33" t="n"/>
      <c r="T1839" s="33" t="n"/>
      <c r="U1839" s="33">
        <f>IF($AB1839="","",IFERROR(INDEX(ITP!$I$3:$I$46,MATCH($AB1839,ITP!$E$3:$E$46,0)),""))</f>
        <v/>
      </c>
      <c r="V1839" s="33">
        <f>IF($AB1839="","",IFERROR(INDEX(ITP!$J$3:$J$46,MATCH($AB1839,ITP!$E$3:$E$46,0)),""))</f>
        <v/>
      </c>
      <c r="W1839" s="33">
        <f>IF($AB1839="","",IFERROR(INDEX(ITP!$K$3:$K$46,MATCH($AB1839,ITP!$E$3:$E$46,0)),""))</f>
        <v/>
      </c>
      <c r="X1839" s="33">
        <f>IF($AB1839="","",IFERROR(INDEX(ITP!$L$3:$L$46,MATCH($AB1839,ITP!$E$3:$E$46,0)),""))</f>
        <v/>
      </c>
      <c r="Y1839" s="33">
        <f>IF($AB1839="","",IFERROR(INDEX(ITP!$M$3:$M$46,MATCH($AB1839,ITP!$E$3:$E$46,0)),""))</f>
        <v/>
      </c>
      <c r="Z1839" s="33">
        <f>IF($AB1839="","",IFERROR(INDEX(ITP!$N$3:$N$46,MATCH($AB1839,ITP!$E$3:$E$46,0)),""))</f>
        <v/>
      </c>
      <c r="AA1839" s="13">
        <f>IF(A1839="","",A1839&amp;"|"&amp;COUNTIF($A$2:A1839,A1839))</f>
        <v/>
      </c>
      <c r="AB1839" s="13">
        <f>IF($A1839="","",IFERROR(INDEX(ITP!$C$3:$C$21,MATCH(1,INDEX((ITP!$A$3:$A$21=$A1839)*(((ITP!$B$3:$B$21="")+ISNUMBER(SEARCH(ITP!$B$3:$B$21,$G1839&amp;" "&amp;$T1839)))&gt;0),0),0)),""))</f>
        <v/>
      </c>
    </row>
    <row r="1840">
      <c r="A1840" s="33" t="n"/>
      <c r="B1840" s="10" t="n"/>
      <c r="C1840" s="33" t="n"/>
      <c r="D1840" s="28" t="n"/>
      <c r="E1840" s="10" t="n"/>
      <c r="F1840" s="44" t="n"/>
      <c r="G1840" s="33" t="n"/>
      <c r="H1840" s="33" t="n"/>
      <c r="I1840" s="33" t="n"/>
      <c r="J1840" s="33" t="n"/>
      <c r="K1840" s="44" t="n"/>
      <c r="L1840" s="10" t="n"/>
      <c r="M1840" s="33" t="n"/>
      <c r="N1840" s="33" t="n"/>
      <c r="O1840" s="33" t="n"/>
      <c r="P1840" s="33" t="n"/>
      <c r="Q1840" s="33" t="n"/>
      <c r="R1840" s="33">
        <f>IF($AB1840="","",IFERROR(INDEX(ITP!$G$3:$G$46,MATCH($AB1840,ITP!$E$3:$E$46,0)),""))</f>
        <v/>
      </c>
      <c r="S1840" s="33" t="n"/>
      <c r="T1840" s="33" t="n"/>
      <c r="U1840" s="33">
        <f>IF($AB1840="","",IFERROR(INDEX(ITP!$I$3:$I$46,MATCH($AB1840,ITP!$E$3:$E$46,0)),""))</f>
        <v/>
      </c>
      <c r="V1840" s="33">
        <f>IF($AB1840="","",IFERROR(INDEX(ITP!$J$3:$J$46,MATCH($AB1840,ITP!$E$3:$E$46,0)),""))</f>
        <v/>
      </c>
      <c r="W1840" s="33">
        <f>IF($AB1840="","",IFERROR(INDEX(ITP!$K$3:$K$46,MATCH($AB1840,ITP!$E$3:$E$46,0)),""))</f>
        <v/>
      </c>
      <c r="X1840" s="33">
        <f>IF($AB1840="","",IFERROR(INDEX(ITP!$L$3:$L$46,MATCH($AB1840,ITP!$E$3:$E$46,0)),""))</f>
        <v/>
      </c>
      <c r="Y1840" s="33">
        <f>IF($AB1840="","",IFERROR(INDEX(ITP!$M$3:$M$46,MATCH($AB1840,ITP!$E$3:$E$46,0)),""))</f>
        <v/>
      </c>
      <c r="Z1840" s="33">
        <f>IF($AB1840="","",IFERROR(INDEX(ITP!$N$3:$N$46,MATCH($AB1840,ITP!$E$3:$E$46,0)),""))</f>
        <v/>
      </c>
      <c r="AA1840" s="13">
        <f>IF(A1840="","",A1840&amp;"|"&amp;COUNTIF($A$2:A1840,A1840))</f>
        <v/>
      </c>
      <c r="AB1840" s="13">
        <f>IF($A1840="","",IFERROR(INDEX(ITP!$C$3:$C$21,MATCH(1,INDEX((ITP!$A$3:$A$21=$A1840)*(((ITP!$B$3:$B$21="")+ISNUMBER(SEARCH(ITP!$B$3:$B$21,$G1840&amp;" "&amp;$T1840)))&gt;0),0),0)),""))</f>
        <v/>
      </c>
    </row>
    <row r="1841">
      <c r="A1841" s="33" t="n"/>
      <c r="B1841" s="10" t="n"/>
      <c r="C1841" s="33" t="n"/>
      <c r="D1841" s="28" t="n"/>
      <c r="E1841" s="10" t="n"/>
      <c r="F1841" s="44" t="n"/>
      <c r="G1841" s="33" t="n"/>
      <c r="H1841" s="33" t="n"/>
      <c r="I1841" s="33" t="n"/>
      <c r="J1841" s="33" t="n"/>
      <c r="K1841" s="44" t="n"/>
      <c r="L1841" s="10" t="n"/>
      <c r="M1841" s="33" t="n"/>
      <c r="N1841" s="33" t="n"/>
      <c r="O1841" s="33" t="n"/>
      <c r="P1841" s="33" t="n"/>
      <c r="Q1841" s="33" t="n"/>
      <c r="R1841" s="33">
        <f>IF($AB1841="","",IFERROR(INDEX(ITP!$G$3:$G$46,MATCH($AB1841,ITP!$E$3:$E$46,0)),""))</f>
        <v/>
      </c>
      <c r="S1841" s="33" t="n"/>
      <c r="T1841" s="33" t="n"/>
      <c r="U1841" s="33">
        <f>IF($AB1841="","",IFERROR(INDEX(ITP!$I$3:$I$46,MATCH($AB1841,ITP!$E$3:$E$46,0)),""))</f>
        <v/>
      </c>
      <c r="V1841" s="33">
        <f>IF($AB1841="","",IFERROR(INDEX(ITP!$J$3:$J$46,MATCH($AB1841,ITP!$E$3:$E$46,0)),""))</f>
        <v/>
      </c>
      <c r="W1841" s="33">
        <f>IF($AB1841="","",IFERROR(INDEX(ITP!$K$3:$K$46,MATCH($AB1841,ITP!$E$3:$E$46,0)),""))</f>
        <v/>
      </c>
      <c r="X1841" s="33">
        <f>IF($AB1841="","",IFERROR(INDEX(ITP!$L$3:$L$46,MATCH($AB1841,ITP!$E$3:$E$46,0)),""))</f>
        <v/>
      </c>
      <c r="Y1841" s="33">
        <f>IF($AB1841="","",IFERROR(INDEX(ITP!$M$3:$M$46,MATCH($AB1841,ITP!$E$3:$E$46,0)),""))</f>
        <v/>
      </c>
      <c r="Z1841" s="33">
        <f>IF($AB1841="","",IFERROR(INDEX(ITP!$N$3:$N$46,MATCH($AB1841,ITP!$E$3:$E$46,0)),""))</f>
        <v/>
      </c>
      <c r="AA1841" s="13">
        <f>IF(A1841="","",A1841&amp;"|"&amp;COUNTIF($A$2:A1841,A1841))</f>
        <v/>
      </c>
      <c r="AB1841" s="13">
        <f>IF($A1841="","",IFERROR(INDEX(ITP!$C$3:$C$21,MATCH(1,INDEX((ITP!$A$3:$A$21=$A1841)*(((ITP!$B$3:$B$21="")+ISNUMBER(SEARCH(ITP!$B$3:$B$21,$G1841&amp;" "&amp;$T1841)))&gt;0),0),0)),""))</f>
        <v/>
      </c>
    </row>
    <row r="1842">
      <c r="A1842" s="33" t="n"/>
      <c r="B1842" s="10" t="n"/>
      <c r="C1842" s="33" t="n"/>
      <c r="D1842" s="28" t="n"/>
      <c r="E1842" s="10" t="n"/>
      <c r="F1842" s="44" t="n"/>
      <c r="G1842" s="33" t="n"/>
      <c r="H1842" s="33" t="n"/>
      <c r="I1842" s="33" t="n"/>
      <c r="J1842" s="33" t="n"/>
      <c r="K1842" s="44" t="n"/>
      <c r="L1842" s="10" t="n"/>
      <c r="M1842" s="33" t="n"/>
      <c r="N1842" s="33" t="n"/>
      <c r="O1842" s="33" t="n"/>
      <c r="P1842" s="33" t="n"/>
      <c r="Q1842" s="33" t="n"/>
      <c r="R1842" s="33">
        <f>IF($AB1842="","",IFERROR(INDEX(ITP!$G$3:$G$46,MATCH($AB1842,ITP!$E$3:$E$46,0)),""))</f>
        <v/>
      </c>
      <c r="S1842" s="33" t="n"/>
      <c r="T1842" s="33" t="n"/>
      <c r="U1842" s="33">
        <f>IF($AB1842="","",IFERROR(INDEX(ITP!$I$3:$I$46,MATCH($AB1842,ITP!$E$3:$E$46,0)),""))</f>
        <v/>
      </c>
      <c r="V1842" s="33">
        <f>IF($AB1842="","",IFERROR(INDEX(ITP!$J$3:$J$46,MATCH($AB1842,ITP!$E$3:$E$46,0)),""))</f>
        <v/>
      </c>
      <c r="W1842" s="33">
        <f>IF($AB1842="","",IFERROR(INDEX(ITP!$K$3:$K$46,MATCH($AB1842,ITP!$E$3:$E$46,0)),""))</f>
        <v/>
      </c>
      <c r="X1842" s="33">
        <f>IF($AB1842="","",IFERROR(INDEX(ITP!$L$3:$L$46,MATCH($AB1842,ITP!$E$3:$E$46,0)),""))</f>
        <v/>
      </c>
      <c r="Y1842" s="33">
        <f>IF($AB1842="","",IFERROR(INDEX(ITP!$M$3:$M$46,MATCH($AB1842,ITP!$E$3:$E$46,0)),""))</f>
        <v/>
      </c>
      <c r="Z1842" s="33">
        <f>IF($AB1842="","",IFERROR(INDEX(ITP!$N$3:$N$46,MATCH($AB1842,ITP!$E$3:$E$46,0)),""))</f>
        <v/>
      </c>
      <c r="AA1842" s="13">
        <f>IF(A1842="","",A1842&amp;"|"&amp;COUNTIF($A$2:A1842,A1842))</f>
        <v/>
      </c>
      <c r="AB1842" s="13">
        <f>IF($A1842="","",IFERROR(INDEX(ITP!$C$3:$C$21,MATCH(1,INDEX((ITP!$A$3:$A$21=$A1842)*(((ITP!$B$3:$B$21="")+ISNUMBER(SEARCH(ITP!$B$3:$B$21,$G1842&amp;" "&amp;$T1842)))&gt;0),0),0)),""))</f>
        <v/>
      </c>
    </row>
    <row r="1843">
      <c r="A1843" s="33" t="n"/>
      <c r="B1843" s="10" t="n"/>
      <c r="C1843" s="33" t="n"/>
      <c r="D1843" s="28" t="n"/>
      <c r="E1843" s="10" t="n"/>
      <c r="F1843" s="44" t="n"/>
      <c r="G1843" s="33" t="n"/>
      <c r="H1843" s="33" t="n"/>
      <c r="I1843" s="33" t="n"/>
      <c r="J1843" s="33" t="n"/>
      <c r="K1843" s="44" t="n"/>
      <c r="L1843" s="10" t="n"/>
      <c r="M1843" s="33" t="n"/>
      <c r="N1843" s="33" t="n"/>
      <c r="O1843" s="33" t="n"/>
      <c r="P1843" s="33" t="n"/>
      <c r="Q1843" s="33" t="n"/>
      <c r="R1843" s="33">
        <f>IF($AB1843="","",IFERROR(INDEX(ITP!$G$3:$G$46,MATCH($AB1843,ITP!$E$3:$E$46,0)),""))</f>
        <v/>
      </c>
      <c r="S1843" s="33" t="n"/>
      <c r="T1843" s="33" t="n"/>
      <c r="U1843" s="33">
        <f>IF($AB1843="","",IFERROR(INDEX(ITP!$I$3:$I$46,MATCH($AB1843,ITP!$E$3:$E$46,0)),""))</f>
        <v/>
      </c>
      <c r="V1843" s="33">
        <f>IF($AB1843="","",IFERROR(INDEX(ITP!$J$3:$J$46,MATCH($AB1843,ITP!$E$3:$E$46,0)),""))</f>
        <v/>
      </c>
      <c r="W1843" s="33">
        <f>IF($AB1843="","",IFERROR(INDEX(ITP!$K$3:$K$46,MATCH($AB1843,ITP!$E$3:$E$46,0)),""))</f>
        <v/>
      </c>
      <c r="X1843" s="33">
        <f>IF($AB1843="","",IFERROR(INDEX(ITP!$L$3:$L$46,MATCH($AB1843,ITP!$E$3:$E$46,0)),""))</f>
        <v/>
      </c>
      <c r="Y1843" s="33">
        <f>IF($AB1843="","",IFERROR(INDEX(ITP!$M$3:$M$46,MATCH($AB1843,ITP!$E$3:$E$46,0)),""))</f>
        <v/>
      </c>
      <c r="Z1843" s="33">
        <f>IF($AB1843="","",IFERROR(INDEX(ITP!$N$3:$N$46,MATCH($AB1843,ITP!$E$3:$E$46,0)),""))</f>
        <v/>
      </c>
      <c r="AA1843" s="13">
        <f>IF(A1843="","",A1843&amp;"|"&amp;COUNTIF($A$2:A1843,A1843))</f>
        <v/>
      </c>
      <c r="AB1843" s="13">
        <f>IF($A1843="","",IFERROR(INDEX(ITP!$C$3:$C$21,MATCH(1,INDEX((ITP!$A$3:$A$21=$A1843)*(((ITP!$B$3:$B$21="")+ISNUMBER(SEARCH(ITP!$B$3:$B$21,$G1843&amp;" "&amp;$T1843)))&gt;0),0),0)),""))</f>
        <v/>
      </c>
    </row>
    <row r="1844">
      <c r="A1844" s="33" t="n"/>
      <c r="B1844" s="10" t="n"/>
      <c r="C1844" s="33" t="n"/>
      <c r="D1844" s="28" t="n"/>
      <c r="E1844" s="10" t="n"/>
      <c r="F1844" s="44" t="n"/>
      <c r="G1844" s="33" t="n"/>
      <c r="H1844" s="33" t="n"/>
      <c r="I1844" s="33" t="n"/>
      <c r="J1844" s="33" t="n"/>
      <c r="K1844" s="44" t="n"/>
      <c r="L1844" s="10" t="n"/>
      <c r="M1844" s="33" t="n"/>
      <c r="N1844" s="33" t="n"/>
      <c r="O1844" s="33" t="n"/>
      <c r="P1844" s="33" t="n"/>
      <c r="Q1844" s="33" t="n"/>
      <c r="R1844" s="33">
        <f>IF($AB1844="","",IFERROR(INDEX(ITP!$G$3:$G$46,MATCH($AB1844,ITP!$E$3:$E$46,0)),""))</f>
        <v/>
      </c>
      <c r="S1844" s="33" t="n"/>
      <c r="T1844" s="33" t="n"/>
      <c r="U1844" s="33">
        <f>IF($AB1844="","",IFERROR(INDEX(ITP!$I$3:$I$46,MATCH($AB1844,ITP!$E$3:$E$46,0)),""))</f>
        <v/>
      </c>
      <c r="V1844" s="33">
        <f>IF($AB1844="","",IFERROR(INDEX(ITP!$J$3:$J$46,MATCH($AB1844,ITP!$E$3:$E$46,0)),""))</f>
        <v/>
      </c>
      <c r="W1844" s="33">
        <f>IF($AB1844="","",IFERROR(INDEX(ITP!$K$3:$K$46,MATCH($AB1844,ITP!$E$3:$E$46,0)),""))</f>
        <v/>
      </c>
      <c r="X1844" s="33">
        <f>IF($AB1844="","",IFERROR(INDEX(ITP!$L$3:$L$46,MATCH($AB1844,ITP!$E$3:$E$46,0)),""))</f>
        <v/>
      </c>
      <c r="Y1844" s="33">
        <f>IF($AB1844="","",IFERROR(INDEX(ITP!$M$3:$M$46,MATCH($AB1844,ITP!$E$3:$E$46,0)),""))</f>
        <v/>
      </c>
      <c r="Z1844" s="33">
        <f>IF($AB1844="","",IFERROR(INDEX(ITP!$N$3:$N$46,MATCH($AB1844,ITP!$E$3:$E$46,0)),""))</f>
        <v/>
      </c>
      <c r="AA1844" s="13">
        <f>IF(A1844="","",A1844&amp;"|"&amp;COUNTIF($A$2:A1844,A1844))</f>
        <v/>
      </c>
      <c r="AB1844" s="13">
        <f>IF($A1844="","",IFERROR(INDEX(ITP!$C$3:$C$21,MATCH(1,INDEX((ITP!$A$3:$A$21=$A1844)*(((ITP!$B$3:$B$21="")+ISNUMBER(SEARCH(ITP!$B$3:$B$21,$G1844&amp;" "&amp;$T1844)))&gt;0),0),0)),""))</f>
        <v/>
      </c>
    </row>
    <row r="1845">
      <c r="A1845" s="33" t="n"/>
      <c r="B1845" s="10" t="n"/>
      <c r="C1845" s="33" t="n"/>
      <c r="D1845" s="28" t="n"/>
      <c r="E1845" s="10" t="n"/>
      <c r="F1845" s="44" t="n"/>
      <c r="G1845" s="33" t="n"/>
      <c r="H1845" s="33" t="n"/>
      <c r="I1845" s="33" t="n"/>
      <c r="J1845" s="33" t="n"/>
      <c r="K1845" s="44" t="n"/>
      <c r="L1845" s="10" t="n"/>
      <c r="M1845" s="33" t="n"/>
      <c r="N1845" s="33" t="n"/>
      <c r="O1845" s="33" t="n"/>
      <c r="P1845" s="33" t="n"/>
      <c r="Q1845" s="33" t="n"/>
      <c r="R1845" s="33">
        <f>IF($AB1845="","",IFERROR(INDEX(ITP!$G$3:$G$46,MATCH($AB1845,ITP!$E$3:$E$46,0)),""))</f>
        <v/>
      </c>
      <c r="S1845" s="33" t="n"/>
      <c r="T1845" s="33" t="n"/>
      <c r="U1845" s="33">
        <f>IF($AB1845="","",IFERROR(INDEX(ITP!$I$3:$I$46,MATCH($AB1845,ITP!$E$3:$E$46,0)),""))</f>
        <v/>
      </c>
      <c r="V1845" s="33">
        <f>IF($AB1845="","",IFERROR(INDEX(ITP!$J$3:$J$46,MATCH($AB1845,ITP!$E$3:$E$46,0)),""))</f>
        <v/>
      </c>
      <c r="W1845" s="33">
        <f>IF($AB1845="","",IFERROR(INDEX(ITP!$K$3:$K$46,MATCH($AB1845,ITP!$E$3:$E$46,0)),""))</f>
        <v/>
      </c>
      <c r="X1845" s="33">
        <f>IF($AB1845="","",IFERROR(INDEX(ITP!$L$3:$L$46,MATCH($AB1845,ITP!$E$3:$E$46,0)),""))</f>
        <v/>
      </c>
      <c r="Y1845" s="33">
        <f>IF($AB1845="","",IFERROR(INDEX(ITP!$M$3:$M$46,MATCH($AB1845,ITP!$E$3:$E$46,0)),""))</f>
        <v/>
      </c>
      <c r="Z1845" s="33">
        <f>IF($AB1845="","",IFERROR(INDEX(ITP!$N$3:$N$46,MATCH($AB1845,ITP!$E$3:$E$46,0)),""))</f>
        <v/>
      </c>
      <c r="AA1845" s="13">
        <f>IF(A1845="","",A1845&amp;"|"&amp;COUNTIF($A$2:A1845,A1845))</f>
        <v/>
      </c>
      <c r="AB1845" s="13">
        <f>IF($A1845="","",IFERROR(INDEX(ITP!$C$3:$C$21,MATCH(1,INDEX((ITP!$A$3:$A$21=$A1845)*(((ITP!$B$3:$B$21="")+ISNUMBER(SEARCH(ITP!$B$3:$B$21,$G1845&amp;" "&amp;$T1845)))&gt;0),0),0)),""))</f>
        <v/>
      </c>
    </row>
    <row r="1846">
      <c r="A1846" s="33" t="n"/>
      <c r="B1846" s="10" t="n"/>
      <c r="C1846" s="33" t="n"/>
      <c r="D1846" s="28" t="n"/>
      <c r="E1846" s="10" t="n"/>
      <c r="F1846" s="44" t="n"/>
      <c r="G1846" s="33" t="n"/>
      <c r="H1846" s="33" t="n"/>
      <c r="I1846" s="33" t="n"/>
      <c r="J1846" s="33" t="n"/>
      <c r="K1846" s="44" t="n"/>
      <c r="L1846" s="10" t="n"/>
      <c r="M1846" s="33" t="n"/>
      <c r="N1846" s="33" t="n"/>
      <c r="O1846" s="33" t="n"/>
      <c r="P1846" s="33" t="n"/>
      <c r="Q1846" s="33" t="n"/>
      <c r="R1846" s="33">
        <f>IF($AB1846="","",IFERROR(INDEX(ITP!$G$3:$G$46,MATCH($AB1846,ITP!$E$3:$E$46,0)),""))</f>
        <v/>
      </c>
      <c r="S1846" s="33" t="n"/>
      <c r="T1846" s="33" t="n"/>
      <c r="U1846" s="33">
        <f>IF($AB1846="","",IFERROR(INDEX(ITP!$I$3:$I$46,MATCH($AB1846,ITP!$E$3:$E$46,0)),""))</f>
        <v/>
      </c>
      <c r="V1846" s="33">
        <f>IF($AB1846="","",IFERROR(INDEX(ITP!$J$3:$J$46,MATCH($AB1846,ITP!$E$3:$E$46,0)),""))</f>
        <v/>
      </c>
      <c r="W1846" s="33">
        <f>IF($AB1846="","",IFERROR(INDEX(ITP!$K$3:$K$46,MATCH($AB1846,ITP!$E$3:$E$46,0)),""))</f>
        <v/>
      </c>
      <c r="X1846" s="33">
        <f>IF($AB1846="","",IFERROR(INDEX(ITP!$L$3:$L$46,MATCH($AB1846,ITP!$E$3:$E$46,0)),""))</f>
        <v/>
      </c>
      <c r="Y1846" s="33">
        <f>IF($AB1846="","",IFERROR(INDEX(ITP!$M$3:$M$46,MATCH($AB1846,ITP!$E$3:$E$46,0)),""))</f>
        <v/>
      </c>
      <c r="Z1846" s="33">
        <f>IF($AB1846="","",IFERROR(INDEX(ITP!$N$3:$N$46,MATCH($AB1846,ITP!$E$3:$E$46,0)),""))</f>
        <v/>
      </c>
      <c r="AA1846" s="13">
        <f>IF(A1846="","",A1846&amp;"|"&amp;COUNTIF($A$2:A1846,A1846))</f>
        <v/>
      </c>
      <c r="AB1846" s="13">
        <f>IF($A1846="","",IFERROR(INDEX(ITP!$C$3:$C$21,MATCH(1,INDEX((ITP!$A$3:$A$21=$A1846)*(((ITP!$B$3:$B$21="")+ISNUMBER(SEARCH(ITP!$B$3:$B$21,$G1846&amp;" "&amp;$T1846)))&gt;0),0),0)),""))</f>
        <v/>
      </c>
    </row>
    <row r="1847">
      <c r="A1847" s="33" t="n"/>
      <c r="B1847" s="10" t="n"/>
      <c r="C1847" s="33" t="n"/>
      <c r="D1847" s="28" t="n"/>
      <c r="E1847" s="10" t="n"/>
      <c r="F1847" s="44" t="n"/>
      <c r="G1847" s="33" t="n"/>
      <c r="H1847" s="33" t="n"/>
      <c r="I1847" s="33" t="n"/>
      <c r="J1847" s="33" t="n"/>
      <c r="K1847" s="44" t="n"/>
      <c r="L1847" s="10" t="n"/>
      <c r="M1847" s="33" t="n"/>
      <c r="N1847" s="33" t="n"/>
      <c r="O1847" s="33" t="n"/>
      <c r="P1847" s="33" t="n"/>
      <c r="Q1847" s="33" t="n"/>
      <c r="R1847" s="33">
        <f>IF($AB1847="","",IFERROR(INDEX(ITP!$G$3:$G$46,MATCH($AB1847,ITP!$E$3:$E$46,0)),""))</f>
        <v/>
      </c>
      <c r="S1847" s="33" t="n"/>
      <c r="T1847" s="33" t="n"/>
      <c r="U1847" s="33">
        <f>IF($AB1847="","",IFERROR(INDEX(ITP!$I$3:$I$46,MATCH($AB1847,ITP!$E$3:$E$46,0)),""))</f>
        <v/>
      </c>
      <c r="V1847" s="33">
        <f>IF($AB1847="","",IFERROR(INDEX(ITP!$J$3:$J$46,MATCH($AB1847,ITP!$E$3:$E$46,0)),""))</f>
        <v/>
      </c>
      <c r="W1847" s="33">
        <f>IF($AB1847="","",IFERROR(INDEX(ITP!$K$3:$K$46,MATCH($AB1847,ITP!$E$3:$E$46,0)),""))</f>
        <v/>
      </c>
      <c r="X1847" s="33">
        <f>IF($AB1847="","",IFERROR(INDEX(ITP!$L$3:$L$46,MATCH($AB1847,ITP!$E$3:$E$46,0)),""))</f>
        <v/>
      </c>
      <c r="Y1847" s="33">
        <f>IF($AB1847="","",IFERROR(INDEX(ITP!$M$3:$M$46,MATCH($AB1847,ITP!$E$3:$E$46,0)),""))</f>
        <v/>
      </c>
      <c r="Z1847" s="33">
        <f>IF($AB1847="","",IFERROR(INDEX(ITP!$N$3:$N$46,MATCH($AB1847,ITP!$E$3:$E$46,0)),""))</f>
        <v/>
      </c>
      <c r="AA1847" s="13">
        <f>IF(A1847="","",A1847&amp;"|"&amp;COUNTIF($A$2:A1847,A1847))</f>
        <v/>
      </c>
      <c r="AB1847" s="13">
        <f>IF($A1847="","",IFERROR(INDEX(ITP!$C$3:$C$21,MATCH(1,INDEX((ITP!$A$3:$A$21=$A1847)*(((ITP!$B$3:$B$21="")+ISNUMBER(SEARCH(ITP!$B$3:$B$21,$G1847&amp;" "&amp;$T1847)))&gt;0),0),0)),""))</f>
        <v/>
      </c>
    </row>
    <row r="1848">
      <c r="A1848" s="33" t="n"/>
      <c r="B1848" s="10" t="n"/>
      <c r="C1848" s="33" t="n"/>
      <c r="D1848" s="28" t="n"/>
      <c r="E1848" s="10" t="n"/>
      <c r="F1848" s="44" t="n"/>
      <c r="G1848" s="33" t="n"/>
      <c r="H1848" s="33" t="n"/>
      <c r="I1848" s="33" t="n"/>
      <c r="J1848" s="33" t="n"/>
      <c r="K1848" s="44" t="n"/>
      <c r="L1848" s="10" t="n"/>
      <c r="M1848" s="33" t="n"/>
      <c r="N1848" s="33" t="n"/>
      <c r="O1848" s="33" t="n"/>
      <c r="P1848" s="33" t="n"/>
      <c r="Q1848" s="33" t="n"/>
      <c r="R1848" s="33">
        <f>IF($AB1848="","",IFERROR(INDEX(ITP!$G$3:$G$46,MATCH($AB1848,ITP!$E$3:$E$46,0)),""))</f>
        <v/>
      </c>
      <c r="S1848" s="33" t="n"/>
      <c r="T1848" s="33" t="n"/>
      <c r="U1848" s="33">
        <f>IF($AB1848="","",IFERROR(INDEX(ITP!$I$3:$I$46,MATCH($AB1848,ITP!$E$3:$E$46,0)),""))</f>
        <v/>
      </c>
      <c r="V1848" s="33">
        <f>IF($AB1848="","",IFERROR(INDEX(ITP!$J$3:$J$46,MATCH($AB1848,ITP!$E$3:$E$46,0)),""))</f>
        <v/>
      </c>
      <c r="W1848" s="33">
        <f>IF($AB1848="","",IFERROR(INDEX(ITP!$K$3:$K$46,MATCH($AB1848,ITP!$E$3:$E$46,0)),""))</f>
        <v/>
      </c>
      <c r="X1848" s="33">
        <f>IF($AB1848="","",IFERROR(INDEX(ITP!$L$3:$L$46,MATCH($AB1848,ITP!$E$3:$E$46,0)),""))</f>
        <v/>
      </c>
      <c r="Y1848" s="33">
        <f>IF($AB1848="","",IFERROR(INDEX(ITP!$M$3:$M$46,MATCH($AB1848,ITP!$E$3:$E$46,0)),""))</f>
        <v/>
      </c>
      <c r="Z1848" s="33">
        <f>IF($AB1848="","",IFERROR(INDEX(ITP!$N$3:$N$46,MATCH($AB1848,ITP!$E$3:$E$46,0)),""))</f>
        <v/>
      </c>
      <c r="AA1848" s="13">
        <f>IF(A1848="","",A1848&amp;"|"&amp;COUNTIF($A$2:A1848,A1848))</f>
        <v/>
      </c>
      <c r="AB1848" s="13">
        <f>IF($A1848="","",IFERROR(INDEX(ITP!$C$3:$C$21,MATCH(1,INDEX((ITP!$A$3:$A$21=$A1848)*(((ITP!$B$3:$B$21="")+ISNUMBER(SEARCH(ITP!$B$3:$B$21,$G1848&amp;" "&amp;$T1848)))&gt;0),0),0)),""))</f>
        <v/>
      </c>
    </row>
    <row r="1849">
      <c r="A1849" s="33" t="n"/>
      <c r="B1849" s="10" t="n"/>
      <c r="C1849" s="33" t="n"/>
      <c r="D1849" s="28" t="n"/>
      <c r="E1849" s="10" t="n"/>
      <c r="F1849" s="44" t="n"/>
      <c r="G1849" s="33" t="n"/>
      <c r="H1849" s="33" t="n"/>
      <c r="I1849" s="33" t="n"/>
      <c r="J1849" s="33" t="n"/>
      <c r="K1849" s="44" t="n"/>
      <c r="L1849" s="10" t="n"/>
      <c r="M1849" s="33" t="n"/>
      <c r="N1849" s="33" t="n"/>
      <c r="O1849" s="33" t="n"/>
      <c r="P1849" s="33" t="n"/>
      <c r="Q1849" s="33" t="n"/>
      <c r="R1849" s="33">
        <f>IF($AB1849="","",IFERROR(INDEX(ITP!$G$3:$G$46,MATCH($AB1849,ITP!$E$3:$E$46,0)),""))</f>
        <v/>
      </c>
      <c r="S1849" s="33" t="n"/>
      <c r="T1849" s="33" t="n"/>
      <c r="U1849" s="33">
        <f>IF($AB1849="","",IFERROR(INDEX(ITP!$I$3:$I$46,MATCH($AB1849,ITP!$E$3:$E$46,0)),""))</f>
        <v/>
      </c>
      <c r="V1849" s="33">
        <f>IF($AB1849="","",IFERROR(INDEX(ITP!$J$3:$J$46,MATCH($AB1849,ITP!$E$3:$E$46,0)),""))</f>
        <v/>
      </c>
      <c r="W1849" s="33">
        <f>IF($AB1849="","",IFERROR(INDEX(ITP!$K$3:$K$46,MATCH($AB1849,ITP!$E$3:$E$46,0)),""))</f>
        <v/>
      </c>
      <c r="X1849" s="33">
        <f>IF($AB1849="","",IFERROR(INDEX(ITP!$L$3:$L$46,MATCH($AB1849,ITP!$E$3:$E$46,0)),""))</f>
        <v/>
      </c>
      <c r="Y1849" s="33">
        <f>IF($AB1849="","",IFERROR(INDEX(ITP!$M$3:$M$46,MATCH($AB1849,ITP!$E$3:$E$46,0)),""))</f>
        <v/>
      </c>
      <c r="Z1849" s="33">
        <f>IF($AB1849="","",IFERROR(INDEX(ITP!$N$3:$N$46,MATCH($AB1849,ITP!$E$3:$E$46,0)),""))</f>
        <v/>
      </c>
      <c r="AA1849" s="13">
        <f>IF(A1849="","",A1849&amp;"|"&amp;COUNTIF($A$2:A1849,A1849))</f>
        <v/>
      </c>
      <c r="AB1849" s="13">
        <f>IF($A1849="","",IFERROR(INDEX(ITP!$C$3:$C$21,MATCH(1,INDEX((ITP!$A$3:$A$21=$A1849)*(((ITP!$B$3:$B$21="")+ISNUMBER(SEARCH(ITP!$B$3:$B$21,$G1849&amp;" "&amp;$T1849)))&gt;0),0),0)),""))</f>
        <v/>
      </c>
    </row>
    <row r="1850">
      <c r="A1850" s="33" t="n"/>
      <c r="B1850" s="10" t="n"/>
      <c r="C1850" s="33" t="n"/>
      <c r="D1850" s="28" t="n"/>
      <c r="E1850" s="10" t="n"/>
      <c r="F1850" s="44" t="n"/>
      <c r="G1850" s="33" t="n"/>
      <c r="H1850" s="33" t="n"/>
      <c r="I1850" s="33" t="n"/>
      <c r="J1850" s="33" t="n"/>
      <c r="K1850" s="44" t="n"/>
      <c r="L1850" s="10" t="n"/>
      <c r="M1850" s="33" t="n"/>
      <c r="N1850" s="33" t="n"/>
      <c r="O1850" s="33" t="n"/>
      <c r="P1850" s="33" t="n"/>
      <c r="Q1850" s="33" t="n"/>
      <c r="R1850" s="33">
        <f>IF($AB1850="","",IFERROR(INDEX(ITP!$G$3:$G$46,MATCH($AB1850,ITP!$E$3:$E$46,0)),""))</f>
        <v/>
      </c>
      <c r="S1850" s="33" t="n"/>
      <c r="T1850" s="33" t="n"/>
      <c r="U1850" s="33">
        <f>IF($AB1850="","",IFERROR(INDEX(ITP!$I$3:$I$46,MATCH($AB1850,ITP!$E$3:$E$46,0)),""))</f>
        <v/>
      </c>
      <c r="V1850" s="33">
        <f>IF($AB1850="","",IFERROR(INDEX(ITP!$J$3:$J$46,MATCH($AB1850,ITP!$E$3:$E$46,0)),""))</f>
        <v/>
      </c>
      <c r="W1850" s="33">
        <f>IF($AB1850="","",IFERROR(INDEX(ITP!$K$3:$K$46,MATCH($AB1850,ITP!$E$3:$E$46,0)),""))</f>
        <v/>
      </c>
      <c r="X1850" s="33">
        <f>IF($AB1850="","",IFERROR(INDEX(ITP!$L$3:$L$46,MATCH($AB1850,ITP!$E$3:$E$46,0)),""))</f>
        <v/>
      </c>
      <c r="Y1850" s="33">
        <f>IF($AB1850="","",IFERROR(INDEX(ITP!$M$3:$M$46,MATCH($AB1850,ITP!$E$3:$E$46,0)),""))</f>
        <v/>
      </c>
      <c r="Z1850" s="33">
        <f>IF($AB1850="","",IFERROR(INDEX(ITP!$N$3:$N$46,MATCH($AB1850,ITP!$E$3:$E$46,0)),""))</f>
        <v/>
      </c>
      <c r="AA1850" s="13">
        <f>IF(A1850="","",A1850&amp;"|"&amp;COUNTIF($A$2:A1850,A1850))</f>
        <v/>
      </c>
      <c r="AB1850" s="13">
        <f>IF($A1850="","",IFERROR(INDEX(ITP!$C$3:$C$21,MATCH(1,INDEX((ITP!$A$3:$A$21=$A1850)*(((ITP!$B$3:$B$21="")+ISNUMBER(SEARCH(ITP!$B$3:$B$21,$G1850&amp;" "&amp;$T1850)))&gt;0),0),0)),""))</f>
        <v/>
      </c>
    </row>
    <row r="1851">
      <c r="A1851" s="33" t="n"/>
      <c r="B1851" s="10" t="n"/>
      <c r="C1851" s="33" t="n"/>
      <c r="D1851" s="28" t="n"/>
      <c r="E1851" s="10" t="n"/>
      <c r="F1851" s="44" t="n"/>
      <c r="G1851" s="33" t="n"/>
      <c r="H1851" s="33" t="n"/>
      <c r="I1851" s="33" t="n"/>
      <c r="J1851" s="33" t="n"/>
      <c r="K1851" s="44" t="n"/>
      <c r="L1851" s="10" t="n"/>
      <c r="M1851" s="33" t="n"/>
      <c r="N1851" s="33" t="n"/>
      <c r="O1851" s="33" t="n"/>
      <c r="P1851" s="33" t="n"/>
      <c r="Q1851" s="33" t="n"/>
      <c r="R1851" s="33">
        <f>IF($AB1851="","",IFERROR(INDEX(ITP!$G$3:$G$46,MATCH($AB1851,ITP!$E$3:$E$46,0)),""))</f>
        <v/>
      </c>
      <c r="S1851" s="33" t="n"/>
      <c r="T1851" s="33" t="n"/>
      <c r="U1851" s="33">
        <f>IF($AB1851="","",IFERROR(INDEX(ITP!$I$3:$I$46,MATCH($AB1851,ITP!$E$3:$E$46,0)),""))</f>
        <v/>
      </c>
      <c r="V1851" s="33">
        <f>IF($AB1851="","",IFERROR(INDEX(ITP!$J$3:$J$46,MATCH($AB1851,ITP!$E$3:$E$46,0)),""))</f>
        <v/>
      </c>
      <c r="W1851" s="33">
        <f>IF($AB1851="","",IFERROR(INDEX(ITP!$K$3:$K$46,MATCH($AB1851,ITP!$E$3:$E$46,0)),""))</f>
        <v/>
      </c>
      <c r="X1851" s="33">
        <f>IF($AB1851="","",IFERROR(INDEX(ITP!$L$3:$L$46,MATCH($AB1851,ITP!$E$3:$E$46,0)),""))</f>
        <v/>
      </c>
      <c r="Y1851" s="33">
        <f>IF($AB1851="","",IFERROR(INDEX(ITP!$M$3:$M$46,MATCH($AB1851,ITP!$E$3:$E$46,0)),""))</f>
        <v/>
      </c>
      <c r="Z1851" s="33">
        <f>IF($AB1851="","",IFERROR(INDEX(ITP!$N$3:$N$46,MATCH($AB1851,ITP!$E$3:$E$46,0)),""))</f>
        <v/>
      </c>
      <c r="AA1851" s="13">
        <f>IF(A1851="","",A1851&amp;"|"&amp;COUNTIF($A$2:A1851,A1851))</f>
        <v/>
      </c>
      <c r="AB1851" s="13">
        <f>IF($A1851="","",IFERROR(INDEX(ITP!$C$3:$C$21,MATCH(1,INDEX((ITP!$A$3:$A$21=$A1851)*(((ITP!$B$3:$B$21="")+ISNUMBER(SEARCH(ITP!$B$3:$B$21,$G1851&amp;" "&amp;$T1851)))&gt;0),0),0)),""))</f>
        <v/>
      </c>
    </row>
    <row r="1852">
      <c r="A1852" s="33" t="n"/>
      <c r="B1852" s="10" t="n"/>
      <c r="C1852" s="33" t="n"/>
      <c r="D1852" s="28" t="n"/>
      <c r="E1852" s="10" t="n"/>
      <c r="F1852" s="44" t="n"/>
      <c r="G1852" s="33" t="n"/>
      <c r="H1852" s="33" t="n"/>
      <c r="I1852" s="33" t="n"/>
      <c r="J1852" s="33" t="n"/>
      <c r="K1852" s="44" t="n"/>
      <c r="L1852" s="10" t="n"/>
      <c r="M1852" s="33" t="n"/>
      <c r="N1852" s="33" t="n"/>
      <c r="O1852" s="33" t="n"/>
      <c r="P1852" s="33" t="n"/>
      <c r="Q1852" s="33" t="n"/>
      <c r="R1852" s="33">
        <f>IF($AB1852="","",IFERROR(INDEX(ITP!$G$3:$G$46,MATCH($AB1852,ITP!$E$3:$E$46,0)),""))</f>
        <v/>
      </c>
      <c r="S1852" s="33" t="n"/>
      <c r="T1852" s="33" t="n"/>
      <c r="U1852" s="33">
        <f>IF($AB1852="","",IFERROR(INDEX(ITP!$I$3:$I$46,MATCH($AB1852,ITP!$E$3:$E$46,0)),""))</f>
        <v/>
      </c>
      <c r="V1852" s="33">
        <f>IF($AB1852="","",IFERROR(INDEX(ITP!$J$3:$J$46,MATCH($AB1852,ITP!$E$3:$E$46,0)),""))</f>
        <v/>
      </c>
      <c r="W1852" s="33">
        <f>IF($AB1852="","",IFERROR(INDEX(ITP!$K$3:$K$46,MATCH($AB1852,ITP!$E$3:$E$46,0)),""))</f>
        <v/>
      </c>
      <c r="X1852" s="33">
        <f>IF($AB1852="","",IFERROR(INDEX(ITP!$L$3:$L$46,MATCH($AB1852,ITP!$E$3:$E$46,0)),""))</f>
        <v/>
      </c>
      <c r="Y1852" s="33">
        <f>IF($AB1852="","",IFERROR(INDEX(ITP!$M$3:$M$46,MATCH($AB1852,ITP!$E$3:$E$46,0)),""))</f>
        <v/>
      </c>
      <c r="Z1852" s="33">
        <f>IF($AB1852="","",IFERROR(INDEX(ITP!$N$3:$N$46,MATCH($AB1852,ITP!$E$3:$E$46,0)),""))</f>
        <v/>
      </c>
      <c r="AA1852" s="13">
        <f>IF(A1852="","",A1852&amp;"|"&amp;COUNTIF($A$2:A1852,A1852))</f>
        <v/>
      </c>
      <c r="AB1852" s="13">
        <f>IF($A1852="","",IFERROR(INDEX(ITP!$C$3:$C$21,MATCH(1,INDEX((ITP!$A$3:$A$21=$A1852)*(((ITP!$B$3:$B$21="")+ISNUMBER(SEARCH(ITP!$B$3:$B$21,$G1852&amp;" "&amp;$T1852)))&gt;0),0),0)),""))</f>
        <v/>
      </c>
    </row>
    <row r="1853">
      <c r="A1853" s="33" t="n"/>
      <c r="B1853" s="10" t="n"/>
      <c r="C1853" s="33" t="n"/>
      <c r="D1853" s="28" t="n"/>
      <c r="E1853" s="10" t="n"/>
      <c r="F1853" s="44" t="n"/>
      <c r="G1853" s="33" t="n"/>
      <c r="H1853" s="33" t="n"/>
      <c r="I1853" s="33" t="n"/>
      <c r="J1853" s="33" t="n"/>
      <c r="K1853" s="44" t="n"/>
      <c r="L1853" s="10" t="n"/>
      <c r="M1853" s="33" t="n"/>
      <c r="N1853" s="33" t="n"/>
      <c r="O1853" s="33" t="n"/>
      <c r="P1853" s="33" t="n"/>
      <c r="Q1853" s="33" t="n"/>
      <c r="R1853" s="33">
        <f>IF($AB1853="","",IFERROR(INDEX(ITP!$G$3:$G$46,MATCH($AB1853,ITP!$E$3:$E$46,0)),""))</f>
        <v/>
      </c>
      <c r="S1853" s="33" t="n"/>
      <c r="T1853" s="33" t="n"/>
      <c r="U1853" s="33">
        <f>IF($AB1853="","",IFERROR(INDEX(ITP!$I$3:$I$46,MATCH($AB1853,ITP!$E$3:$E$46,0)),""))</f>
        <v/>
      </c>
      <c r="V1853" s="33">
        <f>IF($AB1853="","",IFERROR(INDEX(ITP!$J$3:$J$46,MATCH($AB1853,ITP!$E$3:$E$46,0)),""))</f>
        <v/>
      </c>
      <c r="W1853" s="33">
        <f>IF($AB1853="","",IFERROR(INDEX(ITP!$K$3:$K$46,MATCH($AB1853,ITP!$E$3:$E$46,0)),""))</f>
        <v/>
      </c>
      <c r="X1853" s="33">
        <f>IF($AB1853="","",IFERROR(INDEX(ITP!$L$3:$L$46,MATCH($AB1853,ITP!$E$3:$E$46,0)),""))</f>
        <v/>
      </c>
      <c r="Y1853" s="33">
        <f>IF($AB1853="","",IFERROR(INDEX(ITP!$M$3:$M$46,MATCH($AB1853,ITP!$E$3:$E$46,0)),""))</f>
        <v/>
      </c>
      <c r="Z1853" s="33">
        <f>IF($AB1853="","",IFERROR(INDEX(ITP!$N$3:$N$46,MATCH($AB1853,ITP!$E$3:$E$46,0)),""))</f>
        <v/>
      </c>
      <c r="AA1853" s="13">
        <f>IF(A1853="","",A1853&amp;"|"&amp;COUNTIF($A$2:A1853,A1853))</f>
        <v/>
      </c>
      <c r="AB1853" s="13">
        <f>IF($A1853="","",IFERROR(INDEX(ITP!$C$3:$C$21,MATCH(1,INDEX((ITP!$A$3:$A$21=$A1853)*(((ITP!$B$3:$B$21="")+ISNUMBER(SEARCH(ITP!$B$3:$B$21,$G1853&amp;" "&amp;$T1853)))&gt;0),0),0)),""))</f>
        <v/>
      </c>
    </row>
    <row r="1854">
      <c r="A1854" s="33" t="n"/>
      <c r="B1854" s="10" t="n"/>
      <c r="C1854" s="33" t="n"/>
      <c r="D1854" s="28" t="n"/>
      <c r="E1854" s="10" t="n"/>
      <c r="F1854" s="44" t="n"/>
      <c r="G1854" s="33" t="n"/>
      <c r="H1854" s="33" t="n"/>
      <c r="I1854" s="33" t="n"/>
      <c r="J1854" s="33" t="n"/>
      <c r="K1854" s="44" t="n"/>
      <c r="L1854" s="10" t="n"/>
      <c r="M1854" s="33" t="n"/>
      <c r="N1854" s="33" t="n"/>
      <c r="O1854" s="33" t="n"/>
      <c r="P1854" s="33" t="n"/>
      <c r="Q1854" s="33" t="n"/>
      <c r="R1854" s="33">
        <f>IF($AB1854="","",IFERROR(INDEX(ITP!$G$3:$G$46,MATCH($AB1854,ITP!$E$3:$E$46,0)),""))</f>
        <v/>
      </c>
      <c r="S1854" s="33" t="n"/>
      <c r="T1854" s="33" t="n"/>
      <c r="U1854" s="33">
        <f>IF($AB1854="","",IFERROR(INDEX(ITP!$I$3:$I$46,MATCH($AB1854,ITP!$E$3:$E$46,0)),""))</f>
        <v/>
      </c>
      <c r="V1854" s="33">
        <f>IF($AB1854="","",IFERROR(INDEX(ITP!$J$3:$J$46,MATCH($AB1854,ITP!$E$3:$E$46,0)),""))</f>
        <v/>
      </c>
      <c r="W1854" s="33">
        <f>IF($AB1854="","",IFERROR(INDEX(ITP!$K$3:$K$46,MATCH($AB1854,ITP!$E$3:$E$46,0)),""))</f>
        <v/>
      </c>
      <c r="X1854" s="33">
        <f>IF($AB1854="","",IFERROR(INDEX(ITP!$L$3:$L$46,MATCH($AB1854,ITP!$E$3:$E$46,0)),""))</f>
        <v/>
      </c>
      <c r="Y1854" s="33">
        <f>IF($AB1854="","",IFERROR(INDEX(ITP!$M$3:$M$46,MATCH($AB1854,ITP!$E$3:$E$46,0)),""))</f>
        <v/>
      </c>
      <c r="Z1854" s="33">
        <f>IF($AB1854="","",IFERROR(INDEX(ITP!$N$3:$N$46,MATCH($AB1854,ITP!$E$3:$E$46,0)),""))</f>
        <v/>
      </c>
      <c r="AA1854" s="13">
        <f>IF(A1854="","",A1854&amp;"|"&amp;COUNTIF($A$2:A1854,A1854))</f>
        <v/>
      </c>
      <c r="AB1854" s="13">
        <f>IF($A1854="","",IFERROR(INDEX(ITP!$C$3:$C$21,MATCH(1,INDEX((ITP!$A$3:$A$21=$A1854)*(((ITP!$B$3:$B$21="")+ISNUMBER(SEARCH(ITP!$B$3:$B$21,$G1854&amp;" "&amp;$T1854)))&gt;0),0),0)),""))</f>
        <v/>
      </c>
    </row>
    <row r="1855">
      <c r="A1855" s="33" t="n"/>
      <c r="B1855" s="10" t="n"/>
      <c r="C1855" s="33" t="n"/>
      <c r="D1855" s="28" t="n"/>
      <c r="E1855" s="10" t="n"/>
      <c r="F1855" s="44" t="n"/>
      <c r="G1855" s="33" t="n"/>
      <c r="H1855" s="33" t="n"/>
      <c r="I1855" s="33" t="n"/>
      <c r="J1855" s="33" t="n"/>
      <c r="K1855" s="44" t="n"/>
      <c r="L1855" s="10" t="n"/>
      <c r="M1855" s="33" t="n"/>
      <c r="N1855" s="33" t="n"/>
      <c r="O1855" s="33" t="n"/>
      <c r="P1855" s="33" t="n"/>
      <c r="Q1855" s="33" t="n"/>
      <c r="R1855" s="33">
        <f>IF($AB1855="","",IFERROR(INDEX(ITP!$G$3:$G$46,MATCH($AB1855,ITP!$E$3:$E$46,0)),""))</f>
        <v/>
      </c>
      <c r="S1855" s="33" t="n"/>
      <c r="T1855" s="33" t="n"/>
      <c r="U1855" s="33">
        <f>IF($AB1855="","",IFERROR(INDEX(ITP!$I$3:$I$46,MATCH($AB1855,ITP!$E$3:$E$46,0)),""))</f>
        <v/>
      </c>
      <c r="V1855" s="33">
        <f>IF($AB1855="","",IFERROR(INDEX(ITP!$J$3:$J$46,MATCH($AB1855,ITP!$E$3:$E$46,0)),""))</f>
        <v/>
      </c>
      <c r="W1855" s="33">
        <f>IF($AB1855="","",IFERROR(INDEX(ITP!$K$3:$K$46,MATCH($AB1855,ITP!$E$3:$E$46,0)),""))</f>
        <v/>
      </c>
      <c r="X1855" s="33">
        <f>IF($AB1855="","",IFERROR(INDEX(ITP!$L$3:$L$46,MATCH($AB1855,ITP!$E$3:$E$46,0)),""))</f>
        <v/>
      </c>
      <c r="Y1855" s="33">
        <f>IF($AB1855="","",IFERROR(INDEX(ITP!$M$3:$M$46,MATCH($AB1855,ITP!$E$3:$E$46,0)),""))</f>
        <v/>
      </c>
      <c r="Z1855" s="33">
        <f>IF($AB1855="","",IFERROR(INDEX(ITP!$N$3:$N$46,MATCH($AB1855,ITP!$E$3:$E$46,0)),""))</f>
        <v/>
      </c>
      <c r="AA1855" s="13">
        <f>IF(A1855="","",A1855&amp;"|"&amp;COUNTIF($A$2:A1855,A1855))</f>
        <v/>
      </c>
      <c r="AB1855" s="13">
        <f>IF($A1855="","",IFERROR(INDEX(ITP!$C$3:$C$21,MATCH(1,INDEX((ITP!$A$3:$A$21=$A1855)*(((ITP!$B$3:$B$21="")+ISNUMBER(SEARCH(ITP!$B$3:$B$21,$G1855&amp;" "&amp;$T1855)))&gt;0),0),0)),""))</f>
        <v/>
      </c>
    </row>
    <row r="1856">
      <c r="A1856" s="33" t="n"/>
      <c r="B1856" s="10" t="n"/>
      <c r="C1856" s="33" t="n"/>
      <c r="D1856" s="28" t="n"/>
      <c r="E1856" s="10" t="n"/>
      <c r="F1856" s="44" t="n"/>
      <c r="G1856" s="33" t="n"/>
      <c r="H1856" s="33" t="n"/>
      <c r="I1856" s="33" t="n"/>
      <c r="J1856" s="33" t="n"/>
      <c r="K1856" s="44" t="n"/>
      <c r="L1856" s="10" t="n"/>
      <c r="M1856" s="33" t="n"/>
      <c r="N1856" s="33" t="n"/>
      <c r="O1856" s="33" t="n"/>
      <c r="P1856" s="33" t="n"/>
      <c r="Q1856" s="33" t="n"/>
      <c r="R1856" s="33">
        <f>IF($AB1856="","",IFERROR(INDEX(ITP!$G$3:$G$46,MATCH($AB1856,ITP!$E$3:$E$46,0)),""))</f>
        <v/>
      </c>
      <c r="S1856" s="33" t="n"/>
      <c r="T1856" s="33" t="n"/>
      <c r="U1856" s="33">
        <f>IF($AB1856="","",IFERROR(INDEX(ITP!$I$3:$I$46,MATCH($AB1856,ITP!$E$3:$E$46,0)),""))</f>
        <v/>
      </c>
      <c r="V1856" s="33">
        <f>IF($AB1856="","",IFERROR(INDEX(ITP!$J$3:$J$46,MATCH($AB1856,ITP!$E$3:$E$46,0)),""))</f>
        <v/>
      </c>
      <c r="W1856" s="33">
        <f>IF($AB1856="","",IFERROR(INDEX(ITP!$K$3:$K$46,MATCH($AB1856,ITP!$E$3:$E$46,0)),""))</f>
        <v/>
      </c>
      <c r="X1856" s="33">
        <f>IF($AB1856="","",IFERROR(INDEX(ITP!$L$3:$L$46,MATCH($AB1856,ITP!$E$3:$E$46,0)),""))</f>
        <v/>
      </c>
      <c r="Y1856" s="33">
        <f>IF($AB1856="","",IFERROR(INDEX(ITP!$M$3:$M$46,MATCH($AB1856,ITP!$E$3:$E$46,0)),""))</f>
        <v/>
      </c>
      <c r="Z1856" s="33">
        <f>IF($AB1856="","",IFERROR(INDEX(ITP!$N$3:$N$46,MATCH($AB1856,ITP!$E$3:$E$46,0)),""))</f>
        <v/>
      </c>
      <c r="AA1856" s="13">
        <f>IF(A1856="","",A1856&amp;"|"&amp;COUNTIF($A$2:A1856,A1856))</f>
        <v/>
      </c>
      <c r="AB1856" s="13">
        <f>IF($A1856="","",IFERROR(INDEX(ITP!$C$3:$C$21,MATCH(1,INDEX((ITP!$A$3:$A$21=$A1856)*(((ITP!$B$3:$B$21="")+ISNUMBER(SEARCH(ITP!$B$3:$B$21,$G1856&amp;" "&amp;$T1856)))&gt;0),0),0)),""))</f>
        <v/>
      </c>
    </row>
    <row r="1857">
      <c r="A1857" s="33" t="n"/>
      <c r="B1857" s="10" t="n"/>
      <c r="C1857" s="33" t="n"/>
      <c r="D1857" s="28" t="n"/>
      <c r="E1857" s="10" t="n"/>
      <c r="F1857" s="44" t="n"/>
      <c r="G1857" s="33" t="n"/>
      <c r="H1857" s="33" t="n"/>
      <c r="I1857" s="33" t="n"/>
      <c r="J1857" s="33" t="n"/>
      <c r="K1857" s="44" t="n"/>
      <c r="L1857" s="10" t="n"/>
      <c r="M1857" s="33" t="n"/>
      <c r="N1857" s="33" t="n"/>
      <c r="O1857" s="33" t="n"/>
      <c r="P1857" s="33" t="n"/>
      <c r="Q1857" s="33" t="n"/>
      <c r="R1857" s="33">
        <f>IF($AB1857="","",IFERROR(INDEX(ITP!$G$3:$G$46,MATCH($AB1857,ITP!$E$3:$E$46,0)),""))</f>
        <v/>
      </c>
      <c r="S1857" s="33" t="n"/>
      <c r="T1857" s="33" t="n"/>
      <c r="U1857" s="33">
        <f>IF($AB1857="","",IFERROR(INDEX(ITP!$I$3:$I$46,MATCH($AB1857,ITP!$E$3:$E$46,0)),""))</f>
        <v/>
      </c>
      <c r="V1857" s="33">
        <f>IF($AB1857="","",IFERROR(INDEX(ITP!$J$3:$J$46,MATCH($AB1857,ITP!$E$3:$E$46,0)),""))</f>
        <v/>
      </c>
      <c r="W1857" s="33">
        <f>IF($AB1857="","",IFERROR(INDEX(ITP!$K$3:$K$46,MATCH($AB1857,ITP!$E$3:$E$46,0)),""))</f>
        <v/>
      </c>
      <c r="X1857" s="33">
        <f>IF($AB1857="","",IFERROR(INDEX(ITP!$L$3:$L$46,MATCH($AB1857,ITP!$E$3:$E$46,0)),""))</f>
        <v/>
      </c>
      <c r="Y1857" s="33">
        <f>IF($AB1857="","",IFERROR(INDEX(ITP!$M$3:$M$46,MATCH($AB1857,ITP!$E$3:$E$46,0)),""))</f>
        <v/>
      </c>
      <c r="Z1857" s="33">
        <f>IF($AB1857="","",IFERROR(INDEX(ITP!$N$3:$N$46,MATCH($AB1857,ITP!$E$3:$E$46,0)),""))</f>
        <v/>
      </c>
      <c r="AA1857" s="13">
        <f>IF(A1857="","",A1857&amp;"|"&amp;COUNTIF($A$2:A1857,A1857))</f>
        <v/>
      </c>
      <c r="AB1857" s="13">
        <f>IF($A1857="","",IFERROR(INDEX(ITP!$C$3:$C$21,MATCH(1,INDEX((ITP!$A$3:$A$21=$A1857)*(((ITP!$B$3:$B$21="")+ISNUMBER(SEARCH(ITP!$B$3:$B$21,$G1857&amp;" "&amp;$T1857)))&gt;0),0),0)),""))</f>
        <v/>
      </c>
    </row>
    <row r="1858">
      <c r="A1858" s="33" t="n"/>
      <c r="B1858" s="10" t="n"/>
      <c r="C1858" s="33" t="n"/>
      <c r="D1858" s="28" t="n"/>
      <c r="E1858" s="10" t="n"/>
      <c r="F1858" s="44" t="n"/>
      <c r="G1858" s="33" t="n"/>
      <c r="H1858" s="33" t="n"/>
      <c r="I1858" s="33" t="n"/>
      <c r="J1858" s="33" t="n"/>
      <c r="K1858" s="44" t="n"/>
      <c r="L1858" s="10" t="n"/>
      <c r="M1858" s="33" t="n"/>
      <c r="N1858" s="33" t="n"/>
      <c r="O1858" s="33" t="n"/>
      <c r="P1858" s="33" t="n"/>
      <c r="Q1858" s="33" t="n"/>
      <c r="R1858" s="33">
        <f>IF($AB1858="","",IFERROR(INDEX(ITP!$G$3:$G$46,MATCH($AB1858,ITP!$E$3:$E$46,0)),""))</f>
        <v/>
      </c>
      <c r="S1858" s="33" t="n"/>
      <c r="T1858" s="33" t="n"/>
      <c r="U1858" s="33">
        <f>IF($AB1858="","",IFERROR(INDEX(ITP!$I$3:$I$46,MATCH($AB1858,ITP!$E$3:$E$46,0)),""))</f>
        <v/>
      </c>
      <c r="V1858" s="33">
        <f>IF($AB1858="","",IFERROR(INDEX(ITP!$J$3:$J$46,MATCH($AB1858,ITP!$E$3:$E$46,0)),""))</f>
        <v/>
      </c>
      <c r="W1858" s="33">
        <f>IF($AB1858="","",IFERROR(INDEX(ITP!$K$3:$K$46,MATCH($AB1858,ITP!$E$3:$E$46,0)),""))</f>
        <v/>
      </c>
      <c r="X1858" s="33">
        <f>IF($AB1858="","",IFERROR(INDEX(ITP!$L$3:$L$46,MATCH($AB1858,ITP!$E$3:$E$46,0)),""))</f>
        <v/>
      </c>
      <c r="Y1858" s="33">
        <f>IF($AB1858="","",IFERROR(INDEX(ITP!$M$3:$M$46,MATCH($AB1858,ITP!$E$3:$E$46,0)),""))</f>
        <v/>
      </c>
      <c r="Z1858" s="33">
        <f>IF($AB1858="","",IFERROR(INDEX(ITP!$N$3:$N$46,MATCH($AB1858,ITP!$E$3:$E$46,0)),""))</f>
        <v/>
      </c>
      <c r="AA1858" s="13">
        <f>IF(A1858="","",A1858&amp;"|"&amp;COUNTIF($A$2:A1858,A1858))</f>
        <v/>
      </c>
      <c r="AB1858" s="13">
        <f>IF($A1858="","",IFERROR(INDEX(ITP!$C$3:$C$21,MATCH(1,INDEX((ITP!$A$3:$A$21=$A1858)*(((ITP!$B$3:$B$21="")+ISNUMBER(SEARCH(ITP!$B$3:$B$21,$G1858&amp;" "&amp;$T1858)))&gt;0),0),0)),""))</f>
        <v/>
      </c>
    </row>
    <row r="1859">
      <c r="A1859" s="33" t="n"/>
      <c r="B1859" s="10" t="n"/>
      <c r="C1859" s="33" t="n"/>
      <c r="D1859" s="28" t="n"/>
      <c r="E1859" s="10" t="n"/>
      <c r="F1859" s="44" t="n"/>
      <c r="G1859" s="33" t="n"/>
      <c r="H1859" s="33" t="n"/>
      <c r="I1859" s="33" t="n"/>
      <c r="J1859" s="33" t="n"/>
      <c r="K1859" s="44" t="n"/>
      <c r="L1859" s="10" t="n"/>
      <c r="M1859" s="33" t="n"/>
      <c r="N1859" s="33" t="n"/>
      <c r="O1859" s="33" t="n"/>
      <c r="P1859" s="33" t="n"/>
      <c r="Q1859" s="33" t="n"/>
      <c r="R1859" s="33">
        <f>IF($AB1859="","",IFERROR(INDEX(ITP!$G$3:$G$46,MATCH($AB1859,ITP!$E$3:$E$46,0)),""))</f>
        <v/>
      </c>
      <c r="S1859" s="33" t="n"/>
      <c r="T1859" s="33" t="n"/>
      <c r="U1859" s="33">
        <f>IF($AB1859="","",IFERROR(INDEX(ITP!$I$3:$I$46,MATCH($AB1859,ITP!$E$3:$E$46,0)),""))</f>
        <v/>
      </c>
      <c r="V1859" s="33">
        <f>IF($AB1859="","",IFERROR(INDEX(ITP!$J$3:$J$46,MATCH($AB1859,ITP!$E$3:$E$46,0)),""))</f>
        <v/>
      </c>
      <c r="W1859" s="33">
        <f>IF($AB1859="","",IFERROR(INDEX(ITP!$K$3:$K$46,MATCH($AB1859,ITP!$E$3:$E$46,0)),""))</f>
        <v/>
      </c>
      <c r="X1859" s="33">
        <f>IF($AB1859="","",IFERROR(INDEX(ITP!$L$3:$L$46,MATCH($AB1859,ITP!$E$3:$E$46,0)),""))</f>
        <v/>
      </c>
      <c r="Y1859" s="33">
        <f>IF($AB1859="","",IFERROR(INDEX(ITP!$M$3:$M$46,MATCH($AB1859,ITP!$E$3:$E$46,0)),""))</f>
        <v/>
      </c>
      <c r="Z1859" s="33">
        <f>IF($AB1859="","",IFERROR(INDEX(ITP!$N$3:$N$46,MATCH($AB1859,ITP!$E$3:$E$46,0)),""))</f>
        <v/>
      </c>
      <c r="AA1859" s="13">
        <f>IF(A1859="","",A1859&amp;"|"&amp;COUNTIF($A$2:A1859,A1859))</f>
        <v/>
      </c>
      <c r="AB1859" s="13">
        <f>IF($A1859="","",IFERROR(INDEX(ITP!$C$3:$C$21,MATCH(1,INDEX((ITP!$A$3:$A$21=$A1859)*(((ITP!$B$3:$B$21="")+ISNUMBER(SEARCH(ITP!$B$3:$B$21,$G1859&amp;" "&amp;$T1859)))&gt;0),0),0)),""))</f>
        <v/>
      </c>
    </row>
    <row r="1860">
      <c r="A1860" s="33" t="n"/>
      <c r="B1860" s="10" t="n"/>
      <c r="C1860" s="33" t="n"/>
      <c r="D1860" s="28" t="n"/>
      <c r="E1860" s="10" t="n"/>
      <c r="F1860" s="44" t="n"/>
      <c r="G1860" s="33" t="n"/>
      <c r="H1860" s="33" t="n"/>
      <c r="I1860" s="33" t="n"/>
      <c r="J1860" s="33" t="n"/>
      <c r="K1860" s="44" t="n"/>
      <c r="L1860" s="10" t="n"/>
      <c r="M1860" s="33" t="n"/>
      <c r="N1860" s="33" t="n"/>
      <c r="O1860" s="33" t="n"/>
      <c r="P1860" s="33" t="n"/>
      <c r="Q1860" s="33" t="n"/>
      <c r="R1860" s="33">
        <f>IF($AB1860="","",IFERROR(INDEX(ITP!$G$3:$G$46,MATCH($AB1860,ITP!$E$3:$E$46,0)),""))</f>
        <v/>
      </c>
      <c r="S1860" s="33" t="n"/>
      <c r="T1860" s="33" t="n"/>
      <c r="U1860" s="33">
        <f>IF($AB1860="","",IFERROR(INDEX(ITP!$I$3:$I$46,MATCH($AB1860,ITP!$E$3:$E$46,0)),""))</f>
        <v/>
      </c>
      <c r="V1860" s="33">
        <f>IF($AB1860="","",IFERROR(INDEX(ITP!$J$3:$J$46,MATCH($AB1860,ITP!$E$3:$E$46,0)),""))</f>
        <v/>
      </c>
      <c r="W1860" s="33">
        <f>IF($AB1860="","",IFERROR(INDEX(ITP!$K$3:$K$46,MATCH($AB1860,ITP!$E$3:$E$46,0)),""))</f>
        <v/>
      </c>
      <c r="X1860" s="33">
        <f>IF($AB1860="","",IFERROR(INDEX(ITP!$L$3:$L$46,MATCH($AB1860,ITP!$E$3:$E$46,0)),""))</f>
        <v/>
      </c>
      <c r="Y1860" s="33">
        <f>IF($AB1860="","",IFERROR(INDEX(ITP!$M$3:$M$46,MATCH($AB1860,ITP!$E$3:$E$46,0)),""))</f>
        <v/>
      </c>
      <c r="Z1860" s="33">
        <f>IF($AB1860="","",IFERROR(INDEX(ITP!$N$3:$N$46,MATCH($AB1860,ITP!$E$3:$E$46,0)),""))</f>
        <v/>
      </c>
      <c r="AA1860" s="13">
        <f>IF(A1860="","",A1860&amp;"|"&amp;COUNTIF($A$2:A1860,A1860))</f>
        <v/>
      </c>
      <c r="AB1860" s="13">
        <f>IF($A1860="","",IFERROR(INDEX(ITP!$C$3:$C$21,MATCH(1,INDEX((ITP!$A$3:$A$21=$A1860)*(((ITP!$B$3:$B$21="")+ISNUMBER(SEARCH(ITP!$B$3:$B$21,$G1860&amp;" "&amp;$T1860)))&gt;0),0),0)),""))</f>
        <v/>
      </c>
    </row>
    <row r="1861">
      <c r="A1861" s="33" t="n"/>
      <c r="B1861" s="10" t="n"/>
      <c r="C1861" s="33" t="n"/>
      <c r="D1861" s="28" t="n"/>
      <c r="E1861" s="10" t="n"/>
      <c r="F1861" s="44" t="n"/>
      <c r="G1861" s="33" t="n"/>
      <c r="H1861" s="33" t="n"/>
      <c r="I1861" s="33" t="n"/>
      <c r="J1861" s="33" t="n"/>
      <c r="K1861" s="44" t="n"/>
      <c r="L1861" s="10" t="n"/>
      <c r="M1861" s="33" t="n"/>
      <c r="N1861" s="33" t="n"/>
      <c r="O1861" s="33" t="n"/>
      <c r="P1861" s="33" t="n"/>
      <c r="Q1861" s="33" t="n"/>
      <c r="R1861" s="33">
        <f>IF($AB1861="","",IFERROR(INDEX(ITP!$G$3:$G$46,MATCH($AB1861,ITP!$E$3:$E$46,0)),""))</f>
        <v/>
      </c>
      <c r="S1861" s="33" t="n"/>
      <c r="T1861" s="33" t="n"/>
      <c r="U1861" s="33">
        <f>IF($AB1861="","",IFERROR(INDEX(ITP!$I$3:$I$46,MATCH($AB1861,ITP!$E$3:$E$46,0)),""))</f>
        <v/>
      </c>
      <c r="V1861" s="33">
        <f>IF($AB1861="","",IFERROR(INDEX(ITP!$J$3:$J$46,MATCH($AB1861,ITP!$E$3:$E$46,0)),""))</f>
        <v/>
      </c>
      <c r="W1861" s="33">
        <f>IF($AB1861="","",IFERROR(INDEX(ITP!$K$3:$K$46,MATCH($AB1861,ITP!$E$3:$E$46,0)),""))</f>
        <v/>
      </c>
      <c r="X1861" s="33">
        <f>IF($AB1861="","",IFERROR(INDEX(ITP!$L$3:$L$46,MATCH($AB1861,ITP!$E$3:$E$46,0)),""))</f>
        <v/>
      </c>
      <c r="Y1861" s="33">
        <f>IF($AB1861="","",IFERROR(INDEX(ITP!$M$3:$M$46,MATCH($AB1861,ITP!$E$3:$E$46,0)),""))</f>
        <v/>
      </c>
      <c r="Z1861" s="33">
        <f>IF($AB1861="","",IFERROR(INDEX(ITP!$N$3:$N$46,MATCH($AB1861,ITP!$E$3:$E$46,0)),""))</f>
        <v/>
      </c>
      <c r="AA1861" s="13">
        <f>IF(A1861="","",A1861&amp;"|"&amp;COUNTIF($A$2:A1861,A1861))</f>
        <v/>
      </c>
      <c r="AB1861" s="13">
        <f>IF($A1861="","",IFERROR(INDEX(ITP!$C$3:$C$21,MATCH(1,INDEX((ITP!$A$3:$A$21=$A1861)*(((ITP!$B$3:$B$21="")+ISNUMBER(SEARCH(ITP!$B$3:$B$21,$G1861&amp;" "&amp;$T1861)))&gt;0),0),0)),""))</f>
        <v/>
      </c>
    </row>
    <row r="1862">
      <c r="A1862" s="33" t="n"/>
      <c r="B1862" s="10" t="n"/>
      <c r="C1862" s="33" t="n"/>
      <c r="D1862" s="28" t="n"/>
      <c r="E1862" s="10" t="n"/>
      <c r="F1862" s="44" t="n"/>
      <c r="G1862" s="33" t="n"/>
      <c r="H1862" s="33" t="n"/>
      <c r="I1862" s="33" t="n"/>
      <c r="J1862" s="33" t="n"/>
      <c r="K1862" s="44" t="n"/>
      <c r="L1862" s="10" t="n"/>
      <c r="M1862" s="33" t="n"/>
      <c r="N1862" s="33" t="n"/>
      <c r="O1862" s="33" t="n"/>
      <c r="P1862" s="33" t="n"/>
      <c r="Q1862" s="33" t="n"/>
      <c r="R1862" s="33">
        <f>IF($AB1862="","",IFERROR(INDEX(ITP!$G$3:$G$46,MATCH($AB1862,ITP!$E$3:$E$46,0)),""))</f>
        <v/>
      </c>
      <c r="S1862" s="33" t="n"/>
      <c r="T1862" s="33" t="n"/>
      <c r="U1862" s="33">
        <f>IF($AB1862="","",IFERROR(INDEX(ITP!$I$3:$I$46,MATCH($AB1862,ITP!$E$3:$E$46,0)),""))</f>
        <v/>
      </c>
      <c r="V1862" s="33">
        <f>IF($AB1862="","",IFERROR(INDEX(ITP!$J$3:$J$46,MATCH($AB1862,ITP!$E$3:$E$46,0)),""))</f>
        <v/>
      </c>
      <c r="W1862" s="33">
        <f>IF($AB1862="","",IFERROR(INDEX(ITP!$K$3:$K$46,MATCH($AB1862,ITP!$E$3:$E$46,0)),""))</f>
        <v/>
      </c>
      <c r="X1862" s="33">
        <f>IF($AB1862="","",IFERROR(INDEX(ITP!$L$3:$L$46,MATCH($AB1862,ITP!$E$3:$E$46,0)),""))</f>
        <v/>
      </c>
      <c r="Y1862" s="33">
        <f>IF($AB1862="","",IFERROR(INDEX(ITP!$M$3:$M$46,MATCH($AB1862,ITP!$E$3:$E$46,0)),""))</f>
        <v/>
      </c>
      <c r="Z1862" s="33">
        <f>IF($AB1862="","",IFERROR(INDEX(ITP!$N$3:$N$46,MATCH($AB1862,ITP!$E$3:$E$46,0)),""))</f>
        <v/>
      </c>
      <c r="AA1862" s="13">
        <f>IF(A1862="","",A1862&amp;"|"&amp;COUNTIF($A$2:A1862,A1862))</f>
        <v/>
      </c>
      <c r="AB1862" s="13">
        <f>IF($A1862="","",IFERROR(INDEX(ITP!$C$3:$C$21,MATCH(1,INDEX((ITP!$A$3:$A$21=$A1862)*(((ITP!$B$3:$B$21="")+ISNUMBER(SEARCH(ITP!$B$3:$B$21,$G1862&amp;" "&amp;$T1862)))&gt;0),0),0)),""))</f>
        <v/>
      </c>
    </row>
    <row r="1863">
      <c r="A1863" s="33" t="n"/>
      <c r="B1863" s="10" t="n"/>
      <c r="C1863" s="33" t="n"/>
      <c r="D1863" s="28" t="n"/>
      <c r="E1863" s="10" t="n"/>
      <c r="F1863" s="44" t="n"/>
      <c r="G1863" s="33" t="n"/>
      <c r="H1863" s="33" t="n"/>
      <c r="I1863" s="33" t="n"/>
      <c r="J1863" s="33" t="n"/>
      <c r="K1863" s="44" t="n"/>
      <c r="L1863" s="10" t="n"/>
      <c r="M1863" s="33" t="n"/>
      <c r="N1863" s="33" t="n"/>
      <c r="O1863" s="33" t="n"/>
      <c r="P1863" s="33" t="n"/>
      <c r="Q1863" s="33" t="n"/>
      <c r="R1863" s="33">
        <f>IF($AB1863="","",IFERROR(INDEX(ITP!$G$3:$G$46,MATCH($AB1863,ITP!$E$3:$E$46,0)),""))</f>
        <v/>
      </c>
      <c r="S1863" s="33" t="n"/>
      <c r="T1863" s="33" t="n"/>
      <c r="U1863" s="33">
        <f>IF($AB1863="","",IFERROR(INDEX(ITP!$I$3:$I$46,MATCH($AB1863,ITP!$E$3:$E$46,0)),""))</f>
        <v/>
      </c>
      <c r="V1863" s="33">
        <f>IF($AB1863="","",IFERROR(INDEX(ITP!$J$3:$J$46,MATCH($AB1863,ITP!$E$3:$E$46,0)),""))</f>
        <v/>
      </c>
      <c r="W1863" s="33">
        <f>IF($AB1863="","",IFERROR(INDEX(ITP!$K$3:$K$46,MATCH($AB1863,ITP!$E$3:$E$46,0)),""))</f>
        <v/>
      </c>
      <c r="X1863" s="33">
        <f>IF($AB1863="","",IFERROR(INDEX(ITP!$L$3:$L$46,MATCH($AB1863,ITP!$E$3:$E$46,0)),""))</f>
        <v/>
      </c>
      <c r="Y1863" s="33">
        <f>IF($AB1863="","",IFERROR(INDEX(ITP!$M$3:$M$46,MATCH($AB1863,ITP!$E$3:$E$46,0)),""))</f>
        <v/>
      </c>
      <c r="Z1863" s="33">
        <f>IF($AB1863="","",IFERROR(INDEX(ITP!$N$3:$N$46,MATCH($AB1863,ITP!$E$3:$E$46,0)),""))</f>
        <v/>
      </c>
      <c r="AA1863" s="13">
        <f>IF(A1863="","",A1863&amp;"|"&amp;COUNTIF($A$2:A1863,A1863))</f>
        <v/>
      </c>
      <c r="AB1863" s="13">
        <f>IF($A1863="","",IFERROR(INDEX(ITP!$C$3:$C$21,MATCH(1,INDEX((ITP!$A$3:$A$21=$A1863)*(((ITP!$B$3:$B$21="")+ISNUMBER(SEARCH(ITP!$B$3:$B$21,$G1863&amp;" "&amp;$T1863)))&gt;0),0),0)),""))</f>
        <v/>
      </c>
    </row>
    <row r="1864">
      <c r="A1864" s="33" t="n"/>
      <c r="B1864" s="10" t="n"/>
      <c r="C1864" s="33" t="n"/>
      <c r="D1864" s="28" t="n"/>
      <c r="E1864" s="10" t="n"/>
      <c r="F1864" s="44" t="n"/>
      <c r="G1864" s="33" t="n"/>
      <c r="H1864" s="33" t="n"/>
      <c r="I1864" s="33" t="n"/>
      <c r="J1864" s="33" t="n"/>
      <c r="K1864" s="44" t="n"/>
      <c r="L1864" s="10" t="n"/>
      <c r="M1864" s="33" t="n"/>
      <c r="N1864" s="33" t="n"/>
      <c r="O1864" s="33" t="n"/>
      <c r="P1864" s="33" t="n"/>
      <c r="Q1864" s="33" t="n"/>
      <c r="R1864" s="33">
        <f>IF($AB1864="","",IFERROR(INDEX(ITP!$G$3:$G$46,MATCH($AB1864,ITP!$E$3:$E$46,0)),""))</f>
        <v/>
      </c>
      <c r="S1864" s="33" t="n"/>
      <c r="T1864" s="33" t="n"/>
      <c r="U1864" s="33">
        <f>IF($AB1864="","",IFERROR(INDEX(ITP!$I$3:$I$46,MATCH($AB1864,ITP!$E$3:$E$46,0)),""))</f>
        <v/>
      </c>
      <c r="V1864" s="33">
        <f>IF($AB1864="","",IFERROR(INDEX(ITP!$J$3:$J$46,MATCH($AB1864,ITP!$E$3:$E$46,0)),""))</f>
        <v/>
      </c>
      <c r="W1864" s="33">
        <f>IF($AB1864="","",IFERROR(INDEX(ITP!$K$3:$K$46,MATCH($AB1864,ITP!$E$3:$E$46,0)),""))</f>
        <v/>
      </c>
      <c r="X1864" s="33">
        <f>IF($AB1864="","",IFERROR(INDEX(ITP!$L$3:$L$46,MATCH($AB1864,ITP!$E$3:$E$46,0)),""))</f>
        <v/>
      </c>
      <c r="Y1864" s="33">
        <f>IF($AB1864="","",IFERROR(INDEX(ITP!$M$3:$M$46,MATCH($AB1864,ITP!$E$3:$E$46,0)),""))</f>
        <v/>
      </c>
      <c r="Z1864" s="33">
        <f>IF($AB1864="","",IFERROR(INDEX(ITP!$N$3:$N$46,MATCH($AB1864,ITP!$E$3:$E$46,0)),""))</f>
        <v/>
      </c>
      <c r="AA1864" s="13">
        <f>IF(A1864="","",A1864&amp;"|"&amp;COUNTIF($A$2:A1864,A1864))</f>
        <v/>
      </c>
      <c r="AB1864" s="13">
        <f>IF($A1864="","",IFERROR(INDEX(ITP!$C$3:$C$21,MATCH(1,INDEX((ITP!$A$3:$A$21=$A1864)*(((ITP!$B$3:$B$21="")+ISNUMBER(SEARCH(ITP!$B$3:$B$21,$G1864&amp;" "&amp;$T1864)))&gt;0),0),0)),""))</f>
        <v/>
      </c>
    </row>
    <row r="1865">
      <c r="A1865" s="33" t="n"/>
      <c r="B1865" s="10" t="n"/>
      <c r="C1865" s="33" t="n"/>
      <c r="D1865" s="28" t="n"/>
      <c r="E1865" s="10" t="n"/>
      <c r="F1865" s="44" t="n"/>
      <c r="G1865" s="33" t="n"/>
      <c r="H1865" s="33" t="n"/>
      <c r="I1865" s="33" t="n"/>
      <c r="J1865" s="33" t="n"/>
      <c r="K1865" s="44" t="n"/>
      <c r="L1865" s="10" t="n"/>
      <c r="M1865" s="33" t="n"/>
      <c r="N1865" s="33" t="n"/>
      <c r="O1865" s="33" t="n"/>
      <c r="P1865" s="33" t="n"/>
      <c r="Q1865" s="33" t="n"/>
      <c r="R1865" s="33">
        <f>IF($AB1865="","",IFERROR(INDEX(ITP!$G$3:$G$46,MATCH($AB1865,ITP!$E$3:$E$46,0)),""))</f>
        <v/>
      </c>
      <c r="S1865" s="33" t="n"/>
      <c r="T1865" s="33" t="n"/>
      <c r="U1865" s="33">
        <f>IF($AB1865="","",IFERROR(INDEX(ITP!$I$3:$I$46,MATCH($AB1865,ITP!$E$3:$E$46,0)),""))</f>
        <v/>
      </c>
      <c r="V1865" s="33">
        <f>IF($AB1865="","",IFERROR(INDEX(ITP!$J$3:$J$46,MATCH($AB1865,ITP!$E$3:$E$46,0)),""))</f>
        <v/>
      </c>
      <c r="W1865" s="33">
        <f>IF($AB1865="","",IFERROR(INDEX(ITP!$K$3:$K$46,MATCH($AB1865,ITP!$E$3:$E$46,0)),""))</f>
        <v/>
      </c>
      <c r="X1865" s="33">
        <f>IF($AB1865="","",IFERROR(INDEX(ITP!$L$3:$L$46,MATCH($AB1865,ITP!$E$3:$E$46,0)),""))</f>
        <v/>
      </c>
      <c r="Y1865" s="33">
        <f>IF($AB1865="","",IFERROR(INDEX(ITP!$M$3:$M$46,MATCH($AB1865,ITP!$E$3:$E$46,0)),""))</f>
        <v/>
      </c>
      <c r="Z1865" s="33">
        <f>IF($AB1865="","",IFERROR(INDEX(ITP!$N$3:$N$46,MATCH($AB1865,ITP!$E$3:$E$46,0)),""))</f>
        <v/>
      </c>
      <c r="AA1865" s="13">
        <f>IF(A1865="","",A1865&amp;"|"&amp;COUNTIF($A$2:A1865,A1865))</f>
        <v/>
      </c>
      <c r="AB1865" s="13">
        <f>IF($A1865="","",IFERROR(INDEX(ITP!$C$3:$C$21,MATCH(1,INDEX((ITP!$A$3:$A$21=$A1865)*(((ITP!$B$3:$B$21="")+ISNUMBER(SEARCH(ITP!$B$3:$B$21,$G1865&amp;" "&amp;$T1865)))&gt;0),0),0)),""))</f>
        <v/>
      </c>
    </row>
    <row r="1866">
      <c r="A1866" s="33" t="n"/>
      <c r="B1866" s="10" t="n"/>
      <c r="C1866" s="33" t="n"/>
      <c r="D1866" s="28" t="n"/>
      <c r="E1866" s="10" t="n"/>
      <c r="F1866" s="44" t="n"/>
      <c r="G1866" s="33" t="n"/>
      <c r="H1866" s="33" t="n"/>
      <c r="I1866" s="33" t="n"/>
      <c r="J1866" s="33" t="n"/>
      <c r="K1866" s="44" t="n"/>
      <c r="L1866" s="10" t="n"/>
      <c r="M1866" s="33" t="n"/>
      <c r="N1866" s="33" t="n"/>
      <c r="O1866" s="33" t="n"/>
      <c r="P1866" s="33" t="n"/>
      <c r="Q1866" s="33" t="n"/>
      <c r="R1866" s="33">
        <f>IF($AB1866="","",IFERROR(INDEX(ITP!$G$3:$G$46,MATCH($AB1866,ITP!$E$3:$E$46,0)),""))</f>
        <v/>
      </c>
      <c r="S1866" s="33" t="n"/>
      <c r="T1866" s="33" t="n"/>
      <c r="U1866" s="33">
        <f>IF($AB1866="","",IFERROR(INDEX(ITP!$I$3:$I$46,MATCH($AB1866,ITP!$E$3:$E$46,0)),""))</f>
        <v/>
      </c>
      <c r="V1866" s="33">
        <f>IF($AB1866="","",IFERROR(INDEX(ITP!$J$3:$J$46,MATCH($AB1866,ITP!$E$3:$E$46,0)),""))</f>
        <v/>
      </c>
      <c r="W1866" s="33">
        <f>IF($AB1866="","",IFERROR(INDEX(ITP!$K$3:$K$46,MATCH($AB1866,ITP!$E$3:$E$46,0)),""))</f>
        <v/>
      </c>
      <c r="X1866" s="33">
        <f>IF($AB1866="","",IFERROR(INDEX(ITP!$L$3:$L$46,MATCH($AB1866,ITP!$E$3:$E$46,0)),""))</f>
        <v/>
      </c>
      <c r="Y1866" s="33">
        <f>IF($AB1866="","",IFERROR(INDEX(ITP!$M$3:$M$46,MATCH($AB1866,ITP!$E$3:$E$46,0)),""))</f>
        <v/>
      </c>
      <c r="Z1866" s="33">
        <f>IF($AB1866="","",IFERROR(INDEX(ITP!$N$3:$N$46,MATCH($AB1866,ITP!$E$3:$E$46,0)),""))</f>
        <v/>
      </c>
      <c r="AA1866" s="13">
        <f>IF(A1866="","",A1866&amp;"|"&amp;COUNTIF($A$2:A1866,A1866))</f>
        <v/>
      </c>
      <c r="AB1866" s="13">
        <f>IF($A1866="","",IFERROR(INDEX(ITP!$C$3:$C$21,MATCH(1,INDEX((ITP!$A$3:$A$21=$A1866)*(((ITP!$B$3:$B$21="")+ISNUMBER(SEARCH(ITP!$B$3:$B$21,$G1866&amp;" "&amp;$T1866)))&gt;0),0),0)),""))</f>
        <v/>
      </c>
    </row>
    <row r="1867">
      <c r="A1867" s="33" t="n"/>
      <c r="B1867" s="10" t="n"/>
      <c r="C1867" s="33" t="n"/>
      <c r="D1867" s="28" t="n"/>
      <c r="E1867" s="10" t="n"/>
      <c r="F1867" s="44" t="n"/>
      <c r="G1867" s="33" t="n"/>
      <c r="H1867" s="33" t="n"/>
      <c r="I1867" s="33" t="n"/>
      <c r="J1867" s="33" t="n"/>
      <c r="K1867" s="44" t="n"/>
      <c r="L1867" s="10" t="n"/>
      <c r="M1867" s="33" t="n"/>
      <c r="N1867" s="33" t="n"/>
      <c r="O1867" s="33" t="n"/>
      <c r="P1867" s="33" t="n"/>
      <c r="Q1867" s="33" t="n"/>
      <c r="R1867" s="33">
        <f>IF($AB1867="","",IFERROR(INDEX(ITP!$G$3:$G$46,MATCH($AB1867,ITP!$E$3:$E$46,0)),""))</f>
        <v/>
      </c>
      <c r="S1867" s="33" t="n"/>
      <c r="T1867" s="33" t="n"/>
      <c r="U1867" s="33">
        <f>IF($AB1867="","",IFERROR(INDEX(ITP!$I$3:$I$46,MATCH($AB1867,ITP!$E$3:$E$46,0)),""))</f>
        <v/>
      </c>
      <c r="V1867" s="33">
        <f>IF($AB1867="","",IFERROR(INDEX(ITP!$J$3:$J$46,MATCH($AB1867,ITP!$E$3:$E$46,0)),""))</f>
        <v/>
      </c>
      <c r="W1867" s="33">
        <f>IF($AB1867="","",IFERROR(INDEX(ITP!$K$3:$K$46,MATCH($AB1867,ITP!$E$3:$E$46,0)),""))</f>
        <v/>
      </c>
      <c r="X1867" s="33">
        <f>IF($AB1867="","",IFERROR(INDEX(ITP!$L$3:$L$46,MATCH($AB1867,ITP!$E$3:$E$46,0)),""))</f>
        <v/>
      </c>
      <c r="Y1867" s="33">
        <f>IF($AB1867="","",IFERROR(INDEX(ITP!$M$3:$M$46,MATCH($AB1867,ITP!$E$3:$E$46,0)),""))</f>
        <v/>
      </c>
      <c r="Z1867" s="33">
        <f>IF($AB1867="","",IFERROR(INDEX(ITP!$N$3:$N$46,MATCH($AB1867,ITP!$E$3:$E$46,0)),""))</f>
        <v/>
      </c>
      <c r="AA1867" s="13">
        <f>IF(A1867="","",A1867&amp;"|"&amp;COUNTIF($A$2:A1867,A1867))</f>
        <v/>
      </c>
      <c r="AB1867" s="13">
        <f>IF($A1867="","",IFERROR(INDEX(ITP!$C$3:$C$21,MATCH(1,INDEX((ITP!$A$3:$A$21=$A1867)*(((ITP!$B$3:$B$21="")+ISNUMBER(SEARCH(ITP!$B$3:$B$21,$G1867&amp;" "&amp;$T1867)))&gt;0),0),0)),""))</f>
        <v/>
      </c>
    </row>
    <row r="1868">
      <c r="A1868" s="33" t="n"/>
      <c r="B1868" s="10" t="n"/>
      <c r="C1868" s="33" t="n"/>
      <c r="D1868" s="28" t="n"/>
      <c r="E1868" s="10" t="n"/>
      <c r="F1868" s="44" t="n"/>
      <c r="G1868" s="33" t="n"/>
      <c r="H1868" s="33" t="n"/>
      <c r="I1868" s="33" t="n"/>
      <c r="J1868" s="33" t="n"/>
      <c r="K1868" s="44" t="n"/>
      <c r="L1868" s="10" t="n"/>
      <c r="M1868" s="33" t="n"/>
      <c r="N1868" s="33" t="n"/>
      <c r="O1868" s="33" t="n"/>
      <c r="P1868" s="33" t="n"/>
      <c r="Q1868" s="33" t="n"/>
      <c r="R1868" s="33">
        <f>IF($AB1868="","",IFERROR(INDEX(ITP!$G$3:$G$46,MATCH($AB1868,ITP!$E$3:$E$46,0)),""))</f>
        <v/>
      </c>
      <c r="S1868" s="33" t="n"/>
      <c r="T1868" s="33" t="n"/>
      <c r="U1868" s="33">
        <f>IF($AB1868="","",IFERROR(INDEX(ITP!$I$3:$I$46,MATCH($AB1868,ITP!$E$3:$E$46,0)),""))</f>
        <v/>
      </c>
      <c r="V1868" s="33">
        <f>IF($AB1868="","",IFERROR(INDEX(ITP!$J$3:$J$46,MATCH($AB1868,ITP!$E$3:$E$46,0)),""))</f>
        <v/>
      </c>
      <c r="W1868" s="33">
        <f>IF($AB1868="","",IFERROR(INDEX(ITP!$K$3:$K$46,MATCH($AB1868,ITP!$E$3:$E$46,0)),""))</f>
        <v/>
      </c>
      <c r="X1868" s="33">
        <f>IF($AB1868="","",IFERROR(INDEX(ITP!$L$3:$L$46,MATCH($AB1868,ITP!$E$3:$E$46,0)),""))</f>
        <v/>
      </c>
      <c r="Y1868" s="33">
        <f>IF($AB1868="","",IFERROR(INDEX(ITP!$M$3:$M$46,MATCH($AB1868,ITP!$E$3:$E$46,0)),""))</f>
        <v/>
      </c>
      <c r="Z1868" s="33">
        <f>IF($AB1868="","",IFERROR(INDEX(ITP!$N$3:$N$46,MATCH($AB1868,ITP!$E$3:$E$46,0)),""))</f>
        <v/>
      </c>
      <c r="AA1868" s="13">
        <f>IF(A1868="","",A1868&amp;"|"&amp;COUNTIF($A$2:A1868,A1868))</f>
        <v/>
      </c>
      <c r="AB1868" s="13">
        <f>IF($A1868="","",IFERROR(INDEX(ITP!$C$3:$C$21,MATCH(1,INDEX((ITP!$A$3:$A$21=$A1868)*(((ITP!$B$3:$B$21="")+ISNUMBER(SEARCH(ITP!$B$3:$B$21,$G1868&amp;" "&amp;$T1868)))&gt;0),0),0)),""))</f>
        <v/>
      </c>
    </row>
    <row r="1869">
      <c r="A1869" s="33" t="n"/>
      <c r="B1869" s="10" t="n"/>
      <c r="C1869" s="33" t="n"/>
      <c r="D1869" s="28" t="n"/>
      <c r="E1869" s="10" t="n"/>
      <c r="F1869" s="44" t="n"/>
      <c r="G1869" s="33" t="n"/>
      <c r="H1869" s="33" t="n"/>
      <c r="I1869" s="33" t="n"/>
      <c r="J1869" s="33" t="n"/>
      <c r="K1869" s="44" t="n"/>
      <c r="L1869" s="10" t="n"/>
      <c r="M1869" s="33" t="n"/>
      <c r="N1869" s="33" t="n"/>
      <c r="O1869" s="33" t="n"/>
      <c r="P1869" s="33" t="n"/>
      <c r="Q1869" s="33" t="n"/>
      <c r="R1869" s="33">
        <f>IF($AB1869="","",IFERROR(INDEX(ITP!$G$3:$G$46,MATCH($AB1869,ITP!$E$3:$E$46,0)),""))</f>
        <v/>
      </c>
      <c r="S1869" s="33" t="n"/>
      <c r="T1869" s="33" t="n"/>
      <c r="U1869" s="33">
        <f>IF($AB1869="","",IFERROR(INDEX(ITP!$I$3:$I$46,MATCH($AB1869,ITP!$E$3:$E$46,0)),""))</f>
        <v/>
      </c>
      <c r="V1869" s="33">
        <f>IF($AB1869="","",IFERROR(INDEX(ITP!$J$3:$J$46,MATCH($AB1869,ITP!$E$3:$E$46,0)),""))</f>
        <v/>
      </c>
      <c r="W1869" s="33">
        <f>IF($AB1869="","",IFERROR(INDEX(ITP!$K$3:$K$46,MATCH($AB1869,ITP!$E$3:$E$46,0)),""))</f>
        <v/>
      </c>
      <c r="X1869" s="33">
        <f>IF($AB1869="","",IFERROR(INDEX(ITP!$L$3:$L$46,MATCH($AB1869,ITP!$E$3:$E$46,0)),""))</f>
        <v/>
      </c>
      <c r="Y1869" s="33">
        <f>IF($AB1869="","",IFERROR(INDEX(ITP!$M$3:$M$46,MATCH($AB1869,ITP!$E$3:$E$46,0)),""))</f>
        <v/>
      </c>
      <c r="Z1869" s="33">
        <f>IF($AB1869="","",IFERROR(INDEX(ITP!$N$3:$N$46,MATCH($AB1869,ITP!$E$3:$E$46,0)),""))</f>
        <v/>
      </c>
      <c r="AA1869" s="13">
        <f>IF(A1869="","",A1869&amp;"|"&amp;COUNTIF($A$2:A1869,A1869))</f>
        <v/>
      </c>
      <c r="AB1869" s="13">
        <f>IF($A1869="","",IFERROR(INDEX(ITP!$C$3:$C$21,MATCH(1,INDEX((ITP!$A$3:$A$21=$A1869)*(((ITP!$B$3:$B$21="")+ISNUMBER(SEARCH(ITP!$B$3:$B$21,$G1869&amp;" "&amp;$T1869)))&gt;0),0),0)),""))</f>
        <v/>
      </c>
    </row>
    <row r="1870">
      <c r="A1870" s="33" t="n"/>
      <c r="B1870" s="10" t="n"/>
      <c r="C1870" s="33" t="n"/>
      <c r="D1870" s="28" t="n"/>
      <c r="E1870" s="10" t="n"/>
      <c r="F1870" s="44" t="n"/>
      <c r="G1870" s="33" t="n"/>
      <c r="H1870" s="33" t="n"/>
      <c r="I1870" s="33" t="n"/>
      <c r="J1870" s="33" t="n"/>
      <c r="K1870" s="44" t="n"/>
      <c r="L1870" s="10" t="n"/>
      <c r="M1870" s="33" t="n"/>
      <c r="N1870" s="33" t="n"/>
      <c r="O1870" s="33" t="n"/>
      <c r="P1870" s="33" t="n"/>
      <c r="Q1870" s="33" t="n"/>
      <c r="R1870" s="33">
        <f>IF($AB1870="","",IFERROR(INDEX(ITP!$G$3:$G$46,MATCH($AB1870,ITP!$E$3:$E$46,0)),""))</f>
        <v/>
      </c>
      <c r="S1870" s="33" t="n"/>
      <c r="T1870" s="33" t="n"/>
      <c r="U1870" s="33">
        <f>IF($AB1870="","",IFERROR(INDEX(ITP!$I$3:$I$46,MATCH($AB1870,ITP!$E$3:$E$46,0)),""))</f>
        <v/>
      </c>
      <c r="V1870" s="33">
        <f>IF($AB1870="","",IFERROR(INDEX(ITP!$J$3:$J$46,MATCH($AB1870,ITP!$E$3:$E$46,0)),""))</f>
        <v/>
      </c>
      <c r="W1870" s="33">
        <f>IF($AB1870="","",IFERROR(INDEX(ITP!$K$3:$K$46,MATCH($AB1870,ITP!$E$3:$E$46,0)),""))</f>
        <v/>
      </c>
      <c r="X1870" s="33">
        <f>IF($AB1870="","",IFERROR(INDEX(ITP!$L$3:$L$46,MATCH($AB1870,ITP!$E$3:$E$46,0)),""))</f>
        <v/>
      </c>
      <c r="Y1870" s="33">
        <f>IF($AB1870="","",IFERROR(INDEX(ITP!$M$3:$M$46,MATCH($AB1870,ITP!$E$3:$E$46,0)),""))</f>
        <v/>
      </c>
      <c r="Z1870" s="33">
        <f>IF($AB1870="","",IFERROR(INDEX(ITP!$N$3:$N$46,MATCH($AB1870,ITP!$E$3:$E$46,0)),""))</f>
        <v/>
      </c>
      <c r="AA1870" s="13">
        <f>IF(A1870="","",A1870&amp;"|"&amp;COUNTIF($A$2:A1870,A1870))</f>
        <v/>
      </c>
      <c r="AB1870" s="13">
        <f>IF($A1870="","",IFERROR(INDEX(ITP!$C$3:$C$21,MATCH(1,INDEX((ITP!$A$3:$A$21=$A1870)*(((ITP!$B$3:$B$21="")+ISNUMBER(SEARCH(ITP!$B$3:$B$21,$G1870&amp;" "&amp;$T1870)))&gt;0),0),0)),""))</f>
        <v/>
      </c>
    </row>
    <row r="1871">
      <c r="A1871" s="33" t="n"/>
      <c r="B1871" s="10" t="n"/>
      <c r="C1871" s="33" t="n"/>
      <c r="D1871" s="28" t="n"/>
      <c r="E1871" s="10" t="n"/>
      <c r="F1871" s="44" t="n"/>
      <c r="G1871" s="33" t="n"/>
      <c r="H1871" s="33" t="n"/>
      <c r="I1871" s="33" t="n"/>
      <c r="J1871" s="33" t="n"/>
      <c r="K1871" s="44" t="n"/>
      <c r="L1871" s="10" t="n"/>
      <c r="M1871" s="33" t="n"/>
      <c r="N1871" s="33" t="n"/>
      <c r="O1871" s="33" t="n"/>
      <c r="P1871" s="33" t="n"/>
      <c r="Q1871" s="33" t="n"/>
      <c r="R1871" s="33">
        <f>IF($AB1871="","",IFERROR(INDEX(ITP!$G$3:$G$46,MATCH($AB1871,ITP!$E$3:$E$46,0)),""))</f>
        <v/>
      </c>
      <c r="S1871" s="33" t="n"/>
      <c r="T1871" s="33" t="n"/>
      <c r="U1871" s="33">
        <f>IF($AB1871="","",IFERROR(INDEX(ITP!$I$3:$I$46,MATCH($AB1871,ITP!$E$3:$E$46,0)),""))</f>
        <v/>
      </c>
      <c r="V1871" s="33">
        <f>IF($AB1871="","",IFERROR(INDEX(ITP!$J$3:$J$46,MATCH($AB1871,ITP!$E$3:$E$46,0)),""))</f>
        <v/>
      </c>
      <c r="W1871" s="33">
        <f>IF($AB1871="","",IFERROR(INDEX(ITP!$K$3:$K$46,MATCH($AB1871,ITP!$E$3:$E$46,0)),""))</f>
        <v/>
      </c>
      <c r="X1871" s="33">
        <f>IF($AB1871="","",IFERROR(INDEX(ITP!$L$3:$L$46,MATCH($AB1871,ITP!$E$3:$E$46,0)),""))</f>
        <v/>
      </c>
      <c r="Y1871" s="33">
        <f>IF($AB1871="","",IFERROR(INDEX(ITP!$M$3:$M$46,MATCH($AB1871,ITP!$E$3:$E$46,0)),""))</f>
        <v/>
      </c>
      <c r="Z1871" s="33">
        <f>IF($AB1871="","",IFERROR(INDEX(ITP!$N$3:$N$46,MATCH($AB1871,ITP!$E$3:$E$46,0)),""))</f>
        <v/>
      </c>
      <c r="AA1871" s="13">
        <f>IF(A1871="","",A1871&amp;"|"&amp;COUNTIF($A$2:A1871,A1871))</f>
        <v/>
      </c>
      <c r="AB1871" s="13">
        <f>IF($A1871="","",IFERROR(INDEX(ITP!$C$3:$C$21,MATCH(1,INDEX((ITP!$A$3:$A$21=$A1871)*(((ITP!$B$3:$B$21="")+ISNUMBER(SEARCH(ITP!$B$3:$B$21,$G1871&amp;" "&amp;$T1871)))&gt;0),0),0)),""))</f>
        <v/>
      </c>
    </row>
    <row r="1872">
      <c r="A1872" s="33" t="n"/>
      <c r="B1872" s="10" t="n"/>
      <c r="C1872" s="33" t="n"/>
      <c r="D1872" s="28" t="n"/>
      <c r="E1872" s="10" t="n"/>
      <c r="F1872" s="44" t="n"/>
      <c r="G1872" s="33" t="n"/>
      <c r="H1872" s="33" t="n"/>
      <c r="I1872" s="33" t="n"/>
      <c r="J1872" s="33" t="n"/>
      <c r="K1872" s="44" t="n"/>
      <c r="L1872" s="10" t="n"/>
      <c r="M1872" s="33" t="n"/>
      <c r="N1872" s="33" t="n"/>
      <c r="O1872" s="33" t="n"/>
      <c r="P1872" s="33" t="n"/>
      <c r="Q1872" s="33" t="n"/>
      <c r="R1872" s="33">
        <f>IF($AB1872="","",IFERROR(INDEX(ITP!$G$3:$G$46,MATCH($AB1872,ITP!$E$3:$E$46,0)),""))</f>
        <v/>
      </c>
      <c r="S1872" s="33" t="n"/>
      <c r="T1872" s="33" t="n"/>
      <c r="U1872" s="33">
        <f>IF($AB1872="","",IFERROR(INDEX(ITP!$I$3:$I$46,MATCH($AB1872,ITP!$E$3:$E$46,0)),""))</f>
        <v/>
      </c>
      <c r="V1872" s="33">
        <f>IF($AB1872="","",IFERROR(INDEX(ITP!$J$3:$J$46,MATCH($AB1872,ITP!$E$3:$E$46,0)),""))</f>
        <v/>
      </c>
      <c r="W1872" s="33">
        <f>IF($AB1872="","",IFERROR(INDEX(ITP!$K$3:$K$46,MATCH($AB1872,ITP!$E$3:$E$46,0)),""))</f>
        <v/>
      </c>
      <c r="X1872" s="33">
        <f>IF($AB1872="","",IFERROR(INDEX(ITP!$L$3:$L$46,MATCH($AB1872,ITP!$E$3:$E$46,0)),""))</f>
        <v/>
      </c>
      <c r="Y1872" s="33">
        <f>IF($AB1872="","",IFERROR(INDEX(ITP!$M$3:$M$46,MATCH($AB1872,ITP!$E$3:$E$46,0)),""))</f>
        <v/>
      </c>
      <c r="Z1872" s="33">
        <f>IF($AB1872="","",IFERROR(INDEX(ITP!$N$3:$N$46,MATCH($AB1872,ITP!$E$3:$E$46,0)),""))</f>
        <v/>
      </c>
      <c r="AA1872" s="13">
        <f>IF(A1872="","",A1872&amp;"|"&amp;COUNTIF($A$2:A1872,A1872))</f>
        <v/>
      </c>
      <c r="AB1872" s="13">
        <f>IF($A1872="","",IFERROR(INDEX(ITP!$C$3:$C$21,MATCH(1,INDEX((ITP!$A$3:$A$21=$A1872)*(((ITP!$B$3:$B$21="")+ISNUMBER(SEARCH(ITP!$B$3:$B$21,$G1872&amp;" "&amp;$T1872)))&gt;0),0),0)),""))</f>
        <v/>
      </c>
    </row>
    <row r="1873">
      <c r="A1873" s="33" t="n"/>
      <c r="B1873" s="10" t="n"/>
      <c r="C1873" s="33" t="n"/>
      <c r="D1873" s="28" t="n"/>
      <c r="E1873" s="10" t="n"/>
      <c r="F1873" s="44" t="n"/>
      <c r="G1873" s="33" t="n"/>
      <c r="H1873" s="33" t="n"/>
      <c r="I1873" s="33" t="n"/>
      <c r="J1873" s="33" t="n"/>
      <c r="K1873" s="44" t="n"/>
      <c r="L1873" s="10" t="n"/>
      <c r="M1873" s="33" t="n"/>
      <c r="N1873" s="33" t="n"/>
      <c r="O1873" s="33" t="n"/>
      <c r="P1873" s="33" t="n"/>
      <c r="Q1873" s="33" t="n"/>
      <c r="R1873" s="33">
        <f>IF($AB1873="","",IFERROR(INDEX(ITP!$G$3:$G$46,MATCH($AB1873,ITP!$E$3:$E$46,0)),""))</f>
        <v/>
      </c>
      <c r="S1873" s="33" t="n"/>
      <c r="T1873" s="33" t="n"/>
      <c r="U1873" s="33">
        <f>IF($AB1873="","",IFERROR(INDEX(ITP!$I$3:$I$46,MATCH($AB1873,ITP!$E$3:$E$46,0)),""))</f>
        <v/>
      </c>
      <c r="V1873" s="33">
        <f>IF($AB1873="","",IFERROR(INDEX(ITP!$J$3:$J$46,MATCH($AB1873,ITP!$E$3:$E$46,0)),""))</f>
        <v/>
      </c>
      <c r="W1873" s="33">
        <f>IF($AB1873="","",IFERROR(INDEX(ITP!$K$3:$K$46,MATCH($AB1873,ITP!$E$3:$E$46,0)),""))</f>
        <v/>
      </c>
      <c r="X1873" s="33">
        <f>IF($AB1873="","",IFERROR(INDEX(ITP!$L$3:$L$46,MATCH($AB1873,ITP!$E$3:$E$46,0)),""))</f>
        <v/>
      </c>
      <c r="Y1873" s="33">
        <f>IF($AB1873="","",IFERROR(INDEX(ITP!$M$3:$M$46,MATCH($AB1873,ITP!$E$3:$E$46,0)),""))</f>
        <v/>
      </c>
      <c r="Z1873" s="33">
        <f>IF($AB1873="","",IFERROR(INDEX(ITP!$N$3:$N$46,MATCH($AB1873,ITP!$E$3:$E$46,0)),""))</f>
        <v/>
      </c>
      <c r="AA1873" s="13">
        <f>IF(A1873="","",A1873&amp;"|"&amp;COUNTIF($A$2:A1873,A1873))</f>
        <v/>
      </c>
      <c r="AB1873" s="13">
        <f>IF($A1873="","",IFERROR(INDEX(ITP!$C$3:$C$21,MATCH(1,INDEX((ITP!$A$3:$A$21=$A1873)*(((ITP!$B$3:$B$21="")+ISNUMBER(SEARCH(ITP!$B$3:$B$21,$G1873&amp;" "&amp;$T1873)))&gt;0),0),0)),""))</f>
        <v/>
      </c>
    </row>
    <row r="1874">
      <c r="A1874" s="33" t="n"/>
      <c r="B1874" s="10" t="n"/>
      <c r="C1874" s="33" t="n"/>
      <c r="D1874" s="28" t="n"/>
      <c r="E1874" s="10" t="n"/>
      <c r="F1874" s="44" t="n"/>
      <c r="G1874" s="33" t="n"/>
      <c r="H1874" s="33" t="n"/>
      <c r="I1874" s="33" t="n"/>
      <c r="J1874" s="33" t="n"/>
      <c r="K1874" s="44" t="n"/>
      <c r="L1874" s="10" t="n"/>
      <c r="M1874" s="33" t="n"/>
      <c r="N1874" s="33" t="n"/>
      <c r="O1874" s="33" t="n"/>
      <c r="P1874" s="33" t="n"/>
      <c r="Q1874" s="33" t="n"/>
      <c r="R1874" s="33">
        <f>IF($AB1874="","",IFERROR(INDEX(ITP!$G$3:$G$46,MATCH($AB1874,ITP!$E$3:$E$46,0)),""))</f>
        <v/>
      </c>
      <c r="S1874" s="33" t="n"/>
      <c r="T1874" s="33" t="n"/>
      <c r="U1874" s="33">
        <f>IF($AB1874="","",IFERROR(INDEX(ITP!$I$3:$I$46,MATCH($AB1874,ITP!$E$3:$E$46,0)),""))</f>
        <v/>
      </c>
      <c r="V1874" s="33">
        <f>IF($AB1874="","",IFERROR(INDEX(ITP!$J$3:$J$46,MATCH($AB1874,ITP!$E$3:$E$46,0)),""))</f>
        <v/>
      </c>
      <c r="W1874" s="33">
        <f>IF($AB1874="","",IFERROR(INDEX(ITP!$K$3:$K$46,MATCH($AB1874,ITP!$E$3:$E$46,0)),""))</f>
        <v/>
      </c>
      <c r="X1874" s="33">
        <f>IF($AB1874="","",IFERROR(INDEX(ITP!$L$3:$L$46,MATCH($AB1874,ITP!$E$3:$E$46,0)),""))</f>
        <v/>
      </c>
      <c r="Y1874" s="33">
        <f>IF($AB1874="","",IFERROR(INDEX(ITP!$M$3:$M$46,MATCH($AB1874,ITP!$E$3:$E$46,0)),""))</f>
        <v/>
      </c>
      <c r="Z1874" s="33">
        <f>IF($AB1874="","",IFERROR(INDEX(ITP!$N$3:$N$46,MATCH($AB1874,ITP!$E$3:$E$46,0)),""))</f>
        <v/>
      </c>
      <c r="AA1874" s="13">
        <f>IF(A1874="","",A1874&amp;"|"&amp;COUNTIF($A$2:A1874,A1874))</f>
        <v/>
      </c>
      <c r="AB1874" s="13">
        <f>IF($A1874="","",IFERROR(INDEX(ITP!$C$3:$C$21,MATCH(1,INDEX((ITP!$A$3:$A$21=$A1874)*(((ITP!$B$3:$B$21="")+ISNUMBER(SEARCH(ITP!$B$3:$B$21,$G1874&amp;" "&amp;$T1874)))&gt;0),0),0)),""))</f>
        <v/>
      </c>
    </row>
    <row r="1875">
      <c r="A1875" s="33" t="n"/>
      <c r="B1875" s="10" t="n"/>
      <c r="C1875" s="33" t="n"/>
      <c r="D1875" s="28" t="n"/>
      <c r="E1875" s="10" t="n"/>
      <c r="F1875" s="44" t="n"/>
      <c r="G1875" s="33" t="n"/>
      <c r="H1875" s="33" t="n"/>
      <c r="I1875" s="33" t="n"/>
      <c r="J1875" s="33" t="n"/>
      <c r="K1875" s="44" t="n"/>
      <c r="L1875" s="10" t="n"/>
      <c r="M1875" s="33" t="n"/>
      <c r="N1875" s="33" t="n"/>
      <c r="O1875" s="33" t="n"/>
      <c r="P1875" s="33" t="n"/>
      <c r="Q1875" s="33" t="n"/>
      <c r="R1875" s="33">
        <f>IF($AB1875="","",IFERROR(INDEX(ITP!$G$3:$G$46,MATCH($AB1875,ITP!$E$3:$E$46,0)),""))</f>
        <v/>
      </c>
      <c r="S1875" s="33" t="n"/>
      <c r="T1875" s="33" t="n"/>
      <c r="U1875" s="33">
        <f>IF($AB1875="","",IFERROR(INDEX(ITP!$I$3:$I$46,MATCH($AB1875,ITP!$E$3:$E$46,0)),""))</f>
        <v/>
      </c>
      <c r="V1875" s="33">
        <f>IF($AB1875="","",IFERROR(INDEX(ITP!$J$3:$J$46,MATCH($AB1875,ITP!$E$3:$E$46,0)),""))</f>
        <v/>
      </c>
      <c r="W1875" s="33">
        <f>IF($AB1875="","",IFERROR(INDEX(ITP!$K$3:$K$46,MATCH($AB1875,ITP!$E$3:$E$46,0)),""))</f>
        <v/>
      </c>
      <c r="X1875" s="33">
        <f>IF($AB1875="","",IFERROR(INDEX(ITP!$L$3:$L$46,MATCH($AB1875,ITP!$E$3:$E$46,0)),""))</f>
        <v/>
      </c>
      <c r="Y1875" s="33">
        <f>IF($AB1875="","",IFERROR(INDEX(ITP!$M$3:$M$46,MATCH($AB1875,ITP!$E$3:$E$46,0)),""))</f>
        <v/>
      </c>
      <c r="Z1875" s="33">
        <f>IF($AB1875="","",IFERROR(INDEX(ITP!$N$3:$N$46,MATCH($AB1875,ITP!$E$3:$E$46,0)),""))</f>
        <v/>
      </c>
      <c r="AA1875" s="13">
        <f>IF(A1875="","",A1875&amp;"|"&amp;COUNTIF($A$2:A1875,A1875))</f>
        <v/>
      </c>
      <c r="AB1875" s="13">
        <f>IF($A1875="","",IFERROR(INDEX(ITP!$C$3:$C$21,MATCH(1,INDEX((ITP!$A$3:$A$21=$A1875)*(((ITP!$B$3:$B$21="")+ISNUMBER(SEARCH(ITP!$B$3:$B$21,$G1875&amp;" "&amp;$T1875)))&gt;0),0),0)),""))</f>
        <v/>
      </c>
    </row>
    <row r="1876">
      <c r="A1876" s="33" t="n"/>
      <c r="B1876" s="10" t="n"/>
      <c r="C1876" s="33" t="n"/>
      <c r="D1876" s="28" t="n"/>
      <c r="E1876" s="10" t="n"/>
      <c r="F1876" s="44" t="n"/>
      <c r="G1876" s="33" t="n"/>
      <c r="H1876" s="33" t="n"/>
      <c r="I1876" s="33" t="n"/>
      <c r="J1876" s="33" t="n"/>
      <c r="K1876" s="44" t="n"/>
      <c r="L1876" s="10" t="n"/>
      <c r="M1876" s="33" t="n"/>
      <c r="N1876" s="33" t="n"/>
      <c r="O1876" s="33" t="n"/>
      <c r="P1876" s="33" t="n"/>
      <c r="Q1876" s="33" t="n"/>
      <c r="R1876" s="33">
        <f>IF($AB1876="","",IFERROR(INDEX(ITP!$G$3:$G$46,MATCH($AB1876,ITP!$E$3:$E$46,0)),""))</f>
        <v/>
      </c>
      <c r="S1876" s="33" t="n"/>
      <c r="T1876" s="33" t="n"/>
      <c r="U1876" s="33">
        <f>IF($AB1876="","",IFERROR(INDEX(ITP!$I$3:$I$46,MATCH($AB1876,ITP!$E$3:$E$46,0)),""))</f>
        <v/>
      </c>
      <c r="V1876" s="33">
        <f>IF($AB1876="","",IFERROR(INDEX(ITP!$J$3:$J$46,MATCH($AB1876,ITP!$E$3:$E$46,0)),""))</f>
        <v/>
      </c>
      <c r="W1876" s="33">
        <f>IF($AB1876="","",IFERROR(INDEX(ITP!$K$3:$K$46,MATCH($AB1876,ITP!$E$3:$E$46,0)),""))</f>
        <v/>
      </c>
      <c r="X1876" s="33">
        <f>IF($AB1876="","",IFERROR(INDEX(ITP!$L$3:$L$46,MATCH($AB1876,ITP!$E$3:$E$46,0)),""))</f>
        <v/>
      </c>
      <c r="Y1876" s="33">
        <f>IF($AB1876="","",IFERROR(INDEX(ITP!$M$3:$M$46,MATCH($AB1876,ITP!$E$3:$E$46,0)),""))</f>
        <v/>
      </c>
      <c r="Z1876" s="33">
        <f>IF($AB1876="","",IFERROR(INDEX(ITP!$N$3:$N$46,MATCH($AB1876,ITP!$E$3:$E$46,0)),""))</f>
        <v/>
      </c>
      <c r="AA1876" s="13">
        <f>IF(A1876="","",A1876&amp;"|"&amp;COUNTIF($A$2:A1876,A1876))</f>
        <v/>
      </c>
      <c r="AB1876" s="13">
        <f>IF($A1876="","",IFERROR(INDEX(ITP!$C$3:$C$21,MATCH(1,INDEX((ITP!$A$3:$A$21=$A1876)*(((ITP!$B$3:$B$21="")+ISNUMBER(SEARCH(ITP!$B$3:$B$21,$G1876&amp;" "&amp;$T1876)))&gt;0),0),0)),""))</f>
        <v/>
      </c>
    </row>
    <row r="1877">
      <c r="A1877" s="33" t="n"/>
      <c r="B1877" s="10" t="n"/>
      <c r="C1877" s="33" t="n"/>
      <c r="D1877" s="28" t="n"/>
      <c r="E1877" s="10" t="n"/>
      <c r="F1877" s="44" t="n"/>
      <c r="G1877" s="33" t="n"/>
      <c r="H1877" s="33" t="n"/>
      <c r="I1877" s="33" t="n"/>
      <c r="J1877" s="33" t="n"/>
      <c r="K1877" s="44" t="n"/>
      <c r="L1877" s="10" t="n"/>
      <c r="M1877" s="33" t="n"/>
      <c r="N1877" s="33" t="n"/>
      <c r="O1877" s="33" t="n"/>
      <c r="P1877" s="33" t="n"/>
      <c r="Q1877" s="33" t="n"/>
      <c r="R1877" s="33">
        <f>IF($AB1877="","",IFERROR(INDEX(ITP!$G$3:$G$46,MATCH($AB1877,ITP!$E$3:$E$46,0)),""))</f>
        <v/>
      </c>
      <c r="S1877" s="33" t="n"/>
      <c r="T1877" s="33" t="n"/>
      <c r="U1877" s="33">
        <f>IF($AB1877="","",IFERROR(INDEX(ITP!$I$3:$I$46,MATCH($AB1877,ITP!$E$3:$E$46,0)),""))</f>
        <v/>
      </c>
      <c r="V1877" s="33">
        <f>IF($AB1877="","",IFERROR(INDEX(ITP!$J$3:$J$46,MATCH($AB1877,ITP!$E$3:$E$46,0)),""))</f>
        <v/>
      </c>
      <c r="W1877" s="33">
        <f>IF($AB1877="","",IFERROR(INDEX(ITP!$K$3:$K$46,MATCH($AB1877,ITP!$E$3:$E$46,0)),""))</f>
        <v/>
      </c>
      <c r="X1877" s="33">
        <f>IF($AB1877="","",IFERROR(INDEX(ITP!$L$3:$L$46,MATCH($AB1877,ITP!$E$3:$E$46,0)),""))</f>
        <v/>
      </c>
      <c r="Y1877" s="33">
        <f>IF($AB1877="","",IFERROR(INDEX(ITP!$M$3:$M$46,MATCH($AB1877,ITP!$E$3:$E$46,0)),""))</f>
        <v/>
      </c>
      <c r="Z1877" s="33">
        <f>IF($AB1877="","",IFERROR(INDEX(ITP!$N$3:$N$46,MATCH($AB1877,ITP!$E$3:$E$46,0)),""))</f>
        <v/>
      </c>
      <c r="AA1877" s="13">
        <f>IF(A1877="","",A1877&amp;"|"&amp;COUNTIF($A$2:A1877,A1877))</f>
        <v/>
      </c>
      <c r="AB1877" s="13">
        <f>IF($A1877="","",IFERROR(INDEX(ITP!$C$3:$C$21,MATCH(1,INDEX((ITP!$A$3:$A$21=$A1877)*(((ITP!$B$3:$B$21="")+ISNUMBER(SEARCH(ITP!$B$3:$B$21,$G1877&amp;" "&amp;$T1877)))&gt;0),0),0)),""))</f>
        <v/>
      </c>
    </row>
    <row r="1878">
      <c r="A1878" s="33" t="n"/>
      <c r="B1878" s="10" t="n"/>
      <c r="C1878" s="33" t="n"/>
      <c r="D1878" s="28" t="n"/>
      <c r="E1878" s="10" t="n"/>
      <c r="F1878" s="44" t="n"/>
      <c r="G1878" s="33" t="n"/>
      <c r="H1878" s="33" t="n"/>
      <c r="I1878" s="33" t="n"/>
      <c r="J1878" s="33" t="n"/>
      <c r="K1878" s="44" t="n"/>
      <c r="L1878" s="10" t="n"/>
      <c r="M1878" s="33" t="n"/>
      <c r="N1878" s="33" t="n"/>
      <c r="O1878" s="33" t="n"/>
      <c r="P1878" s="33" t="n"/>
      <c r="Q1878" s="33" t="n"/>
      <c r="R1878" s="33">
        <f>IF($AB1878="","",IFERROR(INDEX(ITP!$G$3:$G$46,MATCH($AB1878,ITP!$E$3:$E$46,0)),""))</f>
        <v/>
      </c>
      <c r="S1878" s="33" t="n"/>
      <c r="T1878" s="33" t="n"/>
      <c r="U1878" s="33">
        <f>IF($AB1878="","",IFERROR(INDEX(ITP!$I$3:$I$46,MATCH($AB1878,ITP!$E$3:$E$46,0)),""))</f>
        <v/>
      </c>
      <c r="V1878" s="33">
        <f>IF($AB1878="","",IFERROR(INDEX(ITP!$J$3:$J$46,MATCH($AB1878,ITP!$E$3:$E$46,0)),""))</f>
        <v/>
      </c>
      <c r="W1878" s="33">
        <f>IF($AB1878="","",IFERROR(INDEX(ITP!$K$3:$K$46,MATCH($AB1878,ITP!$E$3:$E$46,0)),""))</f>
        <v/>
      </c>
      <c r="X1878" s="33">
        <f>IF($AB1878="","",IFERROR(INDEX(ITP!$L$3:$L$46,MATCH($AB1878,ITP!$E$3:$E$46,0)),""))</f>
        <v/>
      </c>
      <c r="Y1878" s="33">
        <f>IF($AB1878="","",IFERROR(INDEX(ITP!$M$3:$M$46,MATCH($AB1878,ITP!$E$3:$E$46,0)),""))</f>
        <v/>
      </c>
      <c r="Z1878" s="33">
        <f>IF($AB1878="","",IFERROR(INDEX(ITP!$N$3:$N$46,MATCH($AB1878,ITP!$E$3:$E$46,0)),""))</f>
        <v/>
      </c>
      <c r="AA1878" s="13">
        <f>IF(A1878="","",A1878&amp;"|"&amp;COUNTIF($A$2:A1878,A1878))</f>
        <v/>
      </c>
      <c r="AB1878" s="13">
        <f>IF($A1878="","",IFERROR(INDEX(ITP!$C$3:$C$21,MATCH(1,INDEX((ITP!$A$3:$A$21=$A1878)*(((ITP!$B$3:$B$21="")+ISNUMBER(SEARCH(ITP!$B$3:$B$21,$G1878&amp;" "&amp;$T1878)))&gt;0),0),0)),""))</f>
        <v/>
      </c>
    </row>
    <row r="1879">
      <c r="A1879" s="33" t="n"/>
      <c r="B1879" s="10" t="n"/>
      <c r="C1879" s="33" t="n"/>
      <c r="D1879" s="28" t="n"/>
      <c r="E1879" s="10" t="n"/>
      <c r="F1879" s="44" t="n"/>
      <c r="G1879" s="33" t="n"/>
      <c r="H1879" s="33" t="n"/>
      <c r="I1879" s="33" t="n"/>
      <c r="J1879" s="33" t="n"/>
      <c r="K1879" s="44" t="n"/>
      <c r="L1879" s="10" t="n"/>
      <c r="M1879" s="33" t="n"/>
      <c r="N1879" s="33" t="n"/>
      <c r="O1879" s="33" t="n"/>
      <c r="P1879" s="33" t="n"/>
      <c r="Q1879" s="33" t="n"/>
      <c r="R1879" s="33">
        <f>IF($AB1879="","",IFERROR(INDEX(ITP!$G$3:$G$46,MATCH($AB1879,ITP!$E$3:$E$46,0)),""))</f>
        <v/>
      </c>
      <c r="S1879" s="33" t="n"/>
      <c r="T1879" s="33" t="n"/>
      <c r="U1879" s="33">
        <f>IF($AB1879="","",IFERROR(INDEX(ITP!$I$3:$I$46,MATCH($AB1879,ITP!$E$3:$E$46,0)),""))</f>
        <v/>
      </c>
      <c r="V1879" s="33">
        <f>IF($AB1879="","",IFERROR(INDEX(ITP!$J$3:$J$46,MATCH($AB1879,ITP!$E$3:$E$46,0)),""))</f>
        <v/>
      </c>
      <c r="W1879" s="33">
        <f>IF($AB1879="","",IFERROR(INDEX(ITP!$K$3:$K$46,MATCH($AB1879,ITP!$E$3:$E$46,0)),""))</f>
        <v/>
      </c>
      <c r="X1879" s="33">
        <f>IF($AB1879="","",IFERROR(INDEX(ITP!$L$3:$L$46,MATCH($AB1879,ITP!$E$3:$E$46,0)),""))</f>
        <v/>
      </c>
      <c r="Y1879" s="33">
        <f>IF($AB1879="","",IFERROR(INDEX(ITP!$M$3:$M$46,MATCH($AB1879,ITP!$E$3:$E$46,0)),""))</f>
        <v/>
      </c>
      <c r="Z1879" s="33">
        <f>IF($AB1879="","",IFERROR(INDEX(ITP!$N$3:$N$46,MATCH($AB1879,ITP!$E$3:$E$46,0)),""))</f>
        <v/>
      </c>
      <c r="AA1879" s="13">
        <f>IF(A1879="","",A1879&amp;"|"&amp;COUNTIF($A$2:A1879,A1879))</f>
        <v/>
      </c>
      <c r="AB1879" s="13">
        <f>IF($A1879="","",IFERROR(INDEX(ITP!$C$3:$C$21,MATCH(1,INDEX((ITP!$A$3:$A$21=$A1879)*(((ITP!$B$3:$B$21="")+ISNUMBER(SEARCH(ITP!$B$3:$B$21,$G1879&amp;" "&amp;$T1879)))&gt;0),0),0)),""))</f>
        <v/>
      </c>
    </row>
    <row r="1880">
      <c r="A1880" s="33" t="n"/>
      <c r="B1880" s="10" t="n"/>
      <c r="C1880" s="33" t="n"/>
      <c r="D1880" s="28" t="n"/>
      <c r="E1880" s="10" t="n"/>
      <c r="F1880" s="44" t="n"/>
      <c r="G1880" s="33" t="n"/>
      <c r="H1880" s="33" t="n"/>
      <c r="I1880" s="33" t="n"/>
      <c r="J1880" s="33" t="n"/>
      <c r="K1880" s="44" t="n"/>
      <c r="L1880" s="10" t="n"/>
      <c r="M1880" s="33" t="n"/>
      <c r="N1880" s="33" t="n"/>
      <c r="O1880" s="33" t="n"/>
      <c r="P1880" s="33" t="n"/>
      <c r="Q1880" s="33" t="n"/>
      <c r="R1880" s="33">
        <f>IF($AB1880="","",IFERROR(INDEX(ITP!$G$3:$G$46,MATCH($AB1880,ITP!$E$3:$E$46,0)),""))</f>
        <v/>
      </c>
      <c r="S1880" s="33" t="n"/>
      <c r="T1880" s="33" t="n"/>
      <c r="U1880" s="33">
        <f>IF($AB1880="","",IFERROR(INDEX(ITP!$I$3:$I$46,MATCH($AB1880,ITP!$E$3:$E$46,0)),""))</f>
        <v/>
      </c>
      <c r="V1880" s="33">
        <f>IF($AB1880="","",IFERROR(INDEX(ITP!$J$3:$J$46,MATCH($AB1880,ITP!$E$3:$E$46,0)),""))</f>
        <v/>
      </c>
      <c r="W1880" s="33">
        <f>IF($AB1880="","",IFERROR(INDEX(ITP!$K$3:$K$46,MATCH($AB1880,ITP!$E$3:$E$46,0)),""))</f>
        <v/>
      </c>
      <c r="X1880" s="33">
        <f>IF($AB1880="","",IFERROR(INDEX(ITP!$L$3:$L$46,MATCH($AB1880,ITP!$E$3:$E$46,0)),""))</f>
        <v/>
      </c>
      <c r="Y1880" s="33">
        <f>IF($AB1880="","",IFERROR(INDEX(ITP!$M$3:$M$46,MATCH($AB1880,ITP!$E$3:$E$46,0)),""))</f>
        <v/>
      </c>
      <c r="Z1880" s="33">
        <f>IF($AB1880="","",IFERROR(INDEX(ITP!$N$3:$N$46,MATCH($AB1880,ITP!$E$3:$E$46,0)),""))</f>
        <v/>
      </c>
      <c r="AA1880" s="13">
        <f>IF(A1880="","",A1880&amp;"|"&amp;COUNTIF($A$2:A1880,A1880))</f>
        <v/>
      </c>
      <c r="AB1880" s="13">
        <f>IF($A1880="","",IFERROR(INDEX(ITP!$C$3:$C$21,MATCH(1,INDEX((ITP!$A$3:$A$21=$A1880)*(((ITP!$B$3:$B$21="")+ISNUMBER(SEARCH(ITP!$B$3:$B$21,$G1880&amp;" "&amp;$T1880)))&gt;0),0),0)),""))</f>
        <v/>
      </c>
    </row>
    <row r="1881">
      <c r="A1881" s="33" t="n"/>
      <c r="B1881" s="10" t="n"/>
      <c r="C1881" s="33" t="n"/>
      <c r="D1881" s="28" t="n"/>
      <c r="E1881" s="10" t="n"/>
      <c r="F1881" s="44" t="n"/>
      <c r="G1881" s="33" t="n"/>
      <c r="H1881" s="33" t="n"/>
      <c r="I1881" s="33" t="n"/>
      <c r="J1881" s="33" t="n"/>
      <c r="K1881" s="44" t="n"/>
      <c r="L1881" s="10" t="n"/>
      <c r="M1881" s="33" t="n"/>
      <c r="N1881" s="33" t="n"/>
      <c r="O1881" s="33" t="n"/>
      <c r="P1881" s="33" t="n"/>
      <c r="Q1881" s="33" t="n"/>
      <c r="R1881" s="33">
        <f>IF($AB1881="","",IFERROR(INDEX(ITP!$G$3:$G$46,MATCH($AB1881,ITP!$E$3:$E$46,0)),""))</f>
        <v/>
      </c>
      <c r="S1881" s="33" t="n"/>
      <c r="T1881" s="33" t="n"/>
      <c r="U1881" s="33">
        <f>IF($AB1881="","",IFERROR(INDEX(ITP!$I$3:$I$46,MATCH($AB1881,ITP!$E$3:$E$46,0)),""))</f>
        <v/>
      </c>
      <c r="V1881" s="33">
        <f>IF($AB1881="","",IFERROR(INDEX(ITP!$J$3:$J$46,MATCH($AB1881,ITP!$E$3:$E$46,0)),""))</f>
        <v/>
      </c>
      <c r="W1881" s="33">
        <f>IF($AB1881="","",IFERROR(INDEX(ITP!$K$3:$K$46,MATCH($AB1881,ITP!$E$3:$E$46,0)),""))</f>
        <v/>
      </c>
      <c r="X1881" s="33">
        <f>IF($AB1881="","",IFERROR(INDEX(ITP!$L$3:$L$46,MATCH($AB1881,ITP!$E$3:$E$46,0)),""))</f>
        <v/>
      </c>
      <c r="Y1881" s="33">
        <f>IF($AB1881="","",IFERROR(INDEX(ITP!$M$3:$M$46,MATCH($AB1881,ITP!$E$3:$E$46,0)),""))</f>
        <v/>
      </c>
      <c r="Z1881" s="33">
        <f>IF($AB1881="","",IFERROR(INDEX(ITP!$N$3:$N$46,MATCH($AB1881,ITP!$E$3:$E$46,0)),""))</f>
        <v/>
      </c>
      <c r="AA1881" s="13">
        <f>IF(A1881="","",A1881&amp;"|"&amp;COUNTIF($A$2:A1881,A1881))</f>
        <v/>
      </c>
      <c r="AB1881" s="13">
        <f>IF($A1881="","",IFERROR(INDEX(ITP!$C$3:$C$21,MATCH(1,INDEX((ITP!$A$3:$A$21=$A1881)*(((ITP!$B$3:$B$21="")+ISNUMBER(SEARCH(ITP!$B$3:$B$21,$G1881&amp;" "&amp;$T1881)))&gt;0),0),0)),""))</f>
        <v/>
      </c>
    </row>
    <row r="1882">
      <c r="A1882" s="33" t="n"/>
      <c r="B1882" s="10" t="n"/>
      <c r="C1882" s="33" t="n"/>
      <c r="D1882" s="28" t="n"/>
      <c r="E1882" s="10" t="n"/>
      <c r="F1882" s="44" t="n"/>
      <c r="G1882" s="33" t="n"/>
      <c r="H1882" s="33" t="n"/>
      <c r="I1882" s="33" t="n"/>
      <c r="J1882" s="33" t="n"/>
      <c r="K1882" s="44" t="n"/>
      <c r="L1882" s="10" t="n"/>
      <c r="M1882" s="33" t="n"/>
      <c r="N1882" s="33" t="n"/>
      <c r="O1882" s="33" t="n"/>
      <c r="P1882" s="33" t="n"/>
      <c r="Q1882" s="33" t="n"/>
      <c r="R1882" s="33">
        <f>IF($AB1882="","",IFERROR(INDEX(ITP!$G$3:$G$46,MATCH($AB1882,ITP!$E$3:$E$46,0)),""))</f>
        <v/>
      </c>
      <c r="S1882" s="33" t="n"/>
      <c r="T1882" s="33" t="n"/>
      <c r="U1882" s="33">
        <f>IF($AB1882="","",IFERROR(INDEX(ITP!$I$3:$I$46,MATCH($AB1882,ITP!$E$3:$E$46,0)),""))</f>
        <v/>
      </c>
      <c r="V1882" s="33">
        <f>IF($AB1882="","",IFERROR(INDEX(ITP!$J$3:$J$46,MATCH($AB1882,ITP!$E$3:$E$46,0)),""))</f>
        <v/>
      </c>
      <c r="W1882" s="33">
        <f>IF($AB1882="","",IFERROR(INDEX(ITP!$K$3:$K$46,MATCH($AB1882,ITP!$E$3:$E$46,0)),""))</f>
        <v/>
      </c>
      <c r="X1882" s="33">
        <f>IF($AB1882="","",IFERROR(INDEX(ITP!$L$3:$L$46,MATCH($AB1882,ITP!$E$3:$E$46,0)),""))</f>
        <v/>
      </c>
      <c r="Y1882" s="33">
        <f>IF($AB1882="","",IFERROR(INDEX(ITP!$M$3:$M$46,MATCH($AB1882,ITP!$E$3:$E$46,0)),""))</f>
        <v/>
      </c>
      <c r="Z1882" s="33">
        <f>IF($AB1882="","",IFERROR(INDEX(ITP!$N$3:$N$46,MATCH($AB1882,ITP!$E$3:$E$46,0)),""))</f>
        <v/>
      </c>
      <c r="AA1882" s="13">
        <f>IF(A1882="","",A1882&amp;"|"&amp;COUNTIF($A$2:A1882,A1882))</f>
        <v/>
      </c>
      <c r="AB1882" s="13">
        <f>IF($A1882="","",IFERROR(INDEX(ITP!$C$3:$C$21,MATCH(1,INDEX((ITP!$A$3:$A$21=$A1882)*(((ITP!$B$3:$B$21="")+ISNUMBER(SEARCH(ITP!$B$3:$B$21,$G1882&amp;" "&amp;$T1882)))&gt;0),0),0)),""))</f>
        <v/>
      </c>
    </row>
    <row r="1883">
      <c r="A1883" s="33" t="n"/>
      <c r="B1883" s="10" t="n"/>
      <c r="C1883" s="33" t="n"/>
      <c r="D1883" s="28" t="n"/>
      <c r="E1883" s="10" t="n"/>
      <c r="F1883" s="44" t="n"/>
      <c r="G1883" s="33" t="n"/>
      <c r="H1883" s="33" t="n"/>
      <c r="I1883" s="33" t="n"/>
      <c r="J1883" s="33" t="n"/>
      <c r="K1883" s="44" t="n"/>
      <c r="L1883" s="10" t="n"/>
      <c r="M1883" s="33" t="n"/>
      <c r="N1883" s="33" t="n"/>
      <c r="O1883" s="33" t="n"/>
      <c r="P1883" s="33" t="n"/>
      <c r="Q1883" s="33" t="n"/>
      <c r="R1883" s="33">
        <f>IF($AB1883="","",IFERROR(INDEX(ITP!$G$3:$G$46,MATCH($AB1883,ITP!$E$3:$E$46,0)),""))</f>
        <v/>
      </c>
      <c r="S1883" s="33" t="n"/>
      <c r="T1883" s="33" t="n"/>
      <c r="U1883" s="33">
        <f>IF($AB1883="","",IFERROR(INDEX(ITP!$I$3:$I$46,MATCH($AB1883,ITP!$E$3:$E$46,0)),""))</f>
        <v/>
      </c>
      <c r="V1883" s="33">
        <f>IF($AB1883="","",IFERROR(INDEX(ITP!$J$3:$J$46,MATCH($AB1883,ITP!$E$3:$E$46,0)),""))</f>
        <v/>
      </c>
      <c r="W1883" s="33">
        <f>IF($AB1883="","",IFERROR(INDEX(ITP!$K$3:$K$46,MATCH($AB1883,ITP!$E$3:$E$46,0)),""))</f>
        <v/>
      </c>
      <c r="X1883" s="33">
        <f>IF($AB1883="","",IFERROR(INDEX(ITP!$L$3:$L$46,MATCH($AB1883,ITP!$E$3:$E$46,0)),""))</f>
        <v/>
      </c>
      <c r="Y1883" s="33">
        <f>IF($AB1883="","",IFERROR(INDEX(ITP!$M$3:$M$46,MATCH($AB1883,ITP!$E$3:$E$46,0)),""))</f>
        <v/>
      </c>
      <c r="Z1883" s="33">
        <f>IF($AB1883="","",IFERROR(INDEX(ITP!$N$3:$N$46,MATCH($AB1883,ITP!$E$3:$E$46,0)),""))</f>
        <v/>
      </c>
      <c r="AA1883" s="13">
        <f>IF(A1883="","",A1883&amp;"|"&amp;COUNTIF($A$2:A1883,A1883))</f>
        <v/>
      </c>
      <c r="AB1883" s="13">
        <f>IF($A1883="","",IFERROR(INDEX(ITP!$C$3:$C$21,MATCH(1,INDEX((ITP!$A$3:$A$21=$A1883)*(((ITP!$B$3:$B$21="")+ISNUMBER(SEARCH(ITP!$B$3:$B$21,$G1883&amp;" "&amp;$T1883)))&gt;0),0),0)),""))</f>
        <v/>
      </c>
    </row>
    <row r="1884">
      <c r="A1884" s="33" t="n"/>
      <c r="B1884" s="10" t="n"/>
      <c r="C1884" s="33" t="n"/>
      <c r="D1884" s="28" t="n"/>
      <c r="E1884" s="10" t="n"/>
      <c r="F1884" s="44" t="n"/>
      <c r="G1884" s="33" t="n"/>
      <c r="H1884" s="33" t="n"/>
      <c r="I1884" s="33" t="n"/>
      <c r="J1884" s="33" t="n"/>
      <c r="K1884" s="44" t="n"/>
      <c r="L1884" s="10" t="n"/>
      <c r="M1884" s="33" t="n"/>
      <c r="N1884" s="33" t="n"/>
      <c r="O1884" s="33" t="n"/>
      <c r="P1884" s="33" t="n"/>
      <c r="Q1884" s="33" t="n"/>
      <c r="R1884" s="33">
        <f>IF($AB1884="","",IFERROR(INDEX(ITP!$G$3:$G$46,MATCH($AB1884,ITP!$E$3:$E$46,0)),""))</f>
        <v/>
      </c>
      <c r="S1884" s="33" t="n"/>
      <c r="T1884" s="33" t="n"/>
      <c r="U1884" s="33">
        <f>IF($AB1884="","",IFERROR(INDEX(ITP!$I$3:$I$46,MATCH($AB1884,ITP!$E$3:$E$46,0)),""))</f>
        <v/>
      </c>
      <c r="V1884" s="33">
        <f>IF($AB1884="","",IFERROR(INDEX(ITP!$J$3:$J$46,MATCH($AB1884,ITP!$E$3:$E$46,0)),""))</f>
        <v/>
      </c>
      <c r="W1884" s="33">
        <f>IF($AB1884="","",IFERROR(INDEX(ITP!$K$3:$K$46,MATCH($AB1884,ITP!$E$3:$E$46,0)),""))</f>
        <v/>
      </c>
      <c r="X1884" s="33">
        <f>IF($AB1884="","",IFERROR(INDEX(ITP!$L$3:$L$46,MATCH($AB1884,ITP!$E$3:$E$46,0)),""))</f>
        <v/>
      </c>
      <c r="Y1884" s="33">
        <f>IF($AB1884="","",IFERROR(INDEX(ITP!$M$3:$M$46,MATCH($AB1884,ITP!$E$3:$E$46,0)),""))</f>
        <v/>
      </c>
      <c r="Z1884" s="33">
        <f>IF($AB1884="","",IFERROR(INDEX(ITP!$N$3:$N$46,MATCH($AB1884,ITP!$E$3:$E$46,0)),""))</f>
        <v/>
      </c>
      <c r="AA1884" s="13">
        <f>IF(A1884="","",A1884&amp;"|"&amp;COUNTIF($A$2:A1884,A1884))</f>
        <v/>
      </c>
      <c r="AB1884" s="13">
        <f>IF($A1884="","",IFERROR(INDEX(ITP!$C$3:$C$21,MATCH(1,INDEX((ITP!$A$3:$A$21=$A1884)*(((ITP!$B$3:$B$21="")+ISNUMBER(SEARCH(ITP!$B$3:$B$21,$G1884&amp;" "&amp;$T1884)))&gt;0),0),0)),""))</f>
        <v/>
      </c>
    </row>
    <row r="1885">
      <c r="A1885" s="33" t="n"/>
      <c r="B1885" s="10" t="n"/>
      <c r="C1885" s="33" t="n"/>
      <c r="D1885" s="28" t="n"/>
      <c r="E1885" s="10" t="n"/>
      <c r="F1885" s="44" t="n"/>
      <c r="G1885" s="33" t="n"/>
      <c r="H1885" s="33" t="n"/>
      <c r="I1885" s="33" t="n"/>
      <c r="J1885" s="33" t="n"/>
      <c r="K1885" s="44" t="n"/>
      <c r="L1885" s="10" t="n"/>
      <c r="M1885" s="33" t="n"/>
      <c r="N1885" s="33" t="n"/>
      <c r="O1885" s="33" t="n"/>
      <c r="P1885" s="33" t="n"/>
      <c r="Q1885" s="33" t="n"/>
      <c r="R1885" s="33">
        <f>IF($AB1885="","",IFERROR(INDEX(ITP!$G$3:$G$46,MATCH($AB1885,ITP!$E$3:$E$46,0)),""))</f>
        <v/>
      </c>
      <c r="S1885" s="33" t="n"/>
      <c r="T1885" s="33" t="n"/>
      <c r="U1885" s="33">
        <f>IF($AB1885="","",IFERROR(INDEX(ITP!$I$3:$I$46,MATCH($AB1885,ITP!$E$3:$E$46,0)),""))</f>
        <v/>
      </c>
      <c r="V1885" s="33">
        <f>IF($AB1885="","",IFERROR(INDEX(ITP!$J$3:$J$46,MATCH($AB1885,ITP!$E$3:$E$46,0)),""))</f>
        <v/>
      </c>
      <c r="W1885" s="33">
        <f>IF($AB1885="","",IFERROR(INDEX(ITP!$K$3:$K$46,MATCH($AB1885,ITP!$E$3:$E$46,0)),""))</f>
        <v/>
      </c>
      <c r="X1885" s="33">
        <f>IF($AB1885="","",IFERROR(INDEX(ITP!$L$3:$L$46,MATCH($AB1885,ITP!$E$3:$E$46,0)),""))</f>
        <v/>
      </c>
      <c r="Y1885" s="33">
        <f>IF($AB1885="","",IFERROR(INDEX(ITP!$M$3:$M$46,MATCH($AB1885,ITP!$E$3:$E$46,0)),""))</f>
        <v/>
      </c>
      <c r="Z1885" s="33">
        <f>IF($AB1885="","",IFERROR(INDEX(ITP!$N$3:$N$46,MATCH($AB1885,ITP!$E$3:$E$46,0)),""))</f>
        <v/>
      </c>
      <c r="AA1885" s="13">
        <f>IF(A1885="","",A1885&amp;"|"&amp;COUNTIF($A$2:A1885,A1885))</f>
        <v/>
      </c>
      <c r="AB1885" s="13">
        <f>IF($A1885="","",IFERROR(INDEX(ITP!$C$3:$C$21,MATCH(1,INDEX((ITP!$A$3:$A$21=$A1885)*(((ITP!$B$3:$B$21="")+ISNUMBER(SEARCH(ITP!$B$3:$B$21,$G1885&amp;" "&amp;$T1885)))&gt;0),0),0)),""))</f>
        <v/>
      </c>
    </row>
    <row r="1886">
      <c r="A1886" s="33" t="n"/>
      <c r="B1886" s="10" t="n"/>
      <c r="C1886" s="33" t="n"/>
      <c r="D1886" s="28" t="n"/>
      <c r="E1886" s="10" t="n"/>
      <c r="F1886" s="44" t="n"/>
      <c r="G1886" s="33" t="n"/>
      <c r="H1886" s="33" t="n"/>
      <c r="I1886" s="33" t="n"/>
      <c r="J1886" s="33" t="n"/>
      <c r="K1886" s="44" t="n"/>
      <c r="L1886" s="10" t="n"/>
      <c r="M1886" s="33" t="n"/>
      <c r="N1886" s="33" t="n"/>
      <c r="O1886" s="33" t="n"/>
      <c r="P1886" s="33" t="n"/>
      <c r="Q1886" s="33" t="n"/>
      <c r="R1886" s="33">
        <f>IF($AB1886="","",IFERROR(INDEX(ITP!$G$3:$G$46,MATCH($AB1886,ITP!$E$3:$E$46,0)),""))</f>
        <v/>
      </c>
      <c r="S1886" s="33" t="n"/>
      <c r="T1886" s="33" t="n"/>
      <c r="U1886" s="33">
        <f>IF($AB1886="","",IFERROR(INDEX(ITP!$I$3:$I$46,MATCH($AB1886,ITP!$E$3:$E$46,0)),""))</f>
        <v/>
      </c>
      <c r="V1886" s="33">
        <f>IF($AB1886="","",IFERROR(INDEX(ITP!$J$3:$J$46,MATCH($AB1886,ITP!$E$3:$E$46,0)),""))</f>
        <v/>
      </c>
      <c r="W1886" s="33">
        <f>IF($AB1886="","",IFERROR(INDEX(ITP!$K$3:$K$46,MATCH($AB1886,ITP!$E$3:$E$46,0)),""))</f>
        <v/>
      </c>
      <c r="X1886" s="33">
        <f>IF($AB1886="","",IFERROR(INDEX(ITP!$L$3:$L$46,MATCH($AB1886,ITP!$E$3:$E$46,0)),""))</f>
        <v/>
      </c>
      <c r="Y1886" s="33">
        <f>IF($AB1886="","",IFERROR(INDEX(ITP!$M$3:$M$46,MATCH($AB1886,ITP!$E$3:$E$46,0)),""))</f>
        <v/>
      </c>
      <c r="Z1886" s="33">
        <f>IF($AB1886="","",IFERROR(INDEX(ITP!$N$3:$N$46,MATCH($AB1886,ITP!$E$3:$E$46,0)),""))</f>
        <v/>
      </c>
      <c r="AA1886" s="13">
        <f>IF(A1886="","",A1886&amp;"|"&amp;COUNTIF($A$2:A1886,A1886))</f>
        <v/>
      </c>
      <c r="AB1886" s="13">
        <f>IF($A1886="","",IFERROR(INDEX(ITP!$C$3:$C$21,MATCH(1,INDEX((ITP!$A$3:$A$21=$A1886)*(((ITP!$B$3:$B$21="")+ISNUMBER(SEARCH(ITP!$B$3:$B$21,$G1886&amp;" "&amp;$T1886)))&gt;0),0),0)),""))</f>
        <v/>
      </c>
    </row>
    <row r="1887">
      <c r="A1887" s="33" t="n"/>
      <c r="B1887" s="10" t="n"/>
      <c r="C1887" s="33" t="n"/>
      <c r="D1887" s="28" t="n"/>
      <c r="E1887" s="10" t="n"/>
      <c r="F1887" s="44" t="n"/>
      <c r="G1887" s="33" t="n"/>
      <c r="H1887" s="33" t="n"/>
      <c r="I1887" s="33" t="n"/>
      <c r="J1887" s="33" t="n"/>
      <c r="K1887" s="44" t="n"/>
      <c r="L1887" s="10" t="n"/>
      <c r="M1887" s="33" t="n"/>
      <c r="N1887" s="33" t="n"/>
      <c r="O1887" s="33" t="n"/>
      <c r="P1887" s="33" t="n"/>
      <c r="Q1887" s="33" t="n"/>
      <c r="R1887" s="33">
        <f>IF($AB1887="","",IFERROR(INDEX(ITP!$G$3:$G$46,MATCH($AB1887,ITP!$E$3:$E$46,0)),""))</f>
        <v/>
      </c>
      <c r="S1887" s="33" t="n"/>
      <c r="T1887" s="33" t="n"/>
      <c r="U1887" s="33">
        <f>IF($AB1887="","",IFERROR(INDEX(ITP!$I$3:$I$46,MATCH($AB1887,ITP!$E$3:$E$46,0)),""))</f>
        <v/>
      </c>
      <c r="V1887" s="33">
        <f>IF($AB1887="","",IFERROR(INDEX(ITP!$J$3:$J$46,MATCH($AB1887,ITP!$E$3:$E$46,0)),""))</f>
        <v/>
      </c>
      <c r="W1887" s="33">
        <f>IF($AB1887="","",IFERROR(INDEX(ITP!$K$3:$K$46,MATCH($AB1887,ITP!$E$3:$E$46,0)),""))</f>
        <v/>
      </c>
      <c r="X1887" s="33">
        <f>IF($AB1887="","",IFERROR(INDEX(ITP!$L$3:$L$46,MATCH($AB1887,ITP!$E$3:$E$46,0)),""))</f>
        <v/>
      </c>
      <c r="Y1887" s="33">
        <f>IF($AB1887="","",IFERROR(INDEX(ITP!$M$3:$M$46,MATCH($AB1887,ITP!$E$3:$E$46,0)),""))</f>
        <v/>
      </c>
      <c r="Z1887" s="33">
        <f>IF($AB1887="","",IFERROR(INDEX(ITP!$N$3:$N$46,MATCH($AB1887,ITP!$E$3:$E$46,0)),""))</f>
        <v/>
      </c>
      <c r="AA1887" s="13">
        <f>IF(A1887="","",A1887&amp;"|"&amp;COUNTIF($A$2:A1887,A1887))</f>
        <v/>
      </c>
      <c r="AB1887" s="13">
        <f>IF($A1887="","",IFERROR(INDEX(ITP!$C$3:$C$21,MATCH(1,INDEX((ITP!$A$3:$A$21=$A1887)*(((ITP!$B$3:$B$21="")+ISNUMBER(SEARCH(ITP!$B$3:$B$21,$G1887&amp;" "&amp;$T1887)))&gt;0),0),0)),""))</f>
        <v/>
      </c>
    </row>
    <row r="1888">
      <c r="A1888" s="33" t="n"/>
      <c r="B1888" s="10" t="n"/>
      <c r="C1888" s="33" t="n"/>
      <c r="D1888" s="28" t="n"/>
      <c r="E1888" s="10" t="n"/>
      <c r="F1888" s="44" t="n"/>
      <c r="G1888" s="33" t="n"/>
      <c r="H1888" s="33" t="n"/>
      <c r="I1888" s="33" t="n"/>
      <c r="J1888" s="33" t="n"/>
      <c r="K1888" s="44" t="n"/>
      <c r="L1888" s="10" t="n"/>
      <c r="M1888" s="33" t="n"/>
      <c r="N1888" s="33" t="n"/>
      <c r="O1888" s="33" t="n"/>
      <c r="P1888" s="33" t="n"/>
      <c r="Q1888" s="33" t="n"/>
      <c r="R1888" s="33">
        <f>IF($AB1888="","",IFERROR(INDEX(ITP!$G$3:$G$46,MATCH($AB1888,ITP!$E$3:$E$46,0)),""))</f>
        <v/>
      </c>
      <c r="S1888" s="33" t="n"/>
      <c r="T1888" s="33" t="n"/>
      <c r="U1888" s="33">
        <f>IF($AB1888="","",IFERROR(INDEX(ITP!$I$3:$I$46,MATCH($AB1888,ITP!$E$3:$E$46,0)),""))</f>
        <v/>
      </c>
      <c r="V1888" s="33">
        <f>IF($AB1888="","",IFERROR(INDEX(ITP!$J$3:$J$46,MATCH($AB1888,ITP!$E$3:$E$46,0)),""))</f>
        <v/>
      </c>
      <c r="W1888" s="33">
        <f>IF($AB1888="","",IFERROR(INDEX(ITP!$K$3:$K$46,MATCH($AB1888,ITP!$E$3:$E$46,0)),""))</f>
        <v/>
      </c>
      <c r="X1888" s="33">
        <f>IF($AB1888="","",IFERROR(INDEX(ITP!$L$3:$L$46,MATCH($AB1888,ITP!$E$3:$E$46,0)),""))</f>
        <v/>
      </c>
      <c r="Y1888" s="33">
        <f>IF($AB1888="","",IFERROR(INDEX(ITP!$M$3:$M$46,MATCH($AB1888,ITP!$E$3:$E$46,0)),""))</f>
        <v/>
      </c>
      <c r="Z1888" s="33">
        <f>IF($AB1888="","",IFERROR(INDEX(ITP!$N$3:$N$46,MATCH($AB1888,ITP!$E$3:$E$46,0)),""))</f>
        <v/>
      </c>
      <c r="AA1888" s="13">
        <f>IF(A1888="","",A1888&amp;"|"&amp;COUNTIF($A$2:A1888,A1888))</f>
        <v/>
      </c>
      <c r="AB1888" s="13">
        <f>IF($A1888="","",IFERROR(INDEX(ITP!$C$3:$C$21,MATCH(1,INDEX((ITP!$A$3:$A$21=$A1888)*(((ITP!$B$3:$B$21="")+ISNUMBER(SEARCH(ITP!$B$3:$B$21,$G1888&amp;" "&amp;$T1888)))&gt;0),0),0)),""))</f>
        <v/>
      </c>
    </row>
    <row r="1889">
      <c r="A1889" s="33" t="n"/>
      <c r="B1889" s="10" t="n"/>
      <c r="C1889" s="33" t="n"/>
      <c r="D1889" s="28" t="n"/>
      <c r="E1889" s="10" t="n"/>
      <c r="F1889" s="44" t="n"/>
      <c r="G1889" s="33" t="n"/>
      <c r="H1889" s="33" t="n"/>
      <c r="I1889" s="33" t="n"/>
      <c r="J1889" s="33" t="n"/>
      <c r="K1889" s="44" t="n"/>
      <c r="L1889" s="10" t="n"/>
      <c r="M1889" s="33" t="n"/>
      <c r="N1889" s="33" t="n"/>
      <c r="O1889" s="33" t="n"/>
      <c r="P1889" s="33" t="n"/>
      <c r="Q1889" s="33" t="n"/>
      <c r="R1889" s="33">
        <f>IF($AB1889="","",IFERROR(INDEX(ITP!$G$3:$G$46,MATCH($AB1889,ITP!$E$3:$E$46,0)),""))</f>
        <v/>
      </c>
      <c r="S1889" s="33" t="n"/>
      <c r="T1889" s="33" t="n"/>
      <c r="U1889" s="33">
        <f>IF($AB1889="","",IFERROR(INDEX(ITP!$I$3:$I$46,MATCH($AB1889,ITP!$E$3:$E$46,0)),""))</f>
        <v/>
      </c>
      <c r="V1889" s="33">
        <f>IF($AB1889="","",IFERROR(INDEX(ITP!$J$3:$J$46,MATCH($AB1889,ITP!$E$3:$E$46,0)),""))</f>
        <v/>
      </c>
      <c r="W1889" s="33">
        <f>IF($AB1889="","",IFERROR(INDEX(ITP!$K$3:$K$46,MATCH($AB1889,ITP!$E$3:$E$46,0)),""))</f>
        <v/>
      </c>
      <c r="X1889" s="33">
        <f>IF($AB1889="","",IFERROR(INDEX(ITP!$L$3:$L$46,MATCH($AB1889,ITP!$E$3:$E$46,0)),""))</f>
        <v/>
      </c>
      <c r="Y1889" s="33">
        <f>IF($AB1889="","",IFERROR(INDEX(ITP!$M$3:$M$46,MATCH($AB1889,ITP!$E$3:$E$46,0)),""))</f>
        <v/>
      </c>
      <c r="Z1889" s="33">
        <f>IF($AB1889="","",IFERROR(INDEX(ITP!$N$3:$N$46,MATCH($AB1889,ITP!$E$3:$E$46,0)),""))</f>
        <v/>
      </c>
      <c r="AA1889" s="13">
        <f>IF(A1889="","",A1889&amp;"|"&amp;COUNTIF($A$2:A1889,A1889))</f>
        <v/>
      </c>
      <c r="AB1889" s="13">
        <f>IF($A1889="","",IFERROR(INDEX(ITP!$C$3:$C$21,MATCH(1,INDEX((ITP!$A$3:$A$21=$A1889)*(((ITP!$B$3:$B$21="")+ISNUMBER(SEARCH(ITP!$B$3:$B$21,$G1889&amp;" "&amp;$T1889)))&gt;0),0),0)),""))</f>
        <v/>
      </c>
    </row>
    <row r="1890">
      <c r="A1890" s="33" t="n"/>
      <c r="B1890" s="10" t="n"/>
      <c r="C1890" s="33" t="n"/>
      <c r="D1890" s="28" t="n"/>
      <c r="E1890" s="10" t="n"/>
      <c r="F1890" s="44" t="n"/>
      <c r="G1890" s="33" t="n"/>
      <c r="H1890" s="33" t="n"/>
      <c r="I1890" s="33" t="n"/>
      <c r="J1890" s="33" t="n"/>
      <c r="K1890" s="44" t="n"/>
      <c r="L1890" s="10" t="n"/>
      <c r="M1890" s="33" t="n"/>
      <c r="N1890" s="33" t="n"/>
      <c r="O1890" s="33" t="n"/>
      <c r="P1890" s="33" t="n"/>
      <c r="Q1890" s="33" t="n"/>
      <c r="R1890" s="33">
        <f>IF($AB1890="","",IFERROR(INDEX(ITP!$G$3:$G$46,MATCH($AB1890,ITP!$E$3:$E$46,0)),""))</f>
        <v/>
      </c>
      <c r="S1890" s="33" t="n"/>
      <c r="T1890" s="33" t="n"/>
      <c r="U1890" s="33">
        <f>IF($AB1890="","",IFERROR(INDEX(ITP!$I$3:$I$46,MATCH($AB1890,ITP!$E$3:$E$46,0)),""))</f>
        <v/>
      </c>
      <c r="V1890" s="33">
        <f>IF($AB1890="","",IFERROR(INDEX(ITP!$J$3:$J$46,MATCH($AB1890,ITP!$E$3:$E$46,0)),""))</f>
        <v/>
      </c>
      <c r="W1890" s="33">
        <f>IF($AB1890="","",IFERROR(INDEX(ITP!$K$3:$K$46,MATCH($AB1890,ITP!$E$3:$E$46,0)),""))</f>
        <v/>
      </c>
      <c r="X1890" s="33">
        <f>IF($AB1890="","",IFERROR(INDEX(ITP!$L$3:$L$46,MATCH($AB1890,ITP!$E$3:$E$46,0)),""))</f>
        <v/>
      </c>
      <c r="Y1890" s="33">
        <f>IF($AB1890="","",IFERROR(INDEX(ITP!$M$3:$M$46,MATCH($AB1890,ITP!$E$3:$E$46,0)),""))</f>
        <v/>
      </c>
      <c r="Z1890" s="33">
        <f>IF($AB1890="","",IFERROR(INDEX(ITP!$N$3:$N$46,MATCH($AB1890,ITP!$E$3:$E$46,0)),""))</f>
        <v/>
      </c>
      <c r="AA1890" s="13">
        <f>IF(A1890="","",A1890&amp;"|"&amp;COUNTIF($A$2:A1890,A1890))</f>
        <v/>
      </c>
      <c r="AB1890" s="13">
        <f>IF($A1890="","",IFERROR(INDEX(ITP!$C$3:$C$21,MATCH(1,INDEX((ITP!$A$3:$A$21=$A1890)*(((ITP!$B$3:$B$21="")+ISNUMBER(SEARCH(ITP!$B$3:$B$21,$G1890&amp;" "&amp;$T1890)))&gt;0),0),0)),""))</f>
        <v/>
      </c>
    </row>
    <row r="1891">
      <c r="A1891" s="33" t="n"/>
      <c r="B1891" s="10" t="n"/>
      <c r="C1891" s="33" t="n"/>
      <c r="D1891" s="28" t="n"/>
      <c r="E1891" s="10" t="n"/>
      <c r="F1891" s="44" t="n"/>
      <c r="G1891" s="33" t="n"/>
      <c r="H1891" s="33" t="n"/>
      <c r="I1891" s="33" t="n"/>
      <c r="J1891" s="33" t="n"/>
      <c r="K1891" s="44" t="n"/>
      <c r="L1891" s="10" t="n"/>
      <c r="M1891" s="33" t="n"/>
      <c r="N1891" s="33" t="n"/>
      <c r="O1891" s="33" t="n"/>
      <c r="P1891" s="33" t="n"/>
      <c r="Q1891" s="33" t="n"/>
      <c r="R1891" s="33">
        <f>IF($AB1891="","",IFERROR(INDEX(ITP!$G$3:$G$46,MATCH($AB1891,ITP!$E$3:$E$46,0)),""))</f>
        <v/>
      </c>
      <c r="S1891" s="33" t="n"/>
      <c r="T1891" s="33" t="n"/>
      <c r="U1891" s="33">
        <f>IF($AB1891="","",IFERROR(INDEX(ITP!$I$3:$I$46,MATCH($AB1891,ITP!$E$3:$E$46,0)),""))</f>
        <v/>
      </c>
      <c r="V1891" s="33">
        <f>IF($AB1891="","",IFERROR(INDEX(ITP!$J$3:$J$46,MATCH($AB1891,ITP!$E$3:$E$46,0)),""))</f>
        <v/>
      </c>
      <c r="W1891" s="33">
        <f>IF($AB1891="","",IFERROR(INDEX(ITP!$K$3:$K$46,MATCH($AB1891,ITP!$E$3:$E$46,0)),""))</f>
        <v/>
      </c>
      <c r="X1891" s="33">
        <f>IF($AB1891="","",IFERROR(INDEX(ITP!$L$3:$L$46,MATCH($AB1891,ITP!$E$3:$E$46,0)),""))</f>
        <v/>
      </c>
      <c r="Y1891" s="33">
        <f>IF($AB1891="","",IFERROR(INDEX(ITP!$M$3:$M$46,MATCH($AB1891,ITP!$E$3:$E$46,0)),""))</f>
        <v/>
      </c>
      <c r="Z1891" s="33">
        <f>IF($AB1891="","",IFERROR(INDEX(ITP!$N$3:$N$46,MATCH($AB1891,ITP!$E$3:$E$46,0)),""))</f>
        <v/>
      </c>
      <c r="AA1891" s="13">
        <f>IF(A1891="","",A1891&amp;"|"&amp;COUNTIF($A$2:A1891,A1891))</f>
        <v/>
      </c>
      <c r="AB1891" s="13">
        <f>IF($A1891="","",IFERROR(INDEX(ITP!$C$3:$C$21,MATCH(1,INDEX((ITP!$A$3:$A$21=$A1891)*(((ITP!$B$3:$B$21="")+ISNUMBER(SEARCH(ITP!$B$3:$B$21,$G1891&amp;" "&amp;$T1891)))&gt;0),0),0)),""))</f>
        <v/>
      </c>
    </row>
    <row r="1892">
      <c r="A1892" s="33" t="n"/>
      <c r="B1892" s="10" t="n"/>
      <c r="C1892" s="33" t="n"/>
      <c r="D1892" s="28" t="n"/>
      <c r="E1892" s="10" t="n"/>
      <c r="F1892" s="44" t="n"/>
      <c r="G1892" s="33" t="n"/>
      <c r="H1892" s="33" t="n"/>
      <c r="I1892" s="33" t="n"/>
      <c r="J1892" s="33" t="n"/>
      <c r="K1892" s="44" t="n"/>
      <c r="L1892" s="10" t="n"/>
      <c r="M1892" s="33" t="n"/>
      <c r="N1892" s="33" t="n"/>
      <c r="O1892" s="33" t="n"/>
      <c r="P1892" s="33" t="n"/>
      <c r="Q1892" s="33" t="n"/>
      <c r="R1892" s="33">
        <f>IF($AB1892="","",IFERROR(INDEX(ITP!$G$3:$G$46,MATCH($AB1892,ITP!$E$3:$E$46,0)),""))</f>
        <v/>
      </c>
      <c r="S1892" s="33" t="n"/>
      <c r="T1892" s="33" t="n"/>
      <c r="U1892" s="33">
        <f>IF($AB1892="","",IFERROR(INDEX(ITP!$I$3:$I$46,MATCH($AB1892,ITP!$E$3:$E$46,0)),""))</f>
        <v/>
      </c>
      <c r="V1892" s="33">
        <f>IF($AB1892="","",IFERROR(INDEX(ITP!$J$3:$J$46,MATCH($AB1892,ITP!$E$3:$E$46,0)),""))</f>
        <v/>
      </c>
      <c r="W1892" s="33">
        <f>IF($AB1892="","",IFERROR(INDEX(ITP!$K$3:$K$46,MATCH($AB1892,ITP!$E$3:$E$46,0)),""))</f>
        <v/>
      </c>
      <c r="X1892" s="33">
        <f>IF($AB1892="","",IFERROR(INDEX(ITP!$L$3:$L$46,MATCH($AB1892,ITP!$E$3:$E$46,0)),""))</f>
        <v/>
      </c>
      <c r="Y1892" s="33">
        <f>IF($AB1892="","",IFERROR(INDEX(ITP!$M$3:$M$46,MATCH($AB1892,ITP!$E$3:$E$46,0)),""))</f>
        <v/>
      </c>
      <c r="Z1892" s="33">
        <f>IF($AB1892="","",IFERROR(INDEX(ITP!$N$3:$N$46,MATCH($AB1892,ITP!$E$3:$E$46,0)),""))</f>
        <v/>
      </c>
      <c r="AA1892" s="13">
        <f>IF(A1892="","",A1892&amp;"|"&amp;COUNTIF($A$2:A1892,A1892))</f>
        <v/>
      </c>
      <c r="AB1892" s="13">
        <f>IF($A1892="","",IFERROR(INDEX(ITP!$C$3:$C$21,MATCH(1,INDEX((ITP!$A$3:$A$21=$A1892)*(((ITP!$B$3:$B$21="")+ISNUMBER(SEARCH(ITP!$B$3:$B$21,$G1892&amp;" "&amp;$T1892)))&gt;0),0),0)),""))</f>
        <v/>
      </c>
    </row>
    <row r="1893">
      <c r="A1893" s="33" t="n"/>
      <c r="B1893" s="10" t="n"/>
      <c r="C1893" s="33" t="n"/>
      <c r="D1893" s="28" t="n"/>
      <c r="E1893" s="10" t="n"/>
      <c r="F1893" s="44" t="n"/>
      <c r="G1893" s="33" t="n"/>
      <c r="H1893" s="33" t="n"/>
      <c r="I1893" s="33" t="n"/>
      <c r="J1893" s="33" t="n"/>
      <c r="K1893" s="44" t="n"/>
      <c r="L1893" s="10" t="n"/>
      <c r="M1893" s="33" t="n"/>
      <c r="N1893" s="33" t="n"/>
      <c r="O1893" s="33" t="n"/>
      <c r="P1893" s="33" t="n"/>
      <c r="Q1893" s="33" t="n"/>
      <c r="R1893" s="33">
        <f>IF($AB1893="","",IFERROR(INDEX(ITP!$G$3:$G$46,MATCH($AB1893,ITP!$E$3:$E$46,0)),""))</f>
        <v/>
      </c>
      <c r="S1893" s="33" t="n"/>
      <c r="T1893" s="33" t="n"/>
      <c r="U1893" s="33">
        <f>IF($AB1893="","",IFERROR(INDEX(ITP!$I$3:$I$46,MATCH($AB1893,ITP!$E$3:$E$46,0)),""))</f>
        <v/>
      </c>
      <c r="V1893" s="33">
        <f>IF($AB1893="","",IFERROR(INDEX(ITP!$J$3:$J$46,MATCH($AB1893,ITP!$E$3:$E$46,0)),""))</f>
        <v/>
      </c>
      <c r="W1893" s="33">
        <f>IF($AB1893="","",IFERROR(INDEX(ITP!$K$3:$K$46,MATCH($AB1893,ITP!$E$3:$E$46,0)),""))</f>
        <v/>
      </c>
      <c r="X1893" s="33">
        <f>IF($AB1893="","",IFERROR(INDEX(ITP!$L$3:$L$46,MATCH($AB1893,ITP!$E$3:$E$46,0)),""))</f>
        <v/>
      </c>
      <c r="Y1893" s="33">
        <f>IF($AB1893="","",IFERROR(INDEX(ITP!$M$3:$M$46,MATCH($AB1893,ITP!$E$3:$E$46,0)),""))</f>
        <v/>
      </c>
      <c r="Z1893" s="33">
        <f>IF($AB1893="","",IFERROR(INDEX(ITP!$N$3:$N$46,MATCH($AB1893,ITP!$E$3:$E$46,0)),""))</f>
        <v/>
      </c>
      <c r="AA1893" s="13">
        <f>IF(A1893="","",A1893&amp;"|"&amp;COUNTIF($A$2:A1893,A1893))</f>
        <v/>
      </c>
      <c r="AB1893" s="13">
        <f>IF($A1893="","",IFERROR(INDEX(ITP!$C$3:$C$21,MATCH(1,INDEX((ITP!$A$3:$A$21=$A1893)*(((ITP!$B$3:$B$21="")+ISNUMBER(SEARCH(ITP!$B$3:$B$21,$G1893&amp;" "&amp;$T1893)))&gt;0),0),0)),""))</f>
        <v/>
      </c>
    </row>
    <row r="1894">
      <c r="A1894" s="33" t="n"/>
      <c r="B1894" s="10" t="n"/>
      <c r="C1894" s="33" t="n"/>
      <c r="D1894" s="28" t="n"/>
      <c r="E1894" s="10" t="n"/>
      <c r="F1894" s="44" t="n"/>
      <c r="G1894" s="33" t="n"/>
      <c r="H1894" s="33" t="n"/>
      <c r="I1894" s="33" t="n"/>
      <c r="J1894" s="33" t="n"/>
      <c r="K1894" s="44" t="n"/>
      <c r="L1894" s="10" t="n"/>
      <c r="M1894" s="33" t="n"/>
      <c r="N1894" s="33" t="n"/>
      <c r="O1894" s="33" t="n"/>
      <c r="P1894" s="33" t="n"/>
      <c r="Q1894" s="33" t="n"/>
      <c r="R1894" s="33">
        <f>IF($AB1894="","",IFERROR(INDEX(ITP!$G$3:$G$46,MATCH($AB1894,ITP!$E$3:$E$46,0)),""))</f>
        <v/>
      </c>
      <c r="S1894" s="33" t="n"/>
      <c r="T1894" s="33" t="n"/>
      <c r="U1894" s="33">
        <f>IF($AB1894="","",IFERROR(INDEX(ITP!$I$3:$I$46,MATCH($AB1894,ITP!$E$3:$E$46,0)),""))</f>
        <v/>
      </c>
      <c r="V1894" s="33">
        <f>IF($AB1894="","",IFERROR(INDEX(ITP!$J$3:$J$46,MATCH($AB1894,ITP!$E$3:$E$46,0)),""))</f>
        <v/>
      </c>
      <c r="W1894" s="33">
        <f>IF($AB1894="","",IFERROR(INDEX(ITP!$K$3:$K$46,MATCH($AB1894,ITP!$E$3:$E$46,0)),""))</f>
        <v/>
      </c>
      <c r="X1894" s="33">
        <f>IF($AB1894="","",IFERROR(INDEX(ITP!$L$3:$L$46,MATCH($AB1894,ITP!$E$3:$E$46,0)),""))</f>
        <v/>
      </c>
      <c r="Y1894" s="33">
        <f>IF($AB1894="","",IFERROR(INDEX(ITP!$M$3:$M$46,MATCH($AB1894,ITP!$E$3:$E$46,0)),""))</f>
        <v/>
      </c>
      <c r="Z1894" s="33">
        <f>IF($AB1894="","",IFERROR(INDEX(ITP!$N$3:$N$46,MATCH($AB1894,ITP!$E$3:$E$46,0)),""))</f>
        <v/>
      </c>
      <c r="AA1894" s="13">
        <f>IF(A1894="","",A1894&amp;"|"&amp;COUNTIF($A$2:A1894,A1894))</f>
        <v/>
      </c>
      <c r="AB1894" s="13">
        <f>IF($A1894="","",IFERROR(INDEX(ITP!$C$3:$C$21,MATCH(1,INDEX((ITP!$A$3:$A$21=$A1894)*(((ITP!$B$3:$B$21="")+ISNUMBER(SEARCH(ITP!$B$3:$B$21,$G1894&amp;" "&amp;$T1894)))&gt;0),0),0)),""))</f>
        <v/>
      </c>
    </row>
    <row r="1895">
      <c r="A1895" s="33" t="n"/>
      <c r="B1895" s="10" t="n"/>
      <c r="C1895" s="33" t="n"/>
      <c r="D1895" s="28" t="n"/>
      <c r="E1895" s="10" t="n"/>
      <c r="F1895" s="44" t="n"/>
      <c r="G1895" s="33" t="n"/>
      <c r="H1895" s="33" t="n"/>
      <c r="I1895" s="33" t="n"/>
      <c r="J1895" s="33" t="n"/>
      <c r="K1895" s="44" t="n"/>
      <c r="L1895" s="10" t="n"/>
      <c r="M1895" s="33" t="n"/>
      <c r="N1895" s="33" t="n"/>
      <c r="O1895" s="33" t="n"/>
      <c r="P1895" s="33" t="n"/>
      <c r="Q1895" s="33" t="n"/>
      <c r="R1895" s="33">
        <f>IF($AB1895="","",IFERROR(INDEX(ITP!$G$3:$G$46,MATCH($AB1895,ITP!$E$3:$E$46,0)),""))</f>
        <v/>
      </c>
      <c r="S1895" s="33" t="n"/>
      <c r="T1895" s="33" t="n"/>
      <c r="U1895" s="33">
        <f>IF($AB1895="","",IFERROR(INDEX(ITP!$I$3:$I$46,MATCH($AB1895,ITP!$E$3:$E$46,0)),""))</f>
        <v/>
      </c>
      <c r="V1895" s="33">
        <f>IF($AB1895="","",IFERROR(INDEX(ITP!$J$3:$J$46,MATCH($AB1895,ITP!$E$3:$E$46,0)),""))</f>
        <v/>
      </c>
      <c r="W1895" s="33">
        <f>IF($AB1895="","",IFERROR(INDEX(ITP!$K$3:$K$46,MATCH($AB1895,ITP!$E$3:$E$46,0)),""))</f>
        <v/>
      </c>
      <c r="X1895" s="33">
        <f>IF($AB1895="","",IFERROR(INDEX(ITP!$L$3:$L$46,MATCH($AB1895,ITP!$E$3:$E$46,0)),""))</f>
        <v/>
      </c>
      <c r="Y1895" s="33">
        <f>IF($AB1895="","",IFERROR(INDEX(ITP!$M$3:$M$46,MATCH($AB1895,ITP!$E$3:$E$46,0)),""))</f>
        <v/>
      </c>
      <c r="Z1895" s="33">
        <f>IF($AB1895="","",IFERROR(INDEX(ITP!$N$3:$N$46,MATCH($AB1895,ITP!$E$3:$E$46,0)),""))</f>
        <v/>
      </c>
      <c r="AA1895" s="13">
        <f>IF(A1895="","",A1895&amp;"|"&amp;COUNTIF($A$2:A1895,A1895))</f>
        <v/>
      </c>
      <c r="AB1895" s="13">
        <f>IF($A1895="","",IFERROR(INDEX(ITP!$C$3:$C$21,MATCH(1,INDEX((ITP!$A$3:$A$21=$A1895)*(((ITP!$B$3:$B$21="")+ISNUMBER(SEARCH(ITP!$B$3:$B$21,$G1895&amp;" "&amp;$T1895)))&gt;0),0),0)),""))</f>
        <v/>
      </c>
    </row>
    <row r="1896">
      <c r="A1896" s="33" t="n"/>
      <c r="B1896" s="10" t="n"/>
      <c r="C1896" s="33" t="n"/>
      <c r="D1896" s="28" t="n"/>
      <c r="E1896" s="10" t="n"/>
      <c r="F1896" s="44" t="n"/>
      <c r="G1896" s="33" t="n"/>
      <c r="H1896" s="33" t="n"/>
      <c r="I1896" s="33" t="n"/>
      <c r="J1896" s="33" t="n"/>
      <c r="K1896" s="44" t="n"/>
      <c r="L1896" s="10" t="n"/>
      <c r="M1896" s="33" t="n"/>
      <c r="N1896" s="33" t="n"/>
      <c r="O1896" s="33" t="n"/>
      <c r="P1896" s="33" t="n"/>
      <c r="Q1896" s="33" t="n"/>
      <c r="R1896" s="33">
        <f>IF($AB1896="","",IFERROR(INDEX(ITP!$G$3:$G$46,MATCH($AB1896,ITP!$E$3:$E$46,0)),""))</f>
        <v/>
      </c>
      <c r="S1896" s="33" t="n"/>
      <c r="T1896" s="33" t="n"/>
      <c r="U1896" s="33">
        <f>IF($AB1896="","",IFERROR(INDEX(ITP!$I$3:$I$46,MATCH($AB1896,ITP!$E$3:$E$46,0)),""))</f>
        <v/>
      </c>
      <c r="V1896" s="33">
        <f>IF($AB1896="","",IFERROR(INDEX(ITP!$J$3:$J$46,MATCH($AB1896,ITP!$E$3:$E$46,0)),""))</f>
        <v/>
      </c>
      <c r="W1896" s="33">
        <f>IF($AB1896="","",IFERROR(INDEX(ITP!$K$3:$K$46,MATCH($AB1896,ITP!$E$3:$E$46,0)),""))</f>
        <v/>
      </c>
      <c r="X1896" s="33">
        <f>IF($AB1896="","",IFERROR(INDEX(ITP!$L$3:$L$46,MATCH($AB1896,ITP!$E$3:$E$46,0)),""))</f>
        <v/>
      </c>
      <c r="Y1896" s="33">
        <f>IF($AB1896="","",IFERROR(INDEX(ITP!$M$3:$M$46,MATCH($AB1896,ITP!$E$3:$E$46,0)),""))</f>
        <v/>
      </c>
      <c r="Z1896" s="33">
        <f>IF($AB1896="","",IFERROR(INDEX(ITP!$N$3:$N$46,MATCH($AB1896,ITP!$E$3:$E$46,0)),""))</f>
        <v/>
      </c>
      <c r="AA1896" s="13">
        <f>IF(A1896="","",A1896&amp;"|"&amp;COUNTIF($A$2:A1896,A1896))</f>
        <v/>
      </c>
      <c r="AB1896" s="13">
        <f>IF($A1896="","",IFERROR(INDEX(ITP!$C$3:$C$21,MATCH(1,INDEX((ITP!$A$3:$A$21=$A1896)*(((ITP!$B$3:$B$21="")+ISNUMBER(SEARCH(ITP!$B$3:$B$21,$G1896&amp;" "&amp;$T1896)))&gt;0),0),0)),""))</f>
        <v/>
      </c>
    </row>
    <row r="1897">
      <c r="A1897" s="33" t="n"/>
      <c r="B1897" s="10" t="n"/>
      <c r="C1897" s="33" t="n"/>
      <c r="D1897" s="28" t="n"/>
      <c r="E1897" s="10" t="n"/>
      <c r="F1897" s="44" t="n"/>
      <c r="G1897" s="33" t="n"/>
      <c r="H1897" s="33" t="n"/>
      <c r="I1897" s="33" t="n"/>
      <c r="J1897" s="33" t="n"/>
      <c r="K1897" s="44" t="n"/>
      <c r="L1897" s="10" t="n"/>
      <c r="M1897" s="33" t="n"/>
      <c r="N1897" s="33" t="n"/>
      <c r="O1897" s="33" t="n"/>
      <c r="P1897" s="33" t="n"/>
      <c r="Q1897" s="33" t="n"/>
      <c r="R1897" s="33">
        <f>IF($AB1897="","",IFERROR(INDEX(ITP!$G$3:$G$46,MATCH($AB1897,ITP!$E$3:$E$46,0)),""))</f>
        <v/>
      </c>
      <c r="S1897" s="33" t="n"/>
      <c r="T1897" s="33" t="n"/>
      <c r="U1897" s="33">
        <f>IF($AB1897="","",IFERROR(INDEX(ITP!$I$3:$I$46,MATCH($AB1897,ITP!$E$3:$E$46,0)),""))</f>
        <v/>
      </c>
      <c r="V1897" s="33">
        <f>IF($AB1897="","",IFERROR(INDEX(ITP!$J$3:$J$46,MATCH($AB1897,ITP!$E$3:$E$46,0)),""))</f>
        <v/>
      </c>
      <c r="W1897" s="33">
        <f>IF($AB1897="","",IFERROR(INDEX(ITP!$K$3:$K$46,MATCH($AB1897,ITP!$E$3:$E$46,0)),""))</f>
        <v/>
      </c>
      <c r="X1897" s="33">
        <f>IF($AB1897="","",IFERROR(INDEX(ITP!$L$3:$L$46,MATCH($AB1897,ITP!$E$3:$E$46,0)),""))</f>
        <v/>
      </c>
      <c r="Y1897" s="33">
        <f>IF($AB1897="","",IFERROR(INDEX(ITP!$M$3:$M$46,MATCH($AB1897,ITP!$E$3:$E$46,0)),""))</f>
        <v/>
      </c>
      <c r="Z1897" s="33">
        <f>IF($AB1897="","",IFERROR(INDEX(ITP!$N$3:$N$46,MATCH($AB1897,ITP!$E$3:$E$46,0)),""))</f>
        <v/>
      </c>
      <c r="AA1897" s="13">
        <f>IF(A1897="","",A1897&amp;"|"&amp;COUNTIF($A$2:A1897,A1897))</f>
        <v/>
      </c>
      <c r="AB1897" s="13">
        <f>IF($A1897="","",IFERROR(INDEX(ITP!$C$3:$C$21,MATCH(1,INDEX((ITP!$A$3:$A$21=$A1897)*(((ITP!$B$3:$B$21="")+ISNUMBER(SEARCH(ITP!$B$3:$B$21,$G1897&amp;" "&amp;$T1897)))&gt;0),0),0)),""))</f>
        <v/>
      </c>
    </row>
    <row r="1898">
      <c r="A1898" s="33" t="n"/>
      <c r="B1898" s="10" t="n"/>
      <c r="C1898" s="33" t="n"/>
      <c r="D1898" s="28" t="n"/>
      <c r="E1898" s="10" t="n"/>
      <c r="F1898" s="44" t="n"/>
      <c r="G1898" s="33" t="n"/>
      <c r="H1898" s="33" t="n"/>
      <c r="I1898" s="33" t="n"/>
      <c r="J1898" s="33" t="n"/>
      <c r="K1898" s="44" t="n"/>
      <c r="L1898" s="10" t="n"/>
      <c r="M1898" s="33" t="n"/>
      <c r="N1898" s="33" t="n"/>
      <c r="O1898" s="33" t="n"/>
      <c r="P1898" s="33" t="n"/>
      <c r="Q1898" s="33" t="n"/>
      <c r="R1898" s="33">
        <f>IF($AB1898="","",IFERROR(INDEX(ITP!$G$3:$G$46,MATCH($AB1898,ITP!$E$3:$E$46,0)),""))</f>
        <v/>
      </c>
      <c r="S1898" s="33" t="n"/>
      <c r="T1898" s="33" t="n"/>
      <c r="U1898" s="33">
        <f>IF($AB1898="","",IFERROR(INDEX(ITP!$I$3:$I$46,MATCH($AB1898,ITP!$E$3:$E$46,0)),""))</f>
        <v/>
      </c>
      <c r="V1898" s="33">
        <f>IF($AB1898="","",IFERROR(INDEX(ITP!$J$3:$J$46,MATCH($AB1898,ITP!$E$3:$E$46,0)),""))</f>
        <v/>
      </c>
      <c r="W1898" s="33">
        <f>IF($AB1898="","",IFERROR(INDEX(ITP!$K$3:$K$46,MATCH($AB1898,ITP!$E$3:$E$46,0)),""))</f>
        <v/>
      </c>
      <c r="X1898" s="33">
        <f>IF($AB1898="","",IFERROR(INDEX(ITP!$L$3:$L$46,MATCH($AB1898,ITP!$E$3:$E$46,0)),""))</f>
        <v/>
      </c>
      <c r="Y1898" s="33">
        <f>IF($AB1898="","",IFERROR(INDEX(ITP!$M$3:$M$46,MATCH($AB1898,ITP!$E$3:$E$46,0)),""))</f>
        <v/>
      </c>
      <c r="Z1898" s="33">
        <f>IF($AB1898="","",IFERROR(INDEX(ITP!$N$3:$N$46,MATCH($AB1898,ITP!$E$3:$E$46,0)),""))</f>
        <v/>
      </c>
      <c r="AA1898" s="13">
        <f>IF(A1898="","",A1898&amp;"|"&amp;COUNTIF($A$2:A1898,A1898))</f>
        <v/>
      </c>
      <c r="AB1898" s="13">
        <f>IF($A1898="","",IFERROR(INDEX(ITP!$C$3:$C$21,MATCH(1,INDEX((ITP!$A$3:$A$21=$A1898)*(((ITP!$B$3:$B$21="")+ISNUMBER(SEARCH(ITP!$B$3:$B$21,$G1898&amp;" "&amp;$T1898)))&gt;0),0),0)),""))</f>
        <v/>
      </c>
    </row>
    <row r="1899">
      <c r="A1899" s="33" t="n"/>
      <c r="B1899" s="10" t="n"/>
      <c r="C1899" s="33" t="n"/>
      <c r="D1899" s="28" t="n"/>
      <c r="E1899" s="10" t="n"/>
      <c r="F1899" s="44" t="n"/>
      <c r="G1899" s="33" t="n"/>
      <c r="H1899" s="33" t="n"/>
      <c r="I1899" s="33" t="n"/>
      <c r="J1899" s="33" t="n"/>
      <c r="K1899" s="44" t="n"/>
      <c r="L1899" s="10" t="n"/>
      <c r="M1899" s="33" t="n"/>
      <c r="N1899" s="33" t="n"/>
      <c r="O1899" s="33" t="n"/>
      <c r="P1899" s="33" t="n"/>
      <c r="Q1899" s="33" t="n"/>
      <c r="R1899" s="33">
        <f>IF($AB1899="","",IFERROR(INDEX(ITP!$G$3:$G$46,MATCH($AB1899,ITP!$E$3:$E$46,0)),""))</f>
        <v/>
      </c>
      <c r="S1899" s="33" t="n"/>
      <c r="T1899" s="33" t="n"/>
      <c r="U1899" s="33">
        <f>IF($AB1899="","",IFERROR(INDEX(ITP!$I$3:$I$46,MATCH($AB1899,ITP!$E$3:$E$46,0)),""))</f>
        <v/>
      </c>
      <c r="V1899" s="33">
        <f>IF($AB1899="","",IFERROR(INDEX(ITP!$J$3:$J$46,MATCH($AB1899,ITP!$E$3:$E$46,0)),""))</f>
        <v/>
      </c>
      <c r="W1899" s="33">
        <f>IF($AB1899="","",IFERROR(INDEX(ITP!$K$3:$K$46,MATCH($AB1899,ITP!$E$3:$E$46,0)),""))</f>
        <v/>
      </c>
      <c r="X1899" s="33">
        <f>IF($AB1899="","",IFERROR(INDEX(ITP!$L$3:$L$46,MATCH($AB1899,ITP!$E$3:$E$46,0)),""))</f>
        <v/>
      </c>
      <c r="Y1899" s="33">
        <f>IF($AB1899="","",IFERROR(INDEX(ITP!$M$3:$M$46,MATCH($AB1899,ITP!$E$3:$E$46,0)),""))</f>
        <v/>
      </c>
      <c r="Z1899" s="33">
        <f>IF($AB1899="","",IFERROR(INDEX(ITP!$N$3:$N$46,MATCH($AB1899,ITP!$E$3:$E$46,0)),""))</f>
        <v/>
      </c>
      <c r="AA1899" s="13">
        <f>IF(A1899="","",A1899&amp;"|"&amp;COUNTIF($A$2:A1899,A1899))</f>
        <v/>
      </c>
      <c r="AB1899" s="13">
        <f>IF($A1899="","",IFERROR(INDEX(ITP!$C$3:$C$21,MATCH(1,INDEX((ITP!$A$3:$A$21=$A1899)*(((ITP!$B$3:$B$21="")+ISNUMBER(SEARCH(ITP!$B$3:$B$21,$G1899&amp;" "&amp;$T1899)))&gt;0),0),0)),""))</f>
        <v/>
      </c>
    </row>
    <row r="1900">
      <c r="A1900" s="33" t="n"/>
      <c r="B1900" s="10" t="n"/>
      <c r="C1900" s="33" t="n"/>
      <c r="D1900" s="28" t="n"/>
      <c r="E1900" s="10" t="n"/>
      <c r="F1900" s="44" t="n"/>
      <c r="G1900" s="33" t="n"/>
      <c r="H1900" s="33" t="n"/>
      <c r="I1900" s="33" t="n"/>
      <c r="J1900" s="33" t="n"/>
      <c r="K1900" s="44" t="n"/>
      <c r="L1900" s="10" t="n"/>
      <c r="M1900" s="33" t="n"/>
      <c r="N1900" s="33" t="n"/>
      <c r="O1900" s="33" t="n"/>
      <c r="P1900" s="33" t="n"/>
      <c r="Q1900" s="33" t="n"/>
      <c r="R1900" s="33">
        <f>IF($AB1900="","",IFERROR(INDEX(ITP!$G$3:$G$46,MATCH($AB1900,ITP!$E$3:$E$46,0)),""))</f>
        <v/>
      </c>
      <c r="S1900" s="33" t="n"/>
      <c r="T1900" s="33" t="n"/>
      <c r="U1900" s="33">
        <f>IF($AB1900="","",IFERROR(INDEX(ITP!$I$3:$I$46,MATCH($AB1900,ITP!$E$3:$E$46,0)),""))</f>
        <v/>
      </c>
      <c r="V1900" s="33">
        <f>IF($AB1900="","",IFERROR(INDEX(ITP!$J$3:$J$46,MATCH($AB1900,ITP!$E$3:$E$46,0)),""))</f>
        <v/>
      </c>
      <c r="W1900" s="33">
        <f>IF($AB1900="","",IFERROR(INDEX(ITP!$K$3:$K$46,MATCH($AB1900,ITP!$E$3:$E$46,0)),""))</f>
        <v/>
      </c>
      <c r="X1900" s="33">
        <f>IF($AB1900="","",IFERROR(INDEX(ITP!$L$3:$L$46,MATCH($AB1900,ITP!$E$3:$E$46,0)),""))</f>
        <v/>
      </c>
      <c r="Y1900" s="33">
        <f>IF($AB1900="","",IFERROR(INDEX(ITP!$M$3:$M$46,MATCH($AB1900,ITP!$E$3:$E$46,0)),""))</f>
        <v/>
      </c>
      <c r="Z1900" s="33">
        <f>IF($AB1900="","",IFERROR(INDEX(ITP!$N$3:$N$46,MATCH($AB1900,ITP!$E$3:$E$46,0)),""))</f>
        <v/>
      </c>
      <c r="AA1900" s="13">
        <f>IF(A1900="","",A1900&amp;"|"&amp;COUNTIF($A$2:A1900,A1900))</f>
        <v/>
      </c>
      <c r="AB1900" s="13">
        <f>IF($A1900="","",IFERROR(INDEX(ITP!$C$3:$C$21,MATCH(1,INDEX((ITP!$A$3:$A$21=$A1900)*(((ITP!$B$3:$B$21="")+ISNUMBER(SEARCH(ITP!$B$3:$B$21,$G1900&amp;" "&amp;$T1900)))&gt;0),0),0)),""))</f>
        <v/>
      </c>
    </row>
    <row r="1901">
      <c r="A1901" s="33" t="n"/>
      <c r="B1901" s="10" t="n"/>
      <c r="C1901" s="33" t="n"/>
      <c r="D1901" s="28" t="n"/>
      <c r="E1901" s="10" t="n"/>
      <c r="F1901" s="44" t="n"/>
      <c r="G1901" s="33" t="n"/>
      <c r="H1901" s="33" t="n"/>
      <c r="I1901" s="33" t="n"/>
      <c r="J1901" s="33" t="n"/>
      <c r="K1901" s="44" t="n"/>
      <c r="L1901" s="10" t="n"/>
      <c r="M1901" s="33" t="n"/>
      <c r="N1901" s="33" t="n"/>
      <c r="O1901" s="33" t="n"/>
      <c r="P1901" s="33" t="n"/>
      <c r="Q1901" s="33" t="n"/>
      <c r="R1901" s="33">
        <f>IF($AB1901="","",IFERROR(INDEX(ITP!$G$3:$G$46,MATCH($AB1901,ITP!$E$3:$E$46,0)),""))</f>
        <v/>
      </c>
      <c r="S1901" s="33" t="n"/>
      <c r="T1901" s="33" t="n"/>
      <c r="U1901" s="33">
        <f>IF($AB1901="","",IFERROR(INDEX(ITP!$I$3:$I$46,MATCH($AB1901,ITP!$E$3:$E$46,0)),""))</f>
        <v/>
      </c>
      <c r="V1901" s="33">
        <f>IF($AB1901="","",IFERROR(INDEX(ITP!$J$3:$J$46,MATCH($AB1901,ITP!$E$3:$E$46,0)),""))</f>
        <v/>
      </c>
      <c r="W1901" s="33">
        <f>IF($AB1901="","",IFERROR(INDEX(ITP!$K$3:$K$46,MATCH($AB1901,ITP!$E$3:$E$46,0)),""))</f>
        <v/>
      </c>
      <c r="X1901" s="33">
        <f>IF($AB1901="","",IFERROR(INDEX(ITP!$L$3:$L$46,MATCH($AB1901,ITP!$E$3:$E$46,0)),""))</f>
        <v/>
      </c>
      <c r="Y1901" s="33">
        <f>IF($AB1901="","",IFERROR(INDEX(ITP!$M$3:$M$46,MATCH($AB1901,ITP!$E$3:$E$46,0)),""))</f>
        <v/>
      </c>
      <c r="Z1901" s="33">
        <f>IF($AB1901="","",IFERROR(INDEX(ITP!$N$3:$N$46,MATCH($AB1901,ITP!$E$3:$E$46,0)),""))</f>
        <v/>
      </c>
      <c r="AA1901" s="13">
        <f>IF(A1901="","",A1901&amp;"|"&amp;COUNTIF($A$2:A1901,A1901))</f>
        <v/>
      </c>
      <c r="AB1901" s="13">
        <f>IF($A1901="","",IFERROR(INDEX(ITP!$C$3:$C$21,MATCH(1,INDEX((ITP!$A$3:$A$21=$A1901)*(((ITP!$B$3:$B$21="")+ISNUMBER(SEARCH(ITP!$B$3:$B$21,$G1901&amp;" "&amp;$T1901)))&gt;0),0),0)),""))</f>
        <v/>
      </c>
    </row>
    <row r="1902">
      <c r="A1902" s="33" t="n"/>
      <c r="B1902" s="10" t="n"/>
      <c r="C1902" s="33" t="n"/>
      <c r="D1902" s="28" t="n"/>
      <c r="E1902" s="10" t="n"/>
      <c r="F1902" s="44" t="n"/>
      <c r="G1902" s="33" t="n"/>
      <c r="H1902" s="33" t="n"/>
      <c r="I1902" s="33" t="n"/>
      <c r="J1902" s="33" t="n"/>
      <c r="K1902" s="44" t="n"/>
      <c r="L1902" s="10" t="n"/>
      <c r="M1902" s="33" t="n"/>
      <c r="N1902" s="33" t="n"/>
      <c r="O1902" s="33" t="n"/>
      <c r="P1902" s="33" t="n"/>
      <c r="Q1902" s="33" t="n"/>
      <c r="R1902" s="33">
        <f>IF($AB1902="","",IFERROR(INDEX(ITP!$G$3:$G$46,MATCH($AB1902,ITP!$E$3:$E$46,0)),""))</f>
        <v/>
      </c>
      <c r="S1902" s="33" t="n"/>
      <c r="T1902" s="33" t="n"/>
      <c r="U1902" s="33">
        <f>IF($AB1902="","",IFERROR(INDEX(ITP!$I$3:$I$46,MATCH($AB1902,ITP!$E$3:$E$46,0)),""))</f>
        <v/>
      </c>
      <c r="V1902" s="33">
        <f>IF($AB1902="","",IFERROR(INDEX(ITP!$J$3:$J$46,MATCH($AB1902,ITP!$E$3:$E$46,0)),""))</f>
        <v/>
      </c>
      <c r="W1902" s="33">
        <f>IF($AB1902="","",IFERROR(INDEX(ITP!$K$3:$K$46,MATCH($AB1902,ITP!$E$3:$E$46,0)),""))</f>
        <v/>
      </c>
      <c r="X1902" s="33">
        <f>IF($AB1902="","",IFERROR(INDEX(ITP!$L$3:$L$46,MATCH($AB1902,ITP!$E$3:$E$46,0)),""))</f>
        <v/>
      </c>
      <c r="Y1902" s="33">
        <f>IF($AB1902="","",IFERROR(INDEX(ITP!$M$3:$M$46,MATCH($AB1902,ITP!$E$3:$E$46,0)),""))</f>
        <v/>
      </c>
      <c r="Z1902" s="33">
        <f>IF($AB1902="","",IFERROR(INDEX(ITP!$N$3:$N$46,MATCH($AB1902,ITP!$E$3:$E$46,0)),""))</f>
        <v/>
      </c>
      <c r="AA1902" s="13">
        <f>IF(A1902="","",A1902&amp;"|"&amp;COUNTIF($A$2:A1902,A1902))</f>
        <v/>
      </c>
      <c r="AB1902" s="13">
        <f>IF($A1902="","",IFERROR(INDEX(ITP!$C$3:$C$21,MATCH(1,INDEX((ITP!$A$3:$A$21=$A1902)*(((ITP!$B$3:$B$21="")+ISNUMBER(SEARCH(ITP!$B$3:$B$21,$G1902&amp;" "&amp;$T1902)))&gt;0),0),0)),""))</f>
        <v/>
      </c>
    </row>
    <row r="1903">
      <c r="A1903" s="33" t="n"/>
      <c r="B1903" s="10" t="n"/>
      <c r="C1903" s="33" t="n"/>
      <c r="D1903" s="28" t="n"/>
      <c r="E1903" s="10" t="n"/>
      <c r="F1903" s="44" t="n"/>
      <c r="G1903" s="33" t="n"/>
      <c r="H1903" s="33" t="n"/>
      <c r="I1903" s="33" t="n"/>
      <c r="J1903" s="33" t="n"/>
      <c r="K1903" s="44" t="n"/>
      <c r="L1903" s="10" t="n"/>
      <c r="M1903" s="33" t="n"/>
      <c r="N1903" s="33" t="n"/>
      <c r="O1903" s="33" t="n"/>
      <c r="P1903" s="33" t="n"/>
      <c r="Q1903" s="33" t="n"/>
      <c r="R1903" s="33">
        <f>IF($AB1903="","",IFERROR(INDEX(ITP!$G$3:$G$46,MATCH($AB1903,ITP!$E$3:$E$46,0)),""))</f>
        <v/>
      </c>
      <c r="S1903" s="33" t="n"/>
      <c r="T1903" s="33" t="n"/>
      <c r="U1903" s="33">
        <f>IF($AB1903="","",IFERROR(INDEX(ITP!$I$3:$I$46,MATCH($AB1903,ITP!$E$3:$E$46,0)),""))</f>
        <v/>
      </c>
      <c r="V1903" s="33">
        <f>IF($AB1903="","",IFERROR(INDEX(ITP!$J$3:$J$46,MATCH($AB1903,ITP!$E$3:$E$46,0)),""))</f>
        <v/>
      </c>
      <c r="W1903" s="33">
        <f>IF($AB1903="","",IFERROR(INDEX(ITP!$K$3:$K$46,MATCH($AB1903,ITP!$E$3:$E$46,0)),""))</f>
        <v/>
      </c>
      <c r="X1903" s="33">
        <f>IF($AB1903="","",IFERROR(INDEX(ITP!$L$3:$L$46,MATCH($AB1903,ITP!$E$3:$E$46,0)),""))</f>
        <v/>
      </c>
      <c r="Y1903" s="33">
        <f>IF($AB1903="","",IFERROR(INDEX(ITP!$M$3:$M$46,MATCH($AB1903,ITP!$E$3:$E$46,0)),""))</f>
        <v/>
      </c>
      <c r="Z1903" s="33">
        <f>IF($AB1903="","",IFERROR(INDEX(ITP!$N$3:$N$46,MATCH($AB1903,ITP!$E$3:$E$46,0)),""))</f>
        <v/>
      </c>
      <c r="AA1903" s="13">
        <f>IF(A1903="","",A1903&amp;"|"&amp;COUNTIF($A$2:A1903,A1903))</f>
        <v/>
      </c>
      <c r="AB1903" s="13">
        <f>IF($A1903="","",IFERROR(INDEX(ITP!$C$3:$C$21,MATCH(1,INDEX((ITP!$A$3:$A$21=$A1903)*(((ITP!$B$3:$B$21="")+ISNUMBER(SEARCH(ITP!$B$3:$B$21,$G1903&amp;" "&amp;$T1903)))&gt;0),0),0)),""))</f>
        <v/>
      </c>
    </row>
    <row r="1904">
      <c r="A1904" s="33" t="n"/>
      <c r="B1904" s="10" t="n"/>
      <c r="C1904" s="33" t="n"/>
      <c r="D1904" s="28" t="n"/>
      <c r="E1904" s="10" t="n"/>
      <c r="F1904" s="44" t="n"/>
      <c r="G1904" s="33" t="n"/>
      <c r="H1904" s="33" t="n"/>
      <c r="I1904" s="33" t="n"/>
      <c r="J1904" s="33" t="n"/>
      <c r="K1904" s="44" t="n"/>
      <c r="L1904" s="10" t="n"/>
      <c r="M1904" s="33" t="n"/>
      <c r="N1904" s="33" t="n"/>
      <c r="O1904" s="33" t="n"/>
      <c r="P1904" s="33" t="n"/>
      <c r="Q1904" s="33" t="n"/>
      <c r="R1904" s="33">
        <f>IF($AB1904="","",IFERROR(INDEX(ITP!$G$3:$G$46,MATCH($AB1904,ITP!$E$3:$E$46,0)),""))</f>
        <v/>
      </c>
      <c r="S1904" s="33" t="n"/>
      <c r="T1904" s="33" t="n"/>
      <c r="U1904" s="33">
        <f>IF($AB1904="","",IFERROR(INDEX(ITP!$I$3:$I$46,MATCH($AB1904,ITP!$E$3:$E$46,0)),""))</f>
        <v/>
      </c>
      <c r="V1904" s="33">
        <f>IF($AB1904="","",IFERROR(INDEX(ITP!$J$3:$J$46,MATCH($AB1904,ITP!$E$3:$E$46,0)),""))</f>
        <v/>
      </c>
      <c r="W1904" s="33">
        <f>IF($AB1904="","",IFERROR(INDEX(ITP!$K$3:$K$46,MATCH($AB1904,ITP!$E$3:$E$46,0)),""))</f>
        <v/>
      </c>
      <c r="X1904" s="33">
        <f>IF($AB1904="","",IFERROR(INDEX(ITP!$L$3:$L$46,MATCH($AB1904,ITP!$E$3:$E$46,0)),""))</f>
        <v/>
      </c>
      <c r="Y1904" s="33">
        <f>IF($AB1904="","",IFERROR(INDEX(ITP!$M$3:$M$46,MATCH($AB1904,ITP!$E$3:$E$46,0)),""))</f>
        <v/>
      </c>
      <c r="Z1904" s="33">
        <f>IF($AB1904="","",IFERROR(INDEX(ITP!$N$3:$N$46,MATCH($AB1904,ITP!$E$3:$E$46,0)),""))</f>
        <v/>
      </c>
      <c r="AA1904" s="13">
        <f>IF(A1904="","",A1904&amp;"|"&amp;COUNTIF($A$2:A1904,A1904))</f>
        <v/>
      </c>
      <c r="AB1904" s="13">
        <f>IF($A1904="","",IFERROR(INDEX(ITP!$C$3:$C$21,MATCH(1,INDEX((ITP!$A$3:$A$21=$A1904)*(((ITP!$B$3:$B$21="")+ISNUMBER(SEARCH(ITP!$B$3:$B$21,$G1904&amp;" "&amp;$T1904)))&gt;0),0),0)),""))</f>
        <v/>
      </c>
    </row>
    <row r="1905">
      <c r="A1905" s="33" t="n"/>
      <c r="B1905" s="10" t="n"/>
      <c r="C1905" s="33" t="n"/>
      <c r="D1905" s="28" t="n"/>
      <c r="E1905" s="10" t="n"/>
      <c r="F1905" s="44" t="n"/>
      <c r="G1905" s="33" t="n"/>
      <c r="H1905" s="33" t="n"/>
      <c r="I1905" s="33" t="n"/>
      <c r="J1905" s="33" t="n"/>
      <c r="K1905" s="44" t="n"/>
      <c r="L1905" s="10" t="n"/>
      <c r="M1905" s="33" t="n"/>
      <c r="N1905" s="33" t="n"/>
      <c r="O1905" s="33" t="n"/>
      <c r="P1905" s="33" t="n"/>
      <c r="Q1905" s="33" t="n"/>
      <c r="R1905" s="33">
        <f>IF($AB1905="","",IFERROR(INDEX(ITP!$G$3:$G$46,MATCH($AB1905,ITP!$E$3:$E$46,0)),""))</f>
        <v/>
      </c>
      <c r="S1905" s="33" t="n"/>
      <c r="T1905" s="33" t="n"/>
      <c r="U1905" s="33">
        <f>IF($AB1905="","",IFERROR(INDEX(ITP!$I$3:$I$46,MATCH($AB1905,ITP!$E$3:$E$46,0)),""))</f>
        <v/>
      </c>
      <c r="V1905" s="33">
        <f>IF($AB1905="","",IFERROR(INDEX(ITP!$J$3:$J$46,MATCH($AB1905,ITP!$E$3:$E$46,0)),""))</f>
        <v/>
      </c>
      <c r="W1905" s="33">
        <f>IF($AB1905="","",IFERROR(INDEX(ITP!$K$3:$K$46,MATCH($AB1905,ITP!$E$3:$E$46,0)),""))</f>
        <v/>
      </c>
      <c r="X1905" s="33">
        <f>IF($AB1905="","",IFERROR(INDEX(ITP!$L$3:$L$46,MATCH($AB1905,ITP!$E$3:$E$46,0)),""))</f>
        <v/>
      </c>
      <c r="Y1905" s="33">
        <f>IF($AB1905="","",IFERROR(INDEX(ITP!$M$3:$M$46,MATCH($AB1905,ITP!$E$3:$E$46,0)),""))</f>
        <v/>
      </c>
      <c r="Z1905" s="33">
        <f>IF($AB1905="","",IFERROR(INDEX(ITP!$N$3:$N$46,MATCH($AB1905,ITP!$E$3:$E$46,0)),""))</f>
        <v/>
      </c>
      <c r="AA1905" s="13">
        <f>IF(A1905="","",A1905&amp;"|"&amp;COUNTIF($A$2:A1905,A1905))</f>
        <v/>
      </c>
      <c r="AB1905" s="13">
        <f>IF($A1905="","",IFERROR(INDEX(ITP!$C$3:$C$21,MATCH(1,INDEX((ITP!$A$3:$A$21=$A1905)*(((ITP!$B$3:$B$21="")+ISNUMBER(SEARCH(ITP!$B$3:$B$21,$G1905&amp;" "&amp;$T1905)))&gt;0),0),0)),""))</f>
        <v/>
      </c>
    </row>
    <row r="1906">
      <c r="A1906" s="33" t="n"/>
      <c r="B1906" s="10" t="n"/>
      <c r="C1906" s="33" t="n"/>
      <c r="D1906" s="28" t="n"/>
      <c r="E1906" s="10" t="n"/>
      <c r="F1906" s="44" t="n"/>
      <c r="G1906" s="33" t="n"/>
      <c r="H1906" s="33" t="n"/>
      <c r="I1906" s="33" t="n"/>
      <c r="J1906" s="33" t="n"/>
      <c r="K1906" s="44" t="n"/>
      <c r="L1906" s="10" t="n"/>
      <c r="M1906" s="33" t="n"/>
      <c r="N1906" s="33" t="n"/>
      <c r="O1906" s="33" t="n"/>
      <c r="P1906" s="33" t="n"/>
      <c r="Q1906" s="33" t="n"/>
      <c r="R1906" s="33">
        <f>IF($AB1906="","",IFERROR(INDEX(ITP!$G$3:$G$46,MATCH($AB1906,ITP!$E$3:$E$46,0)),""))</f>
        <v/>
      </c>
      <c r="S1906" s="33" t="n"/>
      <c r="T1906" s="33" t="n"/>
      <c r="U1906" s="33">
        <f>IF($AB1906="","",IFERROR(INDEX(ITP!$I$3:$I$46,MATCH($AB1906,ITP!$E$3:$E$46,0)),""))</f>
        <v/>
      </c>
      <c r="V1906" s="33">
        <f>IF($AB1906="","",IFERROR(INDEX(ITP!$J$3:$J$46,MATCH($AB1906,ITP!$E$3:$E$46,0)),""))</f>
        <v/>
      </c>
      <c r="W1906" s="33">
        <f>IF($AB1906="","",IFERROR(INDEX(ITP!$K$3:$K$46,MATCH($AB1906,ITP!$E$3:$E$46,0)),""))</f>
        <v/>
      </c>
      <c r="X1906" s="33">
        <f>IF($AB1906="","",IFERROR(INDEX(ITP!$L$3:$L$46,MATCH($AB1906,ITP!$E$3:$E$46,0)),""))</f>
        <v/>
      </c>
      <c r="Y1906" s="33">
        <f>IF($AB1906="","",IFERROR(INDEX(ITP!$M$3:$M$46,MATCH($AB1906,ITP!$E$3:$E$46,0)),""))</f>
        <v/>
      </c>
      <c r="Z1906" s="33">
        <f>IF($AB1906="","",IFERROR(INDEX(ITP!$N$3:$N$46,MATCH($AB1906,ITP!$E$3:$E$46,0)),""))</f>
        <v/>
      </c>
      <c r="AA1906" s="13">
        <f>IF(A1906="","",A1906&amp;"|"&amp;COUNTIF($A$2:A1906,A1906))</f>
        <v/>
      </c>
      <c r="AB1906" s="13">
        <f>IF($A1906="","",IFERROR(INDEX(ITP!$C$3:$C$21,MATCH(1,INDEX((ITP!$A$3:$A$21=$A1906)*(((ITP!$B$3:$B$21="")+ISNUMBER(SEARCH(ITP!$B$3:$B$21,$G1906&amp;" "&amp;$T1906)))&gt;0),0),0)),""))</f>
        <v/>
      </c>
    </row>
    <row r="1907">
      <c r="A1907" s="33" t="n"/>
      <c r="B1907" s="10" t="n"/>
      <c r="C1907" s="33" t="n"/>
      <c r="D1907" s="28" t="n"/>
      <c r="E1907" s="10" t="n"/>
      <c r="F1907" s="44" t="n"/>
      <c r="G1907" s="33" t="n"/>
      <c r="H1907" s="33" t="n"/>
      <c r="I1907" s="33" t="n"/>
      <c r="J1907" s="33" t="n"/>
      <c r="K1907" s="44" t="n"/>
      <c r="L1907" s="10" t="n"/>
      <c r="M1907" s="33" t="n"/>
      <c r="N1907" s="33" t="n"/>
      <c r="O1907" s="33" t="n"/>
      <c r="P1907" s="33" t="n"/>
      <c r="Q1907" s="33" t="n"/>
      <c r="R1907" s="33">
        <f>IF($AB1907="","",IFERROR(INDEX(ITP!$G$3:$G$46,MATCH($AB1907,ITP!$E$3:$E$46,0)),""))</f>
        <v/>
      </c>
      <c r="S1907" s="33" t="n"/>
      <c r="T1907" s="33" t="n"/>
      <c r="U1907" s="33">
        <f>IF($AB1907="","",IFERROR(INDEX(ITP!$I$3:$I$46,MATCH($AB1907,ITP!$E$3:$E$46,0)),""))</f>
        <v/>
      </c>
      <c r="V1907" s="33">
        <f>IF($AB1907="","",IFERROR(INDEX(ITP!$J$3:$J$46,MATCH($AB1907,ITP!$E$3:$E$46,0)),""))</f>
        <v/>
      </c>
      <c r="W1907" s="33">
        <f>IF($AB1907="","",IFERROR(INDEX(ITP!$K$3:$K$46,MATCH($AB1907,ITP!$E$3:$E$46,0)),""))</f>
        <v/>
      </c>
      <c r="X1907" s="33">
        <f>IF($AB1907="","",IFERROR(INDEX(ITP!$L$3:$L$46,MATCH($AB1907,ITP!$E$3:$E$46,0)),""))</f>
        <v/>
      </c>
      <c r="Y1907" s="33">
        <f>IF($AB1907="","",IFERROR(INDEX(ITP!$M$3:$M$46,MATCH($AB1907,ITP!$E$3:$E$46,0)),""))</f>
        <v/>
      </c>
      <c r="Z1907" s="33">
        <f>IF($AB1907="","",IFERROR(INDEX(ITP!$N$3:$N$46,MATCH($AB1907,ITP!$E$3:$E$46,0)),""))</f>
        <v/>
      </c>
      <c r="AA1907" s="13">
        <f>IF(A1907="","",A1907&amp;"|"&amp;COUNTIF($A$2:A1907,A1907))</f>
        <v/>
      </c>
      <c r="AB1907" s="13">
        <f>IF($A1907="","",IFERROR(INDEX(ITP!$C$3:$C$21,MATCH(1,INDEX((ITP!$A$3:$A$21=$A1907)*(((ITP!$B$3:$B$21="")+ISNUMBER(SEARCH(ITP!$B$3:$B$21,$G1907&amp;" "&amp;$T1907)))&gt;0),0),0)),""))</f>
        <v/>
      </c>
    </row>
    <row r="1908">
      <c r="A1908" s="33" t="n"/>
      <c r="B1908" s="10" t="n"/>
      <c r="C1908" s="33" t="n"/>
      <c r="D1908" s="28" t="n"/>
      <c r="E1908" s="10" t="n"/>
      <c r="F1908" s="44" t="n"/>
      <c r="G1908" s="33" t="n"/>
      <c r="H1908" s="33" t="n"/>
      <c r="I1908" s="33" t="n"/>
      <c r="J1908" s="33" t="n"/>
      <c r="K1908" s="44" t="n"/>
      <c r="L1908" s="10" t="n"/>
      <c r="M1908" s="33" t="n"/>
      <c r="N1908" s="33" t="n"/>
      <c r="O1908" s="33" t="n"/>
      <c r="P1908" s="33" t="n"/>
      <c r="Q1908" s="33" t="n"/>
      <c r="R1908" s="33">
        <f>IF($AB1908="","",IFERROR(INDEX(ITP!$G$3:$G$46,MATCH($AB1908,ITP!$E$3:$E$46,0)),""))</f>
        <v/>
      </c>
      <c r="S1908" s="33" t="n"/>
      <c r="T1908" s="33" t="n"/>
      <c r="U1908" s="33">
        <f>IF($AB1908="","",IFERROR(INDEX(ITP!$I$3:$I$46,MATCH($AB1908,ITP!$E$3:$E$46,0)),""))</f>
        <v/>
      </c>
      <c r="V1908" s="33">
        <f>IF($AB1908="","",IFERROR(INDEX(ITP!$J$3:$J$46,MATCH($AB1908,ITP!$E$3:$E$46,0)),""))</f>
        <v/>
      </c>
      <c r="W1908" s="33">
        <f>IF($AB1908="","",IFERROR(INDEX(ITP!$K$3:$K$46,MATCH($AB1908,ITP!$E$3:$E$46,0)),""))</f>
        <v/>
      </c>
      <c r="X1908" s="33">
        <f>IF($AB1908="","",IFERROR(INDEX(ITP!$L$3:$L$46,MATCH($AB1908,ITP!$E$3:$E$46,0)),""))</f>
        <v/>
      </c>
      <c r="Y1908" s="33">
        <f>IF($AB1908="","",IFERROR(INDEX(ITP!$M$3:$M$46,MATCH($AB1908,ITP!$E$3:$E$46,0)),""))</f>
        <v/>
      </c>
      <c r="Z1908" s="33">
        <f>IF($AB1908="","",IFERROR(INDEX(ITP!$N$3:$N$46,MATCH($AB1908,ITP!$E$3:$E$46,0)),""))</f>
        <v/>
      </c>
      <c r="AA1908" s="13">
        <f>IF(A1908="","",A1908&amp;"|"&amp;COUNTIF($A$2:A1908,A1908))</f>
        <v/>
      </c>
      <c r="AB1908" s="13">
        <f>IF($A1908="","",IFERROR(INDEX(ITP!$C$3:$C$21,MATCH(1,INDEX((ITP!$A$3:$A$21=$A1908)*(((ITP!$B$3:$B$21="")+ISNUMBER(SEARCH(ITP!$B$3:$B$21,$G1908&amp;" "&amp;$T1908)))&gt;0),0),0)),""))</f>
        <v/>
      </c>
    </row>
    <row r="1909">
      <c r="A1909" s="33" t="n"/>
      <c r="B1909" s="10" t="n"/>
      <c r="C1909" s="33" t="n"/>
      <c r="D1909" s="28" t="n"/>
      <c r="E1909" s="10" t="n"/>
      <c r="F1909" s="44" t="n"/>
      <c r="G1909" s="33" t="n"/>
      <c r="H1909" s="33" t="n"/>
      <c r="I1909" s="33" t="n"/>
      <c r="J1909" s="33" t="n"/>
      <c r="K1909" s="44" t="n"/>
      <c r="L1909" s="10" t="n"/>
      <c r="M1909" s="33" t="n"/>
      <c r="N1909" s="33" t="n"/>
      <c r="O1909" s="33" t="n"/>
      <c r="P1909" s="33" t="n"/>
      <c r="Q1909" s="33" t="n"/>
      <c r="R1909" s="33">
        <f>IF($AB1909="","",IFERROR(INDEX(ITP!$G$3:$G$46,MATCH($AB1909,ITP!$E$3:$E$46,0)),""))</f>
        <v/>
      </c>
      <c r="S1909" s="33" t="n"/>
      <c r="T1909" s="33" t="n"/>
      <c r="U1909" s="33">
        <f>IF($AB1909="","",IFERROR(INDEX(ITP!$I$3:$I$46,MATCH($AB1909,ITP!$E$3:$E$46,0)),""))</f>
        <v/>
      </c>
      <c r="V1909" s="33">
        <f>IF($AB1909="","",IFERROR(INDEX(ITP!$J$3:$J$46,MATCH($AB1909,ITP!$E$3:$E$46,0)),""))</f>
        <v/>
      </c>
      <c r="W1909" s="33">
        <f>IF($AB1909="","",IFERROR(INDEX(ITP!$K$3:$K$46,MATCH($AB1909,ITP!$E$3:$E$46,0)),""))</f>
        <v/>
      </c>
      <c r="X1909" s="33">
        <f>IF($AB1909="","",IFERROR(INDEX(ITP!$L$3:$L$46,MATCH($AB1909,ITP!$E$3:$E$46,0)),""))</f>
        <v/>
      </c>
      <c r="Y1909" s="33">
        <f>IF($AB1909="","",IFERROR(INDEX(ITP!$M$3:$M$46,MATCH($AB1909,ITP!$E$3:$E$46,0)),""))</f>
        <v/>
      </c>
      <c r="Z1909" s="33">
        <f>IF($AB1909="","",IFERROR(INDEX(ITP!$N$3:$N$46,MATCH($AB1909,ITP!$E$3:$E$46,0)),""))</f>
        <v/>
      </c>
      <c r="AA1909" s="13">
        <f>IF(A1909="","",A1909&amp;"|"&amp;COUNTIF($A$2:A1909,A1909))</f>
        <v/>
      </c>
      <c r="AB1909" s="13">
        <f>IF($A1909="","",IFERROR(INDEX(ITP!$C$3:$C$21,MATCH(1,INDEX((ITP!$A$3:$A$21=$A1909)*(((ITP!$B$3:$B$21="")+ISNUMBER(SEARCH(ITP!$B$3:$B$21,$G1909&amp;" "&amp;$T1909)))&gt;0),0),0)),""))</f>
        <v/>
      </c>
    </row>
    <row r="1910">
      <c r="A1910" s="33" t="n"/>
      <c r="B1910" s="10" t="n"/>
      <c r="C1910" s="33" t="n"/>
      <c r="D1910" s="28" t="n"/>
      <c r="E1910" s="10" t="n"/>
      <c r="F1910" s="44" t="n"/>
      <c r="G1910" s="33" t="n"/>
      <c r="H1910" s="33" t="n"/>
      <c r="I1910" s="33" t="n"/>
      <c r="J1910" s="33" t="n"/>
      <c r="K1910" s="44" t="n"/>
      <c r="L1910" s="10" t="n"/>
      <c r="M1910" s="33" t="n"/>
      <c r="N1910" s="33" t="n"/>
      <c r="O1910" s="33" t="n"/>
      <c r="P1910" s="33" t="n"/>
      <c r="Q1910" s="33" t="n"/>
      <c r="R1910" s="33">
        <f>IF($AB1910="","",IFERROR(INDEX(ITP!$G$3:$G$46,MATCH($AB1910,ITP!$E$3:$E$46,0)),""))</f>
        <v/>
      </c>
      <c r="S1910" s="33" t="n"/>
      <c r="T1910" s="33" t="n"/>
      <c r="U1910" s="33">
        <f>IF($AB1910="","",IFERROR(INDEX(ITP!$I$3:$I$46,MATCH($AB1910,ITP!$E$3:$E$46,0)),""))</f>
        <v/>
      </c>
      <c r="V1910" s="33">
        <f>IF($AB1910="","",IFERROR(INDEX(ITP!$J$3:$J$46,MATCH($AB1910,ITP!$E$3:$E$46,0)),""))</f>
        <v/>
      </c>
      <c r="W1910" s="33">
        <f>IF($AB1910="","",IFERROR(INDEX(ITP!$K$3:$K$46,MATCH($AB1910,ITP!$E$3:$E$46,0)),""))</f>
        <v/>
      </c>
      <c r="X1910" s="33">
        <f>IF($AB1910="","",IFERROR(INDEX(ITP!$L$3:$L$46,MATCH($AB1910,ITP!$E$3:$E$46,0)),""))</f>
        <v/>
      </c>
      <c r="Y1910" s="33">
        <f>IF($AB1910="","",IFERROR(INDEX(ITP!$M$3:$M$46,MATCH($AB1910,ITP!$E$3:$E$46,0)),""))</f>
        <v/>
      </c>
      <c r="Z1910" s="33">
        <f>IF($AB1910="","",IFERROR(INDEX(ITP!$N$3:$N$46,MATCH($AB1910,ITP!$E$3:$E$46,0)),""))</f>
        <v/>
      </c>
      <c r="AA1910" s="13">
        <f>IF(A1910="","",A1910&amp;"|"&amp;COUNTIF($A$2:A1910,A1910))</f>
        <v/>
      </c>
      <c r="AB1910" s="13">
        <f>IF($A1910="","",IFERROR(INDEX(ITP!$C$3:$C$21,MATCH(1,INDEX((ITP!$A$3:$A$21=$A1910)*(((ITP!$B$3:$B$21="")+ISNUMBER(SEARCH(ITP!$B$3:$B$21,$G1910&amp;" "&amp;$T1910)))&gt;0),0),0)),""))</f>
        <v/>
      </c>
    </row>
    <row r="1911">
      <c r="A1911" s="33" t="n"/>
      <c r="B1911" s="10" t="n"/>
      <c r="C1911" s="33" t="n"/>
      <c r="D1911" s="28" t="n"/>
      <c r="E1911" s="10" t="n"/>
      <c r="F1911" s="44" t="n"/>
      <c r="G1911" s="33" t="n"/>
      <c r="H1911" s="33" t="n"/>
      <c r="I1911" s="33" t="n"/>
      <c r="J1911" s="33" t="n"/>
      <c r="K1911" s="44" t="n"/>
      <c r="L1911" s="10" t="n"/>
      <c r="M1911" s="33" t="n"/>
      <c r="N1911" s="33" t="n"/>
      <c r="O1911" s="33" t="n"/>
      <c r="P1911" s="33" t="n"/>
      <c r="Q1911" s="33" t="n"/>
      <c r="R1911" s="33">
        <f>IF($AB1911="","",IFERROR(INDEX(ITP!$G$3:$G$46,MATCH($AB1911,ITP!$E$3:$E$46,0)),""))</f>
        <v/>
      </c>
      <c r="S1911" s="33" t="n"/>
      <c r="T1911" s="33" t="n"/>
      <c r="U1911" s="33">
        <f>IF($AB1911="","",IFERROR(INDEX(ITP!$I$3:$I$46,MATCH($AB1911,ITP!$E$3:$E$46,0)),""))</f>
        <v/>
      </c>
      <c r="V1911" s="33">
        <f>IF($AB1911="","",IFERROR(INDEX(ITP!$J$3:$J$46,MATCH($AB1911,ITP!$E$3:$E$46,0)),""))</f>
        <v/>
      </c>
      <c r="W1911" s="33">
        <f>IF($AB1911="","",IFERROR(INDEX(ITP!$K$3:$K$46,MATCH($AB1911,ITP!$E$3:$E$46,0)),""))</f>
        <v/>
      </c>
      <c r="X1911" s="33">
        <f>IF($AB1911="","",IFERROR(INDEX(ITP!$L$3:$L$46,MATCH($AB1911,ITP!$E$3:$E$46,0)),""))</f>
        <v/>
      </c>
      <c r="Y1911" s="33">
        <f>IF($AB1911="","",IFERROR(INDEX(ITP!$M$3:$M$46,MATCH($AB1911,ITP!$E$3:$E$46,0)),""))</f>
        <v/>
      </c>
      <c r="Z1911" s="33">
        <f>IF($AB1911="","",IFERROR(INDEX(ITP!$N$3:$N$46,MATCH($AB1911,ITP!$E$3:$E$46,0)),""))</f>
        <v/>
      </c>
      <c r="AA1911" s="13">
        <f>IF(A1911="","",A1911&amp;"|"&amp;COUNTIF($A$2:A1911,A1911))</f>
        <v/>
      </c>
      <c r="AB1911" s="13">
        <f>IF($A1911="","",IFERROR(INDEX(ITP!$C$3:$C$21,MATCH(1,INDEX((ITP!$A$3:$A$21=$A1911)*(((ITP!$B$3:$B$21="")+ISNUMBER(SEARCH(ITP!$B$3:$B$21,$G1911&amp;" "&amp;$T1911)))&gt;0),0),0)),""))</f>
        <v/>
      </c>
    </row>
    <row r="1912">
      <c r="A1912" s="33" t="n"/>
      <c r="B1912" s="10" t="n"/>
      <c r="C1912" s="33" t="n"/>
      <c r="D1912" s="28" t="n"/>
      <c r="E1912" s="10" t="n"/>
      <c r="F1912" s="44" t="n"/>
      <c r="G1912" s="33" t="n"/>
      <c r="H1912" s="33" t="n"/>
      <c r="I1912" s="33" t="n"/>
      <c r="J1912" s="33" t="n"/>
      <c r="K1912" s="44" t="n"/>
      <c r="L1912" s="10" t="n"/>
      <c r="M1912" s="33" t="n"/>
      <c r="N1912" s="33" t="n"/>
      <c r="O1912" s="33" t="n"/>
      <c r="P1912" s="33" t="n"/>
      <c r="Q1912" s="33" t="n"/>
      <c r="R1912" s="33">
        <f>IF($AB1912="","",IFERROR(INDEX(ITP!$G$3:$G$46,MATCH($AB1912,ITP!$E$3:$E$46,0)),""))</f>
        <v/>
      </c>
      <c r="S1912" s="33" t="n"/>
      <c r="T1912" s="33" t="n"/>
      <c r="U1912" s="33">
        <f>IF($AB1912="","",IFERROR(INDEX(ITP!$I$3:$I$46,MATCH($AB1912,ITP!$E$3:$E$46,0)),""))</f>
        <v/>
      </c>
      <c r="V1912" s="33">
        <f>IF($AB1912="","",IFERROR(INDEX(ITP!$J$3:$J$46,MATCH($AB1912,ITP!$E$3:$E$46,0)),""))</f>
        <v/>
      </c>
      <c r="W1912" s="33">
        <f>IF($AB1912="","",IFERROR(INDEX(ITP!$K$3:$K$46,MATCH($AB1912,ITP!$E$3:$E$46,0)),""))</f>
        <v/>
      </c>
      <c r="X1912" s="33">
        <f>IF($AB1912="","",IFERROR(INDEX(ITP!$L$3:$L$46,MATCH($AB1912,ITP!$E$3:$E$46,0)),""))</f>
        <v/>
      </c>
      <c r="Y1912" s="33">
        <f>IF($AB1912="","",IFERROR(INDEX(ITP!$M$3:$M$46,MATCH($AB1912,ITP!$E$3:$E$46,0)),""))</f>
        <v/>
      </c>
      <c r="Z1912" s="33">
        <f>IF($AB1912="","",IFERROR(INDEX(ITP!$N$3:$N$46,MATCH($AB1912,ITP!$E$3:$E$46,0)),""))</f>
        <v/>
      </c>
      <c r="AA1912" s="13">
        <f>IF(A1912="","",A1912&amp;"|"&amp;COUNTIF($A$2:A1912,A1912))</f>
        <v/>
      </c>
      <c r="AB1912" s="13">
        <f>IF($A1912="","",IFERROR(INDEX(ITP!$C$3:$C$21,MATCH(1,INDEX((ITP!$A$3:$A$21=$A1912)*(((ITP!$B$3:$B$21="")+ISNUMBER(SEARCH(ITP!$B$3:$B$21,$G1912&amp;" "&amp;$T1912)))&gt;0),0),0)),""))</f>
        <v/>
      </c>
    </row>
    <row r="1913">
      <c r="A1913" s="33" t="n"/>
      <c r="B1913" s="10" t="n"/>
      <c r="C1913" s="33" t="n"/>
      <c r="D1913" s="28" t="n"/>
      <c r="E1913" s="10" t="n"/>
      <c r="F1913" s="44" t="n"/>
      <c r="G1913" s="33" t="n"/>
      <c r="H1913" s="33" t="n"/>
      <c r="I1913" s="33" t="n"/>
      <c r="J1913" s="33" t="n"/>
      <c r="K1913" s="44" t="n"/>
      <c r="L1913" s="10" t="n"/>
      <c r="M1913" s="33" t="n"/>
      <c r="N1913" s="33" t="n"/>
      <c r="O1913" s="33" t="n"/>
      <c r="P1913" s="33" t="n"/>
      <c r="Q1913" s="33" t="n"/>
      <c r="R1913" s="33">
        <f>IF($AB1913="","",IFERROR(INDEX(ITP!$G$3:$G$46,MATCH($AB1913,ITP!$E$3:$E$46,0)),""))</f>
        <v/>
      </c>
      <c r="S1913" s="33" t="n"/>
      <c r="T1913" s="33" t="n"/>
      <c r="U1913" s="33">
        <f>IF($AB1913="","",IFERROR(INDEX(ITP!$I$3:$I$46,MATCH($AB1913,ITP!$E$3:$E$46,0)),""))</f>
        <v/>
      </c>
      <c r="V1913" s="33">
        <f>IF($AB1913="","",IFERROR(INDEX(ITP!$J$3:$J$46,MATCH($AB1913,ITP!$E$3:$E$46,0)),""))</f>
        <v/>
      </c>
      <c r="W1913" s="33">
        <f>IF($AB1913="","",IFERROR(INDEX(ITP!$K$3:$K$46,MATCH($AB1913,ITP!$E$3:$E$46,0)),""))</f>
        <v/>
      </c>
      <c r="X1913" s="33">
        <f>IF($AB1913="","",IFERROR(INDEX(ITP!$L$3:$L$46,MATCH($AB1913,ITP!$E$3:$E$46,0)),""))</f>
        <v/>
      </c>
      <c r="Y1913" s="33">
        <f>IF($AB1913="","",IFERROR(INDEX(ITP!$M$3:$M$46,MATCH($AB1913,ITP!$E$3:$E$46,0)),""))</f>
        <v/>
      </c>
      <c r="Z1913" s="33">
        <f>IF($AB1913="","",IFERROR(INDEX(ITP!$N$3:$N$46,MATCH($AB1913,ITP!$E$3:$E$46,0)),""))</f>
        <v/>
      </c>
      <c r="AA1913" s="13">
        <f>IF(A1913="","",A1913&amp;"|"&amp;COUNTIF($A$2:A1913,A1913))</f>
        <v/>
      </c>
      <c r="AB1913" s="13">
        <f>IF($A1913="","",IFERROR(INDEX(ITP!$C$3:$C$21,MATCH(1,INDEX((ITP!$A$3:$A$21=$A1913)*(((ITP!$B$3:$B$21="")+ISNUMBER(SEARCH(ITP!$B$3:$B$21,$G1913&amp;" "&amp;$T1913)))&gt;0),0),0)),""))</f>
        <v/>
      </c>
    </row>
    <row r="1914">
      <c r="A1914" s="33" t="n"/>
      <c r="B1914" s="10" t="n"/>
      <c r="C1914" s="33" t="n"/>
      <c r="D1914" s="28" t="n"/>
      <c r="E1914" s="10" t="n"/>
      <c r="F1914" s="44" t="n"/>
      <c r="G1914" s="33" t="n"/>
      <c r="H1914" s="33" t="n"/>
      <c r="I1914" s="33" t="n"/>
      <c r="J1914" s="33" t="n"/>
      <c r="K1914" s="44" t="n"/>
      <c r="L1914" s="10" t="n"/>
      <c r="M1914" s="33" t="n"/>
      <c r="N1914" s="33" t="n"/>
      <c r="O1914" s="33" t="n"/>
      <c r="P1914" s="33" t="n"/>
      <c r="Q1914" s="33" t="n"/>
      <c r="R1914" s="33">
        <f>IF($AB1914="","",IFERROR(INDEX(ITP!$G$3:$G$46,MATCH($AB1914,ITP!$E$3:$E$46,0)),""))</f>
        <v/>
      </c>
      <c r="S1914" s="33" t="n"/>
      <c r="T1914" s="33" t="n"/>
      <c r="U1914" s="33">
        <f>IF($AB1914="","",IFERROR(INDEX(ITP!$I$3:$I$46,MATCH($AB1914,ITP!$E$3:$E$46,0)),""))</f>
        <v/>
      </c>
      <c r="V1914" s="33">
        <f>IF($AB1914="","",IFERROR(INDEX(ITP!$J$3:$J$46,MATCH($AB1914,ITP!$E$3:$E$46,0)),""))</f>
        <v/>
      </c>
      <c r="W1914" s="33">
        <f>IF($AB1914="","",IFERROR(INDEX(ITP!$K$3:$K$46,MATCH($AB1914,ITP!$E$3:$E$46,0)),""))</f>
        <v/>
      </c>
      <c r="X1914" s="33">
        <f>IF($AB1914="","",IFERROR(INDEX(ITP!$L$3:$L$46,MATCH($AB1914,ITP!$E$3:$E$46,0)),""))</f>
        <v/>
      </c>
      <c r="Y1914" s="33">
        <f>IF($AB1914="","",IFERROR(INDEX(ITP!$M$3:$M$46,MATCH($AB1914,ITP!$E$3:$E$46,0)),""))</f>
        <v/>
      </c>
      <c r="Z1914" s="33">
        <f>IF($AB1914="","",IFERROR(INDEX(ITP!$N$3:$N$46,MATCH($AB1914,ITP!$E$3:$E$46,0)),""))</f>
        <v/>
      </c>
      <c r="AA1914" s="13">
        <f>IF(A1914="","",A1914&amp;"|"&amp;COUNTIF($A$2:A1914,A1914))</f>
        <v/>
      </c>
      <c r="AB1914" s="13">
        <f>IF($A1914="","",IFERROR(INDEX(ITP!$C$3:$C$21,MATCH(1,INDEX((ITP!$A$3:$A$21=$A1914)*(((ITP!$B$3:$B$21="")+ISNUMBER(SEARCH(ITP!$B$3:$B$21,$G1914&amp;" "&amp;$T1914)))&gt;0),0),0)),""))</f>
        <v/>
      </c>
    </row>
    <row r="1915">
      <c r="A1915" s="33" t="n"/>
      <c r="B1915" s="10" t="n"/>
      <c r="C1915" s="33" t="n"/>
      <c r="D1915" s="28" t="n"/>
      <c r="E1915" s="10" t="n"/>
      <c r="F1915" s="44" t="n"/>
      <c r="G1915" s="33" t="n"/>
      <c r="H1915" s="33" t="n"/>
      <c r="I1915" s="33" t="n"/>
      <c r="J1915" s="33" t="n"/>
      <c r="K1915" s="44" t="n"/>
      <c r="L1915" s="10" t="n"/>
      <c r="M1915" s="33" t="n"/>
      <c r="N1915" s="33" t="n"/>
      <c r="O1915" s="33" t="n"/>
      <c r="P1915" s="33" t="n"/>
      <c r="Q1915" s="33" t="n"/>
      <c r="R1915" s="33">
        <f>IF($AB1915="","",IFERROR(INDEX(ITP!$G$3:$G$46,MATCH($AB1915,ITP!$E$3:$E$46,0)),""))</f>
        <v/>
      </c>
      <c r="S1915" s="33" t="n"/>
      <c r="T1915" s="33" t="n"/>
      <c r="U1915" s="33">
        <f>IF($AB1915="","",IFERROR(INDEX(ITP!$I$3:$I$46,MATCH($AB1915,ITP!$E$3:$E$46,0)),""))</f>
        <v/>
      </c>
      <c r="V1915" s="33">
        <f>IF($AB1915="","",IFERROR(INDEX(ITP!$J$3:$J$46,MATCH($AB1915,ITP!$E$3:$E$46,0)),""))</f>
        <v/>
      </c>
      <c r="W1915" s="33">
        <f>IF($AB1915="","",IFERROR(INDEX(ITP!$K$3:$K$46,MATCH($AB1915,ITP!$E$3:$E$46,0)),""))</f>
        <v/>
      </c>
      <c r="X1915" s="33">
        <f>IF($AB1915="","",IFERROR(INDEX(ITP!$L$3:$L$46,MATCH($AB1915,ITP!$E$3:$E$46,0)),""))</f>
        <v/>
      </c>
      <c r="Y1915" s="33">
        <f>IF($AB1915="","",IFERROR(INDEX(ITP!$M$3:$M$46,MATCH($AB1915,ITP!$E$3:$E$46,0)),""))</f>
        <v/>
      </c>
      <c r="Z1915" s="33">
        <f>IF($AB1915="","",IFERROR(INDEX(ITP!$N$3:$N$46,MATCH($AB1915,ITP!$E$3:$E$46,0)),""))</f>
        <v/>
      </c>
      <c r="AA1915" s="13">
        <f>IF(A1915="","",A1915&amp;"|"&amp;COUNTIF($A$2:A1915,A1915))</f>
        <v/>
      </c>
      <c r="AB1915" s="13">
        <f>IF($A1915="","",IFERROR(INDEX(ITP!$C$3:$C$21,MATCH(1,INDEX((ITP!$A$3:$A$21=$A1915)*(((ITP!$B$3:$B$21="")+ISNUMBER(SEARCH(ITP!$B$3:$B$21,$G1915&amp;" "&amp;$T1915)))&gt;0),0),0)),""))</f>
        <v/>
      </c>
    </row>
    <row r="1916">
      <c r="A1916" s="33" t="n"/>
      <c r="B1916" s="10" t="n"/>
      <c r="C1916" s="33" t="n"/>
      <c r="D1916" s="28" t="n"/>
      <c r="E1916" s="10" t="n"/>
      <c r="F1916" s="44" t="n"/>
      <c r="G1916" s="33" t="n"/>
      <c r="H1916" s="33" t="n"/>
      <c r="I1916" s="33" t="n"/>
      <c r="J1916" s="33" t="n"/>
      <c r="K1916" s="44" t="n"/>
      <c r="L1916" s="10" t="n"/>
      <c r="M1916" s="33" t="n"/>
      <c r="N1916" s="33" t="n"/>
      <c r="O1916" s="33" t="n"/>
      <c r="P1916" s="33" t="n"/>
      <c r="Q1916" s="33" t="n"/>
      <c r="R1916" s="33">
        <f>IF($AB1916="","",IFERROR(INDEX(ITP!$G$3:$G$46,MATCH($AB1916,ITP!$E$3:$E$46,0)),""))</f>
        <v/>
      </c>
      <c r="S1916" s="33" t="n"/>
      <c r="T1916" s="33" t="n"/>
      <c r="U1916" s="33">
        <f>IF($AB1916="","",IFERROR(INDEX(ITP!$I$3:$I$46,MATCH($AB1916,ITP!$E$3:$E$46,0)),""))</f>
        <v/>
      </c>
      <c r="V1916" s="33">
        <f>IF($AB1916="","",IFERROR(INDEX(ITP!$J$3:$J$46,MATCH($AB1916,ITP!$E$3:$E$46,0)),""))</f>
        <v/>
      </c>
      <c r="W1916" s="33">
        <f>IF($AB1916="","",IFERROR(INDEX(ITP!$K$3:$K$46,MATCH($AB1916,ITP!$E$3:$E$46,0)),""))</f>
        <v/>
      </c>
      <c r="X1916" s="33">
        <f>IF($AB1916="","",IFERROR(INDEX(ITP!$L$3:$L$46,MATCH($AB1916,ITP!$E$3:$E$46,0)),""))</f>
        <v/>
      </c>
      <c r="Y1916" s="33">
        <f>IF($AB1916="","",IFERROR(INDEX(ITP!$M$3:$M$46,MATCH($AB1916,ITP!$E$3:$E$46,0)),""))</f>
        <v/>
      </c>
      <c r="Z1916" s="33">
        <f>IF($AB1916="","",IFERROR(INDEX(ITP!$N$3:$N$46,MATCH($AB1916,ITP!$E$3:$E$46,0)),""))</f>
        <v/>
      </c>
      <c r="AA1916" s="13">
        <f>IF(A1916="","",A1916&amp;"|"&amp;COUNTIF($A$2:A1916,A1916))</f>
        <v/>
      </c>
      <c r="AB1916" s="13">
        <f>IF($A1916="","",IFERROR(INDEX(ITP!$C$3:$C$21,MATCH(1,INDEX((ITP!$A$3:$A$21=$A1916)*(((ITP!$B$3:$B$21="")+ISNUMBER(SEARCH(ITP!$B$3:$B$21,$G1916&amp;" "&amp;$T1916)))&gt;0),0),0)),""))</f>
        <v/>
      </c>
    </row>
    <row r="1917">
      <c r="A1917" s="33" t="n"/>
      <c r="B1917" s="10" t="n"/>
      <c r="C1917" s="33" t="n"/>
      <c r="D1917" s="28" t="n"/>
      <c r="E1917" s="10" t="n"/>
      <c r="F1917" s="44" t="n"/>
      <c r="G1917" s="33" t="n"/>
      <c r="H1917" s="33" t="n"/>
      <c r="I1917" s="33" t="n"/>
      <c r="J1917" s="33" t="n"/>
      <c r="K1917" s="44" t="n"/>
      <c r="L1917" s="10" t="n"/>
      <c r="M1917" s="33" t="n"/>
      <c r="N1917" s="33" t="n"/>
      <c r="O1917" s="33" t="n"/>
      <c r="P1917" s="33" t="n"/>
      <c r="Q1917" s="33" t="n"/>
      <c r="R1917" s="33">
        <f>IF($AB1917="","",IFERROR(INDEX(ITP!$G$3:$G$46,MATCH($AB1917,ITP!$E$3:$E$46,0)),""))</f>
        <v/>
      </c>
      <c r="S1917" s="33" t="n"/>
      <c r="T1917" s="33" t="n"/>
      <c r="U1917" s="33">
        <f>IF($AB1917="","",IFERROR(INDEX(ITP!$I$3:$I$46,MATCH($AB1917,ITP!$E$3:$E$46,0)),""))</f>
        <v/>
      </c>
      <c r="V1917" s="33">
        <f>IF($AB1917="","",IFERROR(INDEX(ITP!$J$3:$J$46,MATCH($AB1917,ITP!$E$3:$E$46,0)),""))</f>
        <v/>
      </c>
      <c r="W1917" s="33">
        <f>IF($AB1917="","",IFERROR(INDEX(ITP!$K$3:$K$46,MATCH($AB1917,ITP!$E$3:$E$46,0)),""))</f>
        <v/>
      </c>
      <c r="X1917" s="33">
        <f>IF($AB1917="","",IFERROR(INDEX(ITP!$L$3:$L$46,MATCH($AB1917,ITP!$E$3:$E$46,0)),""))</f>
        <v/>
      </c>
      <c r="Y1917" s="33">
        <f>IF($AB1917="","",IFERROR(INDEX(ITP!$M$3:$M$46,MATCH($AB1917,ITP!$E$3:$E$46,0)),""))</f>
        <v/>
      </c>
      <c r="Z1917" s="33">
        <f>IF($AB1917="","",IFERROR(INDEX(ITP!$N$3:$N$46,MATCH($AB1917,ITP!$E$3:$E$46,0)),""))</f>
        <v/>
      </c>
      <c r="AA1917" s="13">
        <f>IF(A1917="","",A1917&amp;"|"&amp;COUNTIF($A$2:A1917,A1917))</f>
        <v/>
      </c>
      <c r="AB1917" s="13">
        <f>IF($A1917="","",IFERROR(INDEX(ITP!$C$3:$C$21,MATCH(1,INDEX((ITP!$A$3:$A$21=$A1917)*(((ITP!$B$3:$B$21="")+ISNUMBER(SEARCH(ITP!$B$3:$B$21,$G1917&amp;" "&amp;$T1917)))&gt;0),0),0)),""))</f>
        <v/>
      </c>
    </row>
    <row r="1918">
      <c r="A1918" s="33" t="n"/>
      <c r="B1918" s="10" t="n"/>
      <c r="C1918" s="33" t="n"/>
      <c r="D1918" s="28" t="n"/>
      <c r="E1918" s="10" t="n"/>
      <c r="F1918" s="44" t="n"/>
      <c r="G1918" s="33" t="n"/>
      <c r="H1918" s="33" t="n"/>
      <c r="I1918" s="33" t="n"/>
      <c r="J1918" s="33" t="n"/>
      <c r="K1918" s="44" t="n"/>
      <c r="L1918" s="10" t="n"/>
      <c r="M1918" s="33" t="n"/>
      <c r="N1918" s="33" t="n"/>
      <c r="O1918" s="33" t="n"/>
      <c r="P1918" s="33" t="n"/>
      <c r="Q1918" s="33" t="n"/>
      <c r="R1918" s="33">
        <f>IF($AB1918="","",IFERROR(INDEX(ITP!$G$3:$G$46,MATCH($AB1918,ITP!$E$3:$E$46,0)),""))</f>
        <v/>
      </c>
      <c r="S1918" s="33" t="n"/>
      <c r="T1918" s="33" t="n"/>
      <c r="U1918" s="33">
        <f>IF($AB1918="","",IFERROR(INDEX(ITP!$I$3:$I$46,MATCH($AB1918,ITP!$E$3:$E$46,0)),""))</f>
        <v/>
      </c>
      <c r="V1918" s="33">
        <f>IF($AB1918="","",IFERROR(INDEX(ITP!$J$3:$J$46,MATCH($AB1918,ITP!$E$3:$E$46,0)),""))</f>
        <v/>
      </c>
      <c r="W1918" s="33">
        <f>IF($AB1918="","",IFERROR(INDEX(ITP!$K$3:$K$46,MATCH($AB1918,ITP!$E$3:$E$46,0)),""))</f>
        <v/>
      </c>
      <c r="X1918" s="33">
        <f>IF($AB1918="","",IFERROR(INDEX(ITP!$L$3:$L$46,MATCH($AB1918,ITP!$E$3:$E$46,0)),""))</f>
        <v/>
      </c>
      <c r="Y1918" s="33">
        <f>IF($AB1918="","",IFERROR(INDEX(ITP!$M$3:$M$46,MATCH($AB1918,ITP!$E$3:$E$46,0)),""))</f>
        <v/>
      </c>
      <c r="Z1918" s="33">
        <f>IF($AB1918="","",IFERROR(INDEX(ITP!$N$3:$N$46,MATCH($AB1918,ITP!$E$3:$E$46,0)),""))</f>
        <v/>
      </c>
      <c r="AA1918" s="13">
        <f>IF(A1918="","",A1918&amp;"|"&amp;COUNTIF($A$2:A1918,A1918))</f>
        <v/>
      </c>
      <c r="AB1918" s="13">
        <f>IF($A1918="","",IFERROR(INDEX(ITP!$C$3:$C$21,MATCH(1,INDEX((ITP!$A$3:$A$21=$A1918)*(((ITP!$B$3:$B$21="")+ISNUMBER(SEARCH(ITP!$B$3:$B$21,$G1918&amp;" "&amp;$T1918)))&gt;0),0),0)),""))</f>
        <v/>
      </c>
    </row>
    <row r="1919">
      <c r="A1919" s="33" t="n"/>
      <c r="B1919" s="10" t="n"/>
      <c r="C1919" s="33" t="n"/>
      <c r="D1919" s="28" t="n"/>
      <c r="E1919" s="10" t="n"/>
      <c r="F1919" s="44" t="n"/>
      <c r="G1919" s="33" t="n"/>
      <c r="H1919" s="33" t="n"/>
      <c r="I1919" s="33" t="n"/>
      <c r="J1919" s="33" t="n"/>
      <c r="K1919" s="44" t="n"/>
      <c r="L1919" s="10" t="n"/>
      <c r="M1919" s="33" t="n"/>
      <c r="N1919" s="33" t="n"/>
      <c r="O1919" s="33" t="n"/>
      <c r="P1919" s="33" t="n"/>
      <c r="Q1919" s="33" t="n"/>
      <c r="R1919" s="33">
        <f>IF($AB1919="","",IFERROR(INDEX(ITP!$G$3:$G$46,MATCH($AB1919,ITP!$E$3:$E$46,0)),""))</f>
        <v/>
      </c>
      <c r="S1919" s="33" t="n"/>
      <c r="T1919" s="33" t="n"/>
      <c r="U1919" s="33">
        <f>IF($AB1919="","",IFERROR(INDEX(ITP!$I$3:$I$46,MATCH($AB1919,ITP!$E$3:$E$46,0)),""))</f>
        <v/>
      </c>
      <c r="V1919" s="33">
        <f>IF($AB1919="","",IFERROR(INDEX(ITP!$J$3:$J$46,MATCH($AB1919,ITP!$E$3:$E$46,0)),""))</f>
        <v/>
      </c>
      <c r="W1919" s="33">
        <f>IF($AB1919="","",IFERROR(INDEX(ITP!$K$3:$K$46,MATCH($AB1919,ITP!$E$3:$E$46,0)),""))</f>
        <v/>
      </c>
      <c r="X1919" s="33">
        <f>IF($AB1919="","",IFERROR(INDEX(ITP!$L$3:$L$46,MATCH($AB1919,ITP!$E$3:$E$46,0)),""))</f>
        <v/>
      </c>
      <c r="Y1919" s="33">
        <f>IF($AB1919="","",IFERROR(INDEX(ITP!$M$3:$M$46,MATCH($AB1919,ITP!$E$3:$E$46,0)),""))</f>
        <v/>
      </c>
      <c r="Z1919" s="33">
        <f>IF($AB1919="","",IFERROR(INDEX(ITP!$N$3:$N$46,MATCH($AB1919,ITP!$E$3:$E$46,0)),""))</f>
        <v/>
      </c>
      <c r="AA1919" s="13">
        <f>IF(A1919="","",A1919&amp;"|"&amp;COUNTIF($A$2:A1919,A1919))</f>
        <v/>
      </c>
      <c r="AB1919" s="13">
        <f>IF($A1919="","",IFERROR(INDEX(ITP!$C$3:$C$21,MATCH(1,INDEX((ITP!$A$3:$A$21=$A1919)*(((ITP!$B$3:$B$21="")+ISNUMBER(SEARCH(ITP!$B$3:$B$21,$G1919&amp;" "&amp;$T1919)))&gt;0),0),0)),""))</f>
        <v/>
      </c>
    </row>
    <row r="1920">
      <c r="A1920" s="33" t="n"/>
      <c r="B1920" s="10" t="n"/>
      <c r="C1920" s="33" t="n"/>
      <c r="D1920" s="28" t="n"/>
      <c r="E1920" s="10" t="n"/>
      <c r="F1920" s="44" t="n"/>
      <c r="G1920" s="33" t="n"/>
      <c r="H1920" s="33" t="n"/>
      <c r="I1920" s="33" t="n"/>
      <c r="J1920" s="33" t="n"/>
      <c r="K1920" s="44" t="n"/>
      <c r="L1920" s="10" t="n"/>
      <c r="M1920" s="33" t="n"/>
      <c r="N1920" s="33" t="n"/>
      <c r="O1920" s="33" t="n"/>
      <c r="P1920" s="33" t="n"/>
      <c r="Q1920" s="33" t="n"/>
      <c r="R1920" s="33">
        <f>IF($AB1920="","",IFERROR(INDEX(ITP!$G$3:$G$46,MATCH($AB1920,ITP!$E$3:$E$46,0)),""))</f>
        <v/>
      </c>
      <c r="S1920" s="33" t="n"/>
      <c r="T1920" s="33" t="n"/>
      <c r="U1920" s="33">
        <f>IF($AB1920="","",IFERROR(INDEX(ITP!$I$3:$I$46,MATCH($AB1920,ITP!$E$3:$E$46,0)),""))</f>
        <v/>
      </c>
      <c r="V1920" s="33">
        <f>IF($AB1920="","",IFERROR(INDEX(ITP!$J$3:$J$46,MATCH($AB1920,ITP!$E$3:$E$46,0)),""))</f>
        <v/>
      </c>
      <c r="W1920" s="33">
        <f>IF($AB1920="","",IFERROR(INDEX(ITP!$K$3:$K$46,MATCH($AB1920,ITP!$E$3:$E$46,0)),""))</f>
        <v/>
      </c>
      <c r="X1920" s="33">
        <f>IF($AB1920="","",IFERROR(INDEX(ITP!$L$3:$L$46,MATCH($AB1920,ITP!$E$3:$E$46,0)),""))</f>
        <v/>
      </c>
      <c r="Y1920" s="33">
        <f>IF($AB1920="","",IFERROR(INDEX(ITP!$M$3:$M$46,MATCH($AB1920,ITP!$E$3:$E$46,0)),""))</f>
        <v/>
      </c>
      <c r="Z1920" s="33">
        <f>IF($AB1920="","",IFERROR(INDEX(ITP!$N$3:$N$46,MATCH($AB1920,ITP!$E$3:$E$46,0)),""))</f>
        <v/>
      </c>
      <c r="AA1920" s="13">
        <f>IF(A1920="","",A1920&amp;"|"&amp;COUNTIF($A$2:A1920,A1920))</f>
        <v/>
      </c>
      <c r="AB1920" s="13">
        <f>IF($A1920="","",IFERROR(INDEX(ITP!$C$3:$C$21,MATCH(1,INDEX((ITP!$A$3:$A$21=$A1920)*(((ITP!$B$3:$B$21="")+ISNUMBER(SEARCH(ITP!$B$3:$B$21,$G1920&amp;" "&amp;$T1920)))&gt;0),0),0)),""))</f>
        <v/>
      </c>
    </row>
    <row r="1921">
      <c r="A1921" s="33" t="n"/>
      <c r="B1921" s="10" t="n"/>
      <c r="C1921" s="33" t="n"/>
      <c r="D1921" s="28" t="n"/>
      <c r="E1921" s="10" t="n"/>
      <c r="F1921" s="44" t="n"/>
      <c r="G1921" s="33" t="n"/>
      <c r="H1921" s="33" t="n"/>
      <c r="I1921" s="33" t="n"/>
      <c r="J1921" s="33" t="n"/>
      <c r="K1921" s="44" t="n"/>
      <c r="L1921" s="10" t="n"/>
      <c r="M1921" s="33" t="n"/>
      <c r="N1921" s="33" t="n"/>
      <c r="O1921" s="33" t="n"/>
      <c r="P1921" s="33" t="n"/>
      <c r="Q1921" s="33" t="n"/>
      <c r="R1921" s="33">
        <f>IF($AB1921="","",IFERROR(INDEX(ITP!$G$3:$G$46,MATCH($AB1921,ITP!$E$3:$E$46,0)),""))</f>
        <v/>
      </c>
      <c r="S1921" s="33" t="n"/>
      <c r="T1921" s="33" t="n"/>
      <c r="U1921" s="33">
        <f>IF($AB1921="","",IFERROR(INDEX(ITP!$I$3:$I$46,MATCH($AB1921,ITP!$E$3:$E$46,0)),""))</f>
        <v/>
      </c>
      <c r="V1921" s="33">
        <f>IF($AB1921="","",IFERROR(INDEX(ITP!$J$3:$J$46,MATCH($AB1921,ITP!$E$3:$E$46,0)),""))</f>
        <v/>
      </c>
      <c r="W1921" s="33">
        <f>IF($AB1921="","",IFERROR(INDEX(ITP!$K$3:$K$46,MATCH($AB1921,ITP!$E$3:$E$46,0)),""))</f>
        <v/>
      </c>
      <c r="X1921" s="33">
        <f>IF($AB1921="","",IFERROR(INDEX(ITP!$L$3:$L$46,MATCH($AB1921,ITP!$E$3:$E$46,0)),""))</f>
        <v/>
      </c>
      <c r="Y1921" s="33">
        <f>IF($AB1921="","",IFERROR(INDEX(ITP!$M$3:$M$46,MATCH($AB1921,ITP!$E$3:$E$46,0)),""))</f>
        <v/>
      </c>
      <c r="Z1921" s="33">
        <f>IF($AB1921="","",IFERROR(INDEX(ITP!$N$3:$N$46,MATCH($AB1921,ITP!$E$3:$E$46,0)),""))</f>
        <v/>
      </c>
      <c r="AA1921" s="13">
        <f>IF(A1921="","",A1921&amp;"|"&amp;COUNTIF($A$2:A1921,A1921))</f>
        <v/>
      </c>
      <c r="AB1921" s="13">
        <f>IF($A1921="","",IFERROR(INDEX(ITP!$C$3:$C$21,MATCH(1,INDEX((ITP!$A$3:$A$21=$A1921)*(((ITP!$B$3:$B$21="")+ISNUMBER(SEARCH(ITP!$B$3:$B$21,$G1921&amp;" "&amp;$T1921)))&gt;0),0),0)),""))</f>
        <v/>
      </c>
    </row>
    <row r="1922">
      <c r="A1922" s="33" t="n"/>
      <c r="B1922" s="10" t="n"/>
      <c r="C1922" s="33" t="n"/>
      <c r="D1922" s="28" t="n"/>
      <c r="E1922" s="10" t="n"/>
      <c r="F1922" s="44" t="n"/>
      <c r="G1922" s="33" t="n"/>
      <c r="H1922" s="33" t="n"/>
      <c r="I1922" s="33" t="n"/>
      <c r="J1922" s="33" t="n"/>
      <c r="K1922" s="44" t="n"/>
      <c r="L1922" s="10" t="n"/>
      <c r="M1922" s="33" t="n"/>
      <c r="N1922" s="33" t="n"/>
      <c r="O1922" s="33" t="n"/>
      <c r="P1922" s="33" t="n"/>
      <c r="Q1922" s="33" t="n"/>
      <c r="R1922" s="33">
        <f>IF($AB1922="","",IFERROR(INDEX(ITP!$G$3:$G$46,MATCH($AB1922,ITP!$E$3:$E$46,0)),""))</f>
        <v/>
      </c>
      <c r="S1922" s="33" t="n"/>
      <c r="T1922" s="33" t="n"/>
      <c r="U1922" s="33">
        <f>IF($AB1922="","",IFERROR(INDEX(ITP!$I$3:$I$46,MATCH($AB1922,ITP!$E$3:$E$46,0)),""))</f>
        <v/>
      </c>
      <c r="V1922" s="33">
        <f>IF($AB1922="","",IFERROR(INDEX(ITP!$J$3:$J$46,MATCH($AB1922,ITP!$E$3:$E$46,0)),""))</f>
        <v/>
      </c>
      <c r="W1922" s="33">
        <f>IF($AB1922="","",IFERROR(INDEX(ITP!$K$3:$K$46,MATCH($AB1922,ITP!$E$3:$E$46,0)),""))</f>
        <v/>
      </c>
      <c r="X1922" s="33">
        <f>IF($AB1922="","",IFERROR(INDEX(ITP!$L$3:$L$46,MATCH($AB1922,ITP!$E$3:$E$46,0)),""))</f>
        <v/>
      </c>
      <c r="Y1922" s="33">
        <f>IF($AB1922="","",IFERROR(INDEX(ITP!$M$3:$M$46,MATCH($AB1922,ITP!$E$3:$E$46,0)),""))</f>
        <v/>
      </c>
      <c r="Z1922" s="33">
        <f>IF($AB1922="","",IFERROR(INDEX(ITP!$N$3:$N$46,MATCH($AB1922,ITP!$E$3:$E$46,0)),""))</f>
        <v/>
      </c>
      <c r="AA1922" s="13">
        <f>IF(A1922="","",A1922&amp;"|"&amp;COUNTIF($A$2:A1922,A1922))</f>
        <v/>
      </c>
      <c r="AB1922" s="13">
        <f>IF($A1922="","",IFERROR(INDEX(ITP!$C$3:$C$21,MATCH(1,INDEX((ITP!$A$3:$A$21=$A1922)*(((ITP!$B$3:$B$21="")+ISNUMBER(SEARCH(ITP!$B$3:$B$21,$G1922&amp;" "&amp;$T1922)))&gt;0),0),0)),""))</f>
        <v/>
      </c>
    </row>
    <row r="1923">
      <c r="A1923" s="33" t="n"/>
      <c r="B1923" s="10" t="n"/>
      <c r="C1923" s="33" t="n"/>
      <c r="D1923" s="28" t="n"/>
      <c r="E1923" s="10" t="n"/>
      <c r="F1923" s="44" t="n"/>
      <c r="G1923" s="33" t="n"/>
      <c r="H1923" s="33" t="n"/>
      <c r="I1923" s="33" t="n"/>
      <c r="J1923" s="33" t="n"/>
      <c r="K1923" s="44" t="n"/>
      <c r="L1923" s="10" t="n"/>
      <c r="M1923" s="33" t="n"/>
      <c r="N1923" s="33" t="n"/>
      <c r="O1923" s="33" t="n"/>
      <c r="P1923" s="33" t="n"/>
      <c r="Q1923" s="33" t="n"/>
      <c r="R1923" s="33">
        <f>IF($AB1923="","",IFERROR(INDEX(ITP!$G$3:$G$46,MATCH($AB1923,ITP!$E$3:$E$46,0)),""))</f>
        <v/>
      </c>
      <c r="S1923" s="33" t="n"/>
      <c r="T1923" s="33" t="n"/>
      <c r="U1923" s="33">
        <f>IF($AB1923="","",IFERROR(INDEX(ITP!$I$3:$I$46,MATCH($AB1923,ITP!$E$3:$E$46,0)),""))</f>
        <v/>
      </c>
      <c r="V1923" s="33">
        <f>IF($AB1923="","",IFERROR(INDEX(ITP!$J$3:$J$46,MATCH($AB1923,ITP!$E$3:$E$46,0)),""))</f>
        <v/>
      </c>
      <c r="W1923" s="33">
        <f>IF($AB1923="","",IFERROR(INDEX(ITP!$K$3:$K$46,MATCH($AB1923,ITP!$E$3:$E$46,0)),""))</f>
        <v/>
      </c>
      <c r="X1923" s="33">
        <f>IF($AB1923="","",IFERROR(INDEX(ITP!$L$3:$L$46,MATCH($AB1923,ITP!$E$3:$E$46,0)),""))</f>
        <v/>
      </c>
      <c r="Y1923" s="33">
        <f>IF($AB1923="","",IFERROR(INDEX(ITP!$M$3:$M$46,MATCH($AB1923,ITP!$E$3:$E$46,0)),""))</f>
        <v/>
      </c>
      <c r="Z1923" s="33">
        <f>IF($AB1923="","",IFERROR(INDEX(ITP!$N$3:$N$46,MATCH($AB1923,ITP!$E$3:$E$46,0)),""))</f>
        <v/>
      </c>
      <c r="AA1923" s="13">
        <f>IF(A1923="","",A1923&amp;"|"&amp;COUNTIF($A$2:A1923,A1923))</f>
        <v/>
      </c>
      <c r="AB1923" s="13">
        <f>IF($A1923="","",IFERROR(INDEX(ITP!$C$3:$C$21,MATCH(1,INDEX((ITP!$A$3:$A$21=$A1923)*(((ITP!$B$3:$B$21="")+ISNUMBER(SEARCH(ITP!$B$3:$B$21,$G1923&amp;" "&amp;$T1923)))&gt;0),0),0)),""))</f>
        <v/>
      </c>
    </row>
    <row r="1924">
      <c r="A1924" s="33" t="n"/>
      <c r="B1924" s="10" t="n"/>
      <c r="C1924" s="33" t="n"/>
      <c r="D1924" s="28" t="n"/>
      <c r="E1924" s="10" t="n"/>
      <c r="F1924" s="44" t="n"/>
      <c r="G1924" s="33" t="n"/>
      <c r="H1924" s="33" t="n"/>
      <c r="I1924" s="33" t="n"/>
      <c r="J1924" s="33" t="n"/>
      <c r="K1924" s="44" t="n"/>
      <c r="L1924" s="10" t="n"/>
      <c r="M1924" s="33" t="n"/>
      <c r="N1924" s="33" t="n"/>
      <c r="O1924" s="33" t="n"/>
      <c r="P1924" s="33" t="n"/>
      <c r="Q1924" s="33" t="n"/>
      <c r="R1924" s="33">
        <f>IF($AB1924="","",IFERROR(INDEX(ITP!$G$3:$G$46,MATCH($AB1924,ITP!$E$3:$E$46,0)),""))</f>
        <v/>
      </c>
      <c r="S1924" s="33" t="n"/>
      <c r="T1924" s="33" t="n"/>
      <c r="U1924" s="33">
        <f>IF($AB1924="","",IFERROR(INDEX(ITP!$I$3:$I$46,MATCH($AB1924,ITP!$E$3:$E$46,0)),""))</f>
        <v/>
      </c>
      <c r="V1924" s="33">
        <f>IF($AB1924="","",IFERROR(INDEX(ITP!$J$3:$J$46,MATCH($AB1924,ITP!$E$3:$E$46,0)),""))</f>
        <v/>
      </c>
      <c r="W1924" s="33">
        <f>IF($AB1924="","",IFERROR(INDEX(ITP!$K$3:$K$46,MATCH($AB1924,ITP!$E$3:$E$46,0)),""))</f>
        <v/>
      </c>
      <c r="X1924" s="33">
        <f>IF($AB1924="","",IFERROR(INDEX(ITP!$L$3:$L$46,MATCH($AB1924,ITP!$E$3:$E$46,0)),""))</f>
        <v/>
      </c>
      <c r="Y1924" s="33">
        <f>IF($AB1924="","",IFERROR(INDEX(ITP!$M$3:$M$46,MATCH($AB1924,ITP!$E$3:$E$46,0)),""))</f>
        <v/>
      </c>
      <c r="Z1924" s="33">
        <f>IF($AB1924="","",IFERROR(INDEX(ITP!$N$3:$N$46,MATCH($AB1924,ITP!$E$3:$E$46,0)),""))</f>
        <v/>
      </c>
      <c r="AA1924" s="13">
        <f>IF(A1924="","",A1924&amp;"|"&amp;COUNTIF($A$2:A1924,A1924))</f>
        <v/>
      </c>
      <c r="AB1924" s="13">
        <f>IF($A1924="","",IFERROR(INDEX(ITP!$C$3:$C$21,MATCH(1,INDEX((ITP!$A$3:$A$21=$A1924)*(((ITP!$B$3:$B$21="")+ISNUMBER(SEARCH(ITP!$B$3:$B$21,$G1924&amp;" "&amp;$T1924)))&gt;0),0),0)),""))</f>
        <v/>
      </c>
    </row>
    <row r="1925">
      <c r="A1925" s="33" t="n"/>
      <c r="B1925" s="10" t="n"/>
      <c r="C1925" s="33" t="n"/>
      <c r="D1925" s="28" t="n"/>
      <c r="E1925" s="10" t="n"/>
      <c r="F1925" s="44" t="n"/>
      <c r="G1925" s="33" t="n"/>
      <c r="H1925" s="33" t="n"/>
      <c r="I1925" s="33" t="n"/>
      <c r="J1925" s="33" t="n"/>
      <c r="K1925" s="44" t="n"/>
      <c r="L1925" s="10" t="n"/>
      <c r="M1925" s="33" t="n"/>
      <c r="N1925" s="33" t="n"/>
      <c r="O1925" s="33" t="n"/>
      <c r="P1925" s="33" t="n"/>
      <c r="Q1925" s="33" t="n"/>
      <c r="R1925" s="33">
        <f>IF($AB1925="","",IFERROR(INDEX(ITP!$G$3:$G$46,MATCH($AB1925,ITP!$E$3:$E$46,0)),""))</f>
        <v/>
      </c>
      <c r="S1925" s="33" t="n"/>
      <c r="T1925" s="33" t="n"/>
      <c r="U1925" s="33">
        <f>IF($AB1925="","",IFERROR(INDEX(ITP!$I$3:$I$46,MATCH($AB1925,ITP!$E$3:$E$46,0)),""))</f>
        <v/>
      </c>
      <c r="V1925" s="33">
        <f>IF($AB1925="","",IFERROR(INDEX(ITP!$J$3:$J$46,MATCH($AB1925,ITP!$E$3:$E$46,0)),""))</f>
        <v/>
      </c>
      <c r="W1925" s="33">
        <f>IF($AB1925="","",IFERROR(INDEX(ITP!$K$3:$K$46,MATCH($AB1925,ITP!$E$3:$E$46,0)),""))</f>
        <v/>
      </c>
      <c r="X1925" s="33">
        <f>IF($AB1925="","",IFERROR(INDEX(ITP!$L$3:$L$46,MATCH($AB1925,ITP!$E$3:$E$46,0)),""))</f>
        <v/>
      </c>
      <c r="Y1925" s="33">
        <f>IF($AB1925="","",IFERROR(INDEX(ITP!$M$3:$M$46,MATCH($AB1925,ITP!$E$3:$E$46,0)),""))</f>
        <v/>
      </c>
      <c r="Z1925" s="33">
        <f>IF($AB1925="","",IFERROR(INDEX(ITP!$N$3:$N$46,MATCH($AB1925,ITP!$E$3:$E$46,0)),""))</f>
        <v/>
      </c>
      <c r="AA1925" s="13">
        <f>IF(A1925="","",A1925&amp;"|"&amp;COUNTIF($A$2:A1925,A1925))</f>
        <v/>
      </c>
      <c r="AB1925" s="13">
        <f>IF($A1925="","",IFERROR(INDEX(ITP!$C$3:$C$21,MATCH(1,INDEX((ITP!$A$3:$A$21=$A1925)*(((ITP!$B$3:$B$21="")+ISNUMBER(SEARCH(ITP!$B$3:$B$21,$G1925&amp;" "&amp;$T1925)))&gt;0),0),0)),""))</f>
        <v/>
      </c>
    </row>
    <row r="1926">
      <c r="A1926" s="33" t="n"/>
      <c r="B1926" s="10" t="n"/>
      <c r="C1926" s="33" t="n"/>
      <c r="D1926" s="28" t="n"/>
      <c r="E1926" s="10" t="n"/>
      <c r="F1926" s="44" t="n"/>
      <c r="G1926" s="33" t="n"/>
      <c r="H1926" s="33" t="n"/>
      <c r="I1926" s="33" t="n"/>
      <c r="J1926" s="33" t="n"/>
      <c r="K1926" s="44" t="n"/>
      <c r="L1926" s="10" t="n"/>
      <c r="M1926" s="33" t="n"/>
      <c r="N1926" s="33" t="n"/>
      <c r="O1926" s="33" t="n"/>
      <c r="P1926" s="33" t="n"/>
      <c r="Q1926" s="33" t="n"/>
      <c r="R1926" s="33">
        <f>IF($AB1926="","",IFERROR(INDEX(ITP!$G$3:$G$46,MATCH($AB1926,ITP!$E$3:$E$46,0)),""))</f>
        <v/>
      </c>
      <c r="S1926" s="33" t="n"/>
      <c r="T1926" s="33" t="n"/>
      <c r="U1926" s="33">
        <f>IF($AB1926="","",IFERROR(INDEX(ITP!$I$3:$I$46,MATCH($AB1926,ITP!$E$3:$E$46,0)),""))</f>
        <v/>
      </c>
      <c r="V1926" s="33">
        <f>IF($AB1926="","",IFERROR(INDEX(ITP!$J$3:$J$46,MATCH($AB1926,ITP!$E$3:$E$46,0)),""))</f>
        <v/>
      </c>
      <c r="W1926" s="33">
        <f>IF($AB1926="","",IFERROR(INDEX(ITP!$K$3:$K$46,MATCH($AB1926,ITP!$E$3:$E$46,0)),""))</f>
        <v/>
      </c>
      <c r="X1926" s="33">
        <f>IF($AB1926="","",IFERROR(INDEX(ITP!$L$3:$L$46,MATCH($AB1926,ITP!$E$3:$E$46,0)),""))</f>
        <v/>
      </c>
      <c r="Y1926" s="33">
        <f>IF($AB1926="","",IFERROR(INDEX(ITP!$M$3:$M$46,MATCH($AB1926,ITP!$E$3:$E$46,0)),""))</f>
        <v/>
      </c>
      <c r="Z1926" s="33">
        <f>IF($AB1926="","",IFERROR(INDEX(ITP!$N$3:$N$46,MATCH($AB1926,ITP!$E$3:$E$46,0)),""))</f>
        <v/>
      </c>
      <c r="AA1926" s="13">
        <f>IF(A1926="","",A1926&amp;"|"&amp;COUNTIF($A$2:A1926,A1926))</f>
        <v/>
      </c>
      <c r="AB1926" s="13">
        <f>IF($A1926="","",IFERROR(INDEX(ITP!$C$3:$C$21,MATCH(1,INDEX((ITP!$A$3:$A$21=$A1926)*(((ITP!$B$3:$B$21="")+ISNUMBER(SEARCH(ITP!$B$3:$B$21,$G1926&amp;" "&amp;$T1926)))&gt;0),0),0)),""))</f>
        <v/>
      </c>
    </row>
    <row r="1927">
      <c r="A1927" s="33" t="n"/>
      <c r="B1927" s="10" t="n"/>
      <c r="C1927" s="33" t="n"/>
      <c r="D1927" s="28" t="n"/>
      <c r="E1927" s="10" t="n"/>
      <c r="F1927" s="44" t="n"/>
      <c r="G1927" s="33" t="n"/>
      <c r="H1927" s="33" t="n"/>
      <c r="I1927" s="33" t="n"/>
      <c r="J1927" s="33" t="n"/>
      <c r="K1927" s="44" t="n"/>
      <c r="L1927" s="10" t="n"/>
      <c r="M1927" s="33" t="n"/>
      <c r="N1927" s="33" t="n"/>
      <c r="O1927" s="33" t="n"/>
      <c r="P1927" s="33" t="n"/>
      <c r="Q1927" s="33" t="n"/>
      <c r="R1927" s="33">
        <f>IF($AB1927="","",IFERROR(INDEX(ITP!$G$3:$G$46,MATCH($AB1927,ITP!$E$3:$E$46,0)),""))</f>
        <v/>
      </c>
      <c r="S1927" s="33" t="n"/>
      <c r="T1927" s="33" t="n"/>
      <c r="U1927" s="33">
        <f>IF($AB1927="","",IFERROR(INDEX(ITP!$I$3:$I$46,MATCH($AB1927,ITP!$E$3:$E$46,0)),""))</f>
        <v/>
      </c>
      <c r="V1927" s="33">
        <f>IF($AB1927="","",IFERROR(INDEX(ITP!$J$3:$J$46,MATCH($AB1927,ITP!$E$3:$E$46,0)),""))</f>
        <v/>
      </c>
      <c r="W1927" s="33">
        <f>IF($AB1927="","",IFERROR(INDEX(ITP!$K$3:$K$46,MATCH($AB1927,ITP!$E$3:$E$46,0)),""))</f>
        <v/>
      </c>
      <c r="X1927" s="33">
        <f>IF($AB1927="","",IFERROR(INDEX(ITP!$L$3:$L$46,MATCH($AB1927,ITP!$E$3:$E$46,0)),""))</f>
        <v/>
      </c>
      <c r="Y1927" s="33">
        <f>IF($AB1927="","",IFERROR(INDEX(ITP!$M$3:$M$46,MATCH($AB1927,ITP!$E$3:$E$46,0)),""))</f>
        <v/>
      </c>
      <c r="Z1927" s="33">
        <f>IF($AB1927="","",IFERROR(INDEX(ITP!$N$3:$N$46,MATCH($AB1927,ITP!$E$3:$E$46,0)),""))</f>
        <v/>
      </c>
      <c r="AA1927" s="13">
        <f>IF(A1927="","",A1927&amp;"|"&amp;COUNTIF($A$2:A1927,A1927))</f>
        <v/>
      </c>
      <c r="AB1927" s="13">
        <f>IF($A1927="","",IFERROR(INDEX(ITP!$C$3:$C$21,MATCH(1,INDEX((ITP!$A$3:$A$21=$A1927)*(((ITP!$B$3:$B$21="")+ISNUMBER(SEARCH(ITP!$B$3:$B$21,$G1927&amp;" "&amp;$T1927)))&gt;0),0),0)),""))</f>
        <v/>
      </c>
    </row>
    <row r="1928">
      <c r="A1928" s="33" t="n"/>
      <c r="B1928" s="10" t="n"/>
      <c r="C1928" s="33" t="n"/>
      <c r="D1928" s="28" t="n"/>
      <c r="E1928" s="10" t="n"/>
      <c r="F1928" s="44" t="n"/>
      <c r="G1928" s="33" t="n"/>
      <c r="H1928" s="33" t="n"/>
      <c r="I1928" s="33" t="n"/>
      <c r="J1928" s="33" t="n"/>
      <c r="K1928" s="44" t="n"/>
      <c r="L1928" s="10" t="n"/>
      <c r="M1928" s="33" t="n"/>
      <c r="N1928" s="33" t="n"/>
      <c r="O1928" s="33" t="n"/>
      <c r="P1928" s="33" t="n"/>
      <c r="Q1928" s="33" t="n"/>
      <c r="R1928" s="33">
        <f>IF($AB1928="","",IFERROR(INDEX(ITP!$G$3:$G$46,MATCH($AB1928,ITP!$E$3:$E$46,0)),""))</f>
        <v/>
      </c>
      <c r="S1928" s="33" t="n"/>
      <c r="T1928" s="33" t="n"/>
      <c r="U1928" s="33">
        <f>IF($AB1928="","",IFERROR(INDEX(ITP!$I$3:$I$46,MATCH($AB1928,ITP!$E$3:$E$46,0)),""))</f>
        <v/>
      </c>
      <c r="V1928" s="33">
        <f>IF($AB1928="","",IFERROR(INDEX(ITP!$J$3:$J$46,MATCH($AB1928,ITP!$E$3:$E$46,0)),""))</f>
        <v/>
      </c>
      <c r="W1928" s="33">
        <f>IF($AB1928="","",IFERROR(INDEX(ITP!$K$3:$K$46,MATCH($AB1928,ITP!$E$3:$E$46,0)),""))</f>
        <v/>
      </c>
      <c r="X1928" s="33">
        <f>IF($AB1928="","",IFERROR(INDEX(ITP!$L$3:$L$46,MATCH($AB1928,ITP!$E$3:$E$46,0)),""))</f>
        <v/>
      </c>
      <c r="Y1928" s="33">
        <f>IF($AB1928="","",IFERROR(INDEX(ITP!$M$3:$M$46,MATCH($AB1928,ITP!$E$3:$E$46,0)),""))</f>
        <v/>
      </c>
      <c r="Z1928" s="33">
        <f>IF($AB1928="","",IFERROR(INDEX(ITP!$N$3:$N$46,MATCH($AB1928,ITP!$E$3:$E$46,0)),""))</f>
        <v/>
      </c>
      <c r="AA1928" s="13">
        <f>IF(A1928="","",A1928&amp;"|"&amp;COUNTIF($A$2:A1928,A1928))</f>
        <v/>
      </c>
      <c r="AB1928" s="13">
        <f>IF($A1928="","",IFERROR(INDEX(ITP!$C$3:$C$21,MATCH(1,INDEX((ITP!$A$3:$A$21=$A1928)*(((ITP!$B$3:$B$21="")+ISNUMBER(SEARCH(ITP!$B$3:$B$21,$G1928&amp;" "&amp;$T1928)))&gt;0),0),0)),""))</f>
        <v/>
      </c>
    </row>
    <row r="1929">
      <c r="A1929" s="33" t="n"/>
      <c r="B1929" s="10" t="n"/>
      <c r="C1929" s="33" t="n"/>
      <c r="D1929" s="28" t="n"/>
      <c r="E1929" s="10" t="n"/>
      <c r="F1929" s="44" t="n"/>
      <c r="G1929" s="33" t="n"/>
      <c r="H1929" s="33" t="n"/>
      <c r="I1929" s="33" t="n"/>
      <c r="J1929" s="33" t="n"/>
      <c r="K1929" s="44" t="n"/>
      <c r="L1929" s="10" t="n"/>
      <c r="M1929" s="33" t="n"/>
      <c r="N1929" s="33" t="n"/>
      <c r="O1929" s="33" t="n"/>
      <c r="P1929" s="33" t="n"/>
      <c r="Q1929" s="33" t="n"/>
      <c r="R1929" s="33">
        <f>IF($AB1929="","",IFERROR(INDEX(ITP!$G$3:$G$46,MATCH($AB1929,ITP!$E$3:$E$46,0)),""))</f>
        <v/>
      </c>
      <c r="S1929" s="33" t="n"/>
      <c r="T1929" s="33" t="n"/>
      <c r="U1929" s="33">
        <f>IF($AB1929="","",IFERROR(INDEX(ITP!$I$3:$I$46,MATCH($AB1929,ITP!$E$3:$E$46,0)),""))</f>
        <v/>
      </c>
      <c r="V1929" s="33">
        <f>IF($AB1929="","",IFERROR(INDEX(ITP!$J$3:$J$46,MATCH($AB1929,ITP!$E$3:$E$46,0)),""))</f>
        <v/>
      </c>
      <c r="W1929" s="33">
        <f>IF($AB1929="","",IFERROR(INDEX(ITP!$K$3:$K$46,MATCH($AB1929,ITP!$E$3:$E$46,0)),""))</f>
        <v/>
      </c>
      <c r="X1929" s="33">
        <f>IF($AB1929="","",IFERROR(INDEX(ITP!$L$3:$L$46,MATCH($AB1929,ITP!$E$3:$E$46,0)),""))</f>
        <v/>
      </c>
      <c r="Y1929" s="33">
        <f>IF($AB1929="","",IFERROR(INDEX(ITP!$M$3:$M$46,MATCH($AB1929,ITP!$E$3:$E$46,0)),""))</f>
        <v/>
      </c>
      <c r="Z1929" s="33">
        <f>IF($AB1929="","",IFERROR(INDEX(ITP!$N$3:$N$46,MATCH($AB1929,ITP!$E$3:$E$46,0)),""))</f>
        <v/>
      </c>
      <c r="AA1929" s="13">
        <f>IF(A1929="","",A1929&amp;"|"&amp;COUNTIF($A$2:A1929,A1929))</f>
        <v/>
      </c>
      <c r="AB1929" s="13">
        <f>IF($A1929="","",IFERROR(INDEX(ITP!$C$3:$C$21,MATCH(1,INDEX((ITP!$A$3:$A$21=$A1929)*(((ITP!$B$3:$B$21="")+ISNUMBER(SEARCH(ITP!$B$3:$B$21,$G1929&amp;" "&amp;$T1929)))&gt;0),0),0)),""))</f>
        <v/>
      </c>
    </row>
    <row r="1930">
      <c r="A1930" s="33" t="n"/>
      <c r="B1930" s="10" t="n"/>
      <c r="C1930" s="33" t="n"/>
      <c r="D1930" s="28" t="n"/>
      <c r="E1930" s="10" t="n"/>
      <c r="F1930" s="44" t="n"/>
      <c r="G1930" s="33" t="n"/>
      <c r="H1930" s="33" t="n"/>
      <c r="I1930" s="33" t="n"/>
      <c r="J1930" s="33" t="n"/>
      <c r="K1930" s="44" t="n"/>
      <c r="L1930" s="10" t="n"/>
      <c r="M1930" s="33" t="n"/>
      <c r="N1930" s="33" t="n"/>
      <c r="O1930" s="33" t="n"/>
      <c r="P1930" s="33" t="n"/>
      <c r="Q1930" s="33" t="n"/>
      <c r="R1930" s="33">
        <f>IF($AB1930="","",IFERROR(INDEX(ITP!$G$3:$G$46,MATCH($AB1930,ITP!$E$3:$E$46,0)),""))</f>
        <v/>
      </c>
      <c r="S1930" s="33" t="n"/>
      <c r="T1930" s="33" t="n"/>
      <c r="U1930" s="33">
        <f>IF($AB1930="","",IFERROR(INDEX(ITP!$I$3:$I$46,MATCH($AB1930,ITP!$E$3:$E$46,0)),""))</f>
        <v/>
      </c>
      <c r="V1930" s="33">
        <f>IF($AB1930="","",IFERROR(INDEX(ITP!$J$3:$J$46,MATCH($AB1930,ITP!$E$3:$E$46,0)),""))</f>
        <v/>
      </c>
      <c r="W1930" s="33">
        <f>IF($AB1930="","",IFERROR(INDEX(ITP!$K$3:$K$46,MATCH($AB1930,ITP!$E$3:$E$46,0)),""))</f>
        <v/>
      </c>
      <c r="X1930" s="33">
        <f>IF($AB1930="","",IFERROR(INDEX(ITP!$L$3:$L$46,MATCH($AB1930,ITP!$E$3:$E$46,0)),""))</f>
        <v/>
      </c>
      <c r="Y1930" s="33">
        <f>IF($AB1930="","",IFERROR(INDEX(ITP!$M$3:$M$46,MATCH($AB1930,ITP!$E$3:$E$46,0)),""))</f>
        <v/>
      </c>
      <c r="Z1930" s="33">
        <f>IF($AB1930="","",IFERROR(INDEX(ITP!$N$3:$N$46,MATCH($AB1930,ITP!$E$3:$E$46,0)),""))</f>
        <v/>
      </c>
      <c r="AA1930" s="13">
        <f>IF(A1930="","",A1930&amp;"|"&amp;COUNTIF($A$2:A1930,A1930))</f>
        <v/>
      </c>
      <c r="AB1930" s="13">
        <f>IF($A1930="","",IFERROR(INDEX(ITP!$C$3:$C$21,MATCH(1,INDEX((ITP!$A$3:$A$21=$A1930)*(((ITP!$B$3:$B$21="")+ISNUMBER(SEARCH(ITP!$B$3:$B$21,$G1930&amp;" "&amp;$T1930)))&gt;0),0),0)),""))</f>
        <v/>
      </c>
    </row>
    <row r="1931">
      <c r="A1931" s="33" t="n"/>
      <c r="B1931" s="10" t="n"/>
      <c r="C1931" s="33" t="n"/>
      <c r="D1931" s="28" t="n"/>
      <c r="E1931" s="10" t="n"/>
      <c r="F1931" s="44" t="n"/>
      <c r="G1931" s="33" t="n"/>
      <c r="H1931" s="33" t="n"/>
      <c r="I1931" s="33" t="n"/>
      <c r="J1931" s="33" t="n"/>
      <c r="K1931" s="44" t="n"/>
      <c r="L1931" s="10" t="n"/>
      <c r="M1931" s="33" t="n"/>
      <c r="N1931" s="33" t="n"/>
      <c r="O1931" s="33" t="n"/>
      <c r="P1931" s="33" t="n"/>
      <c r="Q1931" s="33" t="n"/>
      <c r="R1931" s="33">
        <f>IF($AB1931="","",IFERROR(INDEX(ITP!$G$3:$G$46,MATCH($AB1931,ITP!$E$3:$E$46,0)),""))</f>
        <v/>
      </c>
      <c r="S1931" s="33" t="n"/>
      <c r="T1931" s="33" t="n"/>
      <c r="U1931" s="33">
        <f>IF($AB1931="","",IFERROR(INDEX(ITP!$I$3:$I$46,MATCH($AB1931,ITP!$E$3:$E$46,0)),""))</f>
        <v/>
      </c>
      <c r="V1931" s="33">
        <f>IF($AB1931="","",IFERROR(INDEX(ITP!$J$3:$J$46,MATCH($AB1931,ITP!$E$3:$E$46,0)),""))</f>
        <v/>
      </c>
      <c r="W1931" s="33">
        <f>IF($AB1931="","",IFERROR(INDEX(ITP!$K$3:$K$46,MATCH($AB1931,ITP!$E$3:$E$46,0)),""))</f>
        <v/>
      </c>
      <c r="X1931" s="33">
        <f>IF($AB1931="","",IFERROR(INDEX(ITP!$L$3:$L$46,MATCH($AB1931,ITP!$E$3:$E$46,0)),""))</f>
        <v/>
      </c>
      <c r="Y1931" s="33">
        <f>IF($AB1931="","",IFERROR(INDEX(ITP!$M$3:$M$46,MATCH($AB1931,ITP!$E$3:$E$46,0)),""))</f>
        <v/>
      </c>
      <c r="Z1931" s="33">
        <f>IF($AB1931="","",IFERROR(INDEX(ITP!$N$3:$N$46,MATCH($AB1931,ITP!$E$3:$E$46,0)),""))</f>
        <v/>
      </c>
      <c r="AA1931" s="13">
        <f>IF(A1931="","",A1931&amp;"|"&amp;COUNTIF($A$2:A1931,A1931))</f>
        <v/>
      </c>
      <c r="AB1931" s="13">
        <f>IF($A1931="","",IFERROR(INDEX(ITP!$C$3:$C$21,MATCH(1,INDEX((ITP!$A$3:$A$21=$A1931)*(((ITP!$B$3:$B$21="")+ISNUMBER(SEARCH(ITP!$B$3:$B$21,$G1931&amp;" "&amp;$T1931)))&gt;0),0),0)),""))</f>
        <v/>
      </c>
    </row>
    <row r="1932">
      <c r="A1932" s="33" t="n"/>
      <c r="B1932" s="10" t="n"/>
      <c r="C1932" s="33" t="n"/>
      <c r="D1932" s="28" t="n"/>
      <c r="E1932" s="10" t="n"/>
      <c r="F1932" s="44" t="n"/>
      <c r="G1932" s="33" t="n"/>
      <c r="H1932" s="33" t="n"/>
      <c r="I1932" s="33" t="n"/>
      <c r="J1932" s="33" t="n"/>
      <c r="K1932" s="44" t="n"/>
      <c r="L1932" s="10" t="n"/>
      <c r="M1932" s="33" t="n"/>
      <c r="N1932" s="33" t="n"/>
      <c r="O1932" s="33" t="n"/>
      <c r="P1932" s="33" t="n"/>
      <c r="Q1932" s="33" t="n"/>
      <c r="R1932" s="33">
        <f>IF($AB1932="","",IFERROR(INDEX(ITP!$G$3:$G$46,MATCH($AB1932,ITP!$E$3:$E$46,0)),""))</f>
        <v/>
      </c>
      <c r="S1932" s="33" t="n"/>
      <c r="T1932" s="33" t="n"/>
      <c r="U1932" s="33">
        <f>IF($AB1932="","",IFERROR(INDEX(ITP!$I$3:$I$46,MATCH($AB1932,ITP!$E$3:$E$46,0)),""))</f>
        <v/>
      </c>
      <c r="V1932" s="33">
        <f>IF($AB1932="","",IFERROR(INDEX(ITP!$J$3:$J$46,MATCH($AB1932,ITP!$E$3:$E$46,0)),""))</f>
        <v/>
      </c>
      <c r="W1932" s="33">
        <f>IF($AB1932="","",IFERROR(INDEX(ITP!$K$3:$K$46,MATCH($AB1932,ITP!$E$3:$E$46,0)),""))</f>
        <v/>
      </c>
      <c r="X1932" s="33">
        <f>IF($AB1932="","",IFERROR(INDEX(ITP!$L$3:$L$46,MATCH($AB1932,ITP!$E$3:$E$46,0)),""))</f>
        <v/>
      </c>
      <c r="Y1932" s="33">
        <f>IF($AB1932="","",IFERROR(INDEX(ITP!$M$3:$M$46,MATCH($AB1932,ITP!$E$3:$E$46,0)),""))</f>
        <v/>
      </c>
      <c r="Z1932" s="33">
        <f>IF($AB1932="","",IFERROR(INDEX(ITP!$N$3:$N$46,MATCH($AB1932,ITP!$E$3:$E$46,0)),""))</f>
        <v/>
      </c>
      <c r="AA1932" s="13">
        <f>IF(A1932="","",A1932&amp;"|"&amp;COUNTIF($A$2:A1932,A1932))</f>
        <v/>
      </c>
      <c r="AB1932" s="13">
        <f>IF($A1932="","",IFERROR(INDEX(ITP!$C$3:$C$21,MATCH(1,INDEX((ITP!$A$3:$A$21=$A1932)*(((ITP!$B$3:$B$21="")+ISNUMBER(SEARCH(ITP!$B$3:$B$21,$G1932&amp;" "&amp;$T1932)))&gt;0),0),0)),""))</f>
        <v/>
      </c>
    </row>
    <row r="1933">
      <c r="A1933" s="33" t="n"/>
      <c r="B1933" s="10" t="n"/>
      <c r="C1933" s="33" t="n"/>
      <c r="D1933" s="28" t="n"/>
      <c r="E1933" s="10" t="n"/>
      <c r="F1933" s="44" t="n"/>
      <c r="G1933" s="33" t="n"/>
      <c r="H1933" s="33" t="n"/>
      <c r="I1933" s="33" t="n"/>
      <c r="J1933" s="33" t="n"/>
      <c r="K1933" s="44" t="n"/>
      <c r="L1933" s="10" t="n"/>
      <c r="M1933" s="33" t="n"/>
      <c r="N1933" s="33" t="n"/>
      <c r="O1933" s="33" t="n"/>
      <c r="P1933" s="33" t="n"/>
      <c r="Q1933" s="33" t="n"/>
      <c r="R1933" s="33">
        <f>IF($AB1933="","",IFERROR(INDEX(ITP!$G$3:$G$46,MATCH($AB1933,ITP!$E$3:$E$46,0)),""))</f>
        <v/>
      </c>
      <c r="S1933" s="33" t="n"/>
      <c r="T1933" s="33" t="n"/>
      <c r="U1933" s="33">
        <f>IF($AB1933="","",IFERROR(INDEX(ITP!$I$3:$I$46,MATCH($AB1933,ITP!$E$3:$E$46,0)),""))</f>
        <v/>
      </c>
      <c r="V1933" s="33">
        <f>IF($AB1933="","",IFERROR(INDEX(ITP!$J$3:$J$46,MATCH($AB1933,ITP!$E$3:$E$46,0)),""))</f>
        <v/>
      </c>
      <c r="W1933" s="33">
        <f>IF($AB1933="","",IFERROR(INDEX(ITP!$K$3:$K$46,MATCH($AB1933,ITP!$E$3:$E$46,0)),""))</f>
        <v/>
      </c>
      <c r="X1933" s="33">
        <f>IF($AB1933="","",IFERROR(INDEX(ITP!$L$3:$L$46,MATCH($AB1933,ITP!$E$3:$E$46,0)),""))</f>
        <v/>
      </c>
      <c r="Y1933" s="33">
        <f>IF($AB1933="","",IFERROR(INDEX(ITP!$M$3:$M$46,MATCH($AB1933,ITP!$E$3:$E$46,0)),""))</f>
        <v/>
      </c>
      <c r="Z1933" s="33">
        <f>IF($AB1933="","",IFERROR(INDEX(ITP!$N$3:$N$46,MATCH($AB1933,ITP!$E$3:$E$46,0)),""))</f>
        <v/>
      </c>
      <c r="AA1933" s="13">
        <f>IF(A1933="","",A1933&amp;"|"&amp;COUNTIF($A$2:A1933,A1933))</f>
        <v/>
      </c>
      <c r="AB1933" s="13">
        <f>IF($A1933="","",IFERROR(INDEX(ITP!$C$3:$C$21,MATCH(1,INDEX((ITP!$A$3:$A$21=$A1933)*(((ITP!$B$3:$B$21="")+ISNUMBER(SEARCH(ITP!$B$3:$B$21,$G1933&amp;" "&amp;$T1933)))&gt;0),0),0)),""))</f>
        <v/>
      </c>
    </row>
    <row r="1934">
      <c r="A1934" s="33" t="n"/>
      <c r="B1934" s="10" t="n"/>
      <c r="C1934" s="33" t="n"/>
      <c r="D1934" s="28" t="n"/>
      <c r="E1934" s="10" t="n"/>
      <c r="F1934" s="44" t="n"/>
      <c r="G1934" s="33" t="n"/>
      <c r="H1934" s="33" t="n"/>
      <c r="I1934" s="33" t="n"/>
      <c r="J1934" s="33" t="n"/>
      <c r="K1934" s="44" t="n"/>
      <c r="L1934" s="10" t="n"/>
      <c r="M1934" s="33" t="n"/>
      <c r="N1934" s="33" t="n"/>
      <c r="O1934" s="33" t="n"/>
      <c r="P1934" s="33" t="n"/>
      <c r="Q1934" s="33" t="n"/>
      <c r="R1934" s="33">
        <f>IF($AB1934="","",IFERROR(INDEX(ITP!$G$3:$G$46,MATCH($AB1934,ITP!$E$3:$E$46,0)),""))</f>
        <v/>
      </c>
      <c r="S1934" s="33" t="n"/>
      <c r="T1934" s="33" t="n"/>
      <c r="U1934" s="33">
        <f>IF($AB1934="","",IFERROR(INDEX(ITP!$I$3:$I$46,MATCH($AB1934,ITP!$E$3:$E$46,0)),""))</f>
        <v/>
      </c>
      <c r="V1934" s="33">
        <f>IF($AB1934="","",IFERROR(INDEX(ITP!$J$3:$J$46,MATCH($AB1934,ITP!$E$3:$E$46,0)),""))</f>
        <v/>
      </c>
      <c r="W1934" s="33">
        <f>IF($AB1934="","",IFERROR(INDEX(ITP!$K$3:$K$46,MATCH($AB1934,ITP!$E$3:$E$46,0)),""))</f>
        <v/>
      </c>
      <c r="X1934" s="33">
        <f>IF($AB1934="","",IFERROR(INDEX(ITP!$L$3:$L$46,MATCH($AB1934,ITP!$E$3:$E$46,0)),""))</f>
        <v/>
      </c>
      <c r="Y1934" s="33">
        <f>IF($AB1934="","",IFERROR(INDEX(ITP!$M$3:$M$46,MATCH($AB1934,ITP!$E$3:$E$46,0)),""))</f>
        <v/>
      </c>
      <c r="Z1934" s="33">
        <f>IF($AB1934="","",IFERROR(INDEX(ITP!$N$3:$N$46,MATCH($AB1934,ITP!$E$3:$E$46,0)),""))</f>
        <v/>
      </c>
      <c r="AA1934" s="13">
        <f>IF(A1934="","",A1934&amp;"|"&amp;COUNTIF($A$2:A1934,A1934))</f>
        <v/>
      </c>
      <c r="AB1934" s="13">
        <f>IF($A1934="","",IFERROR(INDEX(ITP!$C$3:$C$21,MATCH(1,INDEX((ITP!$A$3:$A$21=$A1934)*(((ITP!$B$3:$B$21="")+ISNUMBER(SEARCH(ITP!$B$3:$B$21,$G1934&amp;" "&amp;$T1934)))&gt;0),0),0)),""))</f>
        <v/>
      </c>
    </row>
    <row r="1935">
      <c r="A1935" s="33" t="n"/>
      <c r="B1935" s="10" t="n"/>
      <c r="C1935" s="33" t="n"/>
      <c r="D1935" s="28" t="n"/>
      <c r="E1935" s="10" t="n"/>
      <c r="F1935" s="44" t="n"/>
      <c r="G1935" s="33" t="n"/>
      <c r="H1935" s="33" t="n"/>
      <c r="I1935" s="33" t="n"/>
      <c r="J1935" s="33" t="n"/>
      <c r="K1935" s="44" t="n"/>
      <c r="L1935" s="10" t="n"/>
      <c r="M1935" s="33" t="n"/>
      <c r="N1935" s="33" t="n"/>
      <c r="O1935" s="33" t="n"/>
      <c r="P1935" s="33" t="n"/>
      <c r="Q1935" s="33" t="n"/>
      <c r="R1935" s="33">
        <f>IF($AB1935="","",IFERROR(INDEX(ITP!$G$3:$G$46,MATCH($AB1935,ITP!$E$3:$E$46,0)),""))</f>
        <v/>
      </c>
      <c r="S1935" s="33" t="n"/>
      <c r="T1935" s="33" t="n"/>
      <c r="U1935" s="33">
        <f>IF($AB1935="","",IFERROR(INDEX(ITP!$I$3:$I$46,MATCH($AB1935,ITP!$E$3:$E$46,0)),""))</f>
        <v/>
      </c>
      <c r="V1935" s="33">
        <f>IF($AB1935="","",IFERROR(INDEX(ITP!$J$3:$J$46,MATCH($AB1935,ITP!$E$3:$E$46,0)),""))</f>
        <v/>
      </c>
      <c r="W1935" s="33">
        <f>IF($AB1935="","",IFERROR(INDEX(ITP!$K$3:$K$46,MATCH($AB1935,ITP!$E$3:$E$46,0)),""))</f>
        <v/>
      </c>
      <c r="X1935" s="33">
        <f>IF($AB1935="","",IFERROR(INDEX(ITP!$L$3:$L$46,MATCH($AB1935,ITP!$E$3:$E$46,0)),""))</f>
        <v/>
      </c>
      <c r="Y1935" s="33">
        <f>IF($AB1935="","",IFERROR(INDEX(ITP!$M$3:$M$46,MATCH($AB1935,ITP!$E$3:$E$46,0)),""))</f>
        <v/>
      </c>
      <c r="Z1935" s="33">
        <f>IF($AB1935="","",IFERROR(INDEX(ITP!$N$3:$N$46,MATCH($AB1935,ITP!$E$3:$E$46,0)),""))</f>
        <v/>
      </c>
      <c r="AA1935" s="13">
        <f>IF(A1935="","",A1935&amp;"|"&amp;COUNTIF($A$2:A1935,A1935))</f>
        <v/>
      </c>
      <c r="AB1935" s="13">
        <f>IF($A1935="","",IFERROR(INDEX(ITP!$C$3:$C$21,MATCH(1,INDEX((ITP!$A$3:$A$21=$A1935)*(((ITP!$B$3:$B$21="")+ISNUMBER(SEARCH(ITP!$B$3:$B$21,$G1935&amp;" "&amp;$T1935)))&gt;0),0),0)),""))</f>
        <v/>
      </c>
    </row>
    <row r="1936">
      <c r="A1936" s="33" t="n"/>
      <c r="B1936" s="10" t="n"/>
      <c r="C1936" s="33" t="n"/>
      <c r="D1936" s="28" t="n"/>
      <c r="E1936" s="10" t="n"/>
      <c r="F1936" s="44" t="n"/>
      <c r="G1936" s="33" t="n"/>
      <c r="H1936" s="33" t="n"/>
      <c r="I1936" s="33" t="n"/>
      <c r="J1936" s="33" t="n"/>
      <c r="K1936" s="44" t="n"/>
      <c r="L1936" s="10" t="n"/>
      <c r="M1936" s="33" t="n"/>
      <c r="N1936" s="33" t="n"/>
      <c r="O1936" s="33" t="n"/>
      <c r="P1936" s="33" t="n"/>
      <c r="Q1936" s="33" t="n"/>
      <c r="R1936" s="33">
        <f>IF($AB1936="","",IFERROR(INDEX(ITP!$G$3:$G$46,MATCH($AB1936,ITP!$E$3:$E$46,0)),""))</f>
        <v/>
      </c>
      <c r="S1936" s="33" t="n"/>
      <c r="T1936" s="33" t="n"/>
      <c r="U1936" s="33">
        <f>IF($AB1936="","",IFERROR(INDEX(ITP!$I$3:$I$46,MATCH($AB1936,ITP!$E$3:$E$46,0)),""))</f>
        <v/>
      </c>
      <c r="V1936" s="33">
        <f>IF($AB1936="","",IFERROR(INDEX(ITP!$J$3:$J$46,MATCH($AB1936,ITP!$E$3:$E$46,0)),""))</f>
        <v/>
      </c>
      <c r="W1936" s="33">
        <f>IF($AB1936="","",IFERROR(INDEX(ITP!$K$3:$K$46,MATCH($AB1936,ITP!$E$3:$E$46,0)),""))</f>
        <v/>
      </c>
      <c r="X1936" s="33">
        <f>IF($AB1936="","",IFERROR(INDEX(ITP!$L$3:$L$46,MATCH($AB1936,ITP!$E$3:$E$46,0)),""))</f>
        <v/>
      </c>
      <c r="Y1936" s="33">
        <f>IF($AB1936="","",IFERROR(INDEX(ITP!$M$3:$M$46,MATCH($AB1936,ITP!$E$3:$E$46,0)),""))</f>
        <v/>
      </c>
      <c r="Z1936" s="33">
        <f>IF($AB1936="","",IFERROR(INDEX(ITP!$N$3:$N$46,MATCH($AB1936,ITP!$E$3:$E$46,0)),""))</f>
        <v/>
      </c>
      <c r="AA1936" s="13">
        <f>IF(A1936="","",A1936&amp;"|"&amp;COUNTIF($A$2:A1936,A1936))</f>
        <v/>
      </c>
      <c r="AB1936" s="13">
        <f>IF($A1936="","",IFERROR(INDEX(ITP!$C$3:$C$21,MATCH(1,INDEX((ITP!$A$3:$A$21=$A1936)*(((ITP!$B$3:$B$21="")+ISNUMBER(SEARCH(ITP!$B$3:$B$21,$G1936&amp;" "&amp;$T1936)))&gt;0),0),0)),""))</f>
        <v/>
      </c>
    </row>
    <row r="1937">
      <c r="A1937" s="33" t="n"/>
      <c r="B1937" s="10" t="n"/>
      <c r="C1937" s="33" t="n"/>
      <c r="D1937" s="28" t="n"/>
      <c r="E1937" s="10" t="n"/>
      <c r="F1937" s="44" t="n"/>
      <c r="G1937" s="33" t="n"/>
      <c r="H1937" s="33" t="n"/>
      <c r="I1937" s="33" t="n"/>
      <c r="J1937" s="33" t="n"/>
      <c r="K1937" s="44" t="n"/>
      <c r="L1937" s="10" t="n"/>
      <c r="M1937" s="33" t="n"/>
      <c r="N1937" s="33" t="n"/>
      <c r="O1937" s="33" t="n"/>
      <c r="P1937" s="33" t="n"/>
      <c r="Q1937" s="33" t="n"/>
      <c r="R1937" s="33">
        <f>IF($AB1937="","",IFERROR(INDEX(ITP!$G$3:$G$46,MATCH($AB1937,ITP!$E$3:$E$46,0)),""))</f>
        <v/>
      </c>
      <c r="S1937" s="33" t="n"/>
      <c r="T1937" s="33" t="n"/>
      <c r="U1937" s="33">
        <f>IF($AB1937="","",IFERROR(INDEX(ITP!$I$3:$I$46,MATCH($AB1937,ITP!$E$3:$E$46,0)),""))</f>
        <v/>
      </c>
      <c r="V1937" s="33">
        <f>IF($AB1937="","",IFERROR(INDEX(ITP!$J$3:$J$46,MATCH($AB1937,ITP!$E$3:$E$46,0)),""))</f>
        <v/>
      </c>
      <c r="W1937" s="33">
        <f>IF($AB1937="","",IFERROR(INDEX(ITP!$K$3:$K$46,MATCH($AB1937,ITP!$E$3:$E$46,0)),""))</f>
        <v/>
      </c>
      <c r="X1937" s="33">
        <f>IF($AB1937="","",IFERROR(INDEX(ITP!$L$3:$L$46,MATCH($AB1937,ITP!$E$3:$E$46,0)),""))</f>
        <v/>
      </c>
      <c r="Y1937" s="33">
        <f>IF($AB1937="","",IFERROR(INDEX(ITP!$M$3:$M$46,MATCH($AB1937,ITP!$E$3:$E$46,0)),""))</f>
        <v/>
      </c>
      <c r="Z1937" s="33">
        <f>IF($AB1937="","",IFERROR(INDEX(ITP!$N$3:$N$46,MATCH($AB1937,ITP!$E$3:$E$46,0)),""))</f>
        <v/>
      </c>
      <c r="AA1937" s="13">
        <f>IF(A1937="","",A1937&amp;"|"&amp;COUNTIF($A$2:A1937,A1937))</f>
        <v/>
      </c>
      <c r="AB1937" s="13">
        <f>IF($A1937="","",IFERROR(INDEX(ITP!$C$3:$C$21,MATCH(1,INDEX((ITP!$A$3:$A$21=$A1937)*(((ITP!$B$3:$B$21="")+ISNUMBER(SEARCH(ITP!$B$3:$B$21,$G1937&amp;" "&amp;$T1937)))&gt;0),0),0)),""))</f>
        <v/>
      </c>
    </row>
    <row r="1938">
      <c r="A1938" s="33" t="n"/>
      <c r="B1938" s="10" t="n"/>
      <c r="C1938" s="33" t="n"/>
      <c r="D1938" s="28" t="n"/>
      <c r="E1938" s="10" t="n"/>
      <c r="F1938" s="44" t="n"/>
      <c r="G1938" s="33" t="n"/>
      <c r="H1938" s="33" t="n"/>
      <c r="I1938" s="33" t="n"/>
      <c r="J1938" s="33" t="n"/>
      <c r="K1938" s="44" t="n"/>
      <c r="L1938" s="10" t="n"/>
      <c r="M1938" s="33" t="n"/>
      <c r="N1938" s="33" t="n"/>
      <c r="O1938" s="33" t="n"/>
      <c r="P1938" s="33" t="n"/>
      <c r="Q1938" s="33" t="n"/>
      <c r="R1938" s="33">
        <f>IF($AB1938="","",IFERROR(INDEX(ITP!$G$3:$G$46,MATCH($AB1938,ITP!$E$3:$E$46,0)),""))</f>
        <v/>
      </c>
      <c r="S1938" s="33" t="n"/>
      <c r="T1938" s="33" t="n"/>
      <c r="U1938" s="33">
        <f>IF($AB1938="","",IFERROR(INDEX(ITP!$I$3:$I$46,MATCH($AB1938,ITP!$E$3:$E$46,0)),""))</f>
        <v/>
      </c>
      <c r="V1938" s="33">
        <f>IF($AB1938="","",IFERROR(INDEX(ITP!$J$3:$J$46,MATCH($AB1938,ITP!$E$3:$E$46,0)),""))</f>
        <v/>
      </c>
      <c r="W1938" s="33">
        <f>IF($AB1938="","",IFERROR(INDEX(ITP!$K$3:$K$46,MATCH($AB1938,ITP!$E$3:$E$46,0)),""))</f>
        <v/>
      </c>
      <c r="X1938" s="33">
        <f>IF($AB1938="","",IFERROR(INDEX(ITP!$L$3:$L$46,MATCH($AB1938,ITP!$E$3:$E$46,0)),""))</f>
        <v/>
      </c>
      <c r="Y1938" s="33">
        <f>IF($AB1938="","",IFERROR(INDEX(ITP!$M$3:$M$46,MATCH($AB1938,ITP!$E$3:$E$46,0)),""))</f>
        <v/>
      </c>
      <c r="Z1938" s="33">
        <f>IF($AB1938="","",IFERROR(INDEX(ITP!$N$3:$N$46,MATCH($AB1938,ITP!$E$3:$E$46,0)),""))</f>
        <v/>
      </c>
      <c r="AA1938" s="13">
        <f>IF(A1938="","",A1938&amp;"|"&amp;COUNTIF($A$2:A1938,A1938))</f>
        <v/>
      </c>
      <c r="AB1938" s="13">
        <f>IF($A1938="","",IFERROR(INDEX(ITP!$C$3:$C$21,MATCH(1,INDEX((ITP!$A$3:$A$21=$A1938)*(((ITP!$B$3:$B$21="")+ISNUMBER(SEARCH(ITP!$B$3:$B$21,$G1938&amp;" "&amp;$T1938)))&gt;0),0),0)),""))</f>
        <v/>
      </c>
    </row>
    <row r="1939">
      <c r="A1939" s="33" t="n"/>
      <c r="B1939" s="10" t="n"/>
      <c r="C1939" s="33" t="n"/>
      <c r="D1939" s="28" t="n"/>
      <c r="E1939" s="10" t="n"/>
      <c r="F1939" s="44" t="n"/>
      <c r="G1939" s="33" t="n"/>
      <c r="H1939" s="33" t="n"/>
      <c r="I1939" s="33" t="n"/>
      <c r="J1939" s="33" t="n"/>
      <c r="K1939" s="44" t="n"/>
      <c r="L1939" s="10" t="n"/>
      <c r="M1939" s="33" t="n"/>
      <c r="N1939" s="33" t="n"/>
      <c r="O1939" s="33" t="n"/>
      <c r="P1939" s="33" t="n"/>
      <c r="Q1939" s="33" t="n"/>
      <c r="R1939" s="33">
        <f>IF($AB1939="","",IFERROR(INDEX(ITP!$G$3:$G$46,MATCH($AB1939,ITP!$E$3:$E$46,0)),""))</f>
        <v/>
      </c>
      <c r="S1939" s="33" t="n"/>
      <c r="T1939" s="33" t="n"/>
      <c r="U1939" s="33">
        <f>IF($AB1939="","",IFERROR(INDEX(ITP!$I$3:$I$46,MATCH($AB1939,ITP!$E$3:$E$46,0)),""))</f>
        <v/>
      </c>
      <c r="V1939" s="33">
        <f>IF($AB1939="","",IFERROR(INDEX(ITP!$J$3:$J$46,MATCH($AB1939,ITP!$E$3:$E$46,0)),""))</f>
        <v/>
      </c>
      <c r="W1939" s="33">
        <f>IF($AB1939="","",IFERROR(INDEX(ITP!$K$3:$K$46,MATCH($AB1939,ITP!$E$3:$E$46,0)),""))</f>
        <v/>
      </c>
      <c r="X1939" s="33">
        <f>IF($AB1939="","",IFERROR(INDEX(ITP!$L$3:$L$46,MATCH($AB1939,ITP!$E$3:$E$46,0)),""))</f>
        <v/>
      </c>
      <c r="Y1939" s="33">
        <f>IF($AB1939="","",IFERROR(INDEX(ITP!$M$3:$M$46,MATCH($AB1939,ITP!$E$3:$E$46,0)),""))</f>
        <v/>
      </c>
      <c r="Z1939" s="33">
        <f>IF($AB1939="","",IFERROR(INDEX(ITP!$N$3:$N$46,MATCH($AB1939,ITP!$E$3:$E$46,0)),""))</f>
        <v/>
      </c>
      <c r="AA1939" s="13">
        <f>IF(A1939="","",A1939&amp;"|"&amp;COUNTIF($A$2:A1939,A1939))</f>
        <v/>
      </c>
      <c r="AB1939" s="13">
        <f>IF($A1939="","",IFERROR(INDEX(ITP!$C$3:$C$21,MATCH(1,INDEX((ITP!$A$3:$A$21=$A1939)*(((ITP!$B$3:$B$21="")+ISNUMBER(SEARCH(ITP!$B$3:$B$21,$G1939&amp;" "&amp;$T1939)))&gt;0),0),0)),""))</f>
        <v/>
      </c>
    </row>
    <row r="1940">
      <c r="A1940" s="33" t="n"/>
      <c r="B1940" s="10" t="n"/>
      <c r="C1940" s="33" t="n"/>
      <c r="D1940" s="28" t="n"/>
      <c r="E1940" s="10" t="n"/>
      <c r="F1940" s="44" t="n"/>
      <c r="G1940" s="33" t="n"/>
      <c r="H1940" s="33" t="n"/>
      <c r="I1940" s="33" t="n"/>
      <c r="J1940" s="33" t="n"/>
      <c r="K1940" s="44" t="n"/>
      <c r="L1940" s="10" t="n"/>
      <c r="M1940" s="33" t="n"/>
      <c r="N1940" s="33" t="n"/>
      <c r="O1940" s="33" t="n"/>
      <c r="P1940" s="33" t="n"/>
      <c r="Q1940" s="33" t="n"/>
      <c r="R1940" s="33">
        <f>IF($AB1940="","",IFERROR(INDEX(ITP!$G$3:$G$46,MATCH($AB1940,ITP!$E$3:$E$46,0)),""))</f>
        <v/>
      </c>
      <c r="S1940" s="33" t="n"/>
      <c r="T1940" s="33" t="n"/>
      <c r="U1940" s="33">
        <f>IF($AB1940="","",IFERROR(INDEX(ITP!$I$3:$I$46,MATCH($AB1940,ITP!$E$3:$E$46,0)),""))</f>
        <v/>
      </c>
      <c r="V1940" s="33">
        <f>IF($AB1940="","",IFERROR(INDEX(ITP!$J$3:$J$46,MATCH($AB1940,ITP!$E$3:$E$46,0)),""))</f>
        <v/>
      </c>
      <c r="W1940" s="33">
        <f>IF($AB1940="","",IFERROR(INDEX(ITP!$K$3:$K$46,MATCH($AB1940,ITP!$E$3:$E$46,0)),""))</f>
        <v/>
      </c>
      <c r="X1940" s="33">
        <f>IF($AB1940="","",IFERROR(INDEX(ITP!$L$3:$L$46,MATCH($AB1940,ITP!$E$3:$E$46,0)),""))</f>
        <v/>
      </c>
      <c r="Y1940" s="33">
        <f>IF($AB1940="","",IFERROR(INDEX(ITP!$M$3:$M$46,MATCH($AB1940,ITP!$E$3:$E$46,0)),""))</f>
        <v/>
      </c>
      <c r="Z1940" s="33">
        <f>IF($AB1940="","",IFERROR(INDEX(ITP!$N$3:$N$46,MATCH($AB1940,ITP!$E$3:$E$46,0)),""))</f>
        <v/>
      </c>
      <c r="AA1940" s="13">
        <f>IF(A1940="","",A1940&amp;"|"&amp;COUNTIF($A$2:A1940,A1940))</f>
        <v/>
      </c>
      <c r="AB1940" s="13">
        <f>IF($A1940="","",IFERROR(INDEX(ITP!$C$3:$C$21,MATCH(1,INDEX((ITP!$A$3:$A$21=$A1940)*(((ITP!$B$3:$B$21="")+ISNUMBER(SEARCH(ITP!$B$3:$B$21,$G1940&amp;" "&amp;$T1940)))&gt;0),0),0)),""))</f>
        <v/>
      </c>
    </row>
    <row r="1941">
      <c r="A1941" s="33" t="n"/>
      <c r="B1941" s="10" t="n"/>
      <c r="C1941" s="33" t="n"/>
      <c r="D1941" s="28" t="n"/>
      <c r="E1941" s="10" t="n"/>
      <c r="F1941" s="44" t="n"/>
      <c r="G1941" s="33" t="n"/>
      <c r="H1941" s="33" t="n"/>
      <c r="I1941" s="33" t="n"/>
      <c r="J1941" s="33" t="n"/>
      <c r="K1941" s="44" t="n"/>
      <c r="L1941" s="10" t="n"/>
      <c r="M1941" s="33" t="n"/>
      <c r="N1941" s="33" t="n"/>
      <c r="O1941" s="33" t="n"/>
      <c r="P1941" s="33" t="n"/>
      <c r="Q1941" s="33" t="n"/>
      <c r="R1941" s="33">
        <f>IF($AB1941="","",IFERROR(INDEX(ITP!$G$3:$G$46,MATCH($AB1941,ITP!$E$3:$E$46,0)),""))</f>
        <v/>
      </c>
      <c r="S1941" s="33" t="n"/>
      <c r="T1941" s="33" t="n"/>
      <c r="U1941" s="33">
        <f>IF($AB1941="","",IFERROR(INDEX(ITP!$I$3:$I$46,MATCH($AB1941,ITP!$E$3:$E$46,0)),""))</f>
        <v/>
      </c>
      <c r="V1941" s="33">
        <f>IF($AB1941="","",IFERROR(INDEX(ITP!$J$3:$J$46,MATCH($AB1941,ITP!$E$3:$E$46,0)),""))</f>
        <v/>
      </c>
      <c r="W1941" s="33">
        <f>IF($AB1941="","",IFERROR(INDEX(ITP!$K$3:$K$46,MATCH($AB1941,ITP!$E$3:$E$46,0)),""))</f>
        <v/>
      </c>
      <c r="X1941" s="33">
        <f>IF($AB1941="","",IFERROR(INDEX(ITP!$L$3:$L$46,MATCH($AB1941,ITP!$E$3:$E$46,0)),""))</f>
        <v/>
      </c>
      <c r="Y1941" s="33">
        <f>IF($AB1941="","",IFERROR(INDEX(ITP!$M$3:$M$46,MATCH($AB1941,ITP!$E$3:$E$46,0)),""))</f>
        <v/>
      </c>
      <c r="Z1941" s="33">
        <f>IF($AB1941="","",IFERROR(INDEX(ITP!$N$3:$N$46,MATCH($AB1941,ITP!$E$3:$E$46,0)),""))</f>
        <v/>
      </c>
      <c r="AA1941" s="13">
        <f>IF(A1941="","",A1941&amp;"|"&amp;COUNTIF($A$2:A1941,A1941))</f>
        <v/>
      </c>
      <c r="AB1941" s="13">
        <f>IF($A1941="","",IFERROR(INDEX(ITP!$C$3:$C$21,MATCH(1,INDEX((ITP!$A$3:$A$21=$A1941)*(((ITP!$B$3:$B$21="")+ISNUMBER(SEARCH(ITP!$B$3:$B$21,$G1941&amp;" "&amp;$T1941)))&gt;0),0),0)),""))</f>
        <v/>
      </c>
    </row>
    <row r="1942">
      <c r="A1942" s="33" t="n"/>
      <c r="B1942" s="10" t="n"/>
      <c r="C1942" s="33" t="n"/>
      <c r="D1942" s="28" t="n"/>
      <c r="E1942" s="10" t="n"/>
      <c r="F1942" s="44" t="n"/>
      <c r="G1942" s="33" t="n"/>
      <c r="H1942" s="33" t="n"/>
      <c r="I1942" s="33" t="n"/>
      <c r="J1942" s="33" t="n"/>
      <c r="K1942" s="44" t="n"/>
      <c r="L1942" s="10" t="n"/>
      <c r="M1942" s="33" t="n"/>
      <c r="N1942" s="33" t="n"/>
      <c r="O1942" s="33" t="n"/>
      <c r="P1942" s="33" t="n"/>
      <c r="Q1942" s="33" t="n"/>
      <c r="R1942" s="33">
        <f>IF($AB1942="","",IFERROR(INDEX(ITP!$G$3:$G$46,MATCH($AB1942,ITP!$E$3:$E$46,0)),""))</f>
        <v/>
      </c>
      <c r="S1942" s="33" t="n"/>
      <c r="T1942" s="33" t="n"/>
      <c r="U1942" s="33">
        <f>IF($AB1942="","",IFERROR(INDEX(ITP!$I$3:$I$46,MATCH($AB1942,ITP!$E$3:$E$46,0)),""))</f>
        <v/>
      </c>
      <c r="V1942" s="33">
        <f>IF($AB1942="","",IFERROR(INDEX(ITP!$J$3:$J$46,MATCH($AB1942,ITP!$E$3:$E$46,0)),""))</f>
        <v/>
      </c>
      <c r="W1942" s="33">
        <f>IF($AB1942="","",IFERROR(INDEX(ITP!$K$3:$K$46,MATCH($AB1942,ITP!$E$3:$E$46,0)),""))</f>
        <v/>
      </c>
      <c r="X1942" s="33">
        <f>IF($AB1942="","",IFERROR(INDEX(ITP!$L$3:$L$46,MATCH($AB1942,ITP!$E$3:$E$46,0)),""))</f>
        <v/>
      </c>
      <c r="Y1942" s="33">
        <f>IF($AB1942="","",IFERROR(INDEX(ITP!$M$3:$M$46,MATCH($AB1942,ITP!$E$3:$E$46,0)),""))</f>
        <v/>
      </c>
      <c r="Z1942" s="33">
        <f>IF($AB1942="","",IFERROR(INDEX(ITP!$N$3:$N$46,MATCH($AB1942,ITP!$E$3:$E$46,0)),""))</f>
        <v/>
      </c>
      <c r="AA1942" s="13">
        <f>IF(A1942="","",A1942&amp;"|"&amp;COUNTIF($A$2:A1942,A1942))</f>
        <v/>
      </c>
      <c r="AB1942" s="13">
        <f>IF($A1942="","",IFERROR(INDEX(ITP!$C$3:$C$21,MATCH(1,INDEX((ITP!$A$3:$A$21=$A1942)*(((ITP!$B$3:$B$21="")+ISNUMBER(SEARCH(ITP!$B$3:$B$21,$G1942&amp;" "&amp;$T1942)))&gt;0),0),0)),""))</f>
        <v/>
      </c>
    </row>
    <row r="1943">
      <c r="A1943" s="33" t="n"/>
      <c r="B1943" s="10" t="n"/>
      <c r="C1943" s="33" t="n"/>
      <c r="D1943" s="28" t="n"/>
      <c r="E1943" s="10" t="n"/>
      <c r="F1943" s="44" t="n"/>
      <c r="G1943" s="33" t="n"/>
      <c r="H1943" s="33" t="n"/>
      <c r="I1943" s="33" t="n"/>
      <c r="J1943" s="33" t="n"/>
      <c r="K1943" s="44" t="n"/>
      <c r="L1943" s="10" t="n"/>
      <c r="M1943" s="33" t="n"/>
      <c r="N1943" s="33" t="n"/>
      <c r="O1943" s="33" t="n"/>
      <c r="P1943" s="33" t="n"/>
      <c r="Q1943" s="33" t="n"/>
      <c r="R1943" s="33">
        <f>IF($AB1943="","",IFERROR(INDEX(ITP!$G$3:$G$46,MATCH($AB1943,ITP!$E$3:$E$46,0)),""))</f>
        <v/>
      </c>
      <c r="S1943" s="33" t="n"/>
      <c r="T1943" s="33" t="n"/>
      <c r="U1943" s="33">
        <f>IF($AB1943="","",IFERROR(INDEX(ITP!$I$3:$I$46,MATCH($AB1943,ITP!$E$3:$E$46,0)),""))</f>
        <v/>
      </c>
      <c r="V1943" s="33">
        <f>IF($AB1943="","",IFERROR(INDEX(ITP!$J$3:$J$46,MATCH($AB1943,ITP!$E$3:$E$46,0)),""))</f>
        <v/>
      </c>
      <c r="W1943" s="33">
        <f>IF($AB1943="","",IFERROR(INDEX(ITP!$K$3:$K$46,MATCH($AB1943,ITP!$E$3:$E$46,0)),""))</f>
        <v/>
      </c>
      <c r="X1943" s="33">
        <f>IF($AB1943="","",IFERROR(INDEX(ITP!$L$3:$L$46,MATCH($AB1943,ITP!$E$3:$E$46,0)),""))</f>
        <v/>
      </c>
      <c r="Y1943" s="33">
        <f>IF($AB1943="","",IFERROR(INDEX(ITP!$M$3:$M$46,MATCH($AB1943,ITP!$E$3:$E$46,0)),""))</f>
        <v/>
      </c>
      <c r="Z1943" s="33">
        <f>IF($AB1943="","",IFERROR(INDEX(ITP!$N$3:$N$46,MATCH($AB1943,ITP!$E$3:$E$46,0)),""))</f>
        <v/>
      </c>
      <c r="AA1943" s="13">
        <f>IF(A1943="","",A1943&amp;"|"&amp;COUNTIF($A$2:A1943,A1943))</f>
        <v/>
      </c>
      <c r="AB1943" s="13">
        <f>IF($A1943="","",IFERROR(INDEX(ITP!$C$3:$C$21,MATCH(1,INDEX((ITP!$A$3:$A$21=$A1943)*(((ITP!$B$3:$B$21="")+ISNUMBER(SEARCH(ITP!$B$3:$B$21,$G1943&amp;" "&amp;$T1943)))&gt;0),0),0)),""))</f>
        <v/>
      </c>
    </row>
    <row r="1944">
      <c r="A1944" s="33" t="n"/>
      <c r="B1944" s="10" t="n"/>
      <c r="C1944" s="33" t="n"/>
      <c r="D1944" s="28" t="n"/>
      <c r="E1944" s="10" t="n"/>
      <c r="F1944" s="44" t="n"/>
      <c r="G1944" s="33" t="n"/>
      <c r="H1944" s="33" t="n"/>
      <c r="I1944" s="33" t="n"/>
      <c r="J1944" s="33" t="n"/>
      <c r="K1944" s="44" t="n"/>
      <c r="L1944" s="10" t="n"/>
      <c r="M1944" s="33" t="n"/>
      <c r="N1944" s="33" t="n"/>
      <c r="O1944" s="33" t="n"/>
      <c r="P1944" s="33" t="n"/>
      <c r="Q1944" s="33" t="n"/>
      <c r="R1944" s="33">
        <f>IF($AB1944="","",IFERROR(INDEX(ITP!$G$3:$G$46,MATCH($AB1944,ITP!$E$3:$E$46,0)),""))</f>
        <v/>
      </c>
      <c r="S1944" s="33" t="n"/>
      <c r="T1944" s="33" t="n"/>
      <c r="U1944" s="33">
        <f>IF($AB1944="","",IFERROR(INDEX(ITP!$I$3:$I$46,MATCH($AB1944,ITP!$E$3:$E$46,0)),""))</f>
        <v/>
      </c>
      <c r="V1944" s="33">
        <f>IF($AB1944="","",IFERROR(INDEX(ITP!$J$3:$J$46,MATCH($AB1944,ITP!$E$3:$E$46,0)),""))</f>
        <v/>
      </c>
      <c r="W1944" s="33">
        <f>IF($AB1944="","",IFERROR(INDEX(ITP!$K$3:$K$46,MATCH($AB1944,ITP!$E$3:$E$46,0)),""))</f>
        <v/>
      </c>
      <c r="X1944" s="33">
        <f>IF($AB1944="","",IFERROR(INDEX(ITP!$L$3:$L$46,MATCH($AB1944,ITP!$E$3:$E$46,0)),""))</f>
        <v/>
      </c>
      <c r="Y1944" s="33">
        <f>IF($AB1944="","",IFERROR(INDEX(ITP!$M$3:$M$46,MATCH($AB1944,ITP!$E$3:$E$46,0)),""))</f>
        <v/>
      </c>
      <c r="Z1944" s="33">
        <f>IF($AB1944="","",IFERROR(INDEX(ITP!$N$3:$N$46,MATCH($AB1944,ITP!$E$3:$E$46,0)),""))</f>
        <v/>
      </c>
      <c r="AA1944" s="13">
        <f>IF(A1944="","",A1944&amp;"|"&amp;COUNTIF($A$2:A1944,A1944))</f>
        <v/>
      </c>
      <c r="AB1944" s="13">
        <f>IF($A1944="","",IFERROR(INDEX(ITP!$C$3:$C$21,MATCH(1,INDEX((ITP!$A$3:$A$21=$A1944)*(((ITP!$B$3:$B$21="")+ISNUMBER(SEARCH(ITP!$B$3:$B$21,$G1944&amp;" "&amp;$T1944)))&gt;0),0),0)),""))</f>
        <v/>
      </c>
    </row>
    <row r="1945">
      <c r="A1945" s="33" t="n"/>
      <c r="B1945" s="10" t="n"/>
      <c r="C1945" s="33" t="n"/>
      <c r="D1945" s="28" t="n"/>
      <c r="E1945" s="10" t="n"/>
      <c r="F1945" s="44" t="n"/>
      <c r="G1945" s="33" t="n"/>
      <c r="H1945" s="33" t="n"/>
      <c r="I1945" s="33" t="n"/>
      <c r="J1945" s="33" t="n"/>
      <c r="K1945" s="44" t="n"/>
      <c r="L1945" s="10" t="n"/>
      <c r="M1945" s="33" t="n"/>
      <c r="N1945" s="33" t="n"/>
      <c r="O1945" s="33" t="n"/>
      <c r="P1945" s="33" t="n"/>
      <c r="Q1945" s="33" t="n"/>
      <c r="R1945" s="33">
        <f>IF($AB1945="","",IFERROR(INDEX(ITP!$G$3:$G$46,MATCH($AB1945,ITP!$E$3:$E$46,0)),""))</f>
        <v/>
      </c>
      <c r="S1945" s="33" t="n"/>
      <c r="T1945" s="33" t="n"/>
      <c r="U1945" s="33">
        <f>IF($AB1945="","",IFERROR(INDEX(ITP!$I$3:$I$46,MATCH($AB1945,ITP!$E$3:$E$46,0)),""))</f>
        <v/>
      </c>
      <c r="V1945" s="33">
        <f>IF($AB1945="","",IFERROR(INDEX(ITP!$J$3:$J$46,MATCH($AB1945,ITP!$E$3:$E$46,0)),""))</f>
        <v/>
      </c>
      <c r="W1945" s="33">
        <f>IF($AB1945="","",IFERROR(INDEX(ITP!$K$3:$K$46,MATCH($AB1945,ITP!$E$3:$E$46,0)),""))</f>
        <v/>
      </c>
      <c r="X1945" s="33">
        <f>IF($AB1945="","",IFERROR(INDEX(ITP!$L$3:$L$46,MATCH($AB1945,ITP!$E$3:$E$46,0)),""))</f>
        <v/>
      </c>
      <c r="Y1945" s="33">
        <f>IF($AB1945="","",IFERROR(INDEX(ITP!$M$3:$M$46,MATCH($AB1945,ITP!$E$3:$E$46,0)),""))</f>
        <v/>
      </c>
      <c r="Z1945" s="33">
        <f>IF($AB1945="","",IFERROR(INDEX(ITP!$N$3:$N$46,MATCH($AB1945,ITP!$E$3:$E$46,0)),""))</f>
        <v/>
      </c>
      <c r="AA1945" s="13">
        <f>IF(A1945="","",A1945&amp;"|"&amp;COUNTIF($A$2:A1945,A1945))</f>
        <v/>
      </c>
      <c r="AB1945" s="13">
        <f>IF($A1945="","",IFERROR(INDEX(ITP!$C$3:$C$21,MATCH(1,INDEX((ITP!$A$3:$A$21=$A1945)*(((ITP!$B$3:$B$21="")+ISNUMBER(SEARCH(ITP!$B$3:$B$21,$G1945&amp;" "&amp;$T1945)))&gt;0),0),0)),""))</f>
        <v/>
      </c>
    </row>
    <row r="1946">
      <c r="A1946" s="33" t="n"/>
      <c r="B1946" s="10" t="n"/>
      <c r="C1946" s="33" t="n"/>
      <c r="D1946" s="28" t="n"/>
      <c r="E1946" s="10" t="n"/>
      <c r="F1946" s="44" t="n"/>
      <c r="G1946" s="33" t="n"/>
      <c r="H1946" s="33" t="n"/>
      <c r="I1946" s="33" t="n"/>
      <c r="J1946" s="33" t="n"/>
      <c r="K1946" s="44" t="n"/>
      <c r="L1946" s="10" t="n"/>
      <c r="M1946" s="33" t="n"/>
      <c r="N1946" s="33" t="n"/>
      <c r="O1946" s="33" t="n"/>
      <c r="P1946" s="33" t="n"/>
      <c r="Q1946" s="33" t="n"/>
      <c r="R1946" s="33">
        <f>IF($AB1946="","",IFERROR(INDEX(ITP!$G$3:$G$46,MATCH($AB1946,ITP!$E$3:$E$46,0)),""))</f>
        <v/>
      </c>
      <c r="S1946" s="33" t="n"/>
      <c r="T1946" s="33" t="n"/>
      <c r="U1946" s="33">
        <f>IF($AB1946="","",IFERROR(INDEX(ITP!$I$3:$I$46,MATCH($AB1946,ITP!$E$3:$E$46,0)),""))</f>
        <v/>
      </c>
      <c r="V1946" s="33">
        <f>IF($AB1946="","",IFERROR(INDEX(ITP!$J$3:$J$46,MATCH($AB1946,ITP!$E$3:$E$46,0)),""))</f>
        <v/>
      </c>
      <c r="W1946" s="33">
        <f>IF($AB1946="","",IFERROR(INDEX(ITP!$K$3:$K$46,MATCH($AB1946,ITP!$E$3:$E$46,0)),""))</f>
        <v/>
      </c>
      <c r="X1946" s="33">
        <f>IF($AB1946="","",IFERROR(INDEX(ITP!$L$3:$L$46,MATCH($AB1946,ITP!$E$3:$E$46,0)),""))</f>
        <v/>
      </c>
      <c r="Y1946" s="33">
        <f>IF($AB1946="","",IFERROR(INDEX(ITP!$M$3:$M$46,MATCH($AB1946,ITP!$E$3:$E$46,0)),""))</f>
        <v/>
      </c>
      <c r="Z1946" s="33">
        <f>IF($AB1946="","",IFERROR(INDEX(ITP!$N$3:$N$46,MATCH($AB1946,ITP!$E$3:$E$46,0)),""))</f>
        <v/>
      </c>
      <c r="AA1946" s="13">
        <f>IF(A1946="","",A1946&amp;"|"&amp;COUNTIF($A$2:A1946,A1946))</f>
        <v/>
      </c>
      <c r="AB1946" s="13">
        <f>IF($A1946="","",IFERROR(INDEX(ITP!$C$3:$C$21,MATCH(1,INDEX((ITP!$A$3:$A$21=$A1946)*(((ITP!$B$3:$B$21="")+ISNUMBER(SEARCH(ITP!$B$3:$B$21,$G1946&amp;" "&amp;$T1946)))&gt;0),0),0)),""))</f>
        <v/>
      </c>
    </row>
    <row r="1947">
      <c r="A1947" s="33" t="n"/>
      <c r="B1947" s="10" t="n"/>
      <c r="C1947" s="33" t="n"/>
      <c r="D1947" s="28" t="n"/>
      <c r="E1947" s="10" t="n"/>
      <c r="F1947" s="44" t="n"/>
      <c r="G1947" s="33" t="n"/>
      <c r="H1947" s="33" t="n"/>
      <c r="I1947" s="33" t="n"/>
      <c r="J1947" s="33" t="n"/>
      <c r="K1947" s="44" t="n"/>
      <c r="L1947" s="10" t="n"/>
      <c r="M1947" s="33" t="n"/>
      <c r="N1947" s="33" t="n"/>
      <c r="O1947" s="33" t="n"/>
      <c r="P1947" s="33" t="n"/>
      <c r="Q1947" s="33" t="n"/>
      <c r="R1947" s="33">
        <f>IF($AB1947="","",IFERROR(INDEX(ITP!$G$3:$G$46,MATCH($AB1947,ITP!$E$3:$E$46,0)),""))</f>
        <v/>
      </c>
      <c r="S1947" s="33" t="n"/>
      <c r="T1947" s="33" t="n"/>
      <c r="U1947" s="33">
        <f>IF($AB1947="","",IFERROR(INDEX(ITP!$I$3:$I$46,MATCH($AB1947,ITP!$E$3:$E$46,0)),""))</f>
        <v/>
      </c>
      <c r="V1947" s="33">
        <f>IF($AB1947="","",IFERROR(INDEX(ITP!$J$3:$J$46,MATCH($AB1947,ITP!$E$3:$E$46,0)),""))</f>
        <v/>
      </c>
      <c r="W1947" s="33">
        <f>IF($AB1947="","",IFERROR(INDEX(ITP!$K$3:$K$46,MATCH($AB1947,ITP!$E$3:$E$46,0)),""))</f>
        <v/>
      </c>
      <c r="X1947" s="33">
        <f>IF($AB1947="","",IFERROR(INDEX(ITP!$L$3:$L$46,MATCH($AB1947,ITP!$E$3:$E$46,0)),""))</f>
        <v/>
      </c>
      <c r="Y1947" s="33">
        <f>IF($AB1947="","",IFERROR(INDEX(ITP!$M$3:$M$46,MATCH($AB1947,ITP!$E$3:$E$46,0)),""))</f>
        <v/>
      </c>
      <c r="Z1947" s="33">
        <f>IF($AB1947="","",IFERROR(INDEX(ITP!$N$3:$N$46,MATCH($AB1947,ITP!$E$3:$E$46,0)),""))</f>
        <v/>
      </c>
      <c r="AA1947" s="13">
        <f>IF(A1947="","",A1947&amp;"|"&amp;COUNTIF($A$2:A1947,A1947))</f>
        <v/>
      </c>
      <c r="AB1947" s="13">
        <f>IF($A1947="","",IFERROR(INDEX(ITP!$C$3:$C$21,MATCH(1,INDEX((ITP!$A$3:$A$21=$A1947)*(((ITP!$B$3:$B$21="")+ISNUMBER(SEARCH(ITP!$B$3:$B$21,$G1947&amp;" "&amp;$T1947)))&gt;0),0),0)),""))</f>
        <v/>
      </c>
    </row>
    <row r="1948">
      <c r="A1948" s="33" t="n"/>
      <c r="B1948" s="10" t="n"/>
      <c r="C1948" s="33" t="n"/>
      <c r="D1948" s="28" t="n"/>
      <c r="E1948" s="10" t="n"/>
      <c r="F1948" s="44" t="n"/>
      <c r="G1948" s="33" t="n"/>
      <c r="H1948" s="33" t="n"/>
      <c r="I1948" s="33" t="n"/>
      <c r="J1948" s="33" t="n"/>
      <c r="K1948" s="44" t="n"/>
      <c r="L1948" s="10" t="n"/>
      <c r="M1948" s="33" t="n"/>
      <c r="N1948" s="33" t="n"/>
      <c r="O1948" s="33" t="n"/>
      <c r="P1948" s="33" t="n"/>
      <c r="Q1948" s="33" t="n"/>
      <c r="R1948" s="33">
        <f>IF($AB1948="","",IFERROR(INDEX(ITP!$G$3:$G$46,MATCH($AB1948,ITP!$E$3:$E$46,0)),""))</f>
        <v/>
      </c>
      <c r="S1948" s="33" t="n"/>
      <c r="T1948" s="33" t="n"/>
      <c r="U1948" s="33">
        <f>IF($AB1948="","",IFERROR(INDEX(ITP!$I$3:$I$46,MATCH($AB1948,ITP!$E$3:$E$46,0)),""))</f>
        <v/>
      </c>
      <c r="V1948" s="33">
        <f>IF($AB1948="","",IFERROR(INDEX(ITP!$J$3:$J$46,MATCH($AB1948,ITP!$E$3:$E$46,0)),""))</f>
        <v/>
      </c>
      <c r="W1948" s="33">
        <f>IF($AB1948="","",IFERROR(INDEX(ITP!$K$3:$K$46,MATCH($AB1948,ITP!$E$3:$E$46,0)),""))</f>
        <v/>
      </c>
      <c r="X1948" s="33">
        <f>IF($AB1948="","",IFERROR(INDEX(ITP!$L$3:$L$46,MATCH($AB1948,ITP!$E$3:$E$46,0)),""))</f>
        <v/>
      </c>
      <c r="Y1948" s="33">
        <f>IF($AB1948="","",IFERROR(INDEX(ITP!$M$3:$M$46,MATCH($AB1948,ITP!$E$3:$E$46,0)),""))</f>
        <v/>
      </c>
      <c r="Z1948" s="33">
        <f>IF($AB1948="","",IFERROR(INDEX(ITP!$N$3:$N$46,MATCH($AB1948,ITP!$E$3:$E$46,0)),""))</f>
        <v/>
      </c>
      <c r="AA1948" s="13">
        <f>IF(A1948="","",A1948&amp;"|"&amp;COUNTIF($A$2:A1948,A1948))</f>
        <v/>
      </c>
      <c r="AB1948" s="13">
        <f>IF($A1948="","",IFERROR(INDEX(ITP!$C$3:$C$21,MATCH(1,INDEX((ITP!$A$3:$A$21=$A1948)*(((ITP!$B$3:$B$21="")+ISNUMBER(SEARCH(ITP!$B$3:$B$21,$G1948&amp;" "&amp;$T1948)))&gt;0),0),0)),""))</f>
        <v/>
      </c>
    </row>
    <row r="1949">
      <c r="A1949" s="33" t="n"/>
      <c r="B1949" s="10" t="n"/>
      <c r="C1949" s="33" t="n"/>
      <c r="D1949" s="28" t="n"/>
      <c r="E1949" s="10" t="n"/>
      <c r="F1949" s="44" t="n"/>
      <c r="G1949" s="33" t="n"/>
      <c r="H1949" s="33" t="n"/>
      <c r="I1949" s="33" t="n"/>
      <c r="J1949" s="33" t="n"/>
      <c r="K1949" s="44" t="n"/>
      <c r="L1949" s="10" t="n"/>
      <c r="M1949" s="33" t="n"/>
      <c r="N1949" s="33" t="n"/>
      <c r="O1949" s="33" t="n"/>
      <c r="P1949" s="33" t="n"/>
      <c r="Q1949" s="33" t="n"/>
      <c r="R1949" s="33">
        <f>IF($AB1949="","",IFERROR(INDEX(ITP!$G$3:$G$46,MATCH($AB1949,ITP!$E$3:$E$46,0)),""))</f>
        <v/>
      </c>
      <c r="S1949" s="33" t="n"/>
      <c r="T1949" s="33" t="n"/>
      <c r="U1949" s="33">
        <f>IF($AB1949="","",IFERROR(INDEX(ITP!$I$3:$I$46,MATCH($AB1949,ITP!$E$3:$E$46,0)),""))</f>
        <v/>
      </c>
      <c r="V1949" s="33">
        <f>IF($AB1949="","",IFERROR(INDEX(ITP!$J$3:$J$46,MATCH($AB1949,ITP!$E$3:$E$46,0)),""))</f>
        <v/>
      </c>
      <c r="W1949" s="33">
        <f>IF($AB1949="","",IFERROR(INDEX(ITP!$K$3:$K$46,MATCH($AB1949,ITP!$E$3:$E$46,0)),""))</f>
        <v/>
      </c>
      <c r="X1949" s="33">
        <f>IF($AB1949="","",IFERROR(INDEX(ITP!$L$3:$L$46,MATCH($AB1949,ITP!$E$3:$E$46,0)),""))</f>
        <v/>
      </c>
      <c r="Y1949" s="33">
        <f>IF($AB1949="","",IFERROR(INDEX(ITP!$M$3:$M$46,MATCH($AB1949,ITP!$E$3:$E$46,0)),""))</f>
        <v/>
      </c>
      <c r="Z1949" s="33">
        <f>IF($AB1949="","",IFERROR(INDEX(ITP!$N$3:$N$46,MATCH($AB1949,ITP!$E$3:$E$46,0)),""))</f>
        <v/>
      </c>
      <c r="AA1949" s="13">
        <f>IF(A1949="","",A1949&amp;"|"&amp;COUNTIF($A$2:A1949,A1949))</f>
        <v/>
      </c>
      <c r="AB1949" s="13">
        <f>IF($A1949="","",IFERROR(INDEX(ITP!$C$3:$C$21,MATCH(1,INDEX((ITP!$A$3:$A$21=$A1949)*(((ITP!$B$3:$B$21="")+ISNUMBER(SEARCH(ITP!$B$3:$B$21,$G1949&amp;" "&amp;$T1949)))&gt;0),0),0)),""))</f>
        <v/>
      </c>
    </row>
    <row r="1950">
      <c r="A1950" s="33" t="n"/>
      <c r="B1950" s="10" t="n"/>
      <c r="C1950" s="33" t="n"/>
      <c r="D1950" s="28" t="n"/>
      <c r="E1950" s="10" t="n"/>
      <c r="F1950" s="44" t="n"/>
      <c r="G1950" s="33" t="n"/>
      <c r="H1950" s="33" t="n"/>
      <c r="I1950" s="33" t="n"/>
      <c r="J1950" s="33" t="n"/>
      <c r="K1950" s="44" t="n"/>
      <c r="L1950" s="10" t="n"/>
      <c r="M1950" s="33" t="n"/>
      <c r="N1950" s="33" t="n"/>
      <c r="O1950" s="33" t="n"/>
      <c r="P1950" s="33" t="n"/>
      <c r="Q1950" s="33" t="n"/>
      <c r="R1950" s="33">
        <f>IF($AB1950="","",IFERROR(INDEX(ITP!$G$3:$G$46,MATCH($AB1950,ITP!$E$3:$E$46,0)),""))</f>
        <v/>
      </c>
      <c r="S1950" s="33" t="n"/>
      <c r="T1950" s="33" t="n"/>
      <c r="U1950" s="33">
        <f>IF($AB1950="","",IFERROR(INDEX(ITP!$I$3:$I$46,MATCH($AB1950,ITP!$E$3:$E$46,0)),""))</f>
        <v/>
      </c>
      <c r="V1950" s="33">
        <f>IF($AB1950="","",IFERROR(INDEX(ITP!$J$3:$J$46,MATCH($AB1950,ITP!$E$3:$E$46,0)),""))</f>
        <v/>
      </c>
      <c r="W1950" s="33">
        <f>IF($AB1950="","",IFERROR(INDEX(ITP!$K$3:$K$46,MATCH($AB1950,ITP!$E$3:$E$46,0)),""))</f>
        <v/>
      </c>
      <c r="X1950" s="33">
        <f>IF($AB1950="","",IFERROR(INDEX(ITP!$L$3:$L$46,MATCH($AB1950,ITP!$E$3:$E$46,0)),""))</f>
        <v/>
      </c>
      <c r="Y1950" s="33">
        <f>IF($AB1950="","",IFERROR(INDEX(ITP!$M$3:$M$46,MATCH($AB1950,ITP!$E$3:$E$46,0)),""))</f>
        <v/>
      </c>
      <c r="Z1950" s="33">
        <f>IF($AB1950="","",IFERROR(INDEX(ITP!$N$3:$N$46,MATCH($AB1950,ITP!$E$3:$E$46,0)),""))</f>
        <v/>
      </c>
      <c r="AA1950" s="13">
        <f>IF(A1950="","",A1950&amp;"|"&amp;COUNTIF($A$2:A1950,A1950))</f>
        <v/>
      </c>
      <c r="AB1950" s="13">
        <f>IF($A1950="","",IFERROR(INDEX(ITP!$C$3:$C$21,MATCH(1,INDEX((ITP!$A$3:$A$21=$A1950)*(((ITP!$B$3:$B$21="")+ISNUMBER(SEARCH(ITP!$B$3:$B$21,$G1950&amp;" "&amp;$T1950)))&gt;0),0),0)),""))</f>
        <v/>
      </c>
    </row>
    <row r="1951">
      <c r="A1951" s="33" t="n"/>
      <c r="B1951" s="10" t="n"/>
      <c r="C1951" s="33" t="n"/>
      <c r="D1951" s="28" t="n"/>
      <c r="E1951" s="10" t="n"/>
      <c r="F1951" s="44" t="n"/>
      <c r="G1951" s="33" t="n"/>
      <c r="H1951" s="33" t="n"/>
      <c r="I1951" s="33" t="n"/>
      <c r="J1951" s="33" t="n"/>
      <c r="K1951" s="44" t="n"/>
      <c r="L1951" s="10" t="n"/>
      <c r="M1951" s="33" t="n"/>
      <c r="N1951" s="33" t="n"/>
      <c r="O1951" s="33" t="n"/>
      <c r="P1951" s="33" t="n"/>
      <c r="Q1951" s="33" t="n"/>
      <c r="R1951" s="33">
        <f>IF($AB1951="","",IFERROR(INDEX(ITP!$G$3:$G$46,MATCH($AB1951,ITP!$E$3:$E$46,0)),""))</f>
        <v/>
      </c>
      <c r="S1951" s="33" t="n"/>
      <c r="T1951" s="33" t="n"/>
      <c r="U1951" s="33">
        <f>IF($AB1951="","",IFERROR(INDEX(ITP!$I$3:$I$46,MATCH($AB1951,ITP!$E$3:$E$46,0)),""))</f>
        <v/>
      </c>
      <c r="V1951" s="33">
        <f>IF($AB1951="","",IFERROR(INDEX(ITP!$J$3:$J$46,MATCH($AB1951,ITP!$E$3:$E$46,0)),""))</f>
        <v/>
      </c>
      <c r="W1951" s="33">
        <f>IF($AB1951="","",IFERROR(INDEX(ITP!$K$3:$K$46,MATCH($AB1951,ITP!$E$3:$E$46,0)),""))</f>
        <v/>
      </c>
      <c r="X1951" s="33">
        <f>IF($AB1951="","",IFERROR(INDEX(ITP!$L$3:$L$46,MATCH($AB1951,ITP!$E$3:$E$46,0)),""))</f>
        <v/>
      </c>
      <c r="Y1951" s="33">
        <f>IF($AB1951="","",IFERROR(INDEX(ITP!$M$3:$M$46,MATCH($AB1951,ITP!$E$3:$E$46,0)),""))</f>
        <v/>
      </c>
      <c r="Z1951" s="33">
        <f>IF($AB1951="","",IFERROR(INDEX(ITP!$N$3:$N$46,MATCH($AB1951,ITP!$E$3:$E$46,0)),""))</f>
        <v/>
      </c>
      <c r="AA1951" s="13">
        <f>IF(A1951="","",A1951&amp;"|"&amp;COUNTIF($A$2:A1951,A1951))</f>
        <v/>
      </c>
      <c r="AB1951" s="13">
        <f>IF($A1951="","",IFERROR(INDEX(ITP!$C$3:$C$21,MATCH(1,INDEX((ITP!$A$3:$A$21=$A1951)*(((ITP!$B$3:$B$21="")+ISNUMBER(SEARCH(ITP!$B$3:$B$21,$G1951&amp;" "&amp;$T1951)))&gt;0),0),0)),""))</f>
        <v/>
      </c>
    </row>
    <row r="1952">
      <c r="A1952" s="33" t="n"/>
      <c r="B1952" s="10" t="n"/>
      <c r="C1952" s="33" t="n"/>
      <c r="D1952" s="28" t="n"/>
      <c r="E1952" s="10" t="n"/>
      <c r="F1952" s="44" t="n"/>
      <c r="G1952" s="33" t="n"/>
      <c r="H1952" s="33" t="n"/>
      <c r="I1952" s="33" t="n"/>
      <c r="J1952" s="33" t="n"/>
      <c r="K1952" s="44" t="n"/>
      <c r="L1952" s="10" t="n"/>
      <c r="M1952" s="33" t="n"/>
      <c r="N1952" s="33" t="n"/>
      <c r="O1952" s="33" t="n"/>
      <c r="P1952" s="33" t="n"/>
      <c r="Q1952" s="33" t="n"/>
      <c r="R1952" s="33">
        <f>IF($AB1952="","",IFERROR(INDEX(ITP!$G$3:$G$46,MATCH($AB1952,ITP!$E$3:$E$46,0)),""))</f>
        <v/>
      </c>
      <c r="S1952" s="33" t="n"/>
      <c r="T1952" s="33" t="n"/>
      <c r="U1952" s="33">
        <f>IF($AB1952="","",IFERROR(INDEX(ITP!$I$3:$I$46,MATCH($AB1952,ITP!$E$3:$E$46,0)),""))</f>
        <v/>
      </c>
      <c r="V1952" s="33">
        <f>IF($AB1952="","",IFERROR(INDEX(ITP!$J$3:$J$46,MATCH($AB1952,ITP!$E$3:$E$46,0)),""))</f>
        <v/>
      </c>
      <c r="W1952" s="33">
        <f>IF($AB1952="","",IFERROR(INDEX(ITP!$K$3:$K$46,MATCH($AB1952,ITP!$E$3:$E$46,0)),""))</f>
        <v/>
      </c>
      <c r="X1952" s="33">
        <f>IF($AB1952="","",IFERROR(INDEX(ITP!$L$3:$L$46,MATCH($AB1952,ITP!$E$3:$E$46,0)),""))</f>
        <v/>
      </c>
      <c r="Y1952" s="33">
        <f>IF($AB1952="","",IFERROR(INDEX(ITP!$M$3:$M$46,MATCH($AB1952,ITP!$E$3:$E$46,0)),""))</f>
        <v/>
      </c>
      <c r="Z1952" s="33">
        <f>IF($AB1952="","",IFERROR(INDEX(ITP!$N$3:$N$46,MATCH($AB1952,ITP!$E$3:$E$46,0)),""))</f>
        <v/>
      </c>
      <c r="AA1952" s="13">
        <f>IF(A1952="","",A1952&amp;"|"&amp;COUNTIF($A$2:A1952,A1952))</f>
        <v/>
      </c>
      <c r="AB1952" s="13">
        <f>IF($A1952="","",IFERROR(INDEX(ITP!$C$3:$C$21,MATCH(1,INDEX((ITP!$A$3:$A$21=$A1952)*(((ITP!$B$3:$B$21="")+ISNUMBER(SEARCH(ITP!$B$3:$B$21,$G1952&amp;" "&amp;$T1952)))&gt;0),0),0)),""))</f>
        <v/>
      </c>
    </row>
    <row r="1953">
      <c r="A1953" s="33" t="n"/>
      <c r="B1953" s="10" t="n"/>
      <c r="C1953" s="33" t="n"/>
      <c r="D1953" s="28" t="n"/>
      <c r="E1953" s="10" t="n"/>
      <c r="F1953" s="44" t="n"/>
      <c r="G1953" s="33" t="n"/>
      <c r="H1953" s="33" t="n"/>
      <c r="I1953" s="33" t="n"/>
      <c r="J1953" s="33" t="n"/>
      <c r="K1953" s="44" t="n"/>
      <c r="L1953" s="10" t="n"/>
      <c r="M1953" s="33" t="n"/>
      <c r="N1953" s="33" t="n"/>
      <c r="O1953" s="33" t="n"/>
      <c r="P1953" s="33" t="n"/>
      <c r="Q1953" s="33" t="n"/>
      <c r="R1953" s="33">
        <f>IF($AB1953="","",IFERROR(INDEX(ITP!$G$3:$G$46,MATCH($AB1953,ITP!$E$3:$E$46,0)),""))</f>
        <v/>
      </c>
      <c r="S1953" s="33" t="n"/>
      <c r="T1953" s="33" t="n"/>
      <c r="U1953" s="33">
        <f>IF($AB1953="","",IFERROR(INDEX(ITP!$I$3:$I$46,MATCH($AB1953,ITP!$E$3:$E$46,0)),""))</f>
        <v/>
      </c>
      <c r="V1953" s="33">
        <f>IF($AB1953="","",IFERROR(INDEX(ITP!$J$3:$J$46,MATCH($AB1953,ITP!$E$3:$E$46,0)),""))</f>
        <v/>
      </c>
      <c r="W1953" s="33">
        <f>IF($AB1953="","",IFERROR(INDEX(ITP!$K$3:$K$46,MATCH($AB1953,ITP!$E$3:$E$46,0)),""))</f>
        <v/>
      </c>
      <c r="X1953" s="33">
        <f>IF($AB1953="","",IFERROR(INDEX(ITP!$L$3:$L$46,MATCH($AB1953,ITP!$E$3:$E$46,0)),""))</f>
        <v/>
      </c>
      <c r="Y1953" s="33">
        <f>IF($AB1953="","",IFERROR(INDEX(ITP!$M$3:$M$46,MATCH($AB1953,ITP!$E$3:$E$46,0)),""))</f>
        <v/>
      </c>
      <c r="Z1953" s="33">
        <f>IF($AB1953="","",IFERROR(INDEX(ITP!$N$3:$N$46,MATCH($AB1953,ITP!$E$3:$E$46,0)),""))</f>
        <v/>
      </c>
      <c r="AA1953" s="13">
        <f>IF(A1953="","",A1953&amp;"|"&amp;COUNTIF($A$2:A1953,A1953))</f>
        <v/>
      </c>
      <c r="AB1953" s="13">
        <f>IF($A1953="","",IFERROR(INDEX(ITP!$C$3:$C$21,MATCH(1,INDEX((ITP!$A$3:$A$21=$A1953)*(((ITP!$B$3:$B$21="")+ISNUMBER(SEARCH(ITP!$B$3:$B$21,$G1953&amp;" "&amp;$T1953)))&gt;0),0),0)),""))</f>
        <v/>
      </c>
    </row>
    <row r="1954">
      <c r="A1954" s="33" t="n"/>
      <c r="B1954" s="10" t="n"/>
      <c r="C1954" s="33" t="n"/>
      <c r="D1954" s="28" t="n"/>
      <c r="E1954" s="10" t="n"/>
      <c r="F1954" s="44" t="n"/>
      <c r="G1954" s="33" t="n"/>
      <c r="H1954" s="33" t="n"/>
      <c r="I1954" s="33" t="n"/>
      <c r="J1954" s="33" t="n"/>
      <c r="K1954" s="44" t="n"/>
      <c r="L1954" s="10" t="n"/>
      <c r="M1954" s="33" t="n"/>
      <c r="N1954" s="33" t="n"/>
      <c r="O1954" s="33" t="n"/>
      <c r="P1954" s="33" t="n"/>
      <c r="Q1954" s="33" t="n"/>
      <c r="R1954" s="33">
        <f>IF($AB1954="","",IFERROR(INDEX(ITP!$G$3:$G$46,MATCH($AB1954,ITP!$E$3:$E$46,0)),""))</f>
        <v/>
      </c>
      <c r="S1954" s="33" t="n"/>
      <c r="T1954" s="33" t="n"/>
      <c r="U1954" s="33">
        <f>IF($AB1954="","",IFERROR(INDEX(ITP!$I$3:$I$46,MATCH($AB1954,ITP!$E$3:$E$46,0)),""))</f>
        <v/>
      </c>
      <c r="V1954" s="33">
        <f>IF($AB1954="","",IFERROR(INDEX(ITP!$J$3:$J$46,MATCH($AB1954,ITP!$E$3:$E$46,0)),""))</f>
        <v/>
      </c>
      <c r="W1954" s="33">
        <f>IF($AB1954="","",IFERROR(INDEX(ITP!$K$3:$K$46,MATCH($AB1954,ITP!$E$3:$E$46,0)),""))</f>
        <v/>
      </c>
      <c r="X1954" s="33">
        <f>IF($AB1954="","",IFERROR(INDEX(ITP!$L$3:$L$46,MATCH($AB1954,ITP!$E$3:$E$46,0)),""))</f>
        <v/>
      </c>
      <c r="Y1954" s="33">
        <f>IF($AB1954="","",IFERROR(INDEX(ITP!$M$3:$M$46,MATCH($AB1954,ITP!$E$3:$E$46,0)),""))</f>
        <v/>
      </c>
      <c r="Z1954" s="33">
        <f>IF($AB1954="","",IFERROR(INDEX(ITP!$N$3:$N$46,MATCH($AB1954,ITP!$E$3:$E$46,0)),""))</f>
        <v/>
      </c>
      <c r="AA1954" s="13">
        <f>IF(A1954="","",A1954&amp;"|"&amp;COUNTIF($A$2:A1954,A1954))</f>
        <v/>
      </c>
      <c r="AB1954" s="13">
        <f>IF($A1954="","",IFERROR(INDEX(ITP!$C$3:$C$21,MATCH(1,INDEX((ITP!$A$3:$A$21=$A1954)*(((ITP!$B$3:$B$21="")+ISNUMBER(SEARCH(ITP!$B$3:$B$21,$G1954&amp;" "&amp;$T1954)))&gt;0),0),0)),""))</f>
        <v/>
      </c>
    </row>
    <row r="1955">
      <c r="A1955" s="33" t="n"/>
      <c r="B1955" s="10" t="n"/>
      <c r="C1955" s="33" t="n"/>
      <c r="D1955" s="28" t="n"/>
      <c r="E1955" s="10" t="n"/>
      <c r="F1955" s="44" t="n"/>
      <c r="G1955" s="33" t="n"/>
      <c r="H1955" s="33" t="n"/>
      <c r="I1955" s="33" t="n"/>
      <c r="J1955" s="33" t="n"/>
      <c r="K1955" s="44" t="n"/>
      <c r="L1955" s="10" t="n"/>
      <c r="M1955" s="33" t="n"/>
      <c r="N1955" s="33" t="n"/>
      <c r="O1955" s="33" t="n"/>
      <c r="P1955" s="33" t="n"/>
      <c r="Q1955" s="33" t="n"/>
      <c r="R1955" s="33">
        <f>IF($AB1955="","",IFERROR(INDEX(ITP!$G$3:$G$46,MATCH($AB1955,ITP!$E$3:$E$46,0)),""))</f>
        <v/>
      </c>
      <c r="S1955" s="33" t="n"/>
      <c r="T1955" s="33" t="n"/>
      <c r="U1955" s="33">
        <f>IF($AB1955="","",IFERROR(INDEX(ITP!$I$3:$I$46,MATCH($AB1955,ITP!$E$3:$E$46,0)),""))</f>
        <v/>
      </c>
      <c r="V1955" s="33">
        <f>IF($AB1955="","",IFERROR(INDEX(ITP!$J$3:$J$46,MATCH($AB1955,ITP!$E$3:$E$46,0)),""))</f>
        <v/>
      </c>
      <c r="W1955" s="33">
        <f>IF($AB1955="","",IFERROR(INDEX(ITP!$K$3:$K$46,MATCH($AB1955,ITP!$E$3:$E$46,0)),""))</f>
        <v/>
      </c>
      <c r="X1955" s="33">
        <f>IF($AB1955="","",IFERROR(INDEX(ITP!$L$3:$L$46,MATCH($AB1955,ITP!$E$3:$E$46,0)),""))</f>
        <v/>
      </c>
      <c r="Y1955" s="33">
        <f>IF($AB1955="","",IFERROR(INDEX(ITP!$M$3:$M$46,MATCH($AB1955,ITP!$E$3:$E$46,0)),""))</f>
        <v/>
      </c>
      <c r="Z1955" s="33">
        <f>IF($AB1955="","",IFERROR(INDEX(ITP!$N$3:$N$46,MATCH($AB1955,ITP!$E$3:$E$46,0)),""))</f>
        <v/>
      </c>
      <c r="AA1955" s="13">
        <f>IF(A1955="","",A1955&amp;"|"&amp;COUNTIF($A$2:A1955,A1955))</f>
        <v/>
      </c>
      <c r="AB1955" s="13">
        <f>IF($A1955="","",IFERROR(INDEX(ITP!$C$3:$C$21,MATCH(1,INDEX((ITP!$A$3:$A$21=$A1955)*(((ITP!$B$3:$B$21="")+ISNUMBER(SEARCH(ITP!$B$3:$B$21,$G1955&amp;" "&amp;$T1955)))&gt;0),0),0)),""))</f>
        <v/>
      </c>
    </row>
    <row r="1956">
      <c r="A1956" s="33" t="n"/>
      <c r="B1956" s="10" t="n"/>
      <c r="C1956" s="33" t="n"/>
      <c r="D1956" s="28" t="n"/>
      <c r="E1956" s="10" t="n"/>
      <c r="F1956" s="44" t="n"/>
      <c r="G1956" s="33" t="n"/>
      <c r="H1956" s="33" t="n"/>
      <c r="I1956" s="33" t="n"/>
      <c r="J1956" s="33" t="n"/>
      <c r="K1956" s="44" t="n"/>
      <c r="L1956" s="10" t="n"/>
      <c r="M1956" s="33" t="n"/>
      <c r="N1956" s="33" t="n"/>
      <c r="O1956" s="33" t="n"/>
      <c r="P1956" s="33" t="n"/>
      <c r="Q1956" s="33" t="n"/>
      <c r="R1956" s="33">
        <f>IF($AB1956="","",IFERROR(INDEX(ITP!$G$3:$G$46,MATCH($AB1956,ITP!$E$3:$E$46,0)),""))</f>
        <v/>
      </c>
      <c r="S1956" s="33" t="n"/>
      <c r="T1956" s="33" t="n"/>
      <c r="U1956" s="33">
        <f>IF($AB1956="","",IFERROR(INDEX(ITP!$I$3:$I$46,MATCH($AB1956,ITP!$E$3:$E$46,0)),""))</f>
        <v/>
      </c>
      <c r="V1956" s="33">
        <f>IF($AB1956="","",IFERROR(INDEX(ITP!$J$3:$J$46,MATCH($AB1956,ITP!$E$3:$E$46,0)),""))</f>
        <v/>
      </c>
      <c r="W1956" s="33">
        <f>IF($AB1956="","",IFERROR(INDEX(ITP!$K$3:$K$46,MATCH($AB1956,ITP!$E$3:$E$46,0)),""))</f>
        <v/>
      </c>
      <c r="X1956" s="33">
        <f>IF($AB1956="","",IFERROR(INDEX(ITP!$L$3:$L$46,MATCH($AB1956,ITP!$E$3:$E$46,0)),""))</f>
        <v/>
      </c>
      <c r="Y1956" s="33">
        <f>IF($AB1956="","",IFERROR(INDEX(ITP!$M$3:$M$46,MATCH($AB1956,ITP!$E$3:$E$46,0)),""))</f>
        <v/>
      </c>
      <c r="Z1956" s="33">
        <f>IF($AB1956="","",IFERROR(INDEX(ITP!$N$3:$N$46,MATCH($AB1956,ITP!$E$3:$E$46,0)),""))</f>
        <v/>
      </c>
      <c r="AA1956" s="13">
        <f>IF(A1956="","",A1956&amp;"|"&amp;COUNTIF($A$2:A1956,A1956))</f>
        <v/>
      </c>
      <c r="AB1956" s="13">
        <f>IF($A1956="","",IFERROR(INDEX(ITP!$C$3:$C$21,MATCH(1,INDEX((ITP!$A$3:$A$21=$A1956)*(((ITP!$B$3:$B$21="")+ISNUMBER(SEARCH(ITP!$B$3:$B$21,$G1956&amp;" "&amp;$T1956)))&gt;0),0),0)),""))</f>
        <v/>
      </c>
    </row>
    <row r="1957">
      <c r="A1957" s="33" t="n"/>
      <c r="B1957" s="10" t="n"/>
      <c r="C1957" s="33" t="n"/>
      <c r="D1957" s="28" t="n"/>
      <c r="E1957" s="10" t="n"/>
      <c r="F1957" s="44" t="n"/>
      <c r="G1957" s="33" t="n"/>
      <c r="H1957" s="33" t="n"/>
      <c r="I1957" s="33" t="n"/>
      <c r="J1957" s="33" t="n"/>
      <c r="K1957" s="44" t="n"/>
      <c r="L1957" s="10" t="n"/>
      <c r="M1957" s="33" t="n"/>
      <c r="N1957" s="33" t="n"/>
      <c r="O1957" s="33" t="n"/>
      <c r="P1957" s="33" t="n"/>
      <c r="Q1957" s="33" t="n"/>
      <c r="R1957" s="33">
        <f>IF($AB1957="","",IFERROR(INDEX(ITP!$G$3:$G$46,MATCH($AB1957,ITP!$E$3:$E$46,0)),""))</f>
        <v/>
      </c>
      <c r="S1957" s="33" t="n"/>
      <c r="T1957" s="33" t="n"/>
      <c r="U1957" s="33">
        <f>IF($AB1957="","",IFERROR(INDEX(ITP!$I$3:$I$46,MATCH($AB1957,ITP!$E$3:$E$46,0)),""))</f>
        <v/>
      </c>
      <c r="V1957" s="33">
        <f>IF($AB1957="","",IFERROR(INDEX(ITP!$J$3:$J$46,MATCH($AB1957,ITP!$E$3:$E$46,0)),""))</f>
        <v/>
      </c>
      <c r="W1957" s="33">
        <f>IF($AB1957="","",IFERROR(INDEX(ITP!$K$3:$K$46,MATCH($AB1957,ITP!$E$3:$E$46,0)),""))</f>
        <v/>
      </c>
      <c r="X1957" s="33">
        <f>IF($AB1957="","",IFERROR(INDEX(ITP!$L$3:$L$46,MATCH($AB1957,ITP!$E$3:$E$46,0)),""))</f>
        <v/>
      </c>
      <c r="Y1957" s="33">
        <f>IF($AB1957="","",IFERROR(INDEX(ITP!$M$3:$M$46,MATCH($AB1957,ITP!$E$3:$E$46,0)),""))</f>
        <v/>
      </c>
      <c r="Z1957" s="33">
        <f>IF($AB1957="","",IFERROR(INDEX(ITP!$N$3:$N$46,MATCH($AB1957,ITP!$E$3:$E$46,0)),""))</f>
        <v/>
      </c>
      <c r="AA1957" s="13">
        <f>IF(A1957="","",A1957&amp;"|"&amp;COUNTIF($A$2:A1957,A1957))</f>
        <v/>
      </c>
      <c r="AB1957" s="13">
        <f>IF($A1957="","",IFERROR(INDEX(ITP!$C$3:$C$21,MATCH(1,INDEX((ITP!$A$3:$A$21=$A1957)*(((ITP!$B$3:$B$21="")+ISNUMBER(SEARCH(ITP!$B$3:$B$21,$G1957&amp;" "&amp;$T1957)))&gt;0),0),0)),""))</f>
        <v/>
      </c>
    </row>
    <row r="1958">
      <c r="A1958" s="33" t="n"/>
      <c r="B1958" s="10" t="n"/>
      <c r="C1958" s="33" t="n"/>
      <c r="D1958" s="28" t="n"/>
      <c r="E1958" s="10" t="n"/>
      <c r="F1958" s="44" t="n"/>
      <c r="G1958" s="33" t="n"/>
      <c r="H1958" s="33" t="n"/>
      <c r="I1958" s="33" t="n"/>
      <c r="J1958" s="33" t="n"/>
      <c r="K1958" s="44" t="n"/>
      <c r="L1958" s="10" t="n"/>
      <c r="M1958" s="33" t="n"/>
      <c r="N1958" s="33" t="n"/>
      <c r="O1958" s="33" t="n"/>
      <c r="P1958" s="33" t="n"/>
      <c r="Q1958" s="33" t="n"/>
      <c r="R1958" s="33">
        <f>IF($AB1958="","",IFERROR(INDEX(ITP!$G$3:$G$46,MATCH($AB1958,ITP!$E$3:$E$46,0)),""))</f>
        <v/>
      </c>
      <c r="S1958" s="33" t="n"/>
      <c r="T1958" s="33" t="n"/>
      <c r="U1958" s="33">
        <f>IF($AB1958="","",IFERROR(INDEX(ITP!$I$3:$I$46,MATCH($AB1958,ITP!$E$3:$E$46,0)),""))</f>
        <v/>
      </c>
      <c r="V1958" s="33">
        <f>IF($AB1958="","",IFERROR(INDEX(ITP!$J$3:$J$46,MATCH($AB1958,ITP!$E$3:$E$46,0)),""))</f>
        <v/>
      </c>
      <c r="W1958" s="33">
        <f>IF($AB1958="","",IFERROR(INDEX(ITP!$K$3:$K$46,MATCH($AB1958,ITP!$E$3:$E$46,0)),""))</f>
        <v/>
      </c>
      <c r="X1958" s="33">
        <f>IF($AB1958="","",IFERROR(INDEX(ITP!$L$3:$L$46,MATCH($AB1958,ITP!$E$3:$E$46,0)),""))</f>
        <v/>
      </c>
      <c r="Y1958" s="33">
        <f>IF($AB1958="","",IFERROR(INDEX(ITP!$M$3:$M$46,MATCH($AB1958,ITP!$E$3:$E$46,0)),""))</f>
        <v/>
      </c>
      <c r="Z1958" s="33">
        <f>IF($AB1958="","",IFERROR(INDEX(ITP!$N$3:$N$46,MATCH($AB1958,ITP!$E$3:$E$46,0)),""))</f>
        <v/>
      </c>
      <c r="AA1958" s="13">
        <f>IF(A1958="","",A1958&amp;"|"&amp;COUNTIF($A$2:A1958,A1958))</f>
        <v/>
      </c>
      <c r="AB1958" s="13">
        <f>IF($A1958="","",IFERROR(INDEX(ITP!$C$3:$C$21,MATCH(1,INDEX((ITP!$A$3:$A$21=$A1958)*(((ITP!$B$3:$B$21="")+ISNUMBER(SEARCH(ITP!$B$3:$B$21,$G1958&amp;" "&amp;$T1958)))&gt;0),0),0)),""))</f>
        <v/>
      </c>
    </row>
    <row r="1959">
      <c r="A1959" s="33" t="n"/>
      <c r="B1959" s="10" t="n"/>
      <c r="C1959" s="33" t="n"/>
      <c r="D1959" s="28" t="n"/>
      <c r="E1959" s="10" t="n"/>
      <c r="F1959" s="44" t="n"/>
      <c r="G1959" s="33" t="n"/>
      <c r="H1959" s="33" t="n"/>
      <c r="I1959" s="33" t="n"/>
      <c r="J1959" s="33" t="n"/>
      <c r="K1959" s="44" t="n"/>
      <c r="L1959" s="10" t="n"/>
      <c r="M1959" s="33" t="n"/>
      <c r="N1959" s="33" t="n"/>
      <c r="O1959" s="33" t="n"/>
      <c r="P1959" s="33" t="n"/>
      <c r="Q1959" s="33" t="n"/>
      <c r="R1959" s="33">
        <f>IF($AB1959="","",IFERROR(INDEX(ITP!$G$3:$G$46,MATCH($AB1959,ITP!$E$3:$E$46,0)),""))</f>
        <v/>
      </c>
      <c r="S1959" s="33" t="n"/>
      <c r="T1959" s="33" t="n"/>
      <c r="U1959" s="33">
        <f>IF($AB1959="","",IFERROR(INDEX(ITP!$I$3:$I$46,MATCH($AB1959,ITP!$E$3:$E$46,0)),""))</f>
        <v/>
      </c>
      <c r="V1959" s="33">
        <f>IF($AB1959="","",IFERROR(INDEX(ITP!$J$3:$J$46,MATCH($AB1959,ITP!$E$3:$E$46,0)),""))</f>
        <v/>
      </c>
      <c r="W1959" s="33">
        <f>IF($AB1959="","",IFERROR(INDEX(ITP!$K$3:$K$46,MATCH($AB1959,ITP!$E$3:$E$46,0)),""))</f>
        <v/>
      </c>
      <c r="X1959" s="33">
        <f>IF($AB1959="","",IFERROR(INDEX(ITP!$L$3:$L$46,MATCH($AB1959,ITP!$E$3:$E$46,0)),""))</f>
        <v/>
      </c>
      <c r="Y1959" s="33">
        <f>IF($AB1959="","",IFERROR(INDEX(ITP!$M$3:$M$46,MATCH($AB1959,ITP!$E$3:$E$46,0)),""))</f>
        <v/>
      </c>
      <c r="Z1959" s="33">
        <f>IF($AB1959="","",IFERROR(INDEX(ITP!$N$3:$N$46,MATCH($AB1959,ITP!$E$3:$E$46,0)),""))</f>
        <v/>
      </c>
      <c r="AA1959" s="13">
        <f>IF(A1959="","",A1959&amp;"|"&amp;COUNTIF($A$2:A1959,A1959))</f>
        <v/>
      </c>
      <c r="AB1959" s="13">
        <f>IF($A1959="","",IFERROR(INDEX(ITP!$C$3:$C$21,MATCH(1,INDEX((ITP!$A$3:$A$21=$A1959)*(((ITP!$B$3:$B$21="")+ISNUMBER(SEARCH(ITP!$B$3:$B$21,$G1959&amp;" "&amp;$T1959)))&gt;0),0),0)),""))</f>
        <v/>
      </c>
    </row>
    <row r="1960">
      <c r="A1960" s="33" t="n"/>
      <c r="B1960" s="10" t="n"/>
      <c r="C1960" s="33" t="n"/>
      <c r="D1960" s="28" t="n"/>
      <c r="E1960" s="10" t="n"/>
      <c r="F1960" s="44" t="n"/>
      <c r="G1960" s="33" t="n"/>
      <c r="H1960" s="33" t="n"/>
      <c r="I1960" s="33" t="n"/>
      <c r="J1960" s="33" t="n"/>
      <c r="K1960" s="44" t="n"/>
      <c r="L1960" s="10" t="n"/>
      <c r="M1960" s="33" t="n"/>
      <c r="N1960" s="33" t="n"/>
      <c r="O1960" s="33" t="n"/>
      <c r="P1960" s="33" t="n"/>
      <c r="Q1960" s="33" t="n"/>
      <c r="R1960" s="33">
        <f>IF($AB1960="","",IFERROR(INDEX(ITP!$G$3:$G$46,MATCH($AB1960,ITP!$E$3:$E$46,0)),""))</f>
        <v/>
      </c>
      <c r="S1960" s="33" t="n"/>
      <c r="T1960" s="33" t="n"/>
      <c r="U1960" s="33">
        <f>IF($AB1960="","",IFERROR(INDEX(ITP!$I$3:$I$46,MATCH($AB1960,ITP!$E$3:$E$46,0)),""))</f>
        <v/>
      </c>
      <c r="V1960" s="33">
        <f>IF($AB1960="","",IFERROR(INDEX(ITP!$J$3:$J$46,MATCH($AB1960,ITP!$E$3:$E$46,0)),""))</f>
        <v/>
      </c>
      <c r="W1960" s="33">
        <f>IF($AB1960="","",IFERROR(INDEX(ITP!$K$3:$K$46,MATCH($AB1960,ITP!$E$3:$E$46,0)),""))</f>
        <v/>
      </c>
      <c r="X1960" s="33">
        <f>IF($AB1960="","",IFERROR(INDEX(ITP!$L$3:$L$46,MATCH($AB1960,ITP!$E$3:$E$46,0)),""))</f>
        <v/>
      </c>
      <c r="Y1960" s="33">
        <f>IF($AB1960="","",IFERROR(INDEX(ITP!$M$3:$M$46,MATCH($AB1960,ITP!$E$3:$E$46,0)),""))</f>
        <v/>
      </c>
      <c r="Z1960" s="33">
        <f>IF($AB1960="","",IFERROR(INDEX(ITP!$N$3:$N$46,MATCH($AB1960,ITP!$E$3:$E$46,0)),""))</f>
        <v/>
      </c>
      <c r="AA1960" s="13">
        <f>IF(A1960="","",A1960&amp;"|"&amp;COUNTIF($A$2:A1960,A1960))</f>
        <v/>
      </c>
      <c r="AB1960" s="13">
        <f>IF($A1960="","",IFERROR(INDEX(ITP!$C$3:$C$21,MATCH(1,INDEX((ITP!$A$3:$A$21=$A1960)*(((ITP!$B$3:$B$21="")+ISNUMBER(SEARCH(ITP!$B$3:$B$21,$G1960&amp;" "&amp;$T1960)))&gt;0),0),0)),""))</f>
        <v/>
      </c>
    </row>
    <row r="1961">
      <c r="A1961" s="33" t="n"/>
      <c r="B1961" s="10" t="n"/>
      <c r="C1961" s="33" t="n"/>
      <c r="D1961" s="28" t="n"/>
      <c r="E1961" s="10" t="n"/>
      <c r="F1961" s="44" t="n"/>
      <c r="G1961" s="33" t="n"/>
      <c r="H1961" s="33" t="n"/>
      <c r="I1961" s="33" t="n"/>
      <c r="J1961" s="33" t="n"/>
      <c r="K1961" s="44" t="n"/>
      <c r="L1961" s="10" t="n"/>
      <c r="M1961" s="33" t="n"/>
      <c r="N1961" s="33" t="n"/>
      <c r="O1961" s="33" t="n"/>
      <c r="P1961" s="33" t="n"/>
      <c r="Q1961" s="33" t="n"/>
      <c r="R1961" s="33">
        <f>IF($AB1961="","",IFERROR(INDEX(ITP!$G$3:$G$46,MATCH($AB1961,ITP!$E$3:$E$46,0)),""))</f>
        <v/>
      </c>
      <c r="S1961" s="33" t="n"/>
      <c r="T1961" s="33" t="n"/>
      <c r="U1961" s="33">
        <f>IF($AB1961="","",IFERROR(INDEX(ITP!$I$3:$I$46,MATCH($AB1961,ITP!$E$3:$E$46,0)),""))</f>
        <v/>
      </c>
      <c r="V1961" s="33">
        <f>IF($AB1961="","",IFERROR(INDEX(ITP!$J$3:$J$46,MATCH($AB1961,ITP!$E$3:$E$46,0)),""))</f>
        <v/>
      </c>
      <c r="W1961" s="33">
        <f>IF($AB1961="","",IFERROR(INDEX(ITP!$K$3:$K$46,MATCH($AB1961,ITP!$E$3:$E$46,0)),""))</f>
        <v/>
      </c>
      <c r="X1961" s="33">
        <f>IF($AB1961="","",IFERROR(INDEX(ITP!$L$3:$L$46,MATCH($AB1961,ITP!$E$3:$E$46,0)),""))</f>
        <v/>
      </c>
      <c r="Y1961" s="33">
        <f>IF($AB1961="","",IFERROR(INDEX(ITP!$M$3:$M$46,MATCH($AB1961,ITP!$E$3:$E$46,0)),""))</f>
        <v/>
      </c>
      <c r="Z1961" s="33">
        <f>IF($AB1961="","",IFERROR(INDEX(ITP!$N$3:$N$46,MATCH($AB1961,ITP!$E$3:$E$46,0)),""))</f>
        <v/>
      </c>
      <c r="AA1961" s="13">
        <f>IF(A1961="","",A1961&amp;"|"&amp;COUNTIF($A$2:A1961,A1961))</f>
        <v/>
      </c>
      <c r="AB1961" s="13">
        <f>IF($A1961="","",IFERROR(INDEX(ITP!$C$3:$C$21,MATCH(1,INDEX((ITP!$A$3:$A$21=$A1961)*(((ITP!$B$3:$B$21="")+ISNUMBER(SEARCH(ITP!$B$3:$B$21,$G1961&amp;" "&amp;$T1961)))&gt;0),0),0)),""))</f>
        <v/>
      </c>
    </row>
    <row r="1962">
      <c r="A1962" s="33" t="n"/>
      <c r="B1962" s="10" t="n"/>
      <c r="C1962" s="33" t="n"/>
      <c r="D1962" s="28" t="n"/>
      <c r="E1962" s="10" t="n"/>
      <c r="F1962" s="44" t="n"/>
      <c r="G1962" s="33" t="n"/>
      <c r="H1962" s="33" t="n"/>
      <c r="I1962" s="33" t="n"/>
      <c r="J1962" s="33" t="n"/>
      <c r="K1962" s="44" t="n"/>
      <c r="L1962" s="10" t="n"/>
      <c r="M1962" s="33" t="n"/>
      <c r="N1962" s="33" t="n"/>
      <c r="O1962" s="33" t="n"/>
      <c r="P1962" s="33" t="n"/>
      <c r="Q1962" s="33" t="n"/>
      <c r="R1962" s="33">
        <f>IF($AB1962="","",IFERROR(INDEX(ITP!$G$3:$G$46,MATCH($AB1962,ITP!$E$3:$E$46,0)),""))</f>
        <v/>
      </c>
      <c r="S1962" s="33" t="n"/>
      <c r="T1962" s="33" t="n"/>
      <c r="U1962" s="33">
        <f>IF($AB1962="","",IFERROR(INDEX(ITP!$I$3:$I$46,MATCH($AB1962,ITP!$E$3:$E$46,0)),""))</f>
        <v/>
      </c>
      <c r="V1962" s="33">
        <f>IF($AB1962="","",IFERROR(INDEX(ITP!$J$3:$J$46,MATCH($AB1962,ITP!$E$3:$E$46,0)),""))</f>
        <v/>
      </c>
      <c r="W1962" s="33">
        <f>IF($AB1962="","",IFERROR(INDEX(ITP!$K$3:$K$46,MATCH($AB1962,ITP!$E$3:$E$46,0)),""))</f>
        <v/>
      </c>
      <c r="X1962" s="33">
        <f>IF($AB1962="","",IFERROR(INDEX(ITP!$L$3:$L$46,MATCH($AB1962,ITP!$E$3:$E$46,0)),""))</f>
        <v/>
      </c>
      <c r="Y1962" s="33">
        <f>IF($AB1962="","",IFERROR(INDEX(ITP!$M$3:$M$46,MATCH($AB1962,ITP!$E$3:$E$46,0)),""))</f>
        <v/>
      </c>
      <c r="Z1962" s="33">
        <f>IF($AB1962="","",IFERROR(INDEX(ITP!$N$3:$N$46,MATCH($AB1962,ITP!$E$3:$E$46,0)),""))</f>
        <v/>
      </c>
      <c r="AA1962" s="13">
        <f>IF(A1962="","",A1962&amp;"|"&amp;COUNTIF($A$2:A1962,A1962))</f>
        <v/>
      </c>
      <c r="AB1962" s="13">
        <f>IF($A1962="","",IFERROR(INDEX(ITP!$C$3:$C$21,MATCH(1,INDEX((ITP!$A$3:$A$21=$A1962)*(((ITP!$B$3:$B$21="")+ISNUMBER(SEARCH(ITP!$B$3:$B$21,$G1962&amp;" "&amp;$T1962)))&gt;0),0),0)),""))</f>
        <v/>
      </c>
    </row>
    <row r="1963">
      <c r="A1963" s="33" t="n"/>
      <c r="B1963" s="10" t="n"/>
      <c r="C1963" s="33" t="n"/>
      <c r="D1963" s="28" t="n"/>
      <c r="E1963" s="10" t="n"/>
      <c r="F1963" s="44" t="n"/>
      <c r="G1963" s="33" t="n"/>
      <c r="H1963" s="33" t="n"/>
      <c r="I1963" s="33" t="n"/>
      <c r="J1963" s="33" t="n"/>
      <c r="K1963" s="44" t="n"/>
      <c r="L1963" s="10" t="n"/>
      <c r="M1963" s="33" t="n"/>
      <c r="N1963" s="33" t="n"/>
      <c r="O1963" s="33" t="n"/>
      <c r="P1963" s="33" t="n"/>
      <c r="Q1963" s="33" t="n"/>
      <c r="R1963" s="33">
        <f>IF($AB1963="","",IFERROR(INDEX(ITP!$G$3:$G$46,MATCH($AB1963,ITP!$E$3:$E$46,0)),""))</f>
        <v/>
      </c>
      <c r="S1963" s="33" t="n"/>
      <c r="T1963" s="33" t="n"/>
      <c r="U1963" s="33">
        <f>IF($AB1963="","",IFERROR(INDEX(ITP!$I$3:$I$46,MATCH($AB1963,ITP!$E$3:$E$46,0)),""))</f>
        <v/>
      </c>
      <c r="V1963" s="33">
        <f>IF($AB1963="","",IFERROR(INDEX(ITP!$J$3:$J$46,MATCH($AB1963,ITP!$E$3:$E$46,0)),""))</f>
        <v/>
      </c>
      <c r="W1963" s="33">
        <f>IF($AB1963="","",IFERROR(INDEX(ITP!$K$3:$K$46,MATCH($AB1963,ITP!$E$3:$E$46,0)),""))</f>
        <v/>
      </c>
      <c r="X1963" s="33">
        <f>IF($AB1963="","",IFERROR(INDEX(ITP!$L$3:$L$46,MATCH($AB1963,ITP!$E$3:$E$46,0)),""))</f>
        <v/>
      </c>
      <c r="Y1963" s="33">
        <f>IF($AB1963="","",IFERROR(INDEX(ITP!$M$3:$M$46,MATCH($AB1963,ITP!$E$3:$E$46,0)),""))</f>
        <v/>
      </c>
      <c r="Z1963" s="33">
        <f>IF($AB1963="","",IFERROR(INDEX(ITP!$N$3:$N$46,MATCH($AB1963,ITP!$E$3:$E$46,0)),""))</f>
        <v/>
      </c>
      <c r="AA1963" s="13">
        <f>IF(A1963="","",A1963&amp;"|"&amp;COUNTIF($A$2:A1963,A1963))</f>
        <v/>
      </c>
      <c r="AB1963" s="13">
        <f>IF($A1963="","",IFERROR(INDEX(ITP!$C$3:$C$21,MATCH(1,INDEX((ITP!$A$3:$A$21=$A1963)*(((ITP!$B$3:$B$21="")+ISNUMBER(SEARCH(ITP!$B$3:$B$21,$G1963&amp;" "&amp;$T1963)))&gt;0),0),0)),""))</f>
        <v/>
      </c>
    </row>
    <row r="1964">
      <c r="A1964" s="33" t="n"/>
      <c r="B1964" s="10" t="n"/>
      <c r="C1964" s="33" t="n"/>
      <c r="D1964" s="28" t="n"/>
      <c r="E1964" s="10" t="n"/>
      <c r="F1964" s="44" t="n"/>
      <c r="G1964" s="33" t="n"/>
      <c r="H1964" s="33" t="n"/>
      <c r="I1964" s="33" t="n"/>
      <c r="J1964" s="33" t="n"/>
      <c r="K1964" s="44" t="n"/>
      <c r="L1964" s="10" t="n"/>
      <c r="M1964" s="33" t="n"/>
      <c r="N1964" s="33" t="n"/>
      <c r="O1964" s="33" t="n"/>
      <c r="P1964" s="33" t="n"/>
      <c r="Q1964" s="33" t="n"/>
      <c r="R1964" s="33">
        <f>IF($AB1964="","",IFERROR(INDEX(ITP!$G$3:$G$46,MATCH($AB1964,ITP!$E$3:$E$46,0)),""))</f>
        <v/>
      </c>
      <c r="S1964" s="33" t="n"/>
      <c r="T1964" s="33" t="n"/>
      <c r="U1964" s="33">
        <f>IF($AB1964="","",IFERROR(INDEX(ITP!$I$3:$I$46,MATCH($AB1964,ITP!$E$3:$E$46,0)),""))</f>
        <v/>
      </c>
      <c r="V1964" s="33">
        <f>IF($AB1964="","",IFERROR(INDEX(ITP!$J$3:$J$46,MATCH($AB1964,ITP!$E$3:$E$46,0)),""))</f>
        <v/>
      </c>
      <c r="W1964" s="33">
        <f>IF($AB1964="","",IFERROR(INDEX(ITP!$K$3:$K$46,MATCH($AB1964,ITP!$E$3:$E$46,0)),""))</f>
        <v/>
      </c>
      <c r="X1964" s="33">
        <f>IF($AB1964="","",IFERROR(INDEX(ITP!$L$3:$L$46,MATCH($AB1964,ITP!$E$3:$E$46,0)),""))</f>
        <v/>
      </c>
      <c r="Y1964" s="33">
        <f>IF($AB1964="","",IFERROR(INDEX(ITP!$M$3:$M$46,MATCH($AB1964,ITP!$E$3:$E$46,0)),""))</f>
        <v/>
      </c>
      <c r="Z1964" s="33">
        <f>IF($AB1964="","",IFERROR(INDEX(ITP!$N$3:$N$46,MATCH($AB1964,ITP!$E$3:$E$46,0)),""))</f>
        <v/>
      </c>
      <c r="AA1964" s="13">
        <f>IF(A1964="","",A1964&amp;"|"&amp;COUNTIF($A$2:A1964,A1964))</f>
        <v/>
      </c>
      <c r="AB1964" s="13">
        <f>IF($A1964="","",IFERROR(INDEX(ITP!$C$3:$C$21,MATCH(1,INDEX((ITP!$A$3:$A$21=$A1964)*(((ITP!$B$3:$B$21="")+ISNUMBER(SEARCH(ITP!$B$3:$B$21,$G1964&amp;" "&amp;$T1964)))&gt;0),0),0)),""))</f>
        <v/>
      </c>
    </row>
    <row r="1965">
      <c r="A1965" s="33" t="n"/>
      <c r="B1965" s="10" t="n"/>
      <c r="C1965" s="33" t="n"/>
      <c r="D1965" s="28" t="n"/>
      <c r="E1965" s="10" t="n"/>
      <c r="F1965" s="44" t="n"/>
      <c r="G1965" s="33" t="n"/>
      <c r="H1965" s="33" t="n"/>
      <c r="I1965" s="33" t="n"/>
      <c r="J1965" s="33" t="n"/>
      <c r="K1965" s="44" t="n"/>
      <c r="L1965" s="10" t="n"/>
      <c r="M1965" s="33" t="n"/>
      <c r="N1965" s="33" t="n"/>
      <c r="O1965" s="33" t="n"/>
      <c r="P1965" s="33" t="n"/>
      <c r="Q1965" s="33" t="n"/>
      <c r="R1965" s="33">
        <f>IF($AB1965="","",IFERROR(INDEX(ITP!$G$3:$G$46,MATCH($AB1965,ITP!$E$3:$E$46,0)),""))</f>
        <v/>
      </c>
      <c r="S1965" s="33" t="n"/>
      <c r="T1965" s="33" t="n"/>
      <c r="U1965" s="33">
        <f>IF($AB1965="","",IFERROR(INDEX(ITP!$I$3:$I$46,MATCH($AB1965,ITP!$E$3:$E$46,0)),""))</f>
        <v/>
      </c>
      <c r="V1965" s="33">
        <f>IF($AB1965="","",IFERROR(INDEX(ITP!$J$3:$J$46,MATCH($AB1965,ITP!$E$3:$E$46,0)),""))</f>
        <v/>
      </c>
      <c r="W1965" s="33">
        <f>IF($AB1965="","",IFERROR(INDEX(ITP!$K$3:$K$46,MATCH($AB1965,ITP!$E$3:$E$46,0)),""))</f>
        <v/>
      </c>
      <c r="X1965" s="33">
        <f>IF($AB1965="","",IFERROR(INDEX(ITP!$L$3:$L$46,MATCH($AB1965,ITP!$E$3:$E$46,0)),""))</f>
        <v/>
      </c>
      <c r="Y1965" s="33">
        <f>IF($AB1965="","",IFERROR(INDEX(ITP!$M$3:$M$46,MATCH($AB1965,ITP!$E$3:$E$46,0)),""))</f>
        <v/>
      </c>
      <c r="Z1965" s="33">
        <f>IF($AB1965="","",IFERROR(INDEX(ITP!$N$3:$N$46,MATCH($AB1965,ITP!$E$3:$E$46,0)),""))</f>
        <v/>
      </c>
      <c r="AA1965" s="13">
        <f>IF(A1965="","",A1965&amp;"|"&amp;COUNTIF($A$2:A1965,A1965))</f>
        <v/>
      </c>
      <c r="AB1965" s="13">
        <f>IF($A1965="","",IFERROR(INDEX(ITP!$C$3:$C$21,MATCH(1,INDEX((ITP!$A$3:$A$21=$A1965)*(((ITP!$B$3:$B$21="")+ISNUMBER(SEARCH(ITP!$B$3:$B$21,$G1965&amp;" "&amp;$T1965)))&gt;0),0),0)),""))</f>
        <v/>
      </c>
    </row>
    <row r="1966">
      <c r="A1966" s="33" t="n"/>
      <c r="B1966" s="10" t="n"/>
      <c r="C1966" s="33" t="n"/>
      <c r="D1966" s="28" t="n"/>
      <c r="E1966" s="10" t="n"/>
      <c r="F1966" s="44" t="n"/>
      <c r="G1966" s="33" t="n"/>
      <c r="H1966" s="33" t="n"/>
      <c r="I1966" s="33" t="n"/>
      <c r="J1966" s="33" t="n"/>
      <c r="K1966" s="44" t="n"/>
      <c r="L1966" s="10" t="n"/>
      <c r="M1966" s="33" t="n"/>
      <c r="N1966" s="33" t="n"/>
      <c r="O1966" s="33" t="n"/>
      <c r="P1966" s="33" t="n"/>
      <c r="Q1966" s="33" t="n"/>
      <c r="R1966" s="33">
        <f>IF($AB1966="","",IFERROR(INDEX(ITP!$G$3:$G$46,MATCH($AB1966,ITP!$E$3:$E$46,0)),""))</f>
        <v/>
      </c>
      <c r="S1966" s="33" t="n"/>
      <c r="T1966" s="33" t="n"/>
      <c r="U1966" s="33">
        <f>IF($AB1966="","",IFERROR(INDEX(ITP!$I$3:$I$46,MATCH($AB1966,ITP!$E$3:$E$46,0)),""))</f>
        <v/>
      </c>
      <c r="V1966" s="33">
        <f>IF($AB1966="","",IFERROR(INDEX(ITP!$J$3:$J$46,MATCH($AB1966,ITP!$E$3:$E$46,0)),""))</f>
        <v/>
      </c>
      <c r="W1966" s="33">
        <f>IF($AB1966="","",IFERROR(INDEX(ITP!$K$3:$K$46,MATCH($AB1966,ITP!$E$3:$E$46,0)),""))</f>
        <v/>
      </c>
      <c r="X1966" s="33">
        <f>IF($AB1966="","",IFERROR(INDEX(ITP!$L$3:$L$46,MATCH($AB1966,ITP!$E$3:$E$46,0)),""))</f>
        <v/>
      </c>
      <c r="Y1966" s="33">
        <f>IF($AB1966="","",IFERROR(INDEX(ITP!$M$3:$M$46,MATCH($AB1966,ITP!$E$3:$E$46,0)),""))</f>
        <v/>
      </c>
      <c r="Z1966" s="33">
        <f>IF($AB1966="","",IFERROR(INDEX(ITP!$N$3:$N$46,MATCH($AB1966,ITP!$E$3:$E$46,0)),""))</f>
        <v/>
      </c>
      <c r="AA1966" s="13">
        <f>IF(A1966="","",A1966&amp;"|"&amp;COUNTIF($A$2:A1966,A1966))</f>
        <v/>
      </c>
      <c r="AB1966" s="13">
        <f>IF($A1966="","",IFERROR(INDEX(ITP!$C$3:$C$21,MATCH(1,INDEX((ITP!$A$3:$A$21=$A1966)*(((ITP!$B$3:$B$21="")+ISNUMBER(SEARCH(ITP!$B$3:$B$21,$G1966&amp;" "&amp;$T1966)))&gt;0),0),0)),""))</f>
        <v/>
      </c>
    </row>
    <row r="1967">
      <c r="A1967" s="33" t="n"/>
      <c r="B1967" s="10" t="n"/>
      <c r="C1967" s="33" t="n"/>
      <c r="D1967" s="28" t="n"/>
      <c r="E1967" s="10" t="n"/>
      <c r="F1967" s="44" t="n"/>
      <c r="G1967" s="33" t="n"/>
      <c r="H1967" s="33" t="n"/>
      <c r="I1967" s="33" t="n"/>
      <c r="J1967" s="33" t="n"/>
      <c r="K1967" s="44" t="n"/>
      <c r="L1967" s="10" t="n"/>
      <c r="M1967" s="33" t="n"/>
      <c r="N1967" s="33" t="n"/>
      <c r="O1967" s="33" t="n"/>
      <c r="P1967" s="33" t="n"/>
      <c r="Q1967" s="33" t="n"/>
      <c r="R1967" s="33">
        <f>IF($AB1967="","",IFERROR(INDEX(ITP!$G$3:$G$46,MATCH($AB1967,ITP!$E$3:$E$46,0)),""))</f>
        <v/>
      </c>
      <c r="S1967" s="33" t="n"/>
      <c r="T1967" s="33" t="n"/>
      <c r="U1967" s="33">
        <f>IF($AB1967="","",IFERROR(INDEX(ITP!$I$3:$I$46,MATCH($AB1967,ITP!$E$3:$E$46,0)),""))</f>
        <v/>
      </c>
      <c r="V1967" s="33">
        <f>IF($AB1967="","",IFERROR(INDEX(ITP!$J$3:$J$46,MATCH($AB1967,ITP!$E$3:$E$46,0)),""))</f>
        <v/>
      </c>
      <c r="W1967" s="33">
        <f>IF($AB1967="","",IFERROR(INDEX(ITP!$K$3:$K$46,MATCH($AB1967,ITP!$E$3:$E$46,0)),""))</f>
        <v/>
      </c>
      <c r="X1967" s="33">
        <f>IF($AB1967="","",IFERROR(INDEX(ITP!$L$3:$L$46,MATCH($AB1967,ITP!$E$3:$E$46,0)),""))</f>
        <v/>
      </c>
      <c r="Y1967" s="33">
        <f>IF($AB1967="","",IFERROR(INDEX(ITP!$M$3:$M$46,MATCH($AB1967,ITP!$E$3:$E$46,0)),""))</f>
        <v/>
      </c>
      <c r="Z1967" s="33">
        <f>IF($AB1967="","",IFERROR(INDEX(ITP!$N$3:$N$46,MATCH($AB1967,ITP!$E$3:$E$46,0)),""))</f>
        <v/>
      </c>
      <c r="AA1967" s="13">
        <f>IF(A1967="","",A1967&amp;"|"&amp;COUNTIF($A$2:A1967,A1967))</f>
        <v/>
      </c>
      <c r="AB1967" s="13">
        <f>IF($A1967="","",IFERROR(INDEX(ITP!$C$3:$C$21,MATCH(1,INDEX((ITP!$A$3:$A$21=$A1967)*(((ITP!$B$3:$B$21="")+ISNUMBER(SEARCH(ITP!$B$3:$B$21,$G1967&amp;" "&amp;$T1967)))&gt;0),0),0)),""))</f>
        <v/>
      </c>
    </row>
    <row r="1968">
      <c r="A1968" s="33" t="n"/>
      <c r="B1968" s="10" t="n"/>
      <c r="C1968" s="33" t="n"/>
      <c r="D1968" s="28" t="n"/>
      <c r="E1968" s="10" t="n"/>
      <c r="F1968" s="44" t="n"/>
      <c r="G1968" s="33" t="n"/>
      <c r="H1968" s="33" t="n"/>
      <c r="I1968" s="33" t="n"/>
      <c r="J1968" s="33" t="n"/>
      <c r="K1968" s="44" t="n"/>
      <c r="L1968" s="10" t="n"/>
      <c r="M1968" s="33" t="n"/>
      <c r="N1968" s="33" t="n"/>
      <c r="O1968" s="33" t="n"/>
      <c r="P1968" s="33" t="n"/>
      <c r="Q1968" s="33" t="n"/>
      <c r="R1968" s="33">
        <f>IF($AB1968="","",IFERROR(INDEX(ITP!$G$3:$G$46,MATCH($AB1968,ITP!$E$3:$E$46,0)),""))</f>
        <v/>
      </c>
      <c r="S1968" s="33" t="n"/>
      <c r="T1968" s="33" t="n"/>
      <c r="U1968" s="33">
        <f>IF($AB1968="","",IFERROR(INDEX(ITP!$I$3:$I$46,MATCH($AB1968,ITP!$E$3:$E$46,0)),""))</f>
        <v/>
      </c>
      <c r="V1968" s="33">
        <f>IF($AB1968="","",IFERROR(INDEX(ITP!$J$3:$J$46,MATCH($AB1968,ITP!$E$3:$E$46,0)),""))</f>
        <v/>
      </c>
      <c r="W1968" s="33">
        <f>IF($AB1968="","",IFERROR(INDEX(ITP!$K$3:$K$46,MATCH($AB1968,ITP!$E$3:$E$46,0)),""))</f>
        <v/>
      </c>
      <c r="X1968" s="33">
        <f>IF($AB1968="","",IFERROR(INDEX(ITP!$L$3:$L$46,MATCH($AB1968,ITP!$E$3:$E$46,0)),""))</f>
        <v/>
      </c>
      <c r="Y1968" s="33">
        <f>IF($AB1968="","",IFERROR(INDEX(ITP!$M$3:$M$46,MATCH($AB1968,ITP!$E$3:$E$46,0)),""))</f>
        <v/>
      </c>
      <c r="Z1968" s="33">
        <f>IF($AB1968="","",IFERROR(INDEX(ITP!$N$3:$N$46,MATCH($AB1968,ITP!$E$3:$E$46,0)),""))</f>
        <v/>
      </c>
      <c r="AA1968" s="13">
        <f>IF(A1968="","",A1968&amp;"|"&amp;COUNTIF($A$2:A1968,A1968))</f>
        <v/>
      </c>
      <c r="AB1968" s="13">
        <f>IF($A1968="","",IFERROR(INDEX(ITP!$C$3:$C$21,MATCH(1,INDEX((ITP!$A$3:$A$21=$A1968)*(((ITP!$B$3:$B$21="")+ISNUMBER(SEARCH(ITP!$B$3:$B$21,$G1968&amp;" "&amp;$T1968)))&gt;0),0),0)),""))</f>
        <v/>
      </c>
    </row>
    <row r="1969">
      <c r="A1969" s="33" t="n"/>
      <c r="B1969" s="10" t="n"/>
      <c r="C1969" s="33" t="n"/>
      <c r="D1969" s="28" t="n"/>
      <c r="E1969" s="10" t="n"/>
      <c r="F1969" s="44" t="n"/>
      <c r="G1969" s="33" t="n"/>
      <c r="H1969" s="33" t="n"/>
      <c r="I1969" s="33" t="n"/>
      <c r="J1969" s="33" t="n"/>
      <c r="K1969" s="44" t="n"/>
      <c r="L1969" s="10" t="n"/>
      <c r="M1969" s="33" t="n"/>
      <c r="N1969" s="33" t="n"/>
      <c r="O1969" s="33" t="n"/>
      <c r="P1969" s="33" t="n"/>
      <c r="Q1969" s="33" t="n"/>
      <c r="R1969" s="33">
        <f>IF($AB1969="","",IFERROR(INDEX(ITP!$G$3:$G$46,MATCH($AB1969,ITP!$E$3:$E$46,0)),""))</f>
        <v/>
      </c>
      <c r="S1969" s="33" t="n"/>
      <c r="T1969" s="33" t="n"/>
      <c r="U1969" s="33">
        <f>IF($AB1969="","",IFERROR(INDEX(ITP!$I$3:$I$46,MATCH($AB1969,ITP!$E$3:$E$46,0)),""))</f>
        <v/>
      </c>
      <c r="V1969" s="33">
        <f>IF($AB1969="","",IFERROR(INDEX(ITP!$J$3:$J$46,MATCH($AB1969,ITP!$E$3:$E$46,0)),""))</f>
        <v/>
      </c>
      <c r="W1969" s="33">
        <f>IF($AB1969="","",IFERROR(INDEX(ITP!$K$3:$K$46,MATCH($AB1969,ITP!$E$3:$E$46,0)),""))</f>
        <v/>
      </c>
      <c r="X1969" s="33">
        <f>IF($AB1969="","",IFERROR(INDEX(ITP!$L$3:$L$46,MATCH($AB1969,ITP!$E$3:$E$46,0)),""))</f>
        <v/>
      </c>
      <c r="Y1969" s="33">
        <f>IF($AB1969="","",IFERROR(INDEX(ITP!$M$3:$M$46,MATCH($AB1969,ITP!$E$3:$E$46,0)),""))</f>
        <v/>
      </c>
      <c r="Z1969" s="33">
        <f>IF($AB1969="","",IFERROR(INDEX(ITP!$N$3:$N$46,MATCH($AB1969,ITP!$E$3:$E$46,0)),""))</f>
        <v/>
      </c>
      <c r="AA1969" s="13">
        <f>IF(A1969="","",A1969&amp;"|"&amp;COUNTIF($A$2:A1969,A1969))</f>
        <v/>
      </c>
      <c r="AB1969" s="13">
        <f>IF($A1969="","",IFERROR(INDEX(ITP!$C$3:$C$21,MATCH(1,INDEX((ITP!$A$3:$A$21=$A1969)*(((ITP!$B$3:$B$21="")+ISNUMBER(SEARCH(ITP!$B$3:$B$21,$G1969&amp;" "&amp;$T1969)))&gt;0),0),0)),""))</f>
        <v/>
      </c>
    </row>
    <row r="1970">
      <c r="A1970" s="33" t="n"/>
      <c r="B1970" s="10" t="n"/>
      <c r="C1970" s="33" t="n"/>
      <c r="D1970" s="28" t="n"/>
      <c r="E1970" s="10" t="n"/>
      <c r="F1970" s="44" t="n"/>
      <c r="G1970" s="33" t="n"/>
      <c r="H1970" s="33" t="n"/>
      <c r="I1970" s="33" t="n"/>
      <c r="J1970" s="33" t="n"/>
      <c r="K1970" s="44" t="n"/>
      <c r="L1970" s="10" t="n"/>
      <c r="M1970" s="33" t="n"/>
      <c r="N1970" s="33" t="n"/>
      <c r="O1970" s="33" t="n"/>
      <c r="P1970" s="33" t="n"/>
      <c r="Q1970" s="33" t="n"/>
      <c r="R1970" s="33">
        <f>IF($AB1970="","",IFERROR(INDEX(ITP!$G$3:$G$46,MATCH($AB1970,ITP!$E$3:$E$46,0)),""))</f>
        <v/>
      </c>
      <c r="S1970" s="33" t="n"/>
      <c r="T1970" s="33" t="n"/>
      <c r="U1970" s="33">
        <f>IF($AB1970="","",IFERROR(INDEX(ITP!$I$3:$I$46,MATCH($AB1970,ITP!$E$3:$E$46,0)),""))</f>
        <v/>
      </c>
      <c r="V1970" s="33">
        <f>IF($AB1970="","",IFERROR(INDEX(ITP!$J$3:$J$46,MATCH($AB1970,ITP!$E$3:$E$46,0)),""))</f>
        <v/>
      </c>
      <c r="W1970" s="33">
        <f>IF($AB1970="","",IFERROR(INDEX(ITP!$K$3:$K$46,MATCH($AB1970,ITP!$E$3:$E$46,0)),""))</f>
        <v/>
      </c>
      <c r="X1970" s="33">
        <f>IF($AB1970="","",IFERROR(INDEX(ITP!$L$3:$L$46,MATCH($AB1970,ITP!$E$3:$E$46,0)),""))</f>
        <v/>
      </c>
      <c r="Y1970" s="33">
        <f>IF($AB1970="","",IFERROR(INDEX(ITP!$M$3:$M$46,MATCH($AB1970,ITP!$E$3:$E$46,0)),""))</f>
        <v/>
      </c>
      <c r="Z1970" s="33">
        <f>IF($AB1970="","",IFERROR(INDEX(ITP!$N$3:$N$46,MATCH($AB1970,ITP!$E$3:$E$46,0)),""))</f>
        <v/>
      </c>
      <c r="AA1970" s="13">
        <f>IF(A1970="","",A1970&amp;"|"&amp;COUNTIF($A$2:A1970,A1970))</f>
        <v/>
      </c>
      <c r="AB1970" s="13">
        <f>IF($A1970="","",IFERROR(INDEX(ITP!$C$3:$C$21,MATCH(1,INDEX((ITP!$A$3:$A$21=$A1970)*(((ITP!$B$3:$B$21="")+ISNUMBER(SEARCH(ITP!$B$3:$B$21,$G1970&amp;" "&amp;$T1970)))&gt;0),0),0)),""))</f>
        <v/>
      </c>
    </row>
    <row r="1971">
      <c r="A1971" s="33" t="n"/>
      <c r="B1971" s="10" t="n"/>
      <c r="C1971" s="33" t="n"/>
      <c r="D1971" s="28" t="n"/>
      <c r="E1971" s="10" t="n"/>
      <c r="F1971" s="44" t="n"/>
      <c r="G1971" s="33" t="n"/>
      <c r="H1971" s="33" t="n"/>
      <c r="I1971" s="33" t="n"/>
      <c r="J1971" s="33" t="n"/>
      <c r="K1971" s="44" t="n"/>
      <c r="L1971" s="10" t="n"/>
      <c r="M1971" s="33" t="n"/>
      <c r="N1971" s="33" t="n"/>
      <c r="O1971" s="33" t="n"/>
      <c r="P1971" s="33" t="n"/>
      <c r="Q1971" s="33" t="n"/>
      <c r="R1971" s="33">
        <f>IF($AB1971="","",IFERROR(INDEX(ITP!$G$3:$G$46,MATCH($AB1971,ITP!$E$3:$E$46,0)),""))</f>
        <v/>
      </c>
      <c r="S1971" s="33" t="n"/>
      <c r="T1971" s="33" t="n"/>
      <c r="U1971" s="33">
        <f>IF($AB1971="","",IFERROR(INDEX(ITP!$I$3:$I$46,MATCH($AB1971,ITP!$E$3:$E$46,0)),""))</f>
        <v/>
      </c>
      <c r="V1971" s="33">
        <f>IF($AB1971="","",IFERROR(INDEX(ITP!$J$3:$J$46,MATCH($AB1971,ITP!$E$3:$E$46,0)),""))</f>
        <v/>
      </c>
      <c r="W1971" s="33">
        <f>IF($AB1971="","",IFERROR(INDEX(ITP!$K$3:$K$46,MATCH($AB1971,ITP!$E$3:$E$46,0)),""))</f>
        <v/>
      </c>
      <c r="X1971" s="33">
        <f>IF($AB1971="","",IFERROR(INDEX(ITP!$L$3:$L$46,MATCH($AB1971,ITP!$E$3:$E$46,0)),""))</f>
        <v/>
      </c>
      <c r="Y1971" s="33">
        <f>IF($AB1971="","",IFERROR(INDEX(ITP!$M$3:$M$46,MATCH($AB1971,ITP!$E$3:$E$46,0)),""))</f>
        <v/>
      </c>
      <c r="Z1971" s="33">
        <f>IF($AB1971="","",IFERROR(INDEX(ITP!$N$3:$N$46,MATCH($AB1971,ITP!$E$3:$E$46,0)),""))</f>
        <v/>
      </c>
      <c r="AA1971" s="13">
        <f>IF(A1971="","",A1971&amp;"|"&amp;COUNTIF($A$2:A1971,A1971))</f>
        <v/>
      </c>
      <c r="AB1971" s="13">
        <f>IF($A1971="","",IFERROR(INDEX(ITP!$C$3:$C$21,MATCH(1,INDEX((ITP!$A$3:$A$21=$A1971)*(((ITP!$B$3:$B$21="")+ISNUMBER(SEARCH(ITP!$B$3:$B$21,$G1971&amp;" "&amp;$T1971)))&gt;0),0),0)),""))</f>
        <v/>
      </c>
    </row>
    <row r="1972">
      <c r="A1972" s="33" t="n"/>
      <c r="B1972" s="10" t="n"/>
      <c r="C1972" s="33" t="n"/>
      <c r="D1972" s="28" t="n"/>
      <c r="E1972" s="10" t="n"/>
      <c r="F1972" s="44" t="n"/>
      <c r="G1972" s="33" t="n"/>
      <c r="H1972" s="33" t="n"/>
      <c r="I1972" s="33" t="n"/>
      <c r="J1972" s="33" t="n"/>
      <c r="K1972" s="44" t="n"/>
      <c r="L1972" s="10" t="n"/>
      <c r="M1972" s="33" t="n"/>
      <c r="N1972" s="33" t="n"/>
      <c r="O1972" s="33" t="n"/>
      <c r="P1972" s="33" t="n"/>
      <c r="Q1972" s="33" t="n"/>
      <c r="R1972" s="33">
        <f>IF($AB1972="","",IFERROR(INDEX(ITP!$G$3:$G$46,MATCH($AB1972,ITP!$E$3:$E$46,0)),""))</f>
        <v/>
      </c>
      <c r="S1972" s="33" t="n"/>
      <c r="T1972" s="33" t="n"/>
      <c r="U1972" s="33">
        <f>IF($AB1972="","",IFERROR(INDEX(ITP!$I$3:$I$46,MATCH($AB1972,ITP!$E$3:$E$46,0)),""))</f>
        <v/>
      </c>
      <c r="V1972" s="33">
        <f>IF($AB1972="","",IFERROR(INDEX(ITP!$J$3:$J$46,MATCH($AB1972,ITP!$E$3:$E$46,0)),""))</f>
        <v/>
      </c>
      <c r="W1972" s="33">
        <f>IF($AB1972="","",IFERROR(INDEX(ITP!$K$3:$K$46,MATCH($AB1972,ITP!$E$3:$E$46,0)),""))</f>
        <v/>
      </c>
      <c r="X1972" s="33">
        <f>IF($AB1972="","",IFERROR(INDEX(ITP!$L$3:$L$46,MATCH($AB1972,ITP!$E$3:$E$46,0)),""))</f>
        <v/>
      </c>
      <c r="Y1972" s="33">
        <f>IF($AB1972="","",IFERROR(INDEX(ITP!$M$3:$M$46,MATCH($AB1972,ITP!$E$3:$E$46,0)),""))</f>
        <v/>
      </c>
      <c r="Z1972" s="33">
        <f>IF($AB1972="","",IFERROR(INDEX(ITP!$N$3:$N$46,MATCH($AB1972,ITP!$E$3:$E$46,0)),""))</f>
        <v/>
      </c>
      <c r="AA1972" s="13">
        <f>IF(A1972="","",A1972&amp;"|"&amp;COUNTIF($A$2:A1972,A1972))</f>
        <v/>
      </c>
      <c r="AB1972" s="13">
        <f>IF($A1972="","",IFERROR(INDEX(ITP!$C$3:$C$21,MATCH(1,INDEX((ITP!$A$3:$A$21=$A1972)*(((ITP!$B$3:$B$21="")+ISNUMBER(SEARCH(ITP!$B$3:$B$21,$G1972&amp;" "&amp;$T1972)))&gt;0),0),0)),""))</f>
        <v/>
      </c>
    </row>
    <row r="1973">
      <c r="A1973" s="33" t="n"/>
      <c r="B1973" s="10" t="n"/>
      <c r="C1973" s="33" t="n"/>
      <c r="D1973" s="28" t="n"/>
      <c r="E1973" s="10" t="n"/>
      <c r="F1973" s="44" t="n"/>
      <c r="G1973" s="33" t="n"/>
      <c r="H1973" s="33" t="n"/>
      <c r="I1973" s="33" t="n"/>
      <c r="J1973" s="33" t="n"/>
      <c r="K1973" s="44" t="n"/>
      <c r="L1973" s="10" t="n"/>
      <c r="M1973" s="33" t="n"/>
      <c r="N1973" s="33" t="n"/>
      <c r="O1973" s="33" t="n"/>
      <c r="P1973" s="33" t="n"/>
      <c r="Q1973" s="33" t="n"/>
      <c r="R1973" s="33">
        <f>IF($AB1973="","",IFERROR(INDEX(ITP!$G$3:$G$46,MATCH($AB1973,ITP!$E$3:$E$46,0)),""))</f>
        <v/>
      </c>
      <c r="S1973" s="33" t="n"/>
      <c r="T1973" s="33" t="n"/>
      <c r="U1973" s="33">
        <f>IF($AB1973="","",IFERROR(INDEX(ITP!$I$3:$I$46,MATCH($AB1973,ITP!$E$3:$E$46,0)),""))</f>
        <v/>
      </c>
      <c r="V1973" s="33">
        <f>IF($AB1973="","",IFERROR(INDEX(ITP!$J$3:$J$46,MATCH($AB1973,ITP!$E$3:$E$46,0)),""))</f>
        <v/>
      </c>
      <c r="W1973" s="33">
        <f>IF($AB1973="","",IFERROR(INDEX(ITP!$K$3:$K$46,MATCH($AB1973,ITP!$E$3:$E$46,0)),""))</f>
        <v/>
      </c>
      <c r="X1973" s="33">
        <f>IF($AB1973="","",IFERROR(INDEX(ITP!$L$3:$L$46,MATCH($AB1973,ITP!$E$3:$E$46,0)),""))</f>
        <v/>
      </c>
      <c r="Y1973" s="33">
        <f>IF($AB1973="","",IFERROR(INDEX(ITP!$M$3:$M$46,MATCH($AB1973,ITP!$E$3:$E$46,0)),""))</f>
        <v/>
      </c>
      <c r="Z1973" s="33">
        <f>IF($AB1973="","",IFERROR(INDEX(ITP!$N$3:$N$46,MATCH($AB1973,ITP!$E$3:$E$46,0)),""))</f>
        <v/>
      </c>
      <c r="AA1973" s="13">
        <f>IF(A1973="","",A1973&amp;"|"&amp;COUNTIF($A$2:A1973,A1973))</f>
        <v/>
      </c>
      <c r="AB1973" s="13">
        <f>IF($A1973="","",IFERROR(INDEX(ITP!$C$3:$C$21,MATCH(1,INDEX((ITP!$A$3:$A$21=$A1973)*(((ITP!$B$3:$B$21="")+ISNUMBER(SEARCH(ITP!$B$3:$B$21,$G1973&amp;" "&amp;$T1973)))&gt;0),0),0)),""))</f>
        <v/>
      </c>
    </row>
    <row r="1974">
      <c r="A1974" s="33" t="n"/>
      <c r="B1974" s="10" t="n"/>
      <c r="C1974" s="33" t="n"/>
      <c r="D1974" s="28" t="n"/>
      <c r="E1974" s="10" t="n"/>
      <c r="F1974" s="44" t="n"/>
      <c r="G1974" s="33" t="n"/>
      <c r="H1974" s="33" t="n"/>
      <c r="I1974" s="33" t="n"/>
      <c r="J1974" s="33" t="n"/>
      <c r="K1974" s="44" t="n"/>
      <c r="L1974" s="10" t="n"/>
      <c r="M1974" s="33" t="n"/>
      <c r="N1974" s="33" t="n"/>
      <c r="O1974" s="33" t="n"/>
      <c r="P1974" s="33" t="n"/>
      <c r="Q1974" s="33" t="n"/>
      <c r="R1974" s="33">
        <f>IF($AB1974="","",IFERROR(INDEX(ITP!$G$3:$G$46,MATCH($AB1974,ITP!$E$3:$E$46,0)),""))</f>
        <v/>
      </c>
      <c r="S1974" s="33" t="n"/>
      <c r="T1974" s="33" t="n"/>
      <c r="U1974" s="33">
        <f>IF($AB1974="","",IFERROR(INDEX(ITP!$I$3:$I$46,MATCH($AB1974,ITP!$E$3:$E$46,0)),""))</f>
        <v/>
      </c>
      <c r="V1974" s="33">
        <f>IF($AB1974="","",IFERROR(INDEX(ITP!$J$3:$J$46,MATCH($AB1974,ITP!$E$3:$E$46,0)),""))</f>
        <v/>
      </c>
      <c r="W1974" s="33">
        <f>IF($AB1974="","",IFERROR(INDEX(ITP!$K$3:$K$46,MATCH($AB1974,ITP!$E$3:$E$46,0)),""))</f>
        <v/>
      </c>
      <c r="X1974" s="33">
        <f>IF($AB1974="","",IFERROR(INDEX(ITP!$L$3:$L$46,MATCH($AB1974,ITP!$E$3:$E$46,0)),""))</f>
        <v/>
      </c>
      <c r="Y1974" s="33">
        <f>IF($AB1974="","",IFERROR(INDEX(ITP!$M$3:$M$46,MATCH($AB1974,ITP!$E$3:$E$46,0)),""))</f>
        <v/>
      </c>
      <c r="Z1974" s="33">
        <f>IF($AB1974="","",IFERROR(INDEX(ITP!$N$3:$N$46,MATCH($AB1974,ITP!$E$3:$E$46,0)),""))</f>
        <v/>
      </c>
      <c r="AA1974" s="13">
        <f>IF(A1974="","",A1974&amp;"|"&amp;COUNTIF($A$2:A1974,A1974))</f>
        <v/>
      </c>
      <c r="AB1974" s="13">
        <f>IF($A1974="","",IFERROR(INDEX(ITP!$C$3:$C$21,MATCH(1,INDEX((ITP!$A$3:$A$21=$A1974)*(((ITP!$B$3:$B$21="")+ISNUMBER(SEARCH(ITP!$B$3:$B$21,$G1974&amp;" "&amp;$T1974)))&gt;0),0),0)),""))</f>
        <v/>
      </c>
    </row>
    <row r="1975">
      <c r="A1975" s="33" t="n"/>
      <c r="B1975" s="10" t="n"/>
      <c r="C1975" s="33" t="n"/>
      <c r="D1975" s="28" t="n"/>
      <c r="E1975" s="10" t="n"/>
      <c r="F1975" s="44" t="n"/>
      <c r="G1975" s="33" t="n"/>
      <c r="H1975" s="33" t="n"/>
      <c r="I1975" s="33" t="n"/>
      <c r="J1975" s="33" t="n"/>
      <c r="K1975" s="44" t="n"/>
      <c r="L1975" s="10" t="n"/>
      <c r="M1975" s="33" t="n"/>
      <c r="N1975" s="33" t="n"/>
      <c r="O1975" s="33" t="n"/>
      <c r="P1975" s="33" t="n"/>
      <c r="Q1975" s="33" t="n"/>
      <c r="R1975" s="33">
        <f>IF($AB1975="","",IFERROR(INDEX(ITP!$G$3:$G$46,MATCH($AB1975,ITP!$E$3:$E$46,0)),""))</f>
        <v/>
      </c>
      <c r="S1975" s="33" t="n"/>
      <c r="T1975" s="33" t="n"/>
      <c r="U1975" s="33">
        <f>IF($AB1975="","",IFERROR(INDEX(ITP!$I$3:$I$46,MATCH($AB1975,ITP!$E$3:$E$46,0)),""))</f>
        <v/>
      </c>
      <c r="V1975" s="33">
        <f>IF($AB1975="","",IFERROR(INDEX(ITP!$J$3:$J$46,MATCH($AB1975,ITP!$E$3:$E$46,0)),""))</f>
        <v/>
      </c>
      <c r="W1975" s="33">
        <f>IF($AB1975="","",IFERROR(INDEX(ITP!$K$3:$K$46,MATCH($AB1975,ITP!$E$3:$E$46,0)),""))</f>
        <v/>
      </c>
      <c r="X1975" s="33">
        <f>IF($AB1975="","",IFERROR(INDEX(ITP!$L$3:$L$46,MATCH($AB1975,ITP!$E$3:$E$46,0)),""))</f>
        <v/>
      </c>
      <c r="Y1975" s="33">
        <f>IF($AB1975="","",IFERROR(INDEX(ITP!$M$3:$M$46,MATCH($AB1975,ITP!$E$3:$E$46,0)),""))</f>
        <v/>
      </c>
      <c r="Z1975" s="33">
        <f>IF($AB1975="","",IFERROR(INDEX(ITP!$N$3:$N$46,MATCH($AB1975,ITP!$E$3:$E$46,0)),""))</f>
        <v/>
      </c>
      <c r="AA1975" s="13">
        <f>IF(A1975="","",A1975&amp;"|"&amp;COUNTIF($A$2:A1975,A1975))</f>
        <v/>
      </c>
      <c r="AB1975" s="13">
        <f>IF($A1975="","",IFERROR(INDEX(ITP!$C$3:$C$21,MATCH(1,INDEX((ITP!$A$3:$A$21=$A1975)*(((ITP!$B$3:$B$21="")+ISNUMBER(SEARCH(ITP!$B$3:$B$21,$G1975&amp;" "&amp;$T1975)))&gt;0),0),0)),""))</f>
        <v/>
      </c>
    </row>
    <row r="1976">
      <c r="A1976" s="33" t="n"/>
      <c r="B1976" s="10" t="n"/>
      <c r="C1976" s="33" t="n"/>
      <c r="D1976" s="28" t="n"/>
      <c r="E1976" s="10" t="n"/>
      <c r="F1976" s="44" t="n"/>
      <c r="G1976" s="33" t="n"/>
      <c r="H1976" s="33" t="n"/>
      <c r="I1976" s="33" t="n"/>
      <c r="J1976" s="33" t="n"/>
      <c r="K1976" s="44" t="n"/>
      <c r="L1976" s="10" t="n"/>
      <c r="M1976" s="33" t="n"/>
      <c r="N1976" s="33" t="n"/>
      <c r="O1976" s="33" t="n"/>
      <c r="P1976" s="33" t="n"/>
      <c r="Q1976" s="33" t="n"/>
      <c r="R1976" s="33">
        <f>IF($AB1976="","",IFERROR(INDEX(ITP!$G$3:$G$46,MATCH($AB1976,ITP!$E$3:$E$46,0)),""))</f>
        <v/>
      </c>
      <c r="S1976" s="33" t="n"/>
      <c r="T1976" s="33" t="n"/>
      <c r="U1976" s="33">
        <f>IF($AB1976="","",IFERROR(INDEX(ITP!$I$3:$I$46,MATCH($AB1976,ITP!$E$3:$E$46,0)),""))</f>
        <v/>
      </c>
      <c r="V1976" s="33">
        <f>IF($AB1976="","",IFERROR(INDEX(ITP!$J$3:$J$46,MATCH($AB1976,ITP!$E$3:$E$46,0)),""))</f>
        <v/>
      </c>
      <c r="W1976" s="33">
        <f>IF($AB1976="","",IFERROR(INDEX(ITP!$K$3:$K$46,MATCH($AB1976,ITP!$E$3:$E$46,0)),""))</f>
        <v/>
      </c>
      <c r="X1976" s="33">
        <f>IF($AB1976="","",IFERROR(INDEX(ITP!$L$3:$L$46,MATCH($AB1976,ITP!$E$3:$E$46,0)),""))</f>
        <v/>
      </c>
      <c r="Y1976" s="33">
        <f>IF($AB1976="","",IFERROR(INDEX(ITP!$M$3:$M$46,MATCH($AB1976,ITP!$E$3:$E$46,0)),""))</f>
        <v/>
      </c>
      <c r="Z1976" s="33">
        <f>IF($AB1976="","",IFERROR(INDEX(ITP!$N$3:$N$46,MATCH($AB1976,ITP!$E$3:$E$46,0)),""))</f>
        <v/>
      </c>
      <c r="AA1976" s="13">
        <f>IF(A1976="","",A1976&amp;"|"&amp;COUNTIF($A$2:A1976,A1976))</f>
        <v/>
      </c>
      <c r="AB1976" s="13">
        <f>IF($A1976="","",IFERROR(INDEX(ITP!$C$3:$C$21,MATCH(1,INDEX((ITP!$A$3:$A$21=$A1976)*(((ITP!$B$3:$B$21="")+ISNUMBER(SEARCH(ITP!$B$3:$B$21,$G1976&amp;" "&amp;$T1976)))&gt;0),0),0)),""))</f>
        <v/>
      </c>
    </row>
    <row r="1977">
      <c r="A1977" s="33" t="n"/>
      <c r="B1977" s="10" t="n"/>
      <c r="C1977" s="33" t="n"/>
      <c r="D1977" s="28" t="n"/>
      <c r="E1977" s="10" t="n"/>
      <c r="F1977" s="44" t="n"/>
      <c r="G1977" s="33" t="n"/>
      <c r="H1977" s="33" t="n"/>
      <c r="I1977" s="33" t="n"/>
      <c r="J1977" s="33" t="n"/>
      <c r="K1977" s="44" t="n"/>
      <c r="L1977" s="10" t="n"/>
      <c r="M1977" s="33" t="n"/>
      <c r="N1977" s="33" t="n"/>
      <c r="O1977" s="33" t="n"/>
      <c r="P1977" s="33" t="n"/>
      <c r="Q1977" s="33" t="n"/>
      <c r="R1977" s="33">
        <f>IF($AB1977="","",IFERROR(INDEX(ITP!$G$3:$G$46,MATCH($AB1977,ITP!$E$3:$E$46,0)),""))</f>
        <v/>
      </c>
      <c r="S1977" s="33" t="n"/>
      <c r="T1977" s="33" t="n"/>
      <c r="U1977" s="33">
        <f>IF($AB1977="","",IFERROR(INDEX(ITP!$I$3:$I$46,MATCH($AB1977,ITP!$E$3:$E$46,0)),""))</f>
        <v/>
      </c>
      <c r="V1977" s="33">
        <f>IF($AB1977="","",IFERROR(INDEX(ITP!$J$3:$J$46,MATCH($AB1977,ITP!$E$3:$E$46,0)),""))</f>
        <v/>
      </c>
      <c r="W1977" s="33">
        <f>IF($AB1977="","",IFERROR(INDEX(ITP!$K$3:$K$46,MATCH($AB1977,ITP!$E$3:$E$46,0)),""))</f>
        <v/>
      </c>
      <c r="X1977" s="33">
        <f>IF($AB1977="","",IFERROR(INDEX(ITP!$L$3:$L$46,MATCH($AB1977,ITP!$E$3:$E$46,0)),""))</f>
        <v/>
      </c>
      <c r="Y1977" s="33">
        <f>IF($AB1977="","",IFERROR(INDEX(ITP!$M$3:$M$46,MATCH($AB1977,ITP!$E$3:$E$46,0)),""))</f>
        <v/>
      </c>
      <c r="Z1977" s="33">
        <f>IF($AB1977="","",IFERROR(INDEX(ITP!$N$3:$N$46,MATCH($AB1977,ITP!$E$3:$E$46,0)),""))</f>
        <v/>
      </c>
      <c r="AA1977" s="13">
        <f>IF(A1977="","",A1977&amp;"|"&amp;COUNTIF($A$2:A1977,A1977))</f>
        <v/>
      </c>
      <c r="AB1977" s="13">
        <f>IF($A1977="","",IFERROR(INDEX(ITP!$C$3:$C$21,MATCH(1,INDEX((ITP!$A$3:$A$21=$A1977)*(((ITP!$B$3:$B$21="")+ISNUMBER(SEARCH(ITP!$B$3:$B$21,$G1977&amp;" "&amp;$T1977)))&gt;0),0),0)),""))</f>
        <v/>
      </c>
    </row>
    <row r="1978">
      <c r="A1978" s="33" t="n"/>
      <c r="B1978" s="10" t="n"/>
      <c r="C1978" s="33" t="n"/>
      <c r="D1978" s="28" t="n"/>
      <c r="E1978" s="10" t="n"/>
      <c r="F1978" s="44" t="n"/>
      <c r="G1978" s="33" t="n"/>
      <c r="H1978" s="33" t="n"/>
      <c r="I1978" s="33" t="n"/>
      <c r="J1978" s="33" t="n"/>
      <c r="K1978" s="44" t="n"/>
      <c r="L1978" s="10" t="n"/>
      <c r="M1978" s="33" t="n"/>
      <c r="N1978" s="33" t="n"/>
      <c r="O1978" s="33" t="n"/>
      <c r="P1978" s="33" t="n"/>
      <c r="Q1978" s="33" t="n"/>
      <c r="R1978" s="33">
        <f>IF($AB1978="","",IFERROR(INDEX(ITP!$G$3:$G$46,MATCH($AB1978,ITP!$E$3:$E$46,0)),""))</f>
        <v/>
      </c>
      <c r="S1978" s="33" t="n"/>
      <c r="T1978" s="33" t="n"/>
      <c r="U1978" s="33">
        <f>IF($AB1978="","",IFERROR(INDEX(ITP!$I$3:$I$46,MATCH($AB1978,ITP!$E$3:$E$46,0)),""))</f>
        <v/>
      </c>
      <c r="V1978" s="33">
        <f>IF($AB1978="","",IFERROR(INDEX(ITP!$J$3:$J$46,MATCH($AB1978,ITP!$E$3:$E$46,0)),""))</f>
        <v/>
      </c>
      <c r="W1978" s="33">
        <f>IF($AB1978="","",IFERROR(INDEX(ITP!$K$3:$K$46,MATCH($AB1978,ITP!$E$3:$E$46,0)),""))</f>
        <v/>
      </c>
      <c r="X1978" s="33">
        <f>IF($AB1978="","",IFERROR(INDEX(ITP!$L$3:$L$46,MATCH($AB1978,ITP!$E$3:$E$46,0)),""))</f>
        <v/>
      </c>
      <c r="Y1978" s="33">
        <f>IF($AB1978="","",IFERROR(INDEX(ITP!$M$3:$M$46,MATCH($AB1978,ITP!$E$3:$E$46,0)),""))</f>
        <v/>
      </c>
      <c r="Z1978" s="33">
        <f>IF($AB1978="","",IFERROR(INDEX(ITP!$N$3:$N$46,MATCH($AB1978,ITP!$E$3:$E$46,0)),""))</f>
        <v/>
      </c>
      <c r="AA1978" s="13">
        <f>IF(A1978="","",A1978&amp;"|"&amp;COUNTIF($A$2:A1978,A1978))</f>
        <v/>
      </c>
      <c r="AB1978" s="13">
        <f>IF($A1978="","",IFERROR(INDEX(ITP!$C$3:$C$21,MATCH(1,INDEX((ITP!$A$3:$A$21=$A1978)*(((ITP!$B$3:$B$21="")+ISNUMBER(SEARCH(ITP!$B$3:$B$21,$G1978&amp;" "&amp;$T1978)))&gt;0),0),0)),""))</f>
        <v/>
      </c>
    </row>
    <row r="1979">
      <c r="A1979" s="33" t="n"/>
      <c r="B1979" s="10" t="n"/>
      <c r="C1979" s="33" t="n"/>
      <c r="D1979" s="28" t="n"/>
      <c r="E1979" s="10" t="n"/>
      <c r="F1979" s="44" t="n"/>
      <c r="G1979" s="33" t="n"/>
      <c r="H1979" s="33" t="n"/>
      <c r="I1979" s="33" t="n"/>
      <c r="J1979" s="33" t="n"/>
      <c r="K1979" s="44" t="n"/>
      <c r="L1979" s="10" t="n"/>
      <c r="M1979" s="33" t="n"/>
      <c r="N1979" s="33" t="n"/>
      <c r="O1979" s="33" t="n"/>
      <c r="P1979" s="33" t="n"/>
      <c r="Q1979" s="33" t="n"/>
      <c r="R1979" s="33">
        <f>IF($AB1979="","",IFERROR(INDEX(ITP!$G$3:$G$46,MATCH($AB1979,ITP!$E$3:$E$46,0)),""))</f>
        <v/>
      </c>
      <c r="S1979" s="33" t="n"/>
      <c r="T1979" s="33" t="n"/>
      <c r="U1979" s="33">
        <f>IF($AB1979="","",IFERROR(INDEX(ITP!$I$3:$I$46,MATCH($AB1979,ITP!$E$3:$E$46,0)),""))</f>
        <v/>
      </c>
      <c r="V1979" s="33">
        <f>IF($AB1979="","",IFERROR(INDEX(ITP!$J$3:$J$46,MATCH($AB1979,ITP!$E$3:$E$46,0)),""))</f>
        <v/>
      </c>
      <c r="W1979" s="33">
        <f>IF($AB1979="","",IFERROR(INDEX(ITP!$K$3:$K$46,MATCH($AB1979,ITP!$E$3:$E$46,0)),""))</f>
        <v/>
      </c>
      <c r="X1979" s="33">
        <f>IF($AB1979="","",IFERROR(INDEX(ITP!$L$3:$L$46,MATCH($AB1979,ITP!$E$3:$E$46,0)),""))</f>
        <v/>
      </c>
      <c r="Y1979" s="33">
        <f>IF($AB1979="","",IFERROR(INDEX(ITP!$M$3:$M$46,MATCH($AB1979,ITP!$E$3:$E$46,0)),""))</f>
        <v/>
      </c>
      <c r="Z1979" s="33">
        <f>IF($AB1979="","",IFERROR(INDEX(ITP!$N$3:$N$46,MATCH($AB1979,ITP!$E$3:$E$46,0)),""))</f>
        <v/>
      </c>
      <c r="AA1979" s="13">
        <f>IF(A1979="","",A1979&amp;"|"&amp;COUNTIF($A$2:A1979,A1979))</f>
        <v/>
      </c>
      <c r="AB1979" s="13">
        <f>IF($A1979="","",IFERROR(INDEX(ITP!$C$3:$C$21,MATCH(1,INDEX((ITP!$A$3:$A$21=$A1979)*(((ITP!$B$3:$B$21="")+ISNUMBER(SEARCH(ITP!$B$3:$B$21,$G1979&amp;" "&amp;$T1979)))&gt;0),0),0)),""))</f>
        <v/>
      </c>
    </row>
    <row r="1980">
      <c r="A1980" s="33" t="n"/>
      <c r="B1980" s="10" t="n"/>
      <c r="C1980" s="33" t="n"/>
      <c r="D1980" s="28" t="n"/>
      <c r="E1980" s="10" t="n"/>
      <c r="F1980" s="44" t="n"/>
      <c r="G1980" s="33" t="n"/>
      <c r="H1980" s="33" t="n"/>
      <c r="I1980" s="33" t="n"/>
      <c r="J1980" s="33" t="n"/>
      <c r="K1980" s="44" t="n"/>
      <c r="L1980" s="10" t="n"/>
      <c r="M1980" s="33" t="n"/>
      <c r="N1980" s="33" t="n"/>
      <c r="O1980" s="33" t="n"/>
      <c r="P1980" s="33" t="n"/>
      <c r="Q1980" s="33" t="n"/>
      <c r="R1980" s="33">
        <f>IF($AB1980="","",IFERROR(INDEX(ITP!$G$3:$G$46,MATCH($AB1980,ITP!$E$3:$E$46,0)),""))</f>
        <v/>
      </c>
      <c r="S1980" s="33" t="n"/>
      <c r="T1980" s="33" t="n"/>
      <c r="U1980" s="33">
        <f>IF($AB1980="","",IFERROR(INDEX(ITP!$I$3:$I$46,MATCH($AB1980,ITP!$E$3:$E$46,0)),""))</f>
        <v/>
      </c>
      <c r="V1980" s="33">
        <f>IF($AB1980="","",IFERROR(INDEX(ITP!$J$3:$J$46,MATCH($AB1980,ITP!$E$3:$E$46,0)),""))</f>
        <v/>
      </c>
      <c r="W1980" s="33">
        <f>IF($AB1980="","",IFERROR(INDEX(ITP!$K$3:$K$46,MATCH($AB1980,ITP!$E$3:$E$46,0)),""))</f>
        <v/>
      </c>
      <c r="X1980" s="33">
        <f>IF($AB1980="","",IFERROR(INDEX(ITP!$L$3:$L$46,MATCH($AB1980,ITP!$E$3:$E$46,0)),""))</f>
        <v/>
      </c>
      <c r="Y1980" s="33">
        <f>IF($AB1980="","",IFERROR(INDEX(ITP!$M$3:$M$46,MATCH($AB1980,ITP!$E$3:$E$46,0)),""))</f>
        <v/>
      </c>
      <c r="Z1980" s="33">
        <f>IF($AB1980="","",IFERROR(INDEX(ITP!$N$3:$N$46,MATCH($AB1980,ITP!$E$3:$E$46,0)),""))</f>
        <v/>
      </c>
      <c r="AA1980" s="13">
        <f>IF(A1980="","",A1980&amp;"|"&amp;COUNTIF($A$2:A1980,A1980))</f>
        <v/>
      </c>
      <c r="AB1980" s="13">
        <f>IF($A1980="","",IFERROR(INDEX(ITP!$C$3:$C$21,MATCH(1,INDEX((ITP!$A$3:$A$21=$A1980)*(((ITP!$B$3:$B$21="")+ISNUMBER(SEARCH(ITP!$B$3:$B$21,$G1980&amp;" "&amp;$T1980)))&gt;0),0),0)),""))</f>
        <v/>
      </c>
    </row>
    <row r="1981">
      <c r="A1981" s="33" t="n"/>
      <c r="B1981" s="10" t="n"/>
      <c r="C1981" s="33" t="n"/>
      <c r="D1981" s="28" t="n"/>
      <c r="E1981" s="10" t="n"/>
      <c r="F1981" s="44" t="n"/>
      <c r="G1981" s="33" t="n"/>
      <c r="H1981" s="33" t="n"/>
      <c r="I1981" s="33" t="n"/>
      <c r="J1981" s="33" t="n"/>
      <c r="K1981" s="44" t="n"/>
      <c r="L1981" s="10" t="n"/>
      <c r="M1981" s="33" t="n"/>
      <c r="N1981" s="33" t="n"/>
      <c r="O1981" s="33" t="n"/>
      <c r="P1981" s="33" t="n"/>
      <c r="Q1981" s="33" t="n"/>
      <c r="R1981" s="33">
        <f>IF($AB1981="","",IFERROR(INDEX(ITP!$G$3:$G$46,MATCH($AB1981,ITP!$E$3:$E$46,0)),""))</f>
        <v/>
      </c>
      <c r="S1981" s="33" t="n"/>
      <c r="T1981" s="33" t="n"/>
      <c r="U1981" s="33">
        <f>IF($AB1981="","",IFERROR(INDEX(ITP!$I$3:$I$46,MATCH($AB1981,ITP!$E$3:$E$46,0)),""))</f>
        <v/>
      </c>
      <c r="V1981" s="33">
        <f>IF($AB1981="","",IFERROR(INDEX(ITP!$J$3:$J$46,MATCH($AB1981,ITP!$E$3:$E$46,0)),""))</f>
        <v/>
      </c>
      <c r="W1981" s="33">
        <f>IF($AB1981="","",IFERROR(INDEX(ITP!$K$3:$K$46,MATCH($AB1981,ITP!$E$3:$E$46,0)),""))</f>
        <v/>
      </c>
      <c r="X1981" s="33">
        <f>IF($AB1981="","",IFERROR(INDEX(ITP!$L$3:$L$46,MATCH($AB1981,ITP!$E$3:$E$46,0)),""))</f>
        <v/>
      </c>
      <c r="Y1981" s="33">
        <f>IF($AB1981="","",IFERROR(INDEX(ITP!$M$3:$M$46,MATCH($AB1981,ITP!$E$3:$E$46,0)),""))</f>
        <v/>
      </c>
      <c r="Z1981" s="33">
        <f>IF($AB1981="","",IFERROR(INDEX(ITP!$N$3:$N$46,MATCH($AB1981,ITP!$E$3:$E$46,0)),""))</f>
        <v/>
      </c>
      <c r="AA1981" s="13">
        <f>IF(A1981="","",A1981&amp;"|"&amp;COUNTIF($A$2:A1981,A1981))</f>
        <v/>
      </c>
      <c r="AB1981" s="13">
        <f>IF($A1981="","",IFERROR(INDEX(ITP!$C$3:$C$21,MATCH(1,INDEX((ITP!$A$3:$A$21=$A1981)*(((ITP!$B$3:$B$21="")+ISNUMBER(SEARCH(ITP!$B$3:$B$21,$G1981&amp;" "&amp;$T1981)))&gt;0),0),0)),""))</f>
        <v/>
      </c>
    </row>
    <row r="1982">
      <c r="A1982" s="33" t="n"/>
      <c r="B1982" s="10" t="n"/>
      <c r="C1982" s="33" t="n"/>
      <c r="D1982" s="28" t="n"/>
      <c r="E1982" s="10" t="n"/>
      <c r="F1982" s="44" t="n"/>
      <c r="G1982" s="33" t="n"/>
      <c r="H1982" s="33" t="n"/>
      <c r="I1982" s="33" t="n"/>
      <c r="J1982" s="33" t="n"/>
      <c r="K1982" s="44" t="n"/>
      <c r="L1982" s="10" t="n"/>
      <c r="M1982" s="33" t="n"/>
      <c r="N1982" s="33" t="n"/>
      <c r="O1982" s="33" t="n"/>
      <c r="P1982" s="33" t="n"/>
      <c r="Q1982" s="33" t="n"/>
      <c r="R1982" s="33">
        <f>IF($AB1982="","",IFERROR(INDEX(ITP!$G$3:$G$46,MATCH($AB1982,ITP!$E$3:$E$46,0)),""))</f>
        <v/>
      </c>
      <c r="S1982" s="33" t="n"/>
      <c r="T1982" s="33" t="n"/>
      <c r="U1982" s="33">
        <f>IF($AB1982="","",IFERROR(INDEX(ITP!$I$3:$I$46,MATCH($AB1982,ITP!$E$3:$E$46,0)),""))</f>
        <v/>
      </c>
      <c r="V1982" s="33">
        <f>IF($AB1982="","",IFERROR(INDEX(ITP!$J$3:$J$46,MATCH($AB1982,ITP!$E$3:$E$46,0)),""))</f>
        <v/>
      </c>
      <c r="W1982" s="33">
        <f>IF($AB1982="","",IFERROR(INDEX(ITP!$K$3:$K$46,MATCH($AB1982,ITP!$E$3:$E$46,0)),""))</f>
        <v/>
      </c>
      <c r="X1982" s="33">
        <f>IF($AB1982="","",IFERROR(INDEX(ITP!$L$3:$L$46,MATCH($AB1982,ITP!$E$3:$E$46,0)),""))</f>
        <v/>
      </c>
      <c r="Y1982" s="33">
        <f>IF($AB1982="","",IFERROR(INDEX(ITP!$M$3:$M$46,MATCH($AB1982,ITP!$E$3:$E$46,0)),""))</f>
        <v/>
      </c>
      <c r="Z1982" s="33">
        <f>IF($AB1982="","",IFERROR(INDEX(ITP!$N$3:$N$46,MATCH($AB1982,ITP!$E$3:$E$46,0)),""))</f>
        <v/>
      </c>
      <c r="AA1982" s="13">
        <f>IF(A1982="","",A1982&amp;"|"&amp;COUNTIF($A$2:A1982,A1982))</f>
        <v/>
      </c>
      <c r="AB1982" s="13">
        <f>IF($A1982="","",IFERROR(INDEX(ITP!$C$3:$C$21,MATCH(1,INDEX((ITP!$A$3:$A$21=$A1982)*(((ITP!$B$3:$B$21="")+ISNUMBER(SEARCH(ITP!$B$3:$B$21,$G1982&amp;" "&amp;$T1982)))&gt;0),0),0)),""))</f>
        <v/>
      </c>
    </row>
    <row r="1983">
      <c r="A1983" s="33" t="n"/>
      <c r="B1983" s="10" t="n"/>
      <c r="C1983" s="33" t="n"/>
      <c r="D1983" s="28" t="n"/>
      <c r="E1983" s="10" t="n"/>
      <c r="F1983" s="44" t="n"/>
      <c r="G1983" s="33" t="n"/>
      <c r="H1983" s="33" t="n"/>
      <c r="I1983" s="33" t="n"/>
      <c r="J1983" s="33" t="n"/>
      <c r="K1983" s="44" t="n"/>
      <c r="L1983" s="10" t="n"/>
      <c r="M1983" s="33" t="n"/>
      <c r="N1983" s="33" t="n"/>
      <c r="O1983" s="33" t="n"/>
      <c r="P1983" s="33" t="n"/>
      <c r="Q1983" s="33" t="n"/>
      <c r="R1983" s="33">
        <f>IF($AB1983="","",IFERROR(INDEX(ITP!$G$3:$G$46,MATCH($AB1983,ITP!$E$3:$E$46,0)),""))</f>
        <v/>
      </c>
      <c r="S1983" s="33" t="n"/>
      <c r="T1983" s="33" t="n"/>
      <c r="U1983" s="33">
        <f>IF($AB1983="","",IFERROR(INDEX(ITP!$I$3:$I$46,MATCH($AB1983,ITP!$E$3:$E$46,0)),""))</f>
        <v/>
      </c>
      <c r="V1983" s="33">
        <f>IF($AB1983="","",IFERROR(INDEX(ITP!$J$3:$J$46,MATCH($AB1983,ITP!$E$3:$E$46,0)),""))</f>
        <v/>
      </c>
      <c r="W1983" s="33">
        <f>IF($AB1983="","",IFERROR(INDEX(ITP!$K$3:$K$46,MATCH($AB1983,ITP!$E$3:$E$46,0)),""))</f>
        <v/>
      </c>
      <c r="X1983" s="33">
        <f>IF($AB1983="","",IFERROR(INDEX(ITP!$L$3:$L$46,MATCH($AB1983,ITP!$E$3:$E$46,0)),""))</f>
        <v/>
      </c>
      <c r="Y1983" s="33">
        <f>IF($AB1983="","",IFERROR(INDEX(ITP!$M$3:$M$46,MATCH($AB1983,ITP!$E$3:$E$46,0)),""))</f>
        <v/>
      </c>
      <c r="Z1983" s="33">
        <f>IF($AB1983="","",IFERROR(INDEX(ITP!$N$3:$N$46,MATCH($AB1983,ITP!$E$3:$E$46,0)),""))</f>
        <v/>
      </c>
      <c r="AA1983" s="13">
        <f>IF(A1983="","",A1983&amp;"|"&amp;COUNTIF($A$2:A1983,A1983))</f>
        <v/>
      </c>
      <c r="AB1983" s="13">
        <f>IF($A1983="","",IFERROR(INDEX(ITP!$C$3:$C$21,MATCH(1,INDEX((ITP!$A$3:$A$21=$A1983)*(((ITP!$B$3:$B$21="")+ISNUMBER(SEARCH(ITP!$B$3:$B$21,$G1983&amp;" "&amp;$T1983)))&gt;0),0),0)),""))</f>
        <v/>
      </c>
    </row>
    <row r="1984">
      <c r="A1984" s="33" t="n"/>
      <c r="B1984" s="10" t="n"/>
      <c r="C1984" s="33" t="n"/>
      <c r="D1984" s="28" t="n"/>
      <c r="E1984" s="10" t="n"/>
      <c r="F1984" s="44" t="n"/>
      <c r="G1984" s="33" t="n"/>
      <c r="H1984" s="33" t="n"/>
      <c r="I1984" s="33" t="n"/>
      <c r="J1984" s="33" t="n"/>
      <c r="K1984" s="44" t="n"/>
      <c r="L1984" s="10" t="n"/>
      <c r="M1984" s="33" t="n"/>
      <c r="N1984" s="33" t="n"/>
      <c r="O1984" s="33" t="n"/>
      <c r="P1984" s="33" t="n"/>
      <c r="Q1984" s="33" t="n"/>
      <c r="R1984" s="33">
        <f>IF($AB1984="","",IFERROR(INDEX(ITP!$G$3:$G$46,MATCH($AB1984,ITP!$E$3:$E$46,0)),""))</f>
        <v/>
      </c>
      <c r="S1984" s="33" t="n"/>
      <c r="T1984" s="33" t="n"/>
      <c r="U1984" s="33">
        <f>IF($AB1984="","",IFERROR(INDEX(ITP!$I$3:$I$46,MATCH($AB1984,ITP!$E$3:$E$46,0)),""))</f>
        <v/>
      </c>
      <c r="V1984" s="33">
        <f>IF($AB1984="","",IFERROR(INDEX(ITP!$J$3:$J$46,MATCH($AB1984,ITP!$E$3:$E$46,0)),""))</f>
        <v/>
      </c>
      <c r="W1984" s="33">
        <f>IF($AB1984="","",IFERROR(INDEX(ITP!$K$3:$K$46,MATCH($AB1984,ITP!$E$3:$E$46,0)),""))</f>
        <v/>
      </c>
      <c r="X1984" s="33">
        <f>IF($AB1984="","",IFERROR(INDEX(ITP!$L$3:$L$46,MATCH($AB1984,ITP!$E$3:$E$46,0)),""))</f>
        <v/>
      </c>
      <c r="Y1984" s="33">
        <f>IF($AB1984="","",IFERROR(INDEX(ITP!$M$3:$M$46,MATCH($AB1984,ITP!$E$3:$E$46,0)),""))</f>
        <v/>
      </c>
      <c r="Z1984" s="33">
        <f>IF($AB1984="","",IFERROR(INDEX(ITP!$N$3:$N$46,MATCH($AB1984,ITP!$E$3:$E$46,0)),""))</f>
        <v/>
      </c>
      <c r="AA1984" s="13">
        <f>IF(A1984="","",A1984&amp;"|"&amp;COUNTIF($A$2:A1984,A1984))</f>
        <v/>
      </c>
      <c r="AB1984" s="13">
        <f>IF($A1984="","",IFERROR(INDEX(ITP!$C$3:$C$21,MATCH(1,INDEX((ITP!$A$3:$A$21=$A1984)*(((ITP!$B$3:$B$21="")+ISNUMBER(SEARCH(ITP!$B$3:$B$21,$G1984&amp;" "&amp;$T1984)))&gt;0),0),0)),""))</f>
        <v/>
      </c>
    </row>
    <row r="1985">
      <c r="A1985" s="33" t="n"/>
      <c r="B1985" s="10" t="n"/>
      <c r="C1985" s="33" t="n"/>
      <c r="D1985" s="28" t="n"/>
      <c r="E1985" s="10" t="n"/>
      <c r="F1985" s="44" t="n"/>
      <c r="G1985" s="33" t="n"/>
      <c r="H1985" s="33" t="n"/>
      <c r="I1985" s="33" t="n"/>
      <c r="J1985" s="33" t="n"/>
      <c r="K1985" s="44" t="n"/>
      <c r="L1985" s="10" t="n"/>
      <c r="M1985" s="33" t="n"/>
      <c r="N1985" s="33" t="n"/>
      <c r="O1985" s="33" t="n"/>
      <c r="P1985" s="33" t="n"/>
      <c r="Q1985" s="33" t="n"/>
      <c r="R1985" s="33">
        <f>IF($AB1985="","",IFERROR(INDEX(ITP!$G$3:$G$46,MATCH($AB1985,ITP!$E$3:$E$46,0)),""))</f>
        <v/>
      </c>
      <c r="S1985" s="33" t="n"/>
      <c r="T1985" s="33" t="n"/>
      <c r="U1985" s="33">
        <f>IF($AB1985="","",IFERROR(INDEX(ITP!$I$3:$I$46,MATCH($AB1985,ITP!$E$3:$E$46,0)),""))</f>
        <v/>
      </c>
      <c r="V1985" s="33">
        <f>IF($AB1985="","",IFERROR(INDEX(ITP!$J$3:$J$46,MATCH($AB1985,ITP!$E$3:$E$46,0)),""))</f>
        <v/>
      </c>
      <c r="W1985" s="33">
        <f>IF($AB1985="","",IFERROR(INDEX(ITP!$K$3:$K$46,MATCH($AB1985,ITP!$E$3:$E$46,0)),""))</f>
        <v/>
      </c>
      <c r="X1985" s="33">
        <f>IF($AB1985="","",IFERROR(INDEX(ITP!$L$3:$L$46,MATCH($AB1985,ITP!$E$3:$E$46,0)),""))</f>
        <v/>
      </c>
      <c r="Y1985" s="33">
        <f>IF($AB1985="","",IFERROR(INDEX(ITP!$M$3:$M$46,MATCH($AB1985,ITP!$E$3:$E$46,0)),""))</f>
        <v/>
      </c>
      <c r="Z1985" s="33">
        <f>IF($AB1985="","",IFERROR(INDEX(ITP!$N$3:$N$46,MATCH($AB1985,ITP!$E$3:$E$46,0)),""))</f>
        <v/>
      </c>
      <c r="AA1985" s="13">
        <f>IF(A1985="","",A1985&amp;"|"&amp;COUNTIF($A$2:A1985,A1985))</f>
        <v/>
      </c>
      <c r="AB1985" s="13">
        <f>IF($A1985="","",IFERROR(INDEX(ITP!$C$3:$C$21,MATCH(1,INDEX((ITP!$A$3:$A$21=$A1985)*(((ITP!$B$3:$B$21="")+ISNUMBER(SEARCH(ITP!$B$3:$B$21,$G1985&amp;" "&amp;$T1985)))&gt;0),0),0)),""))</f>
        <v/>
      </c>
    </row>
    <row r="1986">
      <c r="A1986" s="33" t="n"/>
      <c r="B1986" s="10" t="n"/>
      <c r="C1986" s="33" t="n"/>
      <c r="D1986" s="28" t="n"/>
      <c r="E1986" s="10" t="n"/>
      <c r="F1986" s="44" t="n"/>
      <c r="G1986" s="33" t="n"/>
      <c r="H1986" s="33" t="n"/>
      <c r="I1986" s="33" t="n"/>
      <c r="J1986" s="33" t="n"/>
      <c r="K1986" s="44" t="n"/>
      <c r="L1986" s="10" t="n"/>
      <c r="M1986" s="33" t="n"/>
      <c r="N1986" s="33" t="n"/>
      <c r="O1986" s="33" t="n"/>
      <c r="P1986" s="33" t="n"/>
      <c r="Q1986" s="33" t="n"/>
      <c r="R1986" s="33">
        <f>IF($AB1986="","",IFERROR(INDEX(ITP!$G$3:$G$46,MATCH($AB1986,ITP!$E$3:$E$46,0)),""))</f>
        <v/>
      </c>
      <c r="S1986" s="33" t="n"/>
      <c r="T1986" s="33" t="n"/>
      <c r="U1986" s="33">
        <f>IF($AB1986="","",IFERROR(INDEX(ITP!$I$3:$I$46,MATCH($AB1986,ITP!$E$3:$E$46,0)),""))</f>
        <v/>
      </c>
      <c r="V1986" s="33">
        <f>IF($AB1986="","",IFERROR(INDEX(ITP!$J$3:$J$46,MATCH($AB1986,ITP!$E$3:$E$46,0)),""))</f>
        <v/>
      </c>
      <c r="W1986" s="33">
        <f>IF($AB1986="","",IFERROR(INDEX(ITP!$K$3:$K$46,MATCH($AB1986,ITP!$E$3:$E$46,0)),""))</f>
        <v/>
      </c>
      <c r="X1986" s="33">
        <f>IF($AB1986="","",IFERROR(INDEX(ITP!$L$3:$L$46,MATCH($AB1986,ITP!$E$3:$E$46,0)),""))</f>
        <v/>
      </c>
      <c r="Y1986" s="33">
        <f>IF($AB1986="","",IFERROR(INDEX(ITP!$M$3:$M$46,MATCH($AB1986,ITP!$E$3:$E$46,0)),""))</f>
        <v/>
      </c>
      <c r="Z1986" s="33">
        <f>IF($AB1986="","",IFERROR(INDEX(ITP!$N$3:$N$46,MATCH($AB1986,ITP!$E$3:$E$46,0)),""))</f>
        <v/>
      </c>
      <c r="AA1986" s="13">
        <f>IF(A1986="","",A1986&amp;"|"&amp;COUNTIF($A$2:A1986,A1986))</f>
        <v/>
      </c>
      <c r="AB1986" s="13">
        <f>IF($A1986="","",IFERROR(INDEX(ITP!$C$3:$C$21,MATCH(1,INDEX((ITP!$A$3:$A$21=$A1986)*(((ITP!$B$3:$B$21="")+ISNUMBER(SEARCH(ITP!$B$3:$B$21,$G1986&amp;" "&amp;$T1986)))&gt;0),0),0)),""))</f>
        <v/>
      </c>
    </row>
    <row r="1987">
      <c r="A1987" s="33" t="n"/>
      <c r="B1987" s="10" t="n"/>
      <c r="C1987" s="33" t="n"/>
      <c r="D1987" s="28" t="n"/>
      <c r="E1987" s="10" t="n"/>
      <c r="F1987" s="44" t="n"/>
      <c r="G1987" s="33" t="n"/>
      <c r="H1987" s="33" t="n"/>
      <c r="I1987" s="33" t="n"/>
      <c r="J1987" s="33" t="n"/>
      <c r="K1987" s="44" t="n"/>
      <c r="L1987" s="10" t="n"/>
      <c r="M1987" s="33" t="n"/>
      <c r="N1987" s="33" t="n"/>
      <c r="O1987" s="33" t="n"/>
      <c r="P1987" s="33" t="n"/>
      <c r="Q1987" s="33" t="n"/>
      <c r="R1987" s="33">
        <f>IF($AB1987="","",IFERROR(INDEX(ITP!$G$3:$G$46,MATCH($AB1987,ITP!$E$3:$E$46,0)),""))</f>
        <v/>
      </c>
      <c r="S1987" s="33" t="n"/>
      <c r="T1987" s="33" t="n"/>
      <c r="U1987" s="33">
        <f>IF($AB1987="","",IFERROR(INDEX(ITP!$I$3:$I$46,MATCH($AB1987,ITP!$E$3:$E$46,0)),""))</f>
        <v/>
      </c>
      <c r="V1987" s="33">
        <f>IF($AB1987="","",IFERROR(INDEX(ITP!$J$3:$J$46,MATCH($AB1987,ITP!$E$3:$E$46,0)),""))</f>
        <v/>
      </c>
      <c r="W1987" s="33">
        <f>IF($AB1987="","",IFERROR(INDEX(ITP!$K$3:$K$46,MATCH($AB1987,ITP!$E$3:$E$46,0)),""))</f>
        <v/>
      </c>
      <c r="X1987" s="33">
        <f>IF($AB1987="","",IFERROR(INDEX(ITP!$L$3:$L$46,MATCH($AB1987,ITP!$E$3:$E$46,0)),""))</f>
        <v/>
      </c>
      <c r="Y1987" s="33">
        <f>IF($AB1987="","",IFERROR(INDEX(ITP!$M$3:$M$46,MATCH($AB1987,ITP!$E$3:$E$46,0)),""))</f>
        <v/>
      </c>
      <c r="Z1987" s="33">
        <f>IF($AB1987="","",IFERROR(INDEX(ITP!$N$3:$N$46,MATCH($AB1987,ITP!$E$3:$E$46,0)),""))</f>
        <v/>
      </c>
      <c r="AA1987" s="13">
        <f>IF(A1987="","",A1987&amp;"|"&amp;COUNTIF($A$2:A1987,A1987))</f>
        <v/>
      </c>
      <c r="AB1987" s="13">
        <f>IF($A1987="","",IFERROR(INDEX(ITP!$C$3:$C$21,MATCH(1,INDEX((ITP!$A$3:$A$21=$A1987)*(((ITP!$B$3:$B$21="")+ISNUMBER(SEARCH(ITP!$B$3:$B$21,$G1987&amp;" "&amp;$T1987)))&gt;0),0),0)),""))</f>
        <v/>
      </c>
    </row>
    <row r="1988">
      <c r="A1988" s="33" t="n"/>
      <c r="B1988" s="10" t="n"/>
      <c r="C1988" s="33" t="n"/>
      <c r="D1988" s="28" t="n"/>
      <c r="E1988" s="10" t="n"/>
      <c r="F1988" s="44" t="n"/>
      <c r="G1988" s="33" t="n"/>
      <c r="H1988" s="33" t="n"/>
      <c r="I1988" s="33" t="n"/>
      <c r="J1988" s="33" t="n"/>
      <c r="K1988" s="44" t="n"/>
      <c r="L1988" s="10" t="n"/>
      <c r="M1988" s="33" t="n"/>
      <c r="N1988" s="33" t="n"/>
      <c r="O1988" s="33" t="n"/>
      <c r="P1988" s="33" t="n"/>
      <c r="Q1988" s="33" t="n"/>
      <c r="R1988" s="33">
        <f>IF($AB1988="","",IFERROR(INDEX(ITP!$G$3:$G$46,MATCH($AB1988,ITP!$E$3:$E$46,0)),""))</f>
        <v/>
      </c>
      <c r="S1988" s="33" t="n"/>
      <c r="T1988" s="33" t="n"/>
      <c r="U1988" s="33">
        <f>IF($AB1988="","",IFERROR(INDEX(ITP!$I$3:$I$46,MATCH($AB1988,ITP!$E$3:$E$46,0)),""))</f>
        <v/>
      </c>
      <c r="V1988" s="33">
        <f>IF($AB1988="","",IFERROR(INDEX(ITP!$J$3:$J$46,MATCH($AB1988,ITP!$E$3:$E$46,0)),""))</f>
        <v/>
      </c>
      <c r="W1988" s="33">
        <f>IF($AB1988="","",IFERROR(INDEX(ITP!$K$3:$K$46,MATCH($AB1988,ITP!$E$3:$E$46,0)),""))</f>
        <v/>
      </c>
      <c r="X1988" s="33">
        <f>IF($AB1988="","",IFERROR(INDEX(ITP!$L$3:$L$46,MATCH($AB1988,ITP!$E$3:$E$46,0)),""))</f>
        <v/>
      </c>
      <c r="Y1988" s="33">
        <f>IF($AB1988="","",IFERROR(INDEX(ITP!$M$3:$M$46,MATCH($AB1988,ITP!$E$3:$E$46,0)),""))</f>
        <v/>
      </c>
      <c r="Z1988" s="33">
        <f>IF($AB1988="","",IFERROR(INDEX(ITP!$N$3:$N$46,MATCH($AB1988,ITP!$E$3:$E$46,0)),""))</f>
        <v/>
      </c>
      <c r="AA1988" s="13">
        <f>IF(A1988="","",A1988&amp;"|"&amp;COUNTIF($A$2:A1988,A1988))</f>
        <v/>
      </c>
      <c r="AB1988" s="13">
        <f>IF($A1988="","",IFERROR(INDEX(ITP!$C$3:$C$21,MATCH(1,INDEX((ITP!$A$3:$A$21=$A1988)*(((ITP!$B$3:$B$21="")+ISNUMBER(SEARCH(ITP!$B$3:$B$21,$G1988&amp;" "&amp;$T1988)))&gt;0),0),0)),""))</f>
        <v/>
      </c>
    </row>
    <row r="1989">
      <c r="A1989" s="33" t="n"/>
      <c r="B1989" s="10" t="n"/>
      <c r="C1989" s="33" t="n"/>
      <c r="D1989" s="28" t="n"/>
      <c r="E1989" s="10" t="n"/>
      <c r="F1989" s="44" t="n"/>
      <c r="G1989" s="33" t="n"/>
      <c r="H1989" s="33" t="n"/>
      <c r="I1989" s="33" t="n"/>
      <c r="J1989" s="33" t="n"/>
      <c r="K1989" s="44" t="n"/>
      <c r="L1989" s="10" t="n"/>
      <c r="M1989" s="33" t="n"/>
      <c r="N1989" s="33" t="n"/>
      <c r="O1989" s="33" t="n"/>
      <c r="P1989" s="33" t="n"/>
      <c r="Q1989" s="33" t="n"/>
      <c r="R1989" s="33">
        <f>IF($AB1989="","",IFERROR(INDEX(ITP!$G$3:$G$46,MATCH($AB1989,ITP!$E$3:$E$46,0)),""))</f>
        <v/>
      </c>
      <c r="S1989" s="33" t="n"/>
      <c r="T1989" s="33" t="n"/>
      <c r="U1989" s="33">
        <f>IF($AB1989="","",IFERROR(INDEX(ITP!$I$3:$I$46,MATCH($AB1989,ITP!$E$3:$E$46,0)),""))</f>
        <v/>
      </c>
      <c r="V1989" s="33">
        <f>IF($AB1989="","",IFERROR(INDEX(ITP!$J$3:$J$46,MATCH($AB1989,ITP!$E$3:$E$46,0)),""))</f>
        <v/>
      </c>
      <c r="W1989" s="33">
        <f>IF($AB1989="","",IFERROR(INDEX(ITP!$K$3:$K$46,MATCH($AB1989,ITP!$E$3:$E$46,0)),""))</f>
        <v/>
      </c>
      <c r="X1989" s="33">
        <f>IF($AB1989="","",IFERROR(INDEX(ITP!$L$3:$L$46,MATCH($AB1989,ITP!$E$3:$E$46,0)),""))</f>
        <v/>
      </c>
      <c r="Y1989" s="33">
        <f>IF($AB1989="","",IFERROR(INDEX(ITP!$M$3:$M$46,MATCH($AB1989,ITP!$E$3:$E$46,0)),""))</f>
        <v/>
      </c>
      <c r="Z1989" s="33">
        <f>IF($AB1989="","",IFERROR(INDEX(ITP!$N$3:$N$46,MATCH($AB1989,ITP!$E$3:$E$46,0)),""))</f>
        <v/>
      </c>
      <c r="AA1989" s="13">
        <f>IF(A1989="","",A1989&amp;"|"&amp;COUNTIF($A$2:A1989,A1989))</f>
        <v/>
      </c>
      <c r="AB1989" s="13">
        <f>IF($A1989="","",IFERROR(INDEX(ITP!$C$3:$C$21,MATCH(1,INDEX((ITP!$A$3:$A$21=$A1989)*(((ITP!$B$3:$B$21="")+ISNUMBER(SEARCH(ITP!$B$3:$B$21,$G1989&amp;" "&amp;$T1989)))&gt;0),0),0)),""))</f>
        <v/>
      </c>
    </row>
    <row r="1990">
      <c r="A1990" s="33" t="n"/>
      <c r="B1990" s="10" t="n"/>
      <c r="C1990" s="33" t="n"/>
      <c r="D1990" s="28" t="n"/>
      <c r="E1990" s="10" t="n"/>
      <c r="F1990" s="44" t="n"/>
      <c r="G1990" s="33" t="n"/>
      <c r="H1990" s="33" t="n"/>
      <c r="I1990" s="33" t="n"/>
      <c r="J1990" s="33" t="n"/>
      <c r="K1990" s="44" t="n"/>
      <c r="L1990" s="10" t="n"/>
      <c r="M1990" s="33" t="n"/>
      <c r="N1990" s="33" t="n"/>
      <c r="O1990" s="33" t="n"/>
      <c r="P1990" s="33" t="n"/>
      <c r="Q1990" s="33" t="n"/>
      <c r="R1990" s="33">
        <f>IF($AB1990="","",IFERROR(INDEX(ITP!$G$3:$G$46,MATCH($AB1990,ITP!$E$3:$E$46,0)),""))</f>
        <v/>
      </c>
      <c r="S1990" s="33" t="n"/>
      <c r="T1990" s="33" t="n"/>
      <c r="U1990" s="33">
        <f>IF($AB1990="","",IFERROR(INDEX(ITP!$I$3:$I$46,MATCH($AB1990,ITP!$E$3:$E$46,0)),""))</f>
        <v/>
      </c>
      <c r="V1990" s="33">
        <f>IF($AB1990="","",IFERROR(INDEX(ITP!$J$3:$J$46,MATCH($AB1990,ITP!$E$3:$E$46,0)),""))</f>
        <v/>
      </c>
      <c r="W1990" s="33">
        <f>IF($AB1990="","",IFERROR(INDEX(ITP!$K$3:$K$46,MATCH($AB1990,ITP!$E$3:$E$46,0)),""))</f>
        <v/>
      </c>
      <c r="X1990" s="33">
        <f>IF($AB1990="","",IFERROR(INDEX(ITP!$L$3:$L$46,MATCH($AB1990,ITP!$E$3:$E$46,0)),""))</f>
        <v/>
      </c>
      <c r="Y1990" s="33">
        <f>IF($AB1990="","",IFERROR(INDEX(ITP!$M$3:$M$46,MATCH($AB1990,ITP!$E$3:$E$46,0)),""))</f>
        <v/>
      </c>
      <c r="Z1990" s="33">
        <f>IF($AB1990="","",IFERROR(INDEX(ITP!$N$3:$N$46,MATCH($AB1990,ITP!$E$3:$E$46,0)),""))</f>
        <v/>
      </c>
      <c r="AA1990" s="13">
        <f>IF(A1990="","",A1990&amp;"|"&amp;COUNTIF($A$2:A1990,A1990))</f>
        <v/>
      </c>
      <c r="AB1990" s="13">
        <f>IF($A1990="","",IFERROR(INDEX(ITP!$C$3:$C$21,MATCH(1,INDEX((ITP!$A$3:$A$21=$A1990)*(((ITP!$B$3:$B$21="")+ISNUMBER(SEARCH(ITP!$B$3:$B$21,$G1990&amp;" "&amp;$T1990)))&gt;0),0),0)),""))</f>
        <v/>
      </c>
    </row>
    <row r="1991">
      <c r="A1991" s="33" t="n"/>
      <c r="B1991" s="10" t="n"/>
      <c r="C1991" s="33" t="n"/>
      <c r="D1991" s="28" t="n"/>
      <c r="E1991" s="10" t="n"/>
      <c r="F1991" s="44" t="n"/>
      <c r="G1991" s="33" t="n"/>
      <c r="H1991" s="33" t="n"/>
      <c r="I1991" s="33" t="n"/>
      <c r="J1991" s="33" t="n"/>
      <c r="K1991" s="44" t="n"/>
      <c r="L1991" s="10" t="n"/>
      <c r="M1991" s="33" t="n"/>
      <c r="N1991" s="33" t="n"/>
      <c r="O1991" s="33" t="n"/>
      <c r="P1991" s="33" t="n"/>
      <c r="Q1991" s="33" t="n"/>
      <c r="R1991" s="33">
        <f>IF($AB1991="","",IFERROR(INDEX(ITP!$G$3:$G$46,MATCH($AB1991,ITP!$E$3:$E$46,0)),""))</f>
        <v/>
      </c>
      <c r="S1991" s="33" t="n"/>
      <c r="T1991" s="33" t="n"/>
      <c r="U1991" s="33">
        <f>IF($AB1991="","",IFERROR(INDEX(ITP!$I$3:$I$46,MATCH($AB1991,ITP!$E$3:$E$46,0)),""))</f>
        <v/>
      </c>
      <c r="V1991" s="33">
        <f>IF($AB1991="","",IFERROR(INDEX(ITP!$J$3:$J$46,MATCH($AB1991,ITP!$E$3:$E$46,0)),""))</f>
        <v/>
      </c>
      <c r="W1991" s="33">
        <f>IF($AB1991="","",IFERROR(INDEX(ITP!$K$3:$K$46,MATCH($AB1991,ITP!$E$3:$E$46,0)),""))</f>
        <v/>
      </c>
      <c r="X1991" s="33">
        <f>IF($AB1991="","",IFERROR(INDEX(ITP!$L$3:$L$46,MATCH($AB1991,ITP!$E$3:$E$46,0)),""))</f>
        <v/>
      </c>
      <c r="Y1991" s="33">
        <f>IF($AB1991="","",IFERROR(INDEX(ITP!$M$3:$M$46,MATCH($AB1991,ITP!$E$3:$E$46,0)),""))</f>
        <v/>
      </c>
      <c r="Z1991" s="33">
        <f>IF($AB1991="","",IFERROR(INDEX(ITP!$N$3:$N$46,MATCH($AB1991,ITP!$E$3:$E$46,0)),""))</f>
        <v/>
      </c>
      <c r="AA1991" s="13">
        <f>IF(A1991="","",A1991&amp;"|"&amp;COUNTIF($A$2:A1991,A1991))</f>
        <v/>
      </c>
      <c r="AB1991" s="13">
        <f>IF($A1991="","",IFERROR(INDEX(ITP!$C$3:$C$21,MATCH(1,INDEX((ITP!$A$3:$A$21=$A1991)*(((ITP!$B$3:$B$21="")+ISNUMBER(SEARCH(ITP!$B$3:$B$21,$G1991&amp;" "&amp;$T1991)))&gt;0),0),0)),""))</f>
        <v/>
      </c>
    </row>
    <row r="1992">
      <c r="A1992" s="33" t="n"/>
      <c r="B1992" s="10" t="n"/>
      <c r="C1992" s="33" t="n"/>
      <c r="D1992" s="28" t="n"/>
      <c r="E1992" s="10" t="n"/>
      <c r="F1992" s="44" t="n"/>
      <c r="G1992" s="33" t="n"/>
      <c r="H1992" s="33" t="n"/>
      <c r="I1992" s="33" t="n"/>
      <c r="J1992" s="33" t="n"/>
      <c r="K1992" s="44" t="n"/>
      <c r="L1992" s="10" t="n"/>
      <c r="M1992" s="33" t="n"/>
      <c r="N1992" s="33" t="n"/>
      <c r="O1992" s="33" t="n"/>
      <c r="P1992" s="33" t="n"/>
      <c r="Q1992" s="33" t="n"/>
      <c r="R1992" s="33">
        <f>IF($AB1992="","",IFERROR(INDEX(ITP!$G$3:$G$46,MATCH($AB1992,ITP!$E$3:$E$46,0)),""))</f>
        <v/>
      </c>
      <c r="S1992" s="33" t="n"/>
      <c r="T1992" s="33" t="n"/>
      <c r="U1992" s="33">
        <f>IF($AB1992="","",IFERROR(INDEX(ITP!$I$3:$I$46,MATCH($AB1992,ITP!$E$3:$E$46,0)),""))</f>
        <v/>
      </c>
      <c r="V1992" s="33">
        <f>IF($AB1992="","",IFERROR(INDEX(ITP!$J$3:$J$46,MATCH($AB1992,ITP!$E$3:$E$46,0)),""))</f>
        <v/>
      </c>
      <c r="W1992" s="33">
        <f>IF($AB1992="","",IFERROR(INDEX(ITP!$K$3:$K$46,MATCH($AB1992,ITP!$E$3:$E$46,0)),""))</f>
        <v/>
      </c>
      <c r="X1992" s="33">
        <f>IF($AB1992="","",IFERROR(INDEX(ITP!$L$3:$L$46,MATCH($AB1992,ITP!$E$3:$E$46,0)),""))</f>
        <v/>
      </c>
      <c r="Y1992" s="33">
        <f>IF($AB1992="","",IFERROR(INDEX(ITP!$M$3:$M$46,MATCH($AB1992,ITP!$E$3:$E$46,0)),""))</f>
        <v/>
      </c>
      <c r="Z1992" s="33">
        <f>IF($AB1992="","",IFERROR(INDEX(ITP!$N$3:$N$46,MATCH($AB1992,ITP!$E$3:$E$46,0)),""))</f>
        <v/>
      </c>
      <c r="AA1992" s="13">
        <f>IF(A1992="","",A1992&amp;"|"&amp;COUNTIF($A$2:A1992,A1992))</f>
        <v/>
      </c>
      <c r="AB1992" s="13">
        <f>IF($A1992="","",IFERROR(INDEX(ITP!$C$3:$C$21,MATCH(1,INDEX((ITP!$A$3:$A$21=$A1992)*(((ITP!$B$3:$B$21="")+ISNUMBER(SEARCH(ITP!$B$3:$B$21,$G1992&amp;" "&amp;$T1992)))&gt;0),0),0)),""))</f>
        <v/>
      </c>
    </row>
    <row r="1993">
      <c r="A1993" s="33" t="n"/>
      <c r="B1993" s="10" t="n"/>
      <c r="C1993" s="33" t="n"/>
      <c r="D1993" s="28" t="n"/>
      <c r="E1993" s="10" t="n"/>
      <c r="F1993" s="44" t="n"/>
      <c r="G1993" s="33" t="n"/>
      <c r="H1993" s="33" t="n"/>
      <c r="I1993" s="33" t="n"/>
      <c r="J1993" s="33" t="n"/>
      <c r="K1993" s="44" t="n"/>
      <c r="L1993" s="10" t="n"/>
      <c r="M1993" s="33" t="n"/>
      <c r="N1993" s="33" t="n"/>
      <c r="O1993" s="33" t="n"/>
      <c r="P1993" s="33" t="n"/>
      <c r="Q1993" s="33" t="n"/>
      <c r="R1993" s="33">
        <f>IF($AB1993="","",IFERROR(INDEX(ITP!$G$3:$G$46,MATCH($AB1993,ITP!$E$3:$E$46,0)),""))</f>
        <v/>
      </c>
      <c r="S1993" s="33" t="n"/>
      <c r="T1993" s="33" t="n"/>
      <c r="U1993" s="33">
        <f>IF($AB1993="","",IFERROR(INDEX(ITP!$I$3:$I$46,MATCH($AB1993,ITP!$E$3:$E$46,0)),""))</f>
        <v/>
      </c>
      <c r="V1993" s="33">
        <f>IF($AB1993="","",IFERROR(INDEX(ITP!$J$3:$J$46,MATCH($AB1993,ITP!$E$3:$E$46,0)),""))</f>
        <v/>
      </c>
      <c r="W1993" s="33">
        <f>IF($AB1993="","",IFERROR(INDEX(ITP!$K$3:$K$46,MATCH($AB1993,ITP!$E$3:$E$46,0)),""))</f>
        <v/>
      </c>
      <c r="X1993" s="33">
        <f>IF($AB1993="","",IFERROR(INDEX(ITP!$L$3:$L$46,MATCH($AB1993,ITP!$E$3:$E$46,0)),""))</f>
        <v/>
      </c>
      <c r="Y1993" s="33">
        <f>IF($AB1993="","",IFERROR(INDEX(ITP!$M$3:$M$46,MATCH($AB1993,ITP!$E$3:$E$46,0)),""))</f>
        <v/>
      </c>
      <c r="Z1993" s="33">
        <f>IF($AB1993="","",IFERROR(INDEX(ITP!$N$3:$N$46,MATCH($AB1993,ITP!$E$3:$E$46,0)),""))</f>
        <v/>
      </c>
      <c r="AA1993" s="13">
        <f>IF(A1993="","",A1993&amp;"|"&amp;COUNTIF($A$2:A1993,A1993))</f>
        <v/>
      </c>
      <c r="AB1993" s="13">
        <f>IF($A1993="","",IFERROR(INDEX(ITP!$C$3:$C$21,MATCH(1,INDEX((ITP!$A$3:$A$21=$A1993)*(((ITP!$B$3:$B$21="")+ISNUMBER(SEARCH(ITP!$B$3:$B$21,$G1993&amp;" "&amp;$T1993)))&gt;0),0),0)),""))</f>
        <v/>
      </c>
    </row>
    <row r="1994">
      <c r="A1994" s="33" t="n"/>
      <c r="B1994" s="10" t="n"/>
      <c r="C1994" s="33" t="n"/>
      <c r="D1994" s="28" t="n"/>
      <c r="E1994" s="10" t="n"/>
      <c r="F1994" s="44" t="n"/>
      <c r="G1994" s="33" t="n"/>
      <c r="H1994" s="33" t="n"/>
      <c r="I1994" s="33" t="n"/>
      <c r="J1994" s="33" t="n"/>
      <c r="K1994" s="44" t="n"/>
      <c r="L1994" s="10" t="n"/>
      <c r="M1994" s="33" t="n"/>
      <c r="N1994" s="33" t="n"/>
      <c r="O1994" s="33" t="n"/>
      <c r="P1994" s="33" t="n"/>
      <c r="Q1994" s="33" t="n"/>
      <c r="R1994" s="33">
        <f>IF($AB1994="","",IFERROR(INDEX(ITP!$G$3:$G$46,MATCH($AB1994,ITP!$E$3:$E$46,0)),""))</f>
        <v/>
      </c>
      <c r="S1994" s="33" t="n"/>
      <c r="T1994" s="33" t="n"/>
      <c r="U1994" s="33">
        <f>IF($AB1994="","",IFERROR(INDEX(ITP!$I$3:$I$46,MATCH($AB1994,ITP!$E$3:$E$46,0)),""))</f>
        <v/>
      </c>
      <c r="V1994" s="33">
        <f>IF($AB1994="","",IFERROR(INDEX(ITP!$J$3:$J$46,MATCH($AB1994,ITP!$E$3:$E$46,0)),""))</f>
        <v/>
      </c>
      <c r="W1994" s="33">
        <f>IF($AB1994="","",IFERROR(INDEX(ITP!$K$3:$K$46,MATCH($AB1994,ITP!$E$3:$E$46,0)),""))</f>
        <v/>
      </c>
      <c r="X1994" s="33">
        <f>IF($AB1994="","",IFERROR(INDEX(ITP!$L$3:$L$46,MATCH($AB1994,ITP!$E$3:$E$46,0)),""))</f>
        <v/>
      </c>
      <c r="Y1994" s="33">
        <f>IF($AB1994="","",IFERROR(INDEX(ITP!$M$3:$M$46,MATCH($AB1994,ITP!$E$3:$E$46,0)),""))</f>
        <v/>
      </c>
      <c r="Z1994" s="33">
        <f>IF($AB1994="","",IFERROR(INDEX(ITP!$N$3:$N$46,MATCH($AB1994,ITP!$E$3:$E$46,0)),""))</f>
        <v/>
      </c>
      <c r="AA1994" s="13">
        <f>IF(A1994="","",A1994&amp;"|"&amp;COUNTIF($A$2:A1994,A1994))</f>
        <v/>
      </c>
      <c r="AB1994" s="13">
        <f>IF($A1994="","",IFERROR(INDEX(ITP!$C$3:$C$21,MATCH(1,INDEX((ITP!$A$3:$A$21=$A1994)*(((ITP!$B$3:$B$21="")+ISNUMBER(SEARCH(ITP!$B$3:$B$21,$G1994&amp;" "&amp;$T1994)))&gt;0),0),0)),""))</f>
        <v/>
      </c>
    </row>
    <row r="1995">
      <c r="A1995" s="33" t="n"/>
      <c r="B1995" s="10" t="n"/>
      <c r="C1995" s="33" t="n"/>
      <c r="D1995" s="28" t="n"/>
      <c r="E1995" s="10" t="n"/>
      <c r="F1995" s="44" t="n"/>
      <c r="G1995" s="33" t="n"/>
      <c r="H1995" s="33" t="n"/>
      <c r="I1995" s="33" t="n"/>
      <c r="J1995" s="33" t="n"/>
      <c r="K1995" s="44" t="n"/>
      <c r="L1995" s="10" t="n"/>
      <c r="M1995" s="33" t="n"/>
      <c r="N1995" s="33" t="n"/>
      <c r="O1995" s="33" t="n"/>
      <c r="P1995" s="33" t="n"/>
      <c r="Q1995" s="33" t="n"/>
      <c r="R1995" s="33">
        <f>IF($AB1995="","",IFERROR(INDEX(ITP!$G$3:$G$46,MATCH($AB1995,ITP!$E$3:$E$46,0)),""))</f>
        <v/>
      </c>
      <c r="S1995" s="33" t="n"/>
      <c r="T1995" s="33" t="n"/>
      <c r="U1995" s="33">
        <f>IF($AB1995="","",IFERROR(INDEX(ITP!$I$3:$I$46,MATCH($AB1995,ITP!$E$3:$E$46,0)),""))</f>
        <v/>
      </c>
      <c r="V1995" s="33">
        <f>IF($AB1995="","",IFERROR(INDEX(ITP!$J$3:$J$46,MATCH($AB1995,ITP!$E$3:$E$46,0)),""))</f>
        <v/>
      </c>
      <c r="W1995" s="33">
        <f>IF($AB1995="","",IFERROR(INDEX(ITP!$K$3:$K$46,MATCH($AB1995,ITP!$E$3:$E$46,0)),""))</f>
        <v/>
      </c>
      <c r="X1995" s="33">
        <f>IF($AB1995="","",IFERROR(INDEX(ITP!$L$3:$L$46,MATCH($AB1995,ITP!$E$3:$E$46,0)),""))</f>
        <v/>
      </c>
      <c r="Y1995" s="33">
        <f>IF($AB1995="","",IFERROR(INDEX(ITP!$M$3:$M$46,MATCH($AB1995,ITP!$E$3:$E$46,0)),""))</f>
        <v/>
      </c>
      <c r="Z1995" s="33">
        <f>IF($AB1995="","",IFERROR(INDEX(ITP!$N$3:$N$46,MATCH($AB1995,ITP!$E$3:$E$46,0)),""))</f>
        <v/>
      </c>
      <c r="AA1995" s="13">
        <f>IF(A1995="","",A1995&amp;"|"&amp;COUNTIF($A$2:A1995,A1995))</f>
        <v/>
      </c>
      <c r="AB1995" s="13">
        <f>IF($A1995="","",IFERROR(INDEX(ITP!$C$3:$C$21,MATCH(1,INDEX((ITP!$A$3:$A$21=$A1995)*(((ITP!$B$3:$B$21="")+ISNUMBER(SEARCH(ITP!$B$3:$B$21,$G1995&amp;" "&amp;$T1995)))&gt;0),0),0)),""))</f>
        <v/>
      </c>
    </row>
    <row r="1996">
      <c r="A1996" s="33" t="n"/>
      <c r="B1996" s="10" t="n"/>
      <c r="C1996" s="33" t="n"/>
      <c r="D1996" s="28" t="n"/>
      <c r="E1996" s="10" t="n"/>
      <c r="F1996" s="44" t="n"/>
      <c r="G1996" s="33" t="n"/>
      <c r="H1996" s="33" t="n"/>
      <c r="I1996" s="33" t="n"/>
      <c r="J1996" s="33" t="n"/>
      <c r="K1996" s="44" t="n"/>
      <c r="L1996" s="10" t="n"/>
      <c r="M1996" s="33" t="n"/>
      <c r="N1996" s="33" t="n"/>
      <c r="O1996" s="33" t="n"/>
      <c r="P1996" s="33" t="n"/>
      <c r="Q1996" s="33" t="n"/>
      <c r="R1996" s="33">
        <f>IF($AB1996="","",IFERROR(INDEX(ITP!$G$3:$G$46,MATCH($AB1996,ITP!$E$3:$E$46,0)),""))</f>
        <v/>
      </c>
      <c r="S1996" s="33" t="n"/>
      <c r="T1996" s="33" t="n"/>
      <c r="U1996" s="33">
        <f>IF($AB1996="","",IFERROR(INDEX(ITP!$I$3:$I$46,MATCH($AB1996,ITP!$E$3:$E$46,0)),""))</f>
        <v/>
      </c>
      <c r="V1996" s="33">
        <f>IF($AB1996="","",IFERROR(INDEX(ITP!$J$3:$J$46,MATCH($AB1996,ITP!$E$3:$E$46,0)),""))</f>
        <v/>
      </c>
      <c r="W1996" s="33">
        <f>IF($AB1996="","",IFERROR(INDEX(ITP!$K$3:$K$46,MATCH($AB1996,ITP!$E$3:$E$46,0)),""))</f>
        <v/>
      </c>
      <c r="X1996" s="33">
        <f>IF($AB1996="","",IFERROR(INDEX(ITP!$L$3:$L$46,MATCH($AB1996,ITP!$E$3:$E$46,0)),""))</f>
        <v/>
      </c>
      <c r="Y1996" s="33">
        <f>IF($AB1996="","",IFERROR(INDEX(ITP!$M$3:$M$46,MATCH($AB1996,ITP!$E$3:$E$46,0)),""))</f>
        <v/>
      </c>
      <c r="Z1996" s="33">
        <f>IF($AB1996="","",IFERROR(INDEX(ITP!$N$3:$N$46,MATCH($AB1996,ITP!$E$3:$E$46,0)),""))</f>
        <v/>
      </c>
      <c r="AA1996" s="13">
        <f>IF(A1996="","",A1996&amp;"|"&amp;COUNTIF($A$2:A1996,A1996))</f>
        <v/>
      </c>
      <c r="AB1996" s="13">
        <f>IF($A1996="","",IFERROR(INDEX(ITP!$C$3:$C$21,MATCH(1,INDEX((ITP!$A$3:$A$21=$A1996)*(((ITP!$B$3:$B$21="")+ISNUMBER(SEARCH(ITP!$B$3:$B$21,$G1996&amp;" "&amp;$T1996)))&gt;0),0),0)),""))</f>
        <v/>
      </c>
    </row>
    <row r="1997">
      <c r="A1997" s="33" t="n"/>
      <c r="B1997" s="10" t="n"/>
      <c r="C1997" s="33" t="n"/>
      <c r="D1997" s="28" t="n"/>
      <c r="E1997" s="10" t="n"/>
      <c r="F1997" s="44" t="n"/>
      <c r="G1997" s="33" t="n"/>
      <c r="H1997" s="33" t="n"/>
      <c r="I1997" s="33" t="n"/>
      <c r="J1997" s="33" t="n"/>
      <c r="K1997" s="44" t="n"/>
      <c r="L1997" s="10" t="n"/>
      <c r="M1997" s="33" t="n"/>
      <c r="N1997" s="33" t="n"/>
      <c r="O1997" s="33" t="n"/>
      <c r="P1997" s="33" t="n"/>
      <c r="Q1997" s="33" t="n"/>
      <c r="R1997" s="33">
        <f>IF($AB1997="","",IFERROR(INDEX(ITP!$G$3:$G$46,MATCH($AB1997,ITP!$E$3:$E$46,0)),""))</f>
        <v/>
      </c>
      <c r="S1997" s="33" t="n"/>
      <c r="T1997" s="33" t="n"/>
      <c r="U1997" s="33">
        <f>IF($AB1997="","",IFERROR(INDEX(ITP!$I$3:$I$46,MATCH($AB1997,ITP!$E$3:$E$46,0)),""))</f>
        <v/>
      </c>
      <c r="V1997" s="33">
        <f>IF($AB1997="","",IFERROR(INDEX(ITP!$J$3:$J$46,MATCH($AB1997,ITP!$E$3:$E$46,0)),""))</f>
        <v/>
      </c>
      <c r="W1997" s="33">
        <f>IF($AB1997="","",IFERROR(INDEX(ITP!$K$3:$K$46,MATCH($AB1997,ITP!$E$3:$E$46,0)),""))</f>
        <v/>
      </c>
      <c r="X1997" s="33">
        <f>IF($AB1997="","",IFERROR(INDEX(ITP!$L$3:$L$46,MATCH($AB1997,ITP!$E$3:$E$46,0)),""))</f>
        <v/>
      </c>
      <c r="Y1997" s="33">
        <f>IF($AB1997="","",IFERROR(INDEX(ITP!$M$3:$M$46,MATCH($AB1997,ITP!$E$3:$E$46,0)),""))</f>
        <v/>
      </c>
      <c r="Z1997" s="33">
        <f>IF($AB1997="","",IFERROR(INDEX(ITP!$N$3:$N$46,MATCH($AB1997,ITP!$E$3:$E$46,0)),""))</f>
        <v/>
      </c>
      <c r="AA1997" s="13">
        <f>IF(A1997="","",A1997&amp;"|"&amp;COUNTIF($A$2:A1997,A1997))</f>
        <v/>
      </c>
      <c r="AB1997" s="13">
        <f>IF($A1997="","",IFERROR(INDEX(ITP!$C$3:$C$21,MATCH(1,INDEX((ITP!$A$3:$A$21=$A1997)*(((ITP!$B$3:$B$21="")+ISNUMBER(SEARCH(ITP!$B$3:$B$21,$G1997&amp;" "&amp;$T1997)))&gt;0),0),0)),""))</f>
        <v/>
      </c>
    </row>
    <row r="1998">
      <c r="A1998" s="33" t="n"/>
      <c r="B1998" s="10" t="n"/>
      <c r="C1998" s="33" t="n"/>
      <c r="D1998" s="28" t="n"/>
      <c r="E1998" s="10" t="n"/>
      <c r="F1998" s="44" t="n"/>
      <c r="G1998" s="33" t="n"/>
      <c r="H1998" s="33" t="n"/>
      <c r="I1998" s="33" t="n"/>
      <c r="J1998" s="33" t="n"/>
      <c r="K1998" s="44" t="n"/>
      <c r="L1998" s="10" t="n"/>
      <c r="M1998" s="33" t="n"/>
      <c r="N1998" s="33" t="n"/>
      <c r="O1998" s="33" t="n"/>
      <c r="P1998" s="33" t="n"/>
      <c r="Q1998" s="33" t="n"/>
      <c r="R1998" s="33">
        <f>IF($AB1998="","",IFERROR(INDEX(ITP!$G$3:$G$46,MATCH($AB1998,ITP!$E$3:$E$46,0)),""))</f>
        <v/>
      </c>
      <c r="S1998" s="33" t="n"/>
      <c r="T1998" s="33" t="n"/>
      <c r="U1998" s="33">
        <f>IF($AB1998="","",IFERROR(INDEX(ITP!$I$3:$I$46,MATCH($AB1998,ITP!$E$3:$E$46,0)),""))</f>
        <v/>
      </c>
      <c r="V1998" s="33">
        <f>IF($AB1998="","",IFERROR(INDEX(ITP!$J$3:$J$46,MATCH($AB1998,ITP!$E$3:$E$46,0)),""))</f>
        <v/>
      </c>
      <c r="W1998" s="33">
        <f>IF($AB1998="","",IFERROR(INDEX(ITP!$K$3:$K$46,MATCH($AB1998,ITP!$E$3:$E$46,0)),""))</f>
        <v/>
      </c>
      <c r="X1998" s="33">
        <f>IF($AB1998="","",IFERROR(INDEX(ITP!$L$3:$L$46,MATCH($AB1998,ITP!$E$3:$E$46,0)),""))</f>
        <v/>
      </c>
      <c r="Y1998" s="33">
        <f>IF($AB1998="","",IFERROR(INDEX(ITP!$M$3:$M$46,MATCH($AB1998,ITP!$E$3:$E$46,0)),""))</f>
        <v/>
      </c>
      <c r="Z1998" s="33">
        <f>IF($AB1998="","",IFERROR(INDEX(ITP!$N$3:$N$46,MATCH($AB1998,ITP!$E$3:$E$46,0)),""))</f>
        <v/>
      </c>
      <c r="AA1998" s="13">
        <f>IF(A1998="","",A1998&amp;"|"&amp;COUNTIF($A$2:A1998,A1998))</f>
        <v/>
      </c>
      <c r="AB1998" s="13">
        <f>IF($A1998="","",IFERROR(INDEX(ITP!$C$3:$C$21,MATCH(1,INDEX((ITP!$A$3:$A$21=$A1998)*(((ITP!$B$3:$B$21="")+ISNUMBER(SEARCH(ITP!$B$3:$B$21,$G1998&amp;" "&amp;$T1998)))&gt;0),0),0)),""))</f>
        <v/>
      </c>
    </row>
    <row r="1999">
      <c r="A1999" s="33" t="n"/>
      <c r="B1999" s="10" t="n"/>
      <c r="C1999" s="33" t="n"/>
      <c r="D1999" s="28" t="n"/>
      <c r="E1999" s="10" t="n"/>
      <c r="F1999" s="44" t="n"/>
      <c r="G1999" s="33" t="n"/>
      <c r="H1999" s="33" t="n"/>
      <c r="I1999" s="33" t="n"/>
      <c r="J1999" s="33" t="n"/>
      <c r="K1999" s="44" t="n"/>
      <c r="L1999" s="10" t="n"/>
      <c r="M1999" s="33" t="n"/>
      <c r="N1999" s="33" t="n"/>
      <c r="O1999" s="33" t="n"/>
      <c r="P1999" s="33" t="n"/>
      <c r="Q1999" s="33" t="n"/>
      <c r="R1999" s="33">
        <f>IF($AB1999="","",IFERROR(INDEX(ITP!$G$3:$G$46,MATCH($AB1999,ITP!$E$3:$E$46,0)),""))</f>
        <v/>
      </c>
      <c r="S1999" s="33" t="n"/>
      <c r="T1999" s="33" t="n"/>
      <c r="U1999" s="33">
        <f>IF($AB1999="","",IFERROR(INDEX(ITP!$I$3:$I$46,MATCH($AB1999,ITP!$E$3:$E$46,0)),""))</f>
        <v/>
      </c>
      <c r="V1999" s="33">
        <f>IF($AB1999="","",IFERROR(INDEX(ITP!$J$3:$J$46,MATCH($AB1999,ITP!$E$3:$E$46,0)),""))</f>
        <v/>
      </c>
      <c r="W1999" s="33">
        <f>IF($AB1999="","",IFERROR(INDEX(ITP!$K$3:$K$46,MATCH($AB1999,ITP!$E$3:$E$46,0)),""))</f>
        <v/>
      </c>
      <c r="X1999" s="33">
        <f>IF($AB1999="","",IFERROR(INDEX(ITP!$L$3:$L$46,MATCH($AB1999,ITP!$E$3:$E$46,0)),""))</f>
        <v/>
      </c>
      <c r="Y1999" s="33">
        <f>IF($AB1999="","",IFERROR(INDEX(ITP!$M$3:$M$46,MATCH($AB1999,ITP!$E$3:$E$46,0)),""))</f>
        <v/>
      </c>
      <c r="Z1999" s="33">
        <f>IF($AB1999="","",IFERROR(INDEX(ITP!$N$3:$N$46,MATCH($AB1999,ITP!$E$3:$E$46,0)),""))</f>
        <v/>
      </c>
      <c r="AA1999" s="13">
        <f>IF(A1999="","",A1999&amp;"|"&amp;COUNTIF($A$2:A1999,A1999))</f>
        <v/>
      </c>
      <c r="AB1999" s="13">
        <f>IF($A1999="","",IFERROR(INDEX(ITP!$C$3:$C$21,MATCH(1,INDEX((ITP!$A$3:$A$21=$A1999)*(((ITP!$B$3:$B$21="")+ISNUMBER(SEARCH(ITP!$B$3:$B$21,$G1999&amp;" "&amp;$T1999)))&gt;0),0),0)),""))</f>
        <v/>
      </c>
    </row>
  </sheetData>
  <autoFilter ref="A1:Z1999"/>
  <conditionalFormatting sqref="B2:B1999">
    <cfRule type="expression" priority="2" dxfId="0">
      <formula>AND(B2&lt;&gt;"",COUNTIF($B$2:$B$1999,B2)&gt;1)</formula>
    </cfRule>
  </conditionalFormatting>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3">
        <x14:dataValidation type="list" allowBlank="1" showErrorMessage="1">
          <x14:formula1>
            <xm:f>Listes!$A$2:$A$10</xm:f>
          </x14:formula1>
          <x14:formula2>
            <xm:f>0</xm:f>
          </x14:formula2>
          <xm:sqref>A2:A1999</xm:sqref>
        </x14:dataValidation>
        <x14:dataValidation type="list" allowBlank="1" showErrorMessage="1">
          <x14:formula1>
            <xm:f>Listes!$B$2:$B$4</xm:f>
          </x14:formula1>
          <x14:formula2>
            <xm:f>0</xm:f>
          </x14:formula2>
          <xm:sqref>N2:N1999</xm:sqref>
        </x14:dataValidation>
        <x14:dataValidation type="list" allowBlank="1" showErrorMessage="1">
          <x14:formula1>
            <xm:f>Listes!$G$2:$G$6</xm:f>
          </x14:formula1>
          <x14:formula2>
            <xm:f>0</xm:f>
          </x14:formula2>
          <xm:sqref>U2:Z1999</xm:sqref>
        </x14:dataValidation>
      </x14:dataValidations>
    </ext>
  </extLst>
</worksheet>
</file>

<file path=xl/worksheets/sheet3.xml><?xml version="1.0" encoding="utf-8"?>
<worksheet xmlns="http://schemas.openxmlformats.org/spreadsheetml/2006/main">
  <sheetPr>
    <tabColor rgb="007030A0"/>
    <outlinePr summaryBelow="1" summaryRight="1"/>
    <pageSetUpPr/>
  </sheetPr>
  <dimension ref="A1:I103"/>
  <sheetViews>
    <sheetView showGridLines="0" workbookViewId="0">
      <pane ySplit="3" topLeftCell="A4" activePane="bottomLeft" state="frozen"/>
      <selection pane="bottomLeft" activeCell="A1" sqref="A1"/>
    </sheetView>
  </sheetViews>
  <sheetFormatPr baseColWidth="8" defaultRowHeight="15"/>
  <cols>
    <col width="5" customWidth="1" min="1" max="1"/>
    <col width="28" customWidth="1" min="2" max="2"/>
    <col width="24" customWidth="1" min="3" max="3"/>
    <col width="12" customWidth="1" min="4" max="4"/>
    <col width="26" customWidth="1" min="5" max="5"/>
    <col width="9" customWidth="1" min="6" max="6"/>
    <col width="22" customWidth="1" min="8" max="8"/>
    <col width="12" customWidth="1" min="9" max="9"/>
  </cols>
  <sheetData>
    <row r="1">
      <c r="A1" s="129" t="inlineStr">
        <is>
          <t>IMPRESSION GROUPÉE – collez ou choisissez les RFI à imprimer (colonne B), puis exportez les feuilles « Lot » en PDF</t>
        </is>
      </c>
    </row>
    <row r="2">
      <c r="A2" s="130" t="inlineStr">
        <is>
          <t>Chaque feuille « Lot … » prend automatiquement les RFI de son type dans cette liste (max 20 par type). « Lot RFI » et « Lot RFI interne » prennent toute la liste (max 20).</t>
        </is>
      </c>
    </row>
    <row r="3" ht="30" customHeight="1">
      <c r="A3" s="131" t="inlineStr">
        <is>
          <t>N°</t>
        </is>
      </c>
      <c r="B3" s="131" t="inlineStr">
        <is>
          <t>RFI No</t>
        </is>
      </c>
      <c r="C3" s="131" t="inlineStr">
        <is>
          <t>Type (auto)</t>
        </is>
      </c>
      <c r="D3" s="131" t="inlineStr">
        <is>
          <t>Rang dans le type (auto)</t>
        </is>
      </c>
      <c r="E3" s="131" t="inlineStr">
        <is>
          <t>Clé (auto)</t>
        </is>
      </c>
      <c r="F3" s="131" t="inlineStr">
        <is>
          <t>Ordre (auto)</t>
        </is>
      </c>
      <c r="H3" s="132" t="inlineStr">
        <is>
          <t>Feuille Lot</t>
        </is>
      </c>
      <c r="I3" s="132" t="inlineStr">
        <is>
          <t>Fiches à imprimer</t>
        </is>
      </c>
    </row>
    <row r="4">
      <c r="A4" s="106" t="n">
        <v>1</v>
      </c>
      <c r="B4" s="111" t="n"/>
      <c r="C4" s="133">
        <f>IF(B4="","",IFERROR(INDEX(Registre!$A$2:$A$1999,MATCH(B4,Registre!$B$2:$B$1999,0)),"⚠ absent du Registre"))</f>
        <v/>
      </c>
      <c r="D4" s="133">
        <f>IF(OR(C4="",C4="⚠ absent du Registre"),"",COUNTIF(C$4:C4,C4))</f>
        <v/>
      </c>
      <c r="E4" s="133">
        <f>IF(D4="","",C4&amp;"|"&amp;D4)</f>
        <v/>
      </c>
      <c r="F4" s="133">
        <f>IF(OR(B4="",C4="⚠ absent du Registre"),"",COUNTIFS(B$4:B4,"&lt;&gt;",C$4:C4,"&lt;&gt;⚠ absent du Registre"))</f>
        <v/>
      </c>
      <c r="H4" s="106" t="inlineStr">
        <is>
          <t>Lot RFI</t>
        </is>
      </c>
      <c r="I4" s="134">
        <f>MIN(20,COUNT('Impression groupée'!$F$4:$F$103))</f>
        <v/>
      </c>
    </row>
    <row r="5">
      <c r="A5" s="106" t="n">
        <v>2</v>
      </c>
      <c r="B5" s="111" t="n"/>
      <c r="C5" s="133">
        <f>IF(B5="","",IFERROR(INDEX(Registre!$A$2:$A$1999,MATCH(B5,Registre!$B$2:$B$1999,0)),"⚠ absent du Registre"))</f>
        <v/>
      </c>
      <c r="D5" s="133">
        <f>IF(OR(C5="",C5="⚠ absent du Registre"),"",COUNTIF(C$4:C5,C5))</f>
        <v/>
      </c>
      <c r="E5" s="133">
        <f>IF(D5="","",C5&amp;"|"&amp;D5)</f>
        <v/>
      </c>
      <c r="F5" s="133">
        <f>IF(OR(B5="",C5="⚠ absent du Registre"),"",COUNTIFS(B$4:B5,"&lt;&gt;",C$4:C5,"&lt;&gt;⚠ absent du Registre"))</f>
        <v/>
      </c>
      <c r="H5" s="106" t="inlineStr">
        <is>
          <t>Lot RFI interne</t>
        </is>
      </c>
      <c r="I5" s="134">
        <f>MIN(20,COUNT('Impression groupée'!$F$4:$F$103))</f>
        <v/>
      </c>
    </row>
    <row r="6">
      <c r="A6" s="106" t="n">
        <v>3</v>
      </c>
      <c r="B6" s="111" t="n"/>
      <c r="C6" s="133">
        <f>IF(B6="","",IFERROR(INDEX(Registre!$A$2:$A$1999,MATCH(B6,Registre!$B$2:$B$1999,0)),"⚠ absent du Registre"))</f>
        <v/>
      </c>
      <c r="D6" s="133">
        <f>IF(OR(C6="",C6="⚠ absent du Registre"),"",COUNTIF(C$4:C6,C6))</f>
        <v/>
      </c>
      <c r="E6" s="133">
        <f>IF(D6="","",C6&amp;"|"&amp;D6)</f>
        <v/>
      </c>
      <c r="F6" s="133">
        <f>IF(OR(B6="",C6="⚠ absent du Registre"),"",COUNTIFS(B$4:B6,"&lt;&gt;",C$4:C6,"&lt;&gt;⚠ absent du Registre"))</f>
        <v/>
      </c>
      <c r="H6" s="106" t="inlineStr">
        <is>
          <t>Lot Ouverture</t>
        </is>
      </c>
      <c r="I6" s="134">
        <f>MIN(20,COUNTIF('Impression groupée'!$C$4:$C$103,"Ouverture de la tranchée"))</f>
        <v/>
      </c>
    </row>
    <row r="7">
      <c r="A7" s="106" t="n">
        <v>4</v>
      </c>
      <c r="B7" s="111" t="n"/>
      <c r="C7" s="133">
        <f>IF(B7="","",IFERROR(INDEX(Registre!$A$2:$A$1999,MATCH(B7,Registre!$B$2:$B$1999,0)),"⚠ absent du Registre"))</f>
        <v/>
      </c>
      <c r="D7" s="133">
        <f>IF(OR(C7="",C7="⚠ absent du Registre"),"",COUNTIF(C$4:C7,C7))</f>
        <v/>
      </c>
      <c r="E7" s="133">
        <f>IF(D7="","",C7&amp;"|"&amp;D7)</f>
        <v/>
      </c>
      <c r="F7" s="133">
        <f>IF(OR(B7="",C7="⚠ absent du Registre"),"",COUNTIFS(B$4:B7,"&lt;&gt;",C$4:C7,"&lt;&gt;⚠ absent du Registre"))</f>
        <v/>
      </c>
      <c r="H7" s="106" t="inlineStr">
        <is>
          <t>Lot Piste</t>
        </is>
      </c>
      <c r="I7" s="134">
        <f>MIN(20,COUNTIF('Impression groupée'!$C$4:$C$103,"Piste de travail"))</f>
        <v/>
      </c>
    </row>
    <row r="8">
      <c r="A8" s="106" t="n">
        <v>5</v>
      </c>
      <c r="B8" s="111" t="n"/>
      <c r="C8" s="133">
        <f>IF(B8="","",IFERROR(INDEX(Registre!$A$2:$A$1999,MATCH(B8,Registre!$B$2:$B$1999,0)),"⚠ absent du Registre"))</f>
        <v/>
      </c>
      <c r="D8" s="133">
        <f>IF(OR(C8="",C8="⚠ absent du Registre"),"",COUNTIF(C$4:C8,C8))</f>
        <v/>
      </c>
      <c r="E8" s="133">
        <f>IF(D8="","",C8&amp;"|"&amp;D8)</f>
        <v/>
      </c>
      <c r="F8" s="133">
        <f>IF(OR(B8="",C8="⚠ absent du Registre"),"",COUNTIFS(B$4:B8,"&lt;&gt;",C$4:C8,"&lt;&gt;⚠ absent du Registre"))</f>
        <v/>
      </c>
      <c r="H8" s="106" t="inlineStr">
        <is>
          <t>Lot Bardage</t>
        </is>
      </c>
      <c r="I8" s="134">
        <f>MIN(20,COUNTIF('Impression groupée'!$C$4:$C$103,"Transport et bardage"))</f>
        <v/>
      </c>
    </row>
    <row r="9">
      <c r="A9" s="106" t="n">
        <v>6</v>
      </c>
      <c r="B9" s="111" t="n"/>
      <c r="C9" s="133">
        <f>IF(B9="","",IFERROR(INDEX(Registre!$A$2:$A$1999,MATCH(B9,Registre!$B$2:$B$1999,0)),"⚠ absent du Registre"))</f>
        <v/>
      </c>
      <c r="D9" s="133">
        <f>IF(OR(C9="",C9="⚠ absent du Registre"),"",COUNTIF(C$4:C9,C9))</f>
        <v/>
      </c>
      <c r="E9" s="133">
        <f>IF(D9="","",C9&amp;"|"&amp;D9)</f>
        <v/>
      </c>
      <c r="F9" s="133">
        <f>IF(OR(B9="",C9="⚠ absent du Registre"),"",COUNTIFS(B$4:B9,"&lt;&gt;",C$4:C9,"&lt;&gt;⚠ absent du Registre"))</f>
        <v/>
      </c>
      <c r="H9" s="106" t="inlineStr">
        <is>
          <t>Lot Cintrage</t>
        </is>
      </c>
      <c r="I9" s="134">
        <f>MIN(20,COUNTIF('Impression groupée'!$C$4:$C$103,"Cintrage"))</f>
        <v/>
      </c>
    </row>
    <row r="10">
      <c r="A10" s="106" t="n">
        <v>7</v>
      </c>
      <c r="B10" s="111" t="n"/>
      <c r="C10" s="133">
        <f>IF(B10="","",IFERROR(INDEX(Registre!$A$2:$A$1999,MATCH(B10,Registre!$B$2:$B$1999,0)),"⚠ absent du Registre"))</f>
        <v/>
      </c>
      <c r="D10" s="133">
        <f>IF(OR(C10="",C10="⚠ absent du Registre"),"",COUNTIF(C$4:C10,C10))</f>
        <v/>
      </c>
      <c r="E10" s="133">
        <f>IF(D10="","",C10&amp;"|"&amp;D10)</f>
        <v/>
      </c>
      <c r="F10" s="133">
        <f>IF(OR(B10="",C10="⚠ absent du Registre"),"",COUNTIFS(B$4:B10,"&lt;&gt;",C$4:C10,"&lt;&gt;⚠ absent du Registre"))</f>
        <v/>
      </c>
      <c r="H10" s="106" t="inlineStr">
        <is>
          <t>Lot Enrobage</t>
        </is>
      </c>
      <c r="I10" s="134">
        <f>MIN(20,COUNTIF('Impression groupée'!$C$4:$C$103,"Enrobage"))</f>
        <v/>
      </c>
    </row>
    <row r="11">
      <c r="A11" s="106" t="n">
        <v>8</v>
      </c>
      <c r="B11" s="111" t="n"/>
      <c r="C11" s="133">
        <f>IF(B11="","",IFERROR(INDEX(Registre!$A$2:$A$1999,MATCH(B11,Registre!$B$2:$B$1999,0)),"⚠ absent du Registre"))</f>
        <v/>
      </c>
      <c r="D11" s="133">
        <f>IF(OR(C11="",C11="⚠ absent du Registre"),"",COUNTIF(C$4:C11,C11))</f>
        <v/>
      </c>
      <c r="E11" s="133">
        <f>IF(D11="","",C11&amp;"|"&amp;D11)</f>
        <v/>
      </c>
      <c r="F11" s="133">
        <f>IF(OR(B11="",C11="⚠ absent du Registre"),"",COUNTIFS(B$4:B11,"&lt;&gt;",C$4:C11,"&lt;&gt;⚠ absent du Registre"))</f>
        <v/>
      </c>
      <c r="H11" s="106" t="inlineStr">
        <is>
          <t>Lot Lit de pose</t>
        </is>
      </c>
      <c r="I11" s="134">
        <f>MIN(20,COUNTIF('Impression groupée'!$C$4:$C$103,"Lit de pose"))</f>
        <v/>
      </c>
    </row>
    <row r="12">
      <c r="A12" s="106" t="n">
        <v>9</v>
      </c>
      <c r="B12" s="111" t="n"/>
      <c r="C12" s="133">
        <f>IF(B12="","",IFERROR(INDEX(Registre!$A$2:$A$1999,MATCH(B12,Registre!$B$2:$B$1999,0)),"⚠ absent du Registre"))</f>
        <v/>
      </c>
      <c r="D12" s="133">
        <f>IF(OR(C12="",C12="⚠ absent du Registre"),"",COUNTIF(C$4:C12,C12))</f>
        <v/>
      </c>
      <c r="E12" s="133">
        <f>IF(D12="","",C12&amp;"|"&amp;D12)</f>
        <v/>
      </c>
      <c r="F12" s="133">
        <f>IF(OR(B12="",C12="⚠ absent du Registre"),"",COUNTIFS(B$4:B12,"&lt;&gt;",C$4:C12,"&lt;&gt;⚠ absent du Registre"))</f>
        <v/>
      </c>
      <c r="H12" s="106" t="inlineStr">
        <is>
          <t>Lot Mise en fouille</t>
        </is>
      </c>
      <c r="I12" s="134">
        <f>MIN(20,COUNTIF('Impression groupée'!$C$4:$C$103,"Mise en fouille"))</f>
        <v/>
      </c>
    </row>
    <row r="13">
      <c r="A13" s="106" t="n">
        <v>10</v>
      </c>
      <c r="B13" s="111" t="n"/>
      <c r="C13" s="133">
        <f>IF(B13="","",IFERROR(INDEX(Registre!$A$2:$A$1999,MATCH(B13,Registre!$B$2:$B$1999,0)),"⚠ absent du Registre"))</f>
        <v/>
      </c>
      <c r="D13" s="133">
        <f>IF(OR(C13="",C13="⚠ absent du Registre"),"",COUNTIF(C$4:C13,C13))</f>
        <v/>
      </c>
      <c r="E13" s="133">
        <f>IF(D13="","",C13&amp;"|"&amp;D13)</f>
        <v/>
      </c>
      <c r="F13" s="133">
        <f>IF(OR(B13="",C13="⚠ absent du Registre"),"",COUNTIFS(B$4:B13,"&lt;&gt;",C$4:C13,"&lt;&gt;⚠ absent du Registre"))</f>
        <v/>
      </c>
      <c r="H13" s="106" t="inlineStr">
        <is>
          <t>Lot Pre-remblai</t>
        </is>
      </c>
      <c r="I13" s="134">
        <f>MIN(20,COUNTIF('Impression groupée'!$C$4:$C$103,"Pré-remblai"))</f>
        <v/>
      </c>
    </row>
    <row r="14">
      <c r="A14" s="106" t="n">
        <v>11</v>
      </c>
      <c r="B14" s="111" t="n"/>
      <c r="C14" s="133">
        <f>IF(B14="","",IFERROR(INDEX(Registre!$A$2:$A$1999,MATCH(B14,Registre!$B$2:$B$1999,0)),"⚠ absent du Registre"))</f>
        <v/>
      </c>
      <c r="D14" s="133">
        <f>IF(OR(C14="",C14="⚠ absent du Registre"),"",COUNTIF(C$4:C14,C14))</f>
        <v/>
      </c>
      <c r="E14" s="133">
        <f>IF(D14="","",C14&amp;"|"&amp;D14)</f>
        <v/>
      </c>
      <c r="F14" s="133">
        <f>IF(OR(B14="",C14="⚠ absent du Registre"),"",COUNTIFS(B$4:B14,"&lt;&gt;",C$4:C14,"&lt;&gt;⚠ absent du Registre"))</f>
        <v/>
      </c>
    </row>
    <row r="15">
      <c r="A15" s="106" t="n">
        <v>12</v>
      </c>
      <c r="B15" s="111" t="n"/>
      <c r="C15" s="133">
        <f>IF(B15="","",IFERROR(INDEX(Registre!$A$2:$A$1999,MATCH(B15,Registre!$B$2:$B$1999,0)),"⚠ absent du Registre"))</f>
        <v/>
      </c>
      <c r="D15" s="133">
        <f>IF(OR(C15="",C15="⚠ absent du Registre"),"",COUNTIF(C$4:C15,C15))</f>
        <v/>
      </c>
      <c r="E15" s="133">
        <f>IF(D15="","",C15&amp;"|"&amp;D15)</f>
        <v/>
      </c>
      <c r="F15" s="133">
        <f>IF(OR(B15="",C15="⚠ absent du Registre"),"",COUNTIFS(B$4:B15,"&lt;&gt;",C$4:C15,"&lt;&gt;⚠ absent du Registre"))</f>
        <v/>
      </c>
      <c r="H15" s="135" t="inlineStr">
        <is>
          <t>COMMENT EXPORTER EN UN SEUL PDF :</t>
        </is>
      </c>
    </row>
    <row r="16">
      <c r="A16" s="106" t="n">
        <v>13</v>
      </c>
      <c r="B16" s="111" t="n"/>
      <c r="C16" s="133">
        <f>IF(B16="","",IFERROR(INDEX(Registre!$A$2:$A$1999,MATCH(B16,Registre!$B$2:$B$1999,0)),"⚠ absent du Registre"))</f>
        <v/>
      </c>
      <c r="D16" s="133">
        <f>IF(OR(C16="",C16="⚠ absent du Registre"),"",COUNTIF(C$4:C16,C16))</f>
        <v/>
      </c>
      <c r="E16" s="133">
        <f>IF(D16="","",C16&amp;"|"&amp;D16)</f>
        <v/>
      </c>
      <c r="F16" s="133">
        <f>IF(OR(B16="",C16="⚠ absent du Registre"),"",COUNTIFS(B$4:B16,"&lt;&gt;",C$4:C16,"&lt;&gt;⚠ absent du Registre"))</f>
        <v/>
      </c>
      <c r="H16" s="136" t="inlineStr">
        <is>
          <t>1. Remplissez la colonne B (RFI à imprimer).</t>
        </is>
      </c>
    </row>
    <row r="17">
      <c r="A17" s="106" t="n">
        <v>14</v>
      </c>
      <c r="B17" s="111" t="n"/>
      <c r="C17" s="133">
        <f>IF(B17="","",IFERROR(INDEX(Registre!$A$2:$A$1999,MATCH(B17,Registre!$B$2:$B$1999,0)),"⚠ absent du Registre"))</f>
        <v/>
      </c>
      <c r="D17" s="133">
        <f>IF(OR(C17="",C17="⚠ absent du Registre"),"",COUNTIF(C$4:C17,C17))</f>
        <v/>
      </c>
      <c r="E17" s="133">
        <f>IF(D17="","",C17&amp;"|"&amp;D17)</f>
        <v/>
      </c>
      <c r="F17" s="133">
        <f>IF(OR(B17="",C17="⚠ absent du Registre"),"",COUNTIFS(B$4:B17,"&lt;&gt;",C$4:C17,"&lt;&gt;⚠ absent du Registre"))</f>
        <v/>
      </c>
      <c r="H17" s="136" t="inlineStr">
        <is>
          <t>2. Cliquez sur l'onglet du premier Lot utile, puis Ctrl + clic sur les autres Lots utiles.</t>
        </is>
      </c>
    </row>
    <row r="18">
      <c r="A18" s="106" t="n">
        <v>15</v>
      </c>
      <c r="B18" s="111" t="n"/>
      <c r="C18" s="133">
        <f>IF(B18="","",IFERROR(INDEX(Registre!$A$2:$A$1999,MATCH(B18,Registre!$B$2:$B$1999,0)),"⚠ absent du Registre"))</f>
        <v/>
      </c>
      <c r="D18" s="133">
        <f>IF(OR(C18="",C18="⚠ absent du Registre"),"",COUNTIF(C$4:C18,C18))</f>
        <v/>
      </c>
      <c r="E18" s="133">
        <f>IF(D18="","",C18&amp;"|"&amp;D18)</f>
        <v/>
      </c>
      <c r="F18" s="133">
        <f>IF(OR(B18="",C18="⚠ absent du Registre"),"",COUNTIFS(B$4:B18,"&lt;&gt;",C$4:C18,"&lt;&gt;⚠ absent du Registre"))</f>
        <v/>
      </c>
      <c r="H18" s="136" t="inlineStr">
        <is>
          <t>3. Fichier &gt; Exporter &gt; Créer PDF (ou Enregistrer sous &gt; PDF).</t>
        </is>
      </c>
    </row>
    <row r="19">
      <c r="A19" s="106" t="n">
        <v>16</v>
      </c>
      <c r="B19" s="111" t="n"/>
      <c r="C19" s="133">
        <f>IF(B19="","",IFERROR(INDEX(Registre!$A$2:$A$1999,MATCH(B19,Registre!$B$2:$B$1999,0)),"⚠ absent du Registre"))</f>
        <v/>
      </c>
      <c r="D19" s="133">
        <f>IF(OR(C19="",C19="⚠ absent du Registre"),"",COUNTIF(C$4:C19,C19))</f>
        <v/>
      </c>
      <c r="E19" s="133">
        <f>IF(D19="","",C19&amp;"|"&amp;D19)</f>
        <v/>
      </c>
      <c r="F19" s="133">
        <f>IF(OR(B19="",C19="⚠ absent du Registre"),"",COUNTIFS(B$4:B19,"&lt;&gt;",C$4:C19,"&lt;&gt;⚠ absent du Registre"))</f>
        <v/>
      </c>
      <c r="H19" s="136" t="inlineStr">
        <is>
          <t xml:space="preserve">   Chaque RFI = une page ; seules les fiches remplies sont imprimées.</t>
        </is>
      </c>
    </row>
    <row r="20">
      <c r="A20" s="106" t="n">
        <v>17</v>
      </c>
      <c r="B20" s="111" t="n"/>
      <c r="C20" s="133">
        <f>IF(B20="","",IFERROR(INDEX(Registre!$A$2:$A$1999,MATCH(B20,Registre!$B$2:$B$1999,0)),"⚠ absent du Registre"))</f>
        <v/>
      </c>
      <c r="D20" s="133">
        <f>IF(OR(C20="",C20="⚠ absent du Registre"),"",COUNTIF(C$4:C20,C20))</f>
        <v/>
      </c>
      <c r="E20" s="133">
        <f>IF(D20="","",C20&amp;"|"&amp;D20)</f>
        <v/>
      </c>
      <c r="F20" s="133">
        <f>IF(OR(B20="",C20="⚠ absent du Registre"),"",COUNTIFS(B$4:B20,"&lt;&gt;",C$4:C20,"&lt;&gt;⚠ absent du Registre"))</f>
        <v/>
      </c>
      <c r="H20" s="136" t="inlineStr">
        <is>
          <t>4. Ensuite, cliquez sur l'onglet Registre pour désélectionner le groupe.</t>
        </is>
      </c>
    </row>
    <row r="21">
      <c r="A21" s="106" t="n">
        <v>18</v>
      </c>
      <c r="B21" s="111" t="n"/>
      <c r="C21" s="133">
        <f>IF(B21="","",IFERROR(INDEX(Registre!$A$2:$A$1999,MATCH(B21,Registre!$B$2:$B$1999,0)),"⚠ absent du Registre"))</f>
        <v/>
      </c>
      <c r="D21" s="133">
        <f>IF(OR(C21="",C21="⚠ absent du Registre"),"",COUNTIF(C$4:C21,C21))</f>
        <v/>
      </c>
      <c r="E21" s="133">
        <f>IF(D21="","",C21&amp;"|"&amp;D21)</f>
        <v/>
      </c>
      <c r="F21" s="133">
        <f>IF(OR(B21="",C21="⚠ absent du Registre"),"",COUNTIFS(B$4:B21,"&lt;&gt;",C$4:C21,"&lt;&gt;⚠ absent du Registre"))</f>
        <v/>
      </c>
      <c r="H21" s="136" t="inlineStr">
        <is>
          <t>Si des pages vides sortent : Fichier &gt; Imprimer &gt; Pages de 1 à (nombre de la colonne I).</t>
        </is>
      </c>
    </row>
    <row r="22">
      <c r="A22" s="106" t="n">
        <v>19</v>
      </c>
      <c r="B22" s="111" t="n"/>
      <c r="C22" s="133">
        <f>IF(B22="","",IFERROR(INDEX(Registre!$A$2:$A$1999,MATCH(B22,Registre!$B$2:$B$1999,0)),"⚠ absent du Registre"))</f>
        <v/>
      </c>
      <c r="D22" s="133">
        <f>IF(OR(C22="",C22="⚠ absent du Registre"),"",COUNTIF(C$4:C22,C22))</f>
        <v/>
      </c>
      <c r="E22" s="133">
        <f>IF(D22="","",C22&amp;"|"&amp;D22)</f>
        <v/>
      </c>
      <c r="F22" s="133">
        <f>IF(OR(B22="",C22="⚠ absent du Registre"),"",COUNTIFS(B$4:B22,"&lt;&gt;",C$4:C22,"&lt;&gt;⚠ absent du Registre"))</f>
        <v/>
      </c>
    </row>
    <row r="23">
      <c r="A23" s="106" t="n">
        <v>20</v>
      </c>
      <c r="B23" s="111" t="n"/>
      <c r="C23" s="133">
        <f>IF(B23="","",IFERROR(INDEX(Registre!$A$2:$A$1999,MATCH(B23,Registre!$B$2:$B$1999,0)),"⚠ absent du Registre"))</f>
        <v/>
      </c>
      <c r="D23" s="133">
        <f>IF(OR(C23="",C23="⚠ absent du Registre"),"",COUNTIF(C$4:C23,C23))</f>
        <v/>
      </c>
      <c r="E23" s="133">
        <f>IF(D23="","",C23&amp;"|"&amp;D23)</f>
        <v/>
      </c>
      <c r="F23" s="133">
        <f>IF(OR(B23="",C23="⚠ absent du Registre"),"",COUNTIFS(B$4:B23,"&lt;&gt;",C$4:C23,"&lt;&gt;⚠ absent du Registre"))</f>
        <v/>
      </c>
    </row>
    <row r="24">
      <c r="A24" s="106" t="n">
        <v>21</v>
      </c>
      <c r="B24" s="111" t="n"/>
      <c r="C24" s="133">
        <f>IF(B24="","",IFERROR(INDEX(Registre!$A$2:$A$1999,MATCH(B24,Registre!$B$2:$B$1999,0)),"⚠ absent du Registre"))</f>
        <v/>
      </c>
      <c r="D24" s="133">
        <f>IF(OR(C24="",C24="⚠ absent du Registre"),"",COUNTIF(C$4:C24,C24))</f>
        <v/>
      </c>
      <c r="E24" s="133">
        <f>IF(D24="","",C24&amp;"|"&amp;D24)</f>
        <v/>
      </c>
      <c r="F24" s="133">
        <f>IF(OR(B24="",C24="⚠ absent du Registre"),"",COUNTIFS(B$4:B24,"&lt;&gt;",C$4:C24,"&lt;&gt;⚠ absent du Registre"))</f>
        <v/>
      </c>
    </row>
    <row r="25">
      <c r="A25" s="106" t="n">
        <v>22</v>
      </c>
      <c r="B25" s="111" t="n"/>
      <c r="C25" s="133">
        <f>IF(B25="","",IFERROR(INDEX(Registre!$A$2:$A$1999,MATCH(B25,Registre!$B$2:$B$1999,0)),"⚠ absent du Registre"))</f>
        <v/>
      </c>
      <c r="D25" s="133">
        <f>IF(OR(C25="",C25="⚠ absent du Registre"),"",COUNTIF(C$4:C25,C25))</f>
        <v/>
      </c>
      <c r="E25" s="133">
        <f>IF(D25="","",C25&amp;"|"&amp;D25)</f>
        <v/>
      </c>
      <c r="F25" s="133">
        <f>IF(OR(B25="",C25="⚠ absent du Registre"),"",COUNTIFS(B$4:B25,"&lt;&gt;",C$4:C25,"&lt;&gt;⚠ absent du Registre"))</f>
        <v/>
      </c>
    </row>
    <row r="26">
      <c r="A26" s="106" t="n">
        <v>23</v>
      </c>
      <c r="B26" s="111" t="n"/>
      <c r="C26" s="133">
        <f>IF(B26="","",IFERROR(INDEX(Registre!$A$2:$A$1999,MATCH(B26,Registre!$B$2:$B$1999,0)),"⚠ absent du Registre"))</f>
        <v/>
      </c>
      <c r="D26" s="133">
        <f>IF(OR(C26="",C26="⚠ absent du Registre"),"",COUNTIF(C$4:C26,C26))</f>
        <v/>
      </c>
      <c r="E26" s="133">
        <f>IF(D26="","",C26&amp;"|"&amp;D26)</f>
        <v/>
      </c>
      <c r="F26" s="133">
        <f>IF(OR(B26="",C26="⚠ absent du Registre"),"",COUNTIFS(B$4:B26,"&lt;&gt;",C$4:C26,"&lt;&gt;⚠ absent du Registre"))</f>
        <v/>
      </c>
    </row>
    <row r="27">
      <c r="A27" s="106" t="n">
        <v>24</v>
      </c>
      <c r="B27" s="111" t="n"/>
      <c r="C27" s="133">
        <f>IF(B27="","",IFERROR(INDEX(Registre!$A$2:$A$1999,MATCH(B27,Registre!$B$2:$B$1999,0)),"⚠ absent du Registre"))</f>
        <v/>
      </c>
      <c r="D27" s="133">
        <f>IF(OR(C27="",C27="⚠ absent du Registre"),"",COUNTIF(C$4:C27,C27))</f>
        <v/>
      </c>
      <c r="E27" s="133">
        <f>IF(D27="","",C27&amp;"|"&amp;D27)</f>
        <v/>
      </c>
      <c r="F27" s="133">
        <f>IF(OR(B27="",C27="⚠ absent du Registre"),"",COUNTIFS(B$4:B27,"&lt;&gt;",C$4:C27,"&lt;&gt;⚠ absent du Registre"))</f>
        <v/>
      </c>
    </row>
    <row r="28">
      <c r="A28" s="106" t="n">
        <v>25</v>
      </c>
      <c r="B28" s="111" t="n"/>
      <c r="C28" s="133">
        <f>IF(B28="","",IFERROR(INDEX(Registre!$A$2:$A$1999,MATCH(B28,Registre!$B$2:$B$1999,0)),"⚠ absent du Registre"))</f>
        <v/>
      </c>
      <c r="D28" s="133">
        <f>IF(OR(C28="",C28="⚠ absent du Registre"),"",COUNTIF(C$4:C28,C28))</f>
        <v/>
      </c>
      <c r="E28" s="133">
        <f>IF(D28="","",C28&amp;"|"&amp;D28)</f>
        <v/>
      </c>
      <c r="F28" s="133">
        <f>IF(OR(B28="",C28="⚠ absent du Registre"),"",COUNTIFS(B$4:B28,"&lt;&gt;",C$4:C28,"&lt;&gt;⚠ absent du Registre"))</f>
        <v/>
      </c>
    </row>
    <row r="29">
      <c r="A29" s="106" t="n">
        <v>26</v>
      </c>
      <c r="B29" s="111" t="n"/>
      <c r="C29" s="133">
        <f>IF(B29="","",IFERROR(INDEX(Registre!$A$2:$A$1999,MATCH(B29,Registre!$B$2:$B$1999,0)),"⚠ absent du Registre"))</f>
        <v/>
      </c>
      <c r="D29" s="133">
        <f>IF(OR(C29="",C29="⚠ absent du Registre"),"",COUNTIF(C$4:C29,C29))</f>
        <v/>
      </c>
      <c r="E29" s="133">
        <f>IF(D29="","",C29&amp;"|"&amp;D29)</f>
        <v/>
      </c>
      <c r="F29" s="133">
        <f>IF(OR(B29="",C29="⚠ absent du Registre"),"",COUNTIFS(B$4:B29,"&lt;&gt;",C$4:C29,"&lt;&gt;⚠ absent du Registre"))</f>
        <v/>
      </c>
    </row>
    <row r="30">
      <c r="A30" s="106" t="n">
        <v>27</v>
      </c>
      <c r="B30" s="111" t="n"/>
      <c r="C30" s="133">
        <f>IF(B30="","",IFERROR(INDEX(Registre!$A$2:$A$1999,MATCH(B30,Registre!$B$2:$B$1999,0)),"⚠ absent du Registre"))</f>
        <v/>
      </c>
      <c r="D30" s="133">
        <f>IF(OR(C30="",C30="⚠ absent du Registre"),"",COUNTIF(C$4:C30,C30))</f>
        <v/>
      </c>
      <c r="E30" s="133">
        <f>IF(D30="","",C30&amp;"|"&amp;D30)</f>
        <v/>
      </c>
      <c r="F30" s="133">
        <f>IF(OR(B30="",C30="⚠ absent du Registre"),"",COUNTIFS(B$4:B30,"&lt;&gt;",C$4:C30,"&lt;&gt;⚠ absent du Registre"))</f>
        <v/>
      </c>
    </row>
    <row r="31">
      <c r="A31" s="106" t="n">
        <v>28</v>
      </c>
      <c r="B31" s="111" t="n"/>
      <c r="C31" s="133">
        <f>IF(B31="","",IFERROR(INDEX(Registre!$A$2:$A$1999,MATCH(B31,Registre!$B$2:$B$1999,0)),"⚠ absent du Registre"))</f>
        <v/>
      </c>
      <c r="D31" s="133">
        <f>IF(OR(C31="",C31="⚠ absent du Registre"),"",COUNTIF(C$4:C31,C31))</f>
        <v/>
      </c>
      <c r="E31" s="133">
        <f>IF(D31="","",C31&amp;"|"&amp;D31)</f>
        <v/>
      </c>
      <c r="F31" s="133">
        <f>IF(OR(B31="",C31="⚠ absent du Registre"),"",COUNTIFS(B$4:B31,"&lt;&gt;",C$4:C31,"&lt;&gt;⚠ absent du Registre"))</f>
        <v/>
      </c>
    </row>
    <row r="32">
      <c r="A32" s="106" t="n">
        <v>29</v>
      </c>
      <c r="B32" s="111" t="n"/>
      <c r="C32" s="133">
        <f>IF(B32="","",IFERROR(INDEX(Registre!$A$2:$A$1999,MATCH(B32,Registre!$B$2:$B$1999,0)),"⚠ absent du Registre"))</f>
        <v/>
      </c>
      <c r="D32" s="133">
        <f>IF(OR(C32="",C32="⚠ absent du Registre"),"",COUNTIF(C$4:C32,C32))</f>
        <v/>
      </c>
      <c r="E32" s="133">
        <f>IF(D32="","",C32&amp;"|"&amp;D32)</f>
        <v/>
      </c>
      <c r="F32" s="133">
        <f>IF(OR(B32="",C32="⚠ absent du Registre"),"",COUNTIFS(B$4:B32,"&lt;&gt;",C$4:C32,"&lt;&gt;⚠ absent du Registre"))</f>
        <v/>
      </c>
    </row>
    <row r="33">
      <c r="A33" s="106" t="n">
        <v>30</v>
      </c>
      <c r="B33" s="111" t="n"/>
      <c r="C33" s="133">
        <f>IF(B33="","",IFERROR(INDEX(Registre!$A$2:$A$1999,MATCH(B33,Registre!$B$2:$B$1999,0)),"⚠ absent du Registre"))</f>
        <v/>
      </c>
      <c r="D33" s="133">
        <f>IF(OR(C33="",C33="⚠ absent du Registre"),"",COUNTIF(C$4:C33,C33))</f>
        <v/>
      </c>
      <c r="E33" s="133">
        <f>IF(D33="","",C33&amp;"|"&amp;D33)</f>
        <v/>
      </c>
      <c r="F33" s="133">
        <f>IF(OR(B33="",C33="⚠ absent du Registre"),"",COUNTIFS(B$4:B33,"&lt;&gt;",C$4:C33,"&lt;&gt;⚠ absent du Registre"))</f>
        <v/>
      </c>
    </row>
    <row r="34">
      <c r="A34" s="106" t="n">
        <v>31</v>
      </c>
      <c r="B34" s="111" t="n"/>
      <c r="C34" s="133">
        <f>IF(B34="","",IFERROR(INDEX(Registre!$A$2:$A$1999,MATCH(B34,Registre!$B$2:$B$1999,0)),"⚠ absent du Registre"))</f>
        <v/>
      </c>
      <c r="D34" s="133">
        <f>IF(OR(C34="",C34="⚠ absent du Registre"),"",COUNTIF(C$4:C34,C34))</f>
        <v/>
      </c>
      <c r="E34" s="133">
        <f>IF(D34="","",C34&amp;"|"&amp;D34)</f>
        <v/>
      </c>
      <c r="F34" s="133">
        <f>IF(OR(B34="",C34="⚠ absent du Registre"),"",COUNTIFS(B$4:B34,"&lt;&gt;",C$4:C34,"&lt;&gt;⚠ absent du Registre"))</f>
        <v/>
      </c>
    </row>
    <row r="35">
      <c r="A35" s="106" t="n">
        <v>32</v>
      </c>
      <c r="B35" s="111" t="n"/>
      <c r="C35" s="133">
        <f>IF(B35="","",IFERROR(INDEX(Registre!$A$2:$A$1999,MATCH(B35,Registre!$B$2:$B$1999,0)),"⚠ absent du Registre"))</f>
        <v/>
      </c>
      <c r="D35" s="133">
        <f>IF(OR(C35="",C35="⚠ absent du Registre"),"",COUNTIF(C$4:C35,C35))</f>
        <v/>
      </c>
      <c r="E35" s="133">
        <f>IF(D35="","",C35&amp;"|"&amp;D35)</f>
        <v/>
      </c>
      <c r="F35" s="133">
        <f>IF(OR(B35="",C35="⚠ absent du Registre"),"",COUNTIFS(B$4:B35,"&lt;&gt;",C$4:C35,"&lt;&gt;⚠ absent du Registre"))</f>
        <v/>
      </c>
    </row>
    <row r="36">
      <c r="A36" s="106" t="n">
        <v>33</v>
      </c>
      <c r="B36" s="111" t="n"/>
      <c r="C36" s="133">
        <f>IF(B36="","",IFERROR(INDEX(Registre!$A$2:$A$1999,MATCH(B36,Registre!$B$2:$B$1999,0)),"⚠ absent du Registre"))</f>
        <v/>
      </c>
      <c r="D36" s="133">
        <f>IF(OR(C36="",C36="⚠ absent du Registre"),"",COUNTIF(C$4:C36,C36))</f>
        <v/>
      </c>
      <c r="E36" s="133">
        <f>IF(D36="","",C36&amp;"|"&amp;D36)</f>
        <v/>
      </c>
      <c r="F36" s="133">
        <f>IF(OR(B36="",C36="⚠ absent du Registre"),"",COUNTIFS(B$4:B36,"&lt;&gt;",C$4:C36,"&lt;&gt;⚠ absent du Registre"))</f>
        <v/>
      </c>
    </row>
    <row r="37">
      <c r="A37" s="106" t="n">
        <v>34</v>
      </c>
      <c r="B37" s="111" t="n"/>
      <c r="C37" s="133">
        <f>IF(B37="","",IFERROR(INDEX(Registre!$A$2:$A$1999,MATCH(B37,Registre!$B$2:$B$1999,0)),"⚠ absent du Registre"))</f>
        <v/>
      </c>
      <c r="D37" s="133">
        <f>IF(OR(C37="",C37="⚠ absent du Registre"),"",COUNTIF(C$4:C37,C37))</f>
        <v/>
      </c>
      <c r="E37" s="133">
        <f>IF(D37="","",C37&amp;"|"&amp;D37)</f>
        <v/>
      </c>
      <c r="F37" s="133">
        <f>IF(OR(B37="",C37="⚠ absent du Registre"),"",COUNTIFS(B$4:B37,"&lt;&gt;",C$4:C37,"&lt;&gt;⚠ absent du Registre"))</f>
        <v/>
      </c>
    </row>
    <row r="38">
      <c r="A38" s="106" t="n">
        <v>35</v>
      </c>
      <c r="B38" s="111" t="n"/>
      <c r="C38" s="133">
        <f>IF(B38="","",IFERROR(INDEX(Registre!$A$2:$A$1999,MATCH(B38,Registre!$B$2:$B$1999,0)),"⚠ absent du Registre"))</f>
        <v/>
      </c>
      <c r="D38" s="133">
        <f>IF(OR(C38="",C38="⚠ absent du Registre"),"",COUNTIF(C$4:C38,C38))</f>
        <v/>
      </c>
      <c r="E38" s="133">
        <f>IF(D38="","",C38&amp;"|"&amp;D38)</f>
        <v/>
      </c>
      <c r="F38" s="133">
        <f>IF(OR(B38="",C38="⚠ absent du Registre"),"",COUNTIFS(B$4:B38,"&lt;&gt;",C$4:C38,"&lt;&gt;⚠ absent du Registre"))</f>
        <v/>
      </c>
    </row>
    <row r="39">
      <c r="A39" s="106" t="n">
        <v>36</v>
      </c>
      <c r="B39" s="111" t="n"/>
      <c r="C39" s="133">
        <f>IF(B39="","",IFERROR(INDEX(Registre!$A$2:$A$1999,MATCH(B39,Registre!$B$2:$B$1999,0)),"⚠ absent du Registre"))</f>
        <v/>
      </c>
      <c r="D39" s="133">
        <f>IF(OR(C39="",C39="⚠ absent du Registre"),"",COUNTIF(C$4:C39,C39))</f>
        <v/>
      </c>
      <c r="E39" s="133">
        <f>IF(D39="","",C39&amp;"|"&amp;D39)</f>
        <v/>
      </c>
      <c r="F39" s="133">
        <f>IF(OR(B39="",C39="⚠ absent du Registre"),"",COUNTIFS(B$4:B39,"&lt;&gt;",C$4:C39,"&lt;&gt;⚠ absent du Registre"))</f>
        <v/>
      </c>
    </row>
    <row r="40">
      <c r="A40" s="106" t="n">
        <v>37</v>
      </c>
      <c r="B40" s="111" t="n"/>
      <c r="C40" s="133">
        <f>IF(B40="","",IFERROR(INDEX(Registre!$A$2:$A$1999,MATCH(B40,Registre!$B$2:$B$1999,0)),"⚠ absent du Registre"))</f>
        <v/>
      </c>
      <c r="D40" s="133">
        <f>IF(OR(C40="",C40="⚠ absent du Registre"),"",COUNTIF(C$4:C40,C40))</f>
        <v/>
      </c>
      <c r="E40" s="133">
        <f>IF(D40="","",C40&amp;"|"&amp;D40)</f>
        <v/>
      </c>
      <c r="F40" s="133">
        <f>IF(OR(B40="",C40="⚠ absent du Registre"),"",COUNTIFS(B$4:B40,"&lt;&gt;",C$4:C40,"&lt;&gt;⚠ absent du Registre"))</f>
        <v/>
      </c>
    </row>
    <row r="41">
      <c r="A41" s="106" t="n">
        <v>38</v>
      </c>
      <c r="B41" s="111" t="n"/>
      <c r="C41" s="133">
        <f>IF(B41="","",IFERROR(INDEX(Registre!$A$2:$A$1999,MATCH(B41,Registre!$B$2:$B$1999,0)),"⚠ absent du Registre"))</f>
        <v/>
      </c>
      <c r="D41" s="133">
        <f>IF(OR(C41="",C41="⚠ absent du Registre"),"",COUNTIF(C$4:C41,C41))</f>
        <v/>
      </c>
      <c r="E41" s="133">
        <f>IF(D41="","",C41&amp;"|"&amp;D41)</f>
        <v/>
      </c>
      <c r="F41" s="133">
        <f>IF(OR(B41="",C41="⚠ absent du Registre"),"",COUNTIFS(B$4:B41,"&lt;&gt;",C$4:C41,"&lt;&gt;⚠ absent du Registre"))</f>
        <v/>
      </c>
    </row>
    <row r="42">
      <c r="A42" s="106" t="n">
        <v>39</v>
      </c>
      <c r="B42" s="111" t="n"/>
      <c r="C42" s="133">
        <f>IF(B42="","",IFERROR(INDEX(Registre!$A$2:$A$1999,MATCH(B42,Registre!$B$2:$B$1999,0)),"⚠ absent du Registre"))</f>
        <v/>
      </c>
      <c r="D42" s="133">
        <f>IF(OR(C42="",C42="⚠ absent du Registre"),"",COUNTIF(C$4:C42,C42))</f>
        <v/>
      </c>
      <c r="E42" s="133">
        <f>IF(D42="","",C42&amp;"|"&amp;D42)</f>
        <v/>
      </c>
      <c r="F42" s="133">
        <f>IF(OR(B42="",C42="⚠ absent du Registre"),"",COUNTIFS(B$4:B42,"&lt;&gt;",C$4:C42,"&lt;&gt;⚠ absent du Registre"))</f>
        <v/>
      </c>
    </row>
    <row r="43">
      <c r="A43" s="106" t="n">
        <v>40</v>
      </c>
      <c r="B43" s="111" t="n"/>
      <c r="C43" s="133">
        <f>IF(B43="","",IFERROR(INDEX(Registre!$A$2:$A$1999,MATCH(B43,Registre!$B$2:$B$1999,0)),"⚠ absent du Registre"))</f>
        <v/>
      </c>
      <c r="D43" s="133">
        <f>IF(OR(C43="",C43="⚠ absent du Registre"),"",COUNTIF(C$4:C43,C43))</f>
        <v/>
      </c>
      <c r="E43" s="133">
        <f>IF(D43="","",C43&amp;"|"&amp;D43)</f>
        <v/>
      </c>
      <c r="F43" s="133">
        <f>IF(OR(B43="",C43="⚠ absent du Registre"),"",COUNTIFS(B$4:B43,"&lt;&gt;",C$4:C43,"&lt;&gt;⚠ absent du Registre"))</f>
        <v/>
      </c>
    </row>
    <row r="44">
      <c r="A44" s="106" t="n">
        <v>41</v>
      </c>
      <c r="B44" s="111" t="n"/>
      <c r="C44" s="133">
        <f>IF(B44="","",IFERROR(INDEX(Registre!$A$2:$A$1999,MATCH(B44,Registre!$B$2:$B$1999,0)),"⚠ absent du Registre"))</f>
        <v/>
      </c>
      <c r="D44" s="133">
        <f>IF(OR(C44="",C44="⚠ absent du Registre"),"",COUNTIF(C$4:C44,C44))</f>
        <v/>
      </c>
      <c r="E44" s="133">
        <f>IF(D44="","",C44&amp;"|"&amp;D44)</f>
        <v/>
      </c>
      <c r="F44" s="133">
        <f>IF(OR(B44="",C44="⚠ absent du Registre"),"",COUNTIFS(B$4:B44,"&lt;&gt;",C$4:C44,"&lt;&gt;⚠ absent du Registre"))</f>
        <v/>
      </c>
    </row>
    <row r="45">
      <c r="A45" s="106" t="n">
        <v>42</v>
      </c>
      <c r="B45" s="111" t="n"/>
      <c r="C45" s="133">
        <f>IF(B45="","",IFERROR(INDEX(Registre!$A$2:$A$1999,MATCH(B45,Registre!$B$2:$B$1999,0)),"⚠ absent du Registre"))</f>
        <v/>
      </c>
      <c r="D45" s="133">
        <f>IF(OR(C45="",C45="⚠ absent du Registre"),"",COUNTIF(C$4:C45,C45))</f>
        <v/>
      </c>
      <c r="E45" s="133">
        <f>IF(D45="","",C45&amp;"|"&amp;D45)</f>
        <v/>
      </c>
      <c r="F45" s="133">
        <f>IF(OR(B45="",C45="⚠ absent du Registre"),"",COUNTIFS(B$4:B45,"&lt;&gt;",C$4:C45,"&lt;&gt;⚠ absent du Registre"))</f>
        <v/>
      </c>
    </row>
    <row r="46">
      <c r="A46" s="106" t="n">
        <v>43</v>
      </c>
      <c r="B46" s="111" t="n"/>
      <c r="C46" s="133">
        <f>IF(B46="","",IFERROR(INDEX(Registre!$A$2:$A$1999,MATCH(B46,Registre!$B$2:$B$1999,0)),"⚠ absent du Registre"))</f>
        <v/>
      </c>
      <c r="D46" s="133">
        <f>IF(OR(C46="",C46="⚠ absent du Registre"),"",COUNTIF(C$4:C46,C46))</f>
        <v/>
      </c>
      <c r="E46" s="133">
        <f>IF(D46="","",C46&amp;"|"&amp;D46)</f>
        <v/>
      </c>
      <c r="F46" s="133">
        <f>IF(OR(B46="",C46="⚠ absent du Registre"),"",COUNTIFS(B$4:B46,"&lt;&gt;",C$4:C46,"&lt;&gt;⚠ absent du Registre"))</f>
        <v/>
      </c>
    </row>
    <row r="47">
      <c r="A47" s="106" t="n">
        <v>44</v>
      </c>
      <c r="B47" s="111" t="n"/>
      <c r="C47" s="133">
        <f>IF(B47="","",IFERROR(INDEX(Registre!$A$2:$A$1999,MATCH(B47,Registre!$B$2:$B$1999,0)),"⚠ absent du Registre"))</f>
        <v/>
      </c>
      <c r="D47" s="133">
        <f>IF(OR(C47="",C47="⚠ absent du Registre"),"",COUNTIF(C$4:C47,C47))</f>
        <v/>
      </c>
      <c r="E47" s="133">
        <f>IF(D47="","",C47&amp;"|"&amp;D47)</f>
        <v/>
      </c>
      <c r="F47" s="133">
        <f>IF(OR(B47="",C47="⚠ absent du Registre"),"",COUNTIFS(B$4:B47,"&lt;&gt;",C$4:C47,"&lt;&gt;⚠ absent du Registre"))</f>
        <v/>
      </c>
    </row>
    <row r="48">
      <c r="A48" s="106" t="n">
        <v>45</v>
      </c>
      <c r="B48" s="111" t="n"/>
      <c r="C48" s="133">
        <f>IF(B48="","",IFERROR(INDEX(Registre!$A$2:$A$1999,MATCH(B48,Registre!$B$2:$B$1999,0)),"⚠ absent du Registre"))</f>
        <v/>
      </c>
      <c r="D48" s="133">
        <f>IF(OR(C48="",C48="⚠ absent du Registre"),"",COUNTIF(C$4:C48,C48))</f>
        <v/>
      </c>
      <c r="E48" s="133">
        <f>IF(D48="","",C48&amp;"|"&amp;D48)</f>
        <v/>
      </c>
      <c r="F48" s="133">
        <f>IF(OR(B48="",C48="⚠ absent du Registre"),"",COUNTIFS(B$4:B48,"&lt;&gt;",C$4:C48,"&lt;&gt;⚠ absent du Registre"))</f>
        <v/>
      </c>
    </row>
    <row r="49">
      <c r="A49" s="106" t="n">
        <v>46</v>
      </c>
      <c r="B49" s="111" t="n"/>
      <c r="C49" s="133">
        <f>IF(B49="","",IFERROR(INDEX(Registre!$A$2:$A$1999,MATCH(B49,Registre!$B$2:$B$1999,0)),"⚠ absent du Registre"))</f>
        <v/>
      </c>
      <c r="D49" s="133">
        <f>IF(OR(C49="",C49="⚠ absent du Registre"),"",COUNTIF(C$4:C49,C49))</f>
        <v/>
      </c>
      <c r="E49" s="133">
        <f>IF(D49="","",C49&amp;"|"&amp;D49)</f>
        <v/>
      </c>
      <c r="F49" s="133">
        <f>IF(OR(B49="",C49="⚠ absent du Registre"),"",COUNTIFS(B$4:B49,"&lt;&gt;",C$4:C49,"&lt;&gt;⚠ absent du Registre"))</f>
        <v/>
      </c>
    </row>
    <row r="50">
      <c r="A50" s="106" t="n">
        <v>47</v>
      </c>
      <c r="B50" s="111" t="n"/>
      <c r="C50" s="133">
        <f>IF(B50="","",IFERROR(INDEX(Registre!$A$2:$A$1999,MATCH(B50,Registre!$B$2:$B$1999,0)),"⚠ absent du Registre"))</f>
        <v/>
      </c>
      <c r="D50" s="133">
        <f>IF(OR(C50="",C50="⚠ absent du Registre"),"",COUNTIF(C$4:C50,C50))</f>
        <v/>
      </c>
      <c r="E50" s="133">
        <f>IF(D50="","",C50&amp;"|"&amp;D50)</f>
        <v/>
      </c>
      <c r="F50" s="133">
        <f>IF(OR(B50="",C50="⚠ absent du Registre"),"",COUNTIFS(B$4:B50,"&lt;&gt;",C$4:C50,"&lt;&gt;⚠ absent du Registre"))</f>
        <v/>
      </c>
    </row>
    <row r="51">
      <c r="A51" s="106" t="n">
        <v>48</v>
      </c>
      <c r="B51" s="111" t="n"/>
      <c r="C51" s="133">
        <f>IF(B51="","",IFERROR(INDEX(Registre!$A$2:$A$1999,MATCH(B51,Registre!$B$2:$B$1999,0)),"⚠ absent du Registre"))</f>
        <v/>
      </c>
      <c r="D51" s="133">
        <f>IF(OR(C51="",C51="⚠ absent du Registre"),"",COUNTIF(C$4:C51,C51))</f>
        <v/>
      </c>
      <c r="E51" s="133">
        <f>IF(D51="","",C51&amp;"|"&amp;D51)</f>
        <v/>
      </c>
      <c r="F51" s="133">
        <f>IF(OR(B51="",C51="⚠ absent du Registre"),"",COUNTIFS(B$4:B51,"&lt;&gt;",C$4:C51,"&lt;&gt;⚠ absent du Registre"))</f>
        <v/>
      </c>
    </row>
    <row r="52">
      <c r="A52" s="106" t="n">
        <v>49</v>
      </c>
      <c r="B52" s="111" t="n"/>
      <c r="C52" s="133">
        <f>IF(B52="","",IFERROR(INDEX(Registre!$A$2:$A$1999,MATCH(B52,Registre!$B$2:$B$1999,0)),"⚠ absent du Registre"))</f>
        <v/>
      </c>
      <c r="D52" s="133">
        <f>IF(OR(C52="",C52="⚠ absent du Registre"),"",COUNTIF(C$4:C52,C52))</f>
        <v/>
      </c>
      <c r="E52" s="133">
        <f>IF(D52="","",C52&amp;"|"&amp;D52)</f>
        <v/>
      </c>
      <c r="F52" s="133">
        <f>IF(OR(B52="",C52="⚠ absent du Registre"),"",COUNTIFS(B$4:B52,"&lt;&gt;",C$4:C52,"&lt;&gt;⚠ absent du Registre"))</f>
        <v/>
      </c>
    </row>
    <row r="53">
      <c r="A53" s="106" t="n">
        <v>50</v>
      </c>
      <c r="B53" s="111" t="n"/>
      <c r="C53" s="133">
        <f>IF(B53="","",IFERROR(INDEX(Registre!$A$2:$A$1999,MATCH(B53,Registre!$B$2:$B$1999,0)),"⚠ absent du Registre"))</f>
        <v/>
      </c>
      <c r="D53" s="133">
        <f>IF(OR(C53="",C53="⚠ absent du Registre"),"",COUNTIF(C$4:C53,C53))</f>
        <v/>
      </c>
      <c r="E53" s="133">
        <f>IF(D53="","",C53&amp;"|"&amp;D53)</f>
        <v/>
      </c>
      <c r="F53" s="133">
        <f>IF(OR(B53="",C53="⚠ absent du Registre"),"",COUNTIFS(B$4:B53,"&lt;&gt;",C$4:C53,"&lt;&gt;⚠ absent du Registre"))</f>
        <v/>
      </c>
    </row>
    <row r="54">
      <c r="A54" s="106" t="n">
        <v>51</v>
      </c>
      <c r="B54" s="111" t="n"/>
      <c r="C54" s="133">
        <f>IF(B54="","",IFERROR(INDEX(Registre!$A$2:$A$1999,MATCH(B54,Registre!$B$2:$B$1999,0)),"⚠ absent du Registre"))</f>
        <v/>
      </c>
      <c r="D54" s="133">
        <f>IF(OR(C54="",C54="⚠ absent du Registre"),"",COUNTIF(C$4:C54,C54))</f>
        <v/>
      </c>
      <c r="E54" s="133">
        <f>IF(D54="","",C54&amp;"|"&amp;D54)</f>
        <v/>
      </c>
      <c r="F54" s="133">
        <f>IF(OR(B54="",C54="⚠ absent du Registre"),"",COUNTIFS(B$4:B54,"&lt;&gt;",C$4:C54,"&lt;&gt;⚠ absent du Registre"))</f>
        <v/>
      </c>
    </row>
    <row r="55">
      <c r="A55" s="106" t="n">
        <v>52</v>
      </c>
      <c r="B55" s="111" t="n"/>
      <c r="C55" s="133">
        <f>IF(B55="","",IFERROR(INDEX(Registre!$A$2:$A$1999,MATCH(B55,Registre!$B$2:$B$1999,0)),"⚠ absent du Registre"))</f>
        <v/>
      </c>
      <c r="D55" s="133">
        <f>IF(OR(C55="",C55="⚠ absent du Registre"),"",COUNTIF(C$4:C55,C55))</f>
        <v/>
      </c>
      <c r="E55" s="133">
        <f>IF(D55="","",C55&amp;"|"&amp;D55)</f>
        <v/>
      </c>
      <c r="F55" s="133">
        <f>IF(OR(B55="",C55="⚠ absent du Registre"),"",COUNTIFS(B$4:B55,"&lt;&gt;",C$4:C55,"&lt;&gt;⚠ absent du Registre"))</f>
        <v/>
      </c>
    </row>
    <row r="56">
      <c r="A56" s="106" t="n">
        <v>53</v>
      </c>
      <c r="B56" s="111" t="n"/>
      <c r="C56" s="133">
        <f>IF(B56="","",IFERROR(INDEX(Registre!$A$2:$A$1999,MATCH(B56,Registre!$B$2:$B$1999,0)),"⚠ absent du Registre"))</f>
        <v/>
      </c>
      <c r="D56" s="133">
        <f>IF(OR(C56="",C56="⚠ absent du Registre"),"",COUNTIF(C$4:C56,C56))</f>
        <v/>
      </c>
      <c r="E56" s="133">
        <f>IF(D56="","",C56&amp;"|"&amp;D56)</f>
        <v/>
      </c>
      <c r="F56" s="133">
        <f>IF(OR(B56="",C56="⚠ absent du Registre"),"",COUNTIFS(B$4:B56,"&lt;&gt;",C$4:C56,"&lt;&gt;⚠ absent du Registre"))</f>
        <v/>
      </c>
    </row>
    <row r="57">
      <c r="A57" s="106" t="n">
        <v>54</v>
      </c>
      <c r="B57" s="111" t="n"/>
      <c r="C57" s="133">
        <f>IF(B57="","",IFERROR(INDEX(Registre!$A$2:$A$1999,MATCH(B57,Registre!$B$2:$B$1999,0)),"⚠ absent du Registre"))</f>
        <v/>
      </c>
      <c r="D57" s="133">
        <f>IF(OR(C57="",C57="⚠ absent du Registre"),"",COUNTIF(C$4:C57,C57))</f>
        <v/>
      </c>
      <c r="E57" s="133">
        <f>IF(D57="","",C57&amp;"|"&amp;D57)</f>
        <v/>
      </c>
      <c r="F57" s="133">
        <f>IF(OR(B57="",C57="⚠ absent du Registre"),"",COUNTIFS(B$4:B57,"&lt;&gt;",C$4:C57,"&lt;&gt;⚠ absent du Registre"))</f>
        <v/>
      </c>
    </row>
    <row r="58">
      <c r="A58" s="106" t="n">
        <v>55</v>
      </c>
      <c r="B58" s="111" t="n"/>
      <c r="C58" s="133">
        <f>IF(B58="","",IFERROR(INDEX(Registre!$A$2:$A$1999,MATCH(B58,Registre!$B$2:$B$1999,0)),"⚠ absent du Registre"))</f>
        <v/>
      </c>
      <c r="D58" s="133">
        <f>IF(OR(C58="",C58="⚠ absent du Registre"),"",COUNTIF(C$4:C58,C58))</f>
        <v/>
      </c>
      <c r="E58" s="133">
        <f>IF(D58="","",C58&amp;"|"&amp;D58)</f>
        <v/>
      </c>
      <c r="F58" s="133">
        <f>IF(OR(B58="",C58="⚠ absent du Registre"),"",COUNTIFS(B$4:B58,"&lt;&gt;",C$4:C58,"&lt;&gt;⚠ absent du Registre"))</f>
        <v/>
      </c>
    </row>
    <row r="59">
      <c r="A59" s="106" t="n">
        <v>56</v>
      </c>
      <c r="B59" s="111" t="n"/>
      <c r="C59" s="133">
        <f>IF(B59="","",IFERROR(INDEX(Registre!$A$2:$A$1999,MATCH(B59,Registre!$B$2:$B$1999,0)),"⚠ absent du Registre"))</f>
        <v/>
      </c>
      <c r="D59" s="133">
        <f>IF(OR(C59="",C59="⚠ absent du Registre"),"",COUNTIF(C$4:C59,C59))</f>
        <v/>
      </c>
      <c r="E59" s="133">
        <f>IF(D59="","",C59&amp;"|"&amp;D59)</f>
        <v/>
      </c>
      <c r="F59" s="133">
        <f>IF(OR(B59="",C59="⚠ absent du Registre"),"",COUNTIFS(B$4:B59,"&lt;&gt;",C$4:C59,"&lt;&gt;⚠ absent du Registre"))</f>
        <v/>
      </c>
    </row>
    <row r="60">
      <c r="A60" s="106" t="n">
        <v>57</v>
      </c>
      <c r="B60" s="111" t="n"/>
      <c r="C60" s="133">
        <f>IF(B60="","",IFERROR(INDEX(Registre!$A$2:$A$1999,MATCH(B60,Registre!$B$2:$B$1999,0)),"⚠ absent du Registre"))</f>
        <v/>
      </c>
      <c r="D60" s="133">
        <f>IF(OR(C60="",C60="⚠ absent du Registre"),"",COUNTIF(C$4:C60,C60))</f>
        <v/>
      </c>
      <c r="E60" s="133">
        <f>IF(D60="","",C60&amp;"|"&amp;D60)</f>
        <v/>
      </c>
      <c r="F60" s="133">
        <f>IF(OR(B60="",C60="⚠ absent du Registre"),"",COUNTIFS(B$4:B60,"&lt;&gt;",C$4:C60,"&lt;&gt;⚠ absent du Registre"))</f>
        <v/>
      </c>
    </row>
    <row r="61">
      <c r="A61" s="106" t="n">
        <v>58</v>
      </c>
      <c r="B61" s="111" t="n"/>
      <c r="C61" s="133">
        <f>IF(B61="","",IFERROR(INDEX(Registre!$A$2:$A$1999,MATCH(B61,Registre!$B$2:$B$1999,0)),"⚠ absent du Registre"))</f>
        <v/>
      </c>
      <c r="D61" s="133">
        <f>IF(OR(C61="",C61="⚠ absent du Registre"),"",COUNTIF(C$4:C61,C61))</f>
        <v/>
      </c>
      <c r="E61" s="133">
        <f>IF(D61="","",C61&amp;"|"&amp;D61)</f>
        <v/>
      </c>
      <c r="F61" s="133">
        <f>IF(OR(B61="",C61="⚠ absent du Registre"),"",COUNTIFS(B$4:B61,"&lt;&gt;",C$4:C61,"&lt;&gt;⚠ absent du Registre"))</f>
        <v/>
      </c>
    </row>
    <row r="62">
      <c r="A62" s="106" t="n">
        <v>59</v>
      </c>
      <c r="B62" s="111" t="n"/>
      <c r="C62" s="133">
        <f>IF(B62="","",IFERROR(INDEX(Registre!$A$2:$A$1999,MATCH(B62,Registre!$B$2:$B$1999,0)),"⚠ absent du Registre"))</f>
        <v/>
      </c>
      <c r="D62" s="133">
        <f>IF(OR(C62="",C62="⚠ absent du Registre"),"",COUNTIF(C$4:C62,C62))</f>
        <v/>
      </c>
      <c r="E62" s="133">
        <f>IF(D62="","",C62&amp;"|"&amp;D62)</f>
        <v/>
      </c>
      <c r="F62" s="133">
        <f>IF(OR(B62="",C62="⚠ absent du Registre"),"",COUNTIFS(B$4:B62,"&lt;&gt;",C$4:C62,"&lt;&gt;⚠ absent du Registre"))</f>
        <v/>
      </c>
    </row>
    <row r="63">
      <c r="A63" s="106" t="n">
        <v>60</v>
      </c>
      <c r="B63" s="111" t="n"/>
      <c r="C63" s="133">
        <f>IF(B63="","",IFERROR(INDEX(Registre!$A$2:$A$1999,MATCH(B63,Registre!$B$2:$B$1999,0)),"⚠ absent du Registre"))</f>
        <v/>
      </c>
      <c r="D63" s="133">
        <f>IF(OR(C63="",C63="⚠ absent du Registre"),"",COUNTIF(C$4:C63,C63))</f>
        <v/>
      </c>
      <c r="E63" s="133">
        <f>IF(D63="","",C63&amp;"|"&amp;D63)</f>
        <v/>
      </c>
      <c r="F63" s="133">
        <f>IF(OR(B63="",C63="⚠ absent du Registre"),"",COUNTIFS(B$4:B63,"&lt;&gt;",C$4:C63,"&lt;&gt;⚠ absent du Registre"))</f>
        <v/>
      </c>
    </row>
    <row r="64">
      <c r="A64" s="106" t="n">
        <v>61</v>
      </c>
      <c r="B64" s="111" t="n"/>
      <c r="C64" s="133">
        <f>IF(B64="","",IFERROR(INDEX(Registre!$A$2:$A$1999,MATCH(B64,Registre!$B$2:$B$1999,0)),"⚠ absent du Registre"))</f>
        <v/>
      </c>
      <c r="D64" s="133">
        <f>IF(OR(C64="",C64="⚠ absent du Registre"),"",COUNTIF(C$4:C64,C64))</f>
        <v/>
      </c>
      <c r="E64" s="133">
        <f>IF(D64="","",C64&amp;"|"&amp;D64)</f>
        <v/>
      </c>
      <c r="F64" s="133">
        <f>IF(OR(B64="",C64="⚠ absent du Registre"),"",COUNTIFS(B$4:B64,"&lt;&gt;",C$4:C64,"&lt;&gt;⚠ absent du Registre"))</f>
        <v/>
      </c>
    </row>
    <row r="65">
      <c r="A65" s="106" t="n">
        <v>62</v>
      </c>
      <c r="B65" s="111" t="n"/>
      <c r="C65" s="133">
        <f>IF(B65="","",IFERROR(INDEX(Registre!$A$2:$A$1999,MATCH(B65,Registre!$B$2:$B$1999,0)),"⚠ absent du Registre"))</f>
        <v/>
      </c>
      <c r="D65" s="133">
        <f>IF(OR(C65="",C65="⚠ absent du Registre"),"",COUNTIF(C$4:C65,C65))</f>
        <v/>
      </c>
      <c r="E65" s="133">
        <f>IF(D65="","",C65&amp;"|"&amp;D65)</f>
        <v/>
      </c>
      <c r="F65" s="133">
        <f>IF(OR(B65="",C65="⚠ absent du Registre"),"",COUNTIFS(B$4:B65,"&lt;&gt;",C$4:C65,"&lt;&gt;⚠ absent du Registre"))</f>
        <v/>
      </c>
    </row>
    <row r="66">
      <c r="A66" s="106" t="n">
        <v>63</v>
      </c>
      <c r="B66" s="111" t="n"/>
      <c r="C66" s="133">
        <f>IF(B66="","",IFERROR(INDEX(Registre!$A$2:$A$1999,MATCH(B66,Registre!$B$2:$B$1999,0)),"⚠ absent du Registre"))</f>
        <v/>
      </c>
      <c r="D66" s="133">
        <f>IF(OR(C66="",C66="⚠ absent du Registre"),"",COUNTIF(C$4:C66,C66))</f>
        <v/>
      </c>
      <c r="E66" s="133">
        <f>IF(D66="","",C66&amp;"|"&amp;D66)</f>
        <v/>
      </c>
      <c r="F66" s="133">
        <f>IF(OR(B66="",C66="⚠ absent du Registre"),"",COUNTIFS(B$4:B66,"&lt;&gt;",C$4:C66,"&lt;&gt;⚠ absent du Registre"))</f>
        <v/>
      </c>
    </row>
    <row r="67">
      <c r="A67" s="106" t="n">
        <v>64</v>
      </c>
      <c r="B67" s="111" t="n"/>
      <c r="C67" s="133">
        <f>IF(B67="","",IFERROR(INDEX(Registre!$A$2:$A$1999,MATCH(B67,Registre!$B$2:$B$1999,0)),"⚠ absent du Registre"))</f>
        <v/>
      </c>
      <c r="D67" s="133">
        <f>IF(OR(C67="",C67="⚠ absent du Registre"),"",COUNTIF(C$4:C67,C67))</f>
        <v/>
      </c>
      <c r="E67" s="133">
        <f>IF(D67="","",C67&amp;"|"&amp;D67)</f>
        <v/>
      </c>
      <c r="F67" s="133">
        <f>IF(OR(B67="",C67="⚠ absent du Registre"),"",COUNTIFS(B$4:B67,"&lt;&gt;",C$4:C67,"&lt;&gt;⚠ absent du Registre"))</f>
        <v/>
      </c>
    </row>
    <row r="68">
      <c r="A68" s="106" t="n">
        <v>65</v>
      </c>
      <c r="B68" s="111" t="n"/>
      <c r="C68" s="133">
        <f>IF(B68="","",IFERROR(INDEX(Registre!$A$2:$A$1999,MATCH(B68,Registre!$B$2:$B$1999,0)),"⚠ absent du Registre"))</f>
        <v/>
      </c>
      <c r="D68" s="133">
        <f>IF(OR(C68="",C68="⚠ absent du Registre"),"",COUNTIF(C$4:C68,C68))</f>
        <v/>
      </c>
      <c r="E68" s="133">
        <f>IF(D68="","",C68&amp;"|"&amp;D68)</f>
        <v/>
      </c>
      <c r="F68" s="133">
        <f>IF(OR(B68="",C68="⚠ absent du Registre"),"",COUNTIFS(B$4:B68,"&lt;&gt;",C$4:C68,"&lt;&gt;⚠ absent du Registre"))</f>
        <v/>
      </c>
    </row>
    <row r="69">
      <c r="A69" s="106" t="n">
        <v>66</v>
      </c>
      <c r="B69" s="111" t="n"/>
      <c r="C69" s="133">
        <f>IF(B69="","",IFERROR(INDEX(Registre!$A$2:$A$1999,MATCH(B69,Registre!$B$2:$B$1999,0)),"⚠ absent du Registre"))</f>
        <v/>
      </c>
      <c r="D69" s="133">
        <f>IF(OR(C69="",C69="⚠ absent du Registre"),"",COUNTIF(C$4:C69,C69))</f>
        <v/>
      </c>
      <c r="E69" s="133">
        <f>IF(D69="","",C69&amp;"|"&amp;D69)</f>
        <v/>
      </c>
      <c r="F69" s="133">
        <f>IF(OR(B69="",C69="⚠ absent du Registre"),"",COUNTIFS(B$4:B69,"&lt;&gt;",C$4:C69,"&lt;&gt;⚠ absent du Registre"))</f>
        <v/>
      </c>
    </row>
    <row r="70">
      <c r="A70" s="106" t="n">
        <v>67</v>
      </c>
      <c r="B70" s="111" t="n"/>
      <c r="C70" s="133">
        <f>IF(B70="","",IFERROR(INDEX(Registre!$A$2:$A$1999,MATCH(B70,Registre!$B$2:$B$1999,0)),"⚠ absent du Registre"))</f>
        <v/>
      </c>
      <c r="D70" s="133">
        <f>IF(OR(C70="",C70="⚠ absent du Registre"),"",COUNTIF(C$4:C70,C70))</f>
        <v/>
      </c>
      <c r="E70" s="133">
        <f>IF(D70="","",C70&amp;"|"&amp;D70)</f>
        <v/>
      </c>
      <c r="F70" s="133">
        <f>IF(OR(B70="",C70="⚠ absent du Registre"),"",COUNTIFS(B$4:B70,"&lt;&gt;",C$4:C70,"&lt;&gt;⚠ absent du Registre"))</f>
        <v/>
      </c>
    </row>
    <row r="71">
      <c r="A71" s="106" t="n">
        <v>68</v>
      </c>
      <c r="B71" s="111" t="n"/>
      <c r="C71" s="133">
        <f>IF(B71="","",IFERROR(INDEX(Registre!$A$2:$A$1999,MATCH(B71,Registre!$B$2:$B$1999,0)),"⚠ absent du Registre"))</f>
        <v/>
      </c>
      <c r="D71" s="133">
        <f>IF(OR(C71="",C71="⚠ absent du Registre"),"",COUNTIF(C$4:C71,C71))</f>
        <v/>
      </c>
      <c r="E71" s="133">
        <f>IF(D71="","",C71&amp;"|"&amp;D71)</f>
        <v/>
      </c>
      <c r="F71" s="133">
        <f>IF(OR(B71="",C71="⚠ absent du Registre"),"",COUNTIFS(B$4:B71,"&lt;&gt;",C$4:C71,"&lt;&gt;⚠ absent du Registre"))</f>
        <v/>
      </c>
    </row>
    <row r="72">
      <c r="A72" s="106" t="n">
        <v>69</v>
      </c>
      <c r="B72" s="111" t="n"/>
      <c r="C72" s="133">
        <f>IF(B72="","",IFERROR(INDEX(Registre!$A$2:$A$1999,MATCH(B72,Registre!$B$2:$B$1999,0)),"⚠ absent du Registre"))</f>
        <v/>
      </c>
      <c r="D72" s="133">
        <f>IF(OR(C72="",C72="⚠ absent du Registre"),"",COUNTIF(C$4:C72,C72))</f>
        <v/>
      </c>
      <c r="E72" s="133">
        <f>IF(D72="","",C72&amp;"|"&amp;D72)</f>
        <v/>
      </c>
      <c r="F72" s="133">
        <f>IF(OR(B72="",C72="⚠ absent du Registre"),"",COUNTIFS(B$4:B72,"&lt;&gt;",C$4:C72,"&lt;&gt;⚠ absent du Registre"))</f>
        <v/>
      </c>
    </row>
    <row r="73">
      <c r="A73" s="106" t="n">
        <v>70</v>
      </c>
      <c r="B73" s="111" t="n"/>
      <c r="C73" s="133">
        <f>IF(B73="","",IFERROR(INDEX(Registre!$A$2:$A$1999,MATCH(B73,Registre!$B$2:$B$1999,0)),"⚠ absent du Registre"))</f>
        <v/>
      </c>
      <c r="D73" s="133">
        <f>IF(OR(C73="",C73="⚠ absent du Registre"),"",COUNTIF(C$4:C73,C73))</f>
        <v/>
      </c>
      <c r="E73" s="133">
        <f>IF(D73="","",C73&amp;"|"&amp;D73)</f>
        <v/>
      </c>
      <c r="F73" s="133">
        <f>IF(OR(B73="",C73="⚠ absent du Registre"),"",COUNTIFS(B$4:B73,"&lt;&gt;",C$4:C73,"&lt;&gt;⚠ absent du Registre"))</f>
        <v/>
      </c>
    </row>
    <row r="74">
      <c r="A74" s="106" t="n">
        <v>71</v>
      </c>
      <c r="B74" s="111" t="n"/>
      <c r="C74" s="133">
        <f>IF(B74="","",IFERROR(INDEX(Registre!$A$2:$A$1999,MATCH(B74,Registre!$B$2:$B$1999,0)),"⚠ absent du Registre"))</f>
        <v/>
      </c>
      <c r="D74" s="133">
        <f>IF(OR(C74="",C74="⚠ absent du Registre"),"",COUNTIF(C$4:C74,C74))</f>
        <v/>
      </c>
      <c r="E74" s="133">
        <f>IF(D74="","",C74&amp;"|"&amp;D74)</f>
        <v/>
      </c>
      <c r="F74" s="133">
        <f>IF(OR(B74="",C74="⚠ absent du Registre"),"",COUNTIFS(B$4:B74,"&lt;&gt;",C$4:C74,"&lt;&gt;⚠ absent du Registre"))</f>
        <v/>
      </c>
    </row>
    <row r="75">
      <c r="A75" s="106" t="n">
        <v>72</v>
      </c>
      <c r="B75" s="111" t="n"/>
      <c r="C75" s="133">
        <f>IF(B75="","",IFERROR(INDEX(Registre!$A$2:$A$1999,MATCH(B75,Registre!$B$2:$B$1999,0)),"⚠ absent du Registre"))</f>
        <v/>
      </c>
      <c r="D75" s="133">
        <f>IF(OR(C75="",C75="⚠ absent du Registre"),"",COUNTIF(C$4:C75,C75))</f>
        <v/>
      </c>
      <c r="E75" s="133">
        <f>IF(D75="","",C75&amp;"|"&amp;D75)</f>
        <v/>
      </c>
      <c r="F75" s="133">
        <f>IF(OR(B75="",C75="⚠ absent du Registre"),"",COUNTIFS(B$4:B75,"&lt;&gt;",C$4:C75,"&lt;&gt;⚠ absent du Registre"))</f>
        <v/>
      </c>
    </row>
    <row r="76">
      <c r="A76" s="106" t="n">
        <v>73</v>
      </c>
      <c r="B76" s="111" t="n"/>
      <c r="C76" s="133">
        <f>IF(B76="","",IFERROR(INDEX(Registre!$A$2:$A$1999,MATCH(B76,Registre!$B$2:$B$1999,0)),"⚠ absent du Registre"))</f>
        <v/>
      </c>
      <c r="D76" s="133">
        <f>IF(OR(C76="",C76="⚠ absent du Registre"),"",COUNTIF(C$4:C76,C76))</f>
        <v/>
      </c>
      <c r="E76" s="133">
        <f>IF(D76="","",C76&amp;"|"&amp;D76)</f>
        <v/>
      </c>
      <c r="F76" s="133">
        <f>IF(OR(B76="",C76="⚠ absent du Registre"),"",COUNTIFS(B$4:B76,"&lt;&gt;",C$4:C76,"&lt;&gt;⚠ absent du Registre"))</f>
        <v/>
      </c>
    </row>
    <row r="77">
      <c r="A77" s="106" t="n">
        <v>74</v>
      </c>
      <c r="B77" s="111" t="n"/>
      <c r="C77" s="133">
        <f>IF(B77="","",IFERROR(INDEX(Registre!$A$2:$A$1999,MATCH(B77,Registre!$B$2:$B$1999,0)),"⚠ absent du Registre"))</f>
        <v/>
      </c>
      <c r="D77" s="133">
        <f>IF(OR(C77="",C77="⚠ absent du Registre"),"",COUNTIF(C$4:C77,C77))</f>
        <v/>
      </c>
      <c r="E77" s="133">
        <f>IF(D77="","",C77&amp;"|"&amp;D77)</f>
        <v/>
      </c>
      <c r="F77" s="133">
        <f>IF(OR(B77="",C77="⚠ absent du Registre"),"",COUNTIFS(B$4:B77,"&lt;&gt;",C$4:C77,"&lt;&gt;⚠ absent du Registre"))</f>
        <v/>
      </c>
    </row>
    <row r="78">
      <c r="A78" s="106" t="n">
        <v>75</v>
      </c>
      <c r="B78" s="111" t="n"/>
      <c r="C78" s="133">
        <f>IF(B78="","",IFERROR(INDEX(Registre!$A$2:$A$1999,MATCH(B78,Registre!$B$2:$B$1999,0)),"⚠ absent du Registre"))</f>
        <v/>
      </c>
      <c r="D78" s="133">
        <f>IF(OR(C78="",C78="⚠ absent du Registre"),"",COUNTIF(C$4:C78,C78))</f>
        <v/>
      </c>
      <c r="E78" s="133">
        <f>IF(D78="","",C78&amp;"|"&amp;D78)</f>
        <v/>
      </c>
      <c r="F78" s="133">
        <f>IF(OR(B78="",C78="⚠ absent du Registre"),"",COUNTIFS(B$4:B78,"&lt;&gt;",C$4:C78,"&lt;&gt;⚠ absent du Registre"))</f>
        <v/>
      </c>
    </row>
    <row r="79">
      <c r="A79" s="106" t="n">
        <v>76</v>
      </c>
      <c r="B79" s="111" t="n"/>
      <c r="C79" s="133">
        <f>IF(B79="","",IFERROR(INDEX(Registre!$A$2:$A$1999,MATCH(B79,Registre!$B$2:$B$1999,0)),"⚠ absent du Registre"))</f>
        <v/>
      </c>
      <c r="D79" s="133">
        <f>IF(OR(C79="",C79="⚠ absent du Registre"),"",COUNTIF(C$4:C79,C79))</f>
        <v/>
      </c>
      <c r="E79" s="133">
        <f>IF(D79="","",C79&amp;"|"&amp;D79)</f>
        <v/>
      </c>
      <c r="F79" s="133">
        <f>IF(OR(B79="",C79="⚠ absent du Registre"),"",COUNTIFS(B$4:B79,"&lt;&gt;",C$4:C79,"&lt;&gt;⚠ absent du Registre"))</f>
        <v/>
      </c>
    </row>
    <row r="80">
      <c r="A80" s="106" t="n">
        <v>77</v>
      </c>
      <c r="B80" s="111" t="n"/>
      <c r="C80" s="133">
        <f>IF(B80="","",IFERROR(INDEX(Registre!$A$2:$A$1999,MATCH(B80,Registre!$B$2:$B$1999,0)),"⚠ absent du Registre"))</f>
        <v/>
      </c>
      <c r="D80" s="133">
        <f>IF(OR(C80="",C80="⚠ absent du Registre"),"",COUNTIF(C$4:C80,C80))</f>
        <v/>
      </c>
      <c r="E80" s="133">
        <f>IF(D80="","",C80&amp;"|"&amp;D80)</f>
        <v/>
      </c>
      <c r="F80" s="133">
        <f>IF(OR(B80="",C80="⚠ absent du Registre"),"",COUNTIFS(B$4:B80,"&lt;&gt;",C$4:C80,"&lt;&gt;⚠ absent du Registre"))</f>
        <v/>
      </c>
    </row>
    <row r="81">
      <c r="A81" s="106" t="n">
        <v>78</v>
      </c>
      <c r="B81" s="111" t="n"/>
      <c r="C81" s="133">
        <f>IF(B81="","",IFERROR(INDEX(Registre!$A$2:$A$1999,MATCH(B81,Registre!$B$2:$B$1999,0)),"⚠ absent du Registre"))</f>
        <v/>
      </c>
      <c r="D81" s="133">
        <f>IF(OR(C81="",C81="⚠ absent du Registre"),"",COUNTIF(C$4:C81,C81))</f>
        <v/>
      </c>
      <c r="E81" s="133">
        <f>IF(D81="","",C81&amp;"|"&amp;D81)</f>
        <v/>
      </c>
      <c r="F81" s="133">
        <f>IF(OR(B81="",C81="⚠ absent du Registre"),"",COUNTIFS(B$4:B81,"&lt;&gt;",C$4:C81,"&lt;&gt;⚠ absent du Registre"))</f>
        <v/>
      </c>
    </row>
    <row r="82">
      <c r="A82" s="106" t="n">
        <v>79</v>
      </c>
      <c r="B82" s="111" t="n"/>
      <c r="C82" s="133">
        <f>IF(B82="","",IFERROR(INDEX(Registre!$A$2:$A$1999,MATCH(B82,Registre!$B$2:$B$1999,0)),"⚠ absent du Registre"))</f>
        <v/>
      </c>
      <c r="D82" s="133">
        <f>IF(OR(C82="",C82="⚠ absent du Registre"),"",COUNTIF(C$4:C82,C82))</f>
        <v/>
      </c>
      <c r="E82" s="133">
        <f>IF(D82="","",C82&amp;"|"&amp;D82)</f>
        <v/>
      </c>
      <c r="F82" s="133">
        <f>IF(OR(B82="",C82="⚠ absent du Registre"),"",COUNTIFS(B$4:B82,"&lt;&gt;",C$4:C82,"&lt;&gt;⚠ absent du Registre"))</f>
        <v/>
      </c>
    </row>
    <row r="83">
      <c r="A83" s="106" t="n">
        <v>80</v>
      </c>
      <c r="B83" s="111" t="n"/>
      <c r="C83" s="133">
        <f>IF(B83="","",IFERROR(INDEX(Registre!$A$2:$A$1999,MATCH(B83,Registre!$B$2:$B$1999,0)),"⚠ absent du Registre"))</f>
        <v/>
      </c>
      <c r="D83" s="133">
        <f>IF(OR(C83="",C83="⚠ absent du Registre"),"",COUNTIF(C$4:C83,C83))</f>
        <v/>
      </c>
      <c r="E83" s="133">
        <f>IF(D83="","",C83&amp;"|"&amp;D83)</f>
        <v/>
      </c>
      <c r="F83" s="133">
        <f>IF(OR(B83="",C83="⚠ absent du Registre"),"",COUNTIFS(B$4:B83,"&lt;&gt;",C$4:C83,"&lt;&gt;⚠ absent du Registre"))</f>
        <v/>
      </c>
    </row>
    <row r="84">
      <c r="A84" s="106" t="n">
        <v>81</v>
      </c>
      <c r="B84" s="111" t="n"/>
      <c r="C84" s="133">
        <f>IF(B84="","",IFERROR(INDEX(Registre!$A$2:$A$1999,MATCH(B84,Registre!$B$2:$B$1999,0)),"⚠ absent du Registre"))</f>
        <v/>
      </c>
      <c r="D84" s="133">
        <f>IF(OR(C84="",C84="⚠ absent du Registre"),"",COUNTIF(C$4:C84,C84))</f>
        <v/>
      </c>
      <c r="E84" s="133">
        <f>IF(D84="","",C84&amp;"|"&amp;D84)</f>
        <v/>
      </c>
      <c r="F84" s="133">
        <f>IF(OR(B84="",C84="⚠ absent du Registre"),"",COUNTIFS(B$4:B84,"&lt;&gt;",C$4:C84,"&lt;&gt;⚠ absent du Registre"))</f>
        <v/>
      </c>
    </row>
    <row r="85">
      <c r="A85" s="106" t="n">
        <v>82</v>
      </c>
      <c r="B85" s="111" t="n"/>
      <c r="C85" s="133">
        <f>IF(B85="","",IFERROR(INDEX(Registre!$A$2:$A$1999,MATCH(B85,Registre!$B$2:$B$1999,0)),"⚠ absent du Registre"))</f>
        <v/>
      </c>
      <c r="D85" s="133">
        <f>IF(OR(C85="",C85="⚠ absent du Registre"),"",COUNTIF(C$4:C85,C85))</f>
        <v/>
      </c>
      <c r="E85" s="133">
        <f>IF(D85="","",C85&amp;"|"&amp;D85)</f>
        <v/>
      </c>
      <c r="F85" s="133">
        <f>IF(OR(B85="",C85="⚠ absent du Registre"),"",COUNTIFS(B$4:B85,"&lt;&gt;",C$4:C85,"&lt;&gt;⚠ absent du Registre"))</f>
        <v/>
      </c>
    </row>
    <row r="86">
      <c r="A86" s="106" t="n">
        <v>83</v>
      </c>
      <c r="B86" s="111" t="n"/>
      <c r="C86" s="133">
        <f>IF(B86="","",IFERROR(INDEX(Registre!$A$2:$A$1999,MATCH(B86,Registre!$B$2:$B$1999,0)),"⚠ absent du Registre"))</f>
        <v/>
      </c>
      <c r="D86" s="133">
        <f>IF(OR(C86="",C86="⚠ absent du Registre"),"",COUNTIF(C$4:C86,C86))</f>
        <v/>
      </c>
      <c r="E86" s="133">
        <f>IF(D86="","",C86&amp;"|"&amp;D86)</f>
        <v/>
      </c>
      <c r="F86" s="133">
        <f>IF(OR(B86="",C86="⚠ absent du Registre"),"",COUNTIFS(B$4:B86,"&lt;&gt;",C$4:C86,"&lt;&gt;⚠ absent du Registre"))</f>
        <v/>
      </c>
    </row>
    <row r="87">
      <c r="A87" s="106" t="n">
        <v>84</v>
      </c>
      <c r="B87" s="111" t="n"/>
      <c r="C87" s="133">
        <f>IF(B87="","",IFERROR(INDEX(Registre!$A$2:$A$1999,MATCH(B87,Registre!$B$2:$B$1999,0)),"⚠ absent du Registre"))</f>
        <v/>
      </c>
      <c r="D87" s="133">
        <f>IF(OR(C87="",C87="⚠ absent du Registre"),"",COUNTIF(C$4:C87,C87))</f>
        <v/>
      </c>
      <c r="E87" s="133">
        <f>IF(D87="","",C87&amp;"|"&amp;D87)</f>
        <v/>
      </c>
      <c r="F87" s="133">
        <f>IF(OR(B87="",C87="⚠ absent du Registre"),"",COUNTIFS(B$4:B87,"&lt;&gt;",C$4:C87,"&lt;&gt;⚠ absent du Registre"))</f>
        <v/>
      </c>
    </row>
    <row r="88">
      <c r="A88" s="106" t="n">
        <v>85</v>
      </c>
      <c r="B88" s="111" t="n"/>
      <c r="C88" s="133">
        <f>IF(B88="","",IFERROR(INDEX(Registre!$A$2:$A$1999,MATCH(B88,Registre!$B$2:$B$1999,0)),"⚠ absent du Registre"))</f>
        <v/>
      </c>
      <c r="D88" s="133">
        <f>IF(OR(C88="",C88="⚠ absent du Registre"),"",COUNTIF(C$4:C88,C88))</f>
        <v/>
      </c>
      <c r="E88" s="133">
        <f>IF(D88="","",C88&amp;"|"&amp;D88)</f>
        <v/>
      </c>
      <c r="F88" s="133">
        <f>IF(OR(B88="",C88="⚠ absent du Registre"),"",COUNTIFS(B$4:B88,"&lt;&gt;",C$4:C88,"&lt;&gt;⚠ absent du Registre"))</f>
        <v/>
      </c>
    </row>
    <row r="89">
      <c r="A89" s="106" t="n">
        <v>86</v>
      </c>
      <c r="B89" s="111" t="n"/>
      <c r="C89" s="133">
        <f>IF(B89="","",IFERROR(INDEX(Registre!$A$2:$A$1999,MATCH(B89,Registre!$B$2:$B$1999,0)),"⚠ absent du Registre"))</f>
        <v/>
      </c>
      <c r="D89" s="133">
        <f>IF(OR(C89="",C89="⚠ absent du Registre"),"",COUNTIF(C$4:C89,C89))</f>
        <v/>
      </c>
      <c r="E89" s="133">
        <f>IF(D89="","",C89&amp;"|"&amp;D89)</f>
        <v/>
      </c>
      <c r="F89" s="133">
        <f>IF(OR(B89="",C89="⚠ absent du Registre"),"",COUNTIFS(B$4:B89,"&lt;&gt;",C$4:C89,"&lt;&gt;⚠ absent du Registre"))</f>
        <v/>
      </c>
    </row>
    <row r="90">
      <c r="A90" s="106" t="n">
        <v>87</v>
      </c>
      <c r="B90" s="111" t="n"/>
      <c r="C90" s="133">
        <f>IF(B90="","",IFERROR(INDEX(Registre!$A$2:$A$1999,MATCH(B90,Registre!$B$2:$B$1999,0)),"⚠ absent du Registre"))</f>
        <v/>
      </c>
      <c r="D90" s="133">
        <f>IF(OR(C90="",C90="⚠ absent du Registre"),"",COUNTIF(C$4:C90,C90))</f>
        <v/>
      </c>
      <c r="E90" s="133">
        <f>IF(D90="","",C90&amp;"|"&amp;D90)</f>
        <v/>
      </c>
      <c r="F90" s="133">
        <f>IF(OR(B90="",C90="⚠ absent du Registre"),"",COUNTIFS(B$4:B90,"&lt;&gt;",C$4:C90,"&lt;&gt;⚠ absent du Registre"))</f>
        <v/>
      </c>
    </row>
    <row r="91">
      <c r="A91" s="106" t="n">
        <v>88</v>
      </c>
      <c r="B91" s="111" t="n"/>
      <c r="C91" s="133">
        <f>IF(B91="","",IFERROR(INDEX(Registre!$A$2:$A$1999,MATCH(B91,Registre!$B$2:$B$1999,0)),"⚠ absent du Registre"))</f>
        <v/>
      </c>
      <c r="D91" s="133">
        <f>IF(OR(C91="",C91="⚠ absent du Registre"),"",COUNTIF(C$4:C91,C91))</f>
        <v/>
      </c>
      <c r="E91" s="133">
        <f>IF(D91="","",C91&amp;"|"&amp;D91)</f>
        <v/>
      </c>
      <c r="F91" s="133">
        <f>IF(OR(B91="",C91="⚠ absent du Registre"),"",COUNTIFS(B$4:B91,"&lt;&gt;",C$4:C91,"&lt;&gt;⚠ absent du Registre"))</f>
        <v/>
      </c>
    </row>
    <row r="92">
      <c r="A92" s="106" t="n">
        <v>89</v>
      </c>
      <c r="B92" s="111" t="n"/>
      <c r="C92" s="133">
        <f>IF(B92="","",IFERROR(INDEX(Registre!$A$2:$A$1999,MATCH(B92,Registre!$B$2:$B$1999,0)),"⚠ absent du Registre"))</f>
        <v/>
      </c>
      <c r="D92" s="133">
        <f>IF(OR(C92="",C92="⚠ absent du Registre"),"",COUNTIF(C$4:C92,C92))</f>
        <v/>
      </c>
      <c r="E92" s="133">
        <f>IF(D92="","",C92&amp;"|"&amp;D92)</f>
        <v/>
      </c>
      <c r="F92" s="133">
        <f>IF(OR(B92="",C92="⚠ absent du Registre"),"",COUNTIFS(B$4:B92,"&lt;&gt;",C$4:C92,"&lt;&gt;⚠ absent du Registre"))</f>
        <v/>
      </c>
    </row>
    <row r="93">
      <c r="A93" s="106" t="n">
        <v>90</v>
      </c>
      <c r="B93" s="111" t="n"/>
      <c r="C93" s="133">
        <f>IF(B93="","",IFERROR(INDEX(Registre!$A$2:$A$1999,MATCH(B93,Registre!$B$2:$B$1999,0)),"⚠ absent du Registre"))</f>
        <v/>
      </c>
      <c r="D93" s="133">
        <f>IF(OR(C93="",C93="⚠ absent du Registre"),"",COUNTIF(C$4:C93,C93))</f>
        <v/>
      </c>
      <c r="E93" s="133">
        <f>IF(D93="","",C93&amp;"|"&amp;D93)</f>
        <v/>
      </c>
      <c r="F93" s="133">
        <f>IF(OR(B93="",C93="⚠ absent du Registre"),"",COUNTIFS(B$4:B93,"&lt;&gt;",C$4:C93,"&lt;&gt;⚠ absent du Registre"))</f>
        <v/>
      </c>
    </row>
    <row r="94">
      <c r="A94" s="106" t="n">
        <v>91</v>
      </c>
      <c r="B94" s="111" t="n"/>
      <c r="C94" s="133">
        <f>IF(B94="","",IFERROR(INDEX(Registre!$A$2:$A$1999,MATCH(B94,Registre!$B$2:$B$1999,0)),"⚠ absent du Registre"))</f>
        <v/>
      </c>
      <c r="D94" s="133">
        <f>IF(OR(C94="",C94="⚠ absent du Registre"),"",COUNTIF(C$4:C94,C94))</f>
        <v/>
      </c>
      <c r="E94" s="133">
        <f>IF(D94="","",C94&amp;"|"&amp;D94)</f>
        <v/>
      </c>
      <c r="F94" s="133">
        <f>IF(OR(B94="",C94="⚠ absent du Registre"),"",COUNTIFS(B$4:B94,"&lt;&gt;",C$4:C94,"&lt;&gt;⚠ absent du Registre"))</f>
        <v/>
      </c>
    </row>
    <row r="95">
      <c r="A95" s="106" t="n">
        <v>92</v>
      </c>
      <c r="B95" s="111" t="n"/>
      <c r="C95" s="133">
        <f>IF(B95="","",IFERROR(INDEX(Registre!$A$2:$A$1999,MATCH(B95,Registre!$B$2:$B$1999,0)),"⚠ absent du Registre"))</f>
        <v/>
      </c>
      <c r="D95" s="133">
        <f>IF(OR(C95="",C95="⚠ absent du Registre"),"",COUNTIF(C$4:C95,C95))</f>
        <v/>
      </c>
      <c r="E95" s="133">
        <f>IF(D95="","",C95&amp;"|"&amp;D95)</f>
        <v/>
      </c>
      <c r="F95" s="133">
        <f>IF(OR(B95="",C95="⚠ absent du Registre"),"",COUNTIFS(B$4:B95,"&lt;&gt;",C$4:C95,"&lt;&gt;⚠ absent du Registre"))</f>
        <v/>
      </c>
    </row>
    <row r="96">
      <c r="A96" s="106" t="n">
        <v>93</v>
      </c>
      <c r="B96" s="111" t="n"/>
      <c r="C96" s="133">
        <f>IF(B96="","",IFERROR(INDEX(Registre!$A$2:$A$1999,MATCH(B96,Registre!$B$2:$B$1999,0)),"⚠ absent du Registre"))</f>
        <v/>
      </c>
      <c r="D96" s="133">
        <f>IF(OR(C96="",C96="⚠ absent du Registre"),"",COUNTIF(C$4:C96,C96))</f>
        <v/>
      </c>
      <c r="E96" s="133">
        <f>IF(D96="","",C96&amp;"|"&amp;D96)</f>
        <v/>
      </c>
      <c r="F96" s="133">
        <f>IF(OR(B96="",C96="⚠ absent du Registre"),"",COUNTIFS(B$4:B96,"&lt;&gt;",C$4:C96,"&lt;&gt;⚠ absent du Registre"))</f>
        <v/>
      </c>
    </row>
    <row r="97">
      <c r="A97" s="106" t="n">
        <v>94</v>
      </c>
      <c r="B97" s="111" t="n"/>
      <c r="C97" s="133">
        <f>IF(B97="","",IFERROR(INDEX(Registre!$A$2:$A$1999,MATCH(B97,Registre!$B$2:$B$1999,0)),"⚠ absent du Registre"))</f>
        <v/>
      </c>
      <c r="D97" s="133">
        <f>IF(OR(C97="",C97="⚠ absent du Registre"),"",COUNTIF(C$4:C97,C97))</f>
        <v/>
      </c>
      <c r="E97" s="133">
        <f>IF(D97="","",C97&amp;"|"&amp;D97)</f>
        <v/>
      </c>
      <c r="F97" s="133">
        <f>IF(OR(B97="",C97="⚠ absent du Registre"),"",COUNTIFS(B$4:B97,"&lt;&gt;",C$4:C97,"&lt;&gt;⚠ absent du Registre"))</f>
        <v/>
      </c>
    </row>
    <row r="98">
      <c r="A98" s="106" t="n">
        <v>95</v>
      </c>
      <c r="B98" s="111" t="n"/>
      <c r="C98" s="133">
        <f>IF(B98="","",IFERROR(INDEX(Registre!$A$2:$A$1999,MATCH(B98,Registre!$B$2:$B$1999,0)),"⚠ absent du Registre"))</f>
        <v/>
      </c>
      <c r="D98" s="133">
        <f>IF(OR(C98="",C98="⚠ absent du Registre"),"",COUNTIF(C$4:C98,C98))</f>
        <v/>
      </c>
      <c r="E98" s="133">
        <f>IF(D98="","",C98&amp;"|"&amp;D98)</f>
        <v/>
      </c>
      <c r="F98" s="133">
        <f>IF(OR(B98="",C98="⚠ absent du Registre"),"",COUNTIFS(B$4:B98,"&lt;&gt;",C$4:C98,"&lt;&gt;⚠ absent du Registre"))</f>
        <v/>
      </c>
    </row>
    <row r="99">
      <c r="A99" s="106" t="n">
        <v>96</v>
      </c>
      <c r="B99" s="111" t="n"/>
      <c r="C99" s="133">
        <f>IF(B99="","",IFERROR(INDEX(Registre!$A$2:$A$1999,MATCH(B99,Registre!$B$2:$B$1999,0)),"⚠ absent du Registre"))</f>
        <v/>
      </c>
      <c r="D99" s="133">
        <f>IF(OR(C99="",C99="⚠ absent du Registre"),"",COUNTIF(C$4:C99,C99))</f>
        <v/>
      </c>
      <c r="E99" s="133">
        <f>IF(D99="","",C99&amp;"|"&amp;D99)</f>
        <v/>
      </c>
      <c r="F99" s="133">
        <f>IF(OR(B99="",C99="⚠ absent du Registre"),"",COUNTIFS(B$4:B99,"&lt;&gt;",C$4:C99,"&lt;&gt;⚠ absent du Registre"))</f>
        <v/>
      </c>
    </row>
    <row r="100">
      <c r="A100" s="106" t="n">
        <v>97</v>
      </c>
      <c r="B100" s="111" t="n"/>
      <c r="C100" s="133">
        <f>IF(B100="","",IFERROR(INDEX(Registre!$A$2:$A$1999,MATCH(B100,Registre!$B$2:$B$1999,0)),"⚠ absent du Registre"))</f>
        <v/>
      </c>
      <c r="D100" s="133">
        <f>IF(OR(C100="",C100="⚠ absent du Registre"),"",COUNTIF(C$4:C100,C100))</f>
        <v/>
      </c>
      <c r="E100" s="133">
        <f>IF(D100="","",C100&amp;"|"&amp;D100)</f>
        <v/>
      </c>
      <c r="F100" s="133">
        <f>IF(OR(B100="",C100="⚠ absent du Registre"),"",COUNTIFS(B$4:B100,"&lt;&gt;",C$4:C100,"&lt;&gt;⚠ absent du Registre"))</f>
        <v/>
      </c>
    </row>
    <row r="101">
      <c r="A101" s="106" t="n">
        <v>98</v>
      </c>
      <c r="B101" s="111" t="n"/>
      <c r="C101" s="133">
        <f>IF(B101="","",IFERROR(INDEX(Registre!$A$2:$A$1999,MATCH(B101,Registre!$B$2:$B$1999,0)),"⚠ absent du Registre"))</f>
        <v/>
      </c>
      <c r="D101" s="133">
        <f>IF(OR(C101="",C101="⚠ absent du Registre"),"",COUNTIF(C$4:C101,C101))</f>
        <v/>
      </c>
      <c r="E101" s="133">
        <f>IF(D101="","",C101&amp;"|"&amp;D101)</f>
        <v/>
      </c>
      <c r="F101" s="133">
        <f>IF(OR(B101="",C101="⚠ absent du Registre"),"",COUNTIFS(B$4:B101,"&lt;&gt;",C$4:C101,"&lt;&gt;⚠ absent du Registre"))</f>
        <v/>
      </c>
    </row>
    <row r="102">
      <c r="A102" s="106" t="n">
        <v>99</v>
      </c>
      <c r="B102" s="111" t="n"/>
      <c r="C102" s="133">
        <f>IF(B102="","",IFERROR(INDEX(Registre!$A$2:$A$1999,MATCH(B102,Registre!$B$2:$B$1999,0)),"⚠ absent du Registre"))</f>
        <v/>
      </c>
      <c r="D102" s="133">
        <f>IF(OR(C102="",C102="⚠ absent du Registre"),"",COUNTIF(C$4:C102,C102))</f>
        <v/>
      </c>
      <c r="E102" s="133">
        <f>IF(D102="","",C102&amp;"|"&amp;D102)</f>
        <v/>
      </c>
      <c r="F102" s="133">
        <f>IF(OR(B102="",C102="⚠ absent du Registre"),"",COUNTIFS(B$4:B102,"&lt;&gt;",C$4:C102,"&lt;&gt;⚠ absent du Registre"))</f>
        <v/>
      </c>
    </row>
    <row r="103">
      <c r="A103" s="106" t="n">
        <v>100</v>
      </c>
      <c r="B103" s="111" t="n"/>
      <c r="C103" s="133">
        <f>IF(B103="","",IFERROR(INDEX(Registre!$A$2:$A$1999,MATCH(B103,Registre!$B$2:$B$1999,0)),"⚠ absent du Registre"))</f>
        <v/>
      </c>
      <c r="D103" s="133">
        <f>IF(OR(C103="",C103="⚠ absent du Registre"),"",COUNTIF(C$4:C103,C103))</f>
        <v/>
      </c>
      <c r="E103" s="133">
        <f>IF(D103="","",C103&amp;"|"&amp;D103)</f>
        <v/>
      </c>
      <c r="F103" s="133">
        <f>IF(OR(B103="",C103="⚠ absent du Registre"),"",COUNTIFS(B$4:B103,"&lt;&gt;",C$4:C103,"&lt;&gt;⚠ absent du Registre"))</f>
        <v/>
      </c>
    </row>
  </sheetData>
  <dataValidations count="1">
    <dataValidation sqref="B4:B103" showDropDown="0" showInputMessage="0" showErrorMessage="0" allowBlank="1" type="list">
      <formula1>=Liste_RFI</formula1>
    </dataValidation>
  </dataValidations>
  <pageMargins left="0.75" right="0.75" top="1" bottom="1" header="0.5" footer="0.5"/>
</worksheet>
</file>

<file path=xl/worksheets/sheet4.xml><?xml version="1.0" encoding="utf-8"?>
<worksheet xmlns="http://schemas.openxmlformats.org/spreadsheetml/2006/main">
  <sheetPr>
    <tabColor rgb="FFC00000"/>
    <outlinePr summaryBelow="1" summaryRight="1"/>
    <pageSetUpPr fitToPage="1"/>
  </sheetPr>
  <dimension ref="A1:L22"/>
  <sheetViews>
    <sheetView showGridLines="0" zoomScaleNormal="100" workbookViewId="0">
      <selection activeCell="B26" sqref="B26"/>
    </sheetView>
  </sheetViews>
  <sheetFormatPr baseColWidth="8" defaultColWidth="8.7109375" defaultRowHeight="15"/>
  <cols>
    <col width="9.85546875" customWidth="1" min="1" max="1"/>
    <col width="13.7109375" customWidth="1" min="2" max="2"/>
    <col width="17.85546875" customWidth="1" min="3" max="3"/>
    <col width="19.85546875" customWidth="1" min="4" max="4"/>
    <col width="5.7109375" customWidth="1" min="5" max="5"/>
    <col width="8.140625" customWidth="1" min="6" max="6"/>
    <col width="7.85546875" customWidth="1" min="7" max="7"/>
    <col width="12.85546875" customWidth="1" min="8" max="9"/>
    <col width="13" customWidth="1" min="9" max="9"/>
    <col width="12.28515625" customWidth="1" min="10" max="10"/>
    <col width="3" customWidth="1" min="11" max="11"/>
    <col width="42" customWidth="1" min="12" max="12"/>
  </cols>
  <sheetData>
    <row r="1" ht="24.95" customHeight="1">
      <c r="A1" s="49" t="n"/>
      <c r="B1" s="56" t="n"/>
      <c r="C1" s="67">
        <f>Paramètres!$C$2</f>
        <v/>
      </c>
      <c r="D1" s="101" t="n"/>
      <c r="E1" s="101" t="n"/>
      <c r="F1" s="101" t="n"/>
      <c r="G1" s="101" t="n"/>
      <c r="H1" s="56" t="n"/>
      <c r="I1" s="55">
        <f>Paramètres!$D$2</f>
        <v/>
      </c>
      <c r="J1" s="50" t="n"/>
      <c r="L1" s="29" t="inlineStr">
        <is>
          <t>Calcul (ne pas modifier) – ligne registre :</t>
        </is>
      </c>
    </row>
    <row r="2" ht="24.95" customHeight="1">
      <c r="A2" s="60" t="n"/>
      <c r="B2" s="61" t="n"/>
      <c r="C2" s="60" t="n"/>
      <c r="H2" s="61" t="n"/>
      <c r="I2" s="55">
        <f>"Date: "&amp;Paramètres!$E$2</f>
        <v/>
      </c>
      <c r="J2" s="50" t="n"/>
      <c r="L2" s="30">
        <f>IFERROR(MATCH($G$5,Registre!$B$2:$B$1999,0),0)</f>
        <v/>
      </c>
    </row>
    <row r="3" ht="24.95" customHeight="1">
      <c r="A3" s="57" t="n"/>
      <c r="B3" s="58" t="n"/>
      <c r="C3" s="57" t="n"/>
      <c r="D3" s="102" t="n"/>
      <c r="E3" s="102" t="n"/>
      <c r="F3" s="102" t="n"/>
      <c r="G3" s="102" t="n"/>
      <c r="H3" s="58" t="n"/>
      <c r="I3" s="55" t="inlineStr">
        <is>
          <t>Page 1/1</t>
        </is>
      </c>
      <c r="J3" s="50" t="n"/>
    </row>
    <row r="4" ht="27.95" customHeight="1">
      <c r="A4" s="67" t="inlineStr">
        <is>
          <t>Demande d’inspection ( RFI )</t>
        </is>
      </c>
      <c r="B4" s="52" t="n"/>
      <c r="C4" s="52" t="n"/>
      <c r="D4" s="52" t="n"/>
      <c r="E4" s="52" t="n"/>
      <c r="F4" s="52" t="n"/>
      <c r="G4" s="52" t="n"/>
      <c r="H4" s="52" t="n"/>
      <c r="I4" s="52" t="n"/>
      <c r="J4" s="50" t="n"/>
    </row>
    <row r="5" ht="30" customHeight="1">
      <c r="A5" s="80">
        <f>"Discipline : "&amp;IFERROR(IF(INDEX(Registre!$P$2:$P$1999,IF($L$2=0,-1,$L$2))&amp;""&lt;&gt;"",INDEX(Registre!$P$2:$P$1999,IF($L$2=0,-1,$L$2))&amp;"",TRIM(MID(SUBSTITUTE(INDEX(Registre!$B$2:$B$1999,IF($L$2=0,-1,$L$2)),"-",REPT(" ",100)),201,100))),"")</f>
        <v/>
      </c>
      <c r="B5" s="52" t="n"/>
      <c r="C5" s="52" t="n"/>
      <c r="D5" s="52" t="n"/>
      <c r="E5" s="50" t="n"/>
      <c r="F5" s="81" t="inlineStr">
        <is>
          <t>RFI No:</t>
        </is>
      </c>
      <c r="G5" s="82" t="inlineStr">
        <is>
          <t>21063-G26-PPL-RFI-0200</t>
        </is>
      </c>
      <c r="H5" s="52" t="n"/>
      <c r="I5" s="52" t="n"/>
      <c r="J5" s="50" t="n"/>
    </row>
    <row r="6" ht="30" customHeight="1">
      <c r="A6" s="80">
        <f>"Date d'inspection : "&amp;IFERROR(RIGHT("0"&amp;DAY(INDEX(Registre!$D$2:$D$1999,IF($L$2=0,-1,$L$2))),2)&amp;"/"&amp;RIGHT("0"&amp;MONTH(INDEX(Registre!$D$2:$D$1999,IF($L$2=0,-1,$L$2))),2)&amp;"/"&amp;YEAR(INDEX(Registre!$D$2:$D$1999,IF($L$2=0,-1,$L$2))),IFERROR(INDEX(Registre!$D$2:$D$1999,IF($L$2=0,-1,$L$2))&amp;"",""))</f>
        <v/>
      </c>
      <c r="B6" s="52" t="n"/>
      <c r="C6" s="52" t="n"/>
      <c r="D6" s="52" t="n"/>
      <c r="E6" s="52" t="n"/>
      <c r="F6" s="52" t="n"/>
      <c r="G6" s="52" t="n"/>
      <c r="H6" s="52" t="n"/>
      <c r="I6" s="52" t="n"/>
      <c r="J6" s="50" t="n"/>
      <c r="L6" s="31" t="inlineStr">
        <is>
          <t>◀ Choisissez le RFI dans la case « RFI nº » (liste déroulante)</t>
        </is>
      </c>
    </row>
    <row r="7" ht="30" customHeight="1">
      <c r="A7" s="80">
        <f>"Lieu : "&amp;IF(IFERROR(INDEX(Registre!$Q$2:$Q$1999,IF($L$2=0,-1,$L$2))&amp;"","")&lt;&gt;"",IFERROR(INDEX(Registre!$Q$2:$Q$1999,IF($L$2=0,-1,$L$2))&amp;"",""),IFERROR(INDEX(Registre!$E$2:$E$1999,IF($L$2=0,-1,$L$2))&amp;"",""))</f>
        <v/>
      </c>
      <c r="B7" s="52" t="n"/>
      <c r="C7" s="52" t="n"/>
      <c r="D7" s="52" t="n"/>
      <c r="E7" s="52" t="n"/>
      <c r="F7" s="52" t="n"/>
      <c r="G7" s="52" t="n"/>
      <c r="H7" s="52" t="n"/>
      <c r="I7" s="52" t="n"/>
      <c r="J7" s="50" t="n"/>
    </row>
    <row r="8" ht="30" customHeight="1">
      <c r="A8" s="67" t="inlineStr">
        <is>
          <t>Heure de réception</t>
        </is>
      </c>
      <c r="B8" s="56" t="n"/>
      <c r="C8" s="80" t="inlineStr">
        <is>
          <t>CPECC  QA/QC</t>
        </is>
      </c>
      <c r="D8" s="52" t="n"/>
      <c r="E8" s="52" t="n"/>
      <c r="F8" s="50" t="n"/>
      <c r="G8" s="80" t="inlineStr">
        <is>
          <t>GTFT  QA/QC</t>
        </is>
      </c>
      <c r="H8" s="52" t="n"/>
      <c r="I8" s="52" t="n"/>
      <c r="J8" s="50" t="n"/>
    </row>
    <row r="9" ht="30" customHeight="1">
      <c r="A9" s="57" t="n"/>
      <c r="B9" s="58" t="n"/>
      <c r="C9" s="80" t="inlineStr">
        <is>
          <t>Nom/Date :</t>
        </is>
      </c>
      <c r="D9" s="52" t="n"/>
      <c r="E9" s="52" t="n"/>
      <c r="F9" s="50" t="n"/>
      <c r="G9" s="80" t="inlineStr">
        <is>
          <t>Nom/Date :</t>
        </is>
      </c>
      <c r="H9" s="52" t="n"/>
      <c r="I9" s="52" t="n"/>
      <c r="J9" s="50" t="n"/>
    </row>
    <row r="10" ht="30" customHeight="1">
      <c r="A10" s="67" t="inlineStr">
        <is>
          <t>Item No.</t>
        </is>
      </c>
      <c r="B10" s="67" t="inlineStr">
        <is>
          <t>heure</t>
        </is>
      </c>
      <c r="C10" s="67" t="inlineStr">
        <is>
          <t>Description de l'inspection</t>
        </is>
      </c>
      <c r="D10" s="56" t="n"/>
      <c r="E10" s="67" t="inlineStr">
        <is>
          <t>Point d'inspection</t>
        </is>
      </c>
      <c r="F10" s="52" t="n"/>
      <c r="G10" s="52" t="n"/>
      <c r="H10" s="52" t="n"/>
      <c r="I10" s="52" t="n"/>
      <c r="J10" s="50" t="n"/>
    </row>
    <row r="11" ht="30" customHeight="1">
      <c r="A11" s="103" t="n"/>
      <c r="B11" s="103" t="n"/>
      <c r="C11" s="60" t="n"/>
      <c r="D11" s="61" t="n"/>
      <c r="E11" s="67" t="inlineStr">
        <is>
          <t>C3</t>
        </is>
      </c>
      <c r="F11" s="50" t="n"/>
      <c r="G11" s="67" t="inlineStr">
        <is>
          <t>C1</t>
        </is>
      </c>
      <c r="H11" s="67" t="inlineStr">
        <is>
          <t>CA</t>
        </is>
      </c>
      <c r="I11" s="67" t="inlineStr">
        <is>
          <t>TPI1</t>
        </is>
      </c>
      <c r="J11" s="67" t="inlineStr">
        <is>
          <t>TPI2</t>
        </is>
      </c>
    </row>
    <row r="12" ht="30" customHeight="1">
      <c r="A12" s="104" t="n"/>
      <c r="B12" s="104" t="n"/>
      <c r="C12" s="57" t="n"/>
      <c r="D12" s="58" t="n"/>
      <c r="E12" s="67" t="inlineStr">
        <is>
          <t>CST</t>
        </is>
      </c>
      <c r="F12" s="67" t="inlineStr">
        <is>
          <t>QCI</t>
        </is>
      </c>
      <c r="G12" s="104" t="n"/>
      <c r="H12" s="104" t="n"/>
      <c r="I12" s="104" t="n"/>
      <c r="J12" s="104" t="n"/>
    </row>
    <row r="13" ht="45" customHeight="1">
      <c r="A13" s="93">
        <f>IFERROR(INDEX(Registre!$R$2:$R$1999,IF($L$2=0,-1,$L$2))&amp;"","")</f>
        <v/>
      </c>
      <c r="B13" s="93">
        <f>IFERROR(IF(ISNUMBER(INDEX(Registre!$S$2:$S$1999,IF($L$2=0,-1,$L$2))),RIGHT("0"&amp;HOUR(INDEX(Registre!$S$2:$S$1999,IF($L$2=0,-1,$L$2))),2)&amp;":"&amp;RIGHT("0"&amp;MINUTE(INDEX(Registre!$S$2:$S$1999,IF($L$2=0,-1,$L$2))),2),INDEX(Registre!$S$2:$S$1999,IF($L$2=0,-1,$L$2))&amp;""),"")</f>
        <v/>
      </c>
      <c r="C13" s="90">
        <f>IF(IFERROR(INDEX(Registre!$T$2:$T$1999,IF($L$2=0,-1,$L$2))&amp;"","")&lt;&gt;"",IFERROR(INDEX(Registre!$T$2:$T$1999,IF($L$2=0,-1,$L$2))&amp;"",""),IFERROR(INDEX(Registre!$G$2:$G$1999,IF($L$2=0,-1,$L$2))&amp;"",""))</f>
        <v/>
      </c>
      <c r="D13" s="50" t="n"/>
      <c r="E13" s="67">
        <f>IFERROR(INDEX(Registre!$U$2:$U$1999,IF($L$2=0,-1,$L$2))&amp;"","")</f>
        <v/>
      </c>
      <c r="F13" s="67">
        <f>IFERROR(INDEX(Registre!$V$2:$V$1999,IF($L$2=0,-1,$L$2))&amp;"","")</f>
        <v/>
      </c>
      <c r="G13" s="67">
        <f>IFERROR(INDEX(Registre!$W$2:$W$1999,IF($L$2=0,-1,$L$2))&amp;"","")</f>
        <v/>
      </c>
      <c r="H13" s="67">
        <f>IFERROR(INDEX(Registre!$X$2:$X$1999,IF($L$2=0,-1,$L$2))&amp;"","")</f>
        <v/>
      </c>
      <c r="I13" s="67">
        <f>IFERROR(INDEX(Registre!$Y$2:$Y$1999,IF($L$2=0,-1,$L$2))&amp;"","")</f>
        <v/>
      </c>
      <c r="J13" s="67">
        <f>IFERROR(INDEX(Registre!$Z$2:$Z$1999,IF($L$2=0,-1,$L$2))&amp;"","")</f>
        <v/>
      </c>
    </row>
    <row r="14" ht="30" customFormat="1" customHeight="1" s="87">
      <c r="A14" s="85" t="inlineStr">
        <is>
          <t>CONCLUSION DE L'INSPECTION</t>
        </is>
      </c>
      <c r="B14" s="52" t="n"/>
      <c r="C14" s="52" t="n"/>
      <c r="D14" s="52" t="n"/>
      <c r="E14" s="52" t="n"/>
      <c r="F14" s="52" t="n"/>
      <c r="G14" s="52" t="n"/>
      <c r="H14" s="52" t="n"/>
      <c r="I14" s="52" t="n"/>
      <c r="J14" s="50" t="n"/>
    </row>
    <row r="15" ht="20.1" customHeight="1">
      <c r="A15" s="51" t="n"/>
      <c r="B15" s="52" t="n"/>
      <c r="C15" s="52" t="n"/>
      <c r="D15" s="52" t="n"/>
      <c r="E15" s="52" t="n"/>
      <c r="F15" s="52" t="n"/>
      <c r="G15" s="52" t="n"/>
      <c r="H15" s="52" t="n"/>
      <c r="I15" s="52" t="n"/>
      <c r="J15" s="50" t="n"/>
    </row>
    <row r="16" ht="30" customFormat="1" customHeight="1" s="86">
      <c r="A16" s="80">
        <f>IF(IFERROR(INDEX(Registre!$N$2:$N$1999,IF($L$2=0,-1,$L$2))&amp;"","")="Accepté","☒","☐")&amp;"  Approuvé"</f>
        <v/>
      </c>
      <c r="B16" s="52" t="n"/>
      <c r="C16" s="50" t="n"/>
      <c r="D16" s="80">
        <f>IF(IFERROR(INDEX(Registre!$N$2:$N$1999,IF($L$2=0,-1,$L$2))&amp;"","")="Approuvé avec commentaires","☒","☐")&amp;"  Approuvé avec commentaires"</f>
        <v/>
      </c>
      <c r="E16" s="52" t="n"/>
      <c r="F16" s="52" t="n"/>
      <c r="G16" s="50" t="n"/>
      <c r="H16" s="80">
        <f>IF(IFERROR(INDEX(Registre!$N$2:$N$1999,IF($L$2=0,-1,$L$2))&amp;"","")="Rejeté","☒","☐")&amp;"  Rejeté"</f>
        <v/>
      </c>
      <c r="I16" s="52" t="n"/>
      <c r="J16" s="50" t="n"/>
    </row>
    <row r="17" ht="387.95" customHeight="1">
      <c r="A17" s="54">
        <f>"Remarques : "&amp;IFERROR(INDEX(Registre!$O$2:$O$1999,IF($L$2=0,-1,$L$2))&amp;"","")</f>
        <v/>
      </c>
      <c r="B17" s="52" t="n"/>
      <c r="C17" s="52" t="n"/>
      <c r="D17" s="52" t="n"/>
      <c r="E17" s="52" t="n"/>
      <c r="F17" s="52" t="n"/>
      <c r="G17" s="52" t="n"/>
      <c r="H17" s="52" t="n"/>
      <c r="I17" s="52" t="n"/>
      <c r="J17" s="50" t="n"/>
    </row>
    <row r="18" ht="24.95" customHeight="1">
      <c r="A18" s="80" t="inlineStr">
        <is>
          <t>APPROBATION</t>
        </is>
      </c>
      <c r="B18" s="56" t="n"/>
      <c r="C18" s="67" t="inlineStr">
        <is>
          <t>C3</t>
        </is>
      </c>
      <c r="D18" s="52" t="n"/>
      <c r="E18" s="52" t="n"/>
      <c r="F18" s="50" t="n"/>
      <c r="G18" s="67" t="inlineStr">
        <is>
          <t>C1</t>
        </is>
      </c>
      <c r="H18" s="56" t="n"/>
      <c r="I18" s="67" t="inlineStr">
        <is>
          <t>CA</t>
        </is>
      </c>
      <c r="J18" s="56" t="n"/>
    </row>
    <row r="19" ht="24.95" customFormat="1" customHeight="1" s="17">
      <c r="A19" s="57" t="n"/>
      <c r="B19" s="58" t="n"/>
      <c r="C19" s="67" t="inlineStr">
        <is>
          <t>CST</t>
        </is>
      </c>
      <c r="D19" s="50" t="n"/>
      <c r="E19" s="67" t="inlineStr">
        <is>
          <t>QCI</t>
        </is>
      </c>
      <c r="F19" s="50" t="n"/>
      <c r="G19" s="57" t="n"/>
      <c r="H19" s="58" t="n"/>
      <c r="I19" s="57" t="n"/>
      <c r="J19" s="58" t="n"/>
    </row>
    <row r="20" ht="24.95" customHeight="1">
      <c r="A20" s="90" t="inlineStr">
        <is>
          <t>Nom</t>
        </is>
      </c>
      <c r="B20" s="50" t="n"/>
      <c r="C20" s="90" t="n"/>
      <c r="D20" s="50" t="n"/>
      <c r="E20" s="90" t="n"/>
      <c r="F20" s="50" t="n"/>
      <c r="G20" s="90" t="n"/>
      <c r="H20" s="50" t="n"/>
      <c r="I20" s="90" t="n"/>
      <c r="J20" s="50" t="n"/>
    </row>
    <row r="21" ht="24.95" customHeight="1">
      <c r="A21" s="90" t="inlineStr">
        <is>
          <t>Signature</t>
        </is>
      </c>
      <c r="B21" s="50" t="n"/>
      <c r="C21" s="90" t="n"/>
      <c r="D21" s="50" t="n"/>
      <c r="E21" s="90" t="n"/>
      <c r="F21" s="50" t="n"/>
      <c r="G21" s="90" t="n"/>
      <c r="H21" s="50" t="n"/>
      <c r="I21" s="90" t="n"/>
      <c r="J21" s="50" t="n"/>
    </row>
    <row r="22" ht="24.95" customHeight="1">
      <c r="A22" s="90" t="inlineStr">
        <is>
          <t>Date</t>
        </is>
      </c>
      <c r="B22" s="50" t="n"/>
      <c r="C22" s="90" t="n"/>
      <c r="D22" s="50" t="n"/>
      <c r="E22" s="90" t="n"/>
      <c r="F22" s="50" t="n"/>
      <c r="G22" s="90" t="n"/>
      <c r="H22" s="50" t="n"/>
      <c r="I22" s="90" t="n"/>
      <c r="J22" s="50" t="n"/>
    </row>
  </sheetData>
  <mergeCells count="52">
    <mergeCell ref="G21:H21"/>
    <mergeCell ref="E10:J10"/>
    <mergeCell ref="A14:J14"/>
    <mergeCell ref="C8:F8"/>
    <mergeCell ref="A17:J17"/>
    <mergeCell ref="I2:J2"/>
    <mergeCell ref="G18:H19"/>
    <mergeCell ref="A4:J4"/>
    <mergeCell ref="A18:B19"/>
    <mergeCell ref="C1:H3"/>
    <mergeCell ref="H11:H12"/>
    <mergeCell ref="A1:B3"/>
    <mergeCell ref="A8:B9"/>
    <mergeCell ref="J11:J12"/>
    <mergeCell ref="H16:J16"/>
    <mergeCell ref="C18:F18"/>
    <mergeCell ref="C20:D20"/>
    <mergeCell ref="G9:J9"/>
    <mergeCell ref="E20:F20"/>
    <mergeCell ref="G22:H22"/>
    <mergeCell ref="C10:D12"/>
    <mergeCell ref="A10:A12"/>
    <mergeCell ref="E19:F19"/>
    <mergeCell ref="A15:J15"/>
    <mergeCell ref="C22:D22"/>
    <mergeCell ref="I22:J22"/>
    <mergeCell ref="I3:J3"/>
    <mergeCell ref="I21:J21"/>
    <mergeCell ref="A21:B21"/>
    <mergeCell ref="C21:D21"/>
    <mergeCell ref="A6:J6"/>
    <mergeCell ref="G8:J8"/>
    <mergeCell ref="E11:F11"/>
    <mergeCell ref="A5:E5"/>
    <mergeCell ref="A7:J7"/>
    <mergeCell ref="I1:J1"/>
    <mergeCell ref="A22:B22"/>
    <mergeCell ref="A20:B20"/>
    <mergeCell ref="C9:F9"/>
    <mergeCell ref="G20:H20"/>
    <mergeCell ref="I20:J20"/>
    <mergeCell ref="B10:B12"/>
    <mergeCell ref="D16:G16"/>
    <mergeCell ref="C19:D19"/>
    <mergeCell ref="E22:F22"/>
    <mergeCell ref="C13:D13"/>
    <mergeCell ref="G11:G12"/>
    <mergeCell ref="I11:I12"/>
    <mergeCell ref="G5:J5"/>
    <mergeCell ref="A16:C16"/>
    <mergeCell ref="E21:F21"/>
    <mergeCell ref="I18:J19"/>
  </mergeCells>
  <dataValidations count="1">
    <dataValidation sqref="G5" showDropDown="0" showInputMessage="1" showErrorMessage="1" allowBlank="1" errorTitle="RFI inconnu" error="Ce numéro de RFI n'existe pas dans le Registre." promptTitle="RFI No" prompt="Choisissez le numéro de RFI : la fiche se remplit automatiquement." type="list">
      <formula1>Liste_RFI</formula1>
      <formula2>0</formula2>
    </dataValidation>
  </dataValidations>
  <printOptions horizontalCentered="1"/>
  <pageMargins left="0.4" right="0.4" top="0.5" bottom="0.5" header="0.3" footer="0.3"/>
  <pageSetup orientation="portrait" paperSize="9" scale="78" horizontalDpi="300" verticalDpi="300"/>
  <drawing xmlns:r="http://schemas.openxmlformats.org/officeDocument/2006/relationships" r:id="rId1"/>
</worksheet>
</file>

<file path=xl/worksheets/sheet5.xml><?xml version="1.0" encoding="utf-8"?>
<worksheet xmlns="http://schemas.openxmlformats.org/spreadsheetml/2006/main">
  <sheetPr>
    <tabColor rgb="00C00000"/>
    <outlinePr summaryBelow="1" summaryRight="1"/>
    <pageSetUpPr fitToPage="1"/>
  </sheetPr>
  <dimension ref="A1:M17"/>
  <sheetViews>
    <sheetView showGridLines="0"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3" customWidth="1" min="11" max="11"/>
    <col width="30" customWidth="1" min="12" max="12"/>
    <col width="32" customWidth="1" min="13" max="13"/>
  </cols>
  <sheetData>
    <row r="1" ht="20" customHeight="1">
      <c r="A1" s="105" t="n"/>
      <c r="B1" s="118" t="n"/>
      <c r="C1" s="107" t="inlineStr">
        <is>
          <t>DEMANDE D'INSPECTION</t>
        </is>
      </c>
      <c r="D1" s="119" t="n"/>
      <c r="E1" s="119" t="n"/>
      <c r="F1" s="119" t="n"/>
      <c r="G1" s="118" t="n"/>
      <c r="H1" s="108" t="inlineStr">
        <is>
          <t>DIN-SMG-CQ-84</t>
        </is>
      </c>
      <c r="I1" s="120" t="n"/>
      <c r="J1" s="121" t="n"/>
      <c r="L1" s="109" t="inlineStr">
        <is>
          <t>SAISIE (non imprimé)</t>
        </is>
      </c>
    </row>
    <row r="2" ht="20" customHeight="1">
      <c r="A2" s="122" t="n"/>
      <c r="B2" s="123" t="n"/>
      <c r="C2" s="122" t="n"/>
      <c r="G2" s="123" t="n"/>
      <c r="H2" s="108" t="inlineStr">
        <is>
          <t>Date : 26/10/20</t>
        </is>
      </c>
      <c r="I2" s="120" t="n"/>
      <c r="J2" s="121" t="n"/>
      <c r="L2" s="110" t="inlineStr">
        <is>
          <t>RFI (repris de la feuille RFI)</t>
        </is>
      </c>
      <c r="M2" s="127">
        <f>RFI!$G$5</f>
        <v/>
      </c>
    </row>
    <row r="3" ht="20" customHeight="1">
      <c r="A3" s="124" t="n"/>
      <c r="B3" s="125" t="n"/>
      <c r="C3" s="124" t="n"/>
      <c r="D3" s="126" t="n"/>
      <c r="E3" s="126" t="n"/>
      <c r="F3" s="126" t="n"/>
      <c r="G3" s="125" t="n"/>
      <c r="H3" s="108" t="inlineStr">
        <is>
          <t>Page : 1/1</t>
        </is>
      </c>
      <c r="I3" s="120" t="n"/>
      <c r="J3" s="121" t="n"/>
      <c r="L3" s="110" t="inlineStr">
        <is>
          <t>(N° interne = N° de la RFI)</t>
        </is>
      </c>
      <c r="M3" s="128" t="n"/>
    </row>
    <row r="4" ht="14" customHeight="1">
      <c r="L4" s="110" t="inlineStr">
        <is>
          <t>Corps d'état</t>
        </is>
      </c>
      <c r="M4" s="111" t="inlineStr">
        <is>
          <t>GENIE MECANIQUE</t>
        </is>
      </c>
    </row>
    <row r="5" ht="80" customHeight="1">
      <c r="A5" s="112" t="inlineStr">
        <is>
          <t>Projet : Développement des champs gaziers de TFT II contrat &amp; commissionning « réseau de collecte TFT sud off site –raccordement de vingt –quatre (24) puits producteur de gaz</t>
        </is>
      </c>
      <c r="B5" s="120" t="n"/>
      <c r="C5" s="120" t="n"/>
      <c r="D5" s="120" t="n"/>
      <c r="E5" s="121" t="n"/>
      <c r="F5" s="113">
        <f>"Demande d'inspection N° :"&amp;CHAR(10)&amp;RFI!$G$5</f>
        <v/>
      </c>
      <c r="G5" s="120" t="n"/>
      <c r="H5" s="120" t="n"/>
      <c r="I5" s="120" t="n"/>
      <c r="J5" s="121" t="n"/>
      <c r="L5" s="110" t="inlineStr">
        <is>
          <t>Demandée par</t>
        </is>
      </c>
      <c r="M5" s="111" t="inlineStr">
        <is>
          <t>KHOUBZI ABDELMOUNAIM</t>
        </is>
      </c>
    </row>
    <row r="6" ht="26" customHeight="1">
      <c r="A6" s="105">
        <f>"Corps d'état : "&amp;$M$4</f>
        <v/>
      </c>
      <c r="B6" s="120" t="n"/>
      <c r="C6" s="120" t="n"/>
      <c r="D6" s="120" t="n"/>
      <c r="E6" s="121" t="n"/>
      <c r="F6" s="105">
        <f>"Date : "&amp;IFERROR(RIGHT("0"&amp;DAY($M$14),2)&amp;"/"&amp;RIGHT("0"&amp;MONTH($M$14),2)&amp;"/"&amp;YEAR($M$14),"")</f>
        <v/>
      </c>
      <c r="G6" s="120" t="n"/>
      <c r="H6" s="121" t="n"/>
      <c r="I6" s="105">
        <f>"Heure : "&amp;$M$7</f>
        <v/>
      </c>
      <c r="J6" s="121" t="n"/>
      <c r="L6" s="110" t="inlineStr">
        <is>
          <t>Fonction</t>
        </is>
      </c>
      <c r="M6" s="111" t="inlineStr">
        <is>
          <t>INGENIEUR MECANIQUE</t>
        </is>
      </c>
    </row>
    <row r="7" ht="40" customHeight="1">
      <c r="A7" s="112">
        <f>"Demandée par :"&amp;CHAR(10)&amp;$M$5</f>
        <v/>
      </c>
      <c r="B7" s="120" t="n"/>
      <c r="C7" s="120" t="n"/>
      <c r="D7" s="120" t="n"/>
      <c r="E7" s="121" t="n"/>
      <c r="F7" s="112">
        <f>"Fonction :  "&amp;$M$6</f>
        <v/>
      </c>
      <c r="G7" s="120" t="n"/>
      <c r="H7" s="120" t="n"/>
      <c r="I7" s="120" t="n"/>
      <c r="J7" s="121" t="n"/>
      <c r="L7" s="110" t="inlineStr">
        <is>
          <t>Heure de la demande</t>
        </is>
      </c>
      <c r="M7" s="111" t="inlineStr">
        <is>
          <t>07:00</t>
        </is>
      </c>
    </row>
    <row r="8" ht="26" customHeight="1">
      <c r="A8" s="105">
        <f>"Tache réalisée : "&amp;RFI!$C$13</f>
        <v/>
      </c>
      <c r="B8" s="120" t="n"/>
      <c r="C8" s="120" t="n"/>
      <c r="D8" s="120" t="n"/>
      <c r="E8" s="120" t="n"/>
      <c r="F8" s="120" t="n"/>
      <c r="G8" s="120" t="n"/>
      <c r="H8" s="120" t="n"/>
      <c r="I8" s="120" t="n"/>
      <c r="J8" s="121" t="n"/>
      <c r="L8" s="110" t="inlineStr">
        <is>
          <t>Type d'inspection / Essai</t>
        </is>
      </c>
      <c r="M8" s="111" t="inlineStr">
        <is>
          <t>visuel</t>
        </is>
      </c>
    </row>
    <row r="9" ht="26" customHeight="1">
      <c r="A9" s="105">
        <f>"Localisation :  "&amp;IF($M$12=0,"",INDEX(Registre!$K$2:$K$1999,$M$12)&amp;"")&amp;IF(IF($M$12=0,"",INDEX(Registre!$L$2:$L$1999,$M$12)&amp;"")&lt;&gt;""," au "&amp;IF($M$12=0,"",INDEX(Registre!$L$2:$L$1999,$M$12)&amp;""),"")</f>
        <v/>
      </c>
      <c r="B9" s="120" t="n"/>
      <c r="C9" s="120" t="n"/>
      <c r="D9" s="120" t="n"/>
      <c r="E9" s="120" t="n"/>
      <c r="F9" s="120" t="n"/>
      <c r="G9" s="120" t="n"/>
      <c r="H9" s="120" t="n"/>
      <c r="I9" s="120" t="n"/>
      <c r="J9" s="121" t="n"/>
      <c r="L9" s="110" t="inlineStr">
        <is>
          <t>Heure prévue (si vide au Registre)</t>
        </is>
      </c>
      <c r="M9" s="111" t="inlineStr">
        <is>
          <t>08:00</t>
        </is>
      </c>
    </row>
    <row r="10" ht="26" customHeight="1">
      <c r="A10" s="105">
        <f>"Plans de référence :  "&amp;IF($M$12=0,"",INDEX(Registre!$F$2:$F$1999,$M$12)&amp;"")</f>
        <v/>
      </c>
      <c r="B10" s="120" t="n"/>
      <c r="C10" s="120" t="n"/>
      <c r="D10" s="120" t="n"/>
      <c r="E10" s="120" t="n"/>
      <c r="F10" s="120" t="n"/>
      <c r="G10" s="120" t="n"/>
      <c r="H10" s="120" t="n"/>
      <c r="I10" s="120" t="n"/>
      <c r="J10" s="121" t="n"/>
      <c r="L10" s="110" t="inlineStr">
        <is>
          <t>Heure de réception (= heure du haut)</t>
        </is>
      </c>
      <c r="M10" s="111">
        <f>$M$7</f>
        <v/>
      </c>
    </row>
    <row r="11" ht="26" customHeight="1">
      <c r="A11" s="105">
        <f>"Type d'inspection / Essai : "&amp;$M$8</f>
        <v/>
      </c>
      <c r="B11" s="120" t="n"/>
      <c r="C11" s="120" t="n"/>
      <c r="D11" s="120" t="n"/>
      <c r="E11" s="120" t="n"/>
      <c r="F11" s="120" t="n"/>
      <c r="G11" s="120" t="n"/>
      <c r="H11" s="120" t="n"/>
      <c r="I11" s="120" t="n"/>
      <c r="J11" s="121" t="n"/>
    </row>
    <row r="12" ht="50" customHeight="1">
      <c r="A12" s="112">
        <f>"Date prévue : "&amp;IFERROR(RIGHT("0"&amp;DAY($M$14),2)&amp;"/"&amp;RIGHT("0"&amp;MONTH($M$14),2)&amp;"/"&amp;YEAR($M$14),"")</f>
        <v/>
      </c>
      <c r="B12" s="120" t="n"/>
      <c r="C12" s="120" t="n"/>
      <c r="D12" s="120" t="n"/>
      <c r="E12" s="121" t="n"/>
      <c r="F12" s="112">
        <f>"Heure : "&amp;IF(IF($M$12=0,"",INDEX(Registre!$S$2:$S$1999,$M$12)&amp;"")&lt;&gt;"",IF($M$12=0,"",INDEX(Registre!$S$2:$S$1999,$M$12)&amp;""),$M$9)</f>
        <v/>
      </c>
      <c r="G12" s="120" t="n"/>
      <c r="H12" s="120" t="n"/>
      <c r="I12" s="120" t="n"/>
      <c r="J12" s="121" t="n"/>
      <c r="L12" s="114" t="inlineStr">
        <is>
          <t>Calcul – ligne Registre</t>
        </is>
      </c>
      <c r="M12" s="115">
        <f>IFERROR(MATCH($M$2,Registre!$B$2:$B$1999,0),0)</f>
        <v/>
      </c>
    </row>
    <row r="13" ht="300" customHeight="1">
      <c r="A13" s="112" t="inlineStr">
        <is>
          <t>Remarque :</t>
        </is>
      </c>
      <c r="B13" s="120" t="n"/>
      <c r="C13" s="120" t="n"/>
      <c r="D13" s="120" t="n"/>
      <c r="E13" s="120" t="n"/>
      <c r="F13" s="120" t="n"/>
      <c r="G13" s="120" t="n"/>
      <c r="H13" s="120" t="n"/>
      <c r="I13" s="120" t="n"/>
      <c r="J13" s="121" t="n"/>
      <c r="L13" s="114" t="inlineStr">
        <is>
          <t>Calcul – date RFI (Registre)</t>
        </is>
      </c>
      <c r="M13" s="116">
        <f>IF($M$12=0,"",INDEX(Registre!$D$2:$D$1999,$M$12))</f>
        <v/>
      </c>
    </row>
    <row r="14" ht="90" customHeight="1">
      <c r="A14" s="112" t="inlineStr">
        <is>
          <t>Demande reçue par :</t>
        </is>
      </c>
      <c r="B14" s="120" t="n"/>
      <c r="C14" s="120" t="n"/>
      <c r="D14" s="120" t="n"/>
      <c r="E14" s="121" t="n"/>
      <c r="F14" s="112">
        <f>"Le : "&amp;IFERROR(RIGHT("0"&amp;DAY($M$14),2)&amp;"/"&amp;RIGHT("0"&amp;MONTH($M$14),2)&amp;"/"&amp;YEAR($M$14),"")</f>
        <v/>
      </c>
      <c r="G14" s="120" t="n"/>
      <c r="H14" s="121" t="n"/>
      <c r="I14" s="112">
        <f>"Heure : "&amp;$M$10</f>
        <v/>
      </c>
      <c r="J14" s="121" t="n"/>
      <c r="L14" s="114" t="inlineStr">
        <is>
          <t>Calcul – date demande interne (veille)</t>
        </is>
      </c>
      <c r="M14" s="116">
        <f>IF(ISNUMBER($M$13),$M$13-1,"")</f>
        <v/>
      </c>
    </row>
    <row r="16">
      <c r="L16" s="117" t="inlineStr">
        <is>
          <t>◀ Choisissez le RFI dans la feuille « RFI » : cette fiche suit automatiquement. Les cases jaunes sont modifiables.</t>
        </is>
      </c>
    </row>
    <row r="17"/>
  </sheetData>
  <mergeCells count="23">
    <mergeCell ref="I6:J6"/>
    <mergeCell ref="A8:J8"/>
    <mergeCell ref="H2:J2"/>
    <mergeCell ref="A6:E6"/>
    <mergeCell ref="A10:J10"/>
    <mergeCell ref="A1:B3"/>
    <mergeCell ref="A13:J13"/>
    <mergeCell ref="F7:J7"/>
    <mergeCell ref="F12:J12"/>
    <mergeCell ref="A7:E7"/>
    <mergeCell ref="A9:J9"/>
    <mergeCell ref="F5:J5"/>
    <mergeCell ref="H3:J3"/>
    <mergeCell ref="A11:J11"/>
    <mergeCell ref="A12:E12"/>
    <mergeCell ref="C1:G3"/>
    <mergeCell ref="F14:H14"/>
    <mergeCell ref="L16:M17"/>
    <mergeCell ref="A5:E5"/>
    <mergeCell ref="A14:E14"/>
    <mergeCell ref="I14:J14"/>
    <mergeCell ref="H1:J1"/>
    <mergeCell ref="F6:H6"/>
  </mergeCells>
  <printOptions horizontalCentered="1"/>
  <pageMargins left="0.5" right="0.5" top="0.6" bottom="0.6" header="0.5" footer="0.5"/>
  <pageSetup orientation="portrait" paperSize="9" fitToHeight="1" fitToWidth="1"/>
  <drawing xmlns:r="http://schemas.openxmlformats.org/officeDocument/2006/relationships" r:id="rId1"/>
</worksheet>
</file>

<file path=xl/worksheets/sheet6.xml><?xml version="1.0" encoding="utf-8"?>
<worksheet xmlns="http://schemas.openxmlformats.org/spreadsheetml/2006/main">
  <sheetPr>
    <tabColor rgb="FF1F4E78"/>
    <outlinePr summaryBelow="1" summaryRight="1"/>
    <pageSetUpPr fitToPage="1"/>
  </sheetPr>
  <dimension ref="A1:L20"/>
  <sheetViews>
    <sheetView showGridLines="0" topLeftCell="A15" zoomScaleNormal="100" workbookViewId="0">
      <selection activeCell="G24" sqref="G24"/>
    </sheetView>
  </sheetViews>
  <sheetFormatPr baseColWidth="8" defaultColWidth="8.7109375" defaultRowHeight="15"/>
  <cols>
    <col width="9.28515625" customWidth="1" min="1" max="1"/>
    <col width="12.140625" customWidth="1" min="2" max="10"/>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 customWidth="1" min="11" max="11"/>
    <col width="42" customWidth="1" min="12" max="12"/>
  </cols>
  <sheetData>
    <row r="1" ht="21.75" customHeight="1">
      <c r="A1" s="49" t="n"/>
      <c r="B1" s="56" t="n"/>
      <c r="C1" s="67">
        <f>Paramètres!$C$3</f>
        <v/>
      </c>
      <c r="D1" s="101" t="n"/>
      <c r="E1" s="101" t="n"/>
      <c r="F1" s="101" t="n"/>
      <c r="G1" s="101" t="n"/>
      <c r="H1" s="56" t="n"/>
      <c r="I1" s="55">
        <f>Paramètres!$D$3</f>
        <v/>
      </c>
      <c r="J1" s="50" t="n"/>
      <c r="L1" s="29" t="inlineStr">
        <is>
          <t>Calcul (ne pas modifier) – ligne registre :</t>
        </is>
      </c>
    </row>
    <row r="2" ht="21.75" customHeight="1">
      <c r="A2" s="60" t="n"/>
      <c r="B2" s="61" t="n"/>
      <c r="C2" s="60" t="n"/>
      <c r="H2" s="61" t="n"/>
      <c r="I2" s="55">
        <f>"Date: "&amp;Paramètres!$E$3</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Ouverture'!$A$2:$A$501,0),0)</f>
        <v/>
      </c>
    </row>
    <row r="4" ht="27.95" customHeight="1">
      <c r="A4" s="67" t="inlineStr">
        <is>
          <t>PROCÈS-VERBAL OUVERTURE DE LA TRANCHÉE</t>
        </is>
      </c>
      <c r="B4" s="52" t="n"/>
      <c r="C4" s="52" t="n"/>
      <c r="D4" s="52" t="n"/>
      <c r="E4" s="52" t="n"/>
      <c r="F4" s="52" t="n"/>
      <c r="G4" s="52" t="n"/>
      <c r="H4" s="52" t="n"/>
      <c r="I4" s="52" t="n"/>
      <c r="J4" s="50" t="n"/>
      <c r="L4" s="32">
        <f>IF($H$8="","",IF($L$2=0,"⚠ RFI absent du Registre",IF(INDEX(Registre!$A$2:$A$1999,IF($L$2=0,-1,$L$2))&lt;&gt;"Ouverture de la tranchée","⚠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RFI nº</t>
        </is>
      </c>
      <c r="F8" s="52" t="n"/>
      <c r="G8" s="50" t="n"/>
      <c r="H8" s="82" t="inlineStr">
        <is>
          <t>21063-G26-PPL-RFI-0016</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Vérification de la profondeur de la tranchée selon diamètre de pipe et zone</t>
        </is>
      </c>
      <c r="B11" s="52" t="n"/>
      <c r="C11" s="52" t="n"/>
      <c r="D11" s="52" t="n"/>
      <c r="E11" s="52" t="n"/>
      <c r="F11" s="52" t="n"/>
      <c r="G11" s="52" t="n"/>
      <c r="H11" s="50" t="n"/>
      <c r="I11" s="93">
        <f>IF(IFERROR(INDEX('Données Ouverture'!$B$2:$B$501,IF($L$3=0,-1,$L$3))&amp;"","")="C","☒","☐")&amp;"  C"&amp;"      "&amp;IF(IFERROR(INDEX('Données Ouverture'!$B$2:$B$501,IF($L$3=0,-1,$L$3))&amp;"","")="NC","☒","☐")&amp;"  NC"</f>
        <v/>
      </c>
      <c r="J11" s="50" t="n"/>
    </row>
    <row r="12" ht="27" customHeight="1">
      <c r="A12" s="90" t="inlineStr">
        <is>
          <t>Vérification de la largeur de la tranchée</t>
        </is>
      </c>
      <c r="B12" s="52" t="n"/>
      <c r="C12" s="52" t="n"/>
      <c r="D12" s="52" t="n"/>
      <c r="E12" s="52" t="n"/>
      <c r="F12" s="52" t="n"/>
      <c r="G12" s="52" t="n"/>
      <c r="H12" s="50" t="n"/>
      <c r="I12" s="93">
        <f>IF(IFERROR(INDEX('Données Ouverture'!$C$2:$C$501,IF($L$3=0,-1,$L$3))&amp;"","")="C","☒","☐")&amp;"  C"&amp;"      "&amp;IF(IFERROR(INDEX('Données Ouverture'!$C$2:$C$501,IF($L$3=0,-1,$L$3))&amp;"","")="NC","☒","☐")&amp;"  NC"</f>
        <v/>
      </c>
      <c r="J12" s="50" t="n"/>
    </row>
    <row r="13" ht="27" customHeight="1">
      <c r="A13" s="90">
        <f>"Nature du terrain :     "&amp;IF(IFERROR(INDEX('Données Ouverture'!$D$2:$D$501,IF($L$3=0,-1,$L$3))&amp;"","")="Dune de sable","☒","☐")&amp;" Dune de sable"&amp;"      "&amp;IF(IFERROR(INDEX('Données Ouverture'!$D$2:$D$501,IF($L$3=0,-1,$L$3))&amp;"","")="Rocheux","☒","☐")&amp;" Rocheux"&amp;"      "&amp;IF(IFERROR(INDEX('Données Ouverture'!$D$2:$D$501,IF($L$3=0,-1,$L$3))&amp;"","")="semi rocheux","☒","☐")&amp;" semi rocheux"&amp;"      "&amp;IF(IFERROR(INDEX('Données Ouverture'!$D$2:$D$501,IF($L$3=0,-1,$L$3))&amp;"","")="Autres","☒","☐")&amp;" Autres"</f>
        <v/>
      </c>
      <c r="B13" s="52" t="n"/>
      <c r="C13" s="52" t="n"/>
      <c r="D13" s="52" t="n"/>
      <c r="E13" s="52" t="n"/>
      <c r="F13" s="52" t="n"/>
      <c r="G13" s="52" t="n"/>
      <c r="H13" s="52" t="n"/>
      <c r="I13" s="52" t="n"/>
      <c r="J13" s="50" t="n"/>
    </row>
    <row r="14" ht="409.6" customHeight="1">
      <c r="A14" s="94">
        <f>"Remarques : "&amp;IFERROR(INDEX(Registre!$O$2:$O$1999,IF($L$2=0,-1,$L$2))&amp;"","")</f>
        <v/>
      </c>
      <c r="B14" s="52" t="n"/>
      <c r="C14" s="52" t="n"/>
      <c r="D14" s="52" t="n"/>
      <c r="E14" s="52" t="n"/>
      <c r="F14" s="52" t="n"/>
      <c r="G14" s="52" t="n"/>
      <c r="H14" s="52" t="n"/>
      <c r="I14" s="52" t="n"/>
      <c r="J14" s="50" t="n"/>
    </row>
    <row r="15" ht="30" customHeight="1">
      <c r="A15" s="53" t="inlineStr">
        <is>
          <t>Conclusion de l’inspection</t>
        </is>
      </c>
      <c r="B15" s="50" t="n"/>
      <c r="C15" s="51">
        <f>IF(IFERROR(INDEX(Registre!$N$2:$N$1999,IF($L$2=0,-1,$L$2))&amp;"","")="Non applicable","☒","☐")&amp;"  Non applicable"</f>
        <v/>
      </c>
      <c r="D15" s="52" t="n"/>
      <c r="E15" s="52" t="n"/>
      <c r="F15" s="50" t="n"/>
      <c r="G15" s="51">
        <f>IF(IFERROR(INDEX(Registre!$N$2:$N$1999,IF($L$2=0,-1,$L$2))&amp;"","")="Accepté","☒","☐")&amp;"  Accepté"</f>
        <v/>
      </c>
      <c r="H15" s="50" t="n"/>
      <c r="I15" s="51">
        <f>IF(IFERROR(INDEX(Registre!$N$2:$N$1999,IF($L$2=0,-1,$L$2))&amp;"","")="Rejeté","☒","☐")&amp;"  Rejeté"</f>
        <v/>
      </c>
      <c r="J15" s="50" t="n"/>
    </row>
    <row r="16" ht="30" customHeight="1">
      <c r="A16" s="80" t="inlineStr">
        <is>
          <t>APPROBATION</t>
        </is>
      </c>
      <c r="B16" s="56" t="n"/>
      <c r="C16" s="67" t="inlineStr">
        <is>
          <t>C3</t>
        </is>
      </c>
      <c r="D16" s="52" t="n"/>
      <c r="E16" s="52" t="n"/>
      <c r="F16" s="50" t="n"/>
      <c r="G16" s="67" t="inlineStr">
        <is>
          <t>C1</t>
        </is>
      </c>
      <c r="H16" s="56" t="n"/>
      <c r="I16" s="67" t="inlineStr">
        <is>
          <t>CA</t>
        </is>
      </c>
      <c r="J16" s="56" t="n"/>
    </row>
    <row r="17" ht="30" customHeight="1">
      <c r="A17" s="57" t="n"/>
      <c r="B17" s="58" t="n"/>
      <c r="C17" s="67" t="inlineStr">
        <is>
          <t>CST</t>
        </is>
      </c>
      <c r="D17" s="50" t="n"/>
      <c r="E17" s="67" t="inlineStr">
        <is>
          <t>QCI</t>
        </is>
      </c>
      <c r="F17" s="50" t="n"/>
      <c r="G17" s="57" t="n"/>
      <c r="H17" s="58" t="n"/>
      <c r="I17" s="57" t="n"/>
      <c r="J17" s="58" t="n"/>
    </row>
    <row r="18" ht="30" customHeight="1">
      <c r="A18" s="90" t="inlineStr">
        <is>
          <t>Nom</t>
        </is>
      </c>
      <c r="B18" s="50" t="n"/>
      <c r="C18" s="90" t="n"/>
      <c r="D18" s="50" t="n"/>
      <c r="E18" s="90" t="n"/>
      <c r="F18" s="50" t="n"/>
      <c r="G18" s="90" t="n"/>
      <c r="H18" s="50" t="n"/>
      <c r="I18" s="90" t="n"/>
      <c r="J18" s="50" t="n"/>
    </row>
    <row r="19" ht="30" customHeight="1">
      <c r="A19" s="90" t="inlineStr">
        <is>
          <t>Signature</t>
        </is>
      </c>
      <c r="B19" s="50" t="n"/>
      <c r="C19" s="90" t="n"/>
      <c r="D19" s="50" t="n"/>
      <c r="E19" s="90" t="n"/>
      <c r="F19" s="50" t="n"/>
      <c r="G19" s="90" t="n"/>
      <c r="H19" s="50" t="n"/>
      <c r="I19" s="90" t="n"/>
      <c r="J19" s="50" t="n"/>
    </row>
    <row r="20" ht="30" customHeight="1">
      <c r="A20" s="90" t="inlineStr">
        <is>
          <t>Date</t>
        </is>
      </c>
      <c r="B20" s="50" t="n"/>
      <c r="C20" s="90" t="n"/>
      <c r="D20" s="50" t="n"/>
      <c r="E20" s="90" t="n"/>
      <c r="F20" s="50" t="n"/>
      <c r="G20" s="90" t="n"/>
      <c r="H20" s="50" t="n"/>
      <c r="I20" s="90" t="n"/>
      <c r="J20" s="50" t="n"/>
    </row>
  </sheetData>
  <mergeCells count="51">
    <mergeCell ref="A9:H9"/>
    <mergeCell ref="A14:J14"/>
    <mergeCell ref="A15:B15"/>
    <mergeCell ref="I15:J15"/>
    <mergeCell ref="I2:J2"/>
    <mergeCell ref="C6:J6"/>
    <mergeCell ref="I11:J11"/>
    <mergeCell ref="A4:J4"/>
    <mergeCell ref="A11:H11"/>
    <mergeCell ref="C1:H3"/>
    <mergeCell ref="C5:J5"/>
    <mergeCell ref="E17:F17"/>
    <mergeCell ref="A1:B3"/>
    <mergeCell ref="A6:B6"/>
    <mergeCell ref="A13:J13"/>
    <mergeCell ref="C20:D20"/>
    <mergeCell ref="E20:F20"/>
    <mergeCell ref="A7:B7"/>
    <mergeCell ref="G16:H17"/>
    <mergeCell ref="E19:F19"/>
    <mergeCell ref="G19:H19"/>
    <mergeCell ref="C15:F15"/>
    <mergeCell ref="A18:B18"/>
    <mergeCell ref="G18:H18"/>
    <mergeCell ref="I18:J18"/>
    <mergeCell ref="I3:J3"/>
    <mergeCell ref="A12:H12"/>
    <mergeCell ref="I12:J12"/>
    <mergeCell ref="G15:H15"/>
    <mergeCell ref="A5:B5"/>
    <mergeCell ref="H8:J8"/>
    <mergeCell ref="C16:F16"/>
    <mergeCell ref="C17:D17"/>
    <mergeCell ref="A8:B8"/>
    <mergeCell ref="C8:D8"/>
    <mergeCell ref="I1:J1"/>
    <mergeCell ref="A20:B20"/>
    <mergeCell ref="G20:H20"/>
    <mergeCell ref="I20:J20"/>
    <mergeCell ref="A16:B17"/>
    <mergeCell ref="C7:J7"/>
    <mergeCell ref="I10:J10"/>
    <mergeCell ref="I16:J17"/>
    <mergeCell ref="A19:B19"/>
    <mergeCell ref="E8:G8"/>
    <mergeCell ref="A10:H10"/>
    <mergeCell ref="C19:D19"/>
    <mergeCell ref="I19:J19"/>
    <mergeCell ref="C18:D18"/>
    <mergeCell ref="E18:F18"/>
    <mergeCell ref="I9:J9"/>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Liste_OUV</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7.xml><?xml version="1.0" encoding="utf-8"?>
<worksheet xmlns="http://schemas.openxmlformats.org/spreadsheetml/2006/main">
  <sheetPr>
    <tabColor rgb="FF1F4E78"/>
    <outlinePr summaryBelow="1" summaryRight="1"/>
    <pageSetUpPr fitToPage="1"/>
  </sheetPr>
  <dimension ref="A1:L23"/>
  <sheetViews>
    <sheetView showGridLines="0" topLeftCell="A19" zoomScaleNormal="100" workbookViewId="0">
      <selection activeCell="E25" sqref="E25"/>
    </sheetView>
  </sheetViews>
  <sheetFormatPr baseColWidth="8" defaultColWidth="8.7109375" defaultRowHeight="15"/>
  <cols>
    <col width="9.28515625" customWidth="1" min="1" max="1"/>
    <col width="12.140625" customWidth="1" min="2" max="10"/>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 customWidth="1" min="11" max="11"/>
    <col width="42" customWidth="1" min="12" max="12"/>
  </cols>
  <sheetData>
    <row r="1" ht="21.75" customHeight="1">
      <c r="A1" s="49" t="n"/>
      <c r="B1" s="56" t="n"/>
      <c r="C1" s="67">
        <f>Paramètres!$C$4</f>
        <v/>
      </c>
      <c r="D1" s="101" t="n"/>
      <c r="E1" s="101" t="n"/>
      <c r="F1" s="101" t="n"/>
      <c r="G1" s="101" t="n"/>
      <c r="H1" s="56" t="n"/>
      <c r="I1" s="55">
        <f>Paramètres!$D$4</f>
        <v/>
      </c>
      <c r="J1" s="50" t="n"/>
      <c r="L1" s="29" t="inlineStr">
        <is>
          <t>Calcul (ne pas modifier) – ligne registre :</t>
        </is>
      </c>
    </row>
    <row r="2" ht="21.75" customHeight="1">
      <c r="A2" s="60" t="n"/>
      <c r="B2" s="61" t="n"/>
      <c r="C2" s="60" t="n"/>
      <c r="H2" s="61" t="n"/>
      <c r="I2" s="55">
        <f>"Date: "&amp;Paramètres!$E$4</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Piste'!$A$2:$A$501,0),0)</f>
        <v/>
      </c>
    </row>
    <row r="4" ht="27.95" customHeight="1">
      <c r="A4" s="67" t="inlineStr">
        <is>
          <t>PROCÈS VERBAL D’AMENAGEMENT DE LA PISTE DE TRAVAIL / PISTE DE SERVICE</t>
        </is>
      </c>
      <c r="B4" s="52" t="n"/>
      <c r="C4" s="52" t="n"/>
      <c r="D4" s="52" t="n"/>
      <c r="E4" s="52" t="n"/>
      <c r="F4" s="52" t="n"/>
      <c r="G4" s="52" t="n"/>
      <c r="H4" s="52" t="n"/>
      <c r="I4" s="52" t="n"/>
      <c r="J4" s="50" t="n"/>
      <c r="L4" s="32">
        <f>IF($H$8="","",IF($L$2=0,"⚠ RFI absent du Registre",IF(INDEX(Registre!$A$2:$A$1999,IF($L$2=0,-1,$L$2))&lt;&gt;"Piste de travail","⚠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RFI nº</t>
        </is>
      </c>
      <c r="F8" s="52" t="n"/>
      <c r="G8" s="50" t="n"/>
      <c r="H8" s="82" t="inlineStr">
        <is>
          <t>21063-G26-PPL-RFI-0002</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1.75" customHeight="1">
      <c r="A10" s="90">
        <f>"Type de végétation :   "&amp;IF(IFERROR(INDEX('Données Piste'!$B$2:$B$501,IF($L$3=0,-1,$L$3))&amp;"","")="Zone dégagée","☒","☐")&amp;" Zone dégagée"&amp;"     "&amp;IF(IFERROR(INDEX('Données Piste'!$B$2:$B$501,IF($L$3=0,-1,$L$3))&amp;"","")="Cultivée","☒","☐")&amp;" Cultivée"&amp;"     "&amp;IF(IFERROR(INDEX('Données Piste'!$B$2:$B$501,IF($L$3=0,-1,$L$3))&amp;"","")="Désertique","☒","☐")&amp;" Désertique"&amp;"     "&amp;IF(IFERROR(INDEX('Données Piste'!$B$2:$B$501,IF($L$3=0,-1,$L$3))&amp;"","")="Marécageuses","☒","☐")&amp;" Marécageuses"&amp;"     "&amp;IF(IFERROR(INDEX('Données Piste'!$B$2:$B$501,IF($L$3=0,-1,$L$3))&amp;"","")="Bois","☒","☐")&amp;" Bois"&amp;"     "&amp;IF(IFERROR(INDEX('Données Piste'!$B$2:$B$501,IF($L$3=0,-1,$L$3))&amp;"","")="Autres","☒","☐")&amp;" Autres"</f>
        <v/>
      </c>
      <c r="B10" s="52" t="n"/>
      <c r="C10" s="52" t="n"/>
      <c r="D10" s="52" t="n"/>
      <c r="E10" s="52" t="n"/>
      <c r="F10" s="52" t="n"/>
      <c r="G10" s="52" t="n"/>
      <c r="H10" s="52" t="n"/>
      <c r="I10" s="52" t="n"/>
      <c r="J10" s="50" t="n"/>
    </row>
    <row r="11" ht="21.75" customHeight="1">
      <c r="A11" s="90">
        <f>"Nature de terrain :   "&amp;IF(IFERROR(INDEX('Données Piste'!$C$2:$C$501,IF($L$3=0,-1,$L$3))&amp;"","")="nature","☒","☐")&amp;" nature"&amp;"     "&amp;IF(IFERROR(INDEX('Données Piste'!$C$2:$C$501,IF($L$3=0,-1,$L$3))&amp;"","")="Relief","☒","☐")&amp;" Relief"&amp;"     "&amp;IF(IFERROR(INDEX('Données Piste'!$C$2:$C$501,IF($L$3=0,-1,$L$3))&amp;"","")="Terrain désertique","☒","☐")&amp;" Terrain désertique"&amp;"     "&amp;IF(IFERROR(INDEX('Données Piste'!$C$2:$C$501,IF($L$3=0,-1,$L$3))&amp;"","")="dunes de sable","☒","☐")&amp;" dunes de sable"</f>
        <v/>
      </c>
      <c r="B11" s="52" t="n"/>
      <c r="C11" s="52" t="n"/>
      <c r="D11" s="52" t="n"/>
      <c r="E11" s="52" t="n"/>
      <c r="F11" s="52" t="n"/>
      <c r="G11" s="52" t="n"/>
      <c r="H11" s="52" t="n"/>
      <c r="I11" s="52" t="n"/>
      <c r="J11" s="50" t="n"/>
    </row>
    <row r="12" ht="19.5" customHeight="1">
      <c r="A12" s="90" t="inlineStr">
        <is>
          <t>Certificat des matériaux utilisés</t>
        </is>
      </c>
      <c r="B12" s="52" t="n"/>
      <c r="C12" s="52" t="n"/>
      <c r="D12" s="52" t="n"/>
      <c r="E12" s="52" t="n"/>
      <c r="F12" s="50" t="n"/>
      <c r="G12" s="93">
        <f>IF(IFERROR(INDEX('Données Piste'!$D$2:$D$501,IF($L$3=0,-1,$L$3))&amp;"","")="Oui","☒","☐")&amp;" Oui"&amp;"       "&amp;IF(IFERROR(INDEX('Données Piste'!$D$2:$D$501,IF($L$3=0,-1,$L$3))&amp;"","")="Non","☒","☐")&amp;" Non"&amp;"       "&amp;IF(IFERROR(INDEX('Données Piste'!$D$2:$D$501,IF($L$3=0,-1,$L$3))&amp;"","")="NA","☒","☐")&amp;" NA"</f>
        <v/>
      </c>
      <c r="H12" s="52" t="n"/>
      <c r="I12" s="52" t="n"/>
      <c r="J12" s="50" t="n"/>
    </row>
    <row r="13" ht="19.5" customHeight="1">
      <c r="A13" s="90" t="inlineStr">
        <is>
          <t>Compactage selon spec projet</t>
        </is>
      </c>
      <c r="B13" s="52" t="n"/>
      <c r="C13" s="52" t="n"/>
      <c r="D13" s="52" t="n"/>
      <c r="E13" s="52" t="n"/>
      <c r="F13" s="50" t="n"/>
      <c r="G13" s="93">
        <f>IF(IFERROR(INDEX('Données Piste'!$E$2:$E$501,IF($L$3=0,-1,$L$3))&amp;"","")="Oui","☒","☐")&amp;" Oui"&amp;"       "&amp;IF(IFERROR(INDEX('Données Piste'!$E$2:$E$501,IF($L$3=0,-1,$L$3))&amp;"","")="Non","☒","☐")&amp;" Non"&amp;"       "&amp;IF(IFERROR(INDEX('Données Piste'!$E$2:$E$501,IF($L$3=0,-1,$L$3))&amp;"","")="NA","☒","☐")&amp;" NA"</f>
        <v/>
      </c>
      <c r="H13" s="52" t="n"/>
      <c r="I13" s="52" t="n"/>
      <c r="J13" s="50" t="n"/>
    </row>
    <row r="14" ht="19.5" customHeight="1">
      <c r="A14" s="90" t="inlineStr">
        <is>
          <t>Marquage et repérage de la limite de la piste</t>
        </is>
      </c>
      <c r="B14" s="52" t="n"/>
      <c r="C14" s="52" t="n"/>
      <c r="D14" s="52" t="n"/>
      <c r="E14" s="52" t="n"/>
      <c r="F14" s="50" t="n"/>
      <c r="G14" s="93">
        <f>IF(IFERROR(INDEX('Données Piste'!$F$2:$F$501,IF($L$3=0,-1,$L$3))&amp;"","")="C","☒","☐")&amp;" C"&amp;"       "&amp;IF(IFERROR(INDEX('Données Piste'!$F$2:$F$501,IF($L$3=0,-1,$L$3))&amp;"","")="NC","☒","☐")&amp;" NC"</f>
        <v/>
      </c>
      <c r="H14" s="52" t="n"/>
      <c r="I14" s="52" t="n"/>
      <c r="J14" s="50" t="n"/>
    </row>
    <row r="15" ht="19.5" customHeight="1">
      <c r="A15" s="90" t="inlineStr">
        <is>
          <t>Largeur de la piste</t>
        </is>
      </c>
      <c r="B15" s="52" t="n"/>
      <c r="C15" s="52" t="n"/>
      <c r="D15" s="52" t="n"/>
      <c r="E15" s="52" t="n"/>
      <c r="F15" s="50" t="n"/>
      <c r="G15" s="93">
        <f>IF(IFERROR(INDEX('Données Piste'!$G$2:$G$501,IF($L$3=0,-1,$L$3))&amp;"","")="C","☒","☐")&amp;" C"&amp;"       "&amp;IF(IFERROR(INDEX('Données Piste'!$G$2:$G$501,IF($L$3=0,-1,$L$3))&amp;"","")="NC","☒","☐")&amp;" NC"</f>
        <v/>
      </c>
      <c r="H15" s="52" t="n"/>
      <c r="I15" s="52" t="n"/>
      <c r="J15" s="50" t="n"/>
    </row>
    <row r="16" ht="19.5" customHeight="1">
      <c r="A16" s="90" t="inlineStr">
        <is>
          <t>Localisation et Protection des Installations Existantes</t>
        </is>
      </c>
      <c r="B16" s="52" t="n"/>
      <c r="C16" s="52" t="n"/>
      <c r="D16" s="52" t="n"/>
      <c r="E16" s="52" t="n"/>
      <c r="F16" s="50" t="n"/>
      <c r="G16" s="93">
        <f>IF(IFERROR(INDEX('Données Piste'!$H$2:$H$501,IF($L$3=0,-1,$L$3))&amp;"","")="C","☒","☐")&amp;" C"&amp;"       "&amp;IF(IFERROR(INDEX('Données Piste'!$H$2:$H$501,IF($L$3=0,-1,$L$3))&amp;"","")="NC","☒","☐")&amp;" NC"&amp;"       "&amp;IF(IFERROR(INDEX('Données Piste'!$H$2:$H$501,IF($L$3=0,-1,$L$3))&amp;"","")="NA","☒","☐")&amp;" NA"</f>
        <v/>
      </c>
      <c r="H16" s="52" t="n"/>
      <c r="I16" s="52" t="n"/>
      <c r="J16" s="50" t="n"/>
    </row>
    <row r="17" ht="409.6" customHeight="1">
      <c r="A17" s="94">
        <f>"Remarques : "&amp;IFERROR(INDEX(Registre!$O$2:$O$1999,IF($L$2=0,-1,$L$2))&amp;"","")</f>
        <v/>
      </c>
      <c r="B17" s="52" t="n"/>
      <c r="C17" s="52" t="n"/>
      <c r="D17" s="52" t="n"/>
      <c r="E17" s="52" t="n"/>
      <c r="F17" s="52" t="n"/>
      <c r="G17" s="52" t="n"/>
      <c r="H17" s="52" t="n"/>
      <c r="I17" s="52" t="n"/>
      <c r="J17" s="50" t="n"/>
    </row>
    <row r="18" ht="30" customHeight="1">
      <c r="A18" s="53" t="inlineStr">
        <is>
          <t>Conclusion de l’inspection</t>
        </is>
      </c>
      <c r="B18" s="50" t="n"/>
      <c r="C18" s="51">
        <f>IF(IFERROR(INDEX(Registre!$N$2:$N$1999,IF($L$2=0,-1,$L$2))&amp;"","")="Non applicable","☒","☐")&amp;"  Non applicable"</f>
        <v/>
      </c>
      <c r="D18" s="52" t="n"/>
      <c r="E18" s="52" t="n"/>
      <c r="F18" s="50" t="n"/>
      <c r="G18" s="51">
        <f>IF(IFERROR(INDEX(Registre!$N$2:$N$1999,IF($L$2=0,-1,$L$2))&amp;"","")="Accepté","☒","☐")&amp;"  Accepté"</f>
        <v/>
      </c>
      <c r="H18" s="50" t="n"/>
      <c r="I18" s="51">
        <f>IF(IFERROR(INDEX(Registre!$N$2:$N$1999,IF($L$2=0,-1,$L$2))&amp;"","")="Rejeté","☒","☐")&amp;"  Rejeté"</f>
        <v/>
      </c>
      <c r="J18" s="50" t="n"/>
    </row>
    <row r="19" ht="30" customHeight="1">
      <c r="A19" s="80" t="inlineStr">
        <is>
          <t>APPROBATION</t>
        </is>
      </c>
      <c r="B19" s="56" t="n"/>
      <c r="C19" s="67" t="inlineStr">
        <is>
          <t>C3</t>
        </is>
      </c>
      <c r="D19" s="52" t="n"/>
      <c r="E19" s="52" t="n"/>
      <c r="F19" s="50" t="n"/>
      <c r="G19" s="67" t="inlineStr">
        <is>
          <t>C1</t>
        </is>
      </c>
      <c r="H19" s="56" t="n"/>
      <c r="I19" s="67" t="inlineStr">
        <is>
          <t>CA</t>
        </is>
      </c>
      <c r="J19" s="56" t="n"/>
    </row>
    <row r="20" ht="30" customHeight="1">
      <c r="A20" s="57" t="n"/>
      <c r="B20" s="58" t="n"/>
      <c r="C20" s="67" t="inlineStr">
        <is>
          <t>CST</t>
        </is>
      </c>
      <c r="D20" s="50" t="n"/>
      <c r="E20" s="67" t="inlineStr">
        <is>
          <t>QCI</t>
        </is>
      </c>
      <c r="F20" s="50" t="n"/>
      <c r="G20" s="57" t="n"/>
      <c r="H20" s="58" t="n"/>
      <c r="I20" s="57" t="n"/>
      <c r="J20" s="58" t="n"/>
    </row>
    <row r="21" ht="30" customHeight="1">
      <c r="A21" s="90" t="inlineStr">
        <is>
          <t>Nom</t>
        </is>
      </c>
      <c r="B21" s="50" t="n"/>
      <c r="C21" s="90" t="n"/>
      <c r="D21" s="50" t="n"/>
      <c r="E21" s="90" t="n"/>
      <c r="F21" s="50" t="n"/>
      <c r="G21" s="90" t="n"/>
      <c r="H21" s="50" t="n"/>
      <c r="I21" s="90" t="n"/>
      <c r="J21" s="50" t="n"/>
    </row>
    <row r="22" ht="30" customHeight="1">
      <c r="A22" s="90" t="inlineStr">
        <is>
          <t>Signature</t>
        </is>
      </c>
      <c r="B22" s="50" t="n"/>
      <c r="C22" s="90" t="n"/>
      <c r="D22" s="50" t="n"/>
      <c r="E22" s="90" t="n"/>
      <c r="F22" s="50" t="n"/>
      <c r="G22" s="90" t="n"/>
      <c r="H22" s="50" t="n"/>
      <c r="I22" s="90" t="n"/>
      <c r="J22" s="50" t="n"/>
    </row>
    <row r="23" ht="30" customHeight="1">
      <c r="A23" s="90" t="inlineStr">
        <is>
          <t>Date</t>
        </is>
      </c>
      <c r="B23" s="50" t="n"/>
      <c r="C23" s="90" t="n"/>
      <c r="D23" s="50" t="n"/>
      <c r="E23" s="90" t="n"/>
      <c r="F23" s="50" t="n"/>
      <c r="G23" s="90" t="n"/>
      <c r="H23" s="50" t="n"/>
      <c r="I23" s="90" t="n"/>
      <c r="J23" s="50" t="n"/>
    </row>
  </sheetData>
  <mergeCells count="56">
    <mergeCell ref="A9:H9"/>
    <mergeCell ref="A16:F16"/>
    <mergeCell ref="G21:H21"/>
    <mergeCell ref="A17:J17"/>
    <mergeCell ref="I2:J2"/>
    <mergeCell ref="C6:J6"/>
    <mergeCell ref="E23:F23"/>
    <mergeCell ref="A4:J4"/>
    <mergeCell ref="G16:J16"/>
    <mergeCell ref="A12:F12"/>
    <mergeCell ref="C1:H3"/>
    <mergeCell ref="C5:J5"/>
    <mergeCell ref="G23:H23"/>
    <mergeCell ref="C19:F19"/>
    <mergeCell ref="A10:J10"/>
    <mergeCell ref="A1:B3"/>
    <mergeCell ref="A6:B6"/>
    <mergeCell ref="C20:D20"/>
    <mergeCell ref="C18:F18"/>
    <mergeCell ref="E20:F20"/>
    <mergeCell ref="A7:B7"/>
    <mergeCell ref="A14:F14"/>
    <mergeCell ref="A19:B20"/>
    <mergeCell ref="G12:J12"/>
    <mergeCell ref="I19:J20"/>
    <mergeCell ref="C22:D22"/>
    <mergeCell ref="I22:J22"/>
    <mergeCell ref="A18:B18"/>
    <mergeCell ref="G18:H18"/>
    <mergeCell ref="I18:J18"/>
    <mergeCell ref="I3:J3"/>
    <mergeCell ref="I21:J21"/>
    <mergeCell ref="A11:J11"/>
    <mergeCell ref="A21:B21"/>
    <mergeCell ref="C21:D21"/>
    <mergeCell ref="A13:F13"/>
    <mergeCell ref="A5:B5"/>
    <mergeCell ref="H8:J8"/>
    <mergeCell ref="I23:J23"/>
    <mergeCell ref="A23:B23"/>
    <mergeCell ref="C23:D23"/>
    <mergeCell ref="A8:B8"/>
    <mergeCell ref="A15:F15"/>
    <mergeCell ref="I1:J1"/>
    <mergeCell ref="C8:D8"/>
    <mergeCell ref="A22:B22"/>
    <mergeCell ref="G13:J13"/>
    <mergeCell ref="C7:J7"/>
    <mergeCell ref="E8:G8"/>
    <mergeCell ref="G19:H20"/>
    <mergeCell ref="E22:F22"/>
    <mergeCell ref="G15:J15"/>
    <mergeCell ref="G22:H22"/>
    <mergeCell ref="I9:J9"/>
    <mergeCell ref="E21:F21"/>
    <mergeCell ref="G14:J14"/>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Liste_PIS</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8.xml><?xml version="1.0" encoding="utf-8"?>
<worksheet xmlns="http://schemas.openxmlformats.org/spreadsheetml/2006/main">
  <sheetPr>
    <tabColor rgb="FF1F4E78"/>
    <outlinePr summaryBelow="1" summaryRight="1"/>
    <pageSetUpPr fitToPage="1"/>
  </sheetPr>
  <dimension ref="A1:L35"/>
  <sheetViews>
    <sheetView showGridLines="0" zoomScaleNormal="100" workbookViewId="0">
      <selection activeCell="I9" sqref="I9:J9"/>
    </sheetView>
  </sheetViews>
  <sheetFormatPr baseColWidth="8" defaultColWidth="8.7109375" defaultRowHeight="15"/>
  <cols>
    <col width="7.7109375" customWidth="1" min="1" max="1"/>
    <col width="12.140625" customWidth="1" min="2" max="2"/>
    <col width="17" customWidth="1" min="3" max="3"/>
    <col width="11.85546875" customWidth="1" min="4" max="4"/>
    <col width="12.140625" customWidth="1" min="5" max="10"/>
    <col width="13" customWidth="1" min="6" max="6"/>
    <col width="13" customWidth="1" min="7" max="7"/>
    <col width="13" customWidth="1" min="8" max="8"/>
    <col width="13" customWidth="1" min="9" max="9"/>
    <col width="13" customWidth="1" min="10" max="10"/>
    <col width="3" customWidth="1" min="11" max="11"/>
    <col width="42" customWidth="1" min="12" max="12"/>
  </cols>
  <sheetData>
    <row r="1" ht="21.75" customHeight="1">
      <c r="A1" s="49" t="n"/>
      <c r="B1" s="56" t="n"/>
      <c r="C1" s="67">
        <f>Paramètres!$C$5</f>
        <v/>
      </c>
      <c r="D1" s="101" t="n"/>
      <c r="E1" s="101" t="n"/>
      <c r="F1" s="101" t="n"/>
      <c r="G1" s="101" t="n"/>
      <c r="H1" s="56" t="n"/>
      <c r="I1" s="55">
        <f>Paramètres!$D$5</f>
        <v/>
      </c>
      <c r="J1" s="50" t="n"/>
      <c r="L1" s="29" t="inlineStr">
        <is>
          <t>Calcul (ne pas modifier) – ligne registre :</t>
        </is>
      </c>
    </row>
    <row r="2" ht="21.75" customHeight="1">
      <c r="A2" s="60" t="n"/>
      <c r="B2" s="61" t="n"/>
      <c r="C2" s="60" t="n"/>
      <c r="H2" s="61" t="n"/>
      <c r="I2" s="55">
        <f>"Date: "&amp;Paramètres!$E$5</f>
        <v/>
      </c>
      <c r="J2" s="50" t="n"/>
      <c r="L2" s="30">
        <f>IFERROR(MATCH($H$8,Registre!$B$2:$B$1999,0),0)</f>
        <v/>
      </c>
    </row>
    <row r="3" ht="21.75" customHeight="1">
      <c r="A3" s="57" t="n"/>
      <c r="B3" s="58" t="n"/>
      <c r="C3" s="57" t="n"/>
      <c r="D3" s="102" t="n"/>
      <c r="E3" s="102" t="n"/>
      <c r="F3" s="102" t="n"/>
      <c r="G3" s="102" t="n"/>
      <c r="H3" s="58" t="n"/>
      <c r="I3" s="55" t="inlineStr">
        <is>
          <t>Page 1/1</t>
        </is>
      </c>
      <c r="J3" s="50" t="n"/>
    </row>
    <row r="4" ht="27.95" customHeight="1">
      <c r="A4" s="67" t="inlineStr">
        <is>
          <t>Procès-Verbal de transport et bardage Pipe</t>
        </is>
      </c>
      <c r="B4" s="52" t="n"/>
      <c r="C4" s="52" t="n"/>
      <c r="D4" s="52" t="n"/>
      <c r="E4" s="52" t="n"/>
      <c r="F4" s="52" t="n"/>
      <c r="G4" s="52" t="n"/>
      <c r="H4" s="52" t="n"/>
      <c r="I4" s="52" t="n"/>
      <c r="J4" s="50" t="n"/>
      <c r="L4" s="32">
        <f>IF($H$8="","",IF($L$2=0,"⚠ RFI absent du Registre",IF(INDEX(Registre!$A$2:$A$1999,IF($L$2=0,-1,$L$2))&lt;&gt;"Transport et bardage","⚠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21063-G9-PPL-RFI-0095</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5.5" customHeight="1">
      <c r="A11" s="67" t="inlineStr">
        <is>
          <t>N°</t>
        </is>
      </c>
      <c r="B11" s="67" t="inlineStr">
        <is>
          <t>N° pipe</t>
        </is>
      </c>
      <c r="C11" s="67" t="inlineStr">
        <is>
          <t>N° de coulée</t>
        </is>
      </c>
      <c r="D11" s="67" t="inlineStr">
        <is>
          <t>Diamètre</t>
        </is>
      </c>
      <c r="E11" s="67" t="inlineStr">
        <is>
          <t>EP mm</t>
        </is>
      </c>
      <c r="F11" s="67" t="inlineStr">
        <is>
          <t>Long (ml)</t>
        </is>
      </c>
      <c r="G11" s="67" t="inlineStr">
        <is>
          <t>Contrôle visuel</t>
        </is>
      </c>
      <c r="H11" s="50" t="n"/>
      <c r="I11" s="66" t="n"/>
      <c r="J11" s="50" t="n"/>
    </row>
    <row r="12" ht="16.5" customHeight="1">
      <c r="A12" s="62">
        <f>IF(IFERROR(INDEX('Tubes Bardage'!$B$2:$B$501,MATCH($H$8&amp;"|1",'Tubes Bardage'!$I$2:$I$501,0))&amp;"","")="","",TEXT(1,"00"))</f>
        <v/>
      </c>
      <c r="B12" s="62">
        <f>IFERROR(INDEX('Tubes Bardage'!$B$2:$B$501,MATCH($H$8&amp;"|1",'Tubes Bardage'!$I$2:$I$501,0))&amp;"","")</f>
        <v/>
      </c>
      <c r="C12" s="62">
        <f>IFERROR(INDEX('Tubes Bardage'!$C$2:$C$501,MATCH($H$8&amp;"|1",'Tubes Bardage'!$I$2:$I$501,0))&amp;"","")</f>
        <v/>
      </c>
      <c r="D12" s="62">
        <f>IFERROR(INDEX('Tubes Bardage'!$D$2:$D$501,MATCH($H$8&amp;"|1",'Tubes Bardage'!$I$2:$I$501,0))&amp;"","")</f>
        <v/>
      </c>
      <c r="E12" s="62">
        <f>IFERROR(INDEX('Tubes Bardage'!$E$2:$E$501,MATCH($H$8&amp;"|1",'Tubes Bardage'!$I$2:$I$501,0))&amp;"","")</f>
        <v/>
      </c>
      <c r="F12" s="62">
        <f>IFERROR(INDEX('Tubes Bardage'!$F$2:$F$501,MATCH($H$8&amp;"|1",'Tubes Bardage'!$I$2:$I$501,0))&amp;"","")</f>
        <v/>
      </c>
      <c r="G12" s="62">
        <f>IFERROR(INDEX('Tubes Bardage'!$G$2:$G$501,MATCH($H$8&amp;"|1",'Tubes Bardage'!$I$2:$I$501,0))&amp;"","")</f>
        <v/>
      </c>
      <c r="H12" s="50" t="n"/>
      <c r="I12" s="93">
        <f>IF(IFERROR(INDEX('Tubes Bardage'!$H$2:$H$501,MATCH($H$8&amp;"|1",'Tubes Bardage'!$I$2:$I$501,0))&amp;"","")="C","☒","☐")&amp;" C"&amp;"      "&amp;IF(IFERROR(INDEX('Tubes Bardage'!$H$2:$H$501,MATCH($H$8&amp;"|1",'Tubes Bardage'!$I$2:$I$501,0))&amp;"","")="NC","☒","☐")&amp;" NC"</f>
        <v/>
      </c>
      <c r="J12" s="50" t="n"/>
    </row>
    <row r="13" ht="16.5" customHeight="1">
      <c r="A13" s="62">
        <f>IF(IFERROR(INDEX('Tubes Bardage'!$B$2:$B$501,MATCH($H$8&amp;"|2",'Tubes Bardage'!$I$2:$I$501,0))&amp;"","")="","",TEXT(2,"00"))</f>
        <v/>
      </c>
      <c r="B13" s="62">
        <f>IFERROR(INDEX('Tubes Bardage'!$B$2:$B$501,MATCH($H$8&amp;"|2",'Tubes Bardage'!$I$2:$I$501,0))&amp;"","")</f>
        <v/>
      </c>
      <c r="C13" s="62">
        <f>IFERROR(INDEX('Tubes Bardage'!$C$2:$C$501,MATCH($H$8&amp;"|2",'Tubes Bardage'!$I$2:$I$501,0))&amp;"","")</f>
        <v/>
      </c>
      <c r="D13" s="62">
        <f>IFERROR(INDEX('Tubes Bardage'!$D$2:$D$501,MATCH($H$8&amp;"|2",'Tubes Bardage'!$I$2:$I$501,0))&amp;"","")</f>
        <v/>
      </c>
      <c r="E13" s="62">
        <f>IFERROR(INDEX('Tubes Bardage'!$E$2:$E$501,MATCH($H$8&amp;"|2",'Tubes Bardage'!$I$2:$I$501,0))&amp;"","")</f>
        <v/>
      </c>
      <c r="F13" s="62">
        <f>IFERROR(INDEX('Tubes Bardage'!$F$2:$F$501,MATCH($H$8&amp;"|2",'Tubes Bardage'!$I$2:$I$501,0))&amp;"","")</f>
        <v/>
      </c>
      <c r="G13" s="62">
        <f>IFERROR(INDEX('Tubes Bardage'!$G$2:$G$501,MATCH($H$8&amp;"|2",'Tubes Bardage'!$I$2:$I$501,0))&amp;"","")</f>
        <v/>
      </c>
      <c r="H13" s="50" t="n"/>
      <c r="I13" s="93">
        <f>IF(IFERROR(INDEX('Tubes Bardage'!$H$2:$H$501,MATCH($H$8&amp;"|2",'Tubes Bardage'!$I$2:$I$501,0))&amp;"","")="C","☒","☐")&amp;" C"&amp;"      "&amp;IF(IFERROR(INDEX('Tubes Bardage'!$H$2:$H$501,MATCH($H$8&amp;"|2",'Tubes Bardage'!$I$2:$I$501,0))&amp;"","")="NC","☒","☐")&amp;" NC"</f>
        <v/>
      </c>
      <c r="J13" s="50" t="n"/>
    </row>
    <row r="14" ht="16.5" customHeight="1">
      <c r="A14" s="62">
        <f>IF(IFERROR(INDEX('Tubes Bardage'!$B$2:$B$501,MATCH($H$8&amp;"|3",'Tubes Bardage'!$I$2:$I$501,0))&amp;"","")="","",TEXT(3,"00"))</f>
        <v/>
      </c>
      <c r="B14" s="62">
        <f>IFERROR(INDEX('Tubes Bardage'!$B$2:$B$501,MATCH($H$8&amp;"|3",'Tubes Bardage'!$I$2:$I$501,0))&amp;"","")</f>
        <v/>
      </c>
      <c r="C14" s="62">
        <f>IFERROR(INDEX('Tubes Bardage'!$C$2:$C$501,MATCH($H$8&amp;"|3",'Tubes Bardage'!$I$2:$I$501,0))&amp;"","")</f>
        <v/>
      </c>
      <c r="D14" s="62">
        <f>IFERROR(INDEX('Tubes Bardage'!$D$2:$D$501,MATCH($H$8&amp;"|3",'Tubes Bardage'!$I$2:$I$501,0))&amp;"","")</f>
        <v/>
      </c>
      <c r="E14" s="62">
        <f>IFERROR(INDEX('Tubes Bardage'!$E$2:$E$501,MATCH($H$8&amp;"|3",'Tubes Bardage'!$I$2:$I$501,0))&amp;"","")</f>
        <v/>
      </c>
      <c r="F14" s="62">
        <f>IFERROR(INDEX('Tubes Bardage'!$F$2:$F$501,MATCH($H$8&amp;"|3",'Tubes Bardage'!$I$2:$I$501,0))&amp;"","")</f>
        <v/>
      </c>
      <c r="G14" s="62">
        <f>IFERROR(INDEX('Tubes Bardage'!$G$2:$G$501,MATCH($H$8&amp;"|3",'Tubes Bardage'!$I$2:$I$501,0))&amp;"","")</f>
        <v/>
      </c>
      <c r="H14" s="50" t="n"/>
      <c r="I14" s="93">
        <f>IF(IFERROR(INDEX('Tubes Bardage'!$H$2:$H$501,MATCH($H$8&amp;"|3",'Tubes Bardage'!$I$2:$I$501,0))&amp;"","")="C","☒","☐")&amp;" C"&amp;"      "&amp;IF(IFERROR(INDEX('Tubes Bardage'!$H$2:$H$501,MATCH($H$8&amp;"|3",'Tubes Bardage'!$I$2:$I$501,0))&amp;"","")="NC","☒","☐")&amp;" NC"</f>
        <v/>
      </c>
      <c r="J14" s="50" t="n"/>
    </row>
    <row r="15" ht="16.5" customHeight="1">
      <c r="A15" s="62">
        <f>IF(IFERROR(INDEX('Tubes Bardage'!$B$2:$B$501,MATCH($H$8&amp;"|4",'Tubes Bardage'!$I$2:$I$501,0))&amp;"","")="","",TEXT(4,"00"))</f>
        <v/>
      </c>
      <c r="B15" s="62">
        <f>IFERROR(INDEX('Tubes Bardage'!$B$2:$B$501,MATCH($H$8&amp;"|4",'Tubes Bardage'!$I$2:$I$501,0))&amp;"","")</f>
        <v/>
      </c>
      <c r="C15" s="62">
        <f>IFERROR(INDEX('Tubes Bardage'!$C$2:$C$501,MATCH($H$8&amp;"|4",'Tubes Bardage'!$I$2:$I$501,0))&amp;"","")</f>
        <v/>
      </c>
      <c r="D15" s="62">
        <f>IFERROR(INDEX('Tubes Bardage'!$D$2:$D$501,MATCH($H$8&amp;"|4",'Tubes Bardage'!$I$2:$I$501,0))&amp;"","")</f>
        <v/>
      </c>
      <c r="E15" s="62">
        <f>IFERROR(INDEX('Tubes Bardage'!$E$2:$E$501,MATCH($H$8&amp;"|4",'Tubes Bardage'!$I$2:$I$501,0))&amp;"","")</f>
        <v/>
      </c>
      <c r="F15" s="62">
        <f>IFERROR(INDEX('Tubes Bardage'!$F$2:$F$501,MATCH($H$8&amp;"|4",'Tubes Bardage'!$I$2:$I$501,0))&amp;"","")</f>
        <v/>
      </c>
      <c r="G15" s="62">
        <f>IFERROR(INDEX('Tubes Bardage'!$G$2:$G$501,MATCH($H$8&amp;"|4",'Tubes Bardage'!$I$2:$I$501,0))&amp;"","")</f>
        <v/>
      </c>
      <c r="H15" s="50" t="n"/>
      <c r="I15" s="93">
        <f>IF(IFERROR(INDEX('Tubes Bardage'!$H$2:$H$501,MATCH($H$8&amp;"|4",'Tubes Bardage'!$I$2:$I$501,0))&amp;"","")="C","☒","☐")&amp;" C"&amp;"      "&amp;IF(IFERROR(INDEX('Tubes Bardage'!$H$2:$H$501,MATCH($H$8&amp;"|4",'Tubes Bardage'!$I$2:$I$501,0))&amp;"","")="NC","☒","☐")&amp;" NC"</f>
        <v/>
      </c>
      <c r="J15" s="50" t="n"/>
    </row>
    <row r="16" ht="16.5" customHeight="1">
      <c r="A16" s="62">
        <f>IF(IFERROR(INDEX('Tubes Bardage'!$B$2:$B$501,MATCH($H$8&amp;"|5",'Tubes Bardage'!$I$2:$I$501,0))&amp;"","")="","",TEXT(5,"00"))</f>
        <v/>
      </c>
      <c r="B16" s="62">
        <f>IFERROR(INDEX('Tubes Bardage'!$B$2:$B$501,MATCH($H$8&amp;"|5",'Tubes Bardage'!$I$2:$I$501,0))&amp;"","")</f>
        <v/>
      </c>
      <c r="C16" s="62">
        <f>IFERROR(INDEX('Tubes Bardage'!$C$2:$C$501,MATCH($H$8&amp;"|5",'Tubes Bardage'!$I$2:$I$501,0))&amp;"","")</f>
        <v/>
      </c>
      <c r="D16" s="62">
        <f>IFERROR(INDEX('Tubes Bardage'!$D$2:$D$501,MATCH($H$8&amp;"|5",'Tubes Bardage'!$I$2:$I$501,0))&amp;"","")</f>
        <v/>
      </c>
      <c r="E16" s="62">
        <f>IFERROR(INDEX('Tubes Bardage'!$E$2:$E$501,MATCH($H$8&amp;"|5",'Tubes Bardage'!$I$2:$I$501,0))&amp;"","")</f>
        <v/>
      </c>
      <c r="F16" s="62">
        <f>IFERROR(INDEX('Tubes Bardage'!$F$2:$F$501,MATCH($H$8&amp;"|5",'Tubes Bardage'!$I$2:$I$501,0))&amp;"","")</f>
        <v/>
      </c>
      <c r="G16" s="62">
        <f>IFERROR(INDEX('Tubes Bardage'!$G$2:$G$501,MATCH($H$8&amp;"|5",'Tubes Bardage'!$I$2:$I$501,0))&amp;"","")</f>
        <v/>
      </c>
      <c r="H16" s="50" t="n"/>
      <c r="I16" s="93">
        <f>IF(IFERROR(INDEX('Tubes Bardage'!$H$2:$H$501,MATCH($H$8&amp;"|5",'Tubes Bardage'!$I$2:$I$501,0))&amp;"","")="C","☒","☐")&amp;" C"&amp;"      "&amp;IF(IFERROR(INDEX('Tubes Bardage'!$H$2:$H$501,MATCH($H$8&amp;"|5",'Tubes Bardage'!$I$2:$I$501,0))&amp;"","")="NC","☒","☐")&amp;" NC"</f>
        <v/>
      </c>
      <c r="J16" s="50" t="n"/>
    </row>
    <row r="17" ht="16.5" customHeight="1">
      <c r="A17" s="62">
        <f>IF(IFERROR(INDEX('Tubes Bardage'!$B$2:$B$501,MATCH($H$8&amp;"|6",'Tubes Bardage'!$I$2:$I$501,0))&amp;"","")="","",TEXT(6,"00"))</f>
        <v/>
      </c>
      <c r="B17" s="62">
        <f>IFERROR(INDEX('Tubes Bardage'!$B$2:$B$501,MATCH($H$8&amp;"|6",'Tubes Bardage'!$I$2:$I$501,0))&amp;"","")</f>
        <v/>
      </c>
      <c r="C17" s="62">
        <f>IFERROR(INDEX('Tubes Bardage'!$C$2:$C$501,MATCH($H$8&amp;"|6",'Tubes Bardage'!$I$2:$I$501,0))&amp;"","")</f>
        <v/>
      </c>
      <c r="D17" s="62">
        <f>IFERROR(INDEX('Tubes Bardage'!$D$2:$D$501,MATCH($H$8&amp;"|6",'Tubes Bardage'!$I$2:$I$501,0))&amp;"","")</f>
        <v/>
      </c>
      <c r="E17" s="62">
        <f>IFERROR(INDEX('Tubes Bardage'!$E$2:$E$501,MATCH($H$8&amp;"|6",'Tubes Bardage'!$I$2:$I$501,0))&amp;"","")</f>
        <v/>
      </c>
      <c r="F17" s="62">
        <f>IFERROR(INDEX('Tubes Bardage'!$F$2:$F$501,MATCH($H$8&amp;"|6",'Tubes Bardage'!$I$2:$I$501,0))&amp;"","")</f>
        <v/>
      </c>
      <c r="G17" s="62">
        <f>IFERROR(INDEX('Tubes Bardage'!$G$2:$G$501,MATCH($H$8&amp;"|6",'Tubes Bardage'!$I$2:$I$501,0))&amp;"","")</f>
        <v/>
      </c>
      <c r="H17" s="50" t="n"/>
      <c r="I17" s="93">
        <f>IF(IFERROR(INDEX('Tubes Bardage'!$H$2:$H$501,MATCH($H$8&amp;"|6",'Tubes Bardage'!$I$2:$I$501,0))&amp;"","")="C","☒","☐")&amp;" C"&amp;"      "&amp;IF(IFERROR(INDEX('Tubes Bardage'!$H$2:$H$501,MATCH($H$8&amp;"|6",'Tubes Bardage'!$I$2:$I$501,0))&amp;"","")="NC","☒","☐")&amp;" NC"</f>
        <v/>
      </c>
      <c r="J17" s="50" t="n"/>
    </row>
    <row r="18" ht="16.5" customHeight="1">
      <c r="A18" s="62">
        <f>IF(IFERROR(INDEX('Tubes Bardage'!$B$2:$B$501,MATCH($H$8&amp;"|7",'Tubes Bardage'!$I$2:$I$501,0))&amp;"","")="","",TEXT(7,"00"))</f>
        <v/>
      </c>
      <c r="B18" s="62">
        <f>IFERROR(INDEX('Tubes Bardage'!$B$2:$B$501,MATCH($H$8&amp;"|7",'Tubes Bardage'!$I$2:$I$501,0))&amp;"","")</f>
        <v/>
      </c>
      <c r="C18" s="62">
        <f>IFERROR(INDEX('Tubes Bardage'!$C$2:$C$501,MATCH($H$8&amp;"|7",'Tubes Bardage'!$I$2:$I$501,0))&amp;"","")</f>
        <v/>
      </c>
      <c r="D18" s="62">
        <f>IFERROR(INDEX('Tubes Bardage'!$D$2:$D$501,MATCH($H$8&amp;"|7",'Tubes Bardage'!$I$2:$I$501,0))&amp;"","")</f>
        <v/>
      </c>
      <c r="E18" s="62">
        <f>IFERROR(INDEX('Tubes Bardage'!$E$2:$E$501,MATCH($H$8&amp;"|7",'Tubes Bardage'!$I$2:$I$501,0))&amp;"","")</f>
        <v/>
      </c>
      <c r="F18" s="62">
        <f>IFERROR(INDEX('Tubes Bardage'!$F$2:$F$501,MATCH($H$8&amp;"|7",'Tubes Bardage'!$I$2:$I$501,0))&amp;"","")</f>
        <v/>
      </c>
      <c r="G18" s="62">
        <f>IFERROR(INDEX('Tubes Bardage'!$G$2:$G$501,MATCH($H$8&amp;"|7",'Tubes Bardage'!$I$2:$I$501,0))&amp;"","")</f>
        <v/>
      </c>
      <c r="H18" s="50" t="n"/>
      <c r="I18" s="93">
        <f>IF(IFERROR(INDEX('Tubes Bardage'!$H$2:$H$501,MATCH($H$8&amp;"|7",'Tubes Bardage'!$I$2:$I$501,0))&amp;"","")="C","☒","☐")&amp;" C"&amp;"      "&amp;IF(IFERROR(INDEX('Tubes Bardage'!$H$2:$H$501,MATCH($H$8&amp;"|7",'Tubes Bardage'!$I$2:$I$501,0))&amp;"","")="NC","☒","☐")&amp;" NC"</f>
        <v/>
      </c>
      <c r="J18" s="50" t="n"/>
    </row>
    <row r="19" ht="16.5" customHeight="1">
      <c r="A19" s="62">
        <f>IF(IFERROR(INDEX('Tubes Bardage'!$B$2:$B$501,MATCH($H$8&amp;"|8",'Tubes Bardage'!$I$2:$I$501,0))&amp;"","")="","",TEXT(8,"00"))</f>
        <v/>
      </c>
      <c r="B19" s="62">
        <f>IFERROR(INDEX('Tubes Bardage'!$B$2:$B$501,MATCH($H$8&amp;"|8",'Tubes Bardage'!$I$2:$I$501,0))&amp;"","")</f>
        <v/>
      </c>
      <c r="C19" s="62">
        <f>IFERROR(INDEX('Tubes Bardage'!$C$2:$C$501,MATCH($H$8&amp;"|8",'Tubes Bardage'!$I$2:$I$501,0))&amp;"","")</f>
        <v/>
      </c>
      <c r="D19" s="62">
        <f>IFERROR(INDEX('Tubes Bardage'!$D$2:$D$501,MATCH($H$8&amp;"|8",'Tubes Bardage'!$I$2:$I$501,0))&amp;"","")</f>
        <v/>
      </c>
      <c r="E19" s="62">
        <f>IFERROR(INDEX('Tubes Bardage'!$E$2:$E$501,MATCH($H$8&amp;"|8",'Tubes Bardage'!$I$2:$I$501,0))&amp;"","")</f>
        <v/>
      </c>
      <c r="F19" s="62">
        <f>IFERROR(INDEX('Tubes Bardage'!$F$2:$F$501,MATCH($H$8&amp;"|8",'Tubes Bardage'!$I$2:$I$501,0))&amp;"","")</f>
        <v/>
      </c>
      <c r="G19" s="62">
        <f>IFERROR(INDEX('Tubes Bardage'!$G$2:$G$501,MATCH($H$8&amp;"|8",'Tubes Bardage'!$I$2:$I$501,0))&amp;"","")</f>
        <v/>
      </c>
      <c r="H19" s="50" t="n"/>
      <c r="I19" s="93">
        <f>IF(IFERROR(INDEX('Tubes Bardage'!$H$2:$H$501,MATCH($H$8&amp;"|8",'Tubes Bardage'!$I$2:$I$501,0))&amp;"","")="C","☒","☐")&amp;" C"&amp;"      "&amp;IF(IFERROR(INDEX('Tubes Bardage'!$H$2:$H$501,MATCH($H$8&amp;"|8",'Tubes Bardage'!$I$2:$I$501,0))&amp;"","")="NC","☒","☐")&amp;" NC"</f>
        <v/>
      </c>
      <c r="J19" s="50" t="n"/>
    </row>
    <row r="20" ht="16.5" customHeight="1">
      <c r="A20" s="62">
        <f>IF(IFERROR(INDEX('Tubes Bardage'!$B$2:$B$501,MATCH($H$8&amp;"|9",'Tubes Bardage'!$I$2:$I$501,0))&amp;"","")="","",TEXT(9,"00"))</f>
        <v/>
      </c>
      <c r="B20" s="62">
        <f>IFERROR(INDEX('Tubes Bardage'!$B$2:$B$501,MATCH($H$8&amp;"|9",'Tubes Bardage'!$I$2:$I$501,0))&amp;"","")</f>
        <v/>
      </c>
      <c r="C20" s="62">
        <f>IFERROR(INDEX('Tubes Bardage'!$C$2:$C$501,MATCH($H$8&amp;"|9",'Tubes Bardage'!$I$2:$I$501,0))&amp;"","")</f>
        <v/>
      </c>
      <c r="D20" s="62">
        <f>IFERROR(INDEX('Tubes Bardage'!$D$2:$D$501,MATCH($H$8&amp;"|9",'Tubes Bardage'!$I$2:$I$501,0))&amp;"","")</f>
        <v/>
      </c>
      <c r="E20" s="62">
        <f>IFERROR(INDEX('Tubes Bardage'!$E$2:$E$501,MATCH($H$8&amp;"|9",'Tubes Bardage'!$I$2:$I$501,0))&amp;"","")</f>
        <v/>
      </c>
      <c r="F20" s="62">
        <f>IFERROR(INDEX('Tubes Bardage'!$F$2:$F$501,MATCH($H$8&amp;"|9",'Tubes Bardage'!$I$2:$I$501,0))&amp;"","")</f>
        <v/>
      </c>
      <c r="G20" s="62">
        <f>IFERROR(INDEX('Tubes Bardage'!$G$2:$G$501,MATCH($H$8&amp;"|9",'Tubes Bardage'!$I$2:$I$501,0))&amp;"","")</f>
        <v/>
      </c>
      <c r="H20" s="50" t="n"/>
      <c r="I20" s="93">
        <f>IF(IFERROR(INDEX('Tubes Bardage'!$H$2:$H$501,MATCH($H$8&amp;"|9",'Tubes Bardage'!$I$2:$I$501,0))&amp;"","")="C","☒","☐")&amp;" C"&amp;"      "&amp;IF(IFERROR(INDEX('Tubes Bardage'!$H$2:$H$501,MATCH($H$8&amp;"|9",'Tubes Bardage'!$I$2:$I$501,0))&amp;"","")="NC","☒","☐")&amp;" NC"</f>
        <v/>
      </c>
      <c r="J20" s="50" t="n"/>
    </row>
    <row r="21" ht="16.5" customHeight="1">
      <c r="A21" s="62">
        <f>IF(IFERROR(INDEX('Tubes Bardage'!$B$2:$B$501,MATCH($H$8&amp;"|10",'Tubes Bardage'!$I$2:$I$501,0))&amp;"","")="","",TEXT(10,"00"))</f>
        <v/>
      </c>
      <c r="B21" s="62">
        <f>IFERROR(INDEX('Tubes Bardage'!$B$2:$B$501,MATCH($H$8&amp;"|10",'Tubes Bardage'!$I$2:$I$501,0))&amp;"","")</f>
        <v/>
      </c>
      <c r="C21" s="62">
        <f>IFERROR(INDEX('Tubes Bardage'!$C$2:$C$501,MATCH($H$8&amp;"|10",'Tubes Bardage'!$I$2:$I$501,0))&amp;"","")</f>
        <v/>
      </c>
      <c r="D21" s="62">
        <f>IFERROR(INDEX('Tubes Bardage'!$D$2:$D$501,MATCH($H$8&amp;"|10",'Tubes Bardage'!$I$2:$I$501,0))&amp;"","")</f>
        <v/>
      </c>
      <c r="E21" s="62">
        <f>IFERROR(INDEX('Tubes Bardage'!$E$2:$E$501,MATCH($H$8&amp;"|10",'Tubes Bardage'!$I$2:$I$501,0))&amp;"","")</f>
        <v/>
      </c>
      <c r="F21" s="62">
        <f>IFERROR(INDEX('Tubes Bardage'!$F$2:$F$501,MATCH($H$8&amp;"|10",'Tubes Bardage'!$I$2:$I$501,0))&amp;"","")</f>
        <v/>
      </c>
      <c r="G21" s="62">
        <f>IFERROR(INDEX('Tubes Bardage'!$G$2:$G$501,MATCH($H$8&amp;"|10",'Tubes Bardage'!$I$2:$I$501,0))&amp;"","")</f>
        <v/>
      </c>
      <c r="H21" s="50" t="n"/>
      <c r="I21" s="93">
        <f>IF(IFERROR(INDEX('Tubes Bardage'!$H$2:$H$501,MATCH($H$8&amp;"|10",'Tubes Bardage'!$I$2:$I$501,0))&amp;"","")="C","☒","☐")&amp;" C"&amp;"      "&amp;IF(IFERROR(INDEX('Tubes Bardage'!$H$2:$H$501,MATCH($H$8&amp;"|10",'Tubes Bardage'!$I$2:$I$501,0))&amp;"","")="NC","☒","☐")&amp;" NC"</f>
        <v/>
      </c>
      <c r="J21" s="50" t="n"/>
    </row>
    <row r="22" ht="16.5" customHeight="1">
      <c r="A22" s="62">
        <f>IF(IFERROR(INDEX('Tubes Bardage'!$B$2:$B$501,MATCH($H$8&amp;"|11",'Tubes Bardage'!$I$2:$I$501,0))&amp;"","")="","",TEXT(11,"00"))</f>
        <v/>
      </c>
      <c r="B22" s="62">
        <f>IFERROR(INDEX('Tubes Bardage'!$B$2:$B$501,MATCH($H$8&amp;"|11",'Tubes Bardage'!$I$2:$I$501,0))&amp;"","")</f>
        <v/>
      </c>
      <c r="C22" s="62">
        <f>IFERROR(INDEX('Tubes Bardage'!$C$2:$C$501,MATCH($H$8&amp;"|11",'Tubes Bardage'!$I$2:$I$501,0))&amp;"","")</f>
        <v/>
      </c>
      <c r="D22" s="62">
        <f>IFERROR(INDEX('Tubes Bardage'!$D$2:$D$501,MATCH($H$8&amp;"|11",'Tubes Bardage'!$I$2:$I$501,0))&amp;"","")</f>
        <v/>
      </c>
      <c r="E22" s="62">
        <f>IFERROR(INDEX('Tubes Bardage'!$E$2:$E$501,MATCH($H$8&amp;"|11",'Tubes Bardage'!$I$2:$I$501,0))&amp;"","")</f>
        <v/>
      </c>
      <c r="F22" s="62">
        <f>IFERROR(INDEX('Tubes Bardage'!$F$2:$F$501,MATCH($H$8&amp;"|11",'Tubes Bardage'!$I$2:$I$501,0))&amp;"","")</f>
        <v/>
      </c>
      <c r="G22" s="62">
        <f>IFERROR(INDEX('Tubes Bardage'!$G$2:$G$501,MATCH($H$8&amp;"|11",'Tubes Bardage'!$I$2:$I$501,0))&amp;"","")</f>
        <v/>
      </c>
      <c r="H22" s="50" t="n"/>
      <c r="I22" s="93">
        <f>IF(IFERROR(INDEX('Tubes Bardage'!$H$2:$H$501,MATCH($H$8&amp;"|11",'Tubes Bardage'!$I$2:$I$501,0))&amp;"","")="C","☒","☐")&amp;" C"&amp;"      "&amp;IF(IFERROR(INDEX('Tubes Bardage'!$H$2:$H$501,MATCH($H$8&amp;"|11",'Tubes Bardage'!$I$2:$I$501,0))&amp;"","")="NC","☒","☐")&amp;" NC"</f>
        <v/>
      </c>
      <c r="J22" s="50" t="n"/>
    </row>
    <row r="23" ht="16.5" customHeight="1">
      <c r="A23" s="62">
        <f>IF(IFERROR(INDEX('Tubes Bardage'!$B$2:$B$501,MATCH($H$8&amp;"|12",'Tubes Bardage'!$I$2:$I$501,0))&amp;"","")="","",TEXT(12,"00"))</f>
        <v/>
      </c>
      <c r="B23" s="62">
        <f>IFERROR(INDEX('Tubes Bardage'!$B$2:$B$501,MATCH($H$8&amp;"|12",'Tubes Bardage'!$I$2:$I$501,0))&amp;"","")</f>
        <v/>
      </c>
      <c r="C23" s="62">
        <f>IFERROR(INDEX('Tubes Bardage'!$C$2:$C$501,MATCH($H$8&amp;"|12",'Tubes Bardage'!$I$2:$I$501,0))&amp;"","")</f>
        <v/>
      </c>
      <c r="D23" s="62">
        <f>IFERROR(INDEX('Tubes Bardage'!$D$2:$D$501,MATCH($H$8&amp;"|12",'Tubes Bardage'!$I$2:$I$501,0))&amp;"","")</f>
        <v/>
      </c>
      <c r="E23" s="62">
        <f>IFERROR(INDEX('Tubes Bardage'!$E$2:$E$501,MATCH($H$8&amp;"|12",'Tubes Bardage'!$I$2:$I$501,0))&amp;"","")</f>
        <v/>
      </c>
      <c r="F23" s="62">
        <f>IFERROR(INDEX('Tubes Bardage'!$F$2:$F$501,MATCH($H$8&amp;"|12",'Tubes Bardage'!$I$2:$I$501,0))&amp;"","")</f>
        <v/>
      </c>
      <c r="G23" s="62">
        <f>IFERROR(INDEX('Tubes Bardage'!$G$2:$G$501,MATCH($H$8&amp;"|12",'Tubes Bardage'!$I$2:$I$501,0))&amp;"","")</f>
        <v/>
      </c>
      <c r="H23" s="50" t="n"/>
      <c r="I23" s="93">
        <f>IF(IFERROR(INDEX('Tubes Bardage'!$H$2:$H$501,MATCH($H$8&amp;"|12",'Tubes Bardage'!$I$2:$I$501,0))&amp;"","")="C","☒","☐")&amp;" C"&amp;"      "&amp;IF(IFERROR(INDEX('Tubes Bardage'!$H$2:$H$501,MATCH($H$8&amp;"|12",'Tubes Bardage'!$I$2:$I$501,0))&amp;"","")="NC","☒","☐")&amp;" NC"</f>
        <v/>
      </c>
      <c r="J23" s="50" t="n"/>
    </row>
    <row r="24" ht="16.5" customHeight="1">
      <c r="A24" s="62">
        <f>IF(IFERROR(INDEX('Tubes Bardage'!$B$2:$B$501,MATCH($H$8&amp;"|13",'Tubes Bardage'!$I$2:$I$501,0))&amp;"","")="","",TEXT(13,"00"))</f>
        <v/>
      </c>
      <c r="B24" s="62">
        <f>IFERROR(INDEX('Tubes Bardage'!$B$2:$B$501,MATCH($H$8&amp;"|13",'Tubes Bardage'!$I$2:$I$501,0))&amp;"","")</f>
        <v/>
      </c>
      <c r="C24" s="62">
        <f>IFERROR(INDEX('Tubes Bardage'!$C$2:$C$501,MATCH($H$8&amp;"|13",'Tubes Bardage'!$I$2:$I$501,0))&amp;"","")</f>
        <v/>
      </c>
      <c r="D24" s="62">
        <f>IFERROR(INDEX('Tubes Bardage'!$D$2:$D$501,MATCH($H$8&amp;"|13",'Tubes Bardage'!$I$2:$I$501,0))&amp;"","")</f>
        <v/>
      </c>
      <c r="E24" s="62">
        <f>IFERROR(INDEX('Tubes Bardage'!$E$2:$E$501,MATCH($H$8&amp;"|13",'Tubes Bardage'!$I$2:$I$501,0))&amp;"","")</f>
        <v/>
      </c>
      <c r="F24" s="62">
        <f>IFERROR(INDEX('Tubes Bardage'!$F$2:$F$501,MATCH($H$8&amp;"|13",'Tubes Bardage'!$I$2:$I$501,0))&amp;"","")</f>
        <v/>
      </c>
      <c r="G24" s="62">
        <f>IFERROR(INDEX('Tubes Bardage'!$G$2:$G$501,MATCH($H$8&amp;"|13",'Tubes Bardage'!$I$2:$I$501,0))&amp;"","")</f>
        <v/>
      </c>
      <c r="H24" s="50" t="n"/>
      <c r="I24" s="93">
        <f>IF(IFERROR(INDEX('Tubes Bardage'!$H$2:$H$501,MATCH($H$8&amp;"|13",'Tubes Bardage'!$I$2:$I$501,0))&amp;"","")="C","☒","☐")&amp;" C"&amp;"      "&amp;IF(IFERROR(INDEX('Tubes Bardage'!$H$2:$H$501,MATCH($H$8&amp;"|13",'Tubes Bardage'!$I$2:$I$501,0))&amp;"","")="NC","☒","☐")&amp;" NC"</f>
        <v/>
      </c>
      <c r="J24" s="50" t="n"/>
    </row>
    <row r="25" ht="16.5" customHeight="1">
      <c r="A25" s="62">
        <f>IF(IFERROR(INDEX('Tubes Bardage'!$B$2:$B$501,MATCH($H$8&amp;"|14",'Tubes Bardage'!$I$2:$I$501,0))&amp;"","")="","",TEXT(14,"00"))</f>
        <v/>
      </c>
      <c r="B25" s="62">
        <f>IFERROR(INDEX('Tubes Bardage'!$B$2:$B$501,MATCH($H$8&amp;"|14",'Tubes Bardage'!$I$2:$I$501,0))&amp;"","")</f>
        <v/>
      </c>
      <c r="C25" s="62">
        <f>IFERROR(INDEX('Tubes Bardage'!$C$2:$C$501,MATCH($H$8&amp;"|14",'Tubes Bardage'!$I$2:$I$501,0))&amp;"","")</f>
        <v/>
      </c>
      <c r="D25" s="62">
        <f>IFERROR(INDEX('Tubes Bardage'!$D$2:$D$501,MATCH($H$8&amp;"|14",'Tubes Bardage'!$I$2:$I$501,0))&amp;"","")</f>
        <v/>
      </c>
      <c r="E25" s="62">
        <f>IFERROR(INDEX('Tubes Bardage'!$E$2:$E$501,MATCH($H$8&amp;"|14",'Tubes Bardage'!$I$2:$I$501,0))&amp;"","")</f>
        <v/>
      </c>
      <c r="F25" s="62">
        <f>IFERROR(INDEX('Tubes Bardage'!$F$2:$F$501,MATCH($H$8&amp;"|14",'Tubes Bardage'!$I$2:$I$501,0))&amp;"","")</f>
        <v/>
      </c>
      <c r="G25" s="62">
        <f>IFERROR(INDEX('Tubes Bardage'!$G$2:$G$501,MATCH($H$8&amp;"|14",'Tubes Bardage'!$I$2:$I$501,0))&amp;"","")</f>
        <v/>
      </c>
      <c r="H25" s="50" t="n"/>
      <c r="I25" s="93">
        <f>IF(IFERROR(INDEX('Tubes Bardage'!$H$2:$H$501,MATCH($H$8&amp;"|14",'Tubes Bardage'!$I$2:$I$501,0))&amp;"","")="C","☒","☐")&amp;" C"&amp;"      "&amp;IF(IFERROR(INDEX('Tubes Bardage'!$H$2:$H$501,MATCH($H$8&amp;"|14",'Tubes Bardage'!$I$2:$I$501,0))&amp;"","")="NC","☒","☐")&amp;" NC"</f>
        <v/>
      </c>
      <c r="J25" s="50" t="n"/>
    </row>
    <row r="26" ht="16.5" customHeight="1">
      <c r="A26" s="62">
        <f>IF(IFERROR(INDEX('Tubes Bardage'!$B$2:$B$501,MATCH($H$8&amp;"|15",'Tubes Bardage'!$I$2:$I$501,0))&amp;"","")="","",TEXT(15,"00"))</f>
        <v/>
      </c>
      <c r="B26" s="62">
        <f>IFERROR(INDEX('Tubes Bardage'!$B$2:$B$501,MATCH($H$8&amp;"|15",'Tubes Bardage'!$I$2:$I$501,0))&amp;"","")</f>
        <v/>
      </c>
      <c r="C26" s="62">
        <f>IFERROR(INDEX('Tubes Bardage'!$C$2:$C$501,MATCH($H$8&amp;"|15",'Tubes Bardage'!$I$2:$I$501,0))&amp;"","")</f>
        <v/>
      </c>
      <c r="D26" s="62">
        <f>IFERROR(INDEX('Tubes Bardage'!$D$2:$D$501,MATCH($H$8&amp;"|15",'Tubes Bardage'!$I$2:$I$501,0))&amp;"","")</f>
        <v/>
      </c>
      <c r="E26" s="62">
        <f>IFERROR(INDEX('Tubes Bardage'!$E$2:$E$501,MATCH($H$8&amp;"|15",'Tubes Bardage'!$I$2:$I$501,0))&amp;"","")</f>
        <v/>
      </c>
      <c r="F26" s="62">
        <f>IFERROR(INDEX('Tubes Bardage'!$F$2:$F$501,MATCH($H$8&amp;"|15",'Tubes Bardage'!$I$2:$I$501,0))&amp;"","")</f>
        <v/>
      </c>
      <c r="G26" s="62">
        <f>IFERROR(INDEX('Tubes Bardage'!$G$2:$G$501,MATCH($H$8&amp;"|15",'Tubes Bardage'!$I$2:$I$501,0))&amp;"","")</f>
        <v/>
      </c>
      <c r="H26" s="50" t="n"/>
      <c r="I26" s="93">
        <f>IF(IFERROR(INDEX('Tubes Bardage'!$H$2:$H$501,MATCH($H$8&amp;"|15",'Tubes Bardage'!$I$2:$I$501,0))&amp;"","")="C","☒","☐")&amp;" C"&amp;"      "&amp;IF(IFERROR(INDEX('Tubes Bardage'!$H$2:$H$501,MATCH($H$8&amp;"|15",'Tubes Bardage'!$I$2:$I$501,0))&amp;"","")="NC","☒","☐")&amp;" NC"</f>
        <v/>
      </c>
      <c r="J26" s="50" t="n"/>
    </row>
    <row r="27" ht="16.5" customHeight="1">
      <c r="A27" s="62">
        <f>IF(IFERROR(INDEX('Tubes Bardage'!$B$2:$B$501,MATCH($H$8&amp;"|16",'Tubes Bardage'!$I$2:$I$501,0))&amp;"","")="","",TEXT(16,"00"))</f>
        <v/>
      </c>
      <c r="B27" s="62">
        <f>IFERROR(INDEX('Tubes Bardage'!$B$2:$B$501,MATCH($H$8&amp;"|16",'Tubes Bardage'!$I$2:$I$501,0))&amp;"","")</f>
        <v/>
      </c>
      <c r="C27" s="62">
        <f>IFERROR(INDEX('Tubes Bardage'!$C$2:$C$501,MATCH($H$8&amp;"|16",'Tubes Bardage'!$I$2:$I$501,0))&amp;"","")</f>
        <v/>
      </c>
      <c r="D27" s="62">
        <f>IFERROR(INDEX('Tubes Bardage'!$D$2:$D$501,MATCH($H$8&amp;"|16",'Tubes Bardage'!$I$2:$I$501,0))&amp;"","")</f>
        <v/>
      </c>
      <c r="E27" s="62">
        <f>IFERROR(INDEX('Tubes Bardage'!$E$2:$E$501,MATCH($H$8&amp;"|16",'Tubes Bardage'!$I$2:$I$501,0))&amp;"","")</f>
        <v/>
      </c>
      <c r="F27" s="62">
        <f>IFERROR(INDEX('Tubes Bardage'!$F$2:$F$501,MATCH($H$8&amp;"|16",'Tubes Bardage'!$I$2:$I$501,0))&amp;"","")</f>
        <v/>
      </c>
      <c r="G27" s="62">
        <f>IFERROR(INDEX('Tubes Bardage'!$G$2:$G$501,MATCH($H$8&amp;"|16",'Tubes Bardage'!$I$2:$I$501,0))&amp;"","")</f>
        <v/>
      </c>
      <c r="H27" s="50" t="n"/>
      <c r="I27" s="93">
        <f>IF(IFERROR(INDEX('Tubes Bardage'!$H$2:$H$501,MATCH($H$8&amp;"|16",'Tubes Bardage'!$I$2:$I$501,0))&amp;"","")="C","☒","☐")&amp;" C"&amp;"      "&amp;IF(IFERROR(INDEX('Tubes Bardage'!$H$2:$H$501,MATCH($H$8&amp;"|16",'Tubes Bardage'!$I$2:$I$501,0))&amp;"","")="NC","☒","☐")&amp;" NC"</f>
        <v/>
      </c>
      <c r="J27" s="50" t="n"/>
    </row>
    <row r="28" ht="16.5" customHeight="1">
      <c r="A28" s="62">
        <f>IF(IFERROR(INDEX('Tubes Bardage'!$B$2:$B$501,MATCH($H$8&amp;"|17",'Tubes Bardage'!$I$2:$I$501,0))&amp;"","")="","",TEXT(17,"00"))</f>
        <v/>
      </c>
      <c r="B28" s="62">
        <f>IFERROR(INDEX('Tubes Bardage'!$B$2:$B$501,MATCH($H$8&amp;"|17",'Tubes Bardage'!$I$2:$I$501,0))&amp;"","")</f>
        <v/>
      </c>
      <c r="C28" s="62">
        <f>IFERROR(INDEX('Tubes Bardage'!$C$2:$C$501,MATCH($H$8&amp;"|17",'Tubes Bardage'!$I$2:$I$501,0))&amp;"","")</f>
        <v/>
      </c>
      <c r="D28" s="62">
        <f>IFERROR(INDEX('Tubes Bardage'!$D$2:$D$501,MATCH($H$8&amp;"|17",'Tubes Bardage'!$I$2:$I$501,0))&amp;"","")</f>
        <v/>
      </c>
      <c r="E28" s="62">
        <f>IFERROR(INDEX('Tubes Bardage'!$E$2:$E$501,MATCH($H$8&amp;"|17",'Tubes Bardage'!$I$2:$I$501,0))&amp;"","")</f>
        <v/>
      </c>
      <c r="F28" s="62">
        <f>IFERROR(INDEX('Tubes Bardage'!$F$2:$F$501,MATCH($H$8&amp;"|17",'Tubes Bardage'!$I$2:$I$501,0))&amp;"","")</f>
        <v/>
      </c>
      <c r="G28" s="62">
        <f>IFERROR(INDEX('Tubes Bardage'!$G$2:$G$501,MATCH($H$8&amp;"|17",'Tubes Bardage'!$I$2:$I$501,0))&amp;"","")</f>
        <v/>
      </c>
      <c r="H28" s="50" t="n"/>
      <c r="I28" s="93">
        <f>IF(IFERROR(INDEX('Tubes Bardage'!$H$2:$H$501,MATCH($H$8&amp;"|17",'Tubes Bardage'!$I$2:$I$501,0))&amp;"","")="C","☒","☐")&amp;" C"&amp;"      "&amp;IF(IFERROR(INDEX('Tubes Bardage'!$H$2:$H$501,MATCH($H$8&amp;"|17",'Tubes Bardage'!$I$2:$I$501,0))&amp;"","")="NC","☒","☐")&amp;" NC"</f>
        <v/>
      </c>
      <c r="J28" s="50" t="n"/>
    </row>
    <row r="29" ht="222.4" customHeight="1">
      <c r="A29" s="65">
        <f>"Remarques : "&amp;IFERROR(INDEX(Registre!$O$2:$O$1999,IF($L$2=0,-1,$L$2))&amp;"","")</f>
        <v/>
      </c>
      <c r="B29" s="52" t="n"/>
      <c r="C29" s="52" t="n"/>
      <c r="D29" s="52" t="n"/>
      <c r="E29" s="52" t="n"/>
      <c r="F29" s="52" t="n"/>
      <c r="G29" s="52" t="n"/>
      <c r="H29" s="52" t="n"/>
      <c r="I29" s="52" t="n"/>
      <c r="J29" s="50" t="n"/>
    </row>
    <row r="30" ht="30" customHeight="1">
      <c r="A30" s="64" t="inlineStr">
        <is>
          <t>Conclusion de l’inspection</t>
        </is>
      </c>
      <c r="B30" s="50" t="n"/>
      <c r="C30" s="59">
        <f>IF(IFERROR(INDEX(Registre!$N$2:$N$1999,IF($L$2=0,-1,$L$2))&amp;"","")="Non applicable","☒","☐")&amp;"  Non applicable"</f>
        <v/>
      </c>
      <c r="D30" s="52" t="n"/>
      <c r="E30" s="52" t="n"/>
      <c r="F30" s="50" t="n"/>
      <c r="G30" s="59">
        <f>IF(IFERROR(INDEX(Registre!$N$2:$N$1999,IF($L$2=0,-1,$L$2))&amp;"","")="Accepté","☒","☐")&amp;"  Accepté"</f>
        <v/>
      </c>
      <c r="H30" s="50" t="n"/>
      <c r="I30" s="59">
        <f>IF(IFERROR(INDEX(Registre!$N$2:$N$1999,IF($L$2=0,-1,$L$2))&amp;"","")="Rejeté","☒","☐")&amp;"  Rejeté"</f>
        <v/>
      </c>
      <c r="J30" s="50" t="n"/>
    </row>
    <row r="31" ht="30" customHeight="1">
      <c r="A31" s="64" t="inlineStr">
        <is>
          <t>APPROBATION</t>
        </is>
      </c>
      <c r="B31" s="56" t="n"/>
      <c r="C31" s="66" t="inlineStr">
        <is>
          <t>C3</t>
        </is>
      </c>
      <c r="D31" s="52" t="n"/>
      <c r="E31" s="52" t="n"/>
      <c r="F31" s="50" t="n"/>
      <c r="G31" s="66" t="inlineStr">
        <is>
          <t>C1</t>
        </is>
      </c>
      <c r="H31" s="56" t="n"/>
      <c r="I31" s="66" t="inlineStr">
        <is>
          <t>CA</t>
        </is>
      </c>
      <c r="J31" s="56" t="n"/>
    </row>
    <row r="32" ht="30" customHeight="1">
      <c r="A32" s="57" t="n"/>
      <c r="B32" s="58" t="n"/>
      <c r="C32" s="66" t="inlineStr">
        <is>
          <t>CST</t>
        </is>
      </c>
      <c r="D32" s="50" t="n"/>
      <c r="E32" s="66" t="inlineStr">
        <is>
          <t>QCI</t>
        </is>
      </c>
      <c r="F32" s="50" t="n"/>
      <c r="G32" s="57" t="n"/>
      <c r="H32" s="58" t="n"/>
      <c r="I32" s="57" t="n"/>
      <c r="J32" s="58" t="n"/>
    </row>
    <row r="33" ht="30" customHeight="1">
      <c r="A33" s="63" t="inlineStr">
        <is>
          <t>Nom</t>
        </is>
      </c>
      <c r="B33" s="50" t="n"/>
      <c r="C33" s="55" t="n"/>
      <c r="D33" s="50" t="n"/>
      <c r="E33" s="55" t="n"/>
      <c r="F33" s="50" t="n"/>
      <c r="G33" s="55" t="n"/>
      <c r="H33" s="50" t="n"/>
      <c r="I33" s="55" t="n"/>
      <c r="J33" s="50" t="n"/>
    </row>
    <row r="34" ht="30" customHeight="1">
      <c r="A34" s="63" t="inlineStr">
        <is>
          <t>Signature</t>
        </is>
      </c>
      <c r="B34" s="50" t="n"/>
      <c r="C34" s="55" t="n"/>
      <c r="D34" s="50" t="n"/>
      <c r="E34" s="55" t="n"/>
      <c r="F34" s="50" t="n"/>
      <c r="G34" s="55" t="n"/>
      <c r="H34" s="50" t="n"/>
      <c r="I34" s="55" t="n"/>
      <c r="J34" s="50" t="n"/>
    </row>
    <row r="35" ht="30" customHeight="1">
      <c r="A35" s="63" t="inlineStr">
        <is>
          <t>Date</t>
        </is>
      </c>
      <c r="B35" s="50" t="n"/>
      <c r="C35" s="55" t="n"/>
      <c r="D35" s="50" t="n"/>
      <c r="E35" s="55" t="n"/>
      <c r="F35" s="50" t="n"/>
      <c r="G35" s="55" t="n"/>
      <c r="H35" s="50" t="n"/>
      <c r="I35" s="55" t="n"/>
      <c r="J35" s="50" t="n"/>
    </row>
  </sheetData>
  <mergeCells count="82">
    <mergeCell ref="G21:H21"/>
    <mergeCell ref="G23:H23"/>
    <mergeCell ref="I26:J26"/>
    <mergeCell ref="A7:B7"/>
    <mergeCell ref="I16:J16"/>
    <mergeCell ref="I25:J25"/>
    <mergeCell ref="G18:H18"/>
    <mergeCell ref="I18:J18"/>
    <mergeCell ref="E34:F34"/>
    <mergeCell ref="G34:H34"/>
    <mergeCell ref="A33:B33"/>
    <mergeCell ref="A35:B35"/>
    <mergeCell ref="G20:H20"/>
    <mergeCell ref="I20:J20"/>
    <mergeCell ref="I13:J13"/>
    <mergeCell ref="G22:H22"/>
    <mergeCell ref="I30:J30"/>
    <mergeCell ref="A30:B30"/>
    <mergeCell ref="G12:H12"/>
    <mergeCell ref="I15:J15"/>
    <mergeCell ref="A29:J29"/>
    <mergeCell ref="A4:J4"/>
    <mergeCell ref="C1:H3"/>
    <mergeCell ref="A1:B3"/>
    <mergeCell ref="C30:F30"/>
    <mergeCell ref="G24:H24"/>
    <mergeCell ref="I24:J24"/>
    <mergeCell ref="G33:H33"/>
    <mergeCell ref="A31:B32"/>
    <mergeCell ref="I33:J33"/>
    <mergeCell ref="A8:B8"/>
    <mergeCell ref="I17:J17"/>
    <mergeCell ref="G26:H26"/>
    <mergeCell ref="C8:D8"/>
    <mergeCell ref="G35:H35"/>
    <mergeCell ref="I35:J35"/>
    <mergeCell ref="G16:H16"/>
    <mergeCell ref="I10:J10"/>
    <mergeCell ref="G25:H25"/>
    <mergeCell ref="E8:G8"/>
    <mergeCell ref="I19:J19"/>
    <mergeCell ref="I9:J9"/>
    <mergeCell ref="A34:B34"/>
    <mergeCell ref="C34:D34"/>
    <mergeCell ref="I2:J2"/>
    <mergeCell ref="G11:H11"/>
    <mergeCell ref="C6:J6"/>
    <mergeCell ref="I11:J11"/>
    <mergeCell ref="G13:H13"/>
    <mergeCell ref="I31:J32"/>
    <mergeCell ref="I21:J21"/>
    <mergeCell ref="G15:H15"/>
    <mergeCell ref="G31:H32"/>
    <mergeCell ref="H8:J8"/>
    <mergeCell ref="A5:B5"/>
    <mergeCell ref="I23:J23"/>
    <mergeCell ref="C31:F31"/>
    <mergeCell ref="C32:D32"/>
    <mergeCell ref="E32:F32"/>
    <mergeCell ref="A10:H10"/>
    <mergeCell ref="A9:H9"/>
    <mergeCell ref="I34:J34"/>
    <mergeCell ref="C33:D33"/>
    <mergeCell ref="E33:F33"/>
    <mergeCell ref="G27:H27"/>
    <mergeCell ref="I27:J27"/>
    <mergeCell ref="C5:J5"/>
    <mergeCell ref="G17:H17"/>
    <mergeCell ref="A6:B6"/>
    <mergeCell ref="C35:D35"/>
    <mergeCell ref="E35:F35"/>
    <mergeCell ref="G19:H19"/>
    <mergeCell ref="G28:H28"/>
    <mergeCell ref="I22:J22"/>
    <mergeCell ref="I28:J28"/>
    <mergeCell ref="I3:J3"/>
    <mergeCell ref="I12:J12"/>
    <mergeCell ref="G30:H30"/>
    <mergeCell ref="G14:H14"/>
    <mergeCell ref="I14:J14"/>
    <mergeCell ref="I1:J1"/>
    <mergeCell ref="C7:J7"/>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Liste_BAR</formula1>
      <formula2>0</formula2>
    </dataValidation>
  </dataValidations>
  <printOptions horizontalCentered="1"/>
  <pageMargins left="0.4" right="0.4" top="0.5" bottom="0.5" header="0.3" footer="0.3"/>
  <pageSetup orientation="portrait" paperSize="9" scale="78" horizontalDpi="300" verticalDpi="300"/>
  <drawing xmlns:r="http://schemas.openxmlformats.org/officeDocument/2006/relationships" r:id="rId1"/>
</worksheet>
</file>

<file path=xl/worksheets/sheet9.xml><?xml version="1.0" encoding="utf-8"?>
<worksheet xmlns="http://schemas.openxmlformats.org/spreadsheetml/2006/main">
  <sheetPr>
    <tabColor rgb="FF1F4E78"/>
    <outlinePr summaryBelow="1" summaryRight="1"/>
    <pageSetUpPr fitToPage="1"/>
  </sheetPr>
  <dimension ref="A1:L28"/>
  <sheetViews>
    <sheetView showGridLines="0" topLeftCell="A3" zoomScaleNormal="100" workbookViewId="0">
      <selection activeCell="A9" sqref="A9:XFD9"/>
    </sheetView>
  </sheetViews>
  <sheetFormatPr baseColWidth="8" defaultColWidth="8.7109375" defaultRowHeight="15"/>
  <cols>
    <col width="9.28515625" customWidth="1" min="1" max="1"/>
    <col width="12.140625" customWidth="1" min="2" max="10"/>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 customWidth="1" min="11" max="11"/>
    <col width="42" customWidth="1" min="12" max="12"/>
  </cols>
  <sheetData>
    <row r="1" ht="21.75" customHeight="1">
      <c r="A1" s="49" t="n"/>
      <c r="B1" s="56" t="n"/>
      <c r="C1" s="67">
        <f>Paramètres!$C$6</f>
        <v/>
      </c>
      <c r="D1" s="101" t="n"/>
      <c r="E1" s="101" t="n"/>
      <c r="F1" s="101" t="n"/>
      <c r="G1" s="101" t="n"/>
      <c r="H1" s="56" t="n"/>
      <c r="I1" s="55">
        <f>Paramètres!$D$6</f>
        <v/>
      </c>
      <c r="J1" s="50" t="n"/>
      <c r="L1" s="29" t="inlineStr">
        <is>
          <t>Calcul (ne pas modifier) – ligne registre :</t>
        </is>
      </c>
    </row>
    <row r="2" ht="21.75" customHeight="1">
      <c r="A2" s="60" t="n"/>
      <c r="B2" s="61" t="n"/>
      <c r="C2" s="60" t="n"/>
      <c r="H2" s="61" t="n"/>
      <c r="I2" s="55">
        <f>"Date: "&amp;Paramètres!$E$6</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Cintrage'!$A$2:$A$501,0),0)</f>
        <v/>
      </c>
    </row>
    <row r="4" ht="27.95" customHeight="1">
      <c r="A4" s="67" t="inlineStr">
        <is>
          <t>Procès-Verbal De Cintrage Pipe</t>
        </is>
      </c>
      <c r="B4" s="52" t="n"/>
      <c r="C4" s="52" t="n"/>
      <c r="D4" s="52" t="n"/>
      <c r="E4" s="52" t="n"/>
      <c r="F4" s="52" t="n"/>
      <c r="G4" s="52" t="n"/>
      <c r="H4" s="52" t="n"/>
      <c r="I4" s="52" t="n"/>
      <c r="J4" s="50" t="n"/>
      <c r="L4" s="32">
        <f>IF($H$8="","",IF($L$2=0,"⚠ RFI absent du Registre",IF(INDEX(Registre!$A$2:$A$1999,IF($L$2=0,-1,$L$2))&lt;&gt;"Cintrage","⚠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21063-G4-PPL-RFI-0188</t>
        </is>
      </c>
      <c r="I8" s="52" t="n"/>
      <c r="J8" s="50" t="n"/>
    </row>
    <row r="9" ht="30" customHeight="1">
      <c r="A9" s="67" t="inlineStr">
        <is>
          <t>Caractéristique De La Section</t>
        </is>
      </c>
      <c r="B9" s="52" t="n"/>
      <c r="C9" s="52" t="n"/>
      <c r="D9" s="52" t="n"/>
      <c r="E9" s="52" t="n"/>
      <c r="F9" s="52" t="n"/>
      <c r="G9" s="52" t="n"/>
      <c r="H9" s="52" t="n"/>
      <c r="I9" s="52" t="n"/>
      <c r="J9" s="50" t="n"/>
    </row>
    <row r="10" ht="30" customHeight="1">
      <c r="A10" s="67" t="inlineStr">
        <is>
          <t>N° pipe</t>
        </is>
      </c>
      <c r="B10" s="50" t="n"/>
      <c r="C10" s="67" t="inlineStr">
        <is>
          <t>N° de coulée</t>
        </is>
      </c>
      <c r="D10" s="50" t="n"/>
      <c r="E10" s="67" t="inlineStr">
        <is>
          <t>Diamètre</t>
        </is>
      </c>
      <c r="F10" s="67" t="inlineStr">
        <is>
          <t>Matériel</t>
        </is>
      </c>
      <c r="G10" s="67" t="inlineStr">
        <is>
          <t>Epaisseur Nominale (mm)</t>
        </is>
      </c>
      <c r="H10" s="50" t="n"/>
      <c r="I10" s="67" t="inlineStr">
        <is>
          <t>Epaisseur Mesurée (mm)</t>
        </is>
      </c>
      <c r="J10" s="50" t="n"/>
    </row>
    <row r="11" ht="19.5" customHeight="1">
      <c r="A11" s="93">
        <f>IFERROR(INDEX('Données Cintrage'!$B$2:$B$501,IF($L$3=0,-1,$L$3))&amp;"","")</f>
        <v/>
      </c>
      <c r="B11" s="50" t="n"/>
      <c r="C11" s="93">
        <f>IFERROR(INDEX('Données Cintrage'!$C$2:$C$501,IF($L$3=0,-1,$L$3))&amp;"","")</f>
        <v/>
      </c>
      <c r="D11" s="50" t="n"/>
      <c r="E11" s="93">
        <f>IFERROR(INDEX('Données Cintrage'!$D$2:$D$501,IF($L$3=0,-1,$L$3))&amp;"","")</f>
        <v/>
      </c>
      <c r="F11" s="93">
        <f>IFERROR(INDEX('Données Cintrage'!$E$2:$E$501,IF($L$3=0,-1,$L$3))&amp;"","")</f>
        <v/>
      </c>
      <c r="G11" s="93">
        <f>IFERROR(INDEX('Données Cintrage'!$F$2:$F$501,IF($L$3=0,-1,$L$3))&amp;"","")</f>
        <v/>
      </c>
      <c r="H11" s="50" t="n"/>
      <c r="I11" s="93">
        <f>IFERROR(INDEX('Données Cintrage'!$G$2:$G$501,IF($L$3=0,-1,$L$3))&amp;"","")</f>
        <v/>
      </c>
      <c r="J11" s="50" t="n"/>
    </row>
    <row r="12" ht="19.5" customHeight="1">
      <c r="A12" s="90">
        <f>"Rayon de courbure : "&amp;IFERROR(INDEX('Données Cintrage'!$H$2:$H$501,IF($L$3=0,-1,$L$3))&amp;"","")</f>
        <v/>
      </c>
      <c r="B12" s="52" t="n"/>
      <c r="C12" s="52" t="n"/>
      <c r="D12" s="52" t="n"/>
      <c r="E12" s="50" t="n"/>
      <c r="F12" s="90">
        <f>"Angle : "&amp;IFERROR(INDEX('Données Cintrage'!$I$2:$I$501,IF($L$3=0,-1,$L$3))&amp;"","")</f>
        <v/>
      </c>
      <c r="G12" s="52" t="n"/>
      <c r="H12" s="52" t="n"/>
      <c r="I12" s="52" t="n"/>
      <c r="J12" s="50" t="n"/>
    </row>
    <row r="13" ht="19.5" customHeight="1">
      <c r="A13" s="90" t="inlineStr">
        <is>
          <t>Jauge 97 % ND interne appliqué</t>
        </is>
      </c>
      <c r="B13" s="52" t="n"/>
      <c r="C13" s="52" t="n"/>
      <c r="D13" s="52" t="n"/>
      <c r="E13" s="50" t="n"/>
      <c r="F13" s="93">
        <f>IF(IFERROR(INDEX('Données Cintrage'!$J$2:$J$501,IF($L$3=0,-1,$L$3))&amp;"","")="Oui","☒","☐")&amp;" Oui"&amp;"          "&amp;IF(IFERROR(INDEX('Données Cintrage'!$J$2:$J$501,IF($L$3=0,-1,$L$3))&amp;"","")="Non","☒","☐")&amp;" Non"</f>
        <v/>
      </c>
      <c r="G13" s="52" t="n"/>
      <c r="H13" s="52" t="n"/>
      <c r="I13" s="52" t="n"/>
      <c r="J13" s="50" t="n"/>
    </row>
    <row r="14" ht="30" customHeight="1">
      <c r="A14" s="67" t="inlineStr">
        <is>
          <t>Vérification de la section cintrée</t>
        </is>
      </c>
      <c r="B14" s="52" t="n"/>
      <c r="C14" s="52" t="n"/>
      <c r="D14" s="52" t="n"/>
      <c r="E14" s="52" t="n"/>
      <c r="F14" s="52" t="n"/>
      <c r="G14" s="52" t="n"/>
      <c r="H14" s="52" t="n"/>
      <c r="I14" s="52" t="n"/>
      <c r="J14" s="50" t="n"/>
    </row>
    <row r="15" ht="18" customHeight="1">
      <c r="A15" s="96" t="inlineStr">
        <is>
          <t>Position longitudinale de la soudure</t>
        </is>
      </c>
      <c r="B15" s="101" t="n"/>
      <c r="C15" s="101" t="n"/>
      <c r="D15" s="56" t="n"/>
      <c r="E15" s="97">
        <f>"Extrémités rectilignes"&amp;CHAR(10)&amp;"&gt;= 1.5 m"&amp;CHAR(10)&amp;CHAR(10)&amp;CHAR(10)&amp;IF(IFERROR(INDEX('Données Cintrage'!$K$2:$K$501,IF($L$3=0,-1,$L$3))&amp;"","")="Oui","☒","☐")&amp;" Oui"&amp;"       "&amp;IF(IFERROR(INDEX('Données Cintrage'!$K$2:$K$501,IF($L$3=0,-1,$L$3))&amp;"","")="Non","☒","☐")&amp;" Non"</f>
        <v/>
      </c>
      <c r="F15" s="101" t="n"/>
      <c r="G15" s="56" t="n"/>
      <c r="H15" s="96">
        <f>"Traçabilité du pipe cintrée"&amp;CHAR(10)&amp;"Ligne, diamètre, angle"&amp;CHAR(10)&amp;"N du PK d’installation"&amp;CHAR(10)&amp;CHAR(10)&amp;IF(IFERROR(INDEX('Données Cintrage'!$L$2:$L$501,IF($L$3=0,-1,$L$3))&amp;"","")="C","☒","☐")&amp;" C"&amp;"       "&amp;IF(IFERROR(INDEX('Données Cintrage'!$L$2:$L$501,IF($L$3=0,-1,$L$3))&amp;"","")="NC","☒","☐")&amp;" NC"</f>
        <v/>
      </c>
      <c r="I15" s="101" t="n"/>
      <c r="J15" s="56" t="n"/>
    </row>
    <row r="16" ht="18" customHeight="1">
      <c r="A16" s="60" t="n"/>
      <c r="D16" s="61" t="n"/>
      <c r="E16" s="60" t="n"/>
      <c r="G16" s="61" t="n"/>
      <c r="H16" s="60" t="n"/>
      <c r="J16" s="61" t="n"/>
    </row>
    <row r="17" ht="18" customHeight="1">
      <c r="A17" s="60" t="n"/>
      <c r="D17" s="61" t="n"/>
      <c r="E17" s="60" t="n"/>
      <c r="G17" s="61" t="n"/>
      <c r="H17" s="60" t="n"/>
      <c r="J17" s="61" t="n"/>
    </row>
    <row r="18" ht="18" customHeight="1">
      <c r="A18" s="60" t="n"/>
      <c r="D18" s="61" t="n"/>
      <c r="E18" s="60" t="n"/>
      <c r="G18" s="61" t="n"/>
      <c r="H18" s="60" t="n"/>
      <c r="J18" s="61" t="n"/>
    </row>
    <row r="19" ht="18" customHeight="1">
      <c r="A19" s="60" t="n"/>
      <c r="D19" s="61" t="n"/>
      <c r="E19" s="60" t="n"/>
      <c r="G19" s="61" t="n"/>
      <c r="H19" s="60" t="n"/>
      <c r="J19" s="61" t="n"/>
    </row>
    <row r="20" ht="18" customHeight="1">
      <c r="A20" s="57" t="n"/>
      <c r="B20" s="102" t="n"/>
      <c r="C20" s="102" t="n"/>
      <c r="D20" s="58" t="n"/>
      <c r="E20" s="57" t="n"/>
      <c r="F20" s="102" t="n"/>
      <c r="G20" s="58" t="n"/>
      <c r="H20" s="57" t="n"/>
      <c r="I20" s="102" t="n"/>
      <c r="J20" s="58" t="n"/>
    </row>
    <row r="21" ht="30" customHeight="1">
      <c r="A21" s="90" t="inlineStr">
        <is>
          <t>Évaluation générale</t>
        </is>
      </c>
      <c r="B21" s="52" t="n"/>
      <c r="C21" s="52" t="n"/>
      <c r="D21" s="50" t="n"/>
      <c r="E21" s="93">
        <f>IF(IFERROR(INDEX('Données Cintrage'!$M$2:$M$501,IF($L$3=0,-1,$L$3))&amp;"","")="Acc","☒","☐")&amp;" Acc"</f>
        <v/>
      </c>
      <c r="F21" s="52" t="n"/>
      <c r="G21" s="50" t="n"/>
      <c r="H21" s="93">
        <f>IF(IFERROR(INDEX('Données Cintrage'!$M$2:$M$501,IF($L$3=0,-1,$L$3))&amp;"","")="Rej","☒","☐")&amp;" Rej"</f>
        <v/>
      </c>
      <c r="I21" s="52" t="n"/>
      <c r="J21" s="50" t="n"/>
    </row>
    <row r="22" ht="336.4" customHeight="1">
      <c r="A22" s="94">
        <f>"Remarques : "&amp;IFERROR(INDEX(Registre!$O$2:$O$1999,IF($L$2=0,-1,$L$2))&amp;"","")</f>
        <v/>
      </c>
      <c r="B22" s="52" t="n"/>
      <c r="C22" s="52" t="n"/>
      <c r="D22" s="52" t="n"/>
      <c r="E22" s="52" t="n"/>
      <c r="F22" s="52" t="n"/>
      <c r="G22" s="52" t="n"/>
      <c r="H22" s="52" t="n"/>
      <c r="I22" s="52" t="n"/>
      <c r="J22" s="50" t="n"/>
    </row>
    <row r="23" ht="30" customHeight="1">
      <c r="A23" s="53" t="inlineStr">
        <is>
          <t>Conclusion de l’inspection</t>
        </is>
      </c>
      <c r="B23" s="50" t="n"/>
      <c r="C23" s="51">
        <f>IF(IFERROR(INDEX(Registre!$N$2:$N$1999,IF($L$2=0,-1,$L$2))&amp;"","")="Non applicable","☒","☐")&amp;"  Non applicable"</f>
        <v/>
      </c>
      <c r="D23" s="52" t="n"/>
      <c r="E23" s="52" t="n"/>
      <c r="F23" s="50" t="n"/>
      <c r="G23" s="51">
        <f>IF(IFERROR(INDEX(Registre!$N$2:$N$1999,IF($L$2=0,-1,$L$2))&amp;"","")="Accepté","☒","☐")&amp;"  Accepté"</f>
        <v/>
      </c>
      <c r="H23" s="50" t="n"/>
      <c r="I23" s="51">
        <f>IF(IFERROR(INDEX(Registre!$N$2:$N$1999,IF($L$2=0,-1,$L$2))&amp;"","")="Rejeté","☒","☐")&amp;"  Rejeté"</f>
        <v/>
      </c>
      <c r="J23" s="50" t="n"/>
    </row>
    <row r="24" ht="30" customHeight="1">
      <c r="A24" s="53" t="inlineStr">
        <is>
          <t>APPROBATION</t>
        </is>
      </c>
      <c r="B24" s="56" t="n"/>
      <c r="C24" s="59" t="inlineStr">
        <is>
          <t>C3</t>
        </is>
      </c>
      <c r="D24" s="52" t="n"/>
      <c r="E24" s="52" t="n"/>
      <c r="F24" s="50" t="n"/>
      <c r="G24" s="59" t="inlineStr">
        <is>
          <t>C1</t>
        </is>
      </c>
      <c r="H24" s="56" t="n"/>
      <c r="I24" s="59" t="inlineStr">
        <is>
          <t>CA</t>
        </is>
      </c>
      <c r="J24" s="56" t="n"/>
    </row>
    <row r="25" ht="30" customHeight="1">
      <c r="A25" s="57" t="n"/>
      <c r="B25" s="58" t="n"/>
      <c r="C25" s="59" t="inlineStr">
        <is>
          <t>CST</t>
        </is>
      </c>
      <c r="D25" s="50" t="n"/>
      <c r="E25" s="59" t="inlineStr">
        <is>
          <t>QCI</t>
        </is>
      </c>
      <c r="F25" s="50" t="n"/>
      <c r="G25" s="57" t="n"/>
      <c r="H25" s="58" t="n"/>
      <c r="I25" s="57" t="n"/>
      <c r="J25" s="58" t="n"/>
    </row>
    <row r="26" ht="30" customHeight="1">
      <c r="A26" s="55" t="inlineStr">
        <is>
          <t>Nom</t>
        </is>
      </c>
      <c r="B26" s="50" t="n"/>
      <c r="C26" s="49" t="n"/>
      <c r="D26" s="50" t="n"/>
      <c r="E26" s="49" t="n"/>
      <c r="F26" s="50" t="n"/>
      <c r="G26" s="49" t="n"/>
      <c r="H26" s="50" t="n"/>
      <c r="I26" s="49" t="n"/>
      <c r="J26" s="50" t="n"/>
    </row>
    <row r="27" ht="30" customHeight="1">
      <c r="A27" s="55" t="inlineStr">
        <is>
          <t>Signature</t>
        </is>
      </c>
      <c r="B27" s="50" t="n"/>
      <c r="C27" s="49" t="n"/>
      <c r="D27" s="50" t="n"/>
      <c r="E27" s="49" t="n"/>
      <c r="F27" s="50" t="n"/>
      <c r="G27" s="49" t="n"/>
      <c r="H27" s="50" t="n"/>
      <c r="I27" s="49" t="n"/>
      <c r="J27" s="50" t="n"/>
    </row>
    <row r="28" ht="30" customHeight="1">
      <c r="A28" s="55" t="inlineStr">
        <is>
          <t>Date</t>
        </is>
      </c>
      <c r="B28" s="50" t="n"/>
      <c r="C28" s="49" t="n"/>
      <c r="D28" s="50" t="n"/>
      <c r="E28" s="49" t="n"/>
      <c r="F28" s="50" t="n"/>
      <c r="G28" s="49" t="n"/>
      <c r="H28" s="50" t="n"/>
      <c r="I28" s="49" t="n"/>
      <c r="J28" s="50" t="n"/>
    </row>
  </sheetData>
  <mergeCells count="62">
    <mergeCell ref="C23:F23"/>
    <mergeCell ref="A14:J14"/>
    <mergeCell ref="A22:J22"/>
    <mergeCell ref="G24:H25"/>
    <mergeCell ref="I2:J2"/>
    <mergeCell ref="C6:J6"/>
    <mergeCell ref="A11:B11"/>
    <mergeCell ref="G27:H27"/>
    <mergeCell ref="G11:H11"/>
    <mergeCell ref="I11:J11"/>
    <mergeCell ref="I27:J27"/>
    <mergeCell ref="A15:D20"/>
    <mergeCell ref="I24:J25"/>
    <mergeCell ref="G23:H23"/>
    <mergeCell ref="C1:H3"/>
    <mergeCell ref="C5:J5"/>
    <mergeCell ref="A4:J4"/>
    <mergeCell ref="C26:D26"/>
    <mergeCell ref="I26:J26"/>
    <mergeCell ref="A1:B3"/>
    <mergeCell ref="A6:B6"/>
    <mergeCell ref="H15:J20"/>
    <mergeCell ref="C10:D10"/>
    <mergeCell ref="A7:B7"/>
    <mergeCell ref="F12:J12"/>
    <mergeCell ref="A9:J9"/>
    <mergeCell ref="G10:H10"/>
    <mergeCell ref="C25:D25"/>
    <mergeCell ref="E28:F28"/>
    <mergeCell ref="G28:H28"/>
    <mergeCell ref="I28:J28"/>
    <mergeCell ref="C24:F24"/>
    <mergeCell ref="A27:B27"/>
    <mergeCell ref="I3:J3"/>
    <mergeCell ref="A26:B26"/>
    <mergeCell ref="A12:E12"/>
    <mergeCell ref="C11:D11"/>
    <mergeCell ref="C27:D27"/>
    <mergeCell ref="A5:B5"/>
    <mergeCell ref="H8:J8"/>
    <mergeCell ref="E27:F27"/>
    <mergeCell ref="I23:J23"/>
    <mergeCell ref="A23:B23"/>
    <mergeCell ref="E21:G21"/>
    <mergeCell ref="E26:F26"/>
    <mergeCell ref="A8:B8"/>
    <mergeCell ref="F13:J13"/>
    <mergeCell ref="G26:H26"/>
    <mergeCell ref="I1:J1"/>
    <mergeCell ref="A24:B25"/>
    <mergeCell ref="C8:D8"/>
    <mergeCell ref="C7:J7"/>
    <mergeCell ref="E25:F25"/>
    <mergeCell ref="I10:J10"/>
    <mergeCell ref="E8:G8"/>
    <mergeCell ref="A10:B10"/>
    <mergeCell ref="A21:D21"/>
    <mergeCell ref="A28:B28"/>
    <mergeCell ref="C28:D28"/>
    <mergeCell ref="A13:E13"/>
    <mergeCell ref="E15:G20"/>
    <mergeCell ref="H21:J21"/>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Liste_CIN</formula1>
      <formula2>0</formula2>
    </dataValidation>
  </dataValidations>
  <printOptions horizontalCentered="1"/>
  <pageMargins left="0.4" right="0.4" top="0.5" bottom="0.5" header="0.3" footer="0.3"/>
  <pageSetup orientation="portrait" paperSize="9" scale="79" horizontalDpi="300" verticalDpi="300"/>
  <drawing xmlns:r="http://schemas.openxmlformats.org/officeDocument/2006/relationships" r:id="rId1"/>
</worksheet>
</file>

<file path=xl/worksheets/sheet10.xml><?xml version="1.0" encoding="utf-8"?>
<worksheet xmlns="http://schemas.openxmlformats.org/spreadsheetml/2006/main">
  <sheetPr>
    <tabColor rgb="FF1F4E78"/>
    <outlinePr summaryBelow="1" summaryRight="1"/>
    <pageSetUpPr fitToPage="1"/>
  </sheetPr>
  <dimension ref="A1:O36"/>
  <sheetViews>
    <sheetView showGridLines="0" topLeftCell="A4" zoomScale="85" zoomScaleNormal="85" workbookViewId="0">
      <selection activeCell="N32" sqref="A32:XFD33"/>
    </sheetView>
  </sheetViews>
  <sheetFormatPr baseColWidth="8" defaultColWidth="8.7109375" defaultRowHeight="15"/>
  <cols>
    <col width="15.7109375" customWidth="1" min="1" max="13"/>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3" customWidth="1" min="14" max="14"/>
    <col width="42" customWidth="1" min="15" max="15"/>
  </cols>
  <sheetData>
    <row r="1" ht="21.75" customHeight="1">
      <c r="A1" s="49" t="n"/>
      <c r="B1" s="56" t="n"/>
      <c r="C1" s="67">
        <f>Paramètres!$C$7</f>
        <v/>
      </c>
      <c r="D1" s="101" t="n"/>
      <c r="E1" s="101" t="n"/>
      <c r="F1" s="101" t="n"/>
      <c r="G1" s="101" t="n"/>
      <c r="H1" s="101" t="n"/>
      <c r="I1" s="101" t="n"/>
      <c r="J1" s="101" t="n"/>
      <c r="K1" s="56" t="n"/>
      <c r="L1" s="90">
        <f>Paramètres!$D$7</f>
        <v/>
      </c>
      <c r="M1" s="50" t="n"/>
      <c r="O1" s="29" t="inlineStr">
        <is>
          <t>Calcul (ne pas modifier) – ligne registre :</t>
        </is>
      </c>
    </row>
    <row r="2" ht="21.75" customHeight="1">
      <c r="A2" s="60" t="n"/>
      <c r="B2" s="61" t="n"/>
      <c r="C2" s="60" t="n"/>
      <c r="K2" s="61" t="n"/>
      <c r="L2" s="90">
        <f>"Date: "&amp;Paramètres!$E$7</f>
        <v/>
      </c>
      <c r="M2" s="50" t="n"/>
      <c r="O2" s="30">
        <f>IFERROR(MATCH($K$7,Registre!$B$2:$B$1999,0),0)</f>
        <v/>
      </c>
    </row>
    <row r="3" ht="21.75" customHeight="1">
      <c r="A3" s="57" t="n"/>
      <c r="B3" s="58" t="n"/>
      <c r="C3" s="57" t="n"/>
      <c r="D3" s="102" t="n"/>
      <c r="E3" s="102" t="n"/>
      <c r="F3" s="102" t="n"/>
      <c r="G3" s="102" t="n"/>
      <c r="H3" s="102" t="n"/>
      <c r="I3" s="102" t="n"/>
      <c r="J3" s="102" t="n"/>
      <c r="K3" s="58" t="n"/>
      <c r="L3" s="90" t="inlineStr">
        <is>
          <t>Page 1/1</t>
        </is>
      </c>
      <c r="M3" s="50" t="n"/>
      <c r="O3" s="30">
        <f>IFERROR(MATCH($K$7,'Données Enrobage'!$A$2:$A$501,0),0)</f>
        <v/>
      </c>
    </row>
    <row r="4" ht="27.95" customHeight="1">
      <c r="A4" s="67" t="inlineStr">
        <is>
          <t>Procès-Verbal d’enrobage</t>
        </is>
      </c>
      <c r="B4" s="52" t="n"/>
      <c r="C4" s="52" t="n"/>
      <c r="D4" s="52" t="n"/>
      <c r="E4" s="52" t="n"/>
      <c r="F4" s="52" t="n"/>
      <c r="G4" s="52" t="n"/>
      <c r="H4" s="52" t="n"/>
      <c r="I4" s="52" t="n"/>
      <c r="J4" s="52" t="n"/>
      <c r="K4" s="52" t="n"/>
      <c r="L4" s="52" t="n"/>
      <c r="M4" s="50" t="n"/>
      <c r="O4" s="32">
        <f>IF($K$7="","",IF($O$2=0,"⚠ RFI absent du Registre",IF(INDEX(Registre!$A$2:$A$1999,IF($O$2=0,-1,$O$2))&lt;&gt;"Enrobage","⚠ Ce RFI est de type : "&amp;INDEX(Registre!$A$2:$A$1999,IF($O$2=0,-1,$O$2)),"")))</f>
        <v/>
      </c>
    </row>
    <row r="5" ht="24.95" customHeight="1">
      <c r="A5" s="90">
        <f>"Ouvrages : "&amp;IFERROR(INDEX(Registre!$E$2:$E$1999,IF($O$2=0,-1,$O$2))&amp;"","")</f>
        <v/>
      </c>
      <c r="B5" s="52" t="n"/>
      <c r="C5" s="52" t="n"/>
      <c r="D5" s="52" t="n"/>
      <c r="E5" s="52" t="n"/>
      <c r="F5" s="52" t="n"/>
      <c r="G5" s="52" t="n"/>
      <c r="H5" s="52" t="n"/>
      <c r="I5" s="52" t="n"/>
      <c r="J5" s="50" t="n"/>
      <c r="K5" s="90">
        <f>"Date : "&amp;IFERROR(RIGHT("0"&amp;DAY(INDEX(Registre!$D$2:$D$1999,IF($O$2=0,-1,$O$2))),2)&amp;"/"&amp;RIGHT("0"&amp;MONTH(INDEX(Registre!$D$2:$D$1999,IF($O$2=0,-1,$O$2))),2)&amp;"/"&amp;YEAR(INDEX(Registre!$D$2:$D$1999,IF($O$2=0,-1,$O$2))),IFERROR(INDEX(Registre!$D$2:$D$1999,IF($O$2=0,-1,$O$2))&amp;"",""))</f>
        <v/>
      </c>
      <c r="L5" s="52" t="n"/>
      <c r="M5" s="50" t="n"/>
    </row>
    <row r="6" ht="24.95" customHeight="1">
      <c r="A6" s="90">
        <f>"Désignation : "&amp;IFERROR(INDEX(Registre!$G$2:$G$1999,IF($O$2=0,-1,$O$2))&amp;"","")</f>
        <v/>
      </c>
      <c r="B6" s="52" t="n"/>
      <c r="C6" s="52" t="n"/>
      <c r="D6" s="52" t="n"/>
      <c r="E6" s="52" t="n"/>
      <c r="F6" s="52" t="n"/>
      <c r="G6" s="52" t="n"/>
      <c r="H6" s="52" t="n"/>
      <c r="I6" s="52" t="n"/>
      <c r="J6" s="52" t="n"/>
      <c r="K6" s="52" t="n"/>
      <c r="L6" s="52" t="n"/>
      <c r="M6" s="50" t="n"/>
      <c r="O6" s="31" t="inlineStr">
        <is>
          <t>◀ Choisissez le RFI dans la case « RFI nº » (liste déroulante)</t>
        </is>
      </c>
    </row>
    <row r="7" ht="24.95" customHeight="1">
      <c r="A7" s="90">
        <f>"Plan Nº : "&amp;IFERROR(INDEX(Registre!$F$2:$F$1999,IF($O$2=0,-1,$O$2))&amp;"","")</f>
        <v/>
      </c>
      <c r="B7" s="52" t="n"/>
      <c r="C7" s="52" t="n"/>
      <c r="D7" s="52" t="n"/>
      <c r="E7" s="52" t="n"/>
      <c r="F7" s="50" t="n"/>
      <c r="G7" s="90">
        <f>"Report No : "&amp;IFERROR(IF(INDEX(Registre!$C$2:$C$1999,IF($O$2=0,-1,$O$2))&amp;""&lt;&gt;"",INDEX(Registre!$C$2:$C$1999,IF($O$2=0,-1,$O$2))&amp;"",TEXT(COUNTIF(Registre!$A$2:INDEX(Registre!$A$2:$A$1999,IF($O$2=0,-1,$O$2)),INDEX(Registre!$A$2:$A$1999,IF($O$2=0,-1,$O$2))),"000")),"")</f>
        <v/>
      </c>
      <c r="H7" s="50" t="n"/>
      <c r="I7" s="91" t="inlineStr">
        <is>
          <t>DI/ (RFI) No :</t>
        </is>
      </c>
      <c r="J7" s="50" t="n"/>
      <c r="K7" s="82" t="inlineStr">
        <is>
          <t>21063-G26-PPL-RFI-0194</t>
        </is>
      </c>
      <c r="L7" s="52" t="n"/>
      <c r="M7" s="50" t="n"/>
    </row>
    <row r="8" ht="27" customHeight="1">
      <c r="A8" s="80">
        <f>"Tronçon N° : "&amp;IFERROR(INDEX(Registre!$H$2:$H$1999,IF($O$2=0,-1,$O$2))&amp;"","")&amp;"   du PK "&amp;IFERROR(INDEX(Registre!$K$2:$K$1999,IF($O$2=0,-1,$O$2))&amp;"","")&amp;"   au PK "&amp;IFERROR(INDEX(Registre!$L$2:$L$1999,IF($O$2=0,-1,$O$2))&amp;"","")</f>
        <v/>
      </c>
      <c r="B8" s="52" t="n"/>
      <c r="C8" s="52" t="n"/>
      <c r="D8" s="52" t="n"/>
      <c r="E8" s="52" t="n"/>
      <c r="F8" s="50" t="n"/>
      <c r="G8" s="90">
        <f>"Long : "&amp;IFERROR(INDEX(Registre!$M$2:$M$1999,IF($O$2=0,-1,$O$2))&amp;"","")&amp;" ml"</f>
        <v/>
      </c>
      <c r="H8" s="50" t="n"/>
      <c r="I8" s="67" t="inlineStr">
        <is>
          <t>CONDITIONS ENVIRONNEMENTALES</t>
        </is>
      </c>
      <c r="J8" s="52" t="n"/>
      <c r="K8" s="52" t="n"/>
      <c r="L8" s="52" t="n"/>
      <c r="M8" s="50" t="n"/>
    </row>
    <row r="9" ht="25.5" customHeight="1">
      <c r="A9" s="90" t="inlineStr">
        <is>
          <t>Abrasif</t>
        </is>
      </c>
      <c r="B9" s="50" t="n"/>
      <c r="C9" s="90">
        <f>"N° de lot : "&amp;IFERROR(INDEX('Données Enrobage'!$B$2:$B$501,IF($O$3=0,-1,$O$3))&amp;"","")</f>
        <v/>
      </c>
      <c r="D9" s="52" t="n"/>
      <c r="E9" s="52" t="n"/>
      <c r="F9" s="52" t="n"/>
      <c r="G9" s="52" t="n"/>
      <c r="H9" s="50" t="n"/>
      <c r="I9" s="98" t="inlineStr">
        <is>
          <t>Temp de l'air</t>
        </is>
      </c>
      <c r="J9" s="93">
        <f>IFERROR(INDEX('Données Enrobage'!$F$2:$F$501,IF($O$3=0,-1,$O$3))&amp;"","")</f>
        <v/>
      </c>
      <c r="K9" s="93">
        <f>IFERROR(INDEX('Données Enrobage'!$G$2:$G$501,IF($O$3=0,-1,$O$3))&amp;"","")</f>
        <v/>
      </c>
      <c r="L9" s="93">
        <f>IFERROR(INDEX('Données Enrobage'!$H$2:$H$501,IF($O$3=0,-1,$O$3))&amp;"","")</f>
        <v/>
      </c>
      <c r="M9" s="93">
        <f>IFERROR(INDEX('Données Enrobage'!$I$2:$I$501,IF($O$3=0,-1,$O$3))&amp;"","")</f>
        <v/>
      </c>
    </row>
    <row r="10" ht="30.75" customHeight="1">
      <c r="A10" s="90" t="inlineStr">
        <is>
          <t>Apprêt / FBE</t>
        </is>
      </c>
      <c r="B10" s="50" t="n"/>
      <c r="C10" s="90">
        <f>"N° de lot : "&amp;IFERROR(INDEX('Données Enrobage'!$C$2:$C$501,IF($O$3=0,-1,$O$3))&amp;"","")</f>
        <v/>
      </c>
      <c r="D10" s="52" t="n"/>
      <c r="E10" s="52" t="n"/>
      <c r="F10" s="52" t="n"/>
      <c r="G10" s="52" t="n"/>
      <c r="H10" s="50" t="n"/>
      <c r="I10" s="98" t="inlineStr">
        <is>
          <t>Point de rosée</t>
        </is>
      </c>
      <c r="J10" s="93">
        <f>IFERROR(INDEX('Données Enrobage'!$J$2:$J$501,IF($O$3=0,-1,$O$3))&amp;"","")</f>
        <v/>
      </c>
      <c r="K10" s="93">
        <f>IFERROR(INDEX('Données Enrobage'!$K$2:$K$501,IF($O$3=0,-1,$O$3))&amp;"","")</f>
        <v/>
      </c>
      <c r="L10" s="93">
        <f>IFERROR(INDEX('Données Enrobage'!$L$2:$L$501,IF($O$3=0,-1,$O$3))&amp;"","")</f>
        <v/>
      </c>
      <c r="M10" s="93">
        <f>IFERROR(INDEX('Données Enrobage'!$M$2:$M$501,IF($O$3=0,-1,$O$3))&amp;"","")</f>
        <v/>
      </c>
    </row>
    <row r="11" ht="35.25" customHeight="1">
      <c r="A11" s="90" t="inlineStr">
        <is>
          <t>HSS</t>
        </is>
      </c>
      <c r="B11" s="50" t="n"/>
      <c r="C11" s="90">
        <f>"N° de lot : "&amp;IFERROR(INDEX('Données Enrobage'!$D$2:$D$501,IF($O$3=0,-1,$O$3))&amp;"","")</f>
        <v/>
      </c>
      <c r="D11" s="52" t="n"/>
      <c r="E11" s="52" t="n"/>
      <c r="F11" s="52" t="n"/>
      <c r="G11" s="52" t="n"/>
      <c r="H11" s="50" t="n"/>
      <c r="I11" s="98" t="inlineStr">
        <is>
          <t>Humidité relative (RH)</t>
        </is>
      </c>
      <c r="J11" s="93">
        <f>IFERROR(INDEX('Données Enrobage'!$N$2:$N$501,IF($O$3=0,-1,$O$3))&amp;"","")</f>
        <v/>
      </c>
      <c r="K11" s="93">
        <f>IFERROR(INDEX('Données Enrobage'!$O$2:$O$501,IF($O$3=0,-1,$O$3))&amp;"","")</f>
        <v/>
      </c>
      <c r="L11" s="93">
        <f>IFERROR(INDEX('Données Enrobage'!$P$2:$P$501,IF($O$3=0,-1,$O$3))&amp;"","")</f>
        <v/>
      </c>
      <c r="M11" s="93">
        <f>IFERROR(INDEX('Données Enrobage'!$Q$2:$Q$501,IF($O$3=0,-1,$O$3))&amp;"","")</f>
        <v/>
      </c>
    </row>
    <row r="12" ht="30.75" customHeight="1">
      <c r="A12" s="90" t="inlineStr">
        <is>
          <t>Solvant</t>
        </is>
      </c>
      <c r="B12" s="50" t="n"/>
      <c r="C12" s="90">
        <f>"N° de lot : "&amp;IFERROR(INDEX('Données Enrobage'!$E$2:$E$501,IF($O$3=0,-1,$O$3))&amp;"","")</f>
        <v/>
      </c>
      <c r="D12" s="52" t="n"/>
      <c r="E12" s="52" t="n"/>
      <c r="F12" s="52" t="n"/>
      <c r="G12" s="52" t="n"/>
      <c r="H12" s="50" t="n"/>
      <c r="I12" s="98" t="inlineStr">
        <is>
          <t>Qualité de l'air comprimé</t>
        </is>
      </c>
      <c r="J12" s="93">
        <f>IFERROR(INDEX('Données Enrobage'!$R$2:$R$501,IF($O$3=0,-1,$O$3))&amp;"","")</f>
        <v/>
      </c>
      <c r="K12" s="93">
        <f>IFERROR(INDEX('Données Enrobage'!$S$2:$S$501,IF($O$3=0,-1,$O$3))&amp;"","")</f>
        <v/>
      </c>
      <c r="L12" s="93">
        <f>IFERROR(INDEX('Données Enrobage'!$T$2:$T$501,IF($O$3=0,-1,$O$3))&amp;"","")</f>
        <v/>
      </c>
      <c r="M12" s="93">
        <f>IFERROR(INDEX('Données Enrobage'!$U$2:$U$501,IF($O$3=0,-1,$O$3))&amp;"","")</f>
        <v/>
      </c>
    </row>
    <row r="13" ht="24.95" customFormat="1" customHeight="1" s="86">
      <c r="A13" s="67" t="inlineStr">
        <is>
          <t>SURFACE PREPARATION</t>
        </is>
      </c>
      <c r="B13" s="52" t="n"/>
      <c r="C13" s="52" t="n"/>
      <c r="D13" s="52" t="n"/>
      <c r="E13" s="52" t="n"/>
      <c r="F13" s="52" t="n"/>
      <c r="G13" s="50" t="n"/>
      <c r="H13" s="67" t="inlineStr">
        <is>
          <t>FINAL INSPECTION AND TESTING</t>
        </is>
      </c>
      <c r="I13" s="52" t="n"/>
      <c r="J13" s="52" t="n"/>
      <c r="K13" s="52" t="n"/>
      <c r="L13" s="52" t="n"/>
      <c r="M13" s="50" t="n"/>
    </row>
    <row r="14" ht="51.75" customHeight="1">
      <c r="A14" s="95" t="inlineStr">
        <is>
          <t>N° de joint</t>
        </is>
      </c>
      <c r="B14" s="95" t="inlineStr">
        <is>
          <t>État de surface avant sablage</t>
        </is>
      </c>
      <c r="C14" s="95" t="inlineStr">
        <is>
          <t>Temp de surface</t>
        </is>
      </c>
      <c r="D14" s="95" t="inlineStr">
        <is>
          <t>Profil de sablage µm</t>
        </is>
      </c>
      <c r="E14" s="95" t="inlineStr">
        <is>
          <t>Chlorures en surface µg/cm²</t>
        </is>
      </c>
      <c r="F14" s="95" t="inlineStr">
        <is>
          <t>Test poussière (ruban adhésif)</t>
        </is>
      </c>
      <c r="G14" s="95" t="inlineStr">
        <is>
          <t>Température de préchauffage °C</t>
        </is>
      </c>
      <c r="H14" s="95" t="inlineStr">
        <is>
          <t>Visuel</t>
        </is>
      </c>
      <c r="I14" s="95" t="inlineStr">
        <is>
          <t>Test d'adhérence</t>
        </is>
      </c>
      <c r="J14" s="95" t="inlineStr">
        <is>
          <t>Détection de porosités (Holiday Test – 25 kV / 100)</t>
        </is>
      </c>
      <c r="K14" s="95" t="inlineStr">
        <is>
          <t>Accepté / Rejeté</t>
        </is>
      </c>
      <c r="L14" s="95" t="inlineStr">
        <is>
          <t>Remarques</t>
        </is>
      </c>
      <c r="M14" s="50" t="n"/>
    </row>
    <row r="15" ht="15" customHeight="1">
      <c r="A15" s="93">
        <f>IFERROR(INDEX('Joints Enrobage'!$B$2:$B$501,MATCH($K$7&amp;"|1",'Joints Enrobage'!$N$2:$N$501,0))&amp;"","")</f>
        <v/>
      </c>
      <c r="B15" s="93">
        <f>IFERROR(INDEX('Joints Enrobage'!$C$2:$C$501,MATCH($K$7&amp;"|1",'Joints Enrobage'!$N$2:$N$501,0))&amp;"","")</f>
        <v/>
      </c>
      <c r="C15" s="93">
        <f>IFERROR(INDEX('Joints Enrobage'!$D$2:$D$501,MATCH($K$7&amp;"|1",'Joints Enrobage'!$N$2:$N$501,0))&amp;"","")</f>
        <v/>
      </c>
      <c r="D15" s="93">
        <f>IFERROR(INDEX('Joints Enrobage'!$E$2:$E$501,MATCH($K$7&amp;"|1",'Joints Enrobage'!$N$2:$N$501,0))&amp;"","")</f>
        <v/>
      </c>
      <c r="E15" s="93">
        <f>IFERROR(INDEX('Joints Enrobage'!$F$2:$F$501,MATCH($K$7&amp;"|1",'Joints Enrobage'!$N$2:$N$501,0))&amp;"","")</f>
        <v/>
      </c>
      <c r="F15" s="93">
        <f>IFERROR(INDEX('Joints Enrobage'!$G$2:$G$501,MATCH($K$7&amp;"|1",'Joints Enrobage'!$N$2:$N$501,0))&amp;"","")</f>
        <v/>
      </c>
      <c r="G15" s="93">
        <f>IFERROR(INDEX('Joints Enrobage'!$H$2:$H$501,MATCH($K$7&amp;"|1",'Joints Enrobage'!$N$2:$N$501,0))&amp;"","")</f>
        <v/>
      </c>
      <c r="H15" s="93">
        <f>IFERROR(INDEX('Joints Enrobage'!$I$2:$I$501,MATCH($K$7&amp;"|1",'Joints Enrobage'!$N$2:$N$501,0))&amp;"","")</f>
        <v/>
      </c>
      <c r="I15" s="93">
        <f>IFERROR(INDEX('Joints Enrobage'!$J$2:$J$501,MATCH($K$7&amp;"|1",'Joints Enrobage'!$N$2:$N$501,0))&amp;"","")</f>
        <v/>
      </c>
      <c r="J15" s="93">
        <f>IFERROR(INDEX('Joints Enrobage'!$K$2:$K$501,MATCH($K$7&amp;"|1",'Joints Enrobage'!$N$2:$N$501,0))&amp;"","")</f>
        <v/>
      </c>
      <c r="K15" s="93">
        <f>IFERROR(INDEX('Joints Enrobage'!$L$2:$L$501,MATCH($K$7&amp;"|1",'Joints Enrobage'!$N$2:$N$501,0))&amp;"","")</f>
        <v/>
      </c>
      <c r="L15" s="93">
        <f>IFERROR(INDEX('Joints Enrobage'!$M$2:$M$501,MATCH($K$7&amp;"|1",'Joints Enrobage'!$N$2:$N$501,0))&amp;"","")</f>
        <v/>
      </c>
      <c r="M15" s="50" t="n"/>
    </row>
    <row r="16" ht="15" customHeight="1">
      <c r="A16" s="93">
        <f>IFERROR(INDEX('Joints Enrobage'!$B$2:$B$501,MATCH($K$7&amp;"|2",'Joints Enrobage'!$N$2:$N$501,0))&amp;"","")</f>
        <v/>
      </c>
      <c r="B16" s="93">
        <f>IFERROR(INDEX('Joints Enrobage'!$C$2:$C$501,MATCH($K$7&amp;"|2",'Joints Enrobage'!$N$2:$N$501,0))&amp;"","")</f>
        <v/>
      </c>
      <c r="C16" s="93">
        <f>IFERROR(INDEX('Joints Enrobage'!$D$2:$D$501,MATCH($K$7&amp;"|2",'Joints Enrobage'!$N$2:$N$501,0))&amp;"","")</f>
        <v/>
      </c>
      <c r="D16" s="93">
        <f>IFERROR(INDEX('Joints Enrobage'!$E$2:$E$501,MATCH($K$7&amp;"|2",'Joints Enrobage'!$N$2:$N$501,0))&amp;"","")</f>
        <v/>
      </c>
      <c r="E16" s="93">
        <f>IFERROR(INDEX('Joints Enrobage'!$F$2:$F$501,MATCH($K$7&amp;"|2",'Joints Enrobage'!$N$2:$N$501,0))&amp;"","")</f>
        <v/>
      </c>
      <c r="F16" s="93">
        <f>IFERROR(INDEX('Joints Enrobage'!$G$2:$G$501,MATCH($K$7&amp;"|2",'Joints Enrobage'!$N$2:$N$501,0))&amp;"","")</f>
        <v/>
      </c>
      <c r="G16" s="93">
        <f>IFERROR(INDEX('Joints Enrobage'!$H$2:$H$501,MATCH($K$7&amp;"|2",'Joints Enrobage'!$N$2:$N$501,0))&amp;"","")</f>
        <v/>
      </c>
      <c r="H16" s="93">
        <f>IFERROR(INDEX('Joints Enrobage'!$I$2:$I$501,MATCH($K$7&amp;"|2",'Joints Enrobage'!$N$2:$N$501,0))&amp;"","")</f>
        <v/>
      </c>
      <c r="I16" s="93">
        <f>IFERROR(INDEX('Joints Enrobage'!$J$2:$J$501,MATCH($K$7&amp;"|2",'Joints Enrobage'!$N$2:$N$501,0))&amp;"","")</f>
        <v/>
      </c>
      <c r="J16" s="93">
        <f>IFERROR(INDEX('Joints Enrobage'!$K$2:$K$501,MATCH($K$7&amp;"|2",'Joints Enrobage'!$N$2:$N$501,0))&amp;"","")</f>
        <v/>
      </c>
      <c r="K16" s="93">
        <f>IFERROR(INDEX('Joints Enrobage'!$L$2:$L$501,MATCH($K$7&amp;"|2",'Joints Enrobage'!$N$2:$N$501,0))&amp;"","")</f>
        <v/>
      </c>
      <c r="L16" s="93">
        <f>IFERROR(INDEX('Joints Enrobage'!$M$2:$M$501,MATCH($K$7&amp;"|2",'Joints Enrobage'!$N$2:$N$501,0))&amp;"","")</f>
        <v/>
      </c>
      <c r="M16" s="50" t="n"/>
    </row>
    <row r="17" ht="15" customHeight="1">
      <c r="A17" s="93">
        <f>IFERROR(INDEX('Joints Enrobage'!$B$2:$B$501,MATCH($K$7&amp;"|3",'Joints Enrobage'!$N$2:$N$501,0))&amp;"","")</f>
        <v/>
      </c>
      <c r="B17" s="93">
        <f>IFERROR(INDEX('Joints Enrobage'!$C$2:$C$501,MATCH($K$7&amp;"|3",'Joints Enrobage'!$N$2:$N$501,0))&amp;"","")</f>
        <v/>
      </c>
      <c r="C17" s="93">
        <f>IFERROR(INDEX('Joints Enrobage'!$D$2:$D$501,MATCH($K$7&amp;"|3",'Joints Enrobage'!$N$2:$N$501,0))&amp;"","")</f>
        <v/>
      </c>
      <c r="D17" s="93">
        <f>IFERROR(INDEX('Joints Enrobage'!$E$2:$E$501,MATCH($K$7&amp;"|3",'Joints Enrobage'!$N$2:$N$501,0))&amp;"","")</f>
        <v/>
      </c>
      <c r="E17" s="93">
        <f>IFERROR(INDEX('Joints Enrobage'!$F$2:$F$501,MATCH($K$7&amp;"|3",'Joints Enrobage'!$N$2:$N$501,0))&amp;"","")</f>
        <v/>
      </c>
      <c r="F17" s="93">
        <f>IFERROR(INDEX('Joints Enrobage'!$G$2:$G$501,MATCH($K$7&amp;"|3",'Joints Enrobage'!$N$2:$N$501,0))&amp;"","")</f>
        <v/>
      </c>
      <c r="G17" s="93">
        <f>IFERROR(INDEX('Joints Enrobage'!$H$2:$H$501,MATCH($K$7&amp;"|3",'Joints Enrobage'!$N$2:$N$501,0))&amp;"","")</f>
        <v/>
      </c>
      <c r="H17" s="93">
        <f>IFERROR(INDEX('Joints Enrobage'!$I$2:$I$501,MATCH($K$7&amp;"|3",'Joints Enrobage'!$N$2:$N$501,0))&amp;"","")</f>
        <v/>
      </c>
      <c r="I17" s="93">
        <f>IFERROR(INDEX('Joints Enrobage'!$J$2:$J$501,MATCH($K$7&amp;"|3",'Joints Enrobage'!$N$2:$N$501,0))&amp;"","")</f>
        <v/>
      </c>
      <c r="J17" s="93">
        <f>IFERROR(INDEX('Joints Enrobage'!$K$2:$K$501,MATCH($K$7&amp;"|3",'Joints Enrobage'!$N$2:$N$501,0))&amp;"","")</f>
        <v/>
      </c>
      <c r="K17" s="93">
        <f>IFERROR(INDEX('Joints Enrobage'!$L$2:$L$501,MATCH($K$7&amp;"|3",'Joints Enrobage'!$N$2:$N$501,0))&amp;"","")</f>
        <v/>
      </c>
      <c r="L17" s="93">
        <f>IFERROR(INDEX('Joints Enrobage'!$M$2:$M$501,MATCH($K$7&amp;"|3",'Joints Enrobage'!$N$2:$N$501,0))&amp;"","")</f>
        <v/>
      </c>
      <c r="M17" s="50" t="n"/>
    </row>
    <row r="18" ht="15" customHeight="1">
      <c r="A18" s="93">
        <f>IFERROR(INDEX('Joints Enrobage'!$B$2:$B$501,MATCH($K$7&amp;"|4",'Joints Enrobage'!$N$2:$N$501,0))&amp;"","")</f>
        <v/>
      </c>
      <c r="B18" s="93">
        <f>IFERROR(INDEX('Joints Enrobage'!$C$2:$C$501,MATCH($K$7&amp;"|4",'Joints Enrobage'!$N$2:$N$501,0))&amp;"","")</f>
        <v/>
      </c>
      <c r="C18" s="93">
        <f>IFERROR(INDEX('Joints Enrobage'!$D$2:$D$501,MATCH($K$7&amp;"|4",'Joints Enrobage'!$N$2:$N$501,0))&amp;"","")</f>
        <v/>
      </c>
      <c r="D18" s="93">
        <f>IFERROR(INDEX('Joints Enrobage'!$E$2:$E$501,MATCH($K$7&amp;"|4",'Joints Enrobage'!$N$2:$N$501,0))&amp;"","")</f>
        <v/>
      </c>
      <c r="E18" s="93">
        <f>IFERROR(INDEX('Joints Enrobage'!$F$2:$F$501,MATCH($K$7&amp;"|4",'Joints Enrobage'!$N$2:$N$501,0))&amp;"","")</f>
        <v/>
      </c>
      <c r="F18" s="93">
        <f>IFERROR(INDEX('Joints Enrobage'!$G$2:$G$501,MATCH($K$7&amp;"|4",'Joints Enrobage'!$N$2:$N$501,0))&amp;"","")</f>
        <v/>
      </c>
      <c r="G18" s="93">
        <f>IFERROR(INDEX('Joints Enrobage'!$H$2:$H$501,MATCH($K$7&amp;"|4",'Joints Enrobage'!$N$2:$N$501,0))&amp;"","")</f>
        <v/>
      </c>
      <c r="H18" s="93">
        <f>IFERROR(INDEX('Joints Enrobage'!$I$2:$I$501,MATCH($K$7&amp;"|4",'Joints Enrobage'!$N$2:$N$501,0))&amp;"","")</f>
        <v/>
      </c>
      <c r="I18" s="93">
        <f>IFERROR(INDEX('Joints Enrobage'!$J$2:$J$501,MATCH($K$7&amp;"|4",'Joints Enrobage'!$N$2:$N$501,0))&amp;"","")</f>
        <v/>
      </c>
      <c r="J18" s="93">
        <f>IFERROR(INDEX('Joints Enrobage'!$K$2:$K$501,MATCH($K$7&amp;"|4",'Joints Enrobage'!$N$2:$N$501,0))&amp;"","")</f>
        <v/>
      </c>
      <c r="K18" s="93">
        <f>IFERROR(INDEX('Joints Enrobage'!$L$2:$L$501,MATCH($K$7&amp;"|4",'Joints Enrobage'!$N$2:$N$501,0))&amp;"","")</f>
        <v/>
      </c>
      <c r="L18" s="93">
        <f>IFERROR(INDEX('Joints Enrobage'!$M$2:$M$501,MATCH($K$7&amp;"|4",'Joints Enrobage'!$N$2:$N$501,0))&amp;"","")</f>
        <v/>
      </c>
      <c r="M18" s="50" t="n"/>
    </row>
    <row r="19" ht="15" customHeight="1">
      <c r="A19" s="93">
        <f>IFERROR(INDEX('Joints Enrobage'!$B$2:$B$501,MATCH($K$7&amp;"|5",'Joints Enrobage'!$N$2:$N$501,0))&amp;"","")</f>
        <v/>
      </c>
      <c r="B19" s="93">
        <f>IFERROR(INDEX('Joints Enrobage'!$C$2:$C$501,MATCH($K$7&amp;"|5",'Joints Enrobage'!$N$2:$N$501,0))&amp;"","")</f>
        <v/>
      </c>
      <c r="C19" s="93">
        <f>IFERROR(INDEX('Joints Enrobage'!$D$2:$D$501,MATCH($K$7&amp;"|5",'Joints Enrobage'!$N$2:$N$501,0))&amp;"","")</f>
        <v/>
      </c>
      <c r="D19" s="93">
        <f>IFERROR(INDEX('Joints Enrobage'!$E$2:$E$501,MATCH($K$7&amp;"|5",'Joints Enrobage'!$N$2:$N$501,0))&amp;"","")</f>
        <v/>
      </c>
      <c r="E19" s="93">
        <f>IFERROR(INDEX('Joints Enrobage'!$F$2:$F$501,MATCH($K$7&amp;"|5",'Joints Enrobage'!$N$2:$N$501,0))&amp;"","")</f>
        <v/>
      </c>
      <c r="F19" s="93">
        <f>IFERROR(INDEX('Joints Enrobage'!$G$2:$G$501,MATCH($K$7&amp;"|5",'Joints Enrobage'!$N$2:$N$501,0))&amp;"","")</f>
        <v/>
      </c>
      <c r="G19" s="93">
        <f>IFERROR(INDEX('Joints Enrobage'!$H$2:$H$501,MATCH($K$7&amp;"|5",'Joints Enrobage'!$N$2:$N$501,0))&amp;"","")</f>
        <v/>
      </c>
      <c r="H19" s="93">
        <f>IFERROR(INDEX('Joints Enrobage'!$I$2:$I$501,MATCH($K$7&amp;"|5",'Joints Enrobage'!$N$2:$N$501,0))&amp;"","")</f>
        <v/>
      </c>
      <c r="I19" s="93">
        <f>IFERROR(INDEX('Joints Enrobage'!$J$2:$J$501,MATCH($K$7&amp;"|5",'Joints Enrobage'!$N$2:$N$501,0))&amp;"","")</f>
        <v/>
      </c>
      <c r="J19" s="93">
        <f>IFERROR(INDEX('Joints Enrobage'!$K$2:$K$501,MATCH($K$7&amp;"|5",'Joints Enrobage'!$N$2:$N$501,0))&amp;"","")</f>
        <v/>
      </c>
      <c r="K19" s="93">
        <f>IFERROR(INDEX('Joints Enrobage'!$L$2:$L$501,MATCH($K$7&amp;"|5",'Joints Enrobage'!$N$2:$N$501,0))&amp;"","")</f>
        <v/>
      </c>
      <c r="L19" s="93">
        <f>IFERROR(INDEX('Joints Enrobage'!$M$2:$M$501,MATCH($K$7&amp;"|5",'Joints Enrobage'!$N$2:$N$501,0))&amp;"","")</f>
        <v/>
      </c>
      <c r="M19" s="50" t="n"/>
    </row>
    <row r="20" ht="15" customHeight="1">
      <c r="A20" s="93">
        <f>IFERROR(INDEX('Joints Enrobage'!$B$2:$B$501,MATCH($K$7&amp;"|6",'Joints Enrobage'!$N$2:$N$501,0))&amp;"","")</f>
        <v/>
      </c>
      <c r="B20" s="93">
        <f>IFERROR(INDEX('Joints Enrobage'!$C$2:$C$501,MATCH($K$7&amp;"|6",'Joints Enrobage'!$N$2:$N$501,0))&amp;"","")</f>
        <v/>
      </c>
      <c r="C20" s="93">
        <f>IFERROR(INDEX('Joints Enrobage'!$D$2:$D$501,MATCH($K$7&amp;"|6",'Joints Enrobage'!$N$2:$N$501,0))&amp;"","")</f>
        <v/>
      </c>
      <c r="D20" s="93">
        <f>IFERROR(INDEX('Joints Enrobage'!$E$2:$E$501,MATCH($K$7&amp;"|6",'Joints Enrobage'!$N$2:$N$501,0))&amp;"","")</f>
        <v/>
      </c>
      <c r="E20" s="93">
        <f>IFERROR(INDEX('Joints Enrobage'!$F$2:$F$501,MATCH($K$7&amp;"|6",'Joints Enrobage'!$N$2:$N$501,0))&amp;"","")</f>
        <v/>
      </c>
      <c r="F20" s="93">
        <f>IFERROR(INDEX('Joints Enrobage'!$G$2:$G$501,MATCH($K$7&amp;"|6",'Joints Enrobage'!$N$2:$N$501,0))&amp;"","")</f>
        <v/>
      </c>
      <c r="G20" s="93">
        <f>IFERROR(INDEX('Joints Enrobage'!$H$2:$H$501,MATCH($K$7&amp;"|6",'Joints Enrobage'!$N$2:$N$501,0))&amp;"","")</f>
        <v/>
      </c>
      <c r="H20" s="93">
        <f>IFERROR(INDEX('Joints Enrobage'!$I$2:$I$501,MATCH($K$7&amp;"|6",'Joints Enrobage'!$N$2:$N$501,0))&amp;"","")</f>
        <v/>
      </c>
      <c r="I20" s="93">
        <f>IFERROR(INDEX('Joints Enrobage'!$J$2:$J$501,MATCH($K$7&amp;"|6",'Joints Enrobage'!$N$2:$N$501,0))&amp;"","")</f>
        <v/>
      </c>
      <c r="J20" s="93">
        <f>IFERROR(INDEX('Joints Enrobage'!$K$2:$K$501,MATCH($K$7&amp;"|6",'Joints Enrobage'!$N$2:$N$501,0))&amp;"","")</f>
        <v/>
      </c>
      <c r="K20" s="93">
        <f>IFERROR(INDEX('Joints Enrobage'!$L$2:$L$501,MATCH($K$7&amp;"|6",'Joints Enrobage'!$N$2:$N$501,0))&amp;"","")</f>
        <v/>
      </c>
      <c r="L20" s="93">
        <f>IFERROR(INDEX('Joints Enrobage'!$M$2:$M$501,MATCH($K$7&amp;"|6",'Joints Enrobage'!$N$2:$N$501,0))&amp;"","")</f>
        <v/>
      </c>
      <c r="M20" s="50" t="n"/>
    </row>
    <row r="21" ht="15" customHeight="1">
      <c r="A21" s="93">
        <f>IFERROR(INDEX('Joints Enrobage'!$B$2:$B$501,MATCH($K$7&amp;"|7",'Joints Enrobage'!$N$2:$N$501,0))&amp;"","")</f>
        <v/>
      </c>
      <c r="B21" s="93">
        <f>IFERROR(INDEX('Joints Enrobage'!$C$2:$C$501,MATCH($K$7&amp;"|7",'Joints Enrobage'!$N$2:$N$501,0))&amp;"","")</f>
        <v/>
      </c>
      <c r="C21" s="93">
        <f>IFERROR(INDEX('Joints Enrobage'!$D$2:$D$501,MATCH($K$7&amp;"|7",'Joints Enrobage'!$N$2:$N$501,0))&amp;"","")</f>
        <v/>
      </c>
      <c r="D21" s="93">
        <f>IFERROR(INDEX('Joints Enrobage'!$E$2:$E$501,MATCH($K$7&amp;"|7",'Joints Enrobage'!$N$2:$N$501,0))&amp;"","")</f>
        <v/>
      </c>
      <c r="E21" s="93">
        <f>IFERROR(INDEX('Joints Enrobage'!$F$2:$F$501,MATCH($K$7&amp;"|7",'Joints Enrobage'!$N$2:$N$501,0))&amp;"","")</f>
        <v/>
      </c>
      <c r="F21" s="93">
        <f>IFERROR(INDEX('Joints Enrobage'!$G$2:$G$501,MATCH($K$7&amp;"|7",'Joints Enrobage'!$N$2:$N$501,0))&amp;"","")</f>
        <v/>
      </c>
      <c r="G21" s="93">
        <f>IFERROR(INDEX('Joints Enrobage'!$H$2:$H$501,MATCH($K$7&amp;"|7",'Joints Enrobage'!$N$2:$N$501,0))&amp;"","")</f>
        <v/>
      </c>
      <c r="H21" s="93">
        <f>IFERROR(INDEX('Joints Enrobage'!$I$2:$I$501,MATCH($K$7&amp;"|7",'Joints Enrobage'!$N$2:$N$501,0))&amp;"","")</f>
        <v/>
      </c>
      <c r="I21" s="93">
        <f>IFERROR(INDEX('Joints Enrobage'!$J$2:$J$501,MATCH($K$7&amp;"|7",'Joints Enrobage'!$N$2:$N$501,0))&amp;"","")</f>
        <v/>
      </c>
      <c r="J21" s="93">
        <f>IFERROR(INDEX('Joints Enrobage'!$K$2:$K$501,MATCH($K$7&amp;"|7",'Joints Enrobage'!$N$2:$N$501,0))&amp;"","")</f>
        <v/>
      </c>
      <c r="K21" s="93">
        <f>IFERROR(INDEX('Joints Enrobage'!$L$2:$L$501,MATCH($K$7&amp;"|7",'Joints Enrobage'!$N$2:$N$501,0))&amp;"","")</f>
        <v/>
      </c>
      <c r="L21" s="93">
        <f>IFERROR(INDEX('Joints Enrobage'!$M$2:$M$501,MATCH($K$7&amp;"|7",'Joints Enrobage'!$N$2:$N$501,0))&amp;"","")</f>
        <v/>
      </c>
      <c r="M21" s="50" t="n"/>
    </row>
    <row r="22" ht="15" customHeight="1">
      <c r="A22" s="93">
        <f>IFERROR(INDEX('Joints Enrobage'!$B$2:$B$501,MATCH($K$7&amp;"|8",'Joints Enrobage'!$N$2:$N$501,0))&amp;"","")</f>
        <v/>
      </c>
      <c r="B22" s="93">
        <f>IFERROR(INDEX('Joints Enrobage'!$C$2:$C$501,MATCH($K$7&amp;"|8",'Joints Enrobage'!$N$2:$N$501,0))&amp;"","")</f>
        <v/>
      </c>
      <c r="C22" s="93">
        <f>IFERROR(INDEX('Joints Enrobage'!$D$2:$D$501,MATCH($K$7&amp;"|8",'Joints Enrobage'!$N$2:$N$501,0))&amp;"","")</f>
        <v/>
      </c>
      <c r="D22" s="93">
        <f>IFERROR(INDEX('Joints Enrobage'!$E$2:$E$501,MATCH($K$7&amp;"|8",'Joints Enrobage'!$N$2:$N$501,0))&amp;"","")</f>
        <v/>
      </c>
      <c r="E22" s="93">
        <f>IFERROR(INDEX('Joints Enrobage'!$F$2:$F$501,MATCH($K$7&amp;"|8",'Joints Enrobage'!$N$2:$N$501,0))&amp;"","")</f>
        <v/>
      </c>
      <c r="F22" s="93">
        <f>IFERROR(INDEX('Joints Enrobage'!$G$2:$G$501,MATCH($K$7&amp;"|8",'Joints Enrobage'!$N$2:$N$501,0))&amp;"","")</f>
        <v/>
      </c>
      <c r="G22" s="93">
        <f>IFERROR(INDEX('Joints Enrobage'!$H$2:$H$501,MATCH($K$7&amp;"|8",'Joints Enrobage'!$N$2:$N$501,0))&amp;"","")</f>
        <v/>
      </c>
      <c r="H22" s="93">
        <f>IFERROR(INDEX('Joints Enrobage'!$I$2:$I$501,MATCH($K$7&amp;"|8",'Joints Enrobage'!$N$2:$N$501,0))&amp;"","")</f>
        <v/>
      </c>
      <c r="I22" s="93">
        <f>IFERROR(INDEX('Joints Enrobage'!$J$2:$J$501,MATCH($K$7&amp;"|8",'Joints Enrobage'!$N$2:$N$501,0))&amp;"","")</f>
        <v/>
      </c>
      <c r="J22" s="93">
        <f>IFERROR(INDEX('Joints Enrobage'!$K$2:$K$501,MATCH($K$7&amp;"|8",'Joints Enrobage'!$N$2:$N$501,0))&amp;"","")</f>
        <v/>
      </c>
      <c r="K22" s="93">
        <f>IFERROR(INDEX('Joints Enrobage'!$L$2:$L$501,MATCH($K$7&amp;"|8",'Joints Enrobage'!$N$2:$N$501,0))&amp;"","")</f>
        <v/>
      </c>
      <c r="L22" s="93">
        <f>IFERROR(INDEX('Joints Enrobage'!$M$2:$M$501,MATCH($K$7&amp;"|8",'Joints Enrobage'!$N$2:$N$501,0))&amp;"","")</f>
        <v/>
      </c>
      <c r="M22" s="50" t="n"/>
    </row>
    <row r="23" ht="15" customHeight="1">
      <c r="A23" s="93">
        <f>IFERROR(INDEX('Joints Enrobage'!$B$2:$B$501,MATCH($K$7&amp;"|9",'Joints Enrobage'!$N$2:$N$501,0))&amp;"","")</f>
        <v/>
      </c>
      <c r="B23" s="93">
        <f>IFERROR(INDEX('Joints Enrobage'!$C$2:$C$501,MATCH($K$7&amp;"|9",'Joints Enrobage'!$N$2:$N$501,0))&amp;"","")</f>
        <v/>
      </c>
      <c r="C23" s="93">
        <f>IFERROR(INDEX('Joints Enrobage'!$D$2:$D$501,MATCH($K$7&amp;"|9",'Joints Enrobage'!$N$2:$N$501,0))&amp;"","")</f>
        <v/>
      </c>
      <c r="D23" s="93">
        <f>IFERROR(INDEX('Joints Enrobage'!$E$2:$E$501,MATCH($K$7&amp;"|9",'Joints Enrobage'!$N$2:$N$501,0))&amp;"","")</f>
        <v/>
      </c>
      <c r="E23" s="93">
        <f>IFERROR(INDEX('Joints Enrobage'!$F$2:$F$501,MATCH($K$7&amp;"|9",'Joints Enrobage'!$N$2:$N$501,0))&amp;"","")</f>
        <v/>
      </c>
      <c r="F23" s="93">
        <f>IFERROR(INDEX('Joints Enrobage'!$G$2:$G$501,MATCH($K$7&amp;"|9",'Joints Enrobage'!$N$2:$N$501,0))&amp;"","")</f>
        <v/>
      </c>
      <c r="G23" s="93">
        <f>IFERROR(INDEX('Joints Enrobage'!$H$2:$H$501,MATCH($K$7&amp;"|9",'Joints Enrobage'!$N$2:$N$501,0))&amp;"","")</f>
        <v/>
      </c>
      <c r="H23" s="93">
        <f>IFERROR(INDEX('Joints Enrobage'!$I$2:$I$501,MATCH($K$7&amp;"|9",'Joints Enrobage'!$N$2:$N$501,0))&amp;"","")</f>
        <v/>
      </c>
      <c r="I23" s="93">
        <f>IFERROR(INDEX('Joints Enrobage'!$J$2:$J$501,MATCH($K$7&amp;"|9",'Joints Enrobage'!$N$2:$N$501,0))&amp;"","")</f>
        <v/>
      </c>
      <c r="J23" s="93">
        <f>IFERROR(INDEX('Joints Enrobage'!$K$2:$K$501,MATCH($K$7&amp;"|9",'Joints Enrobage'!$N$2:$N$501,0))&amp;"","")</f>
        <v/>
      </c>
      <c r="K23" s="93">
        <f>IFERROR(INDEX('Joints Enrobage'!$L$2:$L$501,MATCH($K$7&amp;"|9",'Joints Enrobage'!$N$2:$N$501,0))&amp;"","")</f>
        <v/>
      </c>
      <c r="L23" s="93">
        <f>IFERROR(INDEX('Joints Enrobage'!$M$2:$M$501,MATCH($K$7&amp;"|9",'Joints Enrobage'!$N$2:$N$501,0))&amp;"","")</f>
        <v/>
      </c>
      <c r="M23" s="50" t="n"/>
    </row>
    <row r="24" ht="15" customHeight="1">
      <c r="A24" s="93">
        <f>IFERROR(INDEX('Joints Enrobage'!$B$2:$B$501,MATCH($K$7&amp;"|10",'Joints Enrobage'!$N$2:$N$501,0))&amp;"","")</f>
        <v/>
      </c>
      <c r="B24" s="93">
        <f>IFERROR(INDEX('Joints Enrobage'!$C$2:$C$501,MATCH($K$7&amp;"|10",'Joints Enrobage'!$N$2:$N$501,0))&amp;"","")</f>
        <v/>
      </c>
      <c r="C24" s="93">
        <f>IFERROR(INDEX('Joints Enrobage'!$D$2:$D$501,MATCH($K$7&amp;"|10",'Joints Enrobage'!$N$2:$N$501,0))&amp;"","")</f>
        <v/>
      </c>
      <c r="D24" s="93">
        <f>IFERROR(INDEX('Joints Enrobage'!$E$2:$E$501,MATCH($K$7&amp;"|10",'Joints Enrobage'!$N$2:$N$501,0))&amp;"","")</f>
        <v/>
      </c>
      <c r="E24" s="93">
        <f>IFERROR(INDEX('Joints Enrobage'!$F$2:$F$501,MATCH($K$7&amp;"|10",'Joints Enrobage'!$N$2:$N$501,0))&amp;"","")</f>
        <v/>
      </c>
      <c r="F24" s="93">
        <f>IFERROR(INDEX('Joints Enrobage'!$G$2:$G$501,MATCH($K$7&amp;"|10",'Joints Enrobage'!$N$2:$N$501,0))&amp;"","")</f>
        <v/>
      </c>
      <c r="G24" s="93">
        <f>IFERROR(INDEX('Joints Enrobage'!$H$2:$H$501,MATCH($K$7&amp;"|10",'Joints Enrobage'!$N$2:$N$501,0))&amp;"","")</f>
        <v/>
      </c>
      <c r="H24" s="93">
        <f>IFERROR(INDEX('Joints Enrobage'!$I$2:$I$501,MATCH($K$7&amp;"|10",'Joints Enrobage'!$N$2:$N$501,0))&amp;"","")</f>
        <v/>
      </c>
      <c r="I24" s="93">
        <f>IFERROR(INDEX('Joints Enrobage'!$J$2:$J$501,MATCH($K$7&amp;"|10",'Joints Enrobage'!$N$2:$N$501,0))&amp;"","")</f>
        <v/>
      </c>
      <c r="J24" s="93">
        <f>IFERROR(INDEX('Joints Enrobage'!$K$2:$K$501,MATCH($K$7&amp;"|10",'Joints Enrobage'!$N$2:$N$501,0))&amp;"","")</f>
        <v/>
      </c>
      <c r="K24" s="93">
        <f>IFERROR(INDEX('Joints Enrobage'!$L$2:$L$501,MATCH($K$7&amp;"|10",'Joints Enrobage'!$N$2:$N$501,0))&amp;"","")</f>
        <v/>
      </c>
      <c r="L24" s="93">
        <f>IFERROR(INDEX('Joints Enrobage'!$M$2:$M$501,MATCH($K$7&amp;"|10",'Joints Enrobage'!$N$2:$N$501,0))&amp;"","")</f>
        <v/>
      </c>
      <c r="M24" s="50" t="n"/>
    </row>
    <row r="25" ht="15" customHeight="1">
      <c r="A25" s="93">
        <f>IFERROR(INDEX('Joints Enrobage'!$B$2:$B$501,MATCH($K$7&amp;"|11",'Joints Enrobage'!$N$2:$N$501,0))&amp;"","")</f>
        <v/>
      </c>
      <c r="B25" s="93">
        <f>IFERROR(INDEX('Joints Enrobage'!$C$2:$C$501,MATCH($K$7&amp;"|11",'Joints Enrobage'!$N$2:$N$501,0))&amp;"","")</f>
        <v/>
      </c>
      <c r="C25" s="93">
        <f>IFERROR(INDEX('Joints Enrobage'!$D$2:$D$501,MATCH($K$7&amp;"|11",'Joints Enrobage'!$N$2:$N$501,0))&amp;"","")</f>
        <v/>
      </c>
      <c r="D25" s="93">
        <f>IFERROR(INDEX('Joints Enrobage'!$E$2:$E$501,MATCH($K$7&amp;"|11",'Joints Enrobage'!$N$2:$N$501,0))&amp;"","")</f>
        <v/>
      </c>
      <c r="E25" s="93">
        <f>IFERROR(INDEX('Joints Enrobage'!$F$2:$F$501,MATCH($K$7&amp;"|11",'Joints Enrobage'!$N$2:$N$501,0))&amp;"","")</f>
        <v/>
      </c>
      <c r="F25" s="93">
        <f>IFERROR(INDEX('Joints Enrobage'!$G$2:$G$501,MATCH($K$7&amp;"|11",'Joints Enrobage'!$N$2:$N$501,0))&amp;"","")</f>
        <v/>
      </c>
      <c r="G25" s="93">
        <f>IFERROR(INDEX('Joints Enrobage'!$H$2:$H$501,MATCH($K$7&amp;"|11",'Joints Enrobage'!$N$2:$N$501,0))&amp;"","")</f>
        <v/>
      </c>
      <c r="H25" s="93">
        <f>IFERROR(INDEX('Joints Enrobage'!$I$2:$I$501,MATCH($K$7&amp;"|11",'Joints Enrobage'!$N$2:$N$501,0))&amp;"","")</f>
        <v/>
      </c>
      <c r="I25" s="93">
        <f>IFERROR(INDEX('Joints Enrobage'!$J$2:$J$501,MATCH($K$7&amp;"|11",'Joints Enrobage'!$N$2:$N$501,0))&amp;"","")</f>
        <v/>
      </c>
      <c r="J25" s="93">
        <f>IFERROR(INDEX('Joints Enrobage'!$K$2:$K$501,MATCH($K$7&amp;"|11",'Joints Enrobage'!$N$2:$N$501,0))&amp;"","")</f>
        <v/>
      </c>
      <c r="K25" s="93">
        <f>IFERROR(INDEX('Joints Enrobage'!$L$2:$L$501,MATCH($K$7&amp;"|11",'Joints Enrobage'!$N$2:$N$501,0))&amp;"","")</f>
        <v/>
      </c>
      <c r="L25" s="93">
        <f>IFERROR(INDEX('Joints Enrobage'!$M$2:$M$501,MATCH($K$7&amp;"|11",'Joints Enrobage'!$N$2:$N$501,0))&amp;"","")</f>
        <v/>
      </c>
      <c r="M25" s="50" t="n"/>
    </row>
    <row r="26" ht="15" customHeight="1">
      <c r="A26" s="62">
        <f>IFERROR(INDEX('Joints Enrobage'!$B$2:$B$501,MATCH($K$7&amp;"|12",'Joints Enrobage'!$N$2:$N$501,0))&amp;"","")</f>
        <v/>
      </c>
      <c r="B26" s="62">
        <f>IFERROR(INDEX('Joints Enrobage'!$C$2:$C$501,MATCH($K$7&amp;"|12",'Joints Enrobage'!$N$2:$N$501,0))&amp;"","")</f>
        <v/>
      </c>
      <c r="C26" s="62">
        <f>IFERROR(INDEX('Joints Enrobage'!$D$2:$D$501,MATCH($K$7&amp;"|12",'Joints Enrobage'!$N$2:$N$501,0))&amp;"","")</f>
        <v/>
      </c>
      <c r="D26" s="62">
        <f>IFERROR(INDEX('Joints Enrobage'!$E$2:$E$501,MATCH($K$7&amp;"|12",'Joints Enrobage'!$N$2:$N$501,0))&amp;"","")</f>
        <v/>
      </c>
      <c r="E26" s="62">
        <f>IFERROR(INDEX('Joints Enrobage'!$F$2:$F$501,MATCH($K$7&amp;"|12",'Joints Enrobage'!$N$2:$N$501,0))&amp;"","")</f>
        <v/>
      </c>
      <c r="F26" s="62">
        <f>IFERROR(INDEX('Joints Enrobage'!$G$2:$G$501,MATCH($K$7&amp;"|12",'Joints Enrobage'!$N$2:$N$501,0))&amp;"","")</f>
        <v/>
      </c>
      <c r="G26" s="62">
        <f>IFERROR(INDEX('Joints Enrobage'!$H$2:$H$501,MATCH($K$7&amp;"|12",'Joints Enrobage'!$N$2:$N$501,0))&amp;"","")</f>
        <v/>
      </c>
      <c r="H26" s="62">
        <f>IFERROR(INDEX('Joints Enrobage'!$I$2:$I$501,MATCH($K$7&amp;"|12",'Joints Enrobage'!$N$2:$N$501,0))&amp;"","")</f>
        <v/>
      </c>
      <c r="I26" s="62">
        <f>IFERROR(INDEX('Joints Enrobage'!$J$2:$J$501,MATCH($K$7&amp;"|12",'Joints Enrobage'!$N$2:$N$501,0))&amp;"","")</f>
        <v/>
      </c>
      <c r="J26" s="62">
        <f>IFERROR(INDEX('Joints Enrobage'!$K$2:$K$501,MATCH($K$7&amp;"|12",'Joints Enrobage'!$N$2:$N$501,0))&amp;"","")</f>
        <v/>
      </c>
      <c r="K26" s="62">
        <f>IFERROR(INDEX('Joints Enrobage'!$L$2:$L$501,MATCH($K$7&amp;"|12",'Joints Enrobage'!$N$2:$N$501,0))&amp;"","")</f>
        <v/>
      </c>
      <c r="L26" s="62">
        <f>IFERROR(INDEX('Joints Enrobage'!$M$2:$M$501,MATCH($K$7&amp;"|12",'Joints Enrobage'!$N$2:$N$501,0))&amp;"","")</f>
        <v/>
      </c>
      <c r="M26" s="50" t="n"/>
    </row>
    <row r="27" ht="15" customHeight="1">
      <c r="A27" s="62">
        <f>IFERROR(INDEX('Joints Enrobage'!$B$2:$B$501,MATCH($K$7&amp;"|13",'Joints Enrobage'!$N$2:$N$501,0))&amp;"","")</f>
        <v/>
      </c>
      <c r="B27" s="62">
        <f>IFERROR(INDEX('Joints Enrobage'!$C$2:$C$501,MATCH($K$7&amp;"|13",'Joints Enrobage'!$N$2:$N$501,0))&amp;"","")</f>
        <v/>
      </c>
      <c r="C27" s="62">
        <f>IFERROR(INDEX('Joints Enrobage'!$D$2:$D$501,MATCH($K$7&amp;"|13",'Joints Enrobage'!$N$2:$N$501,0))&amp;"","")</f>
        <v/>
      </c>
      <c r="D27" s="62">
        <f>IFERROR(INDEX('Joints Enrobage'!$E$2:$E$501,MATCH($K$7&amp;"|13",'Joints Enrobage'!$N$2:$N$501,0))&amp;"","")</f>
        <v/>
      </c>
      <c r="E27" s="62">
        <f>IFERROR(INDEX('Joints Enrobage'!$F$2:$F$501,MATCH($K$7&amp;"|13",'Joints Enrobage'!$N$2:$N$501,0))&amp;"","")</f>
        <v/>
      </c>
      <c r="F27" s="62">
        <f>IFERROR(INDEX('Joints Enrobage'!$G$2:$G$501,MATCH($K$7&amp;"|13",'Joints Enrobage'!$N$2:$N$501,0))&amp;"","")</f>
        <v/>
      </c>
      <c r="G27" s="62">
        <f>IFERROR(INDEX('Joints Enrobage'!$H$2:$H$501,MATCH($K$7&amp;"|13",'Joints Enrobage'!$N$2:$N$501,0))&amp;"","")</f>
        <v/>
      </c>
      <c r="H27" s="62">
        <f>IFERROR(INDEX('Joints Enrobage'!$I$2:$I$501,MATCH($K$7&amp;"|13",'Joints Enrobage'!$N$2:$N$501,0))&amp;"","")</f>
        <v/>
      </c>
      <c r="I27" s="62">
        <f>IFERROR(INDEX('Joints Enrobage'!$J$2:$J$501,MATCH($K$7&amp;"|13",'Joints Enrobage'!$N$2:$N$501,0))&amp;"","")</f>
        <v/>
      </c>
      <c r="J27" s="62">
        <f>IFERROR(INDEX('Joints Enrobage'!$K$2:$K$501,MATCH($K$7&amp;"|13",'Joints Enrobage'!$N$2:$N$501,0))&amp;"","")</f>
        <v/>
      </c>
      <c r="K27" s="62">
        <f>IFERROR(INDEX('Joints Enrobage'!$L$2:$L$501,MATCH($K$7&amp;"|13",'Joints Enrobage'!$N$2:$N$501,0))&amp;"","")</f>
        <v/>
      </c>
      <c r="L27" s="62">
        <f>IFERROR(INDEX('Joints Enrobage'!$M$2:$M$501,MATCH($K$7&amp;"|13",'Joints Enrobage'!$N$2:$N$501,0))&amp;"","")</f>
        <v/>
      </c>
      <c r="M27" s="50" t="n"/>
    </row>
    <row r="28" ht="15" customHeight="1">
      <c r="A28" s="62">
        <f>IFERROR(INDEX('Joints Enrobage'!$B$2:$B$501,MATCH($K$7&amp;"|14",'Joints Enrobage'!$N$2:$N$501,0))&amp;"","")</f>
        <v/>
      </c>
      <c r="B28" s="62">
        <f>IFERROR(INDEX('Joints Enrobage'!$C$2:$C$501,MATCH($K$7&amp;"|14",'Joints Enrobage'!$N$2:$N$501,0))&amp;"","")</f>
        <v/>
      </c>
      <c r="C28" s="62">
        <f>IFERROR(INDEX('Joints Enrobage'!$D$2:$D$501,MATCH($K$7&amp;"|14",'Joints Enrobage'!$N$2:$N$501,0))&amp;"","")</f>
        <v/>
      </c>
      <c r="D28" s="62">
        <f>IFERROR(INDEX('Joints Enrobage'!$E$2:$E$501,MATCH($K$7&amp;"|14",'Joints Enrobage'!$N$2:$N$501,0))&amp;"","")</f>
        <v/>
      </c>
      <c r="E28" s="62">
        <f>IFERROR(INDEX('Joints Enrobage'!$F$2:$F$501,MATCH($K$7&amp;"|14",'Joints Enrobage'!$N$2:$N$501,0))&amp;"","")</f>
        <v/>
      </c>
      <c r="F28" s="62">
        <f>IFERROR(INDEX('Joints Enrobage'!$G$2:$G$501,MATCH($K$7&amp;"|14",'Joints Enrobage'!$N$2:$N$501,0))&amp;"","")</f>
        <v/>
      </c>
      <c r="G28" s="62">
        <f>IFERROR(INDEX('Joints Enrobage'!$H$2:$H$501,MATCH($K$7&amp;"|14",'Joints Enrobage'!$N$2:$N$501,0))&amp;"","")</f>
        <v/>
      </c>
      <c r="H28" s="62">
        <f>IFERROR(INDEX('Joints Enrobage'!$I$2:$I$501,MATCH($K$7&amp;"|14",'Joints Enrobage'!$N$2:$N$501,0))&amp;"","")</f>
        <v/>
      </c>
      <c r="I28" s="62">
        <f>IFERROR(INDEX('Joints Enrobage'!$J$2:$J$501,MATCH($K$7&amp;"|14",'Joints Enrobage'!$N$2:$N$501,0))&amp;"","")</f>
        <v/>
      </c>
      <c r="J28" s="62">
        <f>IFERROR(INDEX('Joints Enrobage'!$K$2:$K$501,MATCH($K$7&amp;"|14",'Joints Enrobage'!$N$2:$N$501,0))&amp;"","")</f>
        <v/>
      </c>
      <c r="K28" s="62">
        <f>IFERROR(INDEX('Joints Enrobage'!$L$2:$L$501,MATCH($K$7&amp;"|14",'Joints Enrobage'!$N$2:$N$501,0))&amp;"","")</f>
        <v/>
      </c>
      <c r="L28" s="62">
        <f>IFERROR(INDEX('Joints Enrobage'!$M$2:$M$501,MATCH($K$7&amp;"|14",'Joints Enrobage'!$N$2:$N$501,0))&amp;"","")</f>
        <v/>
      </c>
      <c r="M28" s="50" t="n"/>
    </row>
    <row r="29" ht="15" customHeight="1">
      <c r="A29" s="62">
        <f>IFERROR(INDEX('Joints Enrobage'!$B$2:$B$501,MATCH($K$7&amp;"|15",'Joints Enrobage'!$N$2:$N$501,0))&amp;"","")</f>
        <v/>
      </c>
      <c r="B29" s="62">
        <f>IFERROR(INDEX('Joints Enrobage'!$C$2:$C$501,MATCH($K$7&amp;"|15",'Joints Enrobage'!$N$2:$N$501,0))&amp;"","")</f>
        <v/>
      </c>
      <c r="C29" s="62">
        <f>IFERROR(INDEX('Joints Enrobage'!$D$2:$D$501,MATCH($K$7&amp;"|15",'Joints Enrobage'!$N$2:$N$501,0))&amp;"","")</f>
        <v/>
      </c>
      <c r="D29" s="62">
        <f>IFERROR(INDEX('Joints Enrobage'!$E$2:$E$501,MATCH($K$7&amp;"|15",'Joints Enrobage'!$N$2:$N$501,0))&amp;"","")</f>
        <v/>
      </c>
      <c r="E29" s="62">
        <f>IFERROR(INDEX('Joints Enrobage'!$F$2:$F$501,MATCH($K$7&amp;"|15",'Joints Enrobage'!$N$2:$N$501,0))&amp;"","")</f>
        <v/>
      </c>
      <c r="F29" s="62">
        <f>IFERROR(INDEX('Joints Enrobage'!$G$2:$G$501,MATCH($K$7&amp;"|15",'Joints Enrobage'!$N$2:$N$501,0))&amp;"","")</f>
        <v/>
      </c>
      <c r="G29" s="62">
        <f>IFERROR(INDEX('Joints Enrobage'!$H$2:$H$501,MATCH($K$7&amp;"|15",'Joints Enrobage'!$N$2:$N$501,0))&amp;"","")</f>
        <v/>
      </c>
      <c r="H29" s="62">
        <f>IFERROR(INDEX('Joints Enrobage'!$I$2:$I$501,MATCH($K$7&amp;"|15",'Joints Enrobage'!$N$2:$N$501,0))&amp;"","")</f>
        <v/>
      </c>
      <c r="I29" s="62">
        <f>IFERROR(INDEX('Joints Enrobage'!$J$2:$J$501,MATCH($K$7&amp;"|15",'Joints Enrobage'!$N$2:$N$501,0))&amp;"","")</f>
        <v/>
      </c>
      <c r="J29" s="62">
        <f>IFERROR(INDEX('Joints Enrobage'!$K$2:$K$501,MATCH($K$7&amp;"|15",'Joints Enrobage'!$N$2:$N$501,0))&amp;"","")</f>
        <v/>
      </c>
      <c r="K29" s="62">
        <f>IFERROR(INDEX('Joints Enrobage'!$L$2:$L$501,MATCH($K$7&amp;"|15",'Joints Enrobage'!$N$2:$N$501,0))&amp;"","")</f>
        <v/>
      </c>
      <c r="L29" s="62">
        <f>IFERROR(INDEX('Joints Enrobage'!$M$2:$M$501,MATCH($K$7&amp;"|15",'Joints Enrobage'!$N$2:$N$501,0))&amp;"","")</f>
        <v/>
      </c>
      <c r="M29" s="50" t="n"/>
    </row>
    <row r="30" ht="39.95" customHeight="1">
      <c r="A30" s="94">
        <f>"Remarques : "&amp;IFERROR(INDEX(Registre!$O$2:$O$1999,IF($O$2=0,-1,$O$2))&amp;"","")</f>
        <v/>
      </c>
      <c r="B30" s="52" t="n"/>
      <c r="C30" s="52" t="n"/>
      <c r="D30" s="52" t="n"/>
      <c r="E30" s="52" t="n"/>
      <c r="F30" s="52" t="n"/>
      <c r="G30" s="52" t="n"/>
      <c r="H30" s="52" t="n"/>
      <c r="I30" s="52" t="n"/>
      <c r="J30" s="52" t="n"/>
      <c r="K30" s="52" t="n"/>
      <c r="L30" s="52" t="n"/>
      <c r="M30" s="50" t="n"/>
    </row>
    <row r="31" ht="30" customHeight="1">
      <c r="A31" s="80" t="inlineStr">
        <is>
          <t>Conclusion de l’inspection</t>
        </is>
      </c>
      <c r="B31" s="52" t="n"/>
      <c r="C31" s="50" t="n"/>
      <c r="D31" s="67">
        <f>IF(IFERROR(INDEX(Registre!$N$2:$N$1999,IF($O$2=0,-1,$O$2))&amp;"","")="Non applicable","☒","☐")&amp;"  Non applicable"</f>
        <v/>
      </c>
      <c r="E31" s="52" t="n"/>
      <c r="F31" s="52" t="n"/>
      <c r="G31" s="52" t="n"/>
      <c r="H31" s="52" t="n"/>
      <c r="I31" s="50" t="n"/>
      <c r="J31" s="67">
        <f>IF(IFERROR(INDEX(Registre!$N$2:$N$1999,IF($O$2=0,-1,$O$2))&amp;"","")="Accepté","☒","☐")&amp;"  Accepté"</f>
        <v/>
      </c>
      <c r="K31" s="50" t="n"/>
      <c r="L31" s="67">
        <f>IF(IFERROR(INDEX(Registre!$N$2:$N$1999,IF($O$2=0,-1,$O$2))&amp;"","")="Rejeté","☒","☐")&amp;"  Rejeté"</f>
        <v/>
      </c>
      <c r="M31" s="50" t="n"/>
    </row>
    <row r="32" ht="24.95" customHeight="1">
      <c r="A32" s="80" t="inlineStr">
        <is>
          <t>APPROBATION</t>
        </is>
      </c>
      <c r="B32" s="101" t="n"/>
      <c r="C32" s="56" t="n"/>
      <c r="D32" s="67" t="inlineStr">
        <is>
          <t>C3</t>
        </is>
      </c>
      <c r="E32" s="52" t="n"/>
      <c r="F32" s="52" t="n"/>
      <c r="G32" s="52" t="n"/>
      <c r="H32" s="52" t="n"/>
      <c r="I32" s="50" t="n"/>
      <c r="J32" s="67" t="inlineStr">
        <is>
          <t>C1</t>
        </is>
      </c>
      <c r="K32" s="56" t="n"/>
      <c r="L32" s="67" t="inlineStr">
        <is>
          <t>CA</t>
        </is>
      </c>
      <c r="M32" s="56" t="n"/>
    </row>
    <row r="33" ht="24.95" customHeight="1">
      <c r="A33" s="57" t="n"/>
      <c r="B33" s="102" t="n"/>
      <c r="C33" s="58" t="n"/>
      <c r="D33" s="67" t="inlineStr">
        <is>
          <t>CST</t>
        </is>
      </c>
      <c r="E33" s="52" t="n"/>
      <c r="F33" s="50" t="n"/>
      <c r="G33" s="67" t="inlineStr">
        <is>
          <t>QCI</t>
        </is>
      </c>
      <c r="H33" s="52" t="n"/>
      <c r="I33" s="50" t="n"/>
      <c r="J33" s="57" t="n"/>
      <c r="K33" s="58" t="n"/>
      <c r="L33" s="57" t="n"/>
      <c r="M33" s="58" t="n"/>
    </row>
    <row r="34" ht="30" customHeight="1">
      <c r="A34" s="90" t="inlineStr">
        <is>
          <t>Nom</t>
        </is>
      </c>
      <c r="B34" s="52" t="n"/>
      <c r="C34" s="50" t="n"/>
      <c r="D34" s="90" t="n"/>
      <c r="E34" s="52" t="n"/>
      <c r="F34" s="50" t="n"/>
      <c r="G34" s="90" t="n"/>
      <c r="H34" s="52" t="n"/>
      <c r="I34" s="50" t="n"/>
      <c r="J34" s="90" t="n"/>
      <c r="K34" s="50" t="n"/>
      <c r="L34" s="90" t="n"/>
      <c r="M34" s="50" t="n"/>
    </row>
    <row r="35" ht="30" customHeight="1">
      <c r="A35" s="90" t="inlineStr">
        <is>
          <t>Signature</t>
        </is>
      </c>
      <c r="B35" s="52" t="n"/>
      <c r="C35" s="50" t="n"/>
      <c r="D35" s="90" t="n"/>
      <c r="E35" s="52" t="n"/>
      <c r="F35" s="50" t="n"/>
      <c r="G35" s="90" t="n"/>
      <c r="H35" s="52" t="n"/>
      <c r="I35" s="50" t="n"/>
      <c r="J35" s="90" t="n"/>
      <c r="K35" s="50" t="n"/>
      <c r="L35" s="90" t="n"/>
      <c r="M35" s="50" t="n"/>
    </row>
    <row r="36" ht="30" customHeight="1">
      <c r="A36" s="90" t="inlineStr">
        <is>
          <t>Date</t>
        </is>
      </c>
      <c r="B36" s="52" t="n"/>
      <c r="C36" s="50" t="n"/>
      <c r="D36" s="90" t="n"/>
      <c r="E36" s="52" t="n"/>
      <c r="F36" s="50" t="n"/>
      <c r="G36" s="90" t="n"/>
      <c r="H36" s="52" t="n"/>
      <c r="I36" s="50" t="n"/>
      <c r="J36" s="90" t="n"/>
      <c r="K36" s="50" t="n"/>
      <c r="L36" s="90" t="n"/>
      <c r="M36" s="50" t="n"/>
    </row>
  </sheetData>
  <mergeCells count="68">
    <mergeCell ref="L2:M2"/>
    <mergeCell ref="L17:M17"/>
    <mergeCell ref="A5:J5"/>
    <mergeCell ref="C10:H10"/>
    <mergeCell ref="D32:I32"/>
    <mergeCell ref="L16:M16"/>
    <mergeCell ref="A11:B11"/>
    <mergeCell ref="C9:H9"/>
    <mergeCell ref="A4:M4"/>
    <mergeCell ref="J32:K33"/>
    <mergeCell ref="G34:I34"/>
    <mergeCell ref="L19:M19"/>
    <mergeCell ref="G8:H8"/>
    <mergeCell ref="C12:H12"/>
    <mergeCell ref="L28:M28"/>
    <mergeCell ref="C1:K3"/>
    <mergeCell ref="A1:B3"/>
    <mergeCell ref="G33:I33"/>
    <mergeCell ref="L3:M3"/>
    <mergeCell ref="C11:H11"/>
    <mergeCell ref="A13:G13"/>
    <mergeCell ref="J34:K34"/>
    <mergeCell ref="G7:H7"/>
    <mergeCell ref="I7:J7"/>
    <mergeCell ref="L24:M24"/>
    <mergeCell ref="A8:F8"/>
    <mergeCell ref="H13:M13"/>
    <mergeCell ref="G35:I35"/>
    <mergeCell ref="L15:M15"/>
    <mergeCell ref="L18:M18"/>
    <mergeCell ref="A30:M30"/>
    <mergeCell ref="L23:M23"/>
    <mergeCell ref="A35:C35"/>
    <mergeCell ref="L14:M14"/>
    <mergeCell ref="J36:K36"/>
    <mergeCell ref="D33:F33"/>
    <mergeCell ref="K7:M7"/>
    <mergeCell ref="A12:B12"/>
    <mergeCell ref="L26:M26"/>
    <mergeCell ref="J35:K35"/>
    <mergeCell ref="L29:M29"/>
    <mergeCell ref="L35:M35"/>
    <mergeCell ref="L20:M20"/>
    <mergeCell ref="A6:M6"/>
    <mergeCell ref="A31:C31"/>
    <mergeCell ref="L1:M1"/>
    <mergeCell ref="D35:F35"/>
    <mergeCell ref="L25:M25"/>
    <mergeCell ref="J31:K31"/>
    <mergeCell ref="A34:C34"/>
    <mergeCell ref="L36:M36"/>
    <mergeCell ref="L31:M31"/>
    <mergeCell ref="I8:M8"/>
    <mergeCell ref="L22:M22"/>
    <mergeCell ref="D34:F34"/>
    <mergeCell ref="L32:M33"/>
    <mergeCell ref="L34:M34"/>
    <mergeCell ref="A36:C36"/>
    <mergeCell ref="L21:M21"/>
    <mergeCell ref="G36:I36"/>
    <mergeCell ref="K5:M5"/>
    <mergeCell ref="A32:C33"/>
    <mergeCell ref="A10:B10"/>
    <mergeCell ref="D31:I31"/>
    <mergeCell ref="D36:F36"/>
    <mergeCell ref="L27:M27"/>
    <mergeCell ref="A9:B9"/>
    <mergeCell ref="A7:F7"/>
  </mergeCells>
  <dataValidations count="1">
    <dataValidation sqref="K7" showDropDown="0" showInputMessage="1" showErrorMessage="1" allowBlank="1" errorTitle="RFI inconnu" error="Ce numéro de RFI n'existe pas dans le Registre." promptTitle="RFI No" prompt="Choisissez le numéro de RFI : la fiche se remplit automatiquement." type="list">
      <formula1>Liste_ENR</formula1>
      <formula2>0</formula2>
    </dataValidation>
  </dataValidations>
  <printOptions horizontalCentered="1"/>
  <pageMargins left="0.4" right="0.4" top="0.5" bottom="0.5" header="0.3" footer="0.3"/>
  <pageSetup orientation="landscape" paperSize="9" scale="65" horizontalDpi="300" verticalDpi="300"/>
  <drawing xmlns:r="http://schemas.openxmlformats.org/officeDocument/2006/relationships" r:id="rId1"/>
</worksheet>
</file>

<file path=xl/worksheets/sheet11.xml><?xml version="1.0" encoding="utf-8"?>
<worksheet xmlns="http://schemas.openxmlformats.org/spreadsheetml/2006/main">
  <sheetPr>
    <tabColor rgb="FF1F4E78"/>
    <outlinePr summaryBelow="1" summaryRight="1"/>
    <pageSetUpPr fitToPage="1"/>
  </sheetPr>
  <dimension ref="A1:L20"/>
  <sheetViews>
    <sheetView showGridLines="0" zoomScaleNormal="100" workbookViewId="0">
      <selection activeCell="E25" sqref="E25"/>
    </sheetView>
  </sheetViews>
  <sheetFormatPr baseColWidth="8" defaultColWidth="8.7109375" defaultRowHeight="15"/>
  <cols>
    <col width="9.28515625" customWidth="1" min="1" max="1"/>
    <col width="12.140625" customWidth="1" min="2" max="10"/>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 customWidth="1" min="11" max="11"/>
    <col width="42" customWidth="1" min="12" max="12"/>
  </cols>
  <sheetData>
    <row r="1" ht="21.75" customHeight="1">
      <c r="A1" s="49" t="n"/>
      <c r="B1" s="56" t="n"/>
      <c r="C1" s="67">
        <f>Paramètres!$C$8</f>
        <v/>
      </c>
      <c r="D1" s="101" t="n"/>
      <c r="E1" s="101" t="n"/>
      <c r="F1" s="101" t="n"/>
      <c r="G1" s="101" t="n"/>
      <c r="H1" s="56" t="n"/>
      <c r="I1" s="99">
        <f>Paramètres!$D$8</f>
        <v/>
      </c>
      <c r="J1" s="50" t="n"/>
      <c r="L1" s="29" t="inlineStr">
        <is>
          <t>Calcul (ne pas modifier) – ligne registre :</t>
        </is>
      </c>
    </row>
    <row r="2" ht="21.75" customHeight="1">
      <c r="A2" s="60" t="n"/>
      <c r="B2" s="61" t="n"/>
      <c r="C2" s="60" t="n"/>
      <c r="H2" s="61" t="n"/>
      <c r="I2" s="55">
        <f>"Date: "&amp;Paramètres!$E$8</f>
        <v/>
      </c>
      <c r="J2" s="50" t="n"/>
      <c r="L2" s="30">
        <f>IFERROR(MATCH($H$8,Registre!$B$2:$B$1999,0),0)</f>
        <v/>
      </c>
    </row>
    <row r="3" ht="21.75" customHeight="1">
      <c r="A3" s="57" t="n"/>
      <c r="B3" s="58" t="n"/>
      <c r="C3" s="57" t="n"/>
      <c r="D3" s="102" t="n"/>
      <c r="E3" s="102" t="n"/>
      <c r="F3" s="102" t="n"/>
      <c r="G3" s="102" t="n"/>
      <c r="H3" s="58" t="n"/>
      <c r="I3" s="55" t="inlineStr">
        <is>
          <t>Page 1/1</t>
        </is>
      </c>
      <c r="J3" s="50" t="n"/>
    </row>
    <row r="4" ht="27.95" customHeight="1">
      <c r="A4" s="67" t="inlineStr">
        <is>
          <t>Procès-Verbal de Lit de Pose</t>
        </is>
      </c>
      <c r="B4" s="52" t="n"/>
      <c r="C4" s="52" t="n"/>
      <c r="D4" s="52" t="n"/>
      <c r="E4" s="52" t="n"/>
      <c r="F4" s="52" t="n"/>
      <c r="G4" s="52" t="n"/>
      <c r="H4" s="52" t="n"/>
      <c r="I4" s="52" t="n"/>
      <c r="J4" s="50" t="n"/>
      <c r="L4" s="32">
        <f>IF($H$8="","",IF($L$2=0,"⚠ RFI absent du Registre",IF(INDEX(Registre!$A$2:$A$1999,IF($L$2=0,-1,$L$2))&lt;&gt;"Lit de pose","⚠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21063-G26-PPL-RFI-0200</t>
        </is>
      </c>
      <c r="I8" s="52" t="n"/>
      <c r="J8" s="50" t="n"/>
    </row>
    <row r="9" ht="36"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Ne contient pas de matériaux organiques</t>
        </is>
      </c>
      <c r="B11" s="52" t="n"/>
      <c r="C11" s="52" t="n"/>
      <c r="D11" s="52" t="n"/>
      <c r="E11" s="52" t="n"/>
      <c r="F11" s="52" t="n"/>
      <c r="G11" s="52" t="n"/>
      <c r="H11" s="50" t="n"/>
      <c r="I11" s="93">
        <f>IF(IF(IFERROR(INDEX(Registre!$N$2:$N$1999,IF($L$2=0,-1,$L$2))&amp;"","")="Accepté","C","")="C","☒","☐")&amp;"  C"&amp;"      "&amp;IF(IF(IFERROR(INDEX(Registre!$N$2:$N$1999,IF($L$2=0,-1,$L$2))&amp;"","")="Accepté","C","")="NC","☒","☐")&amp;"  NC"</f>
        <v/>
      </c>
      <c r="J11" s="50" t="n"/>
    </row>
    <row r="12" ht="27" customHeight="1">
      <c r="A12" s="90" t="inlineStr">
        <is>
          <t>Matériaux du lit de pose conformes aux plans et spécifications</t>
        </is>
      </c>
      <c r="B12" s="52" t="n"/>
      <c r="C12" s="52" t="n"/>
      <c r="D12" s="52" t="n"/>
      <c r="E12" s="52" t="n"/>
      <c r="F12" s="52" t="n"/>
      <c r="G12" s="52" t="n"/>
      <c r="H12" s="50" t="n"/>
      <c r="I12" s="93">
        <f>IF(IF(IFERROR(INDEX(Registre!$N$2:$N$1999,IF($L$2=0,-1,$L$2))&amp;"","")="Accepté","C","")="C","☒","☐")&amp;"  C"&amp;"      "&amp;IF(IF(IFERROR(INDEX(Registre!$N$2:$N$1999,IF($L$2=0,-1,$L$2))&amp;"","")="Accepté","C","")="NC","☒","☐")&amp;"  NC"</f>
        <v/>
      </c>
      <c r="J12" s="50" t="n"/>
    </row>
    <row r="13" ht="27" customHeight="1">
      <c r="A13" s="90" t="inlineStr">
        <is>
          <t>L’épaisseur du lit de pose est conforme aux plans et spécifications</t>
        </is>
      </c>
      <c r="B13" s="52" t="n"/>
      <c r="C13" s="52" t="n"/>
      <c r="D13" s="52" t="n"/>
      <c r="E13" s="52" t="n"/>
      <c r="F13" s="52" t="n"/>
      <c r="G13" s="52" t="n"/>
      <c r="H13" s="50" t="n"/>
      <c r="I13" s="93">
        <f>IF(IF(IFERROR(INDEX(Registre!$N$2:$N$1999,IF($L$2=0,-1,$L$2))&amp;"","")="Accepté","C","")="C","☒","☐")&amp;"  C"&amp;"      "&amp;IF(IF(IFERROR(INDEX(Registre!$N$2:$N$1999,IF($L$2=0,-1,$L$2))&amp;"","")="Accepté","C","")="NC","☒","☐")&amp;"  NC"</f>
        <v/>
      </c>
      <c r="J13" s="50" t="n"/>
    </row>
    <row r="14" ht="409.6" customHeight="1">
      <c r="A14" s="94">
        <f>"Remarques : "&amp;IFERROR(INDEX(Registre!$O$2:$O$1999,IF($L$2=0,-1,$L$2))&amp;"","")</f>
        <v/>
      </c>
      <c r="B14" s="52" t="n"/>
      <c r="C14" s="52" t="n"/>
      <c r="D14" s="52" t="n"/>
      <c r="E14" s="52" t="n"/>
      <c r="F14" s="52" t="n"/>
      <c r="G14" s="52" t="n"/>
      <c r="H14" s="52" t="n"/>
      <c r="I14" s="52" t="n"/>
      <c r="J14" s="50" t="n"/>
    </row>
    <row r="15" ht="30" customFormat="1" customHeight="1" s="86">
      <c r="A15" s="80" t="inlineStr">
        <is>
          <t>Conclusion de l’inspection</t>
        </is>
      </c>
      <c r="B15" s="50" t="n"/>
      <c r="C15" s="67">
        <f>IF(IFERROR(INDEX(Registre!$N$2:$N$1999,IF($L$2=0,-1,$L$2))&amp;"","")="Non applicable","☒","☐")&amp;"  Non applicable"</f>
        <v/>
      </c>
      <c r="D15" s="52" t="n"/>
      <c r="E15" s="52" t="n"/>
      <c r="F15" s="50" t="n"/>
      <c r="G15" s="67">
        <f>IF(IFERROR(INDEX(Registre!$N$2:$N$1999,IF($L$2=0,-1,$L$2))&amp;"","")="Accepté","☒","☐")&amp;"  Accepté"</f>
        <v/>
      </c>
      <c r="H15" s="50" t="n"/>
      <c r="I15" s="67">
        <f>IF(IFERROR(INDEX(Registre!$N$2:$N$1999,IF($L$2=0,-1,$L$2))&amp;"","")="Rejeté","☒","☐")&amp;"  Rejeté"</f>
        <v/>
      </c>
      <c r="J15" s="50" t="n"/>
    </row>
    <row r="16" ht="30" customHeight="1">
      <c r="A16" s="80" t="inlineStr">
        <is>
          <t>APPROBATION</t>
        </is>
      </c>
      <c r="B16" s="56" t="n"/>
      <c r="C16" s="67" t="inlineStr">
        <is>
          <t>C3</t>
        </is>
      </c>
      <c r="D16" s="52" t="n"/>
      <c r="E16" s="52" t="n"/>
      <c r="F16" s="50" t="n"/>
      <c r="G16" s="67" t="inlineStr">
        <is>
          <t>C1</t>
        </is>
      </c>
      <c r="H16" s="56" t="n"/>
      <c r="I16" s="67" t="inlineStr">
        <is>
          <t>CA</t>
        </is>
      </c>
      <c r="J16" s="56" t="n"/>
    </row>
    <row r="17" ht="30" customHeight="1">
      <c r="A17" s="57" t="n"/>
      <c r="B17" s="58" t="n"/>
      <c r="C17" s="67" t="inlineStr">
        <is>
          <t>CST</t>
        </is>
      </c>
      <c r="D17" s="50" t="n"/>
      <c r="E17" s="67" t="inlineStr">
        <is>
          <t>QCI</t>
        </is>
      </c>
      <c r="F17" s="50" t="n"/>
      <c r="G17" s="57" t="n"/>
      <c r="H17" s="58" t="n"/>
      <c r="I17" s="57" t="n"/>
      <c r="J17" s="58" t="n"/>
    </row>
    <row r="18" ht="30" customHeight="1">
      <c r="A18" s="90" t="inlineStr">
        <is>
          <t>Nom</t>
        </is>
      </c>
      <c r="B18" s="50" t="n"/>
      <c r="C18" s="90" t="n"/>
      <c r="D18" s="50" t="n"/>
      <c r="E18" s="90" t="n"/>
      <c r="F18" s="50" t="n"/>
      <c r="G18" s="90" t="n"/>
      <c r="H18" s="50" t="n"/>
      <c r="I18" s="90" t="n"/>
      <c r="J18" s="50" t="n"/>
    </row>
    <row r="19" ht="30" customHeight="1">
      <c r="A19" s="90" t="inlineStr">
        <is>
          <t>Signature</t>
        </is>
      </c>
      <c r="B19" s="50" t="n"/>
      <c r="C19" s="90" t="n"/>
      <c r="D19" s="50" t="n"/>
      <c r="E19" s="90" t="n"/>
      <c r="F19" s="50" t="n"/>
      <c r="G19" s="90" t="n"/>
      <c r="H19" s="50" t="n"/>
      <c r="I19" s="90" t="n"/>
      <c r="J19" s="50" t="n"/>
    </row>
    <row r="20" ht="30" customHeight="1">
      <c r="A20" s="90" t="inlineStr">
        <is>
          <t>Date</t>
        </is>
      </c>
      <c r="B20" s="50" t="n"/>
      <c r="C20" s="90" t="n"/>
      <c r="D20" s="50" t="n"/>
      <c r="E20" s="90" t="n"/>
      <c r="F20" s="50" t="n"/>
      <c r="G20" s="90" t="n"/>
      <c r="H20" s="50" t="n"/>
      <c r="I20" s="90" t="n"/>
      <c r="J20" s="50" t="n"/>
    </row>
  </sheetData>
  <mergeCells count="52">
    <mergeCell ref="A9:H9"/>
    <mergeCell ref="A14:J14"/>
    <mergeCell ref="A15:B15"/>
    <mergeCell ref="I15:J15"/>
    <mergeCell ref="I2:J2"/>
    <mergeCell ref="C6:J6"/>
    <mergeCell ref="I11:J11"/>
    <mergeCell ref="A4:J4"/>
    <mergeCell ref="A11:H11"/>
    <mergeCell ref="C1:H3"/>
    <mergeCell ref="C5:J5"/>
    <mergeCell ref="E17:F17"/>
    <mergeCell ref="A1:B3"/>
    <mergeCell ref="A6:B6"/>
    <mergeCell ref="C20:D20"/>
    <mergeCell ref="E20:F20"/>
    <mergeCell ref="A7:B7"/>
    <mergeCell ref="G16:H17"/>
    <mergeCell ref="E19:F19"/>
    <mergeCell ref="G19:H19"/>
    <mergeCell ref="C15:F15"/>
    <mergeCell ref="A18:B18"/>
    <mergeCell ref="G18:H18"/>
    <mergeCell ref="I18:J18"/>
    <mergeCell ref="I3:J3"/>
    <mergeCell ref="A12:H12"/>
    <mergeCell ref="I12:J12"/>
    <mergeCell ref="G15:H15"/>
    <mergeCell ref="A5:B5"/>
    <mergeCell ref="H8:J8"/>
    <mergeCell ref="C16:F16"/>
    <mergeCell ref="A8:B8"/>
    <mergeCell ref="C17:D17"/>
    <mergeCell ref="C8:D8"/>
    <mergeCell ref="I1:J1"/>
    <mergeCell ref="A20:B20"/>
    <mergeCell ref="G20:H20"/>
    <mergeCell ref="I20:J20"/>
    <mergeCell ref="A16:B17"/>
    <mergeCell ref="C7:J7"/>
    <mergeCell ref="I10:J10"/>
    <mergeCell ref="I16:J17"/>
    <mergeCell ref="A19:B19"/>
    <mergeCell ref="E8:G8"/>
    <mergeCell ref="A10:H10"/>
    <mergeCell ref="C19:D19"/>
    <mergeCell ref="I19:J19"/>
    <mergeCell ref="A13:H13"/>
    <mergeCell ref="I13:J13"/>
    <mergeCell ref="C18:D18"/>
    <mergeCell ref="E18:F18"/>
    <mergeCell ref="I9:J9"/>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Liste_LIT</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12.xml><?xml version="1.0" encoding="utf-8"?>
<worksheet xmlns="http://schemas.openxmlformats.org/spreadsheetml/2006/main">
  <sheetPr>
    <tabColor rgb="FF1F4E78"/>
    <outlinePr summaryBelow="1" summaryRight="1"/>
    <pageSetUpPr fitToPage="1"/>
  </sheetPr>
  <dimension ref="A1:L30"/>
  <sheetViews>
    <sheetView showGridLines="0" topLeftCell="A24" zoomScaleNormal="100" workbookViewId="0">
      <selection activeCell="A25" sqref="A25:XFD30"/>
    </sheetView>
  </sheetViews>
  <sheetFormatPr baseColWidth="8" defaultColWidth="8.7109375" defaultRowHeight="15"/>
  <cols>
    <col width="9.28515625" customWidth="1" min="1" max="1"/>
    <col width="12.140625" customWidth="1" min="2" max="10"/>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 customWidth="1" min="11" max="11"/>
    <col width="42" customWidth="1" min="12" max="12"/>
  </cols>
  <sheetData>
    <row r="1" ht="21.75" customHeight="1">
      <c r="A1" s="49" t="n"/>
      <c r="B1" s="56" t="n"/>
      <c r="C1" s="67">
        <f>Paramètres!$C$9</f>
        <v/>
      </c>
      <c r="D1" s="101" t="n"/>
      <c r="E1" s="101" t="n"/>
      <c r="F1" s="101" t="n"/>
      <c r="G1" s="101" t="n"/>
      <c r="H1" s="56" t="n"/>
      <c r="I1" s="55">
        <f>Paramètres!$D$9</f>
        <v/>
      </c>
      <c r="J1" s="50" t="n"/>
      <c r="L1" s="29" t="inlineStr">
        <is>
          <t>Calcul (ne pas modifier) – ligne registre :</t>
        </is>
      </c>
    </row>
    <row r="2" ht="21.75" customHeight="1">
      <c r="A2" s="60" t="n"/>
      <c r="B2" s="61" t="n"/>
      <c r="C2" s="60" t="n"/>
      <c r="H2" s="61" t="n"/>
      <c r="I2" s="55">
        <f>"Date: "&amp;Paramètres!$E$9</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Mise en fouille'!$A$2:$A$501,0),0)</f>
        <v/>
      </c>
    </row>
    <row r="4" ht="27.95" customHeight="1">
      <c r="A4" s="67" t="inlineStr">
        <is>
          <t>Procès-Verbal de Mise en fouille</t>
        </is>
      </c>
      <c r="B4" s="52" t="n"/>
      <c r="C4" s="52" t="n"/>
      <c r="D4" s="52" t="n"/>
      <c r="E4" s="52" t="n"/>
      <c r="F4" s="52" t="n"/>
      <c r="G4" s="52" t="n"/>
      <c r="H4" s="52" t="n"/>
      <c r="I4" s="52" t="n"/>
      <c r="J4" s="50" t="n"/>
      <c r="L4" s="32">
        <f>IF($H$8="","",IF($L$2=0,"⚠ RFI absent du Registre",IF(INDEX(Registre!$A$2:$A$1999,IF($L$2=0,-1,$L$2))&lt;&gt;"Mise en fouille","⚠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21063-G2-PPL-RFI-0127</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Lit de pose conforme aux plans et spécifications</t>
        </is>
      </c>
      <c r="B11" s="52" t="n"/>
      <c r="C11" s="52" t="n"/>
      <c r="D11" s="52" t="n"/>
      <c r="E11" s="52" t="n"/>
      <c r="F11" s="52" t="n"/>
      <c r="G11" s="52" t="n"/>
      <c r="H11" s="50" t="n"/>
      <c r="I11" s="93">
        <f>IF(IFERROR(INDEX('Données Mise en fouille'!$B$2:$B$501,IF($L$3=0,-1,$L$3))&amp;"","")="C","☒","☐")&amp;"  C"&amp;"      "&amp;IF(IFERROR(INDEX('Données Mise en fouille'!$B$2:$B$501,IF($L$3=0,-1,$L$3))&amp;"","")="NC","☒","☐")&amp;"  NC"</f>
        <v/>
      </c>
      <c r="J11" s="50" t="n"/>
    </row>
    <row r="12" ht="27" customHeight="1">
      <c r="A12" s="90" t="inlineStr">
        <is>
          <t>Condition du fond de la tranchée</t>
        </is>
      </c>
      <c r="B12" s="52" t="n"/>
      <c r="C12" s="52" t="n"/>
      <c r="D12" s="52" t="n"/>
      <c r="E12" s="52" t="n"/>
      <c r="F12" s="52" t="n"/>
      <c r="G12" s="52" t="n"/>
      <c r="H12" s="50" t="n"/>
      <c r="I12" s="93">
        <f>IF(IFERROR(INDEX('Données Mise en fouille'!$C$2:$C$501,IF($L$3=0,-1,$L$3))&amp;"","")="C","☒","☐")&amp;"  C"&amp;"      "&amp;IF(IFERROR(INDEX('Données Mise en fouille'!$C$2:$C$501,IF($L$3=0,-1,$L$3))&amp;"","")="NC","☒","☐")&amp;"  NC"</f>
        <v/>
      </c>
      <c r="J12" s="50" t="n"/>
    </row>
    <row r="13" ht="27" customHeight="1">
      <c r="A13" s="90" t="inlineStr">
        <is>
          <t>Hauteur et largeur de la tranchée conformes aux plans et spécifications</t>
        </is>
      </c>
      <c r="B13" s="52" t="n"/>
      <c r="C13" s="52" t="n"/>
      <c r="D13" s="52" t="n"/>
      <c r="E13" s="52" t="n"/>
      <c r="F13" s="52" t="n"/>
      <c r="G13" s="52" t="n"/>
      <c r="H13" s="50" t="n"/>
      <c r="I13" s="93">
        <f>IF(IFERROR(INDEX('Données Mise en fouille'!$D$2:$D$501,IF($L$3=0,-1,$L$3))&amp;"","")="C","☒","☐")&amp;"  C"&amp;"      "&amp;IF(IFERROR(INDEX('Données Mise en fouille'!$D$2:$D$501,IF($L$3=0,-1,$L$3))&amp;"","")="NC","☒","☐")&amp;"  NC"</f>
        <v/>
      </c>
      <c r="J13" s="50" t="n"/>
    </row>
    <row r="14" ht="30" customHeight="1">
      <c r="A14" s="90" t="inlineStr">
        <is>
          <t>Toutes les soudures de la section à enterrer sont radiographiées et acceptées, fiche tronçon signée et disponible sur site pour entamer la pose du tronçon.</t>
        </is>
      </c>
      <c r="B14" s="52" t="n"/>
      <c r="C14" s="52" t="n"/>
      <c r="D14" s="52" t="n"/>
      <c r="E14" s="52" t="n"/>
      <c r="F14" s="52" t="n"/>
      <c r="G14" s="52" t="n"/>
      <c r="H14" s="50" t="n"/>
      <c r="I14" s="93">
        <f>IF(IFERROR(INDEX('Données Mise en fouille'!$E$2:$E$501,IF($L$3=0,-1,$L$3))&amp;"","")="C","☒","☐")&amp;"  C"&amp;"      "&amp;IF(IFERROR(INDEX('Données Mise en fouille'!$E$2:$E$501,IF($L$3=0,-1,$L$3))&amp;"","")="NC","☒","☐")&amp;"  NC"</f>
        <v/>
      </c>
      <c r="J14" s="50" t="n"/>
    </row>
    <row r="15" ht="27" customHeight="1">
      <c r="A15" s="90" t="inlineStr">
        <is>
          <t>Revêtement des joints de soudures achevé</t>
        </is>
      </c>
      <c r="B15" s="52" t="n"/>
      <c r="C15" s="52" t="n"/>
      <c r="D15" s="52" t="n"/>
      <c r="E15" s="52" t="n"/>
      <c r="F15" s="52" t="n"/>
      <c r="G15" s="52" t="n"/>
      <c r="H15" s="50" t="n"/>
      <c r="I15" s="93">
        <f>IF(IFERROR(INDEX('Données Mise en fouille'!$F$2:$F$501,IF($L$3=0,-1,$L$3))&amp;"","")="C","☒","☐")&amp;"  C"&amp;"      "&amp;IF(IFERROR(INDEX('Données Mise en fouille'!$F$2:$F$501,IF($L$3=0,-1,$L$3))&amp;"","")="NC","☒","☐")&amp;"  NC"</f>
        <v/>
      </c>
      <c r="J15" s="50" t="n"/>
    </row>
    <row r="16" ht="27" customHeight="1">
      <c r="A16" s="67" t="inlineStr">
        <is>
          <t>Balai Electrique</t>
        </is>
      </c>
      <c r="B16" s="52" t="n"/>
      <c r="C16" s="52" t="n"/>
      <c r="D16" s="52" t="n"/>
      <c r="E16" s="52" t="n"/>
      <c r="F16" s="52" t="n"/>
      <c r="G16" s="52" t="n"/>
      <c r="H16" s="52" t="n"/>
      <c r="I16" s="52" t="n"/>
      <c r="J16" s="50" t="n"/>
    </row>
    <row r="17" ht="27" customHeight="1">
      <c r="A17" s="90" t="inlineStr">
        <is>
          <t>Type/Modèle d'équipement de test :</t>
        </is>
      </c>
      <c r="B17" s="52" t="n"/>
      <c r="C17" s="52" t="n"/>
      <c r="D17" s="52" t="n"/>
      <c r="E17" s="52" t="n"/>
      <c r="F17" s="52" t="n"/>
      <c r="G17" s="50" t="n"/>
      <c r="H17" s="93">
        <f>IFERROR(INDEX('Données Mise en fouille'!$G$2:$G$501,IF($L$3=0,-1,$L$3))&amp;"","")</f>
        <v/>
      </c>
      <c r="I17" s="52" t="n"/>
      <c r="J17" s="50" t="n"/>
    </row>
    <row r="18" ht="27" customHeight="1">
      <c r="A18" s="90" t="inlineStr">
        <is>
          <t>Numéro de série :</t>
        </is>
      </c>
      <c r="B18" s="52" t="n"/>
      <c r="C18" s="52" t="n"/>
      <c r="D18" s="52" t="n"/>
      <c r="E18" s="52" t="n"/>
      <c r="F18" s="52" t="n"/>
      <c r="G18" s="50" t="n"/>
      <c r="H18" s="93">
        <f>IFERROR(INDEX('Données Mise en fouille'!$H$2:$H$501,IF($L$3=0,-1,$L$3))&amp;"","")</f>
        <v/>
      </c>
      <c r="I18" s="52" t="n"/>
      <c r="J18" s="50" t="n"/>
    </row>
    <row r="19" ht="27" customHeight="1">
      <c r="A19" s="90" t="inlineStr">
        <is>
          <t>Date d'étalonnage :</t>
        </is>
      </c>
      <c r="B19" s="52" t="n"/>
      <c r="C19" s="52" t="n"/>
      <c r="D19" s="52" t="n"/>
      <c r="E19" s="52" t="n"/>
      <c r="F19" s="52" t="n"/>
      <c r="G19" s="50" t="n"/>
      <c r="H19" s="93">
        <f>IFERROR(TEXT(INDEX('Données Mise en fouille'!$I$2:$I$501,IF($L$3=0,-1,$L$3)),"dd/mm/yyyy"),"")</f>
        <v/>
      </c>
      <c r="I19" s="52" t="n"/>
      <c r="J19" s="50" t="n"/>
    </row>
    <row r="20" ht="27" customHeight="1">
      <c r="A20" s="90" t="inlineStr">
        <is>
          <t>Certificat d'étalonnage :</t>
        </is>
      </c>
      <c r="B20" s="52" t="n"/>
      <c r="C20" s="52" t="n"/>
      <c r="D20" s="52" t="n"/>
      <c r="E20" s="52" t="n"/>
      <c r="F20" s="52" t="n"/>
      <c r="G20" s="50" t="n"/>
      <c r="H20" s="93">
        <f>IFERROR(INDEX('Données Mise en fouille'!$J$2:$J$501,IF($L$3=0,-1,$L$3))&amp;"","")</f>
        <v/>
      </c>
      <c r="I20" s="52" t="n"/>
      <c r="J20" s="50" t="n"/>
    </row>
    <row r="21" ht="27" customHeight="1">
      <c r="A21" s="90" t="inlineStr">
        <is>
          <t>Epaisseur moyenne du revêtement (mm) :</t>
        </is>
      </c>
      <c r="B21" s="52" t="n"/>
      <c r="C21" s="52" t="n"/>
      <c r="D21" s="52" t="n"/>
      <c r="E21" s="52" t="n"/>
      <c r="F21" s="52" t="n"/>
      <c r="G21" s="50" t="n"/>
      <c r="H21" s="93">
        <f>IFERROR(INDEX('Données Mise en fouille'!$K$2:$K$501,IF($L$3=0,-1,$L$3))&amp;"","")</f>
        <v/>
      </c>
      <c r="I21" s="52" t="n"/>
      <c r="J21" s="50" t="n"/>
    </row>
    <row r="22" ht="27" customHeight="1">
      <c r="A22" s="90" t="inlineStr">
        <is>
          <t>Tension de test (kV) :</t>
        </is>
      </c>
      <c r="B22" s="52" t="n"/>
      <c r="C22" s="52" t="n"/>
      <c r="D22" s="52" t="n"/>
      <c r="E22" s="52" t="n"/>
      <c r="F22" s="52" t="n"/>
      <c r="G22" s="50" t="n"/>
      <c r="H22" s="93">
        <f>IFERROR(INDEX('Données Mise en fouille'!$L$2:$L$501,IF($L$3=0,-1,$L$3))&amp;"","")</f>
        <v/>
      </c>
      <c r="I22" s="52" t="n"/>
      <c r="J22" s="50" t="n"/>
    </row>
    <row r="23" ht="27" customHeight="1">
      <c r="A23" s="90" t="inlineStr">
        <is>
          <t>Contrôle au balai électrique achevé avec résultats satisfaisants</t>
        </is>
      </c>
      <c r="B23" s="52" t="n"/>
      <c r="C23" s="52" t="n"/>
      <c r="D23" s="52" t="n"/>
      <c r="E23" s="52" t="n"/>
      <c r="F23" s="52" t="n"/>
      <c r="G23" s="50" t="n"/>
      <c r="H23" s="93">
        <f>IF(IFERROR(INDEX('Données Mise en fouille'!$M$2:$M$501,IF($L$3=0,-1,$L$3))&amp;"","")="ACC","☒","☐")&amp;" ACC"&amp;"     "&amp;IF(IFERROR(INDEX('Données Mise en fouille'!$M$2:$M$501,IF($L$3=0,-1,$L$3))&amp;"","")="NACC","☒","☐")&amp;" NACC"</f>
        <v/>
      </c>
      <c r="I23" s="52" t="n"/>
      <c r="J23" s="50" t="n"/>
    </row>
    <row r="24" ht="174.4" customHeight="1">
      <c r="A24" s="94">
        <f>"Remarques : "&amp;IFERROR(INDEX(Registre!$O$2:$O$1999,IF($L$2=0,-1,$L$2))&amp;"","")</f>
        <v/>
      </c>
      <c r="B24" s="52" t="n"/>
      <c r="C24" s="52" t="n"/>
      <c r="D24" s="52" t="n"/>
      <c r="E24" s="52" t="n"/>
      <c r="F24" s="52" t="n"/>
      <c r="G24" s="52" t="n"/>
      <c r="H24" s="52" t="n"/>
      <c r="I24" s="52" t="n"/>
      <c r="J24" s="50" t="n"/>
    </row>
    <row r="25" ht="30" customHeight="1">
      <c r="A25" s="80" t="inlineStr">
        <is>
          <t>Conclusion de l’inspection</t>
        </is>
      </c>
      <c r="B25" s="50" t="n"/>
      <c r="C25" s="67">
        <f>IF(IFERROR(INDEX(Registre!$N$2:$N$1999,IF($L$2=0,-1,$L$2))&amp;"","")="Non applicable","☒","☐")&amp;"  Non applicable"</f>
        <v/>
      </c>
      <c r="D25" s="52" t="n"/>
      <c r="E25" s="52" t="n"/>
      <c r="F25" s="50" t="n"/>
      <c r="G25" s="67">
        <f>IF(IFERROR(INDEX(Registre!$N$2:$N$1999,IF($L$2=0,-1,$L$2))&amp;"","")="Accepté","☒","☐")&amp;"  Accepté"</f>
        <v/>
      </c>
      <c r="H25" s="50" t="n"/>
      <c r="I25" s="67">
        <f>IF(IFERROR(INDEX(Registre!$N$2:$N$1999,IF($L$2=0,-1,$L$2))&amp;"","")="Rejeté","☒","☐")&amp;"  Rejeté"</f>
        <v/>
      </c>
      <c r="J25" s="50" t="n"/>
    </row>
    <row r="26" ht="30" customHeight="1">
      <c r="A26" s="80" t="inlineStr">
        <is>
          <t>APPROBATION</t>
        </is>
      </c>
      <c r="B26" s="56" t="n"/>
      <c r="C26" s="67" t="inlineStr">
        <is>
          <t>C3</t>
        </is>
      </c>
      <c r="D26" s="52" t="n"/>
      <c r="E26" s="52" t="n"/>
      <c r="F26" s="50" t="n"/>
      <c r="G26" s="67" t="inlineStr">
        <is>
          <t>C1</t>
        </is>
      </c>
      <c r="H26" s="56" t="n"/>
      <c r="I26" s="67" t="inlineStr">
        <is>
          <t>CA</t>
        </is>
      </c>
      <c r="J26" s="56" t="n"/>
    </row>
    <row r="27" ht="30" customHeight="1">
      <c r="A27" s="57" t="n"/>
      <c r="B27" s="58" t="n"/>
      <c r="C27" s="67" t="inlineStr">
        <is>
          <t>CST</t>
        </is>
      </c>
      <c r="D27" s="50" t="n"/>
      <c r="E27" s="67" t="inlineStr">
        <is>
          <t>QCI</t>
        </is>
      </c>
      <c r="F27" s="50" t="n"/>
      <c r="G27" s="57" t="n"/>
      <c r="H27" s="58" t="n"/>
      <c r="I27" s="57" t="n"/>
      <c r="J27" s="58" t="n"/>
    </row>
    <row r="28" ht="30" customHeight="1">
      <c r="A28" s="90" t="inlineStr">
        <is>
          <t>Nom</t>
        </is>
      </c>
      <c r="B28" s="50" t="n"/>
      <c r="C28" s="90" t="n"/>
      <c r="D28" s="50" t="n"/>
      <c r="E28" s="90" t="n"/>
      <c r="F28" s="50" t="n"/>
      <c r="G28" s="90" t="n"/>
      <c r="H28" s="50" t="n"/>
      <c r="I28" s="90" t="n"/>
      <c r="J28" s="50" t="n"/>
    </row>
    <row r="29" ht="30" customHeight="1">
      <c r="A29" s="90" t="inlineStr">
        <is>
          <t>Signature</t>
        </is>
      </c>
      <c r="B29" s="50" t="n"/>
      <c r="C29" s="90" t="n"/>
      <c r="D29" s="50" t="n"/>
      <c r="E29" s="90" t="n"/>
      <c r="F29" s="50" t="n"/>
      <c r="G29" s="90" t="n"/>
      <c r="H29" s="50" t="n"/>
      <c r="I29" s="90" t="n"/>
      <c r="J29" s="50" t="n"/>
    </row>
    <row r="30" ht="30" customHeight="1">
      <c r="A30" s="90" t="inlineStr">
        <is>
          <t>Date</t>
        </is>
      </c>
      <c r="B30" s="50" t="n"/>
      <c r="C30" s="90" t="n"/>
      <c r="D30" s="50" t="n"/>
      <c r="E30" s="90" t="n"/>
      <c r="F30" s="50" t="n"/>
      <c r="G30" s="90" t="n"/>
      <c r="H30" s="50" t="n"/>
      <c r="I30" s="90" t="n"/>
      <c r="J30" s="50" t="n"/>
    </row>
  </sheetData>
  <mergeCells count="71">
    <mergeCell ref="A9:H9"/>
    <mergeCell ref="I30:J30"/>
    <mergeCell ref="A30:B30"/>
    <mergeCell ref="A26:B27"/>
    <mergeCell ref="A17:G17"/>
    <mergeCell ref="A15:H15"/>
    <mergeCell ref="C30:D30"/>
    <mergeCell ref="I15:J15"/>
    <mergeCell ref="I2:J2"/>
    <mergeCell ref="C6:J6"/>
    <mergeCell ref="A22:G22"/>
    <mergeCell ref="I11:J11"/>
    <mergeCell ref="A20:G20"/>
    <mergeCell ref="A4:J4"/>
    <mergeCell ref="A11:H11"/>
    <mergeCell ref="C1:H3"/>
    <mergeCell ref="C5:J5"/>
    <mergeCell ref="H17:J17"/>
    <mergeCell ref="A19:G19"/>
    <mergeCell ref="A1:B3"/>
    <mergeCell ref="A6:B6"/>
    <mergeCell ref="C29:D29"/>
    <mergeCell ref="A7:B7"/>
    <mergeCell ref="A25:B25"/>
    <mergeCell ref="H22:J22"/>
    <mergeCell ref="E29:F29"/>
    <mergeCell ref="H19:J19"/>
    <mergeCell ref="I25:J25"/>
    <mergeCell ref="G26:H27"/>
    <mergeCell ref="E28:F28"/>
    <mergeCell ref="G28:H28"/>
    <mergeCell ref="A24:J24"/>
    <mergeCell ref="I28:J28"/>
    <mergeCell ref="I3:J3"/>
    <mergeCell ref="A12:H12"/>
    <mergeCell ref="I12:J12"/>
    <mergeCell ref="E30:F30"/>
    <mergeCell ref="H18:J18"/>
    <mergeCell ref="G30:H30"/>
    <mergeCell ref="C26:F26"/>
    <mergeCell ref="H23:J23"/>
    <mergeCell ref="C27:D27"/>
    <mergeCell ref="A5:B5"/>
    <mergeCell ref="H8:J8"/>
    <mergeCell ref="E27:F27"/>
    <mergeCell ref="A14:H14"/>
    <mergeCell ref="C25:F25"/>
    <mergeCell ref="A16:J16"/>
    <mergeCell ref="I14:J14"/>
    <mergeCell ref="A8:B8"/>
    <mergeCell ref="C8:D8"/>
    <mergeCell ref="I1:J1"/>
    <mergeCell ref="H20:J20"/>
    <mergeCell ref="G29:H29"/>
    <mergeCell ref="I29:J29"/>
    <mergeCell ref="A29:B29"/>
    <mergeCell ref="C7:J7"/>
    <mergeCell ref="A18:G18"/>
    <mergeCell ref="I10:J10"/>
    <mergeCell ref="A21:G21"/>
    <mergeCell ref="G25:H25"/>
    <mergeCell ref="E8:G8"/>
    <mergeCell ref="A10:H10"/>
    <mergeCell ref="I26:J27"/>
    <mergeCell ref="A28:B28"/>
    <mergeCell ref="C28:D28"/>
    <mergeCell ref="A13:H13"/>
    <mergeCell ref="I13:J13"/>
    <mergeCell ref="I9:J9"/>
    <mergeCell ref="H21:J21"/>
    <mergeCell ref="A23:G23"/>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Liste_MEF</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13.xml><?xml version="1.0" encoding="utf-8"?>
<worksheet xmlns="http://schemas.openxmlformats.org/spreadsheetml/2006/main">
  <sheetPr>
    <tabColor rgb="FF1F4E78"/>
    <outlinePr summaryBelow="1" summaryRight="1"/>
    <pageSetUpPr fitToPage="1"/>
  </sheetPr>
  <dimension ref="A1:L20"/>
  <sheetViews>
    <sheetView showGridLines="0" topLeftCell="A4" zoomScaleNormal="100" workbookViewId="0">
      <selection activeCell="K16" sqref="A16:XFD20"/>
    </sheetView>
  </sheetViews>
  <sheetFormatPr baseColWidth="8" defaultColWidth="8.7109375" defaultRowHeight="15"/>
  <cols>
    <col width="9.28515625" customWidth="1" min="1" max="1"/>
    <col width="12.140625" customWidth="1" min="2" max="10"/>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 customWidth="1" min="11" max="11"/>
    <col width="42" customWidth="1" min="12" max="12"/>
  </cols>
  <sheetData>
    <row r="1" ht="21.75" customHeight="1">
      <c r="A1" s="49" t="n"/>
      <c r="B1" s="56" t="n"/>
      <c r="C1" s="67">
        <f>Paramètres!$C$10</f>
        <v/>
      </c>
      <c r="D1" s="101" t="n"/>
      <c r="E1" s="101" t="n"/>
      <c r="F1" s="101" t="n"/>
      <c r="G1" s="101" t="n"/>
      <c r="H1" s="56" t="n"/>
      <c r="I1" s="55">
        <f>Paramètres!$D$10</f>
        <v/>
      </c>
      <c r="J1" s="50" t="n"/>
      <c r="L1" s="29" t="inlineStr">
        <is>
          <t>Calcul (ne pas modifier) – ligne registre :</t>
        </is>
      </c>
    </row>
    <row r="2" ht="21.75" customHeight="1">
      <c r="A2" s="60" t="n"/>
      <c r="B2" s="61" t="n"/>
      <c r="C2" s="60" t="n"/>
      <c r="H2" s="61" t="n"/>
      <c r="I2" s="55">
        <f>"Date: "&amp;Paramètres!$E$10</f>
        <v/>
      </c>
      <c r="J2" s="50" t="n"/>
      <c r="L2" s="30">
        <f>IFERROR(MATCH($H$8,Registre!$B$2:$B$1999,0),0)</f>
        <v/>
      </c>
    </row>
    <row r="3" ht="21.75" customHeight="1">
      <c r="A3" s="57" t="n"/>
      <c r="B3" s="58" t="n"/>
      <c r="C3" s="57" t="n"/>
      <c r="D3" s="102" t="n"/>
      <c r="E3" s="102" t="n"/>
      <c r="F3" s="102" t="n"/>
      <c r="G3" s="102" t="n"/>
      <c r="H3" s="58" t="n"/>
      <c r="I3" s="55" t="inlineStr">
        <is>
          <t>Page 1/1</t>
        </is>
      </c>
      <c r="J3" s="50" t="n"/>
    </row>
    <row r="4" ht="27.95" customHeight="1">
      <c r="A4" s="67" t="inlineStr">
        <is>
          <t>Procès-Verbal de Pré-Remblai</t>
        </is>
      </c>
      <c r="B4" s="52" t="n"/>
      <c r="C4" s="52" t="n"/>
      <c r="D4" s="52" t="n"/>
      <c r="E4" s="52" t="n"/>
      <c r="F4" s="52" t="n"/>
      <c r="G4" s="52" t="n"/>
      <c r="H4" s="52" t="n"/>
      <c r="I4" s="52" t="n"/>
      <c r="J4" s="50" t="n"/>
      <c r="L4" s="32">
        <f>IF($H$8="","",IF($L$2=0,"⚠ RFI absent du Registre",IF(INDEX(Registre!$A$2:$A$1999,IF($L$2=0,-1,$L$2))&lt;&gt;"Pré-remblai","⚠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21063-G4-PPL-RFI-0195</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Ne contient pas de matériaux organiques</t>
        </is>
      </c>
      <c r="B11" s="52" t="n"/>
      <c r="C11" s="52" t="n"/>
      <c r="D11" s="52" t="n"/>
      <c r="E11" s="52" t="n"/>
      <c r="F11" s="52" t="n"/>
      <c r="G11" s="52" t="n"/>
      <c r="H11" s="50" t="n"/>
      <c r="I11" s="93">
        <f>IF(IF(IFERROR(INDEX(Registre!$N$2:$N$1999,IF($L$2=0,-1,$L$2))&amp;"","")="Accepté","C","")="C","☒","☐")&amp;"  C"&amp;"      "&amp;IF(IF(IFERROR(INDEX(Registre!$N$2:$N$1999,IF($L$2=0,-1,$L$2))&amp;"","")="Accepté","C","")="NC","☒","☐")&amp;"  NC"</f>
        <v/>
      </c>
      <c r="J11" s="50" t="n"/>
    </row>
    <row r="12" ht="27" customHeight="1">
      <c r="A12" s="90" t="inlineStr">
        <is>
          <t>Matériaux du pré-remblai conformes aux plans et spécifications</t>
        </is>
      </c>
      <c r="B12" s="52" t="n"/>
      <c r="C12" s="52" t="n"/>
      <c r="D12" s="52" t="n"/>
      <c r="E12" s="52" t="n"/>
      <c r="F12" s="52" t="n"/>
      <c r="G12" s="52" t="n"/>
      <c r="H12" s="50" t="n"/>
      <c r="I12" s="93">
        <f>IF(IF(IFERROR(INDEX(Registre!$N$2:$N$1999,IF($L$2=0,-1,$L$2))&amp;"","")="Accepté","C","")="C","☒","☐")&amp;"  C"&amp;"      "&amp;IF(IF(IFERROR(INDEX(Registre!$N$2:$N$1999,IF($L$2=0,-1,$L$2))&amp;"","")="Accepté","C","")="NC","☒","☐")&amp;"  NC"</f>
        <v/>
      </c>
      <c r="J12" s="50" t="n"/>
    </row>
    <row r="13" ht="27" customHeight="1">
      <c r="A13" s="90" t="inlineStr">
        <is>
          <t>L’épaisseur du pré-remblai est conforme aux plans et spécifications</t>
        </is>
      </c>
      <c r="B13" s="52" t="n"/>
      <c r="C13" s="52" t="n"/>
      <c r="D13" s="52" t="n"/>
      <c r="E13" s="52" t="n"/>
      <c r="F13" s="52" t="n"/>
      <c r="G13" s="52" t="n"/>
      <c r="H13" s="50" t="n"/>
      <c r="I13" s="93">
        <f>IF(IF(IFERROR(INDEX(Registre!$N$2:$N$1999,IF($L$2=0,-1,$L$2))&amp;"","")="Accepté","C","")="C","☒","☐")&amp;"  C"&amp;"      "&amp;IF(IF(IFERROR(INDEX(Registre!$N$2:$N$1999,IF($L$2=0,-1,$L$2))&amp;"","")="Accepté","C","")="NC","☒","☐")&amp;"  NC"</f>
        <v/>
      </c>
      <c r="J13" s="50" t="n"/>
    </row>
    <row r="14" ht="409.6" customHeight="1">
      <c r="A14" s="94">
        <f>"Remarques : "&amp;IFERROR(INDEX(Registre!$O$2:$O$1999,IF($L$2=0,-1,$L$2))&amp;"","")</f>
        <v/>
      </c>
      <c r="B14" s="52" t="n"/>
      <c r="C14" s="52" t="n"/>
      <c r="D14" s="52" t="n"/>
      <c r="E14" s="52" t="n"/>
      <c r="F14" s="52" t="n"/>
      <c r="G14" s="52" t="n"/>
      <c r="H14" s="52" t="n"/>
      <c r="I14" s="52" t="n"/>
      <c r="J14" s="50" t="n"/>
    </row>
    <row r="15" ht="30" customHeight="1">
      <c r="A15" s="53" t="inlineStr">
        <is>
          <t>Conclusion de l’inspection</t>
        </is>
      </c>
      <c r="B15" s="50" t="n"/>
      <c r="C15" s="51">
        <f>IF(IFERROR(INDEX(Registre!$N$2:$N$1999,IF($L$2=0,-1,$L$2))&amp;"","")="Non applicable","☒","☐")&amp;"  Non applicable"</f>
        <v/>
      </c>
      <c r="D15" s="52" t="n"/>
      <c r="E15" s="52" t="n"/>
      <c r="F15" s="50" t="n"/>
      <c r="G15" s="51">
        <f>IF(IFERROR(INDEX(Registre!$N$2:$N$1999,IF($L$2=0,-1,$L$2))&amp;"","")="Accepté","☒","☐")&amp;"  Accepté"</f>
        <v/>
      </c>
      <c r="H15" s="50" t="n"/>
      <c r="I15" s="51">
        <f>IF(IFERROR(INDEX(Registre!$N$2:$N$1999,IF($L$2=0,-1,$L$2))&amp;"","")="Rejeté","☒","☐")&amp;"  Rejeté"</f>
        <v/>
      </c>
      <c r="J15" s="50" t="n"/>
    </row>
    <row r="16" ht="30" customFormat="1" customHeight="1" s="86">
      <c r="A16" s="80" t="inlineStr">
        <is>
          <t>APPROBATION</t>
        </is>
      </c>
      <c r="B16" s="56" t="n"/>
      <c r="C16" s="67" t="inlineStr">
        <is>
          <t>C3</t>
        </is>
      </c>
      <c r="D16" s="52" t="n"/>
      <c r="E16" s="52" t="n"/>
      <c r="F16" s="50" t="n"/>
      <c r="G16" s="67" t="inlineStr">
        <is>
          <t>C1</t>
        </is>
      </c>
      <c r="H16" s="56" t="n"/>
      <c r="I16" s="67" t="inlineStr">
        <is>
          <t>CA</t>
        </is>
      </c>
      <c r="J16" s="56" t="n"/>
    </row>
    <row r="17" ht="30" customFormat="1" customHeight="1" s="86">
      <c r="A17" s="57" t="n"/>
      <c r="B17" s="58" t="n"/>
      <c r="C17" s="67" t="inlineStr">
        <is>
          <t>CST</t>
        </is>
      </c>
      <c r="D17" s="50" t="n"/>
      <c r="E17" s="67" t="inlineStr">
        <is>
          <t>QCI</t>
        </is>
      </c>
      <c r="F17" s="50" t="n"/>
      <c r="G17" s="57" t="n"/>
      <c r="H17" s="58" t="n"/>
      <c r="I17" s="57" t="n"/>
      <c r="J17" s="58" t="n"/>
    </row>
    <row r="18" ht="30" customFormat="1" customHeight="1" s="86">
      <c r="A18" s="90" t="inlineStr">
        <is>
          <t>Nom</t>
        </is>
      </c>
      <c r="B18" s="50" t="n"/>
      <c r="C18" s="90" t="n"/>
      <c r="D18" s="50" t="n"/>
      <c r="E18" s="90" t="n"/>
      <c r="F18" s="50" t="n"/>
      <c r="G18" s="90" t="n"/>
      <c r="H18" s="50" t="n"/>
      <c r="I18" s="90" t="n"/>
      <c r="J18" s="50" t="n"/>
    </row>
    <row r="19" ht="30" customFormat="1" customHeight="1" s="86">
      <c r="A19" s="90" t="inlineStr">
        <is>
          <t>Signature</t>
        </is>
      </c>
      <c r="B19" s="50" t="n"/>
      <c r="C19" s="90" t="n"/>
      <c r="D19" s="50" t="n"/>
      <c r="E19" s="90" t="n"/>
      <c r="F19" s="50" t="n"/>
      <c r="G19" s="90" t="n"/>
      <c r="H19" s="50" t="n"/>
      <c r="I19" s="90" t="n"/>
      <c r="J19" s="50" t="n"/>
    </row>
    <row r="20" ht="30" customFormat="1" customHeight="1" s="86">
      <c r="A20" s="90" t="inlineStr">
        <is>
          <t>Date</t>
        </is>
      </c>
      <c r="B20" s="50" t="n"/>
      <c r="C20" s="90" t="n"/>
      <c r="D20" s="50" t="n"/>
      <c r="E20" s="90" t="n"/>
      <c r="F20" s="50" t="n"/>
      <c r="G20" s="90" t="n"/>
      <c r="H20" s="50" t="n"/>
      <c r="I20" s="90" t="n"/>
      <c r="J20" s="50" t="n"/>
    </row>
  </sheetData>
  <mergeCells count="52">
    <mergeCell ref="A9:H9"/>
    <mergeCell ref="A14:J14"/>
    <mergeCell ref="A15:B15"/>
    <mergeCell ref="I15:J15"/>
    <mergeCell ref="I2:J2"/>
    <mergeCell ref="C6:J6"/>
    <mergeCell ref="I11:J11"/>
    <mergeCell ref="A4:J4"/>
    <mergeCell ref="A11:H11"/>
    <mergeCell ref="C1:H3"/>
    <mergeCell ref="C5:J5"/>
    <mergeCell ref="E17:F17"/>
    <mergeCell ref="A1:B3"/>
    <mergeCell ref="A6:B6"/>
    <mergeCell ref="C20:D20"/>
    <mergeCell ref="E20:F20"/>
    <mergeCell ref="A7:B7"/>
    <mergeCell ref="G16:H17"/>
    <mergeCell ref="E19:F19"/>
    <mergeCell ref="G19:H19"/>
    <mergeCell ref="C15:F15"/>
    <mergeCell ref="A18:B18"/>
    <mergeCell ref="G18:H18"/>
    <mergeCell ref="I18:J18"/>
    <mergeCell ref="I3:J3"/>
    <mergeCell ref="A12:H12"/>
    <mergeCell ref="I12:J12"/>
    <mergeCell ref="G15:H15"/>
    <mergeCell ref="A5:B5"/>
    <mergeCell ref="H8:J8"/>
    <mergeCell ref="C16:F16"/>
    <mergeCell ref="A8:B8"/>
    <mergeCell ref="C17:D17"/>
    <mergeCell ref="C8:D8"/>
    <mergeCell ref="I1:J1"/>
    <mergeCell ref="A20:B20"/>
    <mergeCell ref="G20:H20"/>
    <mergeCell ref="I20:J20"/>
    <mergeCell ref="A16:B17"/>
    <mergeCell ref="C7:J7"/>
    <mergeCell ref="I10:J10"/>
    <mergeCell ref="I16:J17"/>
    <mergeCell ref="A19:B19"/>
    <mergeCell ref="E8:G8"/>
    <mergeCell ref="A10:H10"/>
    <mergeCell ref="C19:D19"/>
    <mergeCell ref="I19:J19"/>
    <mergeCell ref="A13:H13"/>
    <mergeCell ref="I13:J13"/>
    <mergeCell ref="C18:D18"/>
    <mergeCell ref="E18:F18"/>
    <mergeCell ref="I9:J9"/>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Liste_PRE</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14.xml><?xml version="1.0" encoding="utf-8"?>
<worksheet xmlns="http://schemas.openxmlformats.org/spreadsheetml/2006/main">
  <sheetPr>
    <tabColor rgb="FF808080"/>
    <outlinePr summaryBelow="1" summaryRight="1"/>
    <pageSetUpPr/>
  </sheetPr>
  <dimension ref="A1:D501"/>
  <sheetViews>
    <sheetView zoomScaleNormal="100" workbookViewId="0">
      <pane xSplit="1" ySplit="1" topLeftCell="B2" activePane="bottomRight" state="frozen"/>
      <selection pane="topRight" activeCell="B1" sqref="B1"/>
      <selection pane="bottomLeft" activeCell="A2" sqref="A2"/>
      <selection pane="bottomRight" activeCell="A2" sqref="A2"/>
    </sheetView>
  </sheetViews>
  <sheetFormatPr baseColWidth="8" defaultColWidth="8.7109375" defaultRowHeight="15"/>
  <cols>
    <col width="26" customWidth="1" min="1" max="1"/>
    <col width="12" customWidth="1" min="2" max="3"/>
    <col width="18" customWidth="1" min="4" max="4"/>
  </cols>
  <sheetData>
    <row r="1" ht="31.5" customHeight="1">
      <c r="A1" s="5" t="inlineStr">
        <is>
          <t>RFI No</t>
        </is>
      </c>
      <c r="B1" s="5" t="inlineStr">
        <is>
          <t>Profondeur tranchée</t>
        </is>
      </c>
      <c r="C1" s="5" t="inlineStr">
        <is>
          <t>Largeur tranchée</t>
        </is>
      </c>
      <c r="D1" s="5" t="inlineStr">
        <is>
          <t>Nature du terrain</t>
        </is>
      </c>
    </row>
    <row r="2">
      <c r="A2" s="33" t="inlineStr">
        <is>
          <t>21063-G26-PPL-RFI-0016</t>
        </is>
      </c>
      <c r="B2" s="33" t="inlineStr">
        <is>
          <t>C</t>
        </is>
      </c>
      <c r="C2" s="33" t="inlineStr">
        <is>
          <t>C</t>
        </is>
      </c>
      <c r="D2" s="33" t="inlineStr">
        <is>
          <t>Dune de sable</t>
        </is>
      </c>
    </row>
    <row r="3">
      <c r="A3" s="33" t="n"/>
      <c r="B3" s="33" t="n"/>
      <c r="C3" s="33" t="n"/>
      <c r="D3" s="33" t="n"/>
    </row>
    <row r="4">
      <c r="A4" s="33" t="n"/>
      <c r="B4" s="33" t="n"/>
      <c r="C4" s="33" t="n"/>
      <c r="D4" s="33" t="n"/>
    </row>
    <row r="5">
      <c r="A5" s="33" t="n"/>
      <c r="B5" s="33" t="n"/>
      <c r="C5" s="33" t="n"/>
      <c r="D5" s="33" t="n"/>
    </row>
    <row r="6">
      <c r="A6" s="33" t="n"/>
      <c r="B6" s="33" t="n"/>
      <c r="C6" s="33" t="n"/>
      <c r="D6" s="33" t="n"/>
    </row>
    <row r="7">
      <c r="A7" s="33" t="n"/>
      <c r="B7" s="33" t="n"/>
      <c r="C7" s="33" t="n"/>
      <c r="D7" s="33" t="n"/>
    </row>
    <row r="8">
      <c r="A8" s="33" t="n"/>
      <c r="B8" s="33" t="n"/>
      <c r="C8" s="33" t="n"/>
      <c r="D8" s="33" t="n"/>
    </row>
    <row r="9">
      <c r="A9" s="33" t="n"/>
      <c r="B9" s="33" t="n"/>
      <c r="C9" s="33" t="n"/>
      <c r="D9" s="33" t="n"/>
    </row>
    <row r="10">
      <c r="A10" s="33" t="n"/>
      <c r="B10" s="33" t="n"/>
      <c r="C10" s="33" t="n"/>
      <c r="D10" s="33" t="n"/>
    </row>
    <row r="11">
      <c r="A11" s="33" t="n"/>
      <c r="B11" s="33" t="n"/>
      <c r="C11" s="33" t="n"/>
      <c r="D11" s="33" t="n"/>
    </row>
    <row r="12">
      <c r="A12" s="33" t="n"/>
      <c r="B12" s="33" t="n"/>
      <c r="C12" s="33" t="n"/>
      <c r="D12" s="33" t="n"/>
    </row>
    <row r="13">
      <c r="A13" s="33" t="n"/>
      <c r="B13" s="33" t="n"/>
      <c r="C13" s="33" t="n"/>
      <c r="D13" s="33" t="n"/>
    </row>
    <row r="14">
      <c r="A14" s="33" t="n"/>
      <c r="B14" s="33" t="n"/>
      <c r="C14" s="33" t="n"/>
      <c r="D14" s="33" t="n"/>
    </row>
    <row r="15">
      <c r="A15" s="33" t="n"/>
      <c r="B15" s="33" t="n"/>
      <c r="C15" s="33" t="n"/>
      <c r="D15" s="33" t="n"/>
    </row>
    <row r="16">
      <c r="A16" s="33" t="n"/>
      <c r="B16" s="33" t="n"/>
      <c r="C16" s="33" t="n"/>
      <c r="D16" s="33" t="n"/>
    </row>
    <row r="17">
      <c r="A17" s="33" t="n"/>
      <c r="B17" s="33" t="n"/>
      <c r="C17" s="33" t="n"/>
      <c r="D17" s="33" t="n"/>
    </row>
    <row r="18">
      <c r="A18" s="33" t="n"/>
      <c r="B18" s="33" t="n"/>
      <c r="C18" s="33" t="n"/>
      <c r="D18" s="33" t="n"/>
    </row>
    <row r="19">
      <c r="A19" s="33" t="n"/>
      <c r="B19" s="33" t="n"/>
      <c r="C19" s="33" t="n"/>
      <c r="D19" s="33" t="n"/>
    </row>
    <row r="20">
      <c r="A20" s="33" t="n"/>
      <c r="B20" s="33" t="n"/>
      <c r="C20" s="33" t="n"/>
      <c r="D20" s="33" t="n"/>
    </row>
    <row r="21">
      <c r="A21" s="33" t="n"/>
      <c r="B21" s="33" t="n"/>
      <c r="C21" s="33" t="n"/>
      <c r="D21" s="33" t="n"/>
    </row>
    <row r="22">
      <c r="A22" s="33" t="n"/>
      <c r="B22" s="33" t="n"/>
      <c r="C22" s="33" t="n"/>
      <c r="D22" s="33" t="n"/>
    </row>
    <row r="23">
      <c r="A23" s="33" t="n"/>
      <c r="B23" s="33" t="n"/>
      <c r="C23" s="33" t="n"/>
      <c r="D23" s="33" t="n"/>
    </row>
    <row r="24">
      <c r="A24" s="33" t="n"/>
      <c r="B24" s="33" t="n"/>
      <c r="C24" s="33" t="n"/>
      <c r="D24" s="33" t="n"/>
    </row>
    <row r="25">
      <c r="A25" s="33" t="n"/>
      <c r="B25" s="33" t="n"/>
      <c r="C25" s="33" t="n"/>
      <c r="D25" s="33" t="n"/>
    </row>
    <row r="26">
      <c r="A26" s="33" t="n"/>
      <c r="B26" s="33" t="n"/>
      <c r="C26" s="33" t="n"/>
      <c r="D26" s="33" t="n"/>
    </row>
    <row r="27">
      <c r="A27" s="33" t="n"/>
      <c r="B27" s="33" t="n"/>
      <c r="C27" s="33" t="n"/>
      <c r="D27" s="33" t="n"/>
    </row>
    <row r="28">
      <c r="A28" s="33" t="n"/>
      <c r="B28" s="33" t="n"/>
      <c r="C28" s="33" t="n"/>
      <c r="D28" s="33" t="n"/>
    </row>
    <row r="29">
      <c r="A29" s="33" t="n"/>
      <c r="B29" s="33" t="n"/>
      <c r="C29" s="33" t="n"/>
      <c r="D29" s="33" t="n"/>
    </row>
    <row r="30">
      <c r="A30" s="33" t="n"/>
      <c r="B30" s="33" t="n"/>
      <c r="C30" s="33" t="n"/>
      <c r="D30" s="33" t="n"/>
    </row>
    <row r="31">
      <c r="A31" s="33" t="n"/>
      <c r="B31" s="33" t="n"/>
      <c r="C31" s="33" t="n"/>
      <c r="D31" s="33" t="n"/>
    </row>
    <row r="32">
      <c r="A32" s="33" t="n"/>
      <c r="B32" s="33" t="n"/>
      <c r="C32" s="33" t="n"/>
      <c r="D32" s="33" t="n"/>
    </row>
    <row r="33">
      <c r="A33" s="33" t="n"/>
      <c r="B33" s="33" t="n"/>
      <c r="C33" s="33" t="n"/>
      <c r="D33" s="33" t="n"/>
    </row>
    <row r="34">
      <c r="A34" s="33" t="n"/>
      <c r="B34" s="33" t="n"/>
      <c r="C34" s="33" t="n"/>
      <c r="D34" s="33" t="n"/>
    </row>
    <row r="35">
      <c r="A35" s="33" t="n"/>
      <c r="B35" s="33" t="n"/>
      <c r="C35" s="33" t="n"/>
      <c r="D35" s="33" t="n"/>
    </row>
    <row r="36">
      <c r="A36" s="33" t="n"/>
      <c r="B36" s="33" t="n"/>
      <c r="C36" s="33" t="n"/>
      <c r="D36" s="33" t="n"/>
    </row>
    <row r="37">
      <c r="A37" s="33" t="n"/>
      <c r="B37" s="33" t="n"/>
      <c r="C37" s="33" t="n"/>
      <c r="D37" s="33" t="n"/>
    </row>
    <row r="38">
      <c r="A38" s="33" t="n"/>
      <c r="B38" s="33" t="n"/>
      <c r="C38" s="33" t="n"/>
      <c r="D38" s="33" t="n"/>
    </row>
    <row r="39">
      <c r="A39" s="33" t="n"/>
      <c r="B39" s="33" t="n"/>
      <c r="C39" s="33" t="n"/>
      <c r="D39" s="33" t="n"/>
    </row>
    <row r="40">
      <c r="A40" s="33" t="n"/>
      <c r="B40" s="33" t="n"/>
      <c r="C40" s="33" t="n"/>
      <c r="D40" s="33" t="n"/>
    </row>
    <row r="41">
      <c r="A41" s="33" t="n"/>
      <c r="B41" s="33" t="n"/>
      <c r="C41" s="33" t="n"/>
      <c r="D41" s="33" t="n"/>
    </row>
    <row r="42">
      <c r="A42" s="33" t="n"/>
      <c r="B42" s="33" t="n"/>
      <c r="C42" s="33" t="n"/>
      <c r="D42" s="33" t="n"/>
    </row>
    <row r="43">
      <c r="A43" s="33" t="n"/>
      <c r="B43" s="33" t="n"/>
      <c r="C43" s="33" t="n"/>
      <c r="D43" s="33" t="n"/>
    </row>
    <row r="44">
      <c r="A44" s="33" t="n"/>
      <c r="B44" s="33" t="n"/>
      <c r="C44" s="33" t="n"/>
      <c r="D44" s="33" t="n"/>
    </row>
    <row r="45">
      <c r="A45" s="33" t="n"/>
      <c r="B45" s="33" t="n"/>
      <c r="C45" s="33" t="n"/>
      <c r="D45" s="33" t="n"/>
    </row>
    <row r="46">
      <c r="A46" s="33" t="n"/>
      <c r="B46" s="33" t="n"/>
      <c r="C46" s="33" t="n"/>
      <c r="D46" s="33" t="n"/>
    </row>
    <row r="47">
      <c r="A47" s="33" t="n"/>
      <c r="B47" s="33" t="n"/>
      <c r="C47" s="33" t="n"/>
      <c r="D47" s="33" t="n"/>
    </row>
    <row r="48">
      <c r="A48" s="33" t="n"/>
      <c r="B48" s="33" t="n"/>
      <c r="C48" s="33" t="n"/>
      <c r="D48" s="33" t="n"/>
    </row>
    <row r="49">
      <c r="A49" s="33" t="n"/>
      <c r="B49" s="33" t="n"/>
      <c r="C49" s="33" t="n"/>
      <c r="D49" s="33" t="n"/>
    </row>
    <row r="50">
      <c r="A50" s="33" t="n"/>
      <c r="B50" s="33" t="n"/>
      <c r="C50" s="33" t="n"/>
      <c r="D50" s="33" t="n"/>
    </row>
    <row r="51">
      <c r="A51" s="33" t="n"/>
      <c r="B51" s="33" t="n"/>
      <c r="C51" s="33" t="n"/>
      <c r="D51" s="33" t="n"/>
    </row>
    <row r="52">
      <c r="A52" s="33" t="n"/>
      <c r="B52" s="33" t="n"/>
      <c r="C52" s="33" t="n"/>
      <c r="D52" s="33" t="n"/>
    </row>
    <row r="53">
      <c r="A53" s="33" t="n"/>
      <c r="B53" s="33" t="n"/>
      <c r="C53" s="33" t="n"/>
      <c r="D53" s="33" t="n"/>
    </row>
    <row r="54">
      <c r="A54" s="33" t="n"/>
      <c r="B54" s="33" t="n"/>
      <c r="C54" s="33" t="n"/>
      <c r="D54" s="33" t="n"/>
    </row>
    <row r="55">
      <c r="A55" s="33" t="n"/>
      <c r="B55" s="33" t="n"/>
      <c r="C55" s="33" t="n"/>
      <c r="D55" s="33" t="n"/>
    </row>
    <row r="56">
      <c r="A56" s="33" t="n"/>
      <c r="B56" s="33" t="n"/>
      <c r="C56" s="33" t="n"/>
      <c r="D56" s="33" t="n"/>
    </row>
    <row r="57">
      <c r="A57" s="33" t="n"/>
      <c r="B57" s="33" t="n"/>
      <c r="C57" s="33" t="n"/>
      <c r="D57" s="33" t="n"/>
    </row>
    <row r="58">
      <c r="A58" s="33" t="n"/>
      <c r="B58" s="33" t="n"/>
      <c r="C58" s="33" t="n"/>
      <c r="D58" s="33" t="n"/>
    </row>
    <row r="59">
      <c r="A59" s="33" t="n"/>
      <c r="B59" s="33" t="n"/>
      <c r="C59" s="33" t="n"/>
      <c r="D59" s="33" t="n"/>
    </row>
    <row r="60">
      <c r="A60" s="33" t="n"/>
      <c r="B60" s="33" t="n"/>
      <c r="C60" s="33" t="n"/>
      <c r="D60" s="33" t="n"/>
    </row>
    <row r="61">
      <c r="A61" s="33" t="n"/>
      <c r="B61" s="33" t="n"/>
      <c r="C61" s="33" t="n"/>
      <c r="D61" s="33" t="n"/>
    </row>
    <row r="62">
      <c r="A62" s="33" t="n"/>
      <c r="B62" s="33" t="n"/>
      <c r="C62" s="33" t="n"/>
      <c r="D62" s="33" t="n"/>
    </row>
    <row r="63">
      <c r="A63" s="33" t="n"/>
      <c r="B63" s="33" t="n"/>
      <c r="C63" s="33" t="n"/>
      <c r="D63" s="33" t="n"/>
    </row>
    <row r="64">
      <c r="A64" s="33" t="n"/>
      <c r="B64" s="33" t="n"/>
      <c r="C64" s="33" t="n"/>
      <c r="D64" s="33" t="n"/>
    </row>
    <row r="65">
      <c r="A65" s="33" t="n"/>
      <c r="B65" s="33" t="n"/>
      <c r="C65" s="33" t="n"/>
      <c r="D65" s="33" t="n"/>
    </row>
    <row r="66">
      <c r="A66" s="33" t="n"/>
      <c r="B66" s="33" t="n"/>
      <c r="C66" s="33" t="n"/>
      <c r="D66" s="33" t="n"/>
    </row>
    <row r="67">
      <c r="A67" s="33" t="n"/>
      <c r="B67" s="33" t="n"/>
      <c r="C67" s="33" t="n"/>
      <c r="D67" s="33" t="n"/>
    </row>
    <row r="68">
      <c r="A68" s="33" t="n"/>
      <c r="B68" s="33" t="n"/>
      <c r="C68" s="33" t="n"/>
      <c r="D68" s="33" t="n"/>
    </row>
    <row r="69">
      <c r="A69" s="33" t="n"/>
      <c r="B69" s="33" t="n"/>
      <c r="C69" s="33" t="n"/>
      <c r="D69" s="33" t="n"/>
    </row>
    <row r="70">
      <c r="A70" s="33" t="n"/>
      <c r="B70" s="33" t="n"/>
      <c r="C70" s="33" t="n"/>
      <c r="D70" s="33" t="n"/>
    </row>
    <row r="71">
      <c r="A71" s="33" t="n"/>
      <c r="B71" s="33" t="n"/>
      <c r="C71" s="33" t="n"/>
      <c r="D71" s="33" t="n"/>
    </row>
    <row r="72">
      <c r="A72" s="33" t="n"/>
      <c r="B72" s="33" t="n"/>
      <c r="C72" s="33" t="n"/>
      <c r="D72" s="33" t="n"/>
    </row>
    <row r="73">
      <c r="A73" s="33" t="n"/>
      <c r="B73" s="33" t="n"/>
      <c r="C73" s="33" t="n"/>
      <c r="D73" s="33" t="n"/>
    </row>
    <row r="74">
      <c r="A74" s="33" t="n"/>
      <c r="B74" s="33" t="n"/>
      <c r="C74" s="33" t="n"/>
      <c r="D74" s="33" t="n"/>
    </row>
    <row r="75">
      <c r="A75" s="33" t="n"/>
      <c r="B75" s="33" t="n"/>
      <c r="C75" s="33" t="n"/>
      <c r="D75" s="33" t="n"/>
    </row>
    <row r="76">
      <c r="A76" s="33" t="n"/>
      <c r="B76" s="33" t="n"/>
      <c r="C76" s="33" t="n"/>
      <c r="D76" s="33" t="n"/>
    </row>
    <row r="77">
      <c r="A77" s="33" t="n"/>
      <c r="B77" s="33" t="n"/>
      <c r="C77" s="33" t="n"/>
      <c r="D77" s="33" t="n"/>
    </row>
    <row r="78">
      <c r="A78" s="33" t="n"/>
      <c r="B78" s="33" t="n"/>
      <c r="C78" s="33" t="n"/>
      <c r="D78" s="33" t="n"/>
    </row>
    <row r="79">
      <c r="A79" s="33" t="n"/>
      <c r="B79" s="33" t="n"/>
      <c r="C79" s="33" t="n"/>
      <c r="D79" s="33" t="n"/>
    </row>
    <row r="80">
      <c r="A80" s="33" t="n"/>
      <c r="B80" s="33" t="n"/>
      <c r="C80" s="33" t="n"/>
      <c r="D80" s="33" t="n"/>
    </row>
    <row r="81">
      <c r="A81" s="33" t="n"/>
      <c r="B81" s="33" t="n"/>
      <c r="C81" s="33" t="n"/>
      <c r="D81" s="33" t="n"/>
    </row>
    <row r="82">
      <c r="A82" s="33" t="n"/>
      <c r="B82" s="33" t="n"/>
      <c r="C82" s="33" t="n"/>
      <c r="D82" s="33" t="n"/>
    </row>
    <row r="83">
      <c r="A83" s="33" t="n"/>
      <c r="B83" s="33" t="n"/>
      <c r="C83" s="33" t="n"/>
      <c r="D83" s="33" t="n"/>
    </row>
    <row r="84">
      <c r="A84" s="33" t="n"/>
      <c r="B84" s="33" t="n"/>
      <c r="C84" s="33" t="n"/>
      <c r="D84" s="33" t="n"/>
    </row>
    <row r="85">
      <c r="A85" s="33" t="n"/>
      <c r="B85" s="33" t="n"/>
      <c r="C85" s="33" t="n"/>
      <c r="D85" s="33" t="n"/>
    </row>
    <row r="86">
      <c r="A86" s="33" t="n"/>
      <c r="B86" s="33" t="n"/>
      <c r="C86" s="33" t="n"/>
      <c r="D86" s="33" t="n"/>
    </row>
    <row r="87">
      <c r="A87" s="33" t="n"/>
      <c r="B87" s="33" t="n"/>
      <c r="C87" s="33" t="n"/>
      <c r="D87" s="33" t="n"/>
    </row>
    <row r="88">
      <c r="A88" s="33" t="n"/>
      <c r="B88" s="33" t="n"/>
      <c r="C88" s="33" t="n"/>
      <c r="D88" s="33" t="n"/>
    </row>
    <row r="89">
      <c r="A89" s="33" t="n"/>
      <c r="B89" s="33" t="n"/>
      <c r="C89" s="33" t="n"/>
      <c r="D89" s="33" t="n"/>
    </row>
    <row r="90">
      <c r="A90" s="33" t="n"/>
      <c r="B90" s="33" t="n"/>
      <c r="C90" s="33" t="n"/>
      <c r="D90" s="33" t="n"/>
    </row>
    <row r="91">
      <c r="A91" s="33" t="n"/>
      <c r="B91" s="33" t="n"/>
      <c r="C91" s="33" t="n"/>
      <c r="D91" s="33" t="n"/>
    </row>
    <row r="92">
      <c r="A92" s="33" t="n"/>
      <c r="B92" s="33" t="n"/>
      <c r="C92" s="33" t="n"/>
      <c r="D92" s="33" t="n"/>
    </row>
    <row r="93">
      <c r="A93" s="33" t="n"/>
      <c r="B93" s="33" t="n"/>
      <c r="C93" s="33" t="n"/>
      <c r="D93" s="33" t="n"/>
    </row>
    <row r="94">
      <c r="A94" s="33" t="n"/>
      <c r="B94" s="33" t="n"/>
      <c r="C94" s="33" t="n"/>
      <c r="D94" s="33" t="n"/>
    </row>
    <row r="95">
      <c r="A95" s="33" t="n"/>
      <c r="B95" s="33" t="n"/>
      <c r="C95" s="33" t="n"/>
      <c r="D95" s="33" t="n"/>
    </row>
    <row r="96">
      <c r="A96" s="33" t="n"/>
      <c r="B96" s="33" t="n"/>
      <c r="C96" s="33" t="n"/>
      <c r="D96" s="33" t="n"/>
    </row>
    <row r="97">
      <c r="A97" s="33" t="n"/>
      <c r="B97" s="33" t="n"/>
      <c r="C97" s="33" t="n"/>
      <c r="D97" s="33" t="n"/>
    </row>
    <row r="98">
      <c r="A98" s="33" t="n"/>
      <c r="B98" s="33" t="n"/>
      <c r="C98" s="33" t="n"/>
      <c r="D98" s="33" t="n"/>
    </row>
    <row r="99">
      <c r="A99" s="33" t="n"/>
      <c r="B99" s="33" t="n"/>
      <c r="C99" s="33" t="n"/>
      <c r="D99" s="33" t="n"/>
    </row>
    <row r="100">
      <c r="A100" s="33" t="n"/>
      <c r="B100" s="33" t="n"/>
      <c r="C100" s="33" t="n"/>
      <c r="D100" s="33" t="n"/>
    </row>
    <row r="101">
      <c r="A101" s="33" t="n"/>
      <c r="B101" s="33" t="n"/>
      <c r="C101" s="33" t="n"/>
      <c r="D101" s="33" t="n"/>
    </row>
    <row r="102">
      <c r="A102" s="33" t="n"/>
      <c r="B102" s="33" t="n"/>
      <c r="C102" s="33" t="n"/>
      <c r="D102" s="33" t="n"/>
    </row>
    <row r="103">
      <c r="A103" s="33" t="n"/>
      <c r="B103" s="33" t="n"/>
      <c r="C103" s="33" t="n"/>
      <c r="D103" s="33" t="n"/>
    </row>
    <row r="104">
      <c r="A104" s="33" t="n"/>
      <c r="B104" s="33" t="n"/>
      <c r="C104" s="33" t="n"/>
      <c r="D104" s="33" t="n"/>
    </row>
    <row r="105">
      <c r="A105" s="33" t="n"/>
      <c r="B105" s="33" t="n"/>
      <c r="C105" s="33" t="n"/>
      <c r="D105" s="33" t="n"/>
    </row>
    <row r="106">
      <c r="A106" s="33" t="n"/>
      <c r="B106" s="33" t="n"/>
      <c r="C106" s="33" t="n"/>
      <c r="D106" s="33" t="n"/>
    </row>
    <row r="107">
      <c r="A107" s="33" t="n"/>
      <c r="B107" s="33" t="n"/>
      <c r="C107" s="33" t="n"/>
      <c r="D107" s="33" t="n"/>
    </row>
    <row r="108">
      <c r="A108" s="33" t="n"/>
      <c r="B108" s="33" t="n"/>
      <c r="C108" s="33" t="n"/>
      <c r="D108" s="33" t="n"/>
    </row>
    <row r="109">
      <c r="A109" s="33" t="n"/>
      <c r="B109" s="33" t="n"/>
      <c r="C109" s="33" t="n"/>
      <c r="D109" s="33" t="n"/>
    </row>
    <row r="110">
      <c r="A110" s="33" t="n"/>
      <c r="B110" s="33" t="n"/>
      <c r="C110" s="33" t="n"/>
      <c r="D110" s="33" t="n"/>
    </row>
    <row r="111">
      <c r="A111" s="33" t="n"/>
      <c r="B111" s="33" t="n"/>
      <c r="C111" s="33" t="n"/>
      <c r="D111" s="33" t="n"/>
    </row>
    <row r="112">
      <c r="A112" s="33" t="n"/>
      <c r="B112" s="33" t="n"/>
      <c r="C112" s="33" t="n"/>
      <c r="D112" s="33" t="n"/>
    </row>
    <row r="113">
      <c r="A113" s="33" t="n"/>
      <c r="B113" s="33" t="n"/>
      <c r="C113" s="33" t="n"/>
      <c r="D113" s="33" t="n"/>
    </row>
    <row r="114">
      <c r="A114" s="33" t="n"/>
      <c r="B114" s="33" t="n"/>
      <c r="C114" s="33" t="n"/>
      <c r="D114" s="33" t="n"/>
    </row>
    <row r="115">
      <c r="A115" s="33" t="n"/>
      <c r="B115" s="33" t="n"/>
      <c r="C115" s="33" t="n"/>
      <c r="D115" s="33" t="n"/>
    </row>
    <row r="116">
      <c r="A116" s="33" t="n"/>
      <c r="B116" s="33" t="n"/>
      <c r="C116" s="33" t="n"/>
      <c r="D116" s="33" t="n"/>
    </row>
    <row r="117">
      <c r="A117" s="33" t="n"/>
      <c r="B117" s="33" t="n"/>
      <c r="C117" s="33" t="n"/>
      <c r="D117" s="33" t="n"/>
    </row>
    <row r="118">
      <c r="A118" s="33" t="n"/>
      <c r="B118" s="33" t="n"/>
      <c r="C118" s="33" t="n"/>
      <c r="D118" s="33" t="n"/>
    </row>
    <row r="119">
      <c r="A119" s="33" t="n"/>
      <c r="B119" s="33" t="n"/>
      <c r="C119" s="33" t="n"/>
      <c r="D119" s="33" t="n"/>
    </row>
    <row r="120">
      <c r="A120" s="33" t="n"/>
      <c r="B120" s="33" t="n"/>
      <c r="C120" s="33" t="n"/>
      <c r="D120" s="33" t="n"/>
    </row>
    <row r="121">
      <c r="A121" s="33" t="n"/>
      <c r="B121" s="33" t="n"/>
      <c r="C121" s="33" t="n"/>
      <c r="D121" s="33" t="n"/>
    </row>
    <row r="122">
      <c r="A122" s="33" t="n"/>
      <c r="B122" s="33" t="n"/>
      <c r="C122" s="33" t="n"/>
      <c r="D122" s="33" t="n"/>
    </row>
    <row r="123">
      <c r="A123" s="33" t="n"/>
      <c r="B123" s="33" t="n"/>
      <c r="C123" s="33" t="n"/>
      <c r="D123" s="33" t="n"/>
    </row>
    <row r="124">
      <c r="A124" s="33" t="n"/>
      <c r="B124" s="33" t="n"/>
      <c r="C124" s="33" t="n"/>
      <c r="D124" s="33" t="n"/>
    </row>
    <row r="125">
      <c r="A125" s="33" t="n"/>
      <c r="B125" s="33" t="n"/>
      <c r="C125" s="33" t="n"/>
      <c r="D125" s="33" t="n"/>
    </row>
    <row r="126">
      <c r="A126" s="33" t="n"/>
      <c r="B126" s="33" t="n"/>
      <c r="C126" s="33" t="n"/>
      <c r="D126" s="33" t="n"/>
    </row>
    <row r="127">
      <c r="A127" s="33" t="n"/>
      <c r="B127" s="33" t="n"/>
      <c r="C127" s="33" t="n"/>
      <c r="D127" s="33" t="n"/>
    </row>
    <row r="128">
      <c r="A128" s="33" t="n"/>
      <c r="B128" s="33" t="n"/>
      <c r="C128" s="33" t="n"/>
      <c r="D128" s="33" t="n"/>
    </row>
    <row r="129">
      <c r="A129" s="33" t="n"/>
      <c r="B129" s="33" t="n"/>
      <c r="C129" s="33" t="n"/>
      <c r="D129" s="33" t="n"/>
    </row>
    <row r="130">
      <c r="A130" s="33" t="n"/>
      <c r="B130" s="33" t="n"/>
      <c r="C130" s="33" t="n"/>
      <c r="D130" s="33" t="n"/>
    </row>
    <row r="131">
      <c r="A131" s="33" t="n"/>
      <c r="B131" s="33" t="n"/>
      <c r="C131" s="33" t="n"/>
      <c r="D131" s="33" t="n"/>
    </row>
    <row r="132">
      <c r="A132" s="33" t="n"/>
      <c r="B132" s="33" t="n"/>
      <c r="C132" s="33" t="n"/>
      <c r="D132" s="33" t="n"/>
    </row>
    <row r="133">
      <c r="A133" s="33" t="n"/>
      <c r="B133" s="33" t="n"/>
      <c r="C133" s="33" t="n"/>
      <c r="D133" s="33" t="n"/>
    </row>
    <row r="134">
      <c r="A134" s="33" t="n"/>
      <c r="B134" s="33" t="n"/>
      <c r="C134" s="33" t="n"/>
      <c r="D134" s="33" t="n"/>
    </row>
    <row r="135">
      <c r="A135" s="33" t="n"/>
      <c r="B135" s="33" t="n"/>
      <c r="C135" s="33" t="n"/>
      <c r="D135" s="33" t="n"/>
    </row>
    <row r="136">
      <c r="A136" s="33" t="n"/>
      <c r="B136" s="33" t="n"/>
      <c r="C136" s="33" t="n"/>
      <c r="D136" s="33" t="n"/>
    </row>
    <row r="137">
      <c r="A137" s="33" t="n"/>
      <c r="B137" s="33" t="n"/>
      <c r="C137" s="33" t="n"/>
      <c r="D137" s="33" t="n"/>
    </row>
    <row r="138">
      <c r="A138" s="33" t="n"/>
      <c r="B138" s="33" t="n"/>
      <c r="C138" s="33" t="n"/>
      <c r="D138" s="33" t="n"/>
    </row>
    <row r="139">
      <c r="A139" s="33" t="n"/>
      <c r="B139" s="33" t="n"/>
      <c r="C139" s="33" t="n"/>
      <c r="D139" s="33" t="n"/>
    </row>
    <row r="140">
      <c r="A140" s="33" t="n"/>
      <c r="B140" s="33" t="n"/>
      <c r="C140" s="33" t="n"/>
      <c r="D140" s="33" t="n"/>
    </row>
    <row r="141">
      <c r="A141" s="33" t="n"/>
      <c r="B141" s="33" t="n"/>
      <c r="C141" s="33" t="n"/>
      <c r="D141" s="33" t="n"/>
    </row>
    <row r="142">
      <c r="A142" s="33" t="n"/>
      <c r="B142" s="33" t="n"/>
      <c r="C142" s="33" t="n"/>
      <c r="D142" s="33" t="n"/>
    </row>
    <row r="143">
      <c r="A143" s="33" t="n"/>
      <c r="B143" s="33" t="n"/>
      <c r="C143" s="33" t="n"/>
      <c r="D143" s="33" t="n"/>
    </row>
    <row r="144">
      <c r="A144" s="33" t="n"/>
      <c r="B144" s="33" t="n"/>
      <c r="C144" s="33" t="n"/>
      <c r="D144" s="33" t="n"/>
    </row>
    <row r="145">
      <c r="A145" s="33" t="n"/>
      <c r="B145" s="33" t="n"/>
      <c r="C145" s="33" t="n"/>
      <c r="D145" s="33" t="n"/>
    </row>
    <row r="146">
      <c r="A146" s="33" t="n"/>
      <c r="B146" s="33" t="n"/>
      <c r="C146" s="33" t="n"/>
      <c r="D146" s="33" t="n"/>
    </row>
    <row r="147">
      <c r="A147" s="33" t="n"/>
      <c r="B147" s="33" t="n"/>
      <c r="C147" s="33" t="n"/>
      <c r="D147" s="33" t="n"/>
    </row>
    <row r="148">
      <c r="A148" s="33" t="n"/>
      <c r="B148" s="33" t="n"/>
      <c r="C148" s="33" t="n"/>
      <c r="D148" s="33" t="n"/>
    </row>
    <row r="149">
      <c r="A149" s="33" t="n"/>
      <c r="B149" s="33" t="n"/>
      <c r="C149" s="33" t="n"/>
      <c r="D149" s="33" t="n"/>
    </row>
    <row r="150">
      <c r="A150" s="33" t="n"/>
      <c r="B150" s="33" t="n"/>
      <c r="C150" s="33" t="n"/>
      <c r="D150" s="33" t="n"/>
    </row>
    <row r="151">
      <c r="A151" s="33" t="n"/>
      <c r="B151" s="33" t="n"/>
      <c r="C151" s="33" t="n"/>
      <c r="D151" s="33" t="n"/>
    </row>
    <row r="152">
      <c r="A152" s="33" t="n"/>
      <c r="B152" s="33" t="n"/>
      <c r="C152" s="33" t="n"/>
      <c r="D152" s="33" t="n"/>
    </row>
    <row r="153">
      <c r="A153" s="33" t="n"/>
      <c r="B153" s="33" t="n"/>
      <c r="C153" s="33" t="n"/>
      <c r="D153" s="33" t="n"/>
    </row>
    <row r="154">
      <c r="A154" s="33" t="n"/>
      <c r="B154" s="33" t="n"/>
      <c r="C154" s="33" t="n"/>
      <c r="D154" s="33" t="n"/>
    </row>
    <row r="155">
      <c r="A155" s="33" t="n"/>
      <c r="B155" s="33" t="n"/>
      <c r="C155" s="33" t="n"/>
      <c r="D155" s="33" t="n"/>
    </row>
    <row r="156">
      <c r="A156" s="33" t="n"/>
      <c r="B156" s="33" t="n"/>
      <c r="C156" s="33" t="n"/>
      <c r="D156" s="33" t="n"/>
    </row>
    <row r="157">
      <c r="A157" s="33" t="n"/>
      <c r="B157" s="33" t="n"/>
      <c r="C157" s="33" t="n"/>
      <c r="D157" s="33" t="n"/>
    </row>
    <row r="158">
      <c r="A158" s="33" t="n"/>
      <c r="B158" s="33" t="n"/>
      <c r="C158" s="33" t="n"/>
      <c r="D158" s="33" t="n"/>
    </row>
    <row r="159">
      <c r="A159" s="33" t="n"/>
      <c r="B159" s="33" t="n"/>
      <c r="C159" s="33" t="n"/>
      <c r="D159" s="33" t="n"/>
    </row>
    <row r="160">
      <c r="A160" s="33" t="n"/>
      <c r="B160" s="33" t="n"/>
      <c r="C160" s="33" t="n"/>
      <c r="D160" s="33" t="n"/>
    </row>
    <row r="161">
      <c r="A161" s="33" t="n"/>
      <c r="B161" s="33" t="n"/>
      <c r="C161" s="33" t="n"/>
      <c r="D161" s="33" t="n"/>
    </row>
    <row r="162">
      <c r="A162" s="33" t="n"/>
      <c r="B162" s="33" t="n"/>
      <c r="C162" s="33" t="n"/>
      <c r="D162" s="33" t="n"/>
    </row>
    <row r="163">
      <c r="A163" s="33" t="n"/>
      <c r="B163" s="33" t="n"/>
      <c r="C163" s="33" t="n"/>
      <c r="D163" s="33" t="n"/>
    </row>
    <row r="164">
      <c r="A164" s="33" t="n"/>
      <c r="B164" s="33" t="n"/>
      <c r="C164" s="33" t="n"/>
      <c r="D164" s="33" t="n"/>
    </row>
    <row r="165">
      <c r="A165" s="33" t="n"/>
      <c r="B165" s="33" t="n"/>
      <c r="C165" s="33" t="n"/>
      <c r="D165" s="33" t="n"/>
    </row>
    <row r="166">
      <c r="A166" s="33" t="n"/>
      <c r="B166" s="33" t="n"/>
      <c r="C166" s="33" t="n"/>
      <c r="D166" s="33" t="n"/>
    </row>
    <row r="167">
      <c r="A167" s="33" t="n"/>
      <c r="B167" s="33" t="n"/>
      <c r="C167" s="33" t="n"/>
      <c r="D167" s="33" t="n"/>
    </row>
    <row r="168">
      <c r="A168" s="33" t="n"/>
      <c r="B168" s="33" t="n"/>
      <c r="C168" s="33" t="n"/>
      <c r="D168" s="33" t="n"/>
    </row>
    <row r="169">
      <c r="A169" s="33" t="n"/>
      <c r="B169" s="33" t="n"/>
      <c r="C169" s="33" t="n"/>
      <c r="D169" s="33" t="n"/>
    </row>
    <row r="170">
      <c r="A170" s="33" t="n"/>
      <c r="B170" s="33" t="n"/>
      <c r="C170" s="33" t="n"/>
      <c r="D170" s="33" t="n"/>
    </row>
    <row r="171">
      <c r="A171" s="33" t="n"/>
      <c r="B171" s="33" t="n"/>
      <c r="C171" s="33" t="n"/>
      <c r="D171" s="33" t="n"/>
    </row>
    <row r="172">
      <c r="A172" s="33" t="n"/>
      <c r="B172" s="33" t="n"/>
      <c r="C172" s="33" t="n"/>
      <c r="D172" s="33" t="n"/>
    </row>
    <row r="173">
      <c r="A173" s="33" t="n"/>
      <c r="B173" s="33" t="n"/>
      <c r="C173" s="33" t="n"/>
      <c r="D173" s="33" t="n"/>
    </row>
    <row r="174">
      <c r="A174" s="33" t="n"/>
      <c r="B174" s="33" t="n"/>
      <c r="C174" s="33" t="n"/>
      <c r="D174" s="33" t="n"/>
    </row>
    <row r="175">
      <c r="A175" s="33" t="n"/>
      <c r="B175" s="33" t="n"/>
      <c r="C175" s="33" t="n"/>
      <c r="D175" s="33" t="n"/>
    </row>
    <row r="176">
      <c r="A176" s="33" t="n"/>
      <c r="B176" s="33" t="n"/>
      <c r="C176" s="33" t="n"/>
      <c r="D176" s="33" t="n"/>
    </row>
    <row r="177">
      <c r="A177" s="33" t="n"/>
      <c r="B177" s="33" t="n"/>
      <c r="C177" s="33" t="n"/>
      <c r="D177" s="33" t="n"/>
    </row>
    <row r="178">
      <c r="A178" s="33" t="n"/>
      <c r="B178" s="33" t="n"/>
      <c r="C178" s="33" t="n"/>
      <c r="D178" s="33" t="n"/>
    </row>
    <row r="179">
      <c r="A179" s="33" t="n"/>
      <c r="B179" s="33" t="n"/>
      <c r="C179" s="33" t="n"/>
      <c r="D179" s="33" t="n"/>
    </row>
    <row r="180">
      <c r="A180" s="33" t="n"/>
      <c r="B180" s="33" t="n"/>
      <c r="C180" s="33" t="n"/>
      <c r="D180" s="33" t="n"/>
    </row>
    <row r="181">
      <c r="A181" s="33" t="n"/>
      <c r="B181" s="33" t="n"/>
      <c r="C181" s="33" t="n"/>
      <c r="D181" s="33" t="n"/>
    </row>
    <row r="182">
      <c r="A182" s="33" t="n"/>
      <c r="B182" s="33" t="n"/>
      <c r="C182" s="33" t="n"/>
      <c r="D182" s="33" t="n"/>
    </row>
    <row r="183">
      <c r="A183" s="33" t="n"/>
      <c r="B183" s="33" t="n"/>
      <c r="C183" s="33" t="n"/>
      <c r="D183" s="33" t="n"/>
    </row>
    <row r="184">
      <c r="A184" s="33" t="n"/>
      <c r="B184" s="33" t="n"/>
      <c r="C184" s="33" t="n"/>
      <c r="D184" s="33" t="n"/>
    </row>
    <row r="185">
      <c r="A185" s="33" t="n"/>
      <c r="B185" s="33" t="n"/>
      <c r="C185" s="33" t="n"/>
      <c r="D185" s="33" t="n"/>
    </row>
    <row r="186">
      <c r="A186" s="33" t="n"/>
      <c r="B186" s="33" t="n"/>
      <c r="C186" s="33" t="n"/>
      <c r="D186" s="33" t="n"/>
    </row>
    <row r="187">
      <c r="A187" s="33" t="n"/>
      <c r="B187" s="33" t="n"/>
      <c r="C187" s="33" t="n"/>
      <c r="D187" s="33" t="n"/>
    </row>
    <row r="188">
      <c r="A188" s="33" t="n"/>
      <c r="B188" s="33" t="n"/>
      <c r="C188" s="33" t="n"/>
      <c r="D188" s="33" t="n"/>
    </row>
    <row r="189">
      <c r="A189" s="33" t="n"/>
      <c r="B189" s="33" t="n"/>
      <c r="C189" s="33" t="n"/>
      <c r="D189" s="33" t="n"/>
    </row>
    <row r="190">
      <c r="A190" s="33" t="n"/>
      <c r="B190" s="33" t="n"/>
      <c r="C190" s="33" t="n"/>
      <c r="D190" s="33" t="n"/>
    </row>
    <row r="191">
      <c r="A191" s="33" t="n"/>
      <c r="B191" s="33" t="n"/>
      <c r="C191" s="33" t="n"/>
      <c r="D191" s="33" t="n"/>
    </row>
    <row r="192">
      <c r="A192" s="33" t="n"/>
      <c r="B192" s="33" t="n"/>
      <c r="C192" s="33" t="n"/>
      <c r="D192" s="33" t="n"/>
    </row>
    <row r="193">
      <c r="A193" s="33" t="n"/>
      <c r="B193" s="33" t="n"/>
      <c r="C193" s="33" t="n"/>
      <c r="D193" s="33" t="n"/>
    </row>
    <row r="194">
      <c r="A194" s="33" t="n"/>
      <c r="B194" s="33" t="n"/>
      <c r="C194" s="33" t="n"/>
      <c r="D194" s="33" t="n"/>
    </row>
    <row r="195">
      <c r="A195" s="33" t="n"/>
      <c r="B195" s="33" t="n"/>
      <c r="C195" s="33" t="n"/>
      <c r="D195" s="33" t="n"/>
    </row>
    <row r="196">
      <c r="A196" s="33" t="n"/>
      <c r="B196" s="33" t="n"/>
      <c r="C196" s="33" t="n"/>
      <c r="D196" s="33" t="n"/>
    </row>
    <row r="197">
      <c r="A197" s="33" t="n"/>
      <c r="B197" s="33" t="n"/>
      <c r="C197" s="33" t="n"/>
      <c r="D197" s="33" t="n"/>
    </row>
    <row r="198">
      <c r="A198" s="33" t="n"/>
      <c r="B198" s="33" t="n"/>
      <c r="C198" s="33" t="n"/>
      <c r="D198" s="33" t="n"/>
    </row>
    <row r="199">
      <c r="A199" s="33" t="n"/>
      <c r="B199" s="33" t="n"/>
      <c r="C199" s="33" t="n"/>
      <c r="D199" s="33" t="n"/>
    </row>
    <row r="200">
      <c r="A200" s="33" t="n"/>
      <c r="B200" s="33" t="n"/>
      <c r="C200" s="33" t="n"/>
      <c r="D200" s="33" t="n"/>
    </row>
    <row r="201">
      <c r="A201" s="33" t="n"/>
      <c r="B201" s="33" t="n"/>
      <c r="C201" s="33" t="n"/>
      <c r="D201" s="33" t="n"/>
    </row>
    <row r="202">
      <c r="A202" s="33" t="n"/>
      <c r="B202" s="33" t="n"/>
      <c r="C202" s="33" t="n"/>
      <c r="D202" s="33" t="n"/>
    </row>
    <row r="203">
      <c r="A203" s="33" t="n"/>
      <c r="B203" s="33" t="n"/>
      <c r="C203" s="33" t="n"/>
      <c r="D203" s="33" t="n"/>
    </row>
    <row r="204">
      <c r="A204" s="33" t="n"/>
      <c r="B204" s="33" t="n"/>
      <c r="C204" s="33" t="n"/>
      <c r="D204" s="33" t="n"/>
    </row>
    <row r="205">
      <c r="A205" s="33" t="n"/>
      <c r="B205" s="33" t="n"/>
      <c r="C205" s="33" t="n"/>
      <c r="D205" s="33" t="n"/>
    </row>
    <row r="206">
      <c r="A206" s="33" t="n"/>
      <c r="B206" s="33" t="n"/>
      <c r="C206" s="33" t="n"/>
      <c r="D206" s="33" t="n"/>
    </row>
    <row r="207">
      <c r="A207" s="33" t="n"/>
      <c r="B207" s="33" t="n"/>
      <c r="C207" s="33" t="n"/>
      <c r="D207" s="33" t="n"/>
    </row>
    <row r="208">
      <c r="A208" s="33" t="n"/>
      <c r="B208" s="33" t="n"/>
      <c r="C208" s="33" t="n"/>
      <c r="D208" s="33" t="n"/>
    </row>
    <row r="209">
      <c r="A209" s="33" t="n"/>
      <c r="B209" s="33" t="n"/>
      <c r="C209" s="33" t="n"/>
      <c r="D209" s="33" t="n"/>
    </row>
    <row r="210">
      <c r="A210" s="33" t="n"/>
      <c r="B210" s="33" t="n"/>
      <c r="C210" s="33" t="n"/>
      <c r="D210" s="33" t="n"/>
    </row>
    <row r="211">
      <c r="A211" s="33" t="n"/>
      <c r="B211" s="33" t="n"/>
      <c r="C211" s="33" t="n"/>
      <c r="D211" s="33" t="n"/>
    </row>
    <row r="212">
      <c r="A212" s="33" t="n"/>
      <c r="B212" s="33" t="n"/>
      <c r="C212" s="33" t="n"/>
      <c r="D212" s="33" t="n"/>
    </row>
    <row r="213">
      <c r="A213" s="33" t="n"/>
      <c r="B213" s="33" t="n"/>
      <c r="C213" s="33" t="n"/>
      <c r="D213" s="33" t="n"/>
    </row>
    <row r="214">
      <c r="A214" s="33" t="n"/>
      <c r="B214" s="33" t="n"/>
      <c r="C214" s="33" t="n"/>
      <c r="D214" s="33" t="n"/>
    </row>
    <row r="215">
      <c r="A215" s="33" t="n"/>
      <c r="B215" s="33" t="n"/>
      <c r="C215" s="33" t="n"/>
      <c r="D215" s="33" t="n"/>
    </row>
    <row r="216">
      <c r="A216" s="33" t="n"/>
      <c r="B216" s="33" t="n"/>
      <c r="C216" s="33" t="n"/>
      <c r="D216" s="33" t="n"/>
    </row>
    <row r="217">
      <c r="A217" s="33" t="n"/>
      <c r="B217" s="33" t="n"/>
      <c r="C217" s="33" t="n"/>
      <c r="D217" s="33" t="n"/>
    </row>
    <row r="218">
      <c r="A218" s="33" t="n"/>
      <c r="B218" s="33" t="n"/>
      <c r="C218" s="33" t="n"/>
      <c r="D218" s="33" t="n"/>
    </row>
    <row r="219">
      <c r="A219" s="33" t="n"/>
      <c r="B219" s="33" t="n"/>
      <c r="C219" s="33" t="n"/>
      <c r="D219" s="33" t="n"/>
    </row>
    <row r="220">
      <c r="A220" s="33" t="n"/>
      <c r="B220" s="33" t="n"/>
      <c r="C220" s="33" t="n"/>
      <c r="D220" s="33" t="n"/>
    </row>
    <row r="221">
      <c r="A221" s="33" t="n"/>
      <c r="B221" s="33" t="n"/>
      <c r="C221" s="33" t="n"/>
      <c r="D221" s="33" t="n"/>
    </row>
    <row r="222">
      <c r="A222" s="33" t="n"/>
      <c r="B222" s="33" t="n"/>
      <c r="C222" s="33" t="n"/>
      <c r="D222" s="33" t="n"/>
    </row>
    <row r="223">
      <c r="A223" s="33" t="n"/>
      <c r="B223" s="33" t="n"/>
      <c r="C223" s="33" t="n"/>
      <c r="D223" s="33" t="n"/>
    </row>
    <row r="224">
      <c r="A224" s="33" t="n"/>
      <c r="B224" s="33" t="n"/>
      <c r="C224" s="33" t="n"/>
      <c r="D224" s="33" t="n"/>
    </row>
    <row r="225">
      <c r="A225" s="33" t="n"/>
      <c r="B225" s="33" t="n"/>
      <c r="C225" s="33" t="n"/>
      <c r="D225" s="33" t="n"/>
    </row>
    <row r="226">
      <c r="A226" s="33" t="n"/>
      <c r="B226" s="33" t="n"/>
      <c r="C226" s="33" t="n"/>
      <c r="D226" s="33" t="n"/>
    </row>
    <row r="227">
      <c r="A227" s="33" t="n"/>
      <c r="B227" s="33" t="n"/>
      <c r="C227" s="33" t="n"/>
      <c r="D227" s="33" t="n"/>
    </row>
    <row r="228">
      <c r="A228" s="33" t="n"/>
      <c r="B228" s="33" t="n"/>
      <c r="C228" s="33" t="n"/>
      <c r="D228" s="33" t="n"/>
    </row>
    <row r="229">
      <c r="A229" s="33" t="n"/>
      <c r="B229" s="33" t="n"/>
      <c r="C229" s="33" t="n"/>
      <c r="D229" s="33" t="n"/>
    </row>
    <row r="230">
      <c r="A230" s="33" t="n"/>
      <c r="B230" s="33" t="n"/>
      <c r="C230" s="33" t="n"/>
      <c r="D230" s="33" t="n"/>
    </row>
    <row r="231">
      <c r="A231" s="33" t="n"/>
      <c r="B231" s="33" t="n"/>
      <c r="C231" s="33" t="n"/>
      <c r="D231" s="33" t="n"/>
    </row>
    <row r="232">
      <c r="A232" s="33" t="n"/>
      <c r="B232" s="33" t="n"/>
      <c r="C232" s="33" t="n"/>
      <c r="D232" s="33" t="n"/>
    </row>
    <row r="233">
      <c r="A233" s="33" t="n"/>
      <c r="B233" s="33" t="n"/>
      <c r="C233" s="33" t="n"/>
      <c r="D233" s="33" t="n"/>
    </row>
    <row r="234">
      <c r="A234" s="33" t="n"/>
      <c r="B234" s="33" t="n"/>
      <c r="C234" s="33" t="n"/>
      <c r="D234" s="33" t="n"/>
    </row>
    <row r="235">
      <c r="A235" s="33" t="n"/>
      <c r="B235" s="33" t="n"/>
      <c r="C235" s="33" t="n"/>
      <c r="D235" s="33" t="n"/>
    </row>
    <row r="236">
      <c r="A236" s="33" t="n"/>
      <c r="B236" s="33" t="n"/>
      <c r="C236" s="33" t="n"/>
      <c r="D236" s="33" t="n"/>
    </row>
    <row r="237">
      <c r="A237" s="33" t="n"/>
      <c r="B237" s="33" t="n"/>
      <c r="C237" s="33" t="n"/>
      <c r="D237" s="33" t="n"/>
    </row>
    <row r="238">
      <c r="A238" s="33" t="n"/>
      <c r="B238" s="33" t="n"/>
      <c r="C238" s="33" t="n"/>
      <c r="D238" s="33" t="n"/>
    </row>
    <row r="239">
      <c r="A239" s="33" t="n"/>
      <c r="B239" s="33" t="n"/>
      <c r="C239" s="33" t="n"/>
      <c r="D239" s="33" t="n"/>
    </row>
    <row r="240">
      <c r="A240" s="33" t="n"/>
      <c r="B240" s="33" t="n"/>
      <c r="C240" s="33" t="n"/>
      <c r="D240" s="33" t="n"/>
    </row>
    <row r="241">
      <c r="A241" s="33" t="n"/>
      <c r="B241" s="33" t="n"/>
      <c r="C241" s="33" t="n"/>
      <c r="D241" s="33" t="n"/>
    </row>
    <row r="242">
      <c r="A242" s="33" t="n"/>
      <c r="B242" s="33" t="n"/>
      <c r="C242" s="33" t="n"/>
      <c r="D242" s="33" t="n"/>
    </row>
    <row r="243">
      <c r="A243" s="33" t="n"/>
      <c r="B243" s="33" t="n"/>
      <c r="C243" s="33" t="n"/>
      <c r="D243" s="33" t="n"/>
    </row>
    <row r="244">
      <c r="A244" s="33" t="n"/>
      <c r="B244" s="33" t="n"/>
      <c r="C244" s="33" t="n"/>
      <c r="D244" s="33" t="n"/>
    </row>
    <row r="245">
      <c r="A245" s="33" t="n"/>
      <c r="B245" s="33" t="n"/>
      <c r="C245" s="33" t="n"/>
      <c r="D245" s="33" t="n"/>
    </row>
    <row r="246">
      <c r="A246" s="33" t="n"/>
      <c r="B246" s="33" t="n"/>
      <c r="C246" s="33" t="n"/>
      <c r="D246" s="33" t="n"/>
    </row>
    <row r="247">
      <c r="A247" s="33" t="n"/>
      <c r="B247" s="33" t="n"/>
      <c r="C247" s="33" t="n"/>
      <c r="D247" s="33" t="n"/>
    </row>
    <row r="248">
      <c r="A248" s="33" t="n"/>
      <c r="B248" s="33" t="n"/>
      <c r="C248" s="33" t="n"/>
      <c r="D248" s="33" t="n"/>
    </row>
    <row r="249">
      <c r="A249" s="33" t="n"/>
      <c r="B249" s="33" t="n"/>
      <c r="C249" s="33" t="n"/>
      <c r="D249" s="33" t="n"/>
    </row>
    <row r="250">
      <c r="A250" s="33" t="n"/>
      <c r="B250" s="33" t="n"/>
      <c r="C250" s="33" t="n"/>
      <c r="D250" s="33" t="n"/>
    </row>
    <row r="251">
      <c r="A251" s="33" t="n"/>
      <c r="B251" s="33" t="n"/>
      <c r="C251" s="33" t="n"/>
      <c r="D251" s="33" t="n"/>
    </row>
    <row r="252">
      <c r="A252" s="33" t="n"/>
      <c r="B252" s="33" t="n"/>
      <c r="C252" s="33" t="n"/>
      <c r="D252" s="33" t="n"/>
    </row>
    <row r="253">
      <c r="A253" s="33" t="n"/>
      <c r="B253" s="33" t="n"/>
      <c r="C253" s="33" t="n"/>
      <c r="D253" s="33" t="n"/>
    </row>
    <row r="254">
      <c r="A254" s="33" t="n"/>
      <c r="B254" s="33" t="n"/>
      <c r="C254" s="33" t="n"/>
      <c r="D254" s="33" t="n"/>
    </row>
    <row r="255">
      <c r="A255" s="33" t="n"/>
      <c r="B255" s="33" t="n"/>
      <c r="C255" s="33" t="n"/>
      <c r="D255" s="33" t="n"/>
    </row>
    <row r="256">
      <c r="A256" s="33" t="n"/>
      <c r="B256" s="33" t="n"/>
      <c r="C256" s="33" t="n"/>
      <c r="D256" s="33" t="n"/>
    </row>
    <row r="257">
      <c r="A257" s="33" t="n"/>
      <c r="B257" s="33" t="n"/>
      <c r="C257" s="33" t="n"/>
      <c r="D257" s="33" t="n"/>
    </row>
    <row r="258">
      <c r="A258" s="33" t="n"/>
      <c r="B258" s="33" t="n"/>
      <c r="C258" s="33" t="n"/>
      <c r="D258" s="33" t="n"/>
    </row>
    <row r="259">
      <c r="A259" s="33" t="n"/>
      <c r="B259" s="33" t="n"/>
      <c r="C259" s="33" t="n"/>
      <c r="D259" s="33" t="n"/>
    </row>
    <row r="260">
      <c r="A260" s="33" t="n"/>
      <c r="B260" s="33" t="n"/>
      <c r="C260" s="33" t="n"/>
      <c r="D260" s="33" t="n"/>
    </row>
    <row r="261">
      <c r="A261" s="33" t="n"/>
      <c r="B261" s="33" t="n"/>
      <c r="C261" s="33" t="n"/>
      <c r="D261" s="33" t="n"/>
    </row>
    <row r="262">
      <c r="A262" s="33" t="n"/>
      <c r="B262" s="33" t="n"/>
      <c r="C262" s="33" t="n"/>
      <c r="D262" s="33" t="n"/>
    </row>
    <row r="263">
      <c r="A263" s="33" t="n"/>
      <c r="B263" s="33" t="n"/>
      <c r="C263" s="33" t="n"/>
      <c r="D263" s="33" t="n"/>
    </row>
    <row r="264">
      <c r="A264" s="33" t="n"/>
      <c r="B264" s="33" t="n"/>
      <c r="C264" s="33" t="n"/>
      <c r="D264" s="33" t="n"/>
    </row>
    <row r="265">
      <c r="A265" s="33" t="n"/>
      <c r="B265" s="33" t="n"/>
      <c r="C265" s="33" t="n"/>
      <c r="D265" s="33" t="n"/>
    </row>
    <row r="266">
      <c r="A266" s="33" t="n"/>
      <c r="B266" s="33" t="n"/>
      <c r="C266" s="33" t="n"/>
      <c r="D266" s="33" t="n"/>
    </row>
    <row r="267">
      <c r="A267" s="33" t="n"/>
      <c r="B267" s="33" t="n"/>
      <c r="C267" s="33" t="n"/>
      <c r="D267" s="33" t="n"/>
    </row>
    <row r="268">
      <c r="A268" s="33" t="n"/>
      <c r="B268" s="33" t="n"/>
      <c r="C268" s="33" t="n"/>
      <c r="D268" s="33" t="n"/>
    </row>
    <row r="269">
      <c r="A269" s="33" t="n"/>
      <c r="B269" s="33" t="n"/>
      <c r="C269" s="33" t="n"/>
      <c r="D269" s="33" t="n"/>
    </row>
    <row r="270">
      <c r="A270" s="33" t="n"/>
      <c r="B270" s="33" t="n"/>
      <c r="C270" s="33" t="n"/>
      <c r="D270" s="33" t="n"/>
    </row>
    <row r="271">
      <c r="A271" s="33" t="n"/>
      <c r="B271" s="33" t="n"/>
      <c r="C271" s="33" t="n"/>
      <c r="D271" s="33" t="n"/>
    </row>
    <row r="272">
      <c r="A272" s="33" t="n"/>
      <c r="B272" s="33" t="n"/>
      <c r="C272" s="33" t="n"/>
      <c r="D272" s="33" t="n"/>
    </row>
    <row r="273">
      <c r="A273" s="33" t="n"/>
      <c r="B273" s="33" t="n"/>
      <c r="C273" s="33" t="n"/>
      <c r="D273" s="33" t="n"/>
    </row>
    <row r="274">
      <c r="A274" s="33" t="n"/>
      <c r="B274" s="33" t="n"/>
      <c r="C274" s="33" t="n"/>
      <c r="D274" s="33" t="n"/>
    </row>
    <row r="275">
      <c r="A275" s="33" t="n"/>
      <c r="B275" s="33" t="n"/>
      <c r="C275" s="33" t="n"/>
      <c r="D275" s="33" t="n"/>
    </row>
    <row r="276">
      <c r="A276" s="33" t="n"/>
      <c r="B276" s="33" t="n"/>
      <c r="C276" s="33" t="n"/>
      <c r="D276" s="33" t="n"/>
    </row>
    <row r="277">
      <c r="A277" s="33" t="n"/>
      <c r="B277" s="33" t="n"/>
      <c r="C277" s="33" t="n"/>
      <c r="D277" s="33" t="n"/>
    </row>
    <row r="278">
      <c r="A278" s="33" t="n"/>
      <c r="B278" s="33" t="n"/>
      <c r="C278" s="33" t="n"/>
      <c r="D278" s="33" t="n"/>
    </row>
    <row r="279">
      <c r="A279" s="33" t="n"/>
      <c r="B279" s="33" t="n"/>
      <c r="C279" s="33" t="n"/>
      <c r="D279" s="33" t="n"/>
    </row>
    <row r="280">
      <c r="A280" s="33" t="n"/>
      <c r="B280" s="33" t="n"/>
      <c r="C280" s="33" t="n"/>
      <c r="D280" s="33" t="n"/>
    </row>
    <row r="281">
      <c r="A281" s="33" t="n"/>
      <c r="B281" s="33" t="n"/>
      <c r="C281" s="33" t="n"/>
      <c r="D281" s="33" t="n"/>
    </row>
    <row r="282">
      <c r="A282" s="33" t="n"/>
      <c r="B282" s="33" t="n"/>
      <c r="C282" s="33" t="n"/>
      <c r="D282" s="33" t="n"/>
    </row>
    <row r="283">
      <c r="A283" s="33" t="n"/>
      <c r="B283" s="33" t="n"/>
      <c r="C283" s="33" t="n"/>
      <c r="D283" s="33" t="n"/>
    </row>
    <row r="284">
      <c r="A284" s="33" t="n"/>
      <c r="B284" s="33" t="n"/>
      <c r="C284" s="33" t="n"/>
      <c r="D284" s="33" t="n"/>
    </row>
    <row r="285">
      <c r="A285" s="33" t="n"/>
      <c r="B285" s="33" t="n"/>
      <c r="C285" s="33" t="n"/>
      <c r="D285" s="33" t="n"/>
    </row>
    <row r="286">
      <c r="A286" s="33" t="n"/>
      <c r="B286" s="33" t="n"/>
      <c r="C286" s="33" t="n"/>
      <c r="D286" s="33" t="n"/>
    </row>
    <row r="287">
      <c r="A287" s="33" t="n"/>
      <c r="B287" s="33" t="n"/>
      <c r="C287" s="33" t="n"/>
      <c r="D287" s="33" t="n"/>
    </row>
    <row r="288">
      <c r="A288" s="33" t="n"/>
      <c r="B288" s="33" t="n"/>
      <c r="C288" s="33" t="n"/>
      <c r="D288" s="33" t="n"/>
    </row>
    <row r="289">
      <c r="A289" s="33" t="n"/>
      <c r="B289" s="33" t="n"/>
      <c r="C289" s="33" t="n"/>
      <c r="D289" s="33" t="n"/>
    </row>
    <row r="290">
      <c r="A290" s="33" t="n"/>
      <c r="B290" s="33" t="n"/>
      <c r="C290" s="33" t="n"/>
      <c r="D290" s="33" t="n"/>
    </row>
    <row r="291">
      <c r="A291" s="33" t="n"/>
      <c r="B291" s="33" t="n"/>
      <c r="C291" s="33" t="n"/>
      <c r="D291" s="33" t="n"/>
    </row>
    <row r="292">
      <c r="A292" s="33" t="n"/>
      <c r="B292" s="33" t="n"/>
      <c r="C292" s="33" t="n"/>
      <c r="D292" s="33" t="n"/>
    </row>
    <row r="293">
      <c r="A293" s="33" t="n"/>
      <c r="B293" s="33" t="n"/>
      <c r="C293" s="33" t="n"/>
      <c r="D293" s="33" t="n"/>
    </row>
    <row r="294">
      <c r="A294" s="33" t="n"/>
      <c r="B294" s="33" t="n"/>
      <c r="C294" s="33" t="n"/>
      <c r="D294" s="33" t="n"/>
    </row>
    <row r="295">
      <c r="A295" s="33" t="n"/>
      <c r="B295" s="33" t="n"/>
      <c r="C295" s="33" t="n"/>
      <c r="D295" s="33" t="n"/>
    </row>
    <row r="296">
      <c r="A296" s="33" t="n"/>
      <c r="B296" s="33" t="n"/>
      <c r="C296" s="33" t="n"/>
      <c r="D296" s="33" t="n"/>
    </row>
    <row r="297">
      <c r="A297" s="33" t="n"/>
      <c r="B297" s="33" t="n"/>
      <c r="C297" s="33" t="n"/>
      <c r="D297" s="33" t="n"/>
    </row>
    <row r="298">
      <c r="A298" s="33" t="n"/>
      <c r="B298" s="33" t="n"/>
      <c r="C298" s="33" t="n"/>
      <c r="D298" s="33" t="n"/>
    </row>
    <row r="299">
      <c r="A299" s="33" t="n"/>
      <c r="B299" s="33" t="n"/>
      <c r="C299" s="33" t="n"/>
      <c r="D299" s="33" t="n"/>
    </row>
    <row r="300">
      <c r="A300" s="33" t="n"/>
      <c r="B300" s="33" t="n"/>
      <c r="C300" s="33" t="n"/>
      <c r="D300" s="33" t="n"/>
    </row>
    <row r="301">
      <c r="A301" s="33" t="n"/>
      <c r="B301" s="33" t="n"/>
      <c r="C301" s="33" t="n"/>
      <c r="D301" s="33" t="n"/>
    </row>
    <row r="302">
      <c r="A302" s="33" t="n"/>
      <c r="B302" s="33" t="n"/>
      <c r="C302" s="33" t="n"/>
      <c r="D302" s="33" t="n"/>
    </row>
    <row r="303">
      <c r="A303" s="33" t="n"/>
      <c r="B303" s="33" t="n"/>
      <c r="C303" s="33" t="n"/>
      <c r="D303" s="33" t="n"/>
    </row>
    <row r="304">
      <c r="A304" s="33" t="n"/>
      <c r="B304" s="33" t="n"/>
      <c r="C304" s="33" t="n"/>
      <c r="D304" s="33" t="n"/>
    </row>
    <row r="305">
      <c r="A305" s="33" t="n"/>
      <c r="B305" s="33" t="n"/>
      <c r="C305" s="33" t="n"/>
      <c r="D305" s="33" t="n"/>
    </row>
    <row r="306">
      <c r="A306" s="33" t="n"/>
      <c r="B306" s="33" t="n"/>
      <c r="C306" s="33" t="n"/>
      <c r="D306" s="33" t="n"/>
    </row>
    <row r="307">
      <c r="A307" s="33" t="n"/>
      <c r="B307" s="33" t="n"/>
      <c r="C307" s="33" t="n"/>
      <c r="D307" s="33" t="n"/>
    </row>
    <row r="308">
      <c r="A308" s="33" t="n"/>
      <c r="B308" s="33" t="n"/>
      <c r="C308" s="33" t="n"/>
      <c r="D308" s="33" t="n"/>
    </row>
    <row r="309">
      <c r="A309" s="33" t="n"/>
      <c r="B309" s="33" t="n"/>
      <c r="C309" s="33" t="n"/>
      <c r="D309" s="33" t="n"/>
    </row>
    <row r="310">
      <c r="A310" s="33" t="n"/>
      <c r="B310" s="33" t="n"/>
      <c r="C310" s="33" t="n"/>
      <c r="D310" s="33" t="n"/>
    </row>
    <row r="311">
      <c r="A311" s="33" t="n"/>
      <c r="B311" s="33" t="n"/>
      <c r="C311" s="33" t="n"/>
      <c r="D311" s="33" t="n"/>
    </row>
    <row r="312">
      <c r="A312" s="33" t="n"/>
      <c r="B312" s="33" t="n"/>
      <c r="C312" s="33" t="n"/>
      <c r="D312" s="33" t="n"/>
    </row>
    <row r="313">
      <c r="A313" s="33" t="n"/>
      <c r="B313" s="33" t="n"/>
      <c r="C313" s="33" t="n"/>
      <c r="D313" s="33" t="n"/>
    </row>
    <row r="314">
      <c r="A314" s="33" t="n"/>
      <c r="B314" s="33" t="n"/>
      <c r="C314" s="33" t="n"/>
      <c r="D314" s="33" t="n"/>
    </row>
    <row r="315">
      <c r="A315" s="33" t="n"/>
      <c r="B315" s="33" t="n"/>
      <c r="C315" s="33" t="n"/>
      <c r="D315" s="33" t="n"/>
    </row>
    <row r="316">
      <c r="A316" s="33" t="n"/>
      <c r="B316" s="33" t="n"/>
      <c r="C316" s="33" t="n"/>
      <c r="D316" s="33" t="n"/>
    </row>
    <row r="317">
      <c r="A317" s="33" t="n"/>
      <c r="B317" s="33" t="n"/>
      <c r="C317" s="33" t="n"/>
      <c r="D317" s="33" t="n"/>
    </row>
    <row r="318">
      <c r="A318" s="33" t="n"/>
      <c r="B318" s="33" t="n"/>
      <c r="C318" s="33" t="n"/>
      <c r="D318" s="33" t="n"/>
    </row>
    <row r="319">
      <c r="A319" s="33" t="n"/>
      <c r="B319" s="33" t="n"/>
      <c r="C319" s="33" t="n"/>
      <c r="D319" s="33" t="n"/>
    </row>
    <row r="320">
      <c r="A320" s="33" t="n"/>
      <c r="B320" s="33" t="n"/>
      <c r="C320" s="33" t="n"/>
      <c r="D320" s="33" t="n"/>
    </row>
    <row r="321">
      <c r="A321" s="33" t="n"/>
      <c r="B321" s="33" t="n"/>
      <c r="C321" s="33" t="n"/>
      <c r="D321" s="33" t="n"/>
    </row>
    <row r="322">
      <c r="A322" s="33" t="n"/>
      <c r="B322" s="33" t="n"/>
      <c r="C322" s="33" t="n"/>
      <c r="D322" s="33" t="n"/>
    </row>
    <row r="323">
      <c r="A323" s="33" t="n"/>
      <c r="B323" s="33" t="n"/>
      <c r="C323" s="33" t="n"/>
      <c r="D323" s="33" t="n"/>
    </row>
    <row r="324">
      <c r="A324" s="33" t="n"/>
      <c r="B324" s="33" t="n"/>
      <c r="C324" s="33" t="n"/>
      <c r="D324" s="33" t="n"/>
    </row>
    <row r="325">
      <c r="A325" s="33" t="n"/>
      <c r="B325" s="33" t="n"/>
      <c r="C325" s="33" t="n"/>
      <c r="D325" s="33" t="n"/>
    </row>
    <row r="326">
      <c r="A326" s="33" t="n"/>
      <c r="B326" s="33" t="n"/>
      <c r="C326" s="33" t="n"/>
      <c r="D326" s="33" t="n"/>
    </row>
    <row r="327">
      <c r="A327" s="33" t="n"/>
      <c r="B327" s="33" t="n"/>
      <c r="C327" s="33" t="n"/>
      <c r="D327" s="33" t="n"/>
    </row>
    <row r="328">
      <c r="A328" s="33" t="n"/>
      <c r="B328" s="33" t="n"/>
      <c r="C328" s="33" t="n"/>
      <c r="D328" s="33" t="n"/>
    </row>
    <row r="329">
      <c r="A329" s="33" t="n"/>
      <c r="B329" s="33" t="n"/>
      <c r="C329" s="33" t="n"/>
      <c r="D329" s="33" t="n"/>
    </row>
    <row r="330">
      <c r="A330" s="33" t="n"/>
      <c r="B330" s="33" t="n"/>
      <c r="C330" s="33" t="n"/>
      <c r="D330" s="33" t="n"/>
    </row>
    <row r="331">
      <c r="A331" s="33" t="n"/>
      <c r="B331" s="33" t="n"/>
      <c r="C331" s="33" t="n"/>
      <c r="D331" s="33" t="n"/>
    </row>
    <row r="332">
      <c r="A332" s="33" t="n"/>
      <c r="B332" s="33" t="n"/>
      <c r="C332" s="33" t="n"/>
      <c r="D332" s="33" t="n"/>
    </row>
    <row r="333">
      <c r="A333" s="33" t="n"/>
      <c r="B333" s="33" t="n"/>
      <c r="C333" s="33" t="n"/>
      <c r="D333" s="33" t="n"/>
    </row>
    <row r="334">
      <c r="A334" s="33" t="n"/>
      <c r="B334" s="33" t="n"/>
      <c r="C334" s="33" t="n"/>
      <c r="D334" s="33" t="n"/>
    </row>
    <row r="335">
      <c r="A335" s="33" t="n"/>
      <c r="B335" s="33" t="n"/>
      <c r="C335" s="33" t="n"/>
      <c r="D335" s="33" t="n"/>
    </row>
    <row r="336">
      <c r="A336" s="33" t="n"/>
      <c r="B336" s="33" t="n"/>
      <c r="C336" s="33" t="n"/>
      <c r="D336" s="33" t="n"/>
    </row>
    <row r="337">
      <c r="A337" s="33" t="n"/>
      <c r="B337" s="33" t="n"/>
      <c r="C337" s="33" t="n"/>
      <c r="D337" s="33" t="n"/>
    </row>
    <row r="338">
      <c r="A338" s="33" t="n"/>
      <c r="B338" s="33" t="n"/>
      <c r="C338" s="33" t="n"/>
      <c r="D338" s="33" t="n"/>
    </row>
    <row r="339">
      <c r="A339" s="33" t="n"/>
      <c r="B339" s="33" t="n"/>
      <c r="C339" s="33" t="n"/>
      <c r="D339" s="33" t="n"/>
    </row>
    <row r="340">
      <c r="A340" s="33" t="n"/>
      <c r="B340" s="33" t="n"/>
      <c r="C340" s="33" t="n"/>
      <c r="D340" s="33" t="n"/>
    </row>
    <row r="341">
      <c r="A341" s="33" t="n"/>
      <c r="B341" s="33" t="n"/>
      <c r="C341" s="33" t="n"/>
      <c r="D341" s="33" t="n"/>
    </row>
    <row r="342">
      <c r="A342" s="33" t="n"/>
      <c r="B342" s="33" t="n"/>
      <c r="C342" s="33" t="n"/>
      <c r="D342" s="33" t="n"/>
    </row>
    <row r="343">
      <c r="A343" s="33" t="n"/>
      <c r="B343" s="33" t="n"/>
      <c r="C343" s="33" t="n"/>
      <c r="D343" s="33" t="n"/>
    </row>
    <row r="344">
      <c r="A344" s="33" t="n"/>
      <c r="B344" s="33" t="n"/>
      <c r="C344" s="33" t="n"/>
      <c r="D344" s="33" t="n"/>
    </row>
    <row r="345">
      <c r="A345" s="33" t="n"/>
      <c r="B345" s="33" t="n"/>
      <c r="C345" s="33" t="n"/>
      <c r="D345" s="33" t="n"/>
    </row>
    <row r="346">
      <c r="A346" s="33" t="n"/>
      <c r="B346" s="33" t="n"/>
      <c r="C346" s="33" t="n"/>
      <c r="D346" s="33" t="n"/>
    </row>
    <row r="347">
      <c r="A347" s="33" t="n"/>
      <c r="B347" s="33" t="n"/>
      <c r="C347" s="33" t="n"/>
      <c r="D347" s="33" t="n"/>
    </row>
    <row r="348">
      <c r="A348" s="33" t="n"/>
      <c r="B348" s="33" t="n"/>
      <c r="C348" s="33" t="n"/>
      <c r="D348" s="33" t="n"/>
    </row>
    <row r="349">
      <c r="A349" s="33" t="n"/>
      <c r="B349" s="33" t="n"/>
      <c r="C349" s="33" t="n"/>
      <c r="D349" s="33" t="n"/>
    </row>
    <row r="350">
      <c r="A350" s="33" t="n"/>
      <c r="B350" s="33" t="n"/>
      <c r="C350" s="33" t="n"/>
      <c r="D350" s="33" t="n"/>
    </row>
    <row r="351">
      <c r="A351" s="33" t="n"/>
      <c r="B351" s="33" t="n"/>
      <c r="C351" s="33" t="n"/>
      <c r="D351" s="33" t="n"/>
    </row>
    <row r="352">
      <c r="A352" s="33" t="n"/>
      <c r="B352" s="33" t="n"/>
      <c r="C352" s="33" t="n"/>
      <c r="D352" s="33" t="n"/>
    </row>
    <row r="353">
      <c r="A353" s="33" t="n"/>
      <c r="B353" s="33" t="n"/>
      <c r="C353" s="33" t="n"/>
      <c r="D353" s="33" t="n"/>
    </row>
    <row r="354">
      <c r="A354" s="33" t="n"/>
      <c r="B354" s="33" t="n"/>
      <c r="C354" s="33" t="n"/>
      <c r="D354" s="33" t="n"/>
    </row>
    <row r="355">
      <c r="A355" s="33" t="n"/>
      <c r="B355" s="33" t="n"/>
      <c r="C355" s="33" t="n"/>
      <c r="D355" s="33" t="n"/>
    </row>
    <row r="356">
      <c r="A356" s="33" t="n"/>
      <c r="B356" s="33" t="n"/>
      <c r="C356" s="33" t="n"/>
      <c r="D356" s="33" t="n"/>
    </row>
    <row r="357">
      <c r="A357" s="33" t="n"/>
      <c r="B357" s="33" t="n"/>
      <c r="C357" s="33" t="n"/>
      <c r="D357" s="33" t="n"/>
    </row>
    <row r="358">
      <c r="A358" s="33" t="n"/>
      <c r="B358" s="33" t="n"/>
      <c r="C358" s="33" t="n"/>
      <c r="D358" s="33" t="n"/>
    </row>
    <row r="359">
      <c r="A359" s="33" t="n"/>
      <c r="B359" s="33" t="n"/>
      <c r="C359" s="33" t="n"/>
      <c r="D359" s="33" t="n"/>
    </row>
    <row r="360">
      <c r="A360" s="33" t="n"/>
      <c r="B360" s="33" t="n"/>
      <c r="C360" s="33" t="n"/>
      <c r="D360" s="33" t="n"/>
    </row>
    <row r="361">
      <c r="A361" s="33" t="n"/>
      <c r="B361" s="33" t="n"/>
      <c r="C361" s="33" t="n"/>
      <c r="D361" s="33" t="n"/>
    </row>
    <row r="362">
      <c r="A362" s="33" t="n"/>
      <c r="B362" s="33" t="n"/>
      <c r="C362" s="33" t="n"/>
      <c r="D362" s="33" t="n"/>
    </row>
    <row r="363">
      <c r="A363" s="33" t="n"/>
      <c r="B363" s="33" t="n"/>
      <c r="C363" s="33" t="n"/>
      <c r="D363" s="33" t="n"/>
    </row>
    <row r="364">
      <c r="A364" s="33" t="n"/>
      <c r="B364" s="33" t="n"/>
      <c r="C364" s="33" t="n"/>
      <c r="D364" s="33" t="n"/>
    </row>
    <row r="365">
      <c r="A365" s="33" t="n"/>
      <c r="B365" s="33" t="n"/>
      <c r="C365" s="33" t="n"/>
      <c r="D365" s="33" t="n"/>
    </row>
    <row r="366">
      <c r="A366" s="33" t="n"/>
      <c r="B366" s="33" t="n"/>
      <c r="C366" s="33" t="n"/>
      <c r="D366" s="33" t="n"/>
    </row>
    <row r="367">
      <c r="A367" s="33" t="n"/>
      <c r="B367" s="33" t="n"/>
      <c r="C367" s="33" t="n"/>
      <c r="D367" s="33" t="n"/>
    </row>
    <row r="368">
      <c r="A368" s="33" t="n"/>
      <c r="B368" s="33" t="n"/>
      <c r="C368" s="33" t="n"/>
      <c r="D368" s="33" t="n"/>
    </row>
    <row r="369">
      <c r="A369" s="33" t="n"/>
      <c r="B369" s="33" t="n"/>
      <c r="C369" s="33" t="n"/>
      <c r="D369" s="33" t="n"/>
    </row>
    <row r="370">
      <c r="A370" s="33" t="n"/>
      <c r="B370" s="33" t="n"/>
      <c r="C370" s="33" t="n"/>
      <c r="D370" s="33" t="n"/>
    </row>
    <row r="371">
      <c r="A371" s="33" t="n"/>
      <c r="B371" s="33" t="n"/>
      <c r="C371" s="33" t="n"/>
      <c r="D371" s="33" t="n"/>
    </row>
    <row r="372">
      <c r="A372" s="33" t="n"/>
      <c r="B372" s="33" t="n"/>
      <c r="C372" s="33" t="n"/>
      <c r="D372" s="33" t="n"/>
    </row>
    <row r="373">
      <c r="A373" s="33" t="n"/>
      <c r="B373" s="33" t="n"/>
      <c r="C373" s="33" t="n"/>
      <c r="D373" s="33" t="n"/>
    </row>
    <row r="374">
      <c r="A374" s="33" t="n"/>
      <c r="B374" s="33" t="n"/>
      <c r="C374" s="33" t="n"/>
      <c r="D374" s="33" t="n"/>
    </row>
    <row r="375">
      <c r="A375" s="33" t="n"/>
      <c r="B375" s="33" t="n"/>
      <c r="C375" s="33" t="n"/>
      <c r="D375" s="33" t="n"/>
    </row>
    <row r="376">
      <c r="A376" s="33" t="n"/>
      <c r="B376" s="33" t="n"/>
      <c r="C376" s="33" t="n"/>
      <c r="D376" s="33" t="n"/>
    </row>
    <row r="377">
      <c r="A377" s="33" t="n"/>
      <c r="B377" s="33" t="n"/>
      <c r="C377" s="33" t="n"/>
      <c r="D377" s="33" t="n"/>
    </row>
    <row r="378">
      <c r="A378" s="33" t="n"/>
      <c r="B378" s="33" t="n"/>
      <c r="C378" s="33" t="n"/>
      <c r="D378" s="33" t="n"/>
    </row>
    <row r="379">
      <c r="A379" s="33" t="n"/>
      <c r="B379" s="33" t="n"/>
      <c r="C379" s="33" t="n"/>
      <c r="D379" s="33" t="n"/>
    </row>
    <row r="380">
      <c r="A380" s="33" t="n"/>
      <c r="B380" s="33" t="n"/>
      <c r="C380" s="33" t="n"/>
      <c r="D380" s="33" t="n"/>
    </row>
    <row r="381">
      <c r="A381" s="33" t="n"/>
      <c r="B381" s="33" t="n"/>
      <c r="C381" s="33" t="n"/>
      <c r="D381" s="33" t="n"/>
    </row>
    <row r="382">
      <c r="A382" s="33" t="n"/>
      <c r="B382" s="33" t="n"/>
      <c r="C382" s="33" t="n"/>
      <c r="D382" s="33" t="n"/>
    </row>
    <row r="383">
      <c r="A383" s="33" t="n"/>
      <c r="B383" s="33" t="n"/>
      <c r="C383" s="33" t="n"/>
      <c r="D383" s="33" t="n"/>
    </row>
    <row r="384">
      <c r="A384" s="33" t="n"/>
      <c r="B384" s="33" t="n"/>
      <c r="C384" s="33" t="n"/>
      <c r="D384" s="33" t="n"/>
    </row>
    <row r="385">
      <c r="A385" s="33" t="n"/>
      <c r="B385" s="33" t="n"/>
      <c r="C385" s="33" t="n"/>
      <c r="D385" s="33" t="n"/>
    </row>
    <row r="386">
      <c r="A386" s="33" t="n"/>
      <c r="B386" s="33" t="n"/>
      <c r="C386" s="33" t="n"/>
      <c r="D386" s="33" t="n"/>
    </row>
    <row r="387">
      <c r="A387" s="33" t="n"/>
      <c r="B387" s="33" t="n"/>
      <c r="C387" s="33" t="n"/>
      <c r="D387" s="33" t="n"/>
    </row>
    <row r="388">
      <c r="A388" s="33" t="n"/>
      <c r="B388" s="33" t="n"/>
      <c r="C388" s="33" t="n"/>
      <c r="D388" s="33" t="n"/>
    </row>
    <row r="389">
      <c r="A389" s="33" t="n"/>
      <c r="B389" s="33" t="n"/>
      <c r="C389" s="33" t="n"/>
      <c r="D389" s="33" t="n"/>
    </row>
    <row r="390">
      <c r="A390" s="33" t="n"/>
      <c r="B390" s="33" t="n"/>
      <c r="C390" s="33" t="n"/>
      <c r="D390" s="33" t="n"/>
    </row>
    <row r="391">
      <c r="A391" s="33" t="n"/>
      <c r="B391" s="33" t="n"/>
      <c r="C391" s="33" t="n"/>
      <c r="D391" s="33" t="n"/>
    </row>
    <row r="392">
      <c r="A392" s="33" t="n"/>
      <c r="B392" s="33" t="n"/>
      <c r="C392" s="33" t="n"/>
      <c r="D392" s="33" t="n"/>
    </row>
    <row r="393">
      <c r="A393" s="33" t="n"/>
      <c r="B393" s="33" t="n"/>
      <c r="C393" s="33" t="n"/>
      <c r="D393" s="33" t="n"/>
    </row>
    <row r="394">
      <c r="A394" s="33" t="n"/>
      <c r="B394" s="33" t="n"/>
      <c r="C394" s="33" t="n"/>
      <c r="D394" s="33" t="n"/>
    </row>
    <row r="395">
      <c r="A395" s="33" t="n"/>
      <c r="B395" s="33" t="n"/>
      <c r="C395" s="33" t="n"/>
      <c r="D395" s="33" t="n"/>
    </row>
    <row r="396">
      <c r="A396" s="33" t="n"/>
      <c r="B396" s="33" t="n"/>
      <c r="C396" s="33" t="n"/>
      <c r="D396" s="33" t="n"/>
    </row>
    <row r="397">
      <c r="A397" s="33" t="n"/>
      <c r="B397" s="33" t="n"/>
      <c r="C397" s="33" t="n"/>
      <c r="D397" s="33" t="n"/>
    </row>
    <row r="398">
      <c r="A398" s="33" t="n"/>
      <c r="B398" s="33" t="n"/>
      <c r="C398" s="33" t="n"/>
      <c r="D398" s="33" t="n"/>
    </row>
    <row r="399">
      <c r="A399" s="33" t="n"/>
      <c r="B399" s="33" t="n"/>
      <c r="C399" s="33" t="n"/>
      <c r="D399" s="33" t="n"/>
    </row>
    <row r="400">
      <c r="A400" s="33" t="n"/>
      <c r="B400" s="33" t="n"/>
      <c r="C400" s="33" t="n"/>
      <c r="D400" s="33" t="n"/>
    </row>
    <row r="401">
      <c r="A401" s="33" t="n"/>
      <c r="B401" s="33" t="n"/>
      <c r="C401" s="33" t="n"/>
      <c r="D401" s="33" t="n"/>
    </row>
    <row r="402">
      <c r="A402" s="33" t="n"/>
      <c r="B402" s="33" t="n"/>
      <c r="C402" s="33" t="n"/>
      <c r="D402" s="33" t="n"/>
    </row>
    <row r="403">
      <c r="A403" s="33" t="n"/>
      <c r="B403" s="33" t="n"/>
      <c r="C403" s="33" t="n"/>
      <c r="D403" s="33" t="n"/>
    </row>
    <row r="404">
      <c r="A404" s="33" t="n"/>
      <c r="B404" s="33" t="n"/>
      <c r="C404" s="33" t="n"/>
      <c r="D404" s="33" t="n"/>
    </row>
    <row r="405">
      <c r="A405" s="33" t="n"/>
      <c r="B405" s="33" t="n"/>
      <c r="C405" s="33" t="n"/>
      <c r="D405" s="33" t="n"/>
    </row>
    <row r="406">
      <c r="A406" s="33" t="n"/>
      <c r="B406" s="33" t="n"/>
      <c r="C406" s="33" t="n"/>
      <c r="D406" s="33" t="n"/>
    </row>
    <row r="407">
      <c r="A407" s="33" t="n"/>
      <c r="B407" s="33" t="n"/>
      <c r="C407" s="33" t="n"/>
      <c r="D407" s="33" t="n"/>
    </row>
    <row r="408">
      <c r="A408" s="33" t="n"/>
      <c r="B408" s="33" t="n"/>
      <c r="C408" s="33" t="n"/>
      <c r="D408" s="33" t="n"/>
    </row>
    <row r="409">
      <c r="A409" s="33" t="n"/>
      <c r="B409" s="33" t="n"/>
      <c r="C409" s="33" t="n"/>
      <c r="D409" s="33" t="n"/>
    </row>
    <row r="410">
      <c r="A410" s="33" t="n"/>
      <c r="B410" s="33" t="n"/>
      <c r="C410" s="33" t="n"/>
      <c r="D410" s="33" t="n"/>
    </row>
    <row r="411">
      <c r="A411" s="33" t="n"/>
      <c r="B411" s="33" t="n"/>
      <c r="C411" s="33" t="n"/>
      <c r="D411" s="33" t="n"/>
    </row>
    <row r="412">
      <c r="A412" s="33" t="n"/>
      <c r="B412" s="33" t="n"/>
      <c r="C412" s="33" t="n"/>
      <c r="D412" s="33" t="n"/>
    </row>
    <row r="413">
      <c r="A413" s="33" t="n"/>
      <c r="B413" s="33" t="n"/>
      <c r="C413" s="33" t="n"/>
      <c r="D413" s="33" t="n"/>
    </row>
    <row r="414">
      <c r="A414" s="33" t="n"/>
      <c r="B414" s="33" t="n"/>
      <c r="C414" s="33" t="n"/>
      <c r="D414" s="33" t="n"/>
    </row>
    <row r="415">
      <c r="A415" s="33" t="n"/>
      <c r="B415" s="33" t="n"/>
      <c r="C415" s="33" t="n"/>
      <c r="D415" s="33" t="n"/>
    </row>
    <row r="416">
      <c r="A416" s="33" t="n"/>
      <c r="B416" s="33" t="n"/>
      <c r="C416" s="33" t="n"/>
      <c r="D416" s="33" t="n"/>
    </row>
    <row r="417">
      <c r="A417" s="33" t="n"/>
      <c r="B417" s="33" t="n"/>
      <c r="C417" s="33" t="n"/>
      <c r="D417" s="33" t="n"/>
    </row>
    <row r="418">
      <c r="A418" s="33" t="n"/>
      <c r="B418" s="33" t="n"/>
      <c r="C418" s="33" t="n"/>
      <c r="D418" s="33" t="n"/>
    </row>
    <row r="419">
      <c r="A419" s="33" t="n"/>
      <c r="B419" s="33" t="n"/>
      <c r="C419" s="33" t="n"/>
      <c r="D419" s="33" t="n"/>
    </row>
    <row r="420">
      <c r="A420" s="33" t="n"/>
      <c r="B420" s="33" t="n"/>
      <c r="C420" s="33" t="n"/>
      <c r="D420" s="33" t="n"/>
    </row>
    <row r="421">
      <c r="A421" s="33" t="n"/>
      <c r="B421" s="33" t="n"/>
      <c r="C421" s="33" t="n"/>
      <c r="D421" s="33" t="n"/>
    </row>
    <row r="422">
      <c r="A422" s="33" t="n"/>
      <c r="B422" s="33" t="n"/>
      <c r="C422" s="33" t="n"/>
      <c r="D422" s="33" t="n"/>
    </row>
    <row r="423">
      <c r="A423" s="33" t="n"/>
      <c r="B423" s="33" t="n"/>
      <c r="C423" s="33" t="n"/>
      <c r="D423" s="33" t="n"/>
    </row>
    <row r="424">
      <c r="A424" s="33" t="n"/>
      <c r="B424" s="33" t="n"/>
      <c r="C424" s="33" t="n"/>
      <c r="D424" s="33" t="n"/>
    </row>
    <row r="425">
      <c r="A425" s="33" t="n"/>
      <c r="B425" s="33" t="n"/>
      <c r="C425" s="33" t="n"/>
      <c r="D425" s="33" t="n"/>
    </row>
    <row r="426">
      <c r="A426" s="33" t="n"/>
      <c r="B426" s="33" t="n"/>
      <c r="C426" s="33" t="n"/>
      <c r="D426" s="33" t="n"/>
    </row>
    <row r="427">
      <c r="A427" s="33" t="n"/>
      <c r="B427" s="33" t="n"/>
      <c r="C427" s="33" t="n"/>
      <c r="D427" s="33" t="n"/>
    </row>
    <row r="428">
      <c r="A428" s="33" t="n"/>
      <c r="B428" s="33" t="n"/>
      <c r="C428" s="33" t="n"/>
      <c r="D428" s="33" t="n"/>
    </row>
    <row r="429">
      <c r="A429" s="33" t="n"/>
      <c r="B429" s="33" t="n"/>
      <c r="C429" s="33" t="n"/>
      <c r="D429" s="33" t="n"/>
    </row>
    <row r="430">
      <c r="A430" s="33" t="n"/>
      <c r="B430" s="33" t="n"/>
      <c r="C430" s="33" t="n"/>
      <c r="D430" s="33" t="n"/>
    </row>
    <row r="431">
      <c r="A431" s="33" t="n"/>
      <c r="B431" s="33" t="n"/>
      <c r="C431" s="33" t="n"/>
      <c r="D431" s="33" t="n"/>
    </row>
    <row r="432">
      <c r="A432" s="33" t="n"/>
      <c r="B432" s="33" t="n"/>
      <c r="C432" s="33" t="n"/>
      <c r="D432" s="33" t="n"/>
    </row>
    <row r="433">
      <c r="A433" s="33" t="n"/>
      <c r="B433" s="33" t="n"/>
      <c r="C433" s="33" t="n"/>
      <c r="D433" s="33" t="n"/>
    </row>
    <row r="434">
      <c r="A434" s="33" t="n"/>
      <c r="B434" s="33" t="n"/>
      <c r="C434" s="33" t="n"/>
      <c r="D434" s="33" t="n"/>
    </row>
    <row r="435">
      <c r="A435" s="33" t="n"/>
      <c r="B435" s="33" t="n"/>
      <c r="C435" s="33" t="n"/>
      <c r="D435" s="33" t="n"/>
    </row>
    <row r="436">
      <c r="A436" s="33" t="n"/>
      <c r="B436" s="33" t="n"/>
      <c r="C436" s="33" t="n"/>
      <c r="D436" s="33" t="n"/>
    </row>
    <row r="437">
      <c r="A437" s="33" t="n"/>
      <c r="B437" s="33" t="n"/>
      <c r="C437" s="33" t="n"/>
      <c r="D437" s="33" t="n"/>
    </row>
    <row r="438">
      <c r="A438" s="33" t="n"/>
      <c r="B438" s="33" t="n"/>
      <c r="C438" s="33" t="n"/>
      <c r="D438" s="33" t="n"/>
    </row>
    <row r="439">
      <c r="A439" s="33" t="n"/>
      <c r="B439" s="33" t="n"/>
      <c r="C439" s="33" t="n"/>
      <c r="D439" s="33" t="n"/>
    </row>
    <row r="440">
      <c r="A440" s="33" t="n"/>
      <c r="B440" s="33" t="n"/>
      <c r="C440" s="33" t="n"/>
      <c r="D440" s="33" t="n"/>
    </row>
    <row r="441">
      <c r="A441" s="33" t="n"/>
      <c r="B441" s="33" t="n"/>
      <c r="C441" s="33" t="n"/>
      <c r="D441" s="33" t="n"/>
    </row>
    <row r="442">
      <c r="A442" s="33" t="n"/>
      <c r="B442" s="33" t="n"/>
      <c r="C442" s="33" t="n"/>
      <c r="D442" s="33" t="n"/>
    </row>
    <row r="443">
      <c r="A443" s="33" t="n"/>
      <c r="B443" s="33" t="n"/>
      <c r="C443" s="33" t="n"/>
      <c r="D443" s="33" t="n"/>
    </row>
    <row r="444">
      <c r="A444" s="33" t="n"/>
      <c r="B444" s="33" t="n"/>
      <c r="C444" s="33" t="n"/>
      <c r="D444" s="33" t="n"/>
    </row>
    <row r="445">
      <c r="A445" s="33" t="n"/>
      <c r="B445" s="33" t="n"/>
      <c r="C445" s="33" t="n"/>
      <c r="D445" s="33" t="n"/>
    </row>
    <row r="446">
      <c r="A446" s="33" t="n"/>
      <c r="B446" s="33" t="n"/>
      <c r="C446" s="33" t="n"/>
      <c r="D446" s="33" t="n"/>
    </row>
    <row r="447">
      <c r="A447" s="33" t="n"/>
      <c r="B447" s="33" t="n"/>
      <c r="C447" s="33" t="n"/>
      <c r="D447" s="33" t="n"/>
    </row>
    <row r="448">
      <c r="A448" s="33" t="n"/>
      <c r="B448" s="33" t="n"/>
      <c r="C448" s="33" t="n"/>
      <c r="D448" s="33" t="n"/>
    </row>
    <row r="449">
      <c r="A449" s="33" t="n"/>
      <c r="B449" s="33" t="n"/>
      <c r="C449" s="33" t="n"/>
      <c r="D449" s="33" t="n"/>
    </row>
    <row r="450">
      <c r="A450" s="33" t="n"/>
      <c r="B450" s="33" t="n"/>
      <c r="C450" s="33" t="n"/>
      <c r="D450" s="33" t="n"/>
    </row>
    <row r="451">
      <c r="A451" s="33" t="n"/>
      <c r="B451" s="33" t="n"/>
      <c r="C451" s="33" t="n"/>
      <c r="D451" s="33" t="n"/>
    </row>
    <row r="452">
      <c r="A452" s="33" t="n"/>
      <c r="B452" s="33" t="n"/>
      <c r="C452" s="33" t="n"/>
      <c r="D452" s="33" t="n"/>
    </row>
    <row r="453">
      <c r="A453" s="33" t="n"/>
      <c r="B453" s="33" t="n"/>
      <c r="C453" s="33" t="n"/>
      <c r="D453" s="33" t="n"/>
    </row>
    <row r="454">
      <c r="A454" s="33" t="n"/>
      <c r="B454" s="33" t="n"/>
      <c r="C454" s="33" t="n"/>
      <c r="D454" s="33" t="n"/>
    </row>
    <row r="455">
      <c r="A455" s="33" t="n"/>
      <c r="B455" s="33" t="n"/>
      <c r="C455" s="33" t="n"/>
      <c r="D455" s="33" t="n"/>
    </row>
    <row r="456">
      <c r="A456" s="33" t="n"/>
      <c r="B456" s="33" t="n"/>
      <c r="C456" s="33" t="n"/>
      <c r="D456" s="33" t="n"/>
    </row>
    <row r="457">
      <c r="A457" s="33" t="n"/>
      <c r="B457" s="33" t="n"/>
      <c r="C457" s="33" t="n"/>
      <c r="D457" s="33" t="n"/>
    </row>
    <row r="458">
      <c r="A458" s="33" t="n"/>
      <c r="B458" s="33" t="n"/>
      <c r="C458" s="33" t="n"/>
      <c r="D458" s="33" t="n"/>
    </row>
    <row r="459">
      <c r="A459" s="33" t="n"/>
      <c r="B459" s="33" t="n"/>
      <c r="C459" s="33" t="n"/>
      <c r="D459" s="33" t="n"/>
    </row>
    <row r="460">
      <c r="A460" s="33" t="n"/>
      <c r="B460" s="33" t="n"/>
      <c r="C460" s="33" t="n"/>
      <c r="D460" s="33" t="n"/>
    </row>
    <row r="461">
      <c r="A461" s="33" t="n"/>
      <c r="B461" s="33" t="n"/>
      <c r="C461" s="33" t="n"/>
      <c r="D461" s="33" t="n"/>
    </row>
    <row r="462">
      <c r="A462" s="33" t="n"/>
      <c r="B462" s="33" t="n"/>
      <c r="C462" s="33" t="n"/>
      <c r="D462" s="33" t="n"/>
    </row>
    <row r="463">
      <c r="A463" s="33" t="n"/>
      <c r="B463" s="33" t="n"/>
      <c r="C463" s="33" t="n"/>
      <c r="D463" s="33" t="n"/>
    </row>
    <row r="464">
      <c r="A464" s="33" t="n"/>
      <c r="B464" s="33" t="n"/>
      <c r="C464" s="33" t="n"/>
      <c r="D464" s="33" t="n"/>
    </row>
    <row r="465">
      <c r="A465" s="33" t="n"/>
      <c r="B465" s="33" t="n"/>
      <c r="C465" s="33" t="n"/>
      <c r="D465" s="33" t="n"/>
    </row>
    <row r="466">
      <c r="A466" s="33" t="n"/>
      <c r="B466" s="33" t="n"/>
      <c r="C466" s="33" t="n"/>
      <c r="D466" s="33" t="n"/>
    </row>
    <row r="467">
      <c r="A467" s="33" t="n"/>
      <c r="B467" s="33" t="n"/>
      <c r="C467" s="33" t="n"/>
      <c r="D467" s="33" t="n"/>
    </row>
    <row r="468">
      <c r="A468" s="33" t="n"/>
      <c r="B468" s="33" t="n"/>
      <c r="C468" s="33" t="n"/>
      <c r="D468" s="33" t="n"/>
    </row>
    <row r="469">
      <c r="A469" s="33" t="n"/>
      <c r="B469" s="33" t="n"/>
      <c r="C469" s="33" t="n"/>
      <c r="D469" s="33" t="n"/>
    </row>
    <row r="470">
      <c r="A470" s="33" t="n"/>
      <c r="B470" s="33" t="n"/>
      <c r="C470" s="33" t="n"/>
      <c r="D470" s="33" t="n"/>
    </row>
    <row r="471">
      <c r="A471" s="33" t="n"/>
      <c r="B471" s="33" t="n"/>
      <c r="C471" s="33" t="n"/>
      <c r="D471" s="33" t="n"/>
    </row>
    <row r="472">
      <c r="A472" s="33" t="n"/>
      <c r="B472" s="33" t="n"/>
      <c r="C472" s="33" t="n"/>
      <c r="D472" s="33" t="n"/>
    </row>
    <row r="473">
      <c r="A473" s="33" t="n"/>
      <c r="B473" s="33" t="n"/>
      <c r="C473" s="33" t="n"/>
      <c r="D473" s="33" t="n"/>
    </row>
    <row r="474">
      <c r="A474" s="33" t="n"/>
      <c r="B474" s="33" t="n"/>
      <c r="C474" s="33" t="n"/>
      <c r="D474" s="33" t="n"/>
    </row>
    <row r="475">
      <c r="A475" s="33" t="n"/>
      <c r="B475" s="33" t="n"/>
      <c r="C475" s="33" t="n"/>
      <c r="D475" s="33" t="n"/>
    </row>
    <row r="476">
      <c r="A476" s="33" t="n"/>
      <c r="B476" s="33" t="n"/>
      <c r="C476" s="33" t="n"/>
      <c r="D476" s="33" t="n"/>
    </row>
    <row r="477">
      <c r="A477" s="33" t="n"/>
      <c r="B477" s="33" t="n"/>
      <c r="C477" s="33" t="n"/>
      <c r="D477" s="33" t="n"/>
    </row>
    <row r="478">
      <c r="A478" s="33" t="n"/>
      <c r="B478" s="33" t="n"/>
      <c r="C478" s="33" t="n"/>
      <c r="D478" s="33" t="n"/>
    </row>
    <row r="479">
      <c r="A479" s="33" t="n"/>
      <c r="B479" s="33" t="n"/>
      <c r="C479" s="33" t="n"/>
      <c r="D479" s="33" t="n"/>
    </row>
    <row r="480">
      <c r="A480" s="33" t="n"/>
      <c r="B480" s="33" t="n"/>
      <c r="C480" s="33" t="n"/>
      <c r="D480" s="33" t="n"/>
    </row>
    <row r="481">
      <c r="A481" s="33" t="n"/>
      <c r="B481" s="33" t="n"/>
      <c r="C481" s="33" t="n"/>
      <c r="D481" s="33" t="n"/>
    </row>
    <row r="482">
      <c r="A482" s="33" t="n"/>
      <c r="B482" s="33" t="n"/>
      <c r="C482" s="33" t="n"/>
      <c r="D482" s="33" t="n"/>
    </row>
    <row r="483">
      <c r="A483" s="33" t="n"/>
      <c r="B483" s="33" t="n"/>
      <c r="C483" s="33" t="n"/>
      <c r="D483" s="33" t="n"/>
    </row>
    <row r="484">
      <c r="A484" s="33" t="n"/>
      <c r="B484" s="33" t="n"/>
      <c r="C484" s="33" t="n"/>
      <c r="D484" s="33" t="n"/>
    </row>
    <row r="485">
      <c r="A485" s="33" t="n"/>
      <c r="B485" s="33" t="n"/>
      <c r="C485" s="33" t="n"/>
      <c r="D485" s="33" t="n"/>
    </row>
    <row r="486">
      <c r="A486" s="33" t="n"/>
      <c r="B486" s="33" t="n"/>
      <c r="C486" s="33" t="n"/>
      <c r="D486" s="33" t="n"/>
    </row>
    <row r="487">
      <c r="A487" s="33" t="n"/>
      <c r="B487" s="33" t="n"/>
      <c r="C487" s="33" t="n"/>
      <c r="D487" s="33" t="n"/>
    </row>
    <row r="488">
      <c r="A488" s="33" t="n"/>
      <c r="B488" s="33" t="n"/>
      <c r="C488" s="33" t="n"/>
      <c r="D488" s="33" t="n"/>
    </row>
    <row r="489">
      <c r="A489" s="33" t="n"/>
      <c r="B489" s="33" t="n"/>
      <c r="C489" s="33" t="n"/>
      <c r="D489" s="33" t="n"/>
    </row>
    <row r="490">
      <c r="A490" s="33" t="n"/>
      <c r="B490" s="33" t="n"/>
      <c r="C490" s="33" t="n"/>
      <c r="D490" s="33" t="n"/>
    </row>
    <row r="491">
      <c r="A491" s="33" t="n"/>
      <c r="B491" s="33" t="n"/>
      <c r="C491" s="33" t="n"/>
      <c r="D491" s="33" t="n"/>
    </row>
    <row r="492">
      <c r="A492" s="33" t="n"/>
      <c r="B492" s="33" t="n"/>
      <c r="C492" s="33" t="n"/>
      <c r="D492" s="33" t="n"/>
    </row>
    <row r="493">
      <c r="A493" s="33" t="n"/>
      <c r="B493" s="33" t="n"/>
      <c r="C493" s="33" t="n"/>
      <c r="D493" s="33" t="n"/>
    </row>
    <row r="494">
      <c r="A494" s="33" t="n"/>
      <c r="B494" s="33" t="n"/>
      <c r="C494" s="33" t="n"/>
      <c r="D494" s="33" t="n"/>
    </row>
    <row r="495">
      <c r="A495" s="33" t="n"/>
      <c r="B495" s="33" t="n"/>
      <c r="C495" s="33" t="n"/>
      <c r="D495" s="33" t="n"/>
    </row>
    <row r="496">
      <c r="A496" s="33" t="n"/>
      <c r="B496" s="33" t="n"/>
      <c r="C496" s="33" t="n"/>
      <c r="D496" s="33" t="n"/>
    </row>
    <row r="497">
      <c r="A497" s="33" t="n"/>
      <c r="B497" s="33" t="n"/>
      <c r="C497" s="33" t="n"/>
      <c r="D497" s="33" t="n"/>
    </row>
    <row r="498">
      <c r="A498" s="33" t="n"/>
      <c r="B498" s="33" t="n"/>
      <c r="C498" s="33" t="n"/>
      <c r="D498" s="33" t="n"/>
    </row>
    <row r="499">
      <c r="A499" s="33" t="n"/>
      <c r="B499" s="33" t="n"/>
      <c r="C499" s="33" t="n"/>
      <c r="D499" s="33" t="n"/>
    </row>
    <row r="500">
      <c r="A500" s="33" t="n"/>
      <c r="B500" s="33" t="n"/>
      <c r="C500" s="33" t="n"/>
      <c r="D500" s="33" t="n"/>
    </row>
    <row r="501">
      <c r="A501" s="33" t="n"/>
      <c r="B501" s="33" t="n"/>
      <c r="C501" s="33" t="n"/>
      <c r="D501" s="33" t="n"/>
    </row>
  </sheetData>
  <autoFilter ref="A1:D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2">
        <x14:dataValidation type="list" allowBlank="1" showErrorMessage="1">
          <x14:formula1>
            <xm:f>Listes!$C$2:$C$3</xm:f>
          </x14:formula1>
          <x14:formula2>
            <xm:f>0</xm:f>
          </x14:formula2>
          <xm:sqref>B2:C501</xm:sqref>
        </x14:dataValidation>
        <x14:dataValidation type="list" allowBlank="1" showErrorMessage="1">
          <x14:formula1>
            <xm:f>Listes!$J$2:$J$5</xm:f>
          </x14:formula1>
          <x14:formula2>
            <xm:f>0</xm:f>
          </x14:formula2>
          <xm:sqref>D2:D501</xm:sqref>
        </x14:dataValidation>
      </x14:dataValidations>
    </ext>
  </extLst>
</worksheet>
</file>

<file path=xl/worksheets/sheet15.xml><?xml version="1.0" encoding="utf-8"?>
<worksheet xmlns="http://schemas.openxmlformats.org/spreadsheetml/2006/main">
  <sheetPr>
    <tabColor rgb="FF808080"/>
    <outlinePr summaryBelow="1" summaryRight="1"/>
    <pageSetUpPr/>
  </sheetPr>
  <dimension ref="A1:H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8" customWidth="1" min="2" max="3"/>
    <col width="12" customWidth="1" min="4" max="7"/>
    <col width="14" customWidth="1" min="8" max="8"/>
  </cols>
  <sheetData>
    <row r="1" ht="31.5" customHeight="1">
      <c r="A1" s="5" t="inlineStr">
        <is>
          <t>RFI No</t>
        </is>
      </c>
      <c r="B1" s="5" t="inlineStr">
        <is>
          <t>Type de végétation</t>
        </is>
      </c>
      <c r="C1" s="5" t="inlineStr">
        <is>
          <t>Nature de terrain</t>
        </is>
      </c>
      <c r="D1" s="5" t="inlineStr">
        <is>
          <t>Certificat des matériaux</t>
        </is>
      </c>
      <c r="E1" s="5" t="inlineStr">
        <is>
          <t>Compactage selon spec</t>
        </is>
      </c>
      <c r="F1" s="5" t="inlineStr">
        <is>
          <t>Marquage limite piste</t>
        </is>
      </c>
      <c r="G1" s="5" t="inlineStr">
        <is>
          <t>Largeur de la piste</t>
        </is>
      </c>
      <c r="H1" s="5" t="inlineStr">
        <is>
          <t>Protection install. existantes</t>
        </is>
      </c>
    </row>
    <row r="2">
      <c r="A2" s="33" t="inlineStr">
        <is>
          <t>21063-G26-PPL-RFI-0002</t>
        </is>
      </c>
      <c r="B2" s="33" t="inlineStr">
        <is>
          <t>Désertique</t>
        </is>
      </c>
      <c r="C2" s="33" t="inlineStr">
        <is>
          <t>dunes de sable</t>
        </is>
      </c>
      <c r="D2" s="33" t="inlineStr">
        <is>
          <t>NA</t>
        </is>
      </c>
      <c r="E2" s="33" t="inlineStr">
        <is>
          <t>NA</t>
        </is>
      </c>
      <c r="F2" s="33" t="inlineStr">
        <is>
          <t>C</t>
        </is>
      </c>
      <c r="G2" s="33" t="inlineStr">
        <is>
          <t>C</t>
        </is>
      </c>
      <c r="H2" s="33" t="inlineStr">
        <is>
          <t>NA</t>
        </is>
      </c>
    </row>
    <row r="3">
      <c r="A3" s="33" t="n"/>
      <c r="B3" s="33" t="n"/>
      <c r="C3" s="33" t="n"/>
      <c r="D3" s="33" t="n"/>
      <c r="E3" s="33" t="n"/>
      <c r="F3" s="33" t="n"/>
      <c r="G3" s="33" t="n"/>
      <c r="H3" s="33" t="n"/>
    </row>
    <row r="4">
      <c r="A4" s="33" t="n"/>
      <c r="B4" s="33" t="n"/>
      <c r="C4" s="33" t="n"/>
      <c r="D4" s="33" t="n"/>
      <c r="E4" s="33" t="n"/>
      <c r="F4" s="33" t="n"/>
      <c r="G4" s="33" t="n"/>
      <c r="H4" s="33" t="n"/>
    </row>
    <row r="5">
      <c r="A5" s="33" t="n"/>
      <c r="B5" s="33" t="n"/>
      <c r="C5" s="33" t="n"/>
      <c r="D5" s="33" t="n"/>
      <c r="E5" s="33" t="n"/>
      <c r="F5" s="33" t="n"/>
      <c r="G5" s="33" t="n"/>
      <c r="H5" s="33" t="n"/>
    </row>
    <row r="6">
      <c r="A6" s="33" t="n"/>
      <c r="B6" s="33" t="n"/>
      <c r="C6" s="33" t="n"/>
      <c r="D6" s="33" t="n"/>
      <c r="E6" s="33" t="n"/>
      <c r="F6" s="33" t="n"/>
      <c r="G6" s="33" t="n"/>
      <c r="H6" s="33" t="n"/>
    </row>
    <row r="7">
      <c r="A7" s="33" t="n"/>
      <c r="B7" s="33" t="n"/>
      <c r="C7" s="33" t="n"/>
      <c r="D7" s="33" t="n"/>
      <c r="E7" s="33" t="n"/>
      <c r="F7" s="33" t="n"/>
      <c r="G7" s="33" t="n"/>
      <c r="H7" s="33" t="n"/>
    </row>
    <row r="8">
      <c r="A8" s="33" t="n"/>
      <c r="B8" s="33" t="n"/>
      <c r="C8" s="33" t="n"/>
      <c r="D8" s="33" t="n"/>
      <c r="E8" s="33" t="n"/>
      <c r="F8" s="33" t="n"/>
      <c r="G8" s="33" t="n"/>
      <c r="H8" s="33" t="n"/>
    </row>
    <row r="9">
      <c r="A9" s="33" t="n"/>
      <c r="B9" s="33" t="n"/>
      <c r="C9" s="33" t="n"/>
      <c r="D9" s="33" t="n"/>
      <c r="E9" s="33" t="n"/>
      <c r="F9" s="33" t="n"/>
      <c r="G9" s="33" t="n"/>
      <c r="H9" s="33" t="n"/>
    </row>
    <row r="10">
      <c r="A10" s="33" t="n"/>
      <c r="B10" s="33" t="n"/>
      <c r="C10" s="33" t="n"/>
      <c r="D10" s="33" t="n"/>
      <c r="E10" s="33" t="n"/>
      <c r="F10" s="33" t="n"/>
      <c r="G10" s="33" t="n"/>
      <c r="H10" s="33" t="n"/>
    </row>
    <row r="11">
      <c r="A11" s="33" t="n"/>
      <c r="B11" s="33" t="n"/>
      <c r="C11" s="33" t="n"/>
      <c r="D11" s="33" t="n"/>
      <c r="E11" s="33" t="n"/>
      <c r="F11" s="33" t="n"/>
      <c r="G11" s="33" t="n"/>
      <c r="H11" s="33" t="n"/>
    </row>
    <row r="12">
      <c r="A12" s="33" t="n"/>
      <c r="B12" s="33" t="n"/>
      <c r="C12" s="33" t="n"/>
      <c r="D12" s="33" t="n"/>
      <c r="E12" s="33" t="n"/>
      <c r="F12" s="33" t="n"/>
      <c r="G12" s="33" t="n"/>
      <c r="H12" s="33" t="n"/>
    </row>
    <row r="13">
      <c r="A13" s="33" t="n"/>
      <c r="B13" s="33" t="n"/>
      <c r="C13" s="33" t="n"/>
      <c r="D13" s="33" t="n"/>
      <c r="E13" s="33" t="n"/>
      <c r="F13" s="33" t="n"/>
      <c r="G13" s="33" t="n"/>
      <c r="H13" s="33" t="n"/>
    </row>
    <row r="14">
      <c r="A14" s="33" t="n"/>
      <c r="B14" s="33" t="n"/>
      <c r="C14" s="33" t="n"/>
      <c r="D14" s="33" t="n"/>
      <c r="E14" s="33" t="n"/>
      <c r="F14" s="33" t="n"/>
      <c r="G14" s="33" t="n"/>
      <c r="H14" s="33" t="n"/>
    </row>
    <row r="15">
      <c r="A15" s="33" t="n"/>
      <c r="B15" s="33" t="n"/>
      <c r="C15" s="33" t="n"/>
      <c r="D15" s="33" t="n"/>
      <c r="E15" s="33" t="n"/>
      <c r="F15" s="33" t="n"/>
      <c r="G15" s="33" t="n"/>
      <c r="H15" s="33" t="n"/>
    </row>
    <row r="16">
      <c r="A16" s="33" t="n"/>
      <c r="B16" s="33" t="n"/>
      <c r="C16" s="33" t="n"/>
      <c r="D16" s="33" t="n"/>
      <c r="E16" s="33" t="n"/>
      <c r="F16" s="33" t="n"/>
      <c r="G16" s="33" t="n"/>
      <c r="H16" s="33" t="n"/>
    </row>
    <row r="17">
      <c r="A17" s="33" t="n"/>
      <c r="B17" s="33" t="n"/>
      <c r="C17" s="33" t="n"/>
      <c r="D17" s="33" t="n"/>
      <c r="E17" s="33" t="n"/>
      <c r="F17" s="33" t="n"/>
      <c r="G17" s="33" t="n"/>
      <c r="H17" s="33" t="n"/>
    </row>
    <row r="18">
      <c r="A18" s="33" t="n"/>
      <c r="B18" s="33" t="n"/>
      <c r="C18" s="33" t="n"/>
      <c r="D18" s="33" t="n"/>
      <c r="E18" s="33" t="n"/>
      <c r="F18" s="33" t="n"/>
      <c r="G18" s="33" t="n"/>
      <c r="H18" s="33" t="n"/>
    </row>
    <row r="19">
      <c r="A19" s="33" t="n"/>
      <c r="B19" s="33" t="n"/>
      <c r="C19" s="33" t="n"/>
      <c r="D19" s="33" t="n"/>
      <c r="E19" s="33" t="n"/>
      <c r="F19" s="33" t="n"/>
      <c r="G19" s="33" t="n"/>
      <c r="H19" s="33" t="n"/>
    </row>
    <row r="20">
      <c r="A20" s="33" t="n"/>
      <c r="B20" s="33" t="n"/>
      <c r="C20" s="33" t="n"/>
      <c r="D20" s="33" t="n"/>
      <c r="E20" s="33" t="n"/>
      <c r="F20" s="33" t="n"/>
      <c r="G20" s="33" t="n"/>
      <c r="H20" s="33" t="n"/>
    </row>
    <row r="21">
      <c r="A21" s="33" t="n"/>
      <c r="B21" s="33" t="n"/>
      <c r="C21" s="33" t="n"/>
      <c r="D21" s="33" t="n"/>
      <c r="E21" s="33" t="n"/>
      <c r="F21" s="33" t="n"/>
      <c r="G21" s="33" t="n"/>
      <c r="H21" s="33" t="n"/>
    </row>
    <row r="22">
      <c r="A22" s="33" t="n"/>
      <c r="B22" s="33" t="n"/>
      <c r="C22" s="33" t="n"/>
      <c r="D22" s="33" t="n"/>
      <c r="E22" s="33" t="n"/>
      <c r="F22" s="33" t="n"/>
      <c r="G22" s="33" t="n"/>
      <c r="H22" s="33" t="n"/>
    </row>
    <row r="23">
      <c r="A23" s="33" t="n"/>
      <c r="B23" s="33" t="n"/>
      <c r="C23" s="33" t="n"/>
      <c r="D23" s="33" t="n"/>
      <c r="E23" s="33" t="n"/>
      <c r="F23" s="33" t="n"/>
      <c r="G23" s="33" t="n"/>
      <c r="H23" s="33" t="n"/>
    </row>
    <row r="24">
      <c r="A24" s="33" t="n"/>
      <c r="B24" s="33" t="n"/>
      <c r="C24" s="33" t="n"/>
      <c r="D24" s="33" t="n"/>
      <c r="E24" s="33" t="n"/>
      <c r="F24" s="33" t="n"/>
      <c r="G24" s="33" t="n"/>
      <c r="H24" s="33" t="n"/>
    </row>
    <row r="25">
      <c r="A25" s="33" t="n"/>
      <c r="B25" s="33" t="n"/>
      <c r="C25" s="33" t="n"/>
      <c r="D25" s="33" t="n"/>
      <c r="E25" s="33" t="n"/>
      <c r="F25" s="33" t="n"/>
      <c r="G25" s="33" t="n"/>
      <c r="H25" s="33" t="n"/>
    </row>
    <row r="26">
      <c r="A26" s="33" t="n"/>
      <c r="B26" s="33" t="n"/>
      <c r="C26" s="33" t="n"/>
      <c r="D26" s="33" t="n"/>
      <c r="E26" s="33" t="n"/>
      <c r="F26" s="33" t="n"/>
      <c r="G26" s="33" t="n"/>
      <c r="H26" s="33" t="n"/>
    </row>
    <row r="27">
      <c r="A27" s="33" t="n"/>
      <c r="B27" s="33" t="n"/>
      <c r="C27" s="33" t="n"/>
      <c r="D27" s="33" t="n"/>
      <c r="E27" s="33" t="n"/>
      <c r="F27" s="33" t="n"/>
      <c r="G27" s="33" t="n"/>
      <c r="H27" s="33" t="n"/>
    </row>
    <row r="28">
      <c r="A28" s="33" t="n"/>
      <c r="B28" s="33" t="n"/>
      <c r="C28" s="33" t="n"/>
      <c r="D28" s="33" t="n"/>
      <c r="E28" s="33" t="n"/>
      <c r="F28" s="33" t="n"/>
      <c r="G28" s="33" t="n"/>
      <c r="H28" s="33" t="n"/>
    </row>
    <row r="29">
      <c r="A29" s="33" t="n"/>
      <c r="B29" s="33" t="n"/>
      <c r="C29" s="33" t="n"/>
      <c r="D29" s="33" t="n"/>
      <c r="E29" s="33" t="n"/>
      <c r="F29" s="33" t="n"/>
      <c r="G29" s="33" t="n"/>
      <c r="H29" s="33" t="n"/>
    </row>
    <row r="30">
      <c r="A30" s="33" t="n"/>
      <c r="B30" s="33" t="n"/>
      <c r="C30" s="33" t="n"/>
      <c r="D30" s="33" t="n"/>
      <c r="E30" s="33" t="n"/>
      <c r="F30" s="33" t="n"/>
      <c r="G30" s="33" t="n"/>
      <c r="H30" s="33" t="n"/>
    </row>
    <row r="31">
      <c r="A31" s="33" t="n"/>
      <c r="B31" s="33" t="n"/>
      <c r="C31" s="33" t="n"/>
      <c r="D31" s="33" t="n"/>
      <c r="E31" s="33" t="n"/>
      <c r="F31" s="33" t="n"/>
      <c r="G31" s="33" t="n"/>
      <c r="H31" s="33" t="n"/>
    </row>
    <row r="32">
      <c r="A32" s="33" t="n"/>
      <c r="B32" s="33" t="n"/>
      <c r="C32" s="33" t="n"/>
      <c r="D32" s="33" t="n"/>
      <c r="E32" s="33" t="n"/>
      <c r="F32" s="33" t="n"/>
      <c r="G32" s="33" t="n"/>
      <c r="H32" s="33" t="n"/>
    </row>
    <row r="33">
      <c r="A33" s="33" t="n"/>
      <c r="B33" s="33" t="n"/>
      <c r="C33" s="33" t="n"/>
      <c r="D33" s="33" t="n"/>
      <c r="E33" s="33" t="n"/>
      <c r="F33" s="33" t="n"/>
      <c r="G33" s="33" t="n"/>
      <c r="H33" s="33" t="n"/>
    </row>
    <row r="34">
      <c r="A34" s="33" t="n"/>
      <c r="B34" s="33" t="n"/>
      <c r="C34" s="33" t="n"/>
      <c r="D34" s="33" t="n"/>
      <c r="E34" s="33" t="n"/>
      <c r="F34" s="33" t="n"/>
      <c r="G34" s="33" t="n"/>
      <c r="H34" s="33" t="n"/>
    </row>
    <row r="35">
      <c r="A35" s="33" t="n"/>
      <c r="B35" s="33" t="n"/>
      <c r="C35" s="33" t="n"/>
      <c r="D35" s="33" t="n"/>
      <c r="E35" s="33" t="n"/>
      <c r="F35" s="33" t="n"/>
      <c r="G35" s="33" t="n"/>
      <c r="H35" s="33" t="n"/>
    </row>
    <row r="36">
      <c r="A36" s="33" t="n"/>
      <c r="B36" s="33" t="n"/>
      <c r="C36" s="33" t="n"/>
      <c r="D36" s="33" t="n"/>
      <c r="E36" s="33" t="n"/>
      <c r="F36" s="33" t="n"/>
      <c r="G36" s="33" t="n"/>
      <c r="H36" s="33" t="n"/>
    </row>
    <row r="37">
      <c r="A37" s="33" t="n"/>
      <c r="B37" s="33" t="n"/>
      <c r="C37" s="33" t="n"/>
      <c r="D37" s="33" t="n"/>
      <c r="E37" s="33" t="n"/>
      <c r="F37" s="33" t="n"/>
      <c r="G37" s="33" t="n"/>
      <c r="H37" s="33" t="n"/>
    </row>
    <row r="38">
      <c r="A38" s="33" t="n"/>
      <c r="B38" s="33" t="n"/>
      <c r="C38" s="33" t="n"/>
      <c r="D38" s="33" t="n"/>
      <c r="E38" s="33" t="n"/>
      <c r="F38" s="33" t="n"/>
      <c r="G38" s="33" t="n"/>
      <c r="H38" s="33" t="n"/>
    </row>
    <row r="39">
      <c r="A39" s="33" t="n"/>
      <c r="B39" s="33" t="n"/>
      <c r="C39" s="33" t="n"/>
      <c r="D39" s="33" t="n"/>
      <c r="E39" s="33" t="n"/>
      <c r="F39" s="33" t="n"/>
      <c r="G39" s="33" t="n"/>
      <c r="H39" s="33" t="n"/>
    </row>
    <row r="40">
      <c r="A40" s="33" t="n"/>
      <c r="B40" s="33" t="n"/>
      <c r="C40" s="33" t="n"/>
      <c r="D40" s="33" t="n"/>
      <c r="E40" s="33" t="n"/>
      <c r="F40" s="33" t="n"/>
      <c r="G40" s="33" t="n"/>
      <c r="H40" s="33" t="n"/>
    </row>
    <row r="41">
      <c r="A41" s="33" t="n"/>
      <c r="B41" s="33" t="n"/>
      <c r="C41" s="33" t="n"/>
      <c r="D41" s="33" t="n"/>
      <c r="E41" s="33" t="n"/>
      <c r="F41" s="33" t="n"/>
      <c r="G41" s="33" t="n"/>
      <c r="H41" s="33" t="n"/>
    </row>
    <row r="42">
      <c r="A42" s="33" t="n"/>
      <c r="B42" s="33" t="n"/>
      <c r="C42" s="33" t="n"/>
      <c r="D42" s="33" t="n"/>
      <c r="E42" s="33" t="n"/>
      <c r="F42" s="33" t="n"/>
      <c r="G42" s="33" t="n"/>
      <c r="H42" s="33" t="n"/>
    </row>
    <row r="43">
      <c r="A43" s="33" t="n"/>
      <c r="B43" s="33" t="n"/>
      <c r="C43" s="33" t="n"/>
      <c r="D43" s="33" t="n"/>
      <c r="E43" s="33" t="n"/>
      <c r="F43" s="33" t="n"/>
      <c r="G43" s="33" t="n"/>
      <c r="H43" s="33" t="n"/>
    </row>
    <row r="44">
      <c r="A44" s="33" t="n"/>
      <c r="B44" s="33" t="n"/>
      <c r="C44" s="33" t="n"/>
      <c r="D44" s="33" t="n"/>
      <c r="E44" s="33" t="n"/>
      <c r="F44" s="33" t="n"/>
      <c r="G44" s="33" t="n"/>
      <c r="H44" s="33" t="n"/>
    </row>
    <row r="45">
      <c r="A45" s="33" t="n"/>
      <c r="B45" s="33" t="n"/>
      <c r="C45" s="33" t="n"/>
      <c r="D45" s="33" t="n"/>
      <c r="E45" s="33" t="n"/>
      <c r="F45" s="33" t="n"/>
      <c r="G45" s="33" t="n"/>
      <c r="H45" s="33" t="n"/>
    </row>
    <row r="46">
      <c r="A46" s="33" t="n"/>
      <c r="B46" s="33" t="n"/>
      <c r="C46" s="33" t="n"/>
      <c r="D46" s="33" t="n"/>
      <c r="E46" s="33" t="n"/>
      <c r="F46" s="33" t="n"/>
      <c r="G46" s="33" t="n"/>
      <c r="H46" s="33" t="n"/>
    </row>
    <row r="47">
      <c r="A47" s="33" t="n"/>
      <c r="B47" s="33" t="n"/>
      <c r="C47" s="33" t="n"/>
      <c r="D47" s="33" t="n"/>
      <c r="E47" s="33" t="n"/>
      <c r="F47" s="33" t="n"/>
      <c r="G47" s="33" t="n"/>
      <c r="H47" s="33" t="n"/>
    </row>
    <row r="48">
      <c r="A48" s="33" t="n"/>
      <c r="B48" s="33" t="n"/>
      <c r="C48" s="33" t="n"/>
      <c r="D48" s="33" t="n"/>
      <c r="E48" s="33" t="n"/>
      <c r="F48" s="33" t="n"/>
      <c r="G48" s="33" t="n"/>
      <c r="H48" s="33" t="n"/>
    </row>
    <row r="49">
      <c r="A49" s="33" t="n"/>
      <c r="B49" s="33" t="n"/>
      <c r="C49" s="33" t="n"/>
      <c r="D49" s="33" t="n"/>
      <c r="E49" s="33" t="n"/>
      <c r="F49" s="33" t="n"/>
      <c r="G49" s="33" t="n"/>
      <c r="H49" s="33" t="n"/>
    </row>
    <row r="50">
      <c r="A50" s="33" t="n"/>
      <c r="B50" s="33" t="n"/>
      <c r="C50" s="33" t="n"/>
      <c r="D50" s="33" t="n"/>
      <c r="E50" s="33" t="n"/>
      <c r="F50" s="33" t="n"/>
      <c r="G50" s="33" t="n"/>
      <c r="H50" s="33" t="n"/>
    </row>
    <row r="51">
      <c r="A51" s="33" t="n"/>
      <c r="B51" s="33" t="n"/>
      <c r="C51" s="33" t="n"/>
      <c r="D51" s="33" t="n"/>
      <c r="E51" s="33" t="n"/>
      <c r="F51" s="33" t="n"/>
      <c r="G51" s="33" t="n"/>
      <c r="H51" s="33" t="n"/>
    </row>
    <row r="52">
      <c r="A52" s="33" t="n"/>
      <c r="B52" s="33" t="n"/>
      <c r="C52" s="33" t="n"/>
      <c r="D52" s="33" t="n"/>
      <c r="E52" s="33" t="n"/>
      <c r="F52" s="33" t="n"/>
      <c r="G52" s="33" t="n"/>
      <c r="H52" s="33" t="n"/>
    </row>
    <row r="53">
      <c r="A53" s="33" t="n"/>
      <c r="B53" s="33" t="n"/>
      <c r="C53" s="33" t="n"/>
      <c r="D53" s="33" t="n"/>
      <c r="E53" s="33" t="n"/>
      <c r="F53" s="33" t="n"/>
      <c r="G53" s="33" t="n"/>
      <c r="H53" s="33" t="n"/>
    </row>
    <row r="54">
      <c r="A54" s="33" t="n"/>
      <c r="B54" s="33" t="n"/>
      <c r="C54" s="33" t="n"/>
      <c r="D54" s="33" t="n"/>
      <c r="E54" s="33" t="n"/>
      <c r="F54" s="33" t="n"/>
      <c r="G54" s="33" t="n"/>
      <c r="H54" s="33" t="n"/>
    </row>
    <row r="55">
      <c r="A55" s="33" t="n"/>
      <c r="B55" s="33" t="n"/>
      <c r="C55" s="33" t="n"/>
      <c r="D55" s="33" t="n"/>
      <c r="E55" s="33" t="n"/>
      <c r="F55" s="33" t="n"/>
      <c r="G55" s="33" t="n"/>
      <c r="H55" s="33" t="n"/>
    </row>
    <row r="56">
      <c r="A56" s="33" t="n"/>
      <c r="B56" s="33" t="n"/>
      <c r="C56" s="33" t="n"/>
      <c r="D56" s="33" t="n"/>
      <c r="E56" s="33" t="n"/>
      <c r="F56" s="33" t="n"/>
      <c r="G56" s="33" t="n"/>
      <c r="H56" s="33" t="n"/>
    </row>
    <row r="57">
      <c r="A57" s="33" t="n"/>
      <c r="B57" s="33" t="n"/>
      <c r="C57" s="33" t="n"/>
      <c r="D57" s="33" t="n"/>
      <c r="E57" s="33" t="n"/>
      <c r="F57" s="33" t="n"/>
      <c r="G57" s="33" t="n"/>
      <c r="H57" s="33" t="n"/>
    </row>
    <row r="58">
      <c r="A58" s="33" t="n"/>
      <c r="B58" s="33" t="n"/>
      <c r="C58" s="33" t="n"/>
      <c r="D58" s="33" t="n"/>
      <c r="E58" s="33" t="n"/>
      <c r="F58" s="33" t="n"/>
      <c r="G58" s="33" t="n"/>
      <c r="H58" s="33" t="n"/>
    </row>
    <row r="59">
      <c r="A59" s="33" t="n"/>
      <c r="B59" s="33" t="n"/>
      <c r="C59" s="33" t="n"/>
      <c r="D59" s="33" t="n"/>
      <c r="E59" s="33" t="n"/>
      <c r="F59" s="33" t="n"/>
      <c r="G59" s="33" t="n"/>
      <c r="H59" s="33" t="n"/>
    </row>
    <row r="60">
      <c r="A60" s="33" t="n"/>
      <c r="B60" s="33" t="n"/>
      <c r="C60" s="33" t="n"/>
      <c r="D60" s="33" t="n"/>
      <c r="E60" s="33" t="n"/>
      <c r="F60" s="33" t="n"/>
      <c r="G60" s="33" t="n"/>
      <c r="H60" s="33" t="n"/>
    </row>
    <row r="61">
      <c r="A61" s="33" t="n"/>
      <c r="B61" s="33" t="n"/>
      <c r="C61" s="33" t="n"/>
      <c r="D61" s="33" t="n"/>
      <c r="E61" s="33" t="n"/>
      <c r="F61" s="33" t="n"/>
      <c r="G61" s="33" t="n"/>
      <c r="H61" s="33" t="n"/>
    </row>
    <row r="62">
      <c r="A62" s="33" t="n"/>
      <c r="B62" s="33" t="n"/>
      <c r="C62" s="33" t="n"/>
      <c r="D62" s="33" t="n"/>
      <c r="E62" s="33" t="n"/>
      <c r="F62" s="33" t="n"/>
      <c r="G62" s="33" t="n"/>
      <c r="H62" s="33" t="n"/>
    </row>
    <row r="63">
      <c r="A63" s="33" t="n"/>
      <c r="B63" s="33" t="n"/>
      <c r="C63" s="33" t="n"/>
      <c r="D63" s="33" t="n"/>
      <c r="E63" s="33" t="n"/>
      <c r="F63" s="33" t="n"/>
      <c r="G63" s="33" t="n"/>
      <c r="H63" s="33" t="n"/>
    </row>
    <row r="64">
      <c r="A64" s="33" t="n"/>
      <c r="B64" s="33" t="n"/>
      <c r="C64" s="33" t="n"/>
      <c r="D64" s="33" t="n"/>
      <c r="E64" s="33" t="n"/>
      <c r="F64" s="33" t="n"/>
      <c r="G64" s="33" t="n"/>
      <c r="H64" s="33" t="n"/>
    </row>
    <row r="65">
      <c r="A65" s="33" t="n"/>
      <c r="B65" s="33" t="n"/>
      <c r="C65" s="33" t="n"/>
      <c r="D65" s="33" t="n"/>
      <c r="E65" s="33" t="n"/>
      <c r="F65" s="33" t="n"/>
      <c r="G65" s="33" t="n"/>
      <c r="H65" s="33" t="n"/>
    </row>
    <row r="66">
      <c r="A66" s="33" t="n"/>
      <c r="B66" s="33" t="n"/>
      <c r="C66" s="33" t="n"/>
      <c r="D66" s="33" t="n"/>
      <c r="E66" s="33" t="n"/>
      <c r="F66" s="33" t="n"/>
      <c r="G66" s="33" t="n"/>
      <c r="H66" s="33" t="n"/>
    </row>
    <row r="67">
      <c r="A67" s="33" t="n"/>
      <c r="B67" s="33" t="n"/>
      <c r="C67" s="33" t="n"/>
      <c r="D67" s="33" t="n"/>
      <c r="E67" s="33" t="n"/>
      <c r="F67" s="33" t="n"/>
      <c r="G67" s="33" t="n"/>
      <c r="H67" s="33" t="n"/>
    </row>
    <row r="68">
      <c r="A68" s="33" t="n"/>
      <c r="B68" s="33" t="n"/>
      <c r="C68" s="33" t="n"/>
      <c r="D68" s="33" t="n"/>
      <c r="E68" s="33" t="n"/>
      <c r="F68" s="33" t="n"/>
      <c r="G68" s="33" t="n"/>
      <c r="H68" s="33" t="n"/>
    </row>
    <row r="69">
      <c r="A69" s="33" t="n"/>
      <c r="B69" s="33" t="n"/>
      <c r="C69" s="33" t="n"/>
      <c r="D69" s="33" t="n"/>
      <c r="E69" s="33" t="n"/>
      <c r="F69" s="33" t="n"/>
      <c r="G69" s="33" t="n"/>
      <c r="H69" s="33" t="n"/>
    </row>
    <row r="70">
      <c r="A70" s="33" t="n"/>
      <c r="B70" s="33" t="n"/>
      <c r="C70" s="33" t="n"/>
      <c r="D70" s="33" t="n"/>
      <c r="E70" s="33" t="n"/>
      <c r="F70" s="33" t="n"/>
      <c r="G70" s="33" t="n"/>
      <c r="H70" s="33" t="n"/>
    </row>
    <row r="71">
      <c r="A71" s="33" t="n"/>
      <c r="B71" s="33" t="n"/>
      <c r="C71" s="33" t="n"/>
      <c r="D71" s="33" t="n"/>
      <c r="E71" s="33" t="n"/>
      <c r="F71" s="33" t="n"/>
      <c r="G71" s="33" t="n"/>
      <c r="H71" s="33" t="n"/>
    </row>
    <row r="72">
      <c r="A72" s="33" t="n"/>
      <c r="B72" s="33" t="n"/>
      <c r="C72" s="33" t="n"/>
      <c r="D72" s="33" t="n"/>
      <c r="E72" s="33" t="n"/>
      <c r="F72" s="33" t="n"/>
      <c r="G72" s="33" t="n"/>
      <c r="H72" s="33" t="n"/>
    </row>
    <row r="73">
      <c r="A73" s="33" t="n"/>
      <c r="B73" s="33" t="n"/>
      <c r="C73" s="33" t="n"/>
      <c r="D73" s="33" t="n"/>
      <c r="E73" s="33" t="n"/>
      <c r="F73" s="33" t="n"/>
      <c r="G73" s="33" t="n"/>
      <c r="H73" s="33" t="n"/>
    </row>
    <row r="74">
      <c r="A74" s="33" t="n"/>
      <c r="B74" s="33" t="n"/>
      <c r="C74" s="33" t="n"/>
      <c r="D74" s="33" t="n"/>
      <c r="E74" s="33" t="n"/>
      <c r="F74" s="33" t="n"/>
      <c r="G74" s="33" t="n"/>
      <c r="H74" s="33" t="n"/>
    </row>
    <row r="75">
      <c r="A75" s="33" t="n"/>
      <c r="B75" s="33" t="n"/>
      <c r="C75" s="33" t="n"/>
      <c r="D75" s="33" t="n"/>
      <c r="E75" s="33" t="n"/>
      <c r="F75" s="33" t="n"/>
      <c r="G75" s="33" t="n"/>
      <c r="H75" s="33" t="n"/>
    </row>
    <row r="76">
      <c r="A76" s="33" t="n"/>
      <c r="B76" s="33" t="n"/>
      <c r="C76" s="33" t="n"/>
      <c r="D76" s="33" t="n"/>
      <c r="E76" s="33" t="n"/>
      <c r="F76" s="33" t="n"/>
      <c r="G76" s="33" t="n"/>
      <c r="H76" s="33" t="n"/>
    </row>
    <row r="77">
      <c r="A77" s="33" t="n"/>
      <c r="B77" s="33" t="n"/>
      <c r="C77" s="33" t="n"/>
      <c r="D77" s="33" t="n"/>
      <c r="E77" s="33" t="n"/>
      <c r="F77" s="33" t="n"/>
      <c r="G77" s="33" t="n"/>
      <c r="H77" s="33" t="n"/>
    </row>
    <row r="78">
      <c r="A78" s="33" t="n"/>
      <c r="B78" s="33" t="n"/>
      <c r="C78" s="33" t="n"/>
      <c r="D78" s="33" t="n"/>
      <c r="E78" s="33" t="n"/>
      <c r="F78" s="33" t="n"/>
      <c r="G78" s="33" t="n"/>
      <c r="H78" s="33" t="n"/>
    </row>
    <row r="79">
      <c r="A79" s="33" t="n"/>
      <c r="B79" s="33" t="n"/>
      <c r="C79" s="33" t="n"/>
      <c r="D79" s="33" t="n"/>
      <c r="E79" s="33" t="n"/>
      <c r="F79" s="33" t="n"/>
      <c r="G79" s="33" t="n"/>
      <c r="H79" s="33" t="n"/>
    </row>
    <row r="80">
      <c r="A80" s="33" t="n"/>
      <c r="B80" s="33" t="n"/>
      <c r="C80" s="33" t="n"/>
      <c r="D80" s="33" t="n"/>
      <c r="E80" s="33" t="n"/>
      <c r="F80" s="33" t="n"/>
      <c r="G80" s="33" t="n"/>
      <c r="H80" s="33" t="n"/>
    </row>
    <row r="81">
      <c r="A81" s="33" t="n"/>
      <c r="B81" s="33" t="n"/>
      <c r="C81" s="33" t="n"/>
      <c r="D81" s="33" t="n"/>
      <c r="E81" s="33" t="n"/>
      <c r="F81" s="33" t="n"/>
      <c r="G81" s="33" t="n"/>
      <c r="H81" s="33" t="n"/>
    </row>
    <row r="82">
      <c r="A82" s="33" t="n"/>
      <c r="B82" s="33" t="n"/>
      <c r="C82" s="33" t="n"/>
      <c r="D82" s="33" t="n"/>
      <c r="E82" s="33" t="n"/>
      <c r="F82" s="33" t="n"/>
      <c r="G82" s="33" t="n"/>
      <c r="H82" s="33" t="n"/>
    </row>
    <row r="83">
      <c r="A83" s="33" t="n"/>
      <c r="B83" s="33" t="n"/>
      <c r="C83" s="33" t="n"/>
      <c r="D83" s="33" t="n"/>
      <c r="E83" s="33" t="n"/>
      <c r="F83" s="33" t="n"/>
      <c r="G83" s="33" t="n"/>
      <c r="H83" s="33" t="n"/>
    </row>
    <row r="84">
      <c r="A84" s="33" t="n"/>
      <c r="B84" s="33" t="n"/>
      <c r="C84" s="33" t="n"/>
      <c r="D84" s="33" t="n"/>
      <c r="E84" s="33" t="n"/>
      <c r="F84" s="33" t="n"/>
      <c r="G84" s="33" t="n"/>
      <c r="H84" s="33" t="n"/>
    </row>
    <row r="85">
      <c r="A85" s="33" t="n"/>
      <c r="B85" s="33" t="n"/>
      <c r="C85" s="33" t="n"/>
      <c r="D85" s="33" t="n"/>
      <c r="E85" s="33" t="n"/>
      <c r="F85" s="33" t="n"/>
      <c r="G85" s="33" t="n"/>
      <c r="H85" s="33" t="n"/>
    </row>
    <row r="86">
      <c r="A86" s="33" t="n"/>
      <c r="B86" s="33" t="n"/>
      <c r="C86" s="33" t="n"/>
      <c r="D86" s="33" t="n"/>
      <c r="E86" s="33" t="n"/>
      <c r="F86" s="33" t="n"/>
      <c r="G86" s="33" t="n"/>
      <c r="H86" s="33" t="n"/>
    </row>
    <row r="87">
      <c r="A87" s="33" t="n"/>
      <c r="B87" s="33" t="n"/>
      <c r="C87" s="33" t="n"/>
      <c r="D87" s="33" t="n"/>
      <c r="E87" s="33" t="n"/>
      <c r="F87" s="33" t="n"/>
      <c r="G87" s="33" t="n"/>
      <c r="H87" s="33" t="n"/>
    </row>
    <row r="88">
      <c r="A88" s="33" t="n"/>
      <c r="B88" s="33" t="n"/>
      <c r="C88" s="33" t="n"/>
      <c r="D88" s="33" t="n"/>
      <c r="E88" s="33" t="n"/>
      <c r="F88" s="33" t="n"/>
      <c r="G88" s="33" t="n"/>
      <c r="H88" s="33" t="n"/>
    </row>
    <row r="89">
      <c r="A89" s="33" t="n"/>
      <c r="B89" s="33" t="n"/>
      <c r="C89" s="33" t="n"/>
      <c r="D89" s="33" t="n"/>
      <c r="E89" s="33" t="n"/>
      <c r="F89" s="33" t="n"/>
      <c r="G89" s="33" t="n"/>
      <c r="H89" s="33" t="n"/>
    </row>
    <row r="90">
      <c r="A90" s="33" t="n"/>
      <c r="B90" s="33" t="n"/>
      <c r="C90" s="33" t="n"/>
      <c r="D90" s="33" t="n"/>
      <c r="E90" s="33" t="n"/>
      <c r="F90" s="33" t="n"/>
      <c r="G90" s="33" t="n"/>
      <c r="H90" s="33" t="n"/>
    </row>
    <row r="91">
      <c r="A91" s="33" t="n"/>
      <c r="B91" s="33" t="n"/>
      <c r="C91" s="33" t="n"/>
      <c r="D91" s="33" t="n"/>
      <c r="E91" s="33" t="n"/>
      <c r="F91" s="33" t="n"/>
      <c r="G91" s="33" t="n"/>
      <c r="H91" s="33" t="n"/>
    </row>
    <row r="92">
      <c r="A92" s="33" t="n"/>
      <c r="B92" s="33" t="n"/>
      <c r="C92" s="33" t="n"/>
      <c r="D92" s="33" t="n"/>
      <c r="E92" s="33" t="n"/>
      <c r="F92" s="33" t="n"/>
      <c r="G92" s="33" t="n"/>
      <c r="H92" s="33" t="n"/>
    </row>
    <row r="93">
      <c r="A93" s="33" t="n"/>
      <c r="B93" s="33" t="n"/>
      <c r="C93" s="33" t="n"/>
      <c r="D93" s="33" t="n"/>
      <c r="E93" s="33" t="n"/>
      <c r="F93" s="33" t="n"/>
      <c r="G93" s="33" t="n"/>
      <c r="H93" s="33" t="n"/>
    </row>
    <row r="94">
      <c r="A94" s="33" t="n"/>
      <c r="B94" s="33" t="n"/>
      <c r="C94" s="33" t="n"/>
      <c r="D94" s="33" t="n"/>
      <c r="E94" s="33" t="n"/>
      <c r="F94" s="33" t="n"/>
      <c r="G94" s="33" t="n"/>
      <c r="H94" s="33" t="n"/>
    </row>
    <row r="95">
      <c r="A95" s="33" t="n"/>
      <c r="B95" s="33" t="n"/>
      <c r="C95" s="33" t="n"/>
      <c r="D95" s="33" t="n"/>
      <c r="E95" s="33" t="n"/>
      <c r="F95" s="33" t="n"/>
      <c r="G95" s="33" t="n"/>
      <c r="H95" s="33" t="n"/>
    </row>
    <row r="96">
      <c r="A96" s="33" t="n"/>
      <c r="B96" s="33" t="n"/>
      <c r="C96" s="33" t="n"/>
      <c r="D96" s="33" t="n"/>
      <c r="E96" s="33" t="n"/>
      <c r="F96" s="33" t="n"/>
      <c r="G96" s="33" t="n"/>
      <c r="H96" s="33" t="n"/>
    </row>
    <row r="97">
      <c r="A97" s="33" t="n"/>
      <c r="B97" s="33" t="n"/>
      <c r="C97" s="33" t="n"/>
      <c r="D97" s="33" t="n"/>
      <c r="E97" s="33" t="n"/>
      <c r="F97" s="33" t="n"/>
      <c r="G97" s="33" t="n"/>
      <c r="H97" s="33" t="n"/>
    </row>
    <row r="98">
      <c r="A98" s="33" t="n"/>
      <c r="B98" s="33" t="n"/>
      <c r="C98" s="33" t="n"/>
      <c r="D98" s="33" t="n"/>
      <c r="E98" s="33" t="n"/>
      <c r="F98" s="33" t="n"/>
      <c r="G98" s="33" t="n"/>
      <c r="H98" s="33" t="n"/>
    </row>
    <row r="99">
      <c r="A99" s="33" t="n"/>
      <c r="B99" s="33" t="n"/>
      <c r="C99" s="33" t="n"/>
      <c r="D99" s="33" t="n"/>
      <c r="E99" s="33" t="n"/>
      <c r="F99" s="33" t="n"/>
      <c r="G99" s="33" t="n"/>
      <c r="H99" s="33" t="n"/>
    </row>
    <row r="100">
      <c r="A100" s="33" t="n"/>
      <c r="B100" s="33" t="n"/>
      <c r="C100" s="33" t="n"/>
      <c r="D100" s="33" t="n"/>
      <c r="E100" s="33" t="n"/>
      <c r="F100" s="33" t="n"/>
      <c r="G100" s="33" t="n"/>
      <c r="H100" s="33" t="n"/>
    </row>
    <row r="101">
      <c r="A101" s="33" t="n"/>
      <c r="B101" s="33" t="n"/>
      <c r="C101" s="33" t="n"/>
      <c r="D101" s="33" t="n"/>
      <c r="E101" s="33" t="n"/>
      <c r="F101" s="33" t="n"/>
      <c r="G101" s="33" t="n"/>
      <c r="H101" s="33" t="n"/>
    </row>
    <row r="102">
      <c r="A102" s="33" t="n"/>
      <c r="B102" s="33" t="n"/>
      <c r="C102" s="33" t="n"/>
      <c r="D102" s="33" t="n"/>
      <c r="E102" s="33" t="n"/>
      <c r="F102" s="33" t="n"/>
      <c r="G102" s="33" t="n"/>
      <c r="H102" s="33" t="n"/>
    </row>
    <row r="103">
      <c r="A103" s="33" t="n"/>
      <c r="B103" s="33" t="n"/>
      <c r="C103" s="33" t="n"/>
      <c r="D103" s="33" t="n"/>
      <c r="E103" s="33" t="n"/>
      <c r="F103" s="33" t="n"/>
      <c r="G103" s="33" t="n"/>
      <c r="H103" s="33" t="n"/>
    </row>
    <row r="104">
      <c r="A104" s="33" t="n"/>
      <c r="B104" s="33" t="n"/>
      <c r="C104" s="33" t="n"/>
      <c r="D104" s="33" t="n"/>
      <c r="E104" s="33" t="n"/>
      <c r="F104" s="33" t="n"/>
      <c r="G104" s="33" t="n"/>
      <c r="H104" s="33" t="n"/>
    </row>
    <row r="105">
      <c r="A105" s="33" t="n"/>
      <c r="B105" s="33" t="n"/>
      <c r="C105" s="33" t="n"/>
      <c r="D105" s="33" t="n"/>
      <c r="E105" s="33" t="n"/>
      <c r="F105" s="33" t="n"/>
      <c r="G105" s="33" t="n"/>
      <c r="H105" s="33" t="n"/>
    </row>
    <row r="106">
      <c r="A106" s="33" t="n"/>
      <c r="B106" s="33" t="n"/>
      <c r="C106" s="33" t="n"/>
      <c r="D106" s="33" t="n"/>
      <c r="E106" s="33" t="n"/>
      <c r="F106" s="33" t="n"/>
      <c r="G106" s="33" t="n"/>
      <c r="H106" s="33" t="n"/>
    </row>
    <row r="107">
      <c r="A107" s="33" t="n"/>
      <c r="B107" s="33" t="n"/>
      <c r="C107" s="33" t="n"/>
      <c r="D107" s="33" t="n"/>
      <c r="E107" s="33" t="n"/>
      <c r="F107" s="33" t="n"/>
      <c r="G107" s="33" t="n"/>
      <c r="H107" s="33" t="n"/>
    </row>
    <row r="108">
      <c r="A108" s="33" t="n"/>
      <c r="B108" s="33" t="n"/>
      <c r="C108" s="33" t="n"/>
      <c r="D108" s="33" t="n"/>
      <c r="E108" s="33" t="n"/>
      <c r="F108" s="33" t="n"/>
      <c r="G108" s="33" t="n"/>
      <c r="H108" s="33" t="n"/>
    </row>
    <row r="109">
      <c r="A109" s="33" t="n"/>
      <c r="B109" s="33" t="n"/>
      <c r="C109" s="33" t="n"/>
      <c r="D109" s="33" t="n"/>
      <c r="E109" s="33" t="n"/>
      <c r="F109" s="33" t="n"/>
      <c r="G109" s="33" t="n"/>
      <c r="H109" s="33" t="n"/>
    </row>
    <row r="110">
      <c r="A110" s="33" t="n"/>
      <c r="B110" s="33" t="n"/>
      <c r="C110" s="33" t="n"/>
      <c r="D110" s="33" t="n"/>
      <c r="E110" s="33" t="n"/>
      <c r="F110" s="33" t="n"/>
      <c r="G110" s="33" t="n"/>
      <c r="H110" s="33" t="n"/>
    </row>
    <row r="111">
      <c r="A111" s="33" t="n"/>
      <c r="B111" s="33" t="n"/>
      <c r="C111" s="33" t="n"/>
      <c r="D111" s="33" t="n"/>
      <c r="E111" s="33" t="n"/>
      <c r="F111" s="33" t="n"/>
      <c r="G111" s="33" t="n"/>
      <c r="H111" s="33" t="n"/>
    </row>
    <row r="112">
      <c r="A112" s="33" t="n"/>
      <c r="B112" s="33" t="n"/>
      <c r="C112" s="33" t="n"/>
      <c r="D112" s="33" t="n"/>
      <c r="E112" s="33" t="n"/>
      <c r="F112" s="33" t="n"/>
      <c r="G112" s="33" t="n"/>
      <c r="H112" s="33" t="n"/>
    </row>
    <row r="113">
      <c r="A113" s="33" t="n"/>
      <c r="B113" s="33" t="n"/>
      <c r="C113" s="33" t="n"/>
      <c r="D113" s="33" t="n"/>
      <c r="E113" s="33" t="n"/>
      <c r="F113" s="33" t="n"/>
      <c r="G113" s="33" t="n"/>
      <c r="H113" s="33" t="n"/>
    </row>
    <row r="114">
      <c r="A114" s="33" t="n"/>
      <c r="B114" s="33" t="n"/>
      <c r="C114" s="33" t="n"/>
      <c r="D114" s="33" t="n"/>
      <c r="E114" s="33" t="n"/>
      <c r="F114" s="33" t="n"/>
      <c r="G114" s="33" t="n"/>
      <c r="H114" s="33" t="n"/>
    </row>
    <row r="115">
      <c r="A115" s="33" t="n"/>
      <c r="B115" s="33" t="n"/>
      <c r="C115" s="33" t="n"/>
      <c r="D115" s="33" t="n"/>
      <c r="E115" s="33" t="n"/>
      <c r="F115" s="33" t="n"/>
      <c r="G115" s="33" t="n"/>
      <c r="H115" s="33" t="n"/>
    </row>
    <row r="116">
      <c r="A116" s="33" t="n"/>
      <c r="B116" s="33" t="n"/>
      <c r="C116" s="33" t="n"/>
      <c r="D116" s="33" t="n"/>
      <c r="E116" s="33" t="n"/>
      <c r="F116" s="33" t="n"/>
      <c r="G116" s="33" t="n"/>
      <c r="H116" s="33" t="n"/>
    </row>
    <row r="117">
      <c r="A117" s="33" t="n"/>
      <c r="B117" s="33" t="n"/>
      <c r="C117" s="33" t="n"/>
      <c r="D117" s="33" t="n"/>
      <c r="E117" s="33" t="n"/>
      <c r="F117" s="33" t="n"/>
      <c r="G117" s="33" t="n"/>
      <c r="H117" s="33" t="n"/>
    </row>
    <row r="118">
      <c r="A118" s="33" t="n"/>
      <c r="B118" s="33" t="n"/>
      <c r="C118" s="33" t="n"/>
      <c r="D118" s="33" t="n"/>
      <c r="E118" s="33" t="n"/>
      <c r="F118" s="33" t="n"/>
      <c r="G118" s="33" t="n"/>
      <c r="H118" s="33" t="n"/>
    </row>
    <row r="119">
      <c r="A119" s="33" t="n"/>
      <c r="B119" s="33" t="n"/>
      <c r="C119" s="33" t="n"/>
      <c r="D119" s="33" t="n"/>
      <c r="E119" s="33" t="n"/>
      <c r="F119" s="33" t="n"/>
      <c r="G119" s="33" t="n"/>
      <c r="H119" s="33" t="n"/>
    </row>
    <row r="120">
      <c r="A120" s="33" t="n"/>
      <c r="B120" s="33" t="n"/>
      <c r="C120" s="33" t="n"/>
      <c r="D120" s="33" t="n"/>
      <c r="E120" s="33" t="n"/>
      <c r="F120" s="33" t="n"/>
      <c r="G120" s="33" t="n"/>
      <c r="H120" s="33" t="n"/>
    </row>
    <row r="121">
      <c r="A121" s="33" t="n"/>
      <c r="B121" s="33" t="n"/>
      <c r="C121" s="33" t="n"/>
      <c r="D121" s="33" t="n"/>
      <c r="E121" s="33" t="n"/>
      <c r="F121" s="33" t="n"/>
      <c r="G121" s="33" t="n"/>
      <c r="H121" s="33" t="n"/>
    </row>
    <row r="122">
      <c r="A122" s="33" t="n"/>
      <c r="B122" s="33" t="n"/>
      <c r="C122" s="33" t="n"/>
      <c r="D122" s="33" t="n"/>
      <c r="E122" s="33" t="n"/>
      <c r="F122" s="33" t="n"/>
      <c r="G122" s="33" t="n"/>
      <c r="H122" s="33" t="n"/>
    </row>
    <row r="123">
      <c r="A123" s="33" t="n"/>
      <c r="B123" s="33" t="n"/>
      <c r="C123" s="33" t="n"/>
      <c r="D123" s="33" t="n"/>
      <c r="E123" s="33" t="n"/>
      <c r="F123" s="33" t="n"/>
      <c r="G123" s="33" t="n"/>
      <c r="H123" s="33" t="n"/>
    </row>
    <row r="124">
      <c r="A124" s="33" t="n"/>
      <c r="B124" s="33" t="n"/>
      <c r="C124" s="33" t="n"/>
      <c r="D124" s="33" t="n"/>
      <c r="E124" s="33" t="n"/>
      <c r="F124" s="33" t="n"/>
      <c r="G124" s="33" t="n"/>
      <c r="H124" s="33" t="n"/>
    </row>
    <row r="125">
      <c r="A125" s="33" t="n"/>
      <c r="B125" s="33" t="n"/>
      <c r="C125" s="33" t="n"/>
      <c r="D125" s="33" t="n"/>
      <c r="E125" s="33" t="n"/>
      <c r="F125" s="33" t="n"/>
      <c r="G125" s="33" t="n"/>
      <c r="H125" s="33" t="n"/>
    </row>
    <row r="126">
      <c r="A126" s="33" t="n"/>
      <c r="B126" s="33" t="n"/>
      <c r="C126" s="33" t="n"/>
      <c r="D126" s="33" t="n"/>
      <c r="E126" s="33" t="n"/>
      <c r="F126" s="33" t="n"/>
      <c r="G126" s="33" t="n"/>
      <c r="H126" s="33" t="n"/>
    </row>
    <row r="127">
      <c r="A127" s="33" t="n"/>
      <c r="B127" s="33" t="n"/>
      <c r="C127" s="33" t="n"/>
      <c r="D127" s="33" t="n"/>
      <c r="E127" s="33" t="n"/>
      <c r="F127" s="33" t="n"/>
      <c r="G127" s="33" t="n"/>
      <c r="H127" s="33" t="n"/>
    </row>
    <row r="128">
      <c r="A128" s="33" t="n"/>
      <c r="B128" s="33" t="n"/>
      <c r="C128" s="33" t="n"/>
      <c r="D128" s="33" t="n"/>
      <c r="E128" s="33" t="n"/>
      <c r="F128" s="33" t="n"/>
      <c r="G128" s="33" t="n"/>
      <c r="H128" s="33" t="n"/>
    </row>
    <row r="129">
      <c r="A129" s="33" t="n"/>
      <c r="B129" s="33" t="n"/>
      <c r="C129" s="33" t="n"/>
      <c r="D129" s="33" t="n"/>
      <c r="E129" s="33" t="n"/>
      <c r="F129" s="33" t="n"/>
      <c r="G129" s="33" t="n"/>
      <c r="H129" s="33" t="n"/>
    </row>
    <row r="130">
      <c r="A130" s="33" t="n"/>
      <c r="B130" s="33" t="n"/>
      <c r="C130" s="33" t="n"/>
      <c r="D130" s="33" t="n"/>
      <c r="E130" s="33" t="n"/>
      <c r="F130" s="33" t="n"/>
      <c r="G130" s="33" t="n"/>
      <c r="H130" s="33" t="n"/>
    </row>
    <row r="131">
      <c r="A131" s="33" t="n"/>
      <c r="B131" s="33" t="n"/>
      <c r="C131" s="33" t="n"/>
      <c r="D131" s="33" t="n"/>
      <c r="E131" s="33" t="n"/>
      <c r="F131" s="33" t="n"/>
      <c r="G131" s="33" t="n"/>
      <c r="H131" s="33" t="n"/>
    </row>
    <row r="132">
      <c r="A132" s="33" t="n"/>
      <c r="B132" s="33" t="n"/>
      <c r="C132" s="33" t="n"/>
      <c r="D132" s="33" t="n"/>
      <c r="E132" s="33" t="n"/>
      <c r="F132" s="33" t="n"/>
      <c r="G132" s="33" t="n"/>
      <c r="H132" s="33" t="n"/>
    </row>
    <row r="133">
      <c r="A133" s="33" t="n"/>
      <c r="B133" s="33" t="n"/>
      <c r="C133" s="33" t="n"/>
      <c r="D133" s="33" t="n"/>
      <c r="E133" s="33" t="n"/>
      <c r="F133" s="33" t="n"/>
      <c r="G133" s="33" t="n"/>
      <c r="H133" s="33" t="n"/>
    </row>
    <row r="134">
      <c r="A134" s="33" t="n"/>
      <c r="B134" s="33" t="n"/>
      <c r="C134" s="33" t="n"/>
      <c r="D134" s="33" t="n"/>
      <c r="E134" s="33" t="n"/>
      <c r="F134" s="33" t="n"/>
      <c r="G134" s="33" t="n"/>
      <c r="H134" s="33" t="n"/>
    </row>
    <row r="135">
      <c r="A135" s="33" t="n"/>
      <c r="B135" s="33" t="n"/>
      <c r="C135" s="33" t="n"/>
      <c r="D135" s="33" t="n"/>
      <c r="E135" s="33" t="n"/>
      <c r="F135" s="33" t="n"/>
      <c r="G135" s="33" t="n"/>
      <c r="H135" s="33" t="n"/>
    </row>
    <row r="136">
      <c r="A136" s="33" t="n"/>
      <c r="B136" s="33" t="n"/>
      <c r="C136" s="33" t="n"/>
      <c r="D136" s="33" t="n"/>
      <c r="E136" s="33" t="n"/>
      <c r="F136" s="33" t="n"/>
      <c r="G136" s="33" t="n"/>
      <c r="H136" s="33" t="n"/>
    </row>
    <row r="137">
      <c r="A137" s="33" t="n"/>
      <c r="B137" s="33" t="n"/>
      <c r="C137" s="33" t="n"/>
      <c r="D137" s="33" t="n"/>
      <c r="E137" s="33" t="n"/>
      <c r="F137" s="33" t="n"/>
      <c r="G137" s="33" t="n"/>
      <c r="H137" s="33" t="n"/>
    </row>
    <row r="138">
      <c r="A138" s="33" t="n"/>
      <c r="B138" s="33" t="n"/>
      <c r="C138" s="33" t="n"/>
      <c r="D138" s="33" t="n"/>
      <c r="E138" s="33" t="n"/>
      <c r="F138" s="33" t="n"/>
      <c r="G138" s="33" t="n"/>
      <c r="H138" s="33" t="n"/>
    </row>
    <row r="139">
      <c r="A139" s="33" t="n"/>
      <c r="B139" s="33" t="n"/>
      <c r="C139" s="33" t="n"/>
      <c r="D139" s="33" t="n"/>
      <c r="E139" s="33" t="n"/>
      <c r="F139" s="33" t="n"/>
      <c r="G139" s="33" t="n"/>
      <c r="H139" s="33" t="n"/>
    </row>
    <row r="140">
      <c r="A140" s="33" t="n"/>
      <c r="B140" s="33" t="n"/>
      <c r="C140" s="33" t="n"/>
      <c r="D140" s="33" t="n"/>
      <c r="E140" s="33" t="n"/>
      <c r="F140" s="33" t="n"/>
      <c r="G140" s="33" t="n"/>
      <c r="H140" s="33" t="n"/>
    </row>
    <row r="141">
      <c r="A141" s="33" t="n"/>
      <c r="B141" s="33" t="n"/>
      <c r="C141" s="33" t="n"/>
      <c r="D141" s="33" t="n"/>
      <c r="E141" s="33" t="n"/>
      <c r="F141" s="33" t="n"/>
      <c r="G141" s="33" t="n"/>
      <c r="H141" s="33" t="n"/>
    </row>
    <row r="142">
      <c r="A142" s="33" t="n"/>
      <c r="B142" s="33" t="n"/>
      <c r="C142" s="33" t="n"/>
      <c r="D142" s="33" t="n"/>
      <c r="E142" s="33" t="n"/>
      <c r="F142" s="33" t="n"/>
      <c r="G142" s="33" t="n"/>
      <c r="H142" s="33" t="n"/>
    </row>
    <row r="143">
      <c r="A143" s="33" t="n"/>
      <c r="B143" s="33" t="n"/>
      <c r="C143" s="33" t="n"/>
      <c r="D143" s="33" t="n"/>
      <c r="E143" s="33" t="n"/>
      <c r="F143" s="33" t="n"/>
      <c r="G143" s="33" t="n"/>
      <c r="H143" s="33" t="n"/>
    </row>
    <row r="144">
      <c r="A144" s="33" t="n"/>
      <c r="B144" s="33" t="n"/>
      <c r="C144" s="33" t="n"/>
      <c r="D144" s="33" t="n"/>
      <c r="E144" s="33" t="n"/>
      <c r="F144" s="33" t="n"/>
      <c r="G144" s="33" t="n"/>
      <c r="H144" s="33" t="n"/>
    </row>
    <row r="145">
      <c r="A145" s="33" t="n"/>
      <c r="B145" s="33" t="n"/>
      <c r="C145" s="33" t="n"/>
      <c r="D145" s="33" t="n"/>
      <c r="E145" s="33" t="n"/>
      <c r="F145" s="33" t="n"/>
      <c r="G145" s="33" t="n"/>
      <c r="H145" s="33" t="n"/>
    </row>
    <row r="146">
      <c r="A146" s="33" t="n"/>
      <c r="B146" s="33" t="n"/>
      <c r="C146" s="33" t="n"/>
      <c r="D146" s="33" t="n"/>
      <c r="E146" s="33" t="n"/>
      <c r="F146" s="33" t="n"/>
      <c r="G146" s="33" t="n"/>
      <c r="H146" s="33" t="n"/>
    </row>
    <row r="147">
      <c r="A147" s="33" t="n"/>
      <c r="B147" s="33" t="n"/>
      <c r="C147" s="33" t="n"/>
      <c r="D147" s="33" t="n"/>
      <c r="E147" s="33" t="n"/>
      <c r="F147" s="33" t="n"/>
      <c r="G147" s="33" t="n"/>
      <c r="H147" s="33" t="n"/>
    </row>
    <row r="148">
      <c r="A148" s="33" t="n"/>
      <c r="B148" s="33" t="n"/>
      <c r="C148" s="33" t="n"/>
      <c r="D148" s="33" t="n"/>
      <c r="E148" s="33" t="n"/>
      <c r="F148" s="33" t="n"/>
      <c r="G148" s="33" t="n"/>
      <c r="H148" s="33" t="n"/>
    </row>
    <row r="149">
      <c r="A149" s="33" t="n"/>
      <c r="B149" s="33" t="n"/>
      <c r="C149" s="33" t="n"/>
      <c r="D149" s="33" t="n"/>
      <c r="E149" s="33" t="n"/>
      <c r="F149" s="33" t="n"/>
      <c r="G149" s="33" t="n"/>
      <c r="H149" s="33" t="n"/>
    </row>
    <row r="150">
      <c r="A150" s="33" t="n"/>
      <c r="B150" s="33" t="n"/>
      <c r="C150" s="33" t="n"/>
      <c r="D150" s="33" t="n"/>
      <c r="E150" s="33" t="n"/>
      <c r="F150" s="33" t="n"/>
      <c r="G150" s="33" t="n"/>
      <c r="H150" s="33" t="n"/>
    </row>
    <row r="151">
      <c r="A151" s="33" t="n"/>
      <c r="B151" s="33" t="n"/>
      <c r="C151" s="33" t="n"/>
      <c r="D151" s="33" t="n"/>
      <c r="E151" s="33" t="n"/>
      <c r="F151" s="33" t="n"/>
      <c r="G151" s="33" t="n"/>
      <c r="H151" s="33" t="n"/>
    </row>
    <row r="152">
      <c r="A152" s="33" t="n"/>
      <c r="B152" s="33" t="n"/>
      <c r="C152" s="33" t="n"/>
      <c r="D152" s="33" t="n"/>
      <c r="E152" s="33" t="n"/>
      <c r="F152" s="33" t="n"/>
      <c r="G152" s="33" t="n"/>
      <c r="H152" s="33" t="n"/>
    </row>
    <row r="153">
      <c r="A153" s="33" t="n"/>
      <c r="B153" s="33" t="n"/>
      <c r="C153" s="33" t="n"/>
      <c r="D153" s="33" t="n"/>
      <c r="E153" s="33" t="n"/>
      <c r="F153" s="33" t="n"/>
      <c r="G153" s="33" t="n"/>
      <c r="H153" s="33" t="n"/>
    </row>
    <row r="154">
      <c r="A154" s="33" t="n"/>
      <c r="B154" s="33" t="n"/>
      <c r="C154" s="33" t="n"/>
      <c r="D154" s="33" t="n"/>
      <c r="E154" s="33" t="n"/>
      <c r="F154" s="33" t="n"/>
      <c r="G154" s="33" t="n"/>
      <c r="H154" s="33" t="n"/>
    </row>
    <row r="155">
      <c r="A155" s="33" t="n"/>
      <c r="B155" s="33" t="n"/>
      <c r="C155" s="33" t="n"/>
      <c r="D155" s="33" t="n"/>
      <c r="E155" s="33" t="n"/>
      <c r="F155" s="33" t="n"/>
      <c r="G155" s="33" t="n"/>
      <c r="H155" s="33" t="n"/>
    </row>
    <row r="156">
      <c r="A156" s="33" t="n"/>
      <c r="B156" s="33" t="n"/>
      <c r="C156" s="33" t="n"/>
      <c r="D156" s="33" t="n"/>
      <c r="E156" s="33" t="n"/>
      <c r="F156" s="33" t="n"/>
      <c r="G156" s="33" t="n"/>
      <c r="H156" s="33" t="n"/>
    </row>
    <row r="157">
      <c r="A157" s="33" t="n"/>
      <c r="B157" s="33" t="n"/>
      <c r="C157" s="33" t="n"/>
      <c r="D157" s="33" t="n"/>
      <c r="E157" s="33" t="n"/>
      <c r="F157" s="33" t="n"/>
      <c r="G157" s="33" t="n"/>
      <c r="H157" s="33" t="n"/>
    </row>
    <row r="158">
      <c r="A158" s="33" t="n"/>
      <c r="B158" s="33" t="n"/>
      <c r="C158" s="33" t="n"/>
      <c r="D158" s="33" t="n"/>
      <c r="E158" s="33" t="n"/>
      <c r="F158" s="33" t="n"/>
      <c r="G158" s="33" t="n"/>
      <c r="H158" s="33" t="n"/>
    </row>
    <row r="159">
      <c r="A159" s="33" t="n"/>
      <c r="B159" s="33" t="n"/>
      <c r="C159" s="33" t="n"/>
      <c r="D159" s="33" t="n"/>
      <c r="E159" s="33" t="n"/>
      <c r="F159" s="33" t="n"/>
      <c r="G159" s="33" t="n"/>
      <c r="H159" s="33" t="n"/>
    </row>
    <row r="160">
      <c r="A160" s="33" t="n"/>
      <c r="B160" s="33" t="n"/>
      <c r="C160" s="33" t="n"/>
      <c r="D160" s="33" t="n"/>
      <c r="E160" s="33" t="n"/>
      <c r="F160" s="33" t="n"/>
      <c r="G160" s="33" t="n"/>
      <c r="H160" s="33" t="n"/>
    </row>
    <row r="161">
      <c r="A161" s="33" t="n"/>
      <c r="B161" s="33" t="n"/>
      <c r="C161" s="33" t="n"/>
      <c r="D161" s="33" t="n"/>
      <c r="E161" s="33" t="n"/>
      <c r="F161" s="33" t="n"/>
      <c r="G161" s="33" t="n"/>
      <c r="H161" s="33" t="n"/>
    </row>
    <row r="162">
      <c r="A162" s="33" t="n"/>
      <c r="B162" s="33" t="n"/>
      <c r="C162" s="33" t="n"/>
      <c r="D162" s="33" t="n"/>
      <c r="E162" s="33" t="n"/>
      <c r="F162" s="33" t="n"/>
      <c r="G162" s="33" t="n"/>
      <c r="H162" s="33" t="n"/>
    </row>
    <row r="163">
      <c r="A163" s="33" t="n"/>
      <c r="B163" s="33" t="n"/>
      <c r="C163" s="33" t="n"/>
      <c r="D163" s="33" t="n"/>
      <c r="E163" s="33" t="n"/>
      <c r="F163" s="33" t="n"/>
      <c r="G163" s="33" t="n"/>
      <c r="H163" s="33" t="n"/>
    </row>
    <row r="164">
      <c r="A164" s="33" t="n"/>
      <c r="B164" s="33" t="n"/>
      <c r="C164" s="33" t="n"/>
      <c r="D164" s="33" t="n"/>
      <c r="E164" s="33" t="n"/>
      <c r="F164" s="33" t="n"/>
      <c r="G164" s="33" t="n"/>
      <c r="H164" s="33" t="n"/>
    </row>
    <row r="165">
      <c r="A165" s="33" t="n"/>
      <c r="B165" s="33" t="n"/>
      <c r="C165" s="33" t="n"/>
      <c r="D165" s="33" t="n"/>
      <c r="E165" s="33" t="n"/>
      <c r="F165" s="33" t="n"/>
      <c r="G165" s="33" t="n"/>
      <c r="H165" s="33" t="n"/>
    </row>
    <row r="166">
      <c r="A166" s="33" t="n"/>
      <c r="B166" s="33" t="n"/>
      <c r="C166" s="33" t="n"/>
      <c r="D166" s="33" t="n"/>
      <c r="E166" s="33" t="n"/>
      <c r="F166" s="33" t="n"/>
      <c r="G166" s="33" t="n"/>
      <c r="H166" s="33" t="n"/>
    </row>
    <row r="167">
      <c r="A167" s="33" t="n"/>
      <c r="B167" s="33" t="n"/>
      <c r="C167" s="33" t="n"/>
      <c r="D167" s="33" t="n"/>
      <c r="E167" s="33" t="n"/>
      <c r="F167" s="33" t="n"/>
      <c r="G167" s="33" t="n"/>
      <c r="H167" s="33" t="n"/>
    </row>
    <row r="168">
      <c r="A168" s="33" t="n"/>
      <c r="B168" s="33" t="n"/>
      <c r="C168" s="33" t="n"/>
      <c r="D168" s="33" t="n"/>
      <c r="E168" s="33" t="n"/>
      <c r="F168" s="33" t="n"/>
      <c r="G168" s="33" t="n"/>
      <c r="H168" s="33" t="n"/>
    </row>
    <row r="169">
      <c r="A169" s="33" t="n"/>
      <c r="B169" s="33" t="n"/>
      <c r="C169" s="33" t="n"/>
      <c r="D169" s="33" t="n"/>
      <c r="E169" s="33" t="n"/>
      <c r="F169" s="33" t="n"/>
      <c r="G169" s="33" t="n"/>
      <c r="H169" s="33" t="n"/>
    </row>
    <row r="170">
      <c r="A170" s="33" t="n"/>
      <c r="B170" s="33" t="n"/>
      <c r="C170" s="33" t="n"/>
      <c r="D170" s="33" t="n"/>
      <c r="E170" s="33" t="n"/>
      <c r="F170" s="33" t="n"/>
      <c r="G170" s="33" t="n"/>
      <c r="H170" s="33" t="n"/>
    </row>
    <row r="171">
      <c r="A171" s="33" t="n"/>
      <c r="B171" s="33" t="n"/>
      <c r="C171" s="33" t="n"/>
      <c r="D171" s="33" t="n"/>
      <c r="E171" s="33" t="n"/>
      <c r="F171" s="33" t="n"/>
      <c r="G171" s="33" t="n"/>
      <c r="H171" s="33" t="n"/>
    </row>
    <row r="172">
      <c r="A172" s="33" t="n"/>
      <c r="B172" s="33" t="n"/>
      <c r="C172" s="33" t="n"/>
      <c r="D172" s="33" t="n"/>
      <c r="E172" s="33" t="n"/>
      <c r="F172" s="33" t="n"/>
      <c r="G172" s="33" t="n"/>
      <c r="H172" s="33" t="n"/>
    </row>
    <row r="173">
      <c r="A173" s="33" t="n"/>
      <c r="B173" s="33" t="n"/>
      <c r="C173" s="33" t="n"/>
      <c r="D173" s="33" t="n"/>
      <c r="E173" s="33" t="n"/>
      <c r="F173" s="33" t="n"/>
      <c r="G173" s="33" t="n"/>
      <c r="H173" s="33" t="n"/>
    </row>
    <row r="174">
      <c r="A174" s="33" t="n"/>
      <c r="B174" s="33" t="n"/>
      <c r="C174" s="33" t="n"/>
      <c r="D174" s="33" t="n"/>
      <c r="E174" s="33" t="n"/>
      <c r="F174" s="33" t="n"/>
      <c r="G174" s="33" t="n"/>
      <c r="H174" s="33" t="n"/>
    </row>
    <row r="175">
      <c r="A175" s="33" t="n"/>
      <c r="B175" s="33" t="n"/>
      <c r="C175" s="33" t="n"/>
      <c r="D175" s="33" t="n"/>
      <c r="E175" s="33" t="n"/>
      <c r="F175" s="33" t="n"/>
      <c r="G175" s="33" t="n"/>
      <c r="H175" s="33" t="n"/>
    </row>
    <row r="176">
      <c r="A176" s="33" t="n"/>
      <c r="B176" s="33" t="n"/>
      <c r="C176" s="33" t="n"/>
      <c r="D176" s="33" t="n"/>
      <c r="E176" s="33" t="n"/>
      <c r="F176" s="33" t="n"/>
      <c r="G176" s="33" t="n"/>
      <c r="H176" s="33" t="n"/>
    </row>
    <row r="177">
      <c r="A177" s="33" t="n"/>
      <c r="B177" s="33" t="n"/>
      <c r="C177" s="33" t="n"/>
      <c r="D177" s="33" t="n"/>
      <c r="E177" s="33" t="n"/>
      <c r="F177" s="33" t="n"/>
      <c r="G177" s="33" t="n"/>
      <c r="H177" s="33" t="n"/>
    </row>
    <row r="178">
      <c r="A178" s="33" t="n"/>
      <c r="B178" s="33" t="n"/>
      <c r="C178" s="33" t="n"/>
      <c r="D178" s="33" t="n"/>
      <c r="E178" s="33" t="n"/>
      <c r="F178" s="33" t="n"/>
      <c r="G178" s="33" t="n"/>
      <c r="H178" s="33" t="n"/>
    </row>
    <row r="179">
      <c r="A179" s="33" t="n"/>
      <c r="B179" s="33" t="n"/>
      <c r="C179" s="33" t="n"/>
      <c r="D179" s="33" t="n"/>
      <c r="E179" s="33" t="n"/>
      <c r="F179" s="33" t="n"/>
      <c r="G179" s="33" t="n"/>
      <c r="H179" s="33" t="n"/>
    </row>
    <row r="180">
      <c r="A180" s="33" t="n"/>
      <c r="B180" s="33" t="n"/>
      <c r="C180" s="33" t="n"/>
      <c r="D180" s="33" t="n"/>
      <c r="E180" s="33" t="n"/>
      <c r="F180" s="33" t="n"/>
      <c r="G180" s="33" t="n"/>
      <c r="H180" s="33" t="n"/>
    </row>
    <row r="181">
      <c r="A181" s="33" t="n"/>
      <c r="B181" s="33" t="n"/>
      <c r="C181" s="33" t="n"/>
      <c r="D181" s="33" t="n"/>
      <c r="E181" s="33" t="n"/>
      <c r="F181" s="33" t="n"/>
      <c r="G181" s="33" t="n"/>
      <c r="H181" s="33" t="n"/>
    </row>
    <row r="182">
      <c r="A182" s="33" t="n"/>
      <c r="B182" s="33" t="n"/>
      <c r="C182" s="33" t="n"/>
      <c r="D182" s="33" t="n"/>
      <c r="E182" s="33" t="n"/>
      <c r="F182" s="33" t="n"/>
      <c r="G182" s="33" t="n"/>
      <c r="H182" s="33" t="n"/>
    </row>
    <row r="183">
      <c r="A183" s="33" t="n"/>
      <c r="B183" s="33" t="n"/>
      <c r="C183" s="33" t="n"/>
      <c r="D183" s="33" t="n"/>
      <c r="E183" s="33" t="n"/>
      <c r="F183" s="33" t="n"/>
      <c r="G183" s="33" t="n"/>
      <c r="H183" s="33" t="n"/>
    </row>
    <row r="184">
      <c r="A184" s="33" t="n"/>
      <c r="B184" s="33" t="n"/>
      <c r="C184" s="33" t="n"/>
      <c r="D184" s="33" t="n"/>
      <c r="E184" s="33" t="n"/>
      <c r="F184" s="33" t="n"/>
      <c r="G184" s="33" t="n"/>
      <c r="H184" s="33" t="n"/>
    </row>
    <row r="185">
      <c r="A185" s="33" t="n"/>
      <c r="B185" s="33" t="n"/>
      <c r="C185" s="33" t="n"/>
      <c r="D185" s="33" t="n"/>
      <c r="E185" s="33" t="n"/>
      <c r="F185" s="33" t="n"/>
      <c r="G185" s="33" t="n"/>
      <c r="H185" s="33" t="n"/>
    </row>
    <row r="186">
      <c r="A186" s="33" t="n"/>
      <c r="B186" s="33" t="n"/>
      <c r="C186" s="33" t="n"/>
      <c r="D186" s="33" t="n"/>
      <c r="E186" s="33" t="n"/>
      <c r="F186" s="33" t="n"/>
      <c r="G186" s="33" t="n"/>
      <c r="H186" s="33" t="n"/>
    </row>
    <row r="187">
      <c r="A187" s="33" t="n"/>
      <c r="B187" s="33" t="n"/>
      <c r="C187" s="33" t="n"/>
      <c r="D187" s="33" t="n"/>
      <c r="E187" s="33" t="n"/>
      <c r="F187" s="33" t="n"/>
      <c r="G187" s="33" t="n"/>
      <c r="H187" s="33" t="n"/>
    </row>
    <row r="188">
      <c r="A188" s="33" t="n"/>
      <c r="B188" s="33" t="n"/>
      <c r="C188" s="33" t="n"/>
      <c r="D188" s="33" t="n"/>
      <c r="E188" s="33" t="n"/>
      <c r="F188" s="33" t="n"/>
      <c r="G188" s="33" t="n"/>
      <c r="H188" s="33" t="n"/>
    </row>
    <row r="189">
      <c r="A189" s="33" t="n"/>
      <c r="B189" s="33" t="n"/>
      <c r="C189" s="33" t="n"/>
      <c r="D189" s="33" t="n"/>
      <c r="E189" s="33" t="n"/>
      <c r="F189" s="33" t="n"/>
      <c r="G189" s="33" t="n"/>
      <c r="H189" s="33" t="n"/>
    </row>
    <row r="190">
      <c r="A190" s="33" t="n"/>
      <c r="B190" s="33" t="n"/>
      <c r="C190" s="33" t="n"/>
      <c r="D190" s="33" t="n"/>
      <c r="E190" s="33" t="n"/>
      <c r="F190" s="33" t="n"/>
      <c r="G190" s="33" t="n"/>
      <c r="H190" s="33" t="n"/>
    </row>
    <row r="191">
      <c r="A191" s="33" t="n"/>
      <c r="B191" s="33" t="n"/>
      <c r="C191" s="33" t="n"/>
      <c r="D191" s="33" t="n"/>
      <c r="E191" s="33" t="n"/>
      <c r="F191" s="33" t="n"/>
      <c r="G191" s="33" t="n"/>
      <c r="H191" s="33" t="n"/>
    </row>
    <row r="192">
      <c r="A192" s="33" t="n"/>
      <c r="B192" s="33" t="n"/>
      <c r="C192" s="33" t="n"/>
      <c r="D192" s="33" t="n"/>
      <c r="E192" s="33" t="n"/>
      <c r="F192" s="33" t="n"/>
      <c r="G192" s="33" t="n"/>
      <c r="H192" s="33" t="n"/>
    </row>
    <row r="193">
      <c r="A193" s="33" t="n"/>
      <c r="B193" s="33" t="n"/>
      <c r="C193" s="33" t="n"/>
      <c r="D193" s="33" t="n"/>
      <c r="E193" s="33" t="n"/>
      <c r="F193" s="33" t="n"/>
      <c r="G193" s="33" t="n"/>
      <c r="H193" s="33" t="n"/>
    </row>
    <row r="194">
      <c r="A194" s="33" t="n"/>
      <c r="B194" s="33" t="n"/>
      <c r="C194" s="33" t="n"/>
      <c r="D194" s="33" t="n"/>
      <c r="E194" s="33" t="n"/>
      <c r="F194" s="33" t="n"/>
      <c r="G194" s="33" t="n"/>
      <c r="H194" s="33" t="n"/>
    </row>
    <row r="195">
      <c r="A195" s="33" t="n"/>
      <c r="B195" s="33" t="n"/>
      <c r="C195" s="33" t="n"/>
      <c r="D195" s="33" t="n"/>
      <c r="E195" s="33" t="n"/>
      <c r="F195" s="33" t="n"/>
      <c r="G195" s="33" t="n"/>
      <c r="H195" s="33" t="n"/>
    </row>
    <row r="196">
      <c r="A196" s="33" t="n"/>
      <c r="B196" s="33" t="n"/>
      <c r="C196" s="33" t="n"/>
      <c r="D196" s="33" t="n"/>
      <c r="E196" s="33" t="n"/>
      <c r="F196" s="33" t="n"/>
      <c r="G196" s="33" t="n"/>
      <c r="H196" s="33" t="n"/>
    </row>
    <row r="197">
      <c r="A197" s="33" t="n"/>
      <c r="B197" s="33" t="n"/>
      <c r="C197" s="33" t="n"/>
      <c r="D197" s="33" t="n"/>
      <c r="E197" s="33" t="n"/>
      <c r="F197" s="33" t="n"/>
      <c r="G197" s="33" t="n"/>
      <c r="H197" s="33" t="n"/>
    </row>
    <row r="198">
      <c r="A198" s="33" t="n"/>
      <c r="B198" s="33" t="n"/>
      <c r="C198" s="33" t="n"/>
      <c r="D198" s="33" t="n"/>
      <c r="E198" s="33" t="n"/>
      <c r="F198" s="33" t="n"/>
      <c r="G198" s="33" t="n"/>
      <c r="H198" s="33" t="n"/>
    </row>
    <row r="199">
      <c r="A199" s="33" t="n"/>
      <c r="B199" s="33" t="n"/>
      <c r="C199" s="33" t="n"/>
      <c r="D199" s="33" t="n"/>
      <c r="E199" s="33" t="n"/>
      <c r="F199" s="33" t="n"/>
      <c r="G199" s="33" t="n"/>
      <c r="H199" s="33" t="n"/>
    </row>
    <row r="200">
      <c r="A200" s="33" t="n"/>
      <c r="B200" s="33" t="n"/>
      <c r="C200" s="33" t="n"/>
      <c r="D200" s="33" t="n"/>
      <c r="E200" s="33" t="n"/>
      <c r="F200" s="33" t="n"/>
      <c r="G200" s="33" t="n"/>
      <c r="H200" s="33" t="n"/>
    </row>
    <row r="201">
      <c r="A201" s="33" t="n"/>
      <c r="B201" s="33" t="n"/>
      <c r="C201" s="33" t="n"/>
      <c r="D201" s="33" t="n"/>
      <c r="E201" s="33" t="n"/>
      <c r="F201" s="33" t="n"/>
      <c r="G201" s="33" t="n"/>
      <c r="H201" s="33" t="n"/>
    </row>
    <row r="202">
      <c r="A202" s="33" t="n"/>
      <c r="B202" s="33" t="n"/>
      <c r="C202" s="33" t="n"/>
      <c r="D202" s="33" t="n"/>
      <c r="E202" s="33" t="n"/>
      <c r="F202" s="33" t="n"/>
      <c r="G202" s="33" t="n"/>
      <c r="H202" s="33" t="n"/>
    </row>
    <row r="203">
      <c r="A203" s="33" t="n"/>
      <c r="B203" s="33" t="n"/>
      <c r="C203" s="33" t="n"/>
      <c r="D203" s="33" t="n"/>
      <c r="E203" s="33" t="n"/>
      <c r="F203" s="33" t="n"/>
      <c r="G203" s="33" t="n"/>
      <c r="H203" s="33" t="n"/>
    </row>
    <row r="204">
      <c r="A204" s="33" t="n"/>
      <c r="B204" s="33" t="n"/>
      <c r="C204" s="33" t="n"/>
      <c r="D204" s="33" t="n"/>
      <c r="E204" s="33" t="n"/>
      <c r="F204" s="33" t="n"/>
      <c r="G204" s="33" t="n"/>
      <c r="H204" s="33" t="n"/>
    </row>
    <row r="205">
      <c r="A205" s="33" t="n"/>
      <c r="B205" s="33" t="n"/>
      <c r="C205" s="33" t="n"/>
      <c r="D205" s="33" t="n"/>
      <c r="E205" s="33" t="n"/>
      <c r="F205" s="33" t="n"/>
      <c r="G205" s="33" t="n"/>
      <c r="H205" s="33" t="n"/>
    </row>
    <row r="206">
      <c r="A206" s="33" t="n"/>
      <c r="B206" s="33" t="n"/>
      <c r="C206" s="33" t="n"/>
      <c r="D206" s="33" t="n"/>
      <c r="E206" s="33" t="n"/>
      <c r="F206" s="33" t="n"/>
      <c r="G206" s="33" t="n"/>
      <c r="H206" s="33" t="n"/>
    </row>
    <row r="207">
      <c r="A207" s="33" t="n"/>
      <c r="B207" s="33" t="n"/>
      <c r="C207" s="33" t="n"/>
      <c r="D207" s="33" t="n"/>
      <c r="E207" s="33" t="n"/>
      <c r="F207" s="33" t="n"/>
      <c r="G207" s="33" t="n"/>
      <c r="H207" s="33" t="n"/>
    </row>
    <row r="208">
      <c r="A208" s="33" t="n"/>
      <c r="B208" s="33" t="n"/>
      <c r="C208" s="33" t="n"/>
      <c r="D208" s="33" t="n"/>
      <c r="E208" s="33" t="n"/>
      <c r="F208" s="33" t="n"/>
      <c r="G208" s="33" t="n"/>
      <c r="H208" s="33" t="n"/>
    </row>
    <row r="209">
      <c r="A209" s="33" t="n"/>
      <c r="B209" s="33" t="n"/>
      <c r="C209" s="33" t="n"/>
      <c r="D209" s="33" t="n"/>
      <c r="E209" s="33" t="n"/>
      <c r="F209" s="33" t="n"/>
      <c r="G209" s="33" t="n"/>
      <c r="H209" s="33" t="n"/>
    </row>
    <row r="210">
      <c r="A210" s="33" t="n"/>
      <c r="B210" s="33" t="n"/>
      <c r="C210" s="33" t="n"/>
      <c r="D210" s="33" t="n"/>
      <c r="E210" s="33" t="n"/>
      <c r="F210" s="33" t="n"/>
      <c r="G210" s="33" t="n"/>
      <c r="H210" s="33" t="n"/>
    </row>
    <row r="211">
      <c r="A211" s="33" t="n"/>
      <c r="B211" s="33" t="n"/>
      <c r="C211" s="33" t="n"/>
      <c r="D211" s="33" t="n"/>
      <c r="E211" s="33" t="n"/>
      <c r="F211" s="33" t="n"/>
      <c r="G211" s="33" t="n"/>
      <c r="H211" s="33" t="n"/>
    </row>
    <row r="212">
      <c r="A212" s="33" t="n"/>
      <c r="B212" s="33" t="n"/>
      <c r="C212" s="33" t="n"/>
      <c r="D212" s="33" t="n"/>
      <c r="E212" s="33" t="n"/>
      <c r="F212" s="33" t="n"/>
      <c r="G212" s="33" t="n"/>
      <c r="H212" s="33" t="n"/>
    </row>
    <row r="213">
      <c r="A213" s="33" t="n"/>
      <c r="B213" s="33" t="n"/>
      <c r="C213" s="33" t="n"/>
      <c r="D213" s="33" t="n"/>
      <c r="E213" s="33" t="n"/>
      <c r="F213" s="33" t="n"/>
      <c r="G213" s="33" t="n"/>
      <c r="H213" s="33" t="n"/>
    </row>
    <row r="214">
      <c r="A214" s="33" t="n"/>
      <c r="B214" s="33" t="n"/>
      <c r="C214" s="33" t="n"/>
      <c r="D214" s="33" t="n"/>
      <c r="E214" s="33" t="n"/>
      <c r="F214" s="33" t="n"/>
      <c r="G214" s="33" t="n"/>
      <c r="H214" s="33" t="n"/>
    </row>
    <row r="215">
      <c r="A215" s="33" t="n"/>
      <c r="B215" s="33" t="n"/>
      <c r="C215" s="33" t="n"/>
      <c r="D215" s="33" t="n"/>
      <c r="E215" s="33" t="n"/>
      <c r="F215" s="33" t="n"/>
      <c r="G215" s="33" t="n"/>
      <c r="H215" s="33" t="n"/>
    </row>
    <row r="216">
      <c r="A216" s="33" t="n"/>
      <c r="B216" s="33" t="n"/>
      <c r="C216" s="33" t="n"/>
      <c r="D216" s="33" t="n"/>
      <c r="E216" s="33" t="n"/>
      <c r="F216" s="33" t="n"/>
      <c r="G216" s="33" t="n"/>
      <c r="H216" s="33" t="n"/>
    </row>
    <row r="217">
      <c r="A217" s="33" t="n"/>
      <c r="B217" s="33" t="n"/>
      <c r="C217" s="33" t="n"/>
      <c r="D217" s="33" t="n"/>
      <c r="E217" s="33" t="n"/>
      <c r="F217" s="33" t="n"/>
      <c r="G217" s="33" t="n"/>
      <c r="H217" s="33" t="n"/>
    </row>
    <row r="218">
      <c r="A218" s="33" t="n"/>
      <c r="B218" s="33" t="n"/>
      <c r="C218" s="33" t="n"/>
      <c r="D218" s="33" t="n"/>
      <c r="E218" s="33" t="n"/>
      <c r="F218" s="33" t="n"/>
      <c r="G218" s="33" t="n"/>
      <c r="H218" s="33" t="n"/>
    </row>
    <row r="219">
      <c r="A219" s="33" t="n"/>
      <c r="B219" s="33" t="n"/>
      <c r="C219" s="33" t="n"/>
      <c r="D219" s="33" t="n"/>
      <c r="E219" s="33" t="n"/>
      <c r="F219" s="33" t="n"/>
      <c r="G219" s="33" t="n"/>
      <c r="H219" s="33" t="n"/>
    </row>
    <row r="220">
      <c r="A220" s="33" t="n"/>
      <c r="B220" s="33" t="n"/>
      <c r="C220" s="33" t="n"/>
      <c r="D220" s="33" t="n"/>
      <c r="E220" s="33" t="n"/>
      <c r="F220" s="33" t="n"/>
      <c r="G220" s="33" t="n"/>
      <c r="H220" s="33" t="n"/>
    </row>
    <row r="221">
      <c r="A221" s="33" t="n"/>
      <c r="B221" s="33" t="n"/>
      <c r="C221" s="33" t="n"/>
      <c r="D221" s="33" t="n"/>
      <c r="E221" s="33" t="n"/>
      <c r="F221" s="33" t="n"/>
      <c r="G221" s="33" t="n"/>
      <c r="H221" s="33" t="n"/>
    </row>
    <row r="222">
      <c r="A222" s="33" t="n"/>
      <c r="B222" s="33" t="n"/>
      <c r="C222" s="33" t="n"/>
      <c r="D222" s="33" t="n"/>
      <c r="E222" s="33" t="n"/>
      <c r="F222" s="33" t="n"/>
      <c r="G222" s="33" t="n"/>
      <c r="H222" s="33" t="n"/>
    </row>
    <row r="223">
      <c r="A223" s="33" t="n"/>
      <c r="B223" s="33" t="n"/>
      <c r="C223" s="33" t="n"/>
      <c r="D223" s="33" t="n"/>
      <c r="E223" s="33" t="n"/>
      <c r="F223" s="33" t="n"/>
      <c r="G223" s="33" t="n"/>
      <c r="H223" s="33" t="n"/>
    </row>
    <row r="224">
      <c r="A224" s="33" t="n"/>
      <c r="B224" s="33" t="n"/>
      <c r="C224" s="33" t="n"/>
      <c r="D224" s="33" t="n"/>
      <c r="E224" s="33" t="n"/>
      <c r="F224" s="33" t="n"/>
      <c r="G224" s="33" t="n"/>
      <c r="H224" s="33" t="n"/>
    </row>
    <row r="225">
      <c r="A225" s="33" t="n"/>
      <c r="B225" s="33" t="n"/>
      <c r="C225" s="33" t="n"/>
      <c r="D225" s="33" t="n"/>
      <c r="E225" s="33" t="n"/>
      <c r="F225" s="33" t="n"/>
      <c r="G225" s="33" t="n"/>
      <c r="H225" s="33" t="n"/>
    </row>
    <row r="226">
      <c r="A226" s="33" t="n"/>
      <c r="B226" s="33" t="n"/>
      <c r="C226" s="33" t="n"/>
      <c r="D226" s="33" t="n"/>
      <c r="E226" s="33" t="n"/>
      <c r="F226" s="33" t="n"/>
      <c r="G226" s="33" t="n"/>
      <c r="H226" s="33" t="n"/>
    </row>
    <row r="227">
      <c r="A227" s="33" t="n"/>
      <c r="B227" s="33" t="n"/>
      <c r="C227" s="33" t="n"/>
      <c r="D227" s="33" t="n"/>
      <c r="E227" s="33" t="n"/>
      <c r="F227" s="33" t="n"/>
      <c r="G227" s="33" t="n"/>
      <c r="H227" s="33" t="n"/>
    </row>
    <row r="228">
      <c r="A228" s="33" t="n"/>
      <c r="B228" s="33" t="n"/>
      <c r="C228" s="33" t="n"/>
      <c r="D228" s="33" t="n"/>
      <c r="E228" s="33" t="n"/>
      <c r="F228" s="33" t="n"/>
      <c r="G228" s="33" t="n"/>
      <c r="H228" s="33" t="n"/>
    </row>
    <row r="229">
      <c r="A229" s="33" t="n"/>
      <c r="B229" s="33" t="n"/>
      <c r="C229" s="33" t="n"/>
      <c r="D229" s="33" t="n"/>
      <c r="E229" s="33" t="n"/>
      <c r="F229" s="33" t="n"/>
      <c r="G229" s="33" t="n"/>
      <c r="H229" s="33" t="n"/>
    </row>
    <row r="230">
      <c r="A230" s="33" t="n"/>
      <c r="B230" s="33" t="n"/>
      <c r="C230" s="33" t="n"/>
      <c r="D230" s="33" t="n"/>
      <c r="E230" s="33" t="n"/>
      <c r="F230" s="33" t="n"/>
      <c r="G230" s="33" t="n"/>
      <c r="H230" s="33" t="n"/>
    </row>
    <row r="231">
      <c r="A231" s="33" t="n"/>
      <c r="B231" s="33" t="n"/>
      <c r="C231" s="33" t="n"/>
      <c r="D231" s="33" t="n"/>
      <c r="E231" s="33" t="n"/>
      <c r="F231" s="33" t="n"/>
      <c r="G231" s="33" t="n"/>
      <c r="H231" s="33" t="n"/>
    </row>
    <row r="232">
      <c r="A232" s="33" t="n"/>
      <c r="B232" s="33" t="n"/>
      <c r="C232" s="33" t="n"/>
      <c r="D232" s="33" t="n"/>
      <c r="E232" s="33" t="n"/>
      <c r="F232" s="33" t="n"/>
      <c r="G232" s="33" t="n"/>
      <c r="H232" s="33" t="n"/>
    </row>
    <row r="233">
      <c r="A233" s="33" t="n"/>
      <c r="B233" s="33" t="n"/>
      <c r="C233" s="33" t="n"/>
      <c r="D233" s="33" t="n"/>
      <c r="E233" s="33" t="n"/>
      <c r="F233" s="33" t="n"/>
      <c r="G233" s="33" t="n"/>
      <c r="H233" s="33" t="n"/>
    </row>
    <row r="234">
      <c r="A234" s="33" t="n"/>
      <c r="B234" s="33" t="n"/>
      <c r="C234" s="33" t="n"/>
      <c r="D234" s="33" t="n"/>
      <c r="E234" s="33" t="n"/>
      <c r="F234" s="33" t="n"/>
      <c r="G234" s="33" t="n"/>
      <c r="H234" s="33" t="n"/>
    </row>
    <row r="235">
      <c r="A235" s="33" t="n"/>
      <c r="B235" s="33" t="n"/>
      <c r="C235" s="33" t="n"/>
      <c r="D235" s="33" t="n"/>
      <c r="E235" s="33" t="n"/>
      <c r="F235" s="33" t="n"/>
      <c r="G235" s="33" t="n"/>
      <c r="H235" s="33" t="n"/>
    </row>
    <row r="236">
      <c r="A236" s="33" t="n"/>
      <c r="B236" s="33" t="n"/>
      <c r="C236" s="33" t="n"/>
      <c r="D236" s="33" t="n"/>
      <c r="E236" s="33" t="n"/>
      <c r="F236" s="33" t="n"/>
      <c r="G236" s="33" t="n"/>
      <c r="H236" s="33" t="n"/>
    </row>
    <row r="237">
      <c r="A237" s="33" t="n"/>
      <c r="B237" s="33" t="n"/>
      <c r="C237" s="33" t="n"/>
      <c r="D237" s="33" t="n"/>
      <c r="E237" s="33" t="n"/>
      <c r="F237" s="33" t="n"/>
      <c r="G237" s="33" t="n"/>
      <c r="H237" s="33" t="n"/>
    </row>
    <row r="238">
      <c r="A238" s="33" t="n"/>
      <c r="B238" s="33" t="n"/>
      <c r="C238" s="33" t="n"/>
      <c r="D238" s="33" t="n"/>
      <c r="E238" s="33" t="n"/>
      <c r="F238" s="33" t="n"/>
      <c r="G238" s="33" t="n"/>
      <c r="H238" s="33" t="n"/>
    </row>
    <row r="239">
      <c r="A239" s="33" t="n"/>
      <c r="B239" s="33" t="n"/>
      <c r="C239" s="33" t="n"/>
      <c r="D239" s="33" t="n"/>
      <c r="E239" s="33" t="n"/>
      <c r="F239" s="33" t="n"/>
      <c r="G239" s="33" t="n"/>
      <c r="H239" s="33" t="n"/>
    </row>
    <row r="240">
      <c r="A240" s="33" t="n"/>
      <c r="B240" s="33" t="n"/>
      <c r="C240" s="33" t="n"/>
      <c r="D240" s="33" t="n"/>
      <c r="E240" s="33" t="n"/>
      <c r="F240" s="33" t="n"/>
      <c r="G240" s="33" t="n"/>
      <c r="H240" s="33" t="n"/>
    </row>
    <row r="241">
      <c r="A241" s="33" t="n"/>
      <c r="B241" s="33" t="n"/>
      <c r="C241" s="33" t="n"/>
      <c r="D241" s="33" t="n"/>
      <c r="E241" s="33" t="n"/>
      <c r="F241" s="33" t="n"/>
      <c r="G241" s="33" t="n"/>
      <c r="H241" s="33" t="n"/>
    </row>
    <row r="242">
      <c r="A242" s="33" t="n"/>
      <c r="B242" s="33" t="n"/>
      <c r="C242" s="33" t="n"/>
      <c r="D242" s="33" t="n"/>
      <c r="E242" s="33" t="n"/>
      <c r="F242" s="33" t="n"/>
      <c r="G242" s="33" t="n"/>
      <c r="H242" s="33" t="n"/>
    </row>
    <row r="243">
      <c r="A243" s="33" t="n"/>
      <c r="B243" s="33" t="n"/>
      <c r="C243" s="33" t="n"/>
      <c r="D243" s="33" t="n"/>
      <c r="E243" s="33" t="n"/>
      <c r="F243" s="33" t="n"/>
      <c r="G243" s="33" t="n"/>
      <c r="H243" s="33" t="n"/>
    </row>
    <row r="244">
      <c r="A244" s="33" t="n"/>
      <c r="B244" s="33" t="n"/>
      <c r="C244" s="33" t="n"/>
      <c r="D244" s="33" t="n"/>
      <c r="E244" s="33" t="n"/>
      <c r="F244" s="33" t="n"/>
      <c r="G244" s="33" t="n"/>
      <c r="H244" s="33" t="n"/>
    </row>
    <row r="245">
      <c r="A245" s="33" t="n"/>
      <c r="B245" s="33" t="n"/>
      <c r="C245" s="33" t="n"/>
      <c r="D245" s="33" t="n"/>
      <c r="E245" s="33" t="n"/>
      <c r="F245" s="33" t="n"/>
      <c r="G245" s="33" t="n"/>
      <c r="H245" s="33" t="n"/>
    </row>
    <row r="246">
      <c r="A246" s="33" t="n"/>
      <c r="B246" s="33" t="n"/>
      <c r="C246" s="33" t="n"/>
      <c r="D246" s="33" t="n"/>
      <c r="E246" s="33" t="n"/>
      <c r="F246" s="33" t="n"/>
      <c r="G246" s="33" t="n"/>
      <c r="H246" s="33" t="n"/>
    </row>
    <row r="247">
      <c r="A247" s="33" t="n"/>
      <c r="B247" s="33" t="n"/>
      <c r="C247" s="33" t="n"/>
      <c r="D247" s="33" t="n"/>
      <c r="E247" s="33" t="n"/>
      <c r="F247" s="33" t="n"/>
      <c r="G247" s="33" t="n"/>
      <c r="H247" s="33" t="n"/>
    </row>
    <row r="248">
      <c r="A248" s="33" t="n"/>
      <c r="B248" s="33" t="n"/>
      <c r="C248" s="33" t="n"/>
      <c r="D248" s="33" t="n"/>
      <c r="E248" s="33" t="n"/>
      <c r="F248" s="33" t="n"/>
      <c r="G248" s="33" t="n"/>
      <c r="H248" s="33" t="n"/>
    </row>
    <row r="249">
      <c r="A249" s="33" t="n"/>
      <c r="B249" s="33" t="n"/>
      <c r="C249" s="33" t="n"/>
      <c r="D249" s="33" t="n"/>
      <c r="E249" s="33" t="n"/>
      <c r="F249" s="33" t="n"/>
      <c r="G249" s="33" t="n"/>
      <c r="H249" s="33" t="n"/>
    </row>
    <row r="250">
      <c r="A250" s="33" t="n"/>
      <c r="B250" s="33" t="n"/>
      <c r="C250" s="33" t="n"/>
      <c r="D250" s="33" t="n"/>
      <c r="E250" s="33" t="n"/>
      <c r="F250" s="33" t="n"/>
      <c r="G250" s="33" t="n"/>
      <c r="H250" s="33" t="n"/>
    </row>
    <row r="251">
      <c r="A251" s="33" t="n"/>
      <c r="B251" s="33" t="n"/>
      <c r="C251" s="33" t="n"/>
      <c r="D251" s="33" t="n"/>
      <c r="E251" s="33" t="n"/>
      <c r="F251" s="33" t="n"/>
      <c r="G251" s="33" t="n"/>
      <c r="H251" s="33" t="n"/>
    </row>
    <row r="252">
      <c r="A252" s="33" t="n"/>
      <c r="B252" s="33" t="n"/>
      <c r="C252" s="33" t="n"/>
      <c r="D252" s="33" t="n"/>
      <c r="E252" s="33" t="n"/>
      <c r="F252" s="33" t="n"/>
      <c r="G252" s="33" t="n"/>
      <c r="H252" s="33" t="n"/>
    </row>
    <row r="253">
      <c r="A253" s="33" t="n"/>
      <c r="B253" s="33" t="n"/>
      <c r="C253" s="33" t="n"/>
      <c r="D253" s="33" t="n"/>
      <c r="E253" s="33" t="n"/>
      <c r="F253" s="33" t="n"/>
      <c r="G253" s="33" t="n"/>
      <c r="H253" s="33" t="n"/>
    </row>
    <row r="254">
      <c r="A254" s="33" t="n"/>
      <c r="B254" s="33" t="n"/>
      <c r="C254" s="33" t="n"/>
      <c r="D254" s="33" t="n"/>
      <c r="E254" s="33" t="n"/>
      <c r="F254" s="33" t="n"/>
      <c r="G254" s="33" t="n"/>
      <c r="H254" s="33" t="n"/>
    </row>
    <row r="255">
      <c r="A255" s="33" t="n"/>
      <c r="B255" s="33" t="n"/>
      <c r="C255" s="33" t="n"/>
      <c r="D255" s="33" t="n"/>
      <c r="E255" s="33" t="n"/>
      <c r="F255" s="33" t="n"/>
      <c r="G255" s="33" t="n"/>
      <c r="H255" s="33" t="n"/>
    </row>
    <row r="256">
      <c r="A256" s="33" t="n"/>
      <c r="B256" s="33" t="n"/>
      <c r="C256" s="33" t="n"/>
      <c r="D256" s="33" t="n"/>
      <c r="E256" s="33" t="n"/>
      <c r="F256" s="33" t="n"/>
      <c r="G256" s="33" t="n"/>
      <c r="H256" s="33" t="n"/>
    </row>
    <row r="257">
      <c r="A257" s="33" t="n"/>
      <c r="B257" s="33" t="n"/>
      <c r="C257" s="33" t="n"/>
      <c r="D257" s="33" t="n"/>
      <c r="E257" s="33" t="n"/>
      <c r="F257" s="33" t="n"/>
      <c r="G257" s="33" t="n"/>
      <c r="H257" s="33" t="n"/>
    </row>
    <row r="258">
      <c r="A258" s="33" t="n"/>
      <c r="B258" s="33" t="n"/>
      <c r="C258" s="33" t="n"/>
      <c r="D258" s="33" t="n"/>
      <c r="E258" s="33" t="n"/>
      <c r="F258" s="33" t="n"/>
      <c r="G258" s="33" t="n"/>
      <c r="H258" s="33" t="n"/>
    </row>
    <row r="259">
      <c r="A259" s="33" t="n"/>
      <c r="B259" s="33" t="n"/>
      <c r="C259" s="33" t="n"/>
      <c r="D259" s="33" t="n"/>
      <c r="E259" s="33" t="n"/>
      <c r="F259" s="33" t="n"/>
      <c r="G259" s="33" t="n"/>
      <c r="H259" s="33" t="n"/>
    </row>
    <row r="260">
      <c r="A260" s="33" t="n"/>
      <c r="B260" s="33" t="n"/>
      <c r="C260" s="33" t="n"/>
      <c r="D260" s="33" t="n"/>
      <c r="E260" s="33" t="n"/>
      <c r="F260" s="33" t="n"/>
      <c r="G260" s="33" t="n"/>
      <c r="H260" s="33" t="n"/>
    </row>
    <row r="261">
      <c r="A261" s="33" t="n"/>
      <c r="B261" s="33" t="n"/>
      <c r="C261" s="33" t="n"/>
      <c r="D261" s="33" t="n"/>
      <c r="E261" s="33" t="n"/>
      <c r="F261" s="33" t="n"/>
      <c r="G261" s="33" t="n"/>
      <c r="H261" s="33" t="n"/>
    </row>
    <row r="262">
      <c r="A262" s="33" t="n"/>
      <c r="B262" s="33" t="n"/>
      <c r="C262" s="33" t="n"/>
      <c r="D262" s="33" t="n"/>
      <c r="E262" s="33" t="n"/>
      <c r="F262" s="33" t="n"/>
      <c r="G262" s="33" t="n"/>
      <c r="H262" s="33" t="n"/>
    </row>
    <row r="263">
      <c r="A263" s="33" t="n"/>
      <c r="B263" s="33" t="n"/>
      <c r="C263" s="33" t="n"/>
      <c r="D263" s="33" t="n"/>
      <c r="E263" s="33" t="n"/>
      <c r="F263" s="33" t="n"/>
      <c r="G263" s="33" t="n"/>
      <c r="H263" s="33" t="n"/>
    </row>
    <row r="264">
      <c r="A264" s="33" t="n"/>
      <c r="B264" s="33" t="n"/>
      <c r="C264" s="33" t="n"/>
      <c r="D264" s="33" t="n"/>
      <c r="E264" s="33" t="n"/>
      <c r="F264" s="33" t="n"/>
      <c r="G264" s="33" t="n"/>
      <c r="H264" s="33" t="n"/>
    </row>
    <row r="265">
      <c r="A265" s="33" t="n"/>
      <c r="B265" s="33" t="n"/>
      <c r="C265" s="33" t="n"/>
      <c r="D265" s="33" t="n"/>
      <c r="E265" s="33" t="n"/>
      <c r="F265" s="33" t="n"/>
      <c r="G265" s="33" t="n"/>
      <c r="H265" s="33" t="n"/>
    </row>
    <row r="266">
      <c r="A266" s="33" t="n"/>
      <c r="B266" s="33" t="n"/>
      <c r="C266" s="33" t="n"/>
      <c r="D266" s="33" t="n"/>
      <c r="E266" s="33" t="n"/>
      <c r="F266" s="33" t="n"/>
      <c r="G266" s="33" t="n"/>
      <c r="H266" s="33" t="n"/>
    </row>
    <row r="267">
      <c r="A267" s="33" t="n"/>
      <c r="B267" s="33" t="n"/>
      <c r="C267" s="33" t="n"/>
      <c r="D267" s="33" t="n"/>
      <c r="E267" s="33" t="n"/>
      <c r="F267" s="33" t="n"/>
      <c r="G267" s="33" t="n"/>
      <c r="H267" s="33" t="n"/>
    </row>
    <row r="268">
      <c r="A268" s="33" t="n"/>
      <c r="B268" s="33" t="n"/>
      <c r="C268" s="33" t="n"/>
      <c r="D268" s="33" t="n"/>
      <c r="E268" s="33" t="n"/>
      <c r="F268" s="33" t="n"/>
      <c r="G268" s="33" t="n"/>
      <c r="H268" s="33" t="n"/>
    </row>
    <row r="269">
      <c r="A269" s="33" t="n"/>
      <c r="B269" s="33" t="n"/>
      <c r="C269" s="33" t="n"/>
      <c r="D269" s="33" t="n"/>
      <c r="E269" s="33" t="n"/>
      <c r="F269" s="33" t="n"/>
      <c r="G269" s="33" t="n"/>
      <c r="H269" s="33" t="n"/>
    </row>
    <row r="270">
      <c r="A270" s="33" t="n"/>
      <c r="B270" s="33" t="n"/>
      <c r="C270" s="33" t="n"/>
      <c r="D270" s="33" t="n"/>
      <c r="E270" s="33" t="n"/>
      <c r="F270" s="33" t="n"/>
      <c r="G270" s="33" t="n"/>
      <c r="H270" s="33" t="n"/>
    </row>
    <row r="271">
      <c r="A271" s="33" t="n"/>
      <c r="B271" s="33" t="n"/>
      <c r="C271" s="33" t="n"/>
      <c r="D271" s="33" t="n"/>
      <c r="E271" s="33" t="n"/>
      <c r="F271" s="33" t="n"/>
      <c r="G271" s="33" t="n"/>
      <c r="H271" s="33" t="n"/>
    </row>
    <row r="272">
      <c r="A272" s="33" t="n"/>
      <c r="B272" s="33" t="n"/>
      <c r="C272" s="33" t="n"/>
      <c r="D272" s="33" t="n"/>
      <c r="E272" s="33" t="n"/>
      <c r="F272" s="33" t="n"/>
      <c r="G272" s="33" t="n"/>
      <c r="H272" s="33" t="n"/>
    </row>
    <row r="273">
      <c r="A273" s="33" t="n"/>
      <c r="B273" s="33" t="n"/>
      <c r="C273" s="33" t="n"/>
      <c r="D273" s="33" t="n"/>
      <c r="E273" s="33" t="n"/>
      <c r="F273" s="33" t="n"/>
      <c r="G273" s="33" t="n"/>
      <c r="H273" s="33" t="n"/>
    </row>
    <row r="274">
      <c r="A274" s="33" t="n"/>
      <c r="B274" s="33" t="n"/>
      <c r="C274" s="33" t="n"/>
      <c r="D274" s="33" t="n"/>
      <c r="E274" s="33" t="n"/>
      <c r="F274" s="33" t="n"/>
      <c r="G274" s="33" t="n"/>
      <c r="H274" s="33" t="n"/>
    </row>
    <row r="275">
      <c r="A275" s="33" t="n"/>
      <c r="B275" s="33" t="n"/>
      <c r="C275" s="33" t="n"/>
      <c r="D275" s="33" t="n"/>
      <c r="E275" s="33" t="n"/>
      <c r="F275" s="33" t="n"/>
      <c r="G275" s="33" t="n"/>
      <c r="H275" s="33" t="n"/>
    </row>
    <row r="276">
      <c r="A276" s="33" t="n"/>
      <c r="B276" s="33" t="n"/>
      <c r="C276" s="33" t="n"/>
      <c r="D276" s="33" t="n"/>
      <c r="E276" s="33" t="n"/>
      <c r="F276" s="33" t="n"/>
      <c r="G276" s="33" t="n"/>
      <c r="H276" s="33" t="n"/>
    </row>
    <row r="277">
      <c r="A277" s="33" t="n"/>
      <c r="B277" s="33" t="n"/>
      <c r="C277" s="33" t="n"/>
      <c r="D277" s="33" t="n"/>
      <c r="E277" s="33" t="n"/>
      <c r="F277" s="33" t="n"/>
      <c r="G277" s="33" t="n"/>
      <c r="H277" s="33" t="n"/>
    </row>
    <row r="278">
      <c r="A278" s="33" t="n"/>
      <c r="B278" s="33" t="n"/>
      <c r="C278" s="33" t="n"/>
      <c r="D278" s="33" t="n"/>
      <c r="E278" s="33" t="n"/>
      <c r="F278" s="33" t="n"/>
      <c r="G278" s="33" t="n"/>
      <c r="H278" s="33" t="n"/>
    </row>
    <row r="279">
      <c r="A279" s="33" t="n"/>
      <c r="B279" s="33" t="n"/>
      <c r="C279" s="33" t="n"/>
      <c r="D279" s="33" t="n"/>
      <c r="E279" s="33" t="n"/>
      <c r="F279" s="33" t="n"/>
      <c r="G279" s="33" t="n"/>
      <c r="H279" s="33" t="n"/>
    </row>
    <row r="280">
      <c r="A280" s="33" t="n"/>
      <c r="B280" s="33" t="n"/>
      <c r="C280" s="33" t="n"/>
      <c r="D280" s="33" t="n"/>
      <c r="E280" s="33" t="n"/>
      <c r="F280" s="33" t="n"/>
      <c r="G280" s="33" t="n"/>
      <c r="H280" s="33" t="n"/>
    </row>
    <row r="281">
      <c r="A281" s="33" t="n"/>
      <c r="B281" s="33" t="n"/>
      <c r="C281" s="33" t="n"/>
      <c r="D281" s="33" t="n"/>
      <c r="E281" s="33" t="n"/>
      <c r="F281" s="33" t="n"/>
      <c r="G281" s="33" t="n"/>
      <c r="H281" s="33" t="n"/>
    </row>
    <row r="282">
      <c r="A282" s="33" t="n"/>
      <c r="B282" s="33" t="n"/>
      <c r="C282" s="33" t="n"/>
      <c r="D282" s="33" t="n"/>
      <c r="E282" s="33" t="n"/>
      <c r="F282" s="33" t="n"/>
      <c r="G282" s="33" t="n"/>
      <c r="H282" s="33" t="n"/>
    </row>
    <row r="283">
      <c r="A283" s="33" t="n"/>
      <c r="B283" s="33" t="n"/>
      <c r="C283" s="33" t="n"/>
      <c r="D283" s="33" t="n"/>
      <c r="E283" s="33" t="n"/>
      <c r="F283" s="33" t="n"/>
      <c r="G283" s="33" t="n"/>
      <c r="H283" s="33" t="n"/>
    </row>
    <row r="284">
      <c r="A284" s="33" t="n"/>
      <c r="B284" s="33" t="n"/>
      <c r="C284" s="33" t="n"/>
      <c r="D284" s="33" t="n"/>
      <c r="E284" s="33" t="n"/>
      <c r="F284" s="33" t="n"/>
      <c r="G284" s="33" t="n"/>
      <c r="H284" s="33" t="n"/>
    </row>
    <row r="285">
      <c r="A285" s="33" t="n"/>
      <c r="B285" s="33" t="n"/>
      <c r="C285" s="33" t="n"/>
      <c r="D285" s="33" t="n"/>
      <c r="E285" s="33" t="n"/>
      <c r="F285" s="33" t="n"/>
      <c r="G285" s="33" t="n"/>
      <c r="H285" s="33" t="n"/>
    </row>
    <row r="286">
      <c r="A286" s="33" t="n"/>
      <c r="B286" s="33" t="n"/>
      <c r="C286" s="33" t="n"/>
      <c r="D286" s="33" t="n"/>
      <c r="E286" s="33" t="n"/>
      <c r="F286" s="33" t="n"/>
      <c r="G286" s="33" t="n"/>
      <c r="H286" s="33" t="n"/>
    </row>
    <row r="287">
      <c r="A287" s="33" t="n"/>
      <c r="B287" s="33" t="n"/>
      <c r="C287" s="33" t="n"/>
      <c r="D287" s="33" t="n"/>
      <c r="E287" s="33" t="n"/>
      <c r="F287" s="33" t="n"/>
      <c r="G287" s="33" t="n"/>
      <c r="H287" s="33" t="n"/>
    </row>
    <row r="288">
      <c r="A288" s="33" t="n"/>
      <c r="B288" s="33" t="n"/>
      <c r="C288" s="33" t="n"/>
      <c r="D288" s="33" t="n"/>
      <c r="E288" s="33" t="n"/>
      <c r="F288" s="33" t="n"/>
      <c r="G288" s="33" t="n"/>
      <c r="H288" s="33" t="n"/>
    </row>
    <row r="289">
      <c r="A289" s="33" t="n"/>
      <c r="B289" s="33" t="n"/>
      <c r="C289" s="33" t="n"/>
      <c r="D289" s="33" t="n"/>
      <c r="E289" s="33" t="n"/>
      <c r="F289" s="33" t="n"/>
      <c r="G289" s="33" t="n"/>
      <c r="H289" s="33" t="n"/>
    </row>
    <row r="290">
      <c r="A290" s="33" t="n"/>
      <c r="B290" s="33" t="n"/>
      <c r="C290" s="33" t="n"/>
      <c r="D290" s="33" t="n"/>
      <c r="E290" s="33" t="n"/>
      <c r="F290" s="33" t="n"/>
      <c r="G290" s="33" t="n"/>
      <c r="H290" s="33" t="n"/>
    </row>
    <row r="291">
      <c r="A291" s="33" t="n"/>
      <c r="B291" s="33" t="n"/>
      <c r="C291" s="33" t="n"/>
      <c r="D291" s="33" t="n"/>
      <c r="E291" s="33" t="n"/>
      <c r="F291" s="33" t="n"/>
      <c r="G291" s="33" t="n"/>
      <c r="H291" s="33" t="n"/>
    </row>
    <row r="292">
      <c r="A292" s="33" t="n"/>
      <c r="B292" s="33" t="n"/>
      <c r="C292" s="33" t="n"/>
      <c r="D292" s="33" t="n"/>
      <c r="E292" s="33" t="n"/>
      <c r="F292" s="33" t="n"/>
      <c r="G292" s="33" t="n"/>
      <c r="H292" s="33" t="n"/>
    </row>
    <row r="293">
      <c r="A293" s="33" t="n"/>
      <c r="B293" s="33" t="n"/>
      <c r="C293" s="33" t="n"/>
      <c r="D293" s="33" t="n"/>
      <c r="E293" s="33" t="n"/>
      <c r="F293" s="33" t="n"/>
      <c r="G293" s="33" t="n"/>
      <c r="H293" s="33" t="n"/>
    </row>
    <row r="294">
      <c r="A294" s="33" t="n"/>
      <c r="B294" s="33" t="n"/>
      <c r="C294" s="33" t="n"/>
      <c r="D294" s="33" t="n"/>
      <c r="E294" s="33" t="n"/>
      <c r="F294" s="33" t="n"/>
      <c r="G294" s="33" t="n"/>
      <c r="H294" s="33" t="n"/>
    </row>
    <row r="295">
      <c r="A295" s="33" t="n"/>
      <c r="B295" s="33" t="n"/>
      <c r="C295" s="33" t="n"/>
      <c r="D295" s="33" t="n"/>
      <c r="E295" s="33" t="n"/>
      <c r="F295" s="33" t="n"/>
      <c r="G295" s="33" t="n"/>
      <c r="H295" s="33" t="n"/>
    </row>
    <row r="296">
      <c r="A296" s="33" t="n"/>
      <c r="B296" s="33" t="n"/>
      <c r="C296" s="33" t="n"/>
      <c r="D296" s="33" t="n"/>
      <c r="E296" s="33" t="n"/>
      <c r="F296" s="33" t="n"/>
      <c r="G296" s="33" t="n"/>
      <c r="H296" s="33" t="n"/>
    </row>
    <row r="297">
      <c r="A297" s="33" t="n"/>
      <c r="B297" s="33" t="n"/>
      <c r="C297" s="33" t="n"/>
      <c r="D297" s="33" t="n"/>
      <c r="E297" s="33" t="n"/>
      <c r="F297" s="33" t="n"/>
      <c r="G297" s="33" t="n"/>
      <c r="H297" s="33" t="n"/>
    </row>
    <row r="298">
      <c r="A298" s="33" t="n"/>
      <c r="B298" s="33" t="n"/>
      <c r="C298" s="33" t="n"/>
      <c r="D298" s="33" t="n"/>
      <c r="E298" s="33" t="n"/>
      <c r="F298" s="33" t="n"/>
      <c r="G298" s="33" t="n"/>
      <c r="H298" s="33" t="n"/>
    </row>
    <row r="299">
      <c r="A299" s="33" t="n"/>
      <c r="B299" s="33" t="n"/>
      <c r="C299" s="33" t="n"/>
      <c r="D299" s="33" t="n"/>
      <c r="E299" s="33" t="n"/>
      <c r="F299" s="33" t="n"/>
      <c r="G299" s="33" t="n"/>
      <c r="H299" s="33" t="n"/>
    </row>
    <row r="300">
      <c r="A300" s="33" t="n"/>
      <c r="B300" s="33" t="n"/>
      <c r="C300" s="33" t="n"/>
      <c r="D300" s="33" t="n"/>
      <c r="E300" s="33" t="n"/>
      <c r="F300" s="33" t="n"/>
      <c r="G300" s="33" t="n"/>
      <c r="H300" s="33" t="n"/>
    </row>
    <row r="301">
      <c r="A301" s="33" t="n"/>
      <c r="B301" s="33" t="n"/>
      <c r="C301" s="33" t="n"/>
      <c r="D301" s="33" t="n"/>
      <c r="E301" s="33" t="n"/>
      <c r="F301" s="33" t="n"/>
      <c r="G301" s="33" t="n"/>
      <c r="H301" s="33" t="n"/>
    </row>
    <row r="302">
      <c r="A302" s="33" t="n"/>
      <c r="B302" s="33" t="n"/>
      <c r="C302" s="33" t="n"/>
      <c r="D302" s="33" t="n"/>
      <c r="E302" s="33" t="n"/>
      <c r="F302" s="33" t="n"/>
      <c r="G302" s="33" t="n"/>
      <c r="H302" s="33" t="n"/>
    </row>
    <row r="303">
      <c r="A303" s="33" t="n"/>
      <c r="B303" s="33" t="n"/>
      <c r="C303" s="33" t="n"/>
      <c r="D303" s="33" t="n"/>
      <c r="E303" s="33" t="n"/>
      <c r="F303" s="33" t="n"/>
      <c r="G303" s="33" t="n"/>
      <c r="H303" s="33" t="n"/>
    </row>
    <row r="304">
      <c r="A304" s="33" t="n"/>
      <c r="B304" s="33" t="n"/>
      <c r="C304" s="33" t="n"/>
      <c r="D304" s="33" t="n"/>
      <c r="E304" s="33" t="n"/>
      <c r="F304" s="33" t="n"/>
      <c r="G304" s="33" t="n"/>
      <c r="H304" s="33" t="n"/>
    </row>
    <row r="305">
      <c r="A305" s="33" t="n"/>
      <c r="B305" s="33" t="n"/>
      <c r="C305" s="33" t="n"/>
      <c r="D305" s="33" t="n"/>
      <c r="E305" s="33" t="n"/>
      <c r="F305" s="33" t="n"/>
      <c r="G305" s="33" t="n"/>
      <c r="H305" s="33" t="n"/>
    </row>
    <row r="306">
      <c r="A306" s="33" t="n"/>
      <c r="B306" s="33" t="n"/>
      <c r="C306" s="33" t="n"/>
      <c r="D306" s="33" t="n"/>
      <c r="E306" s="33" t="n"/>
      <c r="F306" s="33" t="n"/>
      <c r="G306" s="33" t="n"/>
      <c r="H306" s="33" t="n"/>
    </row>
    <row r="307">
      <c r="A307" s="33" t="n"/>
      <c r="B307" s="33" t="n"/>
      <c r="C307" s="33" t="n"/>
      <c r="D307" s="33" t="n"/>
      <c r="E307" s="33" t="n"/>
      <c r="F307" s="33" t="n"/>
      <c r="G307" s="33" t="n"/>
      <c r="H307" s="33" t="n"/>
    </row>
    <row r="308">
      <c r="A308" s="33" t="n"/>
      <c r="B308" s="33" t="n"/>
      <c r="C308" s="33" t="n"/>
      <c r="D308" s="33" t="n"/>
      <c r="E308" s="33" t="n"/>
      <c r="F308" s="33" t="n"/>
      <c r="G308" s="33" t="n"/>
      <c r="H308" s="33" t="n"/>
    </row>
    <row r="309">
      <c r="A309" s="33" t="n"/>
      <c r="B309" s="33" t="n"/>
      <c r="C309" s="33" t="n"/>
      <c r="D309" s="33" t="n"/>
      <c r="E309" s="33" t="n"/>
      <c r="F309" s="33" t="n"/>
      <c r="G309" s="33" t="n"/>
      <c r="H309" s="33" t="n"/>
    </row>
    <row r="310">
      <c r="A310" s="33" t="n"/>
      <c r="B310" s="33" t="n"/>
      <c r="C310" s="33" t="n"/>
      <c r="D310" s="33" t="n"/>
      <c r="E310" s="33" t="n"/>
      <c r="F310" s="33" t="n"/>
      <c r="G310" s="33" t="n"/>
      <c r="H310" s="33" t="n"/>
    </row>
    <row r="311">
      <c r="A311" s="33" t="n"/>
      <c r="B311" s="33" t="n"/>
      <c r="C311" s="33" t="n"/>
      <c r="D311" s="33" t="n"/>
      <c r="E311" s="33" t="n"/>
      <c r="F311" s="33" t="n"/>
      <c r="G311" s="33" t="n"/>
      <c r="H311" s="33" t="n"/>
    </row>
    <row r="312">
      <c r="A312" s="33" t="n"/>
      <c r="B312" s="33" t="n"/>
      <c r="C312" s="33" t="n"/>
      <c r="D312" s="33" t="n"/>
      <c r="E312" s="33" t="n"/>
      <c r="F312" s="33" t="n"/>
      <c r="G312" s="33" t="n"/>
      <c r="H312" s="33" t="n"/>
    </row>
    <row r="313">
      <c r="A313" s="33" t="n"/>
      <c r="B313" s="33" t="n"/>
      <c r="C313" s="33" t="n"/>
      <c r="D313" s="33" t="n"/>
      <c r="E313" s="33" t="n"/>
      <c r="F313" s="33" t="n"/>
      <c r="G313" s="33" t="n"/>
      <c r="H313" s="33" t="n"/>
    </row>
    <row r="314">
      <c r="A314" s="33" t="n"/>
      <c r="B314" s="33" t="n"/>
      <c r="C314" s="33" t="n"/>
      <c r="D314" s="33" t="n"/>
      <c r="E314" s="33" t="n"/>
      <c r="F314" s="33" t="n"/>
      <c r="G314" s="33" t="n"/>
      <c r="H314" s="33" t="n"/>
    </row>
    <row r="315">
      <c r="A315" s="33" t="n"/>
      <c r="B315" s="33" t="n"/>
      <c r="C315" s="33" t="n"/>
      <c r="D315" s="33" t="n"/>
      <c r="E315" s="33" t="n"/>
      <c r="F315" s="33" t="n"/>
      <c r="G315" s="33" t="n"/>
      <c r="H315" s="33" t="n"/>
    </row>
    <row r="316">
      <c r="A316" s="33" t="n"/>
      <c r="B316" s="33" t="n"/>
      <c r="C316" s="33" t="n"/>
      <c r="D316" s="33" t="n"/>
      <c r="E316" s="33" t="n"/>
      <c r="F316" s="33" t="n"/>
      <c r="G316" s="33" t="n"/>
      <c r="H316" s="33" t="n"/>
    </row>
    <row r="317">
      <c r="A317" s="33" t="n"/>
      <c r="B317" s="33" t="n"/>
      <c r="C317" s="33" t="n"/>
      <c r="D317" s="33" t="n"/>
      <c r="E317" s="33" t="n"/>
      <c r="F317" s="33" t="n"/>
      <c r="G317" s="33" t="n"/>
      <c r="H317" s="33" t="n"/>
    </row>
    <row r="318">
      <c r="A318" s="33" t="n"/>
      <c r="B318" s="33" t="n"/>
      <c r="C318" s="33" t="n"/>
      <c r="D318" s="33" t="n"/>
      <c r="E318" s="33" t="n"/>
      <c r="F318" s="33" t="n"/>
      <c r="G318" s="33" t="n"/>
      <c r="H318" s="33" t="n"/>
    </row>
    <row r="319">
      <c r="A319" s="33" t="n"/>
      <c r="B319" s="33" t="n"/>
      <c r="C319" s="33" t="n"/>
      <c r="D319" s="33" t="n"/>
      <c r="E319" s="33" t="n"/>
      <c r="F319" s="33" t="n"/>
      <c r="G319" s="33" t="n"/>
      <c r="H319" s="33" t="n"/>
    </row>
    <row r="320">
      <c r="A320" s="33" t="n"/>
      <c r="B320" s="33" t="n"/>
      <c r="C320" s="33" t="n"/>
      <c r="D320" s="33" t="n"/>
      <c r="E320" s="33" t="n"/>
      <c r="F320" s="33" t="n"/>
      <c r="G320" s="33" t="n"/>
      <c r="H320" s="33" t="n"/>
    </row>
    <row r="321">
      <c r="A321" s="33" t="n"/>
      <c r="B321" s="33" t="n"/>
      <c r="C321" s="33" t="n"/>
      <c r="D321" s="33" t="n"/>
      <c r="E321" s="33" t="n"/>
      <c r="F321" s="33" t="n"/>
      <c r="G321" s="33" t="n"/>
      <c r="H321" s="33" t="n"/>
    </row>
    <row r="322">
      <c r="A322" s="33" t="n"/>
      <c r="B322" s="33" t="n"/>
      <c r="C322" s="33" t="n"/>
      <c r="D322" s="33" t="n"/>
      <c r="E322" s="33" t="n"/>
      <c r="F322" s="33" t="n"/>
      <c r="G322" s="33" t="n"/>
      <c r="H322" s="33" t="n"/>
    </row>
    <row r="323">
      <c r="A323" s="33" t="n"/>
      <c r="B323" s="33" t="n"/>
      <c r="C323" s="33" t="n"/>
      <c r="D323" s="33" t="n"/>
      <c r="E323" s="33" t="n"/>
      <c r="F323" s="33" t="n"/>
      <c r="G323" s="33" t="n"/>
      <c r="H323" s="33" t="n"/>
    </row>
    <row r="324">
      <c r="A324" s="33" t="n"/>
      <c r="B324" s="33" t="n"/>
      <c r="C324" s="33" t="n"/>
      <c r="D324" s="33" t="n"/>
      <c r="E324" s="33" t="n"/>
      <c r="F324" s="33" t="n"/>
      <c r="G324" s="33" t="n"/>
      <c r="H324" s="33" t="n"/>
    </row>
    <row r="325">
      <c r="A325" s="33" t="n"/>
      <c r="B325" s="33" t="n"/>
      <c r="C325" s="33" t="n"/>
      <c r="D325" s="33" t="n"/>
      <c r="E325" s="33" t="n"/>
      <c r="F325" s="33" t="n"/>
      <c r="G325" s="33" t="n"/>
      <c r="H325" s="33" t="n"/>
    </row>
    <row r="326">
      <c r="A326" s="33" t="n"/>
      <c r="B326" s="33" t="n"/>
      <c r="C326" s="33" t="n"/>
      <c r="D326" s="33" t="n"/>
      <c r="E326" s="33" t="n"/>
      <c r="F326" s="33" t="n"/>
      <c r="G326" s="33" t="n"/>
      <c r="H326" s="33" t="n"/>
    </row>
    <row r="327">
      <c r="A327" s="33" t="n"/>
      <c r="B327" s="33" t="n"/>
      <c r="C327" s="33" t="n"/>
      <c r="D327" s="33" t="n"/>
      <c r="E327" s="33" t="n"/>
      <c r="F327" s="33" t="n"/>
      <c r="G327" s="33" t="n"/>
      <c r="H327" s="33" t="n"/>
    </row>
    <row r="328">
      <c r="A328" s="33" t="n"/>
      <c r="B328" s="33" t="n"/>
      <c r="C328" s="33" t="n"/>
      <c r="D328" s="33" t="n"/>
      <c r="E328" s="33" t="n"/>
      <c r="F328" s="33" t="n"/>
      <c r="G328" s="33" t="n"/>
      <c r="H328" s="33" t="n"/>
    </row>
    <row r="329">
      <c r="A329" s="33" t="n"/>
      <c r="B329" s="33" t="n"/>
      <c r="C329" s="33" t="n"/>
      <c r="D329" s="33" t="n"/>
      <c r="E329" s="33" t="n"/>
      <c r="F329" s="33" t="n"/>
      <c r="G329" s="33" t="n"/>
      <c r="H329" s="33" t="n"/>
    </row>
    <row r="330">
      <c r="A330" s="33" t="n"/>
      <c r="B330" s="33" t="n"/>
      <c r="C330" s="33" t="n"/>
      <c r="D330" s="33" t="n"/>
      <c r="E330" s="33" t="n"/>
      <c r="F330" s="33" t="n"/>
      <c r="G330" s="33" t="n"/>
      <c r="H330" s="33" t="n"/>
    </row>
    <row r="331">
      <c r="A331" s="33" t="n"/>
      <c r="B331" s="33" t="n"/>
      <c r="C331" s="33" t="n"/>
      <c r="D331" s="33" t="n"/>
      <c r="E331" s="33" t="n"/>
      <c r="F331" s="33" t="n"/>
      <c r="G331" s="33" t="n"/>
      <c r="H331" s="33" t="n"/>
    </row>
    <row r="332">
      <c r="A332" s="33" t="n"/>
      <c r="B332" s="33" t="n"/>
      <c r="C332" s="33" t="n"/>
      <c r="D332" s="33" t="n"/>
      <c r="E332" s="33" t="n"/>
      <c r="F332" s="33" t="n"/>
      <c r="G332" s="33" t="n"/>
      <c r="H332" s="33" t="n"/>
    </row>
    <row r="333">
      <c r="A333" s="33" t="n"/>
      <c r="B333" s="33" t="n"/>
      <c r="C333" s="33" t="n"/>
      <c r="D333" s="33" t="n"/>
      <c r="E333" s="33" t="n"/>
      <c r="F333" s="33" t="n"/>
      <c r="G333" s="33" t="n"/>
      <c r="H333" s="33" t="n"/>
    </row>
    <row r="334">
      <c r="A334" s="33" t="n"/>
      <c r="B334" s="33" t="n"/>
      <c r="C334" s="33" t="n"/>
      <c r="D334" s="33" t="n"/>
      <c r="E334" s="33" t="n"/>
      <c r="F334" s="33" t="n"/>
      <c r="G334" s="33" t="n"/>
      <c r="H334" s="33" t="n"/>
    </row>
    <row r="335">
      <c r="A335" s="33" t="n"/>
      <c r="B335" s="33" t="n"/>
      <c r="C335" s="33" t="n"/>
      <c r="D335" s="33" t="n"/>
      <c r="E335" s="33" t="n"/>
      <c r="F335" s="33" t="n"/>
      <c r="G335" s="33" t="n"/>
      <c r="H335" s="33" t="n"/>
    </row>
    <row r="336">
      <c r="A336" s="33" t="n"/>
      <c r="B336" s="33" t="n"/>
      <c r="C336" s="33" t="n"/>
      <c r="D336" s="33" t="n"/>
      <c r="E336" s="33" t="n"/>
      <c r="F336" s="33" t="n"/>
      <c r="G336" s="33" t="n"/>
      <c r="H336" s="33" t="n"/>
    </row>
    <row r="337">
      <c r="A337" s="33" t="n"/>
      <c r="B337" s="33" t="n"/>
      <c r="C337" s="33" t="n"/>
      <c r="D337" s="33" t="n"/>
      <c r="E337" s="33" t="n"/>
      <c r="F337" s="33" t="n"/>
      <c r="G337" s="33" t="n"/>
      <c r="H337" s="33" t="n"/>
    </row>
    <row r="338">
      <c r="A338" s="33" t="n"/>
      <c r="B338" s="33" t="n"/>
      <c r="C338" s="33" t="n"/>
      <c r="D338" s="33" t="n"/>
      <c r="E338" s="33" t="n"/>
      <c r="F338" s="33" t="n"/>
      <c r="G338" s="33" t="n"/>
      <c r="H338" s="33" t="n"/>
    </row>
    <row r="339">
      <c r="A339" s="33" t="n"/>
      <c r="B339" s="33" t="n"/>
      <c r="C339" s="33" t="n"/>
      <c r="D339" s="33" t="n"/>
      <c r="E339" s="33" t="n"/>
      <c r="F339" s="33" t="n"/>
      <c r="G339" s="33" t="n"/>
      <c r="H339" s="33" t="n"/>
    </row>
    <row r="340">
      <c r="A340" s="33" t="n"/>
      <c r="B340" s="33" t="n"/>
      <c r="C340" s="33" t="n"/>
      <c r="D340" s="33" t="n"/>
      <c r="E340" s="33" t="n"/>
      <c r="F340" s="33" t="n"/>
      <c r="G340" s="33" t="n"/>
      <c r="H340" s="33" t="n"/>
    </row>
    <row r="341">
      <c r="A341" s="33" t="n"/>
      <c r="B341" s="33" t="n"/>
      <c r="C341" s="33" t="n"/>
      <c r="D341" s="33" t="n"/>
      <c r="E341" s="33" t="n"/>
      <c r="F341" s="33" t="n"/>
      <c r="G341" s="33" t="n"/>
      <c r="H341" s="33" t="n"/>
    </row>
    <row r="342">
      <c r="A342" s="33" t="n"/>
      <c r="B342" s="33" t="n"/>
      <c r="C342" s="33" t="n"/>
      <c r="D342" s="33" t="n"/>
      <c r="E342" s="33" t="n"/>
      <c r="F342" s="33" t="n"/>
      <c r="G342" s="33" t="n"/>
      <c r="H342" s="33" t="n"/>
    </row>
    <row r="343">
      <c r="A343" s="33" t="n"/>
      <c r="B343" s="33" t="n"/>
      <c r="C343" s="33" t="n"/>
      <c r="D343" s="33" t="n"/>
      <c r="E343" s="33" t="n"/>
      <c r="F343" s="33" t="n"/>
      <c r="G343" s="33" t="n"/>
      <c r="H343" s="33" t="n"/>
    </row>
    <row r="344">
      <c r="A344" s="33" t="n"/>
      <c r="B344" s="33" t="n"/>
      <c r="C344" s="33" t="n"/>
      <c r="D344" s="33" t="n"/>
      <c r="E344" s="33" t="n"/>
      <c r="F344" s="33" t="n"/>
      <c r="G344" s="33" t="n"/>
      <c r="H344" s="33" t="n"/>
    </row>
    <row r="345">
      <c r="A345" s="33" t="n"/>
      <c r="B345" s="33" t="n"/>
      <c r="C345" s="33" t="n"/>
      <c r="D345" s="33" t="n"/>
      <c r="E345" s="33" t="n"/>
      <c r="F345" s="33" t="n"/>
      <c r="G345" s="33" t="n"/>
      <c r="H345" s="33" t="n"/>
    </row>
    <row r="346">
      <c r="A346" s="33" t="n"/>
      <c r="B346" s="33" t="n"/>
      <c r="C346" s="33" t="n"/>
      <c r="D346" s="33" t="n"/>
      <c r="E346" s="33" t="n"/>
      <c r="F346" s="33" t="n"/>
      <c r="G346" s="33" t="n"/>
      <c r="H346" s="33" t="n"/>
    </row>
    <row r="347">
      <c r="A347" s="33" t="n"/>
      <c r="B347" s="33" t="n"/>
      <c r="C347" s="33" t="n"/>
      <c r="D347" s="33" t="n"/>
      <c r="E347" s="33" t="n"/>
      <c r="F347" s="33" t="n"/>
      <c r="G347" s="33" t="n"/>
      <c r="H347" s="33" t="n"/>
    </row>
    <row r="348">
      <c r="A348" s="33" t="n"/>
      <c r="B348" s="33" t="n"/>
      <c r="C348" s="33" t="n"/>
      <c r="D348" s="33" t="n"/>
      <c r="E348" s="33" t="n"/>
      <c r="F348" s="33" t="n"/>
      <c r="G348" s="33" t="n"/>
      <c r="H348" s="33" t="n"/>
    </row>
    <row r="349">
      <c r="A349" s="33" t="n"/>
      <c r="B349" s="33" t="n"/>
      <c r="C349" s="33" t="n"/>
      <c r="D349" s="33" t="n"/>
      <c r="E349" s="33" t="n"/>
      <c r="F349" s="33" t="n"/>
      <c r="G349" s="33" t="n"/>
      <c r="H349" s="33" t="n"/>
    </row>
    <row r="350">
      <c r="A350" s="33" t="n"/>
      <c r="B350" s="33" t="n"/>
      <c r="C350" s="33" t="n"/>
      <c r="D350" s="33" t="n"/>
      <c r="E350" s="33" t="n"/>
      <c r="F350" s="33" t="n"/>
      <c r="G350" s="33" t="n"/>
      <c r="H350" s="33" t="n"/>
    </row>
    <row r="351">
      <c r="A351" s="33" t="n"/>
      <c r="B351" s="33" t="n"/>
      <c r="C351" s="33" t="n"/>
      <c r="D351" s="33" t="n"/>
      <c r="E351" s="33" t="n"/>
      <c r="F351" s="33" t="n"/>
      <c r="G351" s="33" t="n"/>
      <c r="H351" s="33" t="n"/>
    </row>
    <row r="352">
      <c r="A352" s="33" t="n"/>
      <c r="B352" s="33" t="n"/>
      <c r="C352" s="33" t="n"/>
      <c r="D352" s="33" t="n"/>
      <c r="E352" s="33" t="n"/>
      <c r="F352" s="33" t="n"/>
      <c r="G352" s="33" t="n"/>
      <c r="H352" s="33" t="n"/>
    </row>
    <row r="353">
      <c r="A353" s="33" t="n"/>
      <c r="B353" s="33" t="n"/>
      <c r="C353" s="33" t="n"/>
      <c r="D353" s="33" t="n"/>
      <c r="E353" s="33" t="n"/>
      <c r="F353" s="33" t="n"/>
      <c r="G353" s="33" t="n"/>
      <c r="H353" s="33" t="n"/>
    </row>
    <row r="354">
      <c r="A354" s="33" t="n"/>
      <c r="B354" s="33" t="n"/>
      <c r="C354" s="33" t="n"/>
      <c r="D354" s="33" t="n"/>
      <c r="E354" s="33" t="n"/>
      <c r="F354" s="33" t="n"/>
      <c r="G354" s="33" t="n"/>
      <c r="H354" s="33" t="n"/>
    </row>
    <row r="355">
      <c r="A355" s="33" t="n"/>
      <c r="B355" s="33" t="n"/>
      <c r="C355" s="33" t="n"/>
      <c r="D355" s="33" t="n"/>
      <c r="E355" s="33" t="n"/>
      <c r="F355" s="33" t="n"/>
      <c r="G355" s="33" t="n"/>
      <c r="H355" s="33" t="n"/>
    </row>
    <row r="356">
      <c r="A356" s="33" t="n"/>
      <c r="B356" s="33" t="n"/>
      <c r="C356" s="33" t="n"/>
      <c r="D356" s="33" t="n"/>
      <c r="E356" s="33" t="n"/>
      <c r="F356" s="33" t="n"/>
      <c r="G356" s="33" t="n"/>
      <c r="H356" s="33" t="n"/>
    </row>
    <row r="357">
      <c r="A357" s="33" t="n"/>
      <c r="B357" s="33" t="n"/>
      <c r="C357" s="33" t="n"/>
      <c r="D357" s="33" t="n"/>
      <c r="E357" s="33" t="n"/>
      <c r="F357" s="33" t="n"/>
      <c r="G357" s="33" t="n"/>
      <c r="H357" s="33" t="n"/>
    </row>
    <row r="358">
      <c r="A358" s="33" t="n"/>
      <c r="B358" s="33" t="n"/>
      <c r="C358" s="33" t="n"/>
      <c r="D358" s="33" t="n"/>
      <c r="E358" s="33" t="n"/>
      <c r="F358" s="33" t="n"/>
      <c r="G358" s="33" t="n"/>
      <c r="H358" s="33" t="n"/>
    </row>
    <row r="359">
      <c r="A359" s="33" t="n"/>
      <c r="B359" s="33" t="n"/>
      <c r="C359" s="33" t="n"/>
      <c r="D359" s="33" t="n"/>
      <c r="E359" s="33" t="n"/>
      <c r="F359" s="33" t="n"/>
      <c r="G359" s="33" t="n"/>
      <c r="H359" s="33" t="n"/>
    </row>
    <row r="360">
      <c r="A360" s="33" t="n"/>
      <c r="B360" s="33" t="n"/>
      <c r="C360" s="33" t="n"/>
      <c r="D360" s="33" t="n"/>
      <c r="E360" s="33" t="n"/>
      <c r="F360" s="33" t="n"/>
      <c r="G360" s="33" t="n"/>
      <c r="H360" s="33" t="n"/>
    </row>
    <row r="361">
      <c r="A361" s="33" t="n"/>
      <c r="B361" s="33" t="n"/>
      <c r="C361" s="33" t="n"/>
      <c r="D361" s="33" t="n"/>
      <c r="E361" s="33" t="n"/>
      <c r="F361" s="33" t="n"/>
      <c r="G361" s="33" t="n"/>
      <c r="H361" s="33" t="n"/>
    </row>
    <row r="362">
      <c r="A362" s="33" t="n"/>
      <c r="B362" s="33" t="n"/>
      <c r="C362" s="33" t="n"/>
      <c r="D362" s="33" t="n"/>
      <c r="E362" s="33" t="n"/>
      <c r="F362" s="33" t="n"/>
      <c r="G362" s="33" t="n"/>
      <c r="H362" s="33" t="n"/>
    </row>
    <row r="363">
      <c r="A363" s="33" t="n"/>
      <c r="B363" s="33" t="n"/>
      <c r="C363" s="33" t="n"/>
      <c r="D363" s="33" t="n"/>
      <c r="E363" s="33" t="n"/>
      <c r="F363" s="33" t="n"/>
      <c r="G363" s="33" t="n"/>
      <c r="H363" s="33" t="n"/>
    </row>
    <row r="364">
      <c r="A364" s="33" t="n"/>
      <c r="B364" s="33" t="n"/>
      <c r="C364" s="33" t="n"/>
      <c r="D364" s="33" t="n"/>
      <c r="E364" s="33" t="n"/>
      <c r="F364" s="33" t="n"/>
      <c r="G364" s="33" t="n"/>
      <c r="H364" s="33" t="n"/>
    </row>
    <row r="365">
      <c r="A365" s="33" t="n"/>
      <c r="B365" s="33" t="n"/>
      <c r="C365" s="33" t="n"/>
      <c r="D365" s="33" t="n"/>
      <c r="E365" s="33" t="n"/>
      <c r="F365" s="33" t="n"/>
      <c r="G365" s="33" t="n"/>
      <c r="H365" s="33" t="n"/>
    </row>
    <row r="366">
      <c r="A366" s="33" t="n"/>
      <c r="B366" s="33" t="n"/>
      <c r="C366" s="33" t="n"/>
      <c r="D366" s="33" t="n"/>
      <c r="E366" s="33" t="n"/>
      <c r="F366" s="33" t="n"/>
      <c r="G366" s="33" t="n"/>
      <c r="H366" s="33" t="n"/>
    </row>
    <row r="367">
      <c r="A367" s="33" t="n"/>
      <c r="B367" s="33" t="n"/>
      <c r="C367" s="33" t="n"/>
      <c r="D367" s="33" t="n"/>
      <c r="E367" s="33" t="n"/>
      <c r="F367" s="33" t="n"/>
      <c r="G367" s="33" t="n"/>
      <c r="H367" s="33" t="n"/>
    </row>
    <row r="368">
      <c r="A368" s="33" t="n"/>
      <c r="B368" s="33" t="n"/>
      <c r="C368" s="33" t="n"/>
      <c r="D368" s="33" t="n"/>
      <c r="E368" s="33" t="n"/>
      <c r="F368" s="33" t="n"/>
      <c r="G368" s="33" t="n"/>
      <c r="H368" s="33" t="n"/>
    </row>
    <row r="369">
      <c r="A369" s="33" t="n"/>
      <c r="B369" s="33" t="n"/>
      <c r="C369" s="33" t="n"/>
      <c r="D369" s="33" t="n"/>
      <c r="E369" s="33" t="n"/>
      <c r="F369" s="33" t="n"/>
      <c r="G369" s="33" t="n"/>
      <c r="H369" s="33" t="n"/>
    </row>
    <row r="370">
      <c r="A370" s="33" t="n"/>
      <c r="B370" s="33" t="n"/>
      <c r="C370" s="33" t="n"/>
      <c r="D370" s="33" t="n"/>
      <c r="E370" s="33" t="n"/>
      <c r="F370" s="33" t="n"/>
      <c r="G370" s="33" t="n"/>
      <c r="H370" s="33" t="n"/>
    </row>
    <row r="371">
      <c r="A371" s="33" t="n"/>
      <c r="B371" s="33" t="n"/>
      <c r="C371" s="33" t="n"/>
      <c r="D371" s="33" t="n"/>
      <c r="E371" s="33" t="n"/>
      <c r="F371" s="33" t="n"/>
      <c r="G371" s="33" t="n"/>
      <c r="H371" s="33" t="n"/>
    </row>
    <row r="372">
      <c r="A372" s="33" t="n"/>
      <c r="B372" s="33" t="n"/>
      <c r="C372" s="33" t="n"/>
      <c r="D372" s="33" t="n"/>
      <c r="E372" s="33" t="n"/>
      <c r="F372" s="33" t="n"/>
      <c r="G372" s="33" t="n"/>
      <c r="H372" s="33" t="n"/>
    </row>
    <row r="373">
      <c r="A373" s="33" t="n"/>
      <c r="B373" s="33" t="n"/>
      <c r="C373" s="33" t="n"/>
      <c r="D373" s="33" t="n"/>
      <c r="E373" s="33" t="n"/>
      <c r="F373" s="33" t="n"/>
      <c r="G373" s="33" t="n"/>
      <c r="H373" s="33" t="n"/>
    </row>
    <row r="374">
      <c r="A374" s="33" t="n"/>
      <c r="B374" s="33" t="n"/>
      <c r="C374" s="33" t="n"/>
      <c r="D374" s="33" t="n"/>
      <c r="E374" s="33" t="n"/>
      <c r="F374" s="33" t="n"/>
      <c r="G374" s="33" t="n"/>
      <c r="H374" s="33" t="n"/>
    </row>
    <row r="375">
      <c r="A375" s="33" t="n"/>
      <c r="B375" s="33" t="n"/>
      <c r="C375" s="33" t="n"/>
      <c r="D375" s="33" t="n"/>
      <c r="E375" s="33" t="n"/>
      <c r="F375" s="33" t="n"/>
      <c r="G375" s="33" t="n"/>
      <c r="H375" s="33" t="n"/>
    </row>
    <row r="376">
      <c r="A376" s="33" t="n"/>
      <c r="B376" s="33" t="n"/>
      <c r="C376" s="33" t="n"/>
      <c r="D376" s="33" t="n"/>
      <c r="E376" s="33" t="n"/>
      <c r="F376" s="33" t="n"/>
      <c r="G376" s="33" t="n"/>
      <c r="H376" s="33" t="n"/>
    </row>
    <row r="377">
      <c r="A377" s="33" t="n"/>
      <c r="B377" s="33" t="n"/>
      <c r="C377" s="33" t="n"/>
      <c r="D377" s="33" t="n"/>
      <c r="E377" s="33" t="n"/>
      <c r="F377" s="33" t="n"/>
      <c r="G377" s="33" t="n"/>
      <c r="H377" s="33" t="n"/>
    </row>
    <row r="378">
      <c r="A378" s="33" t="n"/>
      <c r="B378" s="33" t="n"/>
      <c r="C378" s="33" t="n"/>
      <c r="D378" s="33" t="n"/>
      <c r="E378" s="33" t="n"/>
      <c r="F378" s="33" t="n"/>
      <c r="G378" s="33" t="n"/>
      <c r="H378" s="33" t="n"/>
    </row>
    <row r="379">
      <c r="A379" s="33" t="n"/>
      <c r="B379" s="33" t="n"/>
      <c r="C379" s="33" t="n"/>
      <c r="D379" s="33" t="n"/>
      <c r="E379" s="33" t="n"/>
      <c r="F379" s="33" t="n"/>
      <c r="G379" s="33" t="n"/>
      <c r="H379" s="33" t="n"/>
    </row>
    <row r="380">
      <c r="A380" s="33" t="n"/>
      <c r="B380" s="33" t="n"/>
      <c r="C380" s="33" t="n"/>
      <c r="D380" s="33" t="n"/>
      <c r="E380" s="33" t="n"/>
      <c r="F380" s="33" t="n"/>
      <c r="G380" s="33" t="n"/>
      <c r="H380" s="33" t="n"/>
    </row>
    <row r="381">
      <c r="A381" s="33" t="n"/>
      <c r="B381" s="33" t="n"/>
      <c r="C381" s="33" t="n"/>
      <c r="D381" s="33" t="n"/>
      <c r="E381" s="33" t="n"/>
      <c r="F381" s="33" t="n"/>
      <c r="G381" s="33" t="n"/>
      <c r="H381" s="33" t="n"/>
    </row>
    <row r="382">
      <c r="A382" s="33" t="n"/>
      <c r="B382" s="33" t="n"/>
      <c r="C382" s="33" t="n"/>
      <c r="D382" s="33" t="n"/>
      <c r="E382" s="33" t="n"/>
      <c r="F382" s="33" t="n"/>
      <c r="G382" s="33" t="n"/>
      <c r="H382" s="33" t="n"/>
    </row>
    <row r="383">
      <c r="A383" s="33" t="n"/>
      <c r="B383" s="33" t="n"/>
      <c r="C383" s="33" t="n"/>
      <c r="D383" s="33" t="n"/>
      <c r="E383" s="33" t="n"/>
      <c r="F383" s="33" t="n"/>
      <c r="G383" s="33" t="n"/>
      <c r="H383" s="33" t="n"/>
    </row>
    <row r="384">
      <c r="A384" s="33" t="n"/>
      <c r="B384" s="33" t="n"/>
      <c r="C384" s="33" t="n"/>
      <c r="D384" s="33" t="n"/>
      <c r="E384" s="33" t="n"/>
      <c r="F384" s="33" t="n"/>
      <c r="G384" s="33" t="n"/>
      <c r="H384" s="33" t="n"/>
    </row>
    <row r="385">
      <c r="A385" s="33" t="n"/>
      <c r="B385" s="33" t="n"/>
      <c r="C385" s="33" t="n"/>
      <c r="D385" s="33" t="n"/>
      <c r="E385" s="33" t="n"/>
      <c r="F385" s="33" t="n"/>
      <c r="G385" s="33" t="n"/>
      <c r="H385" s="33" t="n"/>
    </row>
    <row r="386">
      <c r="A386" s="33" t="n"/>
      <c r="B386" s="33" t="n"/>
      <c r="C386" s="33" t="n"/>
      <c r="D386" s="33" t="n"/>
      <c r="E386" s="33" t="n"/>
      <c r="F386" s="33" t="n"/>
      <c r="G386" s="33" t="n"/>
      <c r="H386" s="33" t="n"/>
    </row>
    <row r="387">
      <c r="A387" s="33" t="n"/>
      <c r="B387" s="33" t="n"/>
      <c r="C387" s="33" t="n"/>
      <c r="D387" s="33" t="n"/>
      <c r="E387" s="33" t="n"/>
      <c r="F387" s="33" t="n"/>
      <c r="G387" s="33" t="n"/>
      <c r="H387" s="33" t="n"/>
    </row>
    <row r="388">
      <c r="A388" s="33" t="n"/>
      <c r="B388" s="33" t="n"/>
      <c r="C388" s="33" t="n"/>
      <c r="D388" s="33" t="n"/>
      <c r="E388" s="33" t="n"/>
      <c r="F388" s="33" t="n"/>
      <c r="G388" s="33" t="n"/>
      <c r="H388" s="33" t="n"/>
    </row>
    <row r="389">
      <c r="A389" s="33" t="n"/>
      <c r="B389" s="33" t="n"/>
      <c r="C389" s="33" t="n"/>
      <c r="D389" s="33" t="n"/>
      <c r="E389" s="33" t="n"/>
      <c r="F389" s="33" t="n"/>
      <c r="G389" s="33" t="n"/>
      <c r="H389" s="33" t="n"/>
    </row>
    <row r="390">
      <c r="A390" s="33" t="n"/>
      <c r="B390" s="33" t="n"/>
      <c r="C390" s="33" t="n"/>
      <c r="D390" s="33" t="n"/>
      <c r="E390" s="33" t="n"/>
      <c r="F390" s="33" t="n"/>
      <c r="G390" s="33" t="n"/>
      <c r="H390" s="33" t="n"/>
    </row>
    <row r="391">
      <c r="A391" s="33" t="n"/>
      <c r="B391" s="33" t="n"/>
      <c r="C391" s="33" t="n"/>
      <c r="D391" s="33" t="n"/>
      <c r="E391" s="33" t="n"/>
      <c r="F391" s="33" t="n"/>
      <c r="G391" s="33" t="n"/>
      <c r="H391" s="33" t="n"/>
    </row>
    <row r="392">
      <c r="A392" s="33" t="n"/>
      <c r="B392" s="33" t="n"/>
      <c r="C392" s="33" t="n"/>
      <c r="D392" s="33" t="n"/>
      <c r="E392" s="33" t="n"/>
      <c r="F392" s="33" t="n"/>
      <c r="G392" s="33" t="n"/>
      <c r="H392" s="33" t="n"/>
    </row>
    <row r="393">
      <c r="A393" s="33" t="n"/>
      <c r="B393" s="33" t="n"/>
      <c r="C393" s="33" t="n"/>
      <c r="D393" s="33" t="n"/>
      <c r="E393" s="33" t="n"/>
      <c r="F393" s="33" t="n"/>
      <c r="G393" s="33" t="n"/>
      <c r="H393" s="33" t="n"/>
    </row>
    <row r="394">
      <c r="A394" s="33" t="n"/>
      <c r="B394" s="33" t="n"/>
      <c r="C394" s="33" t="n"/>
      <c r="D394" s="33" t="n"/>
      <c r="E394" s="33" t="n"/>
      <c r="F394" s="33" t="n"/>
      <c r="G394" s="33" t="n"/>
      <c r="H394" s="33" t="n"/>
    </row>
    <row r="395">
      <c r="A395" s="33" t="n"/>
      <c r="B395" s="33" t="n"/>
      <c r="C395" s="33" t="n"/>
      <c r="D395" s="33" t="n"/>
      <c r="E395" s="33" t="n"/>
      <c r="F395" s="33" t="n"/>
      <c r="G395" s="33" t="n"/>
      <c r="H395" s="33" t="n"/>
    </row>
    <row r="396">
      <c r="A396" s="33" t="n"/>
      <c r="B396" s="33" t="n"/>
      <c r="C396" s="33" t="n"/>
      <c r="D396" s="33" t="n"/>
      <c r="E396" s="33" t="n"/>
      <c r="F396" s="33" t="n"/>
      <c r="G396" s="33" t="n"/>
      <c r="H396" s="33" t="n"/>
    </row>
    <row r="397">
      <c r="A397" s="33" t="n"/>
      <c r="B397" s="33" t="n"/>
      <c r="C397" s="33" t="n"/>
      <c r="D397" s="33" t="n"/>
      <c r="E397" s="33" t="n"/>
      <c r="F397" s="33" t="n"/>
      <c r="G397" s="33" t="n"/>
      <c r="H397" s="33" t="n"/>
    </row>
    <row r="398">
      <c r="A398" s="33" t="n"/>
      <c r="B398" s="33" t="n"/>
      <c r="C398" s="33" t="n"/>
      <c r="D398" s="33" t="n"/>
      <c r="E398" s="33" t="n"/>
      <c r="F398" s="33" t="n"/>
      <c r="G398" s="33" t="n"/>
      <c r="H398" s="33" t="n"/>
    </row>
    <row r="399">
      <c r="A399" s="33" t="n"/>
      <c r="B399" s="33" t="n"/>
      <c r="C399" s="33" t="n"/>
      <c r="D399" s="33" t="n"/>
      <c r="E399" s="33" t="n"/>
      <c r="F399" s="33" t="n"/>
      <c r="G399" s="33" t="n"/>
      <c r="H399" s="33" t="n"/>
    </row>
    <row r="400">
      <c r="A400" s="33" t="n"/>
      <c r="B400" s="33" t="n"/>
      <c r="C400" s="33" t="n"/>
      <c r="D400" s="33" t="n"/>
      <c r="E400" s="33" t="n"/>
      <c r="F400" s="33" t="n"/>
      <c r="G400" s="33" t="n"/>
      <c r="H400" s="33" t="n"/>
    </row>
    <row r="401">
      <c r="A401" s="33" t="n"/>
      <c r="B401" s="33" t="n"/>
      <c r="C401" s="33" t="n"/>
      <c r="D401" s="33" t="n"/>
      <c r="E401" s="33" t="n"/>
      <c r="F401" s="33" t="n"/>
      <c r="G401" s="33" t="n"/>
      <c r="H401" s="33" t="n"/>
    </row>
    <row r="402">
      <c r="A402" s="33" t="n"/>
      <c r="B402" s="33" t="n"/>
      <c r="C402" s="33" t="n"/>
      <c r="D402" s="33" t="n"/>
      <c r="E402" s="33" t="n"/>
      <c r="F402" s="33" t="n"/>
      <c r="G402" s="33" t="n"/>
      <c r="H402" s="33" t="n"/>
    </row>
    <row r="403">
      <c r="A403" s="33" t="n"/>
      <c r="B403" s="33" t="n"/>
      <c r="C403" s="33" t="n"/>
      <c r="D403" s="33" t="n"/>
      <c r="E403" s="33" t="n"/>
      <c r="F403" s="33" t="n"/>
      <c r="G403" s="33" t="n"/>
      <c r="H403" s="33" t="n"/>
    </row>
    <row r="404">
      <c r="A404" s="33" t="n"/>
      <c r="B404" s="33" t="n"/>
      <c r="C404" s="33" t="n"/>
      <c r="D404" s="33" t="n"/>
      <c r="E404" s="33" t="n"/>
      <c r="F404" s="33" t="n"/>
      <c r="G404" s="33" t="n"/>
      <c r="H404" s="33" t="n"/>
    </row>
    <row r="405">
      <c r="A405" s="33" t="n"/>
      <c r="B405" s="33" t="n"/>
      <c r="C405" s="33" t="n"/>
      <c r="D405" s="33" t="n"/>
      <c r="E405" s="33" t="n"/>
      <c r="F405" s="33" t="n"/>
      <c r="G405" s="33" t="n"/>
      <c r="H405" s="33" t="n"/>
    </row>
    <row r="406">
      <c r="A406" s="33" t="n"/>
      <c r="B406" s="33" t="n"/>
      <c r="C406" s="33" t="n"/>
      <c r="D406" s="33" t="n"/>
      <c r="E406" s="33" t="n"/>
      <c r="F406" s="33" t="n"/>
      <c r="G406" s="33" t="n"/>
      <c r="H406" s="33" t="n"/>
    </row>
    <row r="407">
      <c r="A407" s="33" t="n"/>
      <c r="B407" s="33" t="n"/>
      <c r="C407" s="33" t="n"/>
      <c r="D407" s="33" t="n"/>
      <c r="E407" s="33" t="n"/>
      <c r="F407" s="33" t="n"/>
      <c r="G407" s="33" t="n"/>
      <c r="H407" s="33" t="n"/>
    </row>
    <row r="408">
      <c r="A408" s="33" t="n"/>
      <c r="B408" s="33" t="n"/>
      <c r="C408" s="33" t="n"/>
      <c r="D408" s="33" t="n"/>
      <c r="E408" s="33" t="n"/>
      <c r="F408" s="33" t="n"/>
      <c r="G408" s="33" t="n"/>
      <c r="H408" s="33" t="n"/>
    </row>
    <row r="409">
      <c r="A409" s="33" t="n"/>
      <c r="B409" s="33" t="n"/>
      <c r="C409" s="33" t="n"/>
      <c r="D409" s="33" t="n"/>
      <c r="E409" s="33" t="n"/>
      <c r="F409" s="33" t="n"/>
      <c r="G409" s="33" t="n"/>
      <c r="H409" s="33" t="n"/>
    </row>
    <row r="410">
      <c r="A410" s="33" t="n"/>
      <c r="B410" s="33" t="n"/>
      <c r="C410" s="33" t="n"/>
      <c r="D410" s="33" t="n"/>
      <c r="E410" s="33" t="n"/>
      <c r="F410" s="33" t="n"/>
      <c r="G410" s="33" t="n"/>
      <c r="H410" s="33" t="n"/>
    </row>
    <row r="411">
      <c r="A411" s="33" t="n"/>
      <c r="B411" s="33" t="n"/>
      <c r="C411" s="33" t="n"/>
      <c r="D411" s="33" t="n"/>
      <c r="E411" s="33" t="n"/>
      <c r="F411" s="33" t="n"/>
      <c r="G411" s="33" t="n"/>
      <c r="H411" s="33" t="n"/>
    </row>
    <row r="412">
      <c r="A412" s="33" t="n"/>
      <c r="B412" s="33" t="n"/>
      <c r="C412" s="33" t="n"/>
      <c r="D412" s="33" t="n"/>
      <c r="E412" s="33" t="n"/>
      <c r="F412" s="33" t="n"/>
      <c r="G412" s="33" t="n"/>
      <c r="H412" s="33" t="n"/>
    </row>
    <row r="413">
      <c r="A413" s="33" t="n"/>
      <c r="B413" s="33" t="n"/>
      <c r="C413" s="33" t="n"/>
      <c r="D413" s="33" t="n"/>
      <c r="E413" s="33" t="n"/>
      <c r="F413" s="33" t="n"/>
      <c r="G413" s="33" t="n"/>
      <c r="H413" s="33" t="n"/>
    </row>
    <row r="414">
      <c r="A414" s="33" t="n"/>
      <c r="B414" s="33" t="n"/>
      <c r="C414" s="33" t="n"/>
      <c r="D414" s="33" t="n"/>
      <c r="E414" s="33" t="n"/>
      <c r="F414" s="33" t="n"/>
      <c r="G414" s="33" t="n"/>
      <c r="H414" s="33" t="n"/>
    </row>
    <row r="415">
      <c r="A415" s="33" t="n"/>
      <c r="B415" s="33" t="n"/>
      <c r="C415" s="33" t="n"/>
      <c r="D415" s="33" t="n"/>
      <c r="E415" s="33" t="n"/>
      <c r="F415" s="33" t="n"/>
      <c r="G415" s="33" t="n"/>
      <c r="H415" s="33" t="n"/>
    </row>
    <row r="416">
      <c r="A416" s="33" t="n"/>
      <c r="B416" s="33" t="n"/>
      <c r="C416" s="33" t="n"/>
      <c r="D416" s="33" t="n"/>
      <c r="E416" s="33" t="n"/>
      <c r="F416" s="33" t="n"/>
      <c r="G416" s="33" t="n"/>
      <c r="H416" s="33" t="n"/>
    </row>
    <row r="417">
      <c r="A417" s="33" t="n"/>
      <c r="B417" s="33" t="n"/>
      <c r="C417" s="33" t="n"/>
      <c r="D417" s="33" t="n"/>
      <c r="E417" s="33" t="n"/>
      <c r="F417" s="33" t="n"/>
      <c r="G417" s="33" t="n"/>
      <c r="H417" s="33" t="n"/>
    </row>
    <row r="418">
      <c r="A418" s="33" t="n"/>
      <c r="B418" s="33" t="n"/>
      <c r="C418" s="33" t="n"/>
      <c r="D418" s="33" t="n"/>
      <c r="E418" s="33" t="n"/>
      <c r="F418" s="33" t="n"/>
      <c r="G418" s="33" t="n"/>
      <c r="H418" s="33" t="n"/>
    </row>
    <row r="419">
      <c r="A419" s="33" t="n"/>
      <c r="B419" s="33" t="n"/>
      <c r="C419" s="33" t="n"/>
      <c r="D419" s="33" t="n"/>
      <c r="E419" s="33" t="n"/>
      <c r="F419" s="33" t="n"/>
      <c r="G419" s="33" t="n"/>
      <c r="H419" s="33" t="n"/>
    </row>
    <row r="420">
      <c r="A420" s="33" t="n"/>
      <c r="B420" s="33" t="n"/>
      <c r="C420" s="33" t="n"/>
      <c r="D420" s="33" t="n"/>
      <c r="E420" s="33" t="n"/>
      <c r="F420" s="33" t="n"/>
      <c r="G420" s="33" t="n"/>
      <c r="H420" s="33" t="n"/>
    </row>
    <row r="421">
      <c r="A421" s="33" t="n"/>
      <c r="B421" s="33" t="n"/>
      <c r="C421" s="33" t="n"/>
      <c r="D421" s="33" t="n"/>
      <c r="E421" s="33" t="n"/>
      <c r="F421" s="33" t="n"/>
      <c r="G421" s="33" t="n"/>
      <c r="H421" s="33" t="n"/>
    </row>
    <row r="422">
      <c r="A422" s="33" t="n"/>
      <c r="B422" s="33" t="n"/>
      <c r="C422" s="33" t="n"/>
      <c r="D422" s="33" t="n"/>
      <c r="E422" s="33" t="n"/>
      <c r="F422" s="33" t="n"/>
      <c r="G422" s="33" t="n"/>
      <c r="H422" s="33" t="n"/>
    </row>
    <row r="423">
      <c r="A423" s="33" t="n"/>
      <c r="B423" s="33" t="n"/>
      <c r="C423" s="33" t="n"/>
      <c r="D423" s="33" t="n"/>
      <c r="E423" s="33" t="n"/>
      <c r="F423" s="33" t="n"/>
      <c r="G423" s="33" t="n"/>
      <c r="H423" s="33" t="n"/>
    </row>
    <row r="424">
      <c r="A424" s="33" t="n"/>
      <c r="B424" s="33" t="n"/>
      <c r="C424" s="33" t="n"/>
      <c r="D424" s="33" t="n"/>
      <c r="E424" s="33" t="n"/>
      <c r="F424" s="33" t="n"/>
      <c r="G424" s="33" t="n"/>
      <c r="H424" s="33" t="n"/>
    </row>
    <row r="425">
      <c r="A425" s="33" t="n"/>
      <c r="B425" s="33" t="n"/>
      <c r="C425" s="33" t="n"/>
      <c r="D425" s="33" t="n"/>
      <c r="E425" s="33" t="n"/>
      <c r="F425" s="33" t="n"/>
      <c r="G425" s="33" t="n"/>
      <c r="H425" s="33" t="n"/>
    </row>
    <row r="426">
      <c r="A426" s="33" t="n"/>
      <c r="B426" s="33" t="n"/>
      <c r="C426" s="33" t="n"/>
      <c r="D426" s="33" t="n"/>
      <c r="E426" s="33" t="n"/>
      <c r="F426" s="33" t="n"/>
      <c r="G426" s="33" t="n"/>
      <c r="H426" s="33" t="n"/>
    </row>
    <row r="427">
      <c r="A427" s="33" t="n"/>
      <c r="B427" s="33" t="n"/>
      <c r="C427" s="33" t="n"/>
      <c r="D427" s="33" t="n"/>
      <c r="E427" s="33" t="n"/>
      <c r="F427" s="33" t="n"/>
      <c r="G427" s="33" t="n"/>
      <c r="H427" s="33" t="n"/>
    </row>
    <row r="428">
      <c r="A428" s="33" t="n"/>
      <c r="B428" s="33" t="n"/>
      <c r="C428" s="33" t="n"/>
      <c r="D428" s="33" t="n"/>
      <c r="E428" s="33" t="n"/>
      <c r="F428" s="33" t="n"/>
      <c r="G428" s="33" t="n"/>
      <c r="H428" s="33" t="n"/>
    </row>
    <row r="429">
      <c r="A429" s="33" t="n"/>
      <c r="B429" s="33" t="n"/>
      <c r="C429" s="33" t="n"/>
      <c r="D429" s="33" t="n"/>
      <c r="E429" s="33" t="n"/>
      <c r="F429" s="33" t="n"/>
      <c r="G429" s="33" t="n"/>
      <c r="H429" s="33" t="n"/>
    </row>
    <row r="430">
      <c r="A430" s="33" t="n"/>
      <c r="B430" s="33" t="n"/>
      <c r="C430" s="33" t="n"/>
      <c r="D430" s="33" t="n"/>
      <c r="E430" s="33" t="n"/>
      <c r="F430" s="33" t="n"/>
      <c r="G430" s="33" t="n"/>
      <c r="H430" s="33" t="n"/>
    </row>
    <row r="431">
      <c r="A431" s="33" t="n"/>
      <c r="B431" s="33" t="n"/>
      <c r="C431" s="33" t="n"/>
      <c r="D431" s="33" t="n"/>
      <c r="E431" s="33" t="n"/>
      <c r="F431" s="33" t="n"/>
      <c r="G431" s="33" t="n"/>
      <c r="H431" s="33" t="n"/>
    </row>
    <row r="432">
      <c r="A432" s="33" t="n"/>
      <c r="B432" s="33" t="n"/>
      <c r="C432" s="33" t="n"/>
      <c r="D432" s="33" t="n"/>
      <c r="E432" s="33" t="n"/>
      <c r="F432" s="33" t="n"/>
      <c r="G432" s="33" t="n"/>
      <c r="H432" s="33" t="n"/>
    </row>
    <row r="433">
      <c r="A433" s="33" t="n"/>
      <c r="B433" s="33" t="n"/>
      <c r="C433" s="33" t="n"/>
      <c r="D433" s="33" t="n"/>
      <c r="E433" s="33" t="n"/>
      <c r="F433" s="33" t="n"/>
      <c r="G433" s="33" t="n"/>
      <c r="H433" s="33" t="n"/>
    </row>
    <row r="434">
      <c r="A434" s="33" t="n"/>
      <c r="B434" s="33" t="n"/>
      <c r="C434" s="33" t="n"/>
      <c r="D434" s="33" t="n"/>
      <c r="E434" s="33" t="n"/>
      <c r="F434" s="33" t="n"/>
      <c r="G434" s="33" t="n"/>
      <c r="H434" s="33" t="n"/>
    </row>
    <row r="435">
      <c r="A435" s="33" t="n"/>
      <c r="B435" s="33" t="n"/>
      <c r="C435" s="33" t="n"/>
      <c r="D435" s="33" t="n"/>
      <c r="E435" s="33" t="n"/>
      <c r="F435" s="33" t="n"/>
      <c r="G435" s="33" t="n"/>
      <c r="H435" s="33" t="n"/>
    </row>
    <row r="436">
      <c r="A436" s="33" t="n"/>
      <c r="B436" s="33" t="n"/>
      <c r="C436" s="33" t="n"/>
      <c r="D436" s="33" t="n"/>
      <c r="E436" s="33" t="n"/>
      <c r="F436" s="33" t="n"/>
      <c r="G436" s="33" t="n"/>
      <c r="H436" s="33" t="n"/>
    </row>
    <row r="437">
      <c r="A437" s="33" t="n"/>
      <c r="B437" s="33" t="n"/>
      <c r="C437" s="33" t="n"/>
      <c r="D437" s="33" t="n"/>
      <c r="E437" s="33" t="n"/>
      <c r="F437" s="33" t="n"/>
      <c r="G437" s="33" t="n"/>
      <c r="H437" s="33" t="n"/>
    </row>
    <row r="438">
      <c r="A438" s="33" t="n"/>
      <c r="B438" s="33" t="n"/>
      <c r="C438" s="33" t="n"/>
      <c r="D438" s="33" t="n"/>
      <c r="E438" s="33" t="n"/>
      <c r="F438" s="33" t="n"/>
      <c r="G438" s="33" t="n"/>
      <c r="H438" s="33" t="n"/>
    </row>
    <row r="439">
      <c r="A439" s="33" t="n"/>
      <c r="B439" s="33" t="n"/>
      <c r="C439" s="33" t="n"/>
      <c r="D439" s="33" t="n"/>
      <c r="E439" s="33" t="n"/>
      <c r="F439" s="33" t="n"/>
      <c r="G439" s="33" t="n"/>
      <c r="H439" s="33" t="n"/>
    </row>
    <row r="440">
      <c r="A440" s="33" t="n"/>
      <c r="B440" s="33" t="n"/>
      <c r="C440" s="33" t="n"/>
      <c r="D440" s="33" t="n"/>
      <c r="E440" s="33" t="n"/>
      <c r="F440" s="33" t="n"/>
      <c r="G440" s="33" t="n"/>
      <c r="H440" s="33" t="n"/>
    </row>
    <row r="441">
      <c r="A441" s="33" t="n"/>
      <c r="B441" s="33" t="n"/>
      <c r="C441" s="33" t="n"/>
      <c r="D441" s="33" t="n"/>
      <c r="E441" s="33" t="n"/>
      <c r="F441" s="33" t="n"/>
      <c r="G441" s="33" t="n"/>
      <c r="H441" s="33" t="n"/>
    </row>
    <row r="442">
      <c r="A442" s="33" t="n"/>
      <c r="B442" s="33" t="n"/>
      <c r="C442" s="33" t="n"/>
      <c r="D442" s="33" t="n"/>
      <c r="E442" s="33" t="n"/>
      <c r="F442" s="33" t="n"/>
      <c r="G442" s="33" t="n"/>
      <c r="H442" s="33" t="n"/>
    </row>
    <row r="443">
      <c r="A443" s="33" t="n"/>
      <c r="B443" s="33" t="n"/>
      <c r="C443" s="33" t="n"/>
      <c r="D443" s="33" t="n"/>
      <c r="E443" s="33" t="n"/>
      <c r="F443" s="33" t="n"/>
      <c r="G443" s="33" t="n"/>
      <c r="H443" s="33" t="n"/>
    </row>
    <row r="444">
      <c r="A444" s="33" t="n"/>
      <c r="B444" s="33" t="n"/>
      <c r="C444" s="33" t="n"/>
      <c r="D444" s="33" t="n"/>
      <c r="E444" s="33" t="n"/>
      <c r="F444" s="33" t="n"/>
      <c r="G444" s="33" t="n"/>
      <c r="H444" s="33" t="n"/>
    </row>
    <row r="445">
      <c r="A445" s="33" t="n"/>
      <c r="B445" s="33" t="n"/>
      <c r="C445" s="33" t="n"/>
      <c r="D445" s="33" t="n"/>
      <c r="E445" s="33" t="n"/>
      <c r="F445" s="33" t="n"/>
      <c r="G445" s="33" t="n"/>
      <c r="H445" s="33" t="n"/>
    </row>
    <row r="446">
      <c r="A446" s="33" t="n"/>
      <c r="B446" s="33" t="n"/>
      <c r="C446" s="33" t="n"/>
      <c r="D446" s="33" t="n"/>
      <c r="E446" s="33" t="n"/>
      <c r="F446" s="33" t="n"/>
      <c r="G446" s="33" t="n"/>
      <c r="H446" s="33" t="n"/>
    </row>
    <row r="447">
      <c r="A447" s="33" t="n"/>
      <c r="B447" s="33" t="n"/>
      <c r="C447" s="33" t="n"/>
      <c r="D447" s="33" t="n"/>
      <c r="E447" s="33" t="n"/>
      <c r="F447" s="33" t="n"/>
      <c r="G447" s="33" t="n"/>
      <c r="H447" s="33" t="n"/>
    </row>
    <row r="448">
      <c r="A448" s="33" t="n"/>
      <c r="B448" s="33" t="n"/>
      <c r="C448" s="33" t="n"/>
      <c r="D448" s="33" t="n"/>
      <c r="E448" s="33" t="n"/>
      <c r="F448" s="33" t="n"/>
      <c r="G448" s="33" t="n"/>
      <c r="H448" s="33" t="n"/>
    </row>
    <row r="449">
      <c r="A449" s="33" t="n"/>
      <c r="B449" s="33" t="n"/>
      <c r="C449" s="33" t="n"/>
      <c r="D449" s="33" t="n"/>
      <c r="E449" s="33" t="n"/>
      <c r="F449" s="33" t="n"/>
      <c r="G449" s="33" t="n"/>
      <c r="H449" s="33" t="n"/>
    </row>
    <row r="450">
      <c r="A450" s="33" t="n"/>
      <c r="B450" s="33" t="n"/>
      <c r="C450" s="33" t="n"/>
      <c r="D450" s="33" t="n"/>
      <c r="E450" s="33" t="n"/>
      <c r="F450" s="33" t="n"/>
      <c r="G450" s="33" t="n"/>
      <c r="H450" s="33" t="n"/>
    </row>
    <row r="451">
      <c r="A451" s="33" t="n"/>
      <c r="B451" s="33" t="n"/>
      <c r="C451" s="33" t="n"/>
      <c r="D451" s="33" t="n"/>
      <c r="E451" s="33" t="n"/>
      <c r="F451" s="33" t="n"/>
      <c r="G451" s="33" t="n"/>
      <c r="H451" s="33" t="n"/>
    </row>
    <row r="452">
      <c r="A452" s="33" t="n"/>
      <c r="B452" s="33" t="n"/>
      <c r="C452" s="33" t="n"/>
      <c r="D452" s="33" t="n"/>
      <c r="E452" s="33" t="n"/>
      <c r="F452" s="33" t="n"/>
      <c r="G452" s="33" t="n"/>
      <c r="H452" s="33" t="n"/>
    </row>
    <row r="453">
      <c r="A453" s="33" t="n"/>
      <c r="B453" s="33" t="n"/>
      <c r="C453" s="33" t="n"/>
      <c r="D453" s="33" t="n"/>
      <c r="E453" s="33" t="n"/>
      <c r="F453" s="33" t="n"/>
      <c r="G453" s="33" t="n"/>
      <c r="H453" s="33" t="n"/>
    </row>
    <row r="454">
      <c r="A454" s="33" t="n"/>
      <c r="B454" s="33" t="n"/>
      <c r="C454" s="33" t="n"/>
      <c r="D454" s="33" t="n"/>
      <c r="E454" s="33" t="n"/>
      <c r="F454" s="33" t="n"/>
      <c r="G454" s="33" t="n"/>
      <c r="H454" s="33" t="n"/>
    </row>
    <row r="455">
      <c r="A455" s="33" t="n"/>
      <c r="B455" s="33" t="n"/>
      <c r="C455" s="33" t="n"/>
      <c r="D455" s="33" t="n"/>
      <c r="E455" s="33" t="n"/>
      <c r="F455" s="33" t="n"/>
      <c r="G455" s="33" t="n"/>
      <c r="H455" s="33" t="n"/>
    </row>
    <row r="456">
      <c r="A456" s="33" t="n"/>
      <c r="B456" s="33" t="n"/>
      <c r="C456" s="33" t="n"/>
      <c r="D456" s="33" t="n"/>
      <c r="E456" s="33" t="n"/>
      <c r="F456" s="33" t="n"/>
      <c r="G456" s="33" t="n"/>
      <c r="H456" s="33" t="n"/>
    </row>
    <row r="457">
      <c r="A457" s="33" t="n"/>
      <c r="B457" s="33" t="n"/>
      <c r="C457" s="33" t="n"/>
      <c r="D457" s="33" t="n"/>
      <c r="E457" s="33" t="n"/>
      <c r="F457" s="33" t="n"/>
      <c r="G457" s="33" t="n"/>
      <c r="H457" s="33" t="n"/>
    </row>
    <row r="458">
      <c r="A458" s="33" t="n"/>
      <c r="B458" s="33" t="n"/>
      <c r="C458" s="33" t="n"/>
      <c r="D458" s="33" t="n"/>
      <c r="E458" s="33" t="n"/>
      <c r="F458" s="33" t="n"/>
      <c r="G458" s="33" t="n"/>
      <c r="H458" s="33" t="n"/>
    </row>
    <row r="459">
      <c r="A459" s="33" t="n"/>
      <c r="B459" s="33" t="n"/>
      <c r="C459" s="33" t="n"/>
      <c r="D459" s="33" t="n"/>
      <c r="E459" s="33" t="n"/>
      <c r="F459" s="33" t="n"/>
      <c r="G459" s="33" t="n"/>
      <c r="H459" s="33" t="n"/>
    </row>
    <row r="460">
      <c r="A460" s="33" t="n"/>
      <c r="B460" s="33" t="n"/>
      <c r="C460" s="33" t="n"/>
      <c r="D460" s="33" t="n"/>
      <c r="E460" s="33" t="n"/>
      <c r="F460" s="33" t="n"/>
      <c r="G460" s="33" t="n"/>
      <c r="H460" s="33" t="n"/>
    </row>
    <row r="461">
      <c r="A461" s="33" t="n"/>
      <c r="B461" s="33" t="n"/>
      <c r="C461" s="33" t="n"/>
      <c r="D461" s="33" t="n"/>
      <c r="E461" s="33" t="n"/>
      <c r="F461" s="33" t="n"/>
      <c r="G461" s="33" t="n"/>
      <c r="H461" s="33" t="n"/>
    </row>
    <row r="462">
      <c r="A462" s="33" t="n"/>
      <c r="B462" s="33" t="n"/>
      <c r="C462" s="33" t="n"/>
      <c r="D462" s="33" t="n"/>
      <c r="E462" s="33" t="n"/>
      <c r="F462" s="33" t="n"/>
      <c r="G462" s="33" t="n"/>
      <c r="H462" s="33" t="n"/>
    </row>
    <row r="463">
      <c r="A463" s="33" t="n"/>
      <c r="B463" s="33" t="n"/>
      <c r="C463" s="33" t="n"/>
      <c r="D463" s="33" t="n"/>
      <c r="E463" s="33" t="n"/>
      <c r="F463" s="33" t="n"/>
      <c r="G463" s="33" t="n"/>
      <c r="H463" s="33" t="n"/>
    </row>
    <row r="464">
      <c r="A464" s="33" t="n"/>
      <c r="B464" s="33" t="n"/>
      <c r="C464" s="33" t="n"/>
      <c r="D464" s="33" t="n"/>
      <c r="E464" s="33" t="n"/>
      <c r="F464" s="33" t="n"/>
      <c r="G464" s="33" t="n"/>
      <c r="H464" s="33" t="n"/>
    </row>
    <row r="465">
      <c r="A465" s="33" t="n"/>
      <c r="B465" s="33" t="n"/>
      <c r="C465" s="33" t="n"/>
      <c r="D465" s="33" t="n"/>
      <c r="E465" s="33" t="n"/>
      <c r="F465" s="33" t="n"/>
      <c r="G465" s="33" t="n"/>
      <c r="H465" s="33" t="n"/>
    </row>
    <row r="466">
      <c r="A466" s="33" t="n"/>
      <c r="B466" s="33" t="n"/>
      <c r="C466" s="33" t="n"/>
      <c r="D466" s="33" t="n"/>
      <c r="E466" s="33" t="n"/>
      <c r="F466" s="33" t="n"/>
      <c r="G466" s="33" t="n"/>
      <c r="H466" s="33" t="n"/>
    </row>
    <row r="467">
      <c r="A467" s="33" t="n"/>
      <c r="B467" s="33" t="n"/>
      <c r="C467" s="33" t="n"/>
      <c r="D467" s="33" t="n"/>
      <c r="E467" s="33" t="n"/>
      <c r="F467" s="33" t="n"/>
      <c r="G467" s="33" t="n"/>
      <c r="H467" s="33" t="n"/>
    </row>
    <row r="468">
      <c r="A468" s="33" t="n"/>
      <c r="B468" s="33" t="n"/>
      <c r="C468" s="33" t="n"/>
      <c r="D468" s="33" t="n"/>
      <c r="E468" s="33" t="n"/>
      <c r="F468" s="33" t="n"/>
      <c r="G468" s="33" t="n"/>
      <c r="H468" s="33" t="n"/>
    </row>
    <row r="469">
      <c r="A469" s="33" t="n"/>
      <c r="B469" s="33" t="n"/>
      <c r="C469" s="33" t="n"/>
      <c r="D469" s="33" t="n"/>
      <c r="E469" s="33" t="n"/>
      <c r="F469" s="33" t="n"/>
      <c r="G469" s="33" t="n"/>
      <c r="H469" s="33" t="n"/>
    </row>
    <row r="470">
      <c r="A470" s="33" t="n"/>
      <c r="B470" s="33" t="n"/>
      <c r="C470" s="33" t="n"/>
      <c r="D470" s="33" t="n"/>
      <c r="E470" s="33" t="n"/>
      <c r="F470" s="33" t="n"/>
      <c r="G470" s="33" t="n"/>
      <c r="H470" s="33" t="n"/>
    </row>
    <row r="471">
      <c r="A471" s="33" t="n"/>
      <c r="B471" s="33" t="n"/>
      <c r="C471" s="33" t="n"/>
      <c r="D471" s="33" t="n"/>
      <c r="E471" s="33" t="n"/>
      <c r="F471" s="33" t="n"/>
      <c r="G471" s="33" t="n"/>
      <c r="H471" s="33" t="n"/>
    </row>
    <row r="472">
      <c r="A472" s="33" t="n"/>
      <c r="B472" s="33" t="n"/>
      <c r="C472" s="33" t="n"/>
      <c r="D472" s="33" t="n"/>
      <c r="E472" s="33" t="n"/>
      <c r="F472" s="33" t="n"/>
      <c r="G472" s="33" t="n"/>
      <c r="H472" s="33" t="n"/>
    </row>
    <row r="473">
      <c r="A473" s="33" t="n"/>
      <c r="B473" s="33" t="n"/>
      <c r="C473" s="33" t="n"/>
      <c r="D473" s="33" t="n"/>
      <c r="E473" s="33" t="n"/>
      <c r="F473" s="33" t="n"/>
      <c r="G473" s="33" t="n"/>
      <c r="H473" s="33" t="n"/>
    </row>
    <row r="474">
      <c r="A474" s="33" t="n"/>
      <c r="B474" s="33" t="n"/>
      <c r="C474" s="33" t="n"/>
      <c r="D474" s="33" t="n"/>
      <c r="E474" s="33" t="n"/>
      <c r="F474" s="33" t="n"/>
      <c r="G474" s="33" t="n"/>
      <c r="H474" s="33" t="n"/>
    </row>
    <row r="475">
      <c r="A475" s="33" t="n"/>
      <c r="B475" s="33" t="n"/>
      <c r="C475" s="33" t="n"/>
      <c r="D475" s="33" t="n"/>
      <c r="E475" s="33" t="n"/>
      <c r="F475" s="33" t="n"/>
      <c r="G475" s="33" t="n"/>
      <c r="H475" s="33" t="n"/>
    </row>
    <row r="476">
      <c r="A476" s="33" t="n"/>
      <c r="B476" s="33" t="n"/>
      <c r="C476" s="33" t="n"/>
      <c r="D476" s="33" t="n"/>
      <c r="E476" s="33" t="n"/>
      <c r="F476" s="33" t="n"/>
      <c r="G476" s="33" t="n"/>
      <c r="H476" s="33" t="n"/>
    </row>
    <row r="477">
      <c r="A477" s="33" t="n"/>
      <c r="B477" s="33" t="n"/>
      <c r="C477" s="33" t="n"/>
      <c r="D477" s="33" t="n"/>
      <c r="E477" s="33" t="n"/>
      <c r="F477" s="33" t="n"/>
      <c r="G477" s="33" t="n"/>
      <c r="H477" s="33" t="n"/>
    </row>
    <row r="478">
      <c r="A478" s="33" t="n"/>
      <c r="B478" s="33" t="n"/>
      <c r="C478" s="33" t="n"/>
      <c r="D478" s="33" t="n"/>
      <c r="E478" s="33" t="n"/>
      <c r="F478" s="33" t="n"/>
      <c r="G478" s="33" t="n"/>
      <c r="H478" s="33" t="n"/>
    </row>
    <row r="479">
      <c r="A479" s="33" t="n"/>
      <c r="B479" s="33" t="n"/>
      <c r="C479" s="33" t="n"/>
      <c r="D479" s="33" t="n"/>
      <c r="E479" s="33" t="n"/>
      <c r="F479" s="33" t="n"/>
      <c r="G479" s="33" t="n"/>
      <c r="H479" s="33" t="n"/>
    </row>
    <row r="480">
      <c r="A480" s="33" t="n"/>
      <c r="B480" s="33" t="n"/>
      <c r="C480" s="33" t="n"/>
      <c r="D480" s="33" t="n"/>
      <c r="E480" s="33" t="n"/>
      <c r="F480" s="33" t="n"/>
      <c r="G480" s="33" t="n"/>
      <c r="H480" s="33" t="n"/>
    </row>
    <row r="481">
      <c r="A481" s="33" t="n"/>
      <c r="B481" s="33" t="n"/>
      <c r="C481" s="33" t="n"/>
      <c r="D481" s="33" t="n"/>
      <c r="E481" s="33" t="n"/>
      <c r="F481" s="33" t="n"/>
      <c r="G481" s="33" t="n"/>
      <c r="H481" s="33" t="n"/>
    </row>
    <row r="482">
      <c r="A482" s="33" t="n"/>
      <c r="B482" s="33" t="n"/>
      <c r="C482" s="33" t="n"/>
      <c r="D482" s="33" t="n"/>
      <c r="E482" s="33" t="n"/>
      <c r="F482" s="33" t="n"/>
      <c r="G482" s="33" t="n"/>
      <c r="H482" s="33" t="n"/>
    </row>
    <row r="483">
      <c r="A483" s="33" t="n"/>
      <c r="B483" s="33" t="n"/>
      <c r="C483" s="33" t="n"/>
      <c r="D483" s="33" t="n"/>
      <c r="E483" s="33" t="n"/>
      <c r="F483" s="33" t="n"/>
      <c r="G483" s="33" t="n"/>
      <c r="H483" s="33" t="n"/>
    </row>
    <row r="484">
      <c r="A484" s="33" t="n"/>
      <c r="B484" s="33" t="n"/>
      <c r="C484" s="33" t="n"/>
      <c r="D484" s="33" t="n"/>
      <c r="E484" s="33" t="n"/>
      <c r="F484" s="33" t="n"/>
      <c r="G484" s="33" t="n"/>
      <c r="H484" s="33" t="n"/>
    </row>
    <row r="485">
      <c r="A485" s="33" t="n"/>
      <c r="B485" s="33" t="n"/>
      <c r="C485" s="33" t="n"/>
      <c r="D485" s="33" t="n"/>
      <c r="E485" s="33" t="n"/>
      <c r="F485" s="33" t="n"/>
      <c r="G485" s="33" t="n"/>
      <c r="H485" s="33" t="n"/>
    </row>
    <row r="486">
      <c r="A486" s="33" t="n"/>
      <c r="B486" s="33" t="n"/>
      <c r="C486" s="33" t="n"/>
      <c r="D486" s="33" t="n"/>
      <c r="E486" s="33" t="n"/>
      <c r="F486" s="33" t="n"/>
      <c r="G486" s="33" t="n"/>
      <c r="H486" s="33" t="n"/>
    </row>
    <row r="487">
      <c r="A487" s="33" t="n"/>
      <c r="B487" s="33" t="n"/>
      <c r="C487" s="33" t="n"/>
      <c r="D487" s="33" t="n"/>
      <c r="E487" s="33" t="n"/>
      <c r="F487" s="33" t="n"/>
      <c r="G487" s="33" t="n"/>
      <c r="H487" s="33" t="n"/>
    </row>
    <row r="488">
      <c r="A488" s="33" t="n"/>
      <c r="B488" s="33" t="n"/>
      <c r="C488" s="33" t="n"/>
      <c r="D488" s="33" t="n"/>
      <c r="E488" s="33" t="n"/>
      <c r="F488" s="33" t="n"/>
      <c r="G488" s="33" t="n"/>
      <c r="H488" s="33" t="n"/>
    </row>
    <row r="489">
      <c r="A489" s="33" t="n"/>
      <c r="B489" s="33" t="n"/>
      <c r="C489" s="33" t="n"/>
      <c r="D489" s="33" t="n"/>
      <c r="E489" s="33" t="n"/>
      <c r="F489" s="33" t="n"/>
      <c r="G489" s="33" t="n"/>
      <c r="H489" s="33" t="n"/>
    </row>
    <row r="490">
      <c r="A490" s="33" t="n"/>
      <c r="B490" s="33" t="n"/>
      <c r="C490" s="33" t="n"/>
      <c r="D490" s="33" t="n"/>
      <c r="E490" s="33" t="n"/>
      <c r="F490" s="33" t="n"/>
      <c r="G490" s="33" t="n"/>
      <c r="H490" s="33" t="n"/>
    </row>
    <row r="491">
      <c r="A491" s="33" t="n"/>
      <c r="B491" s="33" t="n"/>
      <c r="C491" s="33" t="n"/>
      <c r="D491" s="33" t="n"/>
      <c r="E491" s="33" t="n"/>
      <c r="F491" s="33" t="n"/>
      <c r="G491" s="33" t="n"/>
      <c r="H491" s="33" t="n"/>
    </row>
    <row r="492">
      <c r="A492" s="33" t="n"/>
      <c r="B492" s="33" t="n"/>
      <c r="C492" s="33" t="n"/>
      <c r="D492" s="33" t="n"/>
      <c r="E492" s="33" t="n"/>
      <c r="F492" s="33" t="n"/>
      <c r="G492" s="33" t="n"/>
      <c r="H492" s="33" t="n"/>
    </row>
    <row r="493">
      <c r="A493" s="33" t="n"/>
      <c r="B493" s="33" t="n"/>
      <c r="C493" s="33" t="n"/>
      <c r="D493" s="33" t="n"/>
      <c r="E493" s="33" t="n"/>
      <c r="F493" s="33" t="n"/>
      <c r="G493" s="33" t="n"/>
      <c r="H493" s="33" t="n"/>
    </row>
    <row r="494">
      <c r="A494" s="33" t="n"/>
      <c r="B494" s="33" t="n"/>
      <c r="C494" s="33" t="n"/>
      <c r="D494" s="33" t="n"/>
      <c r="E494" s="33" t="n"/>
      <c r="F494" s="33" t="n"/>
      <c r="G494" s="33" t="n"/>
      <c r="H494" s="33" t="n"/>
    </row>
    <row r="495">
      <c r="A495" s="33" t="n"/>
      <c r="B495" s="33" t="n"/>
      <c r="C495" s="33" t="n"/>
      <c r="D495" s="33" t="n"/>
      <c r="E495" s="33" t="n"/>
      <c r="F495" s="33" t="n"/>
      <c r="G495" s="33" t="n"/>
      <c r="H495" s="33" t="n"/>
    </row>
    <row r="496">
      <c r="A496" s="33" t="n"/>
      <c r="B496" s="33" t="n"/>
      <c r="C496" s="33" t="n"/>
      <c r="D496" s="33" t="n"/>
      <c r="E496" s="33" t="n"/>
      <c r="F496" s="33" t="n"/>
      <c r="G496" s="33" t="n"/>
      <c r="H496" s="33" t="n"/>
    </row>
    <row r="497">
      <c r="A497" s="33" t="n"/>
      <c r="B497" s="33" t="n"/>
      <c r="C497" s="33" t="n"/>
      <c r="D497" s="33" t="n"/>
      <c r="E497" s="33" t="n"/>
      <c r="F497" s="33" t="n"/>
      <c r="G497" s="33" t="n"/>
      <c r="H497" s="33" t="n"/>
    </row>
    <row r="498">
      <c r="A498" s="33" t="n"/>
      <c r="B498" s="33" t="n"/>
      <c r="C498" s="33" t="n"/>
      <c r="D498" s="33" t="n"/>
      <c r="E498" s="33" t="n"/>
      <c r="F498" s="33" t="n"/>
      <c r="G498" s="33" t="n"/>
      <c r="H498" s="33" t="n"/>
    </row>
    <row r="499">
      <c r="A499" s="33" t="n"/>
      <c r="B499" s="33" t="n"/>
      <c r="C499" s="33" t="n"/>
      <c r="D499" s="33" t="n"/>
      <c r="E499" s="33" t="n"/>
      <c r="F499" s="33" t="n"/>
      <c r="G499" s="33" t="n"/>
      <c r="H499" s="33" t="n"/>
    </row>
    <row r="500">
      <c r="A500" s="33" t="n"/>
      <c r="B500" s="33" t="n"/>
      <c r="C500" s="33" t="n"/>
      <c r="D500" s="33" t="n"/>
      <c r="E500" s="33" t="n"/>
      <c r="F500" s="33" t="n"/>
      <c r="G500" s="33" t="n"/>
      <c r="H500" s="33" t="n"/>
    </row>
    <row r="501">
      <c r="A501" s="33" t="n"/>
      <c r="B501" s="33" t="n"/>
      <c r="C501" s="33" t="n"/>
      <c r="D501" s="33" t="n"/>
      <c r="E501" s="33" t="n"/>
      <c r="F501" s="33" t="n"/>
      <c r="G501" s="33" t="n"/>
      <c r="H501" s="33" t="n"/>
    </row>
  </sheetData>
  <autoFilter ref="A1:H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5">
        <x14:dataValidation type="list" allowBlank="1" showErrorMessage="1">
          <x14:formula1>
            <xm:f>Listes!$H$2:$H$7</xm:f>
          </x14:formula1>
          <x14:formula2>
            <xm:f>0</xm:f>
          </x14:formula2>
          <xm:sqref>B2:B501</xm:sqref>
        </x14:dataValidation>
        <x14:dataValidation type="list" allowBlank="1" showErrorMessage="1">
          <x14:formula1>
            <xm:f>Listes!$I$2:$I$5</xm:f>
          </x14:formula1>
          <x14:formula2>
            <xm:f>0</xm:f>
          </x14:formula2>
          <xm:sqref>C2:C501</xm:sqref>
        </x14:dataValidation>
        <x14:dataValidation type="list" allowBlank="1" showErrorMessage="1">
          <x14:formula1>
            <xm:f>Listes!$D$2:$D$4</xm:f>
          </x14:formula1>
          <x14:formula2>
            <xm:f>0</xm:f>
          </x14:formula2>
          <xm:sqref>D2:E501</xm:sqref>
        </x14:dataValidation>
        <x14:dataValidation type="list" allowBlank="1" showErrorMessage="1">
          <x14:formula1>
            <xm:f>Listes!$C$2:$C$3</xm:f>
          </x14:formula1>
          <x14:formula2>
            <xm:f>0</xm:f>
          </x14:formula2>
          <xm:sqref>F2:G501</xm:sqref>
        </x14:dataValidation>
        <x14:dataValidation type="list" allowBlank="1" showErrorMessage="1">
          <x14:formula1>
            <xm:f>Listes!$E$2:$E$4</xm:f>
          </x14:formula1>
          <x14:formula2>
            <xm:f>0</xm:f>
          </x14:formula2>
          <xm:sqref>H2:H501</xm:sqref>
        </x14:dataValidation>
      </x14:dataValidations>
    </ext>
  </extLst>
</worksheet>
</file>

<file path=xl/worksheets/sheet16.xml><?xml version="1.0" encoding="utf-8"?>
<worksheet xmlns="http://schemas.openxmlformats.org/spreadsheetml/2006/main">
  <sheetPr>
    <tabColor rgb="FF808080"/>
    <outlinePr summaryBelow="1" summaryRight="1"/>
    <pageSetUpPr/>
  </sheetPr>
  <dimension ref="A1:I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2" customWidth="1" min="2" max="3"/>
    <col width="9" customWidth="1" min="4" max="4"/>
    <col width="8" customWidth="1" min="5" max="5"/>
    <col width="9" customWidth="1" min="6" max="6"/>
    <col width="14" customWidth="1" min="7" max="7"/>
    <col width="9" customWidth="1" min="8" max="8"/>
    <col width="14" customWidth="1" min="9" max="9"/>
  </cols>
  <sheetData>
    <row r="1" ht="31.5" customHeight="1">
      <c r="A1" s="5" t="inlineStr">
        <is>
          <t>RFI No</t>
        </is>
      </c>
      <c r="B1" s="5" t="inlineStr">
        <is>
          <t>N° pipe</t>
        </is>
      </c>
      <c r="C1" s="5" t="inlineStr">
        <is>
          <t>N° de coulée</t>
        </is>
      </c>
      <c r="D1" s="5" t="inlineStr">
        <is>
          <t>Diamètre</t>
        </is>
      </c>
      <c r="E1" s="5" t="inlineStr">
        <is>
          <t>EP mm</t>
        </is>
      </c>
      <c r="F1" s="5" t="inlineStr">
        <is>
          <t>Long (ml)</t>
        </is>
      </c>
      <c r="G1" s="5" t="inlineStr">
        <is>
          <t>Contrôle visuel</t>
        </is>
      </c>
      <c r="H1" s="5" t="inlineStr">
        <is>
          <t>Jugement</t>
        </is>
      </c>
      <c r="I1" s="8" t="inlineStr">
        <is>
          <t>Clé (auto)</t>
        </is>
      </c>
    </row>
    <row r="2">
      <c r="A2" s="33" t="inlineStr">
        <is>
          <t>21063-G2-PPL-RFI-0050</t>
        </is>
      </c>
      <c r="B2" s="33" t="inlineStr">
        <is>
          <t>90008</t>
        </is>
      </c>
      <c r="C2" s="33" t="inlineStr">
        <is>
          <t>56491</t>
        </is>
      </c>
      <c r="D2" s="33" t="inlineStr">
        <is>
          <t>6"</t>
        </is>
      </c>
      <c r="E2" s="33" t="inlineStr">
        <is>
          <t>7,1</t>
        </is>
      </c>
      <c r="F2" s="33" t="inlineStr">
        <is>
          <t>13,32</t>
        </is>
      </c>
      <c r="G2" s="33" t="n"/>
      <c r="H2" s="33" t="inlineStr">
        <is>
          <t>C</t>
        </is>
      </c>
      <c r="I2" s="13">
        <f>IF(A2="","",A2&amp;"|"&amp;COUNTIF($A$2:A2,A2))</f>
        <v/>
      </c>
    </row>
    <row r="3">
      <c r="A3" s="33" t="inlineStr">
        <is>
          <t>21063-G2-PPL-RFI-0050</t>
        </is>
      </c>
      <c r="B3" s="33" t="inlineStr">
        <is>
          <t>90132</t>
        </is>
      </c>
      <c r="C3" s="33" t="inlineStr">
        <is>
          <t>56490</t>
        </is>
      </c>
      <c r="D3" s="33" t="inlineStr">
        <is>
          <t>6"</t>
        </is>
      </c>
      <c r="E3" s="33" t="inlineStr">
        <is>
          <t>7,1</t>
        </is>
      </c>
      <c r="F3" s="33" t="inlineStr">
        <is>
          <t>13,37</t>
        </is>
      </c>
      <c r="G3" s="33" t="n"/>
      <c r="H3" s="33" t="inlineStr">
        <is>
          <t>C</t>
        </is>
      </c>
      <c r="I3" s="13">
        <f>IF(A3="","",A3&amp;"|"&amp;COUNTIF($A$2:A3,A3))</f>
        <v/>
      </c>
    </row>
    <row r="4">
      <c r="A4" s="33" t="inlineStr">
        <is>
          <t>21063-G2-PPL-RFI-0050</t>
        </is>
      </c>
      <c r="B4" s="33" t="inlineStr">
        <is>
          <t>90187</t>
        </is>
      </c>
      <c r="C4" s="33" t="inlineStr">
        <is>
          <t>56491</t>
        </is>
      </c>
      <c r="D4" s="33" t="inlineStr">
        <is>
          <t>6"</t>
        </is>
      </c>
      <c r="E4" s="33" t="inlineStr">
        <is>
          <t>7,1</t>
        </is>
      </c>
      <c r="F4" s="33" t="inlineStr">
        <is>
          <t>12,59</t>
        </is>
      </c>
      <c r="G4" s="33" t="n"/>
      <c r="H4" s="33" t="inlineStr">
        <is>
          <t>C</t>
        </is>
      </c>
      <c r="I4" s="13">
        <f>IF(A4="","",A4&amp;"|"&amp;COUNTIF($A$2:A4,A4))</f>
        <v/>
      </c>
    </row>
    <row r="5">
      <c r="A5" s="33" t="inlineStr">
        <is>
          <t>21063-G2-PPL-RFI-0050</t>
        </is>
      </c>
      <c r="B5" s="33" t="inlineStr">
        <is>
          <t>90105</t>
        </is>
      </c>
      <c r="C5" s="33" t="inlineStr">
        <is>
          <t>56490</t>
        </is>
      </c>
      <c r="D5" s="33" t="inlineStr">
        <is>
          <t>6"</t>
        </is>
      </c>
      <c r="E5" s="33" t="inlineStr">
        <is>
          <t>7,1</t>
        </is>
      </c>
      <c r="F5" s="33" t="inlineStr">
        <is>
          <t>13,30</t>
        </is>
      </c>
      <c r="G5" s="33" t="n"/>
      <c r="H5" s="33" t="inlineStr">
        <is>
          <t>C</t>
        </is>
      </c>
      <c r="I5" s="13">
        <f>IF(A5="","",A5&amp;"|"&amp;COUNTIF($A$2:A5,A5))</f>
        <v/>
      </c>
    </row>
    <row r="6">
      <c r="A6" s="33" t="inlineStr">
        <is>
          <t>21063-G2-PPL-RFI-0050</t>
        </is>
      </c>
      <c r="B6" s="33" t="inlineStr">
        <is>
          <t>90147</t>
        </is>
      </c>
      <c r="C6" s="33" t="inlineStr">
        <is>
          <t>56490</t>
        </is>
      </c>
      <c r="D6" s="33" t="inlineStr">
        <is>
          <t>6"</t>
        </is>
      </c>
      <c r="E6" s="33" t="inlineStr">
        <is>
          <t>7,1</t>
        </is>
      </c>
      <c r="F6" s="33" t="inlineStr">
        <is>
          <t>12,76</t>
        </is>
      </c>
      <c r="G6" s="33" t="n"/>
      <c r="H6" s="33" t="inlineStr">
        <is>
          <t>C</t>
        </is>
      </c>
      <c r="I6" s="13">
        <f>IF(A6="","",A6&amp;"|"&amp;COUNTIF($A$2:A6,A6))</f>
        <v/>
      </c>
    </row>
    <row r="7">
      <c r="A7" s="33" t="inlineStr">
        <is>
          <t>21063-G2-PPL-RFI-0050</t>
        </is>
      </c>
      <c r="B7" s="33" t="inlineStr">
        <is>
          <t>90022</t>
        </is>
      </c>
      <c r="C7" s="33" t="inlineStr">
        <is>
          <t>56491</t>
        </is>
      </c>
      <c r="D7" s="33" t="inlineStr">
        <is>
          <t>6"</t>
        </is>
      </c>
      <c r="E7" s="33" t="inlineStr">
        <is>
          <t>7,1</t>
        </is>
      </c>
      <c r="F7" s="33" t="inlineStr">
        <is>
          <t>12,91</t>
        </is>
      </c>
      <c r="G7" s="33" t="n"/>
      <c r="H7" s="33" t="inlineStr">
        <is>
          <t>C</t>
        </is>
      </c>
      <c r="I7" s="13">
        <f>IF(A7="","",A7&amp;"|"&amp;COUNTIF($A$2:A7,A7))</f>
        <v/>
      </c>
    </row>
    <row r="8">
      <c r="A8" s="33" t="inlineStr">
        <is>
          <t>21063-G2-PPL-RFI-0050</t>
        </is>
      </c>
      <c r="B8" s="33" t="inlineStr">
        <is>
          <t>90146</t>
        </is>
      </c>
      <c r="C8" s="33" t="inlineStr">
        <is>
          <t>56490</t>
        </is>
      </c>
      <c r="D8" s="33" t="inlineStr">
        <is>
          <t>6"</t>
        </is>
      </c>
      <c r="E8" s="33" t="inlineStr">
        <is>
          <t>7,1</t>
        </is>
      </c>
      <c r="F8" s="33" t="inlineStr">
        <is>
          <t>12,57</t>
        </is>
      </c>
      <c r="G8" s="33" t="n"/>
      <c r="H8" s="33" t="inlineStr">
        <is>
          <t>C</t>
        </is>
      </c>
      <c r="I8" s="13">
        <f>IF(A8="","",A8&amp;"|"&amp;COUNTIF($A$2:A8,A8))</f>
        <v/>
      </c>
    </row>
    <row r="9">
      <c r="A9" s="33" t="inlineStr">
        <is>
          <t>21063-G2-PPL-RFI-0050</t>
        </is>
      </c>
      <c r="B9" s="33" t="inlineStr">
        <is>
          <t>90067</t>
        </is>
      </c>
      <c r="C9" s="33" t="inlineStr">
        <is>
          <t>56491</t>
        </is>
      </c>
      <c r="D9" s="33" t="inlineStr">
        <is>
          <t>6"</t>
        </is>
      </c>
      <c r="E9" s="33" t="inlineStr">
        <is>
          <t>7,1</t>
        </is>
      </c>
      <c r="F9" s="33" t="inlineStr">
        <is>
          <t>13,31</t>
        </is>
      </c>
      <c r="G9" s="33" t="n"/>
      <c r="H9" s="33" t="inlineStr">
        <is>
          <t>C</t>
        </is>
      </c>
      <c r="I9" s="13">
        <f>IF(A9="","",A9&amp;"|"&amp;COUNTIF($A$2:A9,A9))</f>
        <v/>
      </c>
    </row>
    <row r="10">
      <c r="A10" s="33" t="inlineStr">
        <is>
          <t>21063-G2-PPL-RFI-0050</t>
        </is>
      </c>
      <c r="B10" s="33" t="inlineStr">
        <is>
          <t>90184</t>
        </is>
      </c>
      <c r="C10" s="33" t="inlineStr">
        <is>
          <t>56491</t>
        </is>
      </c>
      <c r="D10" s="33" t="inlineStr">
        <is>
          <t>6"</t>
        </is>
      </c>
      <c r="E10" s="33" t="inlineStr">
        <is>
          <t>7,1</t>
        </is>
      </c>
      <c r="F10" s="33" t="inlineStr">
        <is>
          <t>12,98</t>
        </is>
      </c>
      <c r="G10" s="33" t="n"/>
      <c r="H10" s="33" t="inlineStr">
        <is>
          <t>C</t>
        </is>
      </c>
      <c r="I10" s="13">
        <f>IF(A10="","",A10&amp;"|"&amp;COUNTIF($A$2:A10,A10))</f>
        <v/>
      </c>
    </row>
    <row r="11">
      <c r="A11" s="33" t="inlineStr">
        <is>
          <t>21063-G2-PPL-RFI-0050</t>
        </is>
      </c>
      <c r="B11" s="33" t="inlineStr">
        <is>
          <t>90534</t>
        </is>
      </c>
      <c r="C11" s="33" t="inlineStr">
        <is>
          <t>56492</t>
        </is>
      </c>
      <c r="D11" s="33" t="inlineStr">
        <is>
          <t>6"</t>
        </is>
      </c>
      <c r="E11" s="33" t="inlineStr">
        <is>
          <t>7,1</t>
        </is>
      </c>
      <c r="F11" s="33" t="inlineStr">
        <is>
          <t>13,44</t>
        </is>
      </c>
      <c r="G11" s="33" t="n"/>
      <c r="H11" s="33" t="inlineStr">
        <is>
          <t>C</t>
        </is>
      </c>
      <c r="I11" s="13">
        <f>IF(A11="","",A11&amp;"|"&amp;COUNTIF($A$2:A11,A11))</f>
        <v/>
      </c>
    </row>
    <row r="12">
      <c r="A12" s="33" t="inlineStr">
        <is>
          <t>21063-G2-PPL-RFI-0050</t>
        </is>
      </c>
      <c r="B12" s="33" t="inlineStr">
        <is>
          <t>90170</t>
        </is>
      </c>
      <c r="C12" s="33" t="inlineStr">
        <is>
          <t>56490</t>
        </is>
      </c>
      <c r="D12" s="33" t="inlineStr">
        <is>
          <t>6"</t>
        </is>
      </c>
      <c r="E12" s="33" t="inlineStr">
        <is>
          <t>7,1</t>
        </is>
      </c>
      <c r="F12" s="33" t="inlineStr">
        <is>
          <t>12,78</t>
        </is>
      </c>
      <c r="G12" s="33" t="n"/>
      <c r="H12" s="33" t="inlineStr">
        <is>
          <t>C</t>
        </is>
      </c>
      <c r="I12" s="13">
        <f>IF(A12="","",A12&amp;"|"&amp;COUNTIF($A$2:A12,A12))</f>
        <v/>
      </c>
    </row>
    <row r="13">
      <c r="A13" s="33" t="inlineStr">
        <is>
          <t>21063-G2-PPL-RFI-0050</t>
        </is>
      </c>
      <c r="B13" s="33" t="inlineStr">
        <is>
          <t>90086</t>
        </is>
      </c>
      <c r="C13" s="33" t="inlineStr">
        <is>
          <t>56491</t>
        </is>
      </c>
      <c r="D13" s="33" t="inlineStr">
        <is>
          <t>6"</t>
        </is>
      </c>
      <c r="E13" s="33" t="inlineStr">
        <is>
          <t>7,1</t>
        </is>
      </c>
      <c r="F13" s="33" t="inlineStr">
        <is>
          <t>12,97</t>
        </is>
      </c>
      <c r="G13" s="33" t="n"/>
      <c r="H13" s="33" t="inlineStr">
        <is>
          <t>C</t>
        </is>
      </c>
      <c r="I13" s="13">
        <f>IF(A13="","",A13&amp;"|"&amp;COUNTIF($A$2:A13,A13))</f>
        <v/>
      </c>
    </row>
    <row r="14">
      <c r="A14" s="33" t="inlineStr">
        <is>
          <t>21063-G2-PPL-RFI-0050</t>
        </is>
      </c>
      <c r="B14" s="33" t="inlineStr">
        <is>
          <t>90160</t>
        </is>
      </c>
      <c r="C14" s="33" t="inlineStr">
        <is>
          <t>56490</t>
        </is>
      </c>
      <c r="D14" s="33" t="inlineStr">
        <is>
          <t>6"</t>
        </is>
      </c>
      <c r="E14" s="33" t="inlineStr">
        <is>
          <t>7,1</t>
        </is>
      </c>
      <c r="F14" s="33" t="inlineStr">
        <is>
          <t>12,85</t>
        </is>
      </c>
      <c r="G14" s="33" t="n"/>
      <c r="H14" s="33" t="inlineStr">
        <is>
          <t>C</t>
        </is>
      </c>
      <c r="I14" s="13">
        <f>IF(A14="","",A14&amp;"|"&amp;COUNTIF($A$2:A14,A14))</f>
        <v/>
      </c>
    </row>
    <row r="15">
      <c r="A15" s="33" t="inlineStr">
        <is>
          <t>21063-G2-PPL-RFI-0050</t>
        </is>
      </c>
      <c r="B15" s="33" t="inlineStr">
        <is>
          <t>90174</t>
        </is>
      </c>
      <c r="C15" s="33" t="inlineStr">
        <is>
          <t>56490</t>
        </is>
      </c>
      <c r="D15" s="33" t="inlineStr">
        <is>
          <t>6"</t>
        </is>
      </c>
      <c r="E15" s="33" t="inlineStr">
        <is>
          <t>7,1</t>
        </is>
      </c>
      <c r="F15" s="33" t="inlineStr">
        <is>
          <t>12,94</t>
        </is>
      </c>
      <c r="G15" s="33" t="n"/>
      <c r="H15" s="33" t="inlineStr">
        <is>
          <t>C</t>
        </is>
      </c>
      <c r="I15" s="13">
        <f>IF(A15="","",A15&amp;"|"&amp;COUNTIF($A$2:A15,A15))</f>
        <v/>
      </c>
    </row>
    <row r="16">
      <c r="A16" s="33" t="inlineStr">
        <is>
          <t>21063-G2-PPL-RFI-0050</t>
        </is>
      </c>
      <c r="B16" s="33" t="inlineStr">
        <is>
          <t>90172</t>
        </is>
      </c>
      <c r="C16" s="33" t="inlineStr">
        <is>
          <t>56490</t>
        </is>
      </c>
      <c r="D16" s="33" t="inlineStr">
        <is>
          <t>6"</t>
        </is>
      </c>
      <c r="E16" s="33" t="inlineStr">
        <is>
          <t>7,1</t>
        </is>
      </c>
      <c r="F16" s="33" t="inlineStr">
        <is>
          <t>13,22</t>
        </is>
      </c>
      <c r="G16" s="33" t="n"/>
      <c r="H16" s="33" t="inlineStr">
        <is>
          <t>C</t>
        </is>
      </c>
      <c r="I16" s="13">
        <f>IF(A16="","",A16&amp;"|"&amp;COUNTIF($A$2:A16,A16))</f>
        <v/>
      </c>
    </row>
    <row r="17">
      <c r="A17" s="33" t="inlineStr">
        <is>
          <t>21063-G2-PPL-RFI-0050</t>
        </is>
      </c>
      <c r="B17" s="33" t="inlineStr">
        <is>
          <t>90077</t>
        </is>
      </c>
      <c r="C17" s="33" t="inlineStr">
        <is>
          <t>56491</t>
        </is>
      </c>
      <c r="D17" s="33" t="inlineStr">
        <is>
          <t>6"</t>
        </is>
      </c>
      <c r="E17" s="33" t="inlineStr">
        <is>
          <t>7,1</t>
        </is>
      </c>
      <c r="F17" s="33" t="inlineStr">
        <is>
          <t>12,16</t>
        </is>
      </c>
      <c r="G17" s="33" t="n"/>
      <c r="H17" s="33" t="inlineStr">
        <is>
          <t>C</t>
        </is>
      </c>
      <c r="I17" s="13">
        <f>IF(A17="","",A17&amp;"|"&amp;COUNTIF($A$2:A17,A17))</f>
        <v/>
      </c>
    </row>
    <row r="18">
      <c r="A18" s="33" t="n"/>
      <c r="B18" s="33" t="n"/>
      <c r="C18" s="33" t="n"/>
      <c r="D18" s="33" t="n"/>
      <c r="E18" s="33" t="n"/>
      <c r="F18" s="33" t="n"/>
      <c r="G18" s="33" t="n"/>
      <c r="H18" s="33" t="n"/>
      <c r="I18" s="13">
        <f>IF(A18="","",A18&amp;"|"&amp;COUNTIF($A$2:A18,A18))</f>
        <v/>
      </c>
    </row>
    <row r="19">
      <c r="A19" s="33" t="n"/>
      <c r="B19" s="33" t="n"/>
      <c r="C19" s="33" t="n"/>
      <c r="D19" s="33" t="n"/>
      <c r="E19" s="33" t="n"/>
      <c r="F19" s="33" t="n"/>
      <c r="G19" s="33" t="n"/>
      <c r="H19" s="33" t="n"/>
      <c r="I19" s="13">
        <f>IF(A19="","",A19&amp;"|"&amp;COUNTIF($A$2:A19,A19))</f>
        <v/>
      </c>
    </row>
    <row r="20">
      <c r="A20" s="33" t="n"/>
      <c r="B20" s="33" t="n"/>
      <c r="C20" s="33" t="n"/>
      <c r="D20" s="33" t="n"/>
      <c r="E20" s="33" t="n"/>
      <c r="F20" s="33" t="n"/>
      <c r="G20" s="33" t="n"/>
      <c r="H20" s="33" t="n"/>
      <c r="I20" s="13">
        <f>IF(A20="","",A20&amp;"|"&amp;COUNTIF($A$2:A20,A20))</f>
        <v/>
      </c>
    </row>
    <row r="21">
      <c r="A21" s="33" t="n"/>
      <c r="B21" s="33" t="n"/>
      <c r="C21" s="33" t="n"/>
      <c r="D21" s="33" t="n"/>
      <c r="E21" s="33" t="n"/>
      <c r="F21" s="33" t="n"/>
      <c r="G21" s="33" t="n"/>
      <c r="H21" s="33" t="n"/>
      <c r="I21" s="13">
        <f>IF(A21="","",A21&amp;"|"&amp;COUNTIF($A$2:A21,A21))</f>
        <v/>
      </c>
    </row>
    <row r="22">
      <c r="A22" s="33" t="n"/>
      <c r="B22" s="33" t="n"/>
      <c r="C22" s="33" t="n"/>
      <c r="D22" s="33" t="n"/>
      <c r="E22" s="33" t="n"/>
      <c r="F22" s="33" t="n"/>
      <c r="G22" s="33" t="n"/>
      <c r="H22" s="33" t="n"/>
      <c r="I22" s="13">
        <f>IF(A22="","",A22&amp;"|"&amp;COUNTIF($A$2:A22,A22))</f>
        <v/>
      </c>
    </row>
    <row r="23">
      <c r="A23" s="33" t="n"/>
      <c r="B23" s="33" t="n"/>
      <c r="C23" s="33" t="n"/>
      <c r="D23" s="33" t="n"/>
      <c r="E23" s="33" t="n"/>
      <c r="F23" s="33" t="n"/>
      <c r="G23" s="33" t="n"/>
      <c r="H23" s="33" t="n"/>
      <c r="I23" s="13">
        <f>IF(A23="","",A23&amp;"|"&amp;COUNTIF($A$2:A23,A23))</f>
        <v/>
      </c>
    </row>
    <row r="24">
      <c r="A24" s="33" t="n"/>
      <c r="B24" s="33" t="n"/>
      <c r="C24" s="33" t="n"/>
      <c r="D24" s="33" t="n"/>
      <c r="E24" s="33" t="n"/>
      <c r="F24" s="33" t="n"/>
      <c r="G24" s="33" t="n"/>
      <c r="H24" s="33" t="n"/>
      <c r="I24" s="13">
        <f>IF(A24="","",A24&amp;"|"&amp;COUNTIF($A$2:A24,A24))</f>
        <v/>
      </c>
    </row>
    <row r="25">
      <c r="A25" s="33" t="n"/>
      <c r="B25" s="33" t="n"/>
      <c r="C25" s="33" t="n"/>
      <c r="D25" s="33" t="n"/>
      <c r="E25" s="33" t="n"/>
      <c r="F25" s="33" t="n"/>
      <c r="G25" s="33" t="n"/>
      <c r="H25" s="33" t="n"/>
      <c r="I25" s="13">
        <f>IF(A25="","",A25&amp;"|"&amp;COUNTIF($A$2:A25,A25))</f>
        <v/>
      </c>
    </row>
    <row r="26">
      <c r="A26" s="33" t="n"/>
      <c r="B26" s="33" t="n"/>
      <c r="C26" s="33" t="n"/>
      <c r="D26" s="33" t="n"/>
      <c r="E26" s="33" t="n"/>
      <c r="F26" s="33" t="n"/>
      <c r="G26" s="33" t="n"/>
      <c r="H26" s="33" t="n"/>
      <c r="I26" s="13">
        <f>IF(A26="","",A26&amp;"|"&amp;COUNTIF($A$2:A26,A26))</f>
        <v/>
      </c>
    </row>
    <row r="27">
      <c r="A27" s="33" t="n"/>
      <c r="B27" s="33" t="n"/>
      <c r="C27" s="33" t="n"/>
      <c r="D27" s="33" t="n"/>
      <c r="E27" s="33" t="n"/>
      <c r="F27" s="33" t="n"/>
      <c r="G27" s="33" t="n"/>
      <c r="H27" s="33" t="n"/>
      <c r="I27" s="13">
        <f>IF(A27="","",A27&amp;"|"&amp;COUNTIF($A$2:A27,A27))</f>
        <v/>
      </c>
    </row>
    <row r="28">
      <c r="A28" s="33" t="n"/>
      <c r="B28" s="33" t="n"/>
      <c r="C28" s="33" t="n"/>
      <c r="D28" s="33" t="n"/>
      <c r="E28" s="33" t="n"/>
      <c r="F28" s="33" t="n"/>
      <c r="G28" s="33" t="n"/>
      <c r="H28" s="33" t="n"/>
      <c r="I28" s="13">
        <f>IF(A28="","",A28&amp;"|"&amp;COUNTIF($A$2:A28,A28))</f>
        <v/>
      </c>
    </row>
    <row r="29">
      <c r="A29" s="33" t="n"/>
      <c r="B29" s="33" t="n"/>
      <c r="C29" s="33" t="n"/>
      <c r="D29" s="33" t="n"/>
      <c r="E29" s="33" t="n"/>
      <c r="F29" s="33" t="n"/>
      <c r="G29" s="33" t="n"/>
      <c r="H29" s="33" t="n"/>
      <c r="I29" s="13">
        <f>IF(A29="","",A29&amp;"|"&amp;COUNTIF($A$2:A29,A29))</f>
        <v/>
      </c>
    </row>
    <row r="30">
      <c r="A30" s="33" t="n"/>
      <c r="B30" s="33" t="n"/>
      <c r="C30" s="33" t="n"/>
      <c r="D30" s="33" t="n"/>
      <c r="E30" s="33" t="n"/>
      <c r="F30" s="33" t="n"/>
      <c r="G30" s="33" t="n"/>
      <c r="H30" s="33" t="n"/>
      <c r="I30" s="13">
        <f>IF(A30="","",A30&amp;"|"&amp;COUNTIF($A$2:A30,A30))</f>
        <v/>
      </c>
    </row>
    <row r="31">
      <c r="A31" s="33" t="n"/>
      <c r="B31" s="33" t="n"/>
      <c r="C31" s="33" t="n"/>
      <c r="D31" s="33" t="n"/>
      <c r="E31" s="33" t="n"/>
      <c r="F31" s="33" t="n"/>
      <c r="G31" s="33" t="n"/>
      <c r="H31" s="33" t="n"/>
      <c r="I31" s="13">
        <f>IF(A31="","",A31&amp;"|"&amp;COUNTIF($A$2:A31,A31))</f>
        <v/>
      </c>
    </row>
    <row r="32">
      <c r="A32" s="33" t="n"/>
      <c r="B32" s="33" t="n"/>
      <c r="C32" s="33" t="n"/>
      <c r="D32" s="33" t="n"/>
      <c r="E32" s="33" t="n"/>
      <c r="F32" s="33" t="n"/>
      <c r="G32" s="33" t="n"/>
      <c r="H32" s="33" t="n"/>
      <c r="I32" s="13">
        <f>IF(A32="","",A32&amp;"|"&amp;COUNTIF($A$2:A32,A32))</f>
        <v/>
      </c>
    </row>
    <row r="33">
      <c r="A33" s="33" t="n"/>
      <c r="B33" s="33" t="n"/>
      <c r="C33" s="33" t="n"/>
      <c r="D33" s="33" t="n"/>
      <c r="E33" s="33" t="n"/>
      <c r="F33" s="33" t="n"/>
      <c r="G33" s="33" t="n"/>
      <c r="H33" s="33" t="n"/>
      <c r="I33" s="13">
        <f>IF(A33="","",A33&amp;"|"&amp;COUNTIF($A$2:A33,A33))</f>
        <v/>
      </c>
    </row>
    <row r="34">
      <c r="A34" s="33" t="n"/>
      <c r="B34" s="33" t="n"/>
      <c r="C34" s="33" t="n"/>
      <c r="D34" s="33" t="n"/>
      <c r="E34" s="33" t="n"/>
      <c r="F34" s="33" t="n"/>
      <c r="G34" s="33" t="n"/>
      <c r="H34" s="33" t="n"/>
      <c r="I34" s="13">
        <f>IF(A34="","",A34&amp;"|"&amp;COUNTIF($A$2:A34,A34))</f>
        <v/>
      </c>
    </row>
    <row r="35">
      <c r="A35" s="33" t="n"/>
      <c r="B35" s="33" t="n"/>
      <c r="C35" s="33" t="n"/>
      <c r="D35" s="33" t="n"/>
      <c r="E35" s="33" t="n"/>
      <c r="F35" s="33" t="n"/>
      <c r="G35" s="33" t="n"/>
      <c r="H35" s="33" t="n"/>
      <c r="I35" s="13">
        <f>IF(A35="","",A35&amp;"|"&amp;COUNTIF($A$2:A35,A35))</f>
        <v/>
      </c>
    </row>
    <row r="36">
      <c r="A36" s="33" t="n"/>
      <c r="B36" s="33" t="n"/>
      <c r="C36" s="33" t="n"/>
      <c r="D36" s="33" t="n"/>
      <c r="E36" s="33" t="n"/>
      <c r="F36" s="33" t="n"/>
      <c r="G36" s="33" t="n"/>
      <c r="H36" s="33" t="n"/>
      <c r="I36" s="13">
        <f>IF(A36="","",A36&amp;"|"&amp;COUNTIF($A$2:A36,A36))</f>
        <v/>
      </c>
    </row>
    <row r="37">
      <c r="A37" s="33" t="n"/>
      <c r="B37" s="33" t="n"/>
      <c r="C37" s="33" t="n"/>
      <c r="D37" s="33" t="n"/>
      <c r="E37" s="33" t="n"/>
      <c r="F37" s="33" t="n"/>
      <c r="G37" s="33" t="n"/>
      <c r="H37" s="33" t="n"/>
      <c r="I37" s="13">
        <f>IF(A37="","",A37&amp;"|"&amp;COUNTIF($A$2:A37,A37))</f>
        <v/>
      </c>
    </row>
    <row r="38">
      <c r="A38" s="33" t="n"/>
      <c r="B38" s="33" t="n"/>
      <c r="C38" s="33" t="n"/>
      <c r="D38" s="33" t="n"/>
      <c r="E38" s="33" t="n"/>
      <c r="F38" s="33" t="n"/>
      <c r="G38" s="33" t="n"/>
      <c r="H38" s="33" t="n"/>
      <c r="I38" s="13">
        <f>IF(A38="","",A38&amp;"|"&amp;COUNTIF($A$2:A38,A38))</f>
        <v/>
      </c>
    </row>
    <row r="39">
      <c r="A39" s="33" t="n"/>
      <c r="B39" s="33" t="n"/>
      <c r="C39" s="33" t="n"/>
      <c r="D39" s="33" t="n"/>
      <c r="E39" s="33" t="n"/>
      <c r="F39" s="33" t="n"/>
      <c r="G39" s="33" t="n"/>
      <c r="H39" s="33" t="n"/>
      <c r="I39" s="13">
        <f>IF(A39="","",A39&amp;"|"&amp;COUNTIF($A$2:A39,A39))</f>
        <v/>
      </c>
    </row>
    <row r="40">
      <c r="A40" s="33" t="n"/>
      <c r="B40" s="33" t="n"/>
      <c r="C40" s="33" t="n"/>
      <c r="D40" s="33" t="n"/>
      <c r="E40" s="33" t="n"/>
      <c r="F40" s="33" t="n"/>
      <c r="G40" s="33" t="n"/>
      <c r="H40" s="33" t="n"/>
      <c r="I40" s="13">
        <f>IF(A40="","",A40&amp;"|"&amp;COUNTIF($A$2:A40,A40))</f>
        <v/>
      </c>
    </row>
    <row r="41">
      <c r="A41" s="33" t="n"/>
      <c r="B41" s="33" t="n"/>
      <c r="C41" s="33" t="n"/>
      <c r="D41" s="33" t="n"/>
      <c r="E41" s="33" t="n"/>
      <c r="F41" s="33" t="n"/>
      <c r="G41" s="33" t="n"/>
      <c r="H41" s="33" t="n"/>
      <c r="I41" s="13">
        <f>IF(A41="","",A41&amp;"|"&amp;COUNTIF($A$2:A41,A41))</f>
        <v/>
      </c>
    </row>
    <row r="42">
      <c r="A42" s="33" t="n"/>
      <c r="B42" s="33" t="n"/>
      <c r="C42" s="33" t="n"/>
      <c r="D42" s="33" t="n"/>
      <c r="E42" s="33" t="n"/>
      <c r="F42" s="33" t="n"/>
      <c r="G42" s="33" t="n"/>
      <c r="H42" s="33" t="n"/>
      <c r="I42" s="13">
        <f>IF(A42="","",A42&amp;"|"&amp;COUNTIF($A$2:A42,A42))</f>
        <v/>
      </c>
    </row>
    <row r="43">
      <c r="A43" s="33" t="n"/>
      <c r="B43" s="33" t="n"/>
      <c r="C43" s="33" t="n"/>
      <c r="D43" s="33" t="n"/>
      <c r="E43" s="33" t="n"/>
      <c r="F43" s="33" t="n"/>
      <c r="G43" s="33" t="n"/>
      <c r="H43" s="33" t="n"/>
      <c r="I43" s="13">
        <f>IF(A43="","",A43&amp;"|"&amp;COUNTIF($A$2:A43,A43))</f>
        <v/>
      </c>
    </row>
    <row r="44">
      <c r="A44" s="33" t="n"/>
      <c r="B44" s="33" t="n"/>
      <c r="C44" s="33" t="n"/>
      <c r="D44" s="33" t="n"/>
      <c r="E44" s="33" t="n"/>
      <c r="F44" s="33" t="n"/>
      <c r="G44" s="33" t="n"/>
      <c r="H44" s="33" t="n"/>
      <c r="I44" s="13">
        <f>IF(A44="","",A44&amp;"|"&amp;COUNTIF($A$2:A44,A44))</f>
        <v/>
      </c>
    </row>
    <row r="45">
      <c r="A45" s="33" t="n"/>
      <c r="B45" s="33" t="n"/>
      <c r="C45" s="33" t="n"/>
      <c r="D45" s="33" t="n"/>
      <c r="E45" s="33" t="n"/>
      <c r="F45" s="33" t="n"/>
      <c r="G45" s="33" t="n"/>
      <c r="H45" s="33" t="n"/>
      <c r="I45" s="13">
        <f>IF(A45="","",A45&amp;"|"&amp;COUNTIF($A$2:A45,A45))</f>
        <v/>
      </c>
    </row>
    <row r="46">
      <c r="A46" s="33" t="n"/>
      <c r="B46" s="33" t="n"/>
      <c r="C46" s="33" t="n"/>
      <c r="D46" s="33" t="n"/>
      <c r="E46" s="33" t="n"/>
      <c r="F46" s="33" t="n"/>
      <c r="G46" s="33" t="n"/>
      <c r="H46" s="33" t="n"/>
      <c r="I46" s="13">
        <f>IF(A46="","",A46&amp;"|"&amp;COUNTIF($A$2:A46,A46))</f>
        <v/>
      </c>
    </row>
    <row r="47">
      <c r="A47" s="33" t="n"/>
      <c r="B47" s="33" t="n"/>
      <c r="C47" s="33" t="n"/>
      <c r="D47" s="33" t="n"/>
      <c r="E47" s="33" t="n"/>
      <c r="F47" s="33" t="n"/>
      <c r="G47" s="33" t="n"/>
      <c r="H47" s="33" t="n"/>
      <c r="I47" s="13">
        <f>IF(A47="","",A47&amp;"|"&amp;COUNTIF($A$2:A47,A47))</f>
        <v/>
      </c>
    </row>
    <row r="48">
      <c r="A48" s="33" t="n"/>
      <c r="B48" s="33" t="n"/>
      <c r="C48" s="33" t="n"/>
      <c r="D48" s="33" t="n"/>
      <c r="E48" s="33" t="n"/>
      <c r="F48" s="33" t="n"/>
      <c r="G48" s="33" t="n"/>
      <c r="H48" s="33" t="n"/>
      <c r="I48" s="13">
        <f>IF(A48="","",A48&amp;"|"&amp;COUNTIF($A$2:A48,A48))</f>
        <v/>
      </c>
    </row>
    <row r="49">
      <c r="A49" s="33" t="n"/>
      <c r="B49" s="33" t="n"/>
      <c r="C49" s="33" t="n"/>
      <c r="D49" s="33" t="n"/>
      <c r="E49" s="33" t="n"/>
      <c r="F49" s="33" t="n"/>
      <c r="G49" s="33" t="n"/>
      <c r="H49" s="33" t="n"/>
      <c r="I49" s="13">
        <f>IF(A49="","",A49&amp;"|"&amp;COUNTIF($A$2:A49,A49))</f>
        <v/>
      </c>
    </row>
    <row r="50">
      <c r="A50" s="33" t="n"/>
      <c r="B50" s="33" t="n"/>
      <c r="C50" s="33" t="n"/>
      <c r="D50" s="33" t="n"/>
      <c r="E50" s="33" t="n"/>
      <c r="F50" s="33" t="n"/>
      <c r="G50" s="33" t="n"/>
      <c r="H50" s="33" t="n"/>
      <c r="I50" s="13">
        <f>IF(A50="","",A50&amp;"|"&amp;COUNTIF($A$2:A50,A50))</f>
        <v/>
      </c>
    </row>
    <row r="51">
      <c r="A51" s="33" t="n"/>
      <c r="B51" s="33" t="n"/>
      <c r="C51" s="33" t="n"/>
      <c r="D51" s="33" t="n"/>
      <c r="E51" s="33" t="n"/>
      <c r="F51" s="33" t="n"/>
      <c r="G51" s="33" t="n"/>
      <c r="H51" s="33" t="n"/>
      <c r="I51" s="13">
        <f>IF(A51="","",A51&amp;"|"&amp;COUNTIF($A$2:A51,A51))</f>
        <v/>
      </c>
    </row>
    <row r="52">
      <c r="A52" s="33" t="n"/>
      <c r="B52" s="33" t="n"/>
      <c r="C52" s="33" t="n"/>
      <c r="D52" s="33" t="n"/>
      <c r="E52" s="33" t="n"/>
      <c r="F52" s="33" t="n"/>
      <c r="G52" s="33" t="n"/>
      <c r="H52" s="33" t="n"/>
      <c r="I52" s="13">
        <f>IF(A52="","",A52&amp;"|"&amp;COUNTIF($A$2:A52,A52))</f>
        <v/>
      </c>
    </row>
    <row r="53">
      <c r="A53" s="33" t="n"/>
      <c r="B53" s="33" t="n"/>
      <c r="C53" s="33" t="n"/>
      <c r="D53" s="33" t="n"/>
      <c r="E53" s="33" t="n"/>
      <c r="F53" s="33" t="n"/>
      <c r="G53" s="33" t="n"/>
      <c r="H53" s="33" t="n"/>
      <c r="I53" s="13">
        <f>IF(A53="","",A53&amp;"|"&amp;COUNTIF($A$2:A53,A53))</f>
        <v/>
      </c>
    </row>
    <row r="54">
      <c r="A54" s="33" t="n"/>
      <c r="B54" s="33" t="n"/>
      <c r="C54" s="33" t="n"/>
      <c r="D54" s="33" t="n"/>
      <c r="E54" s="33" t="n"/>
      <c r="F54" s="33" t="n"/>
      <c r="G54" s="33" t="n"/>
      <c r="H54" s="33" t="n"/>
      <c r="I54" s="13">
        <f>IF(A54="","",A54&amp;"|"&amp;COUNTIF($A$2:A54,A54))</f>
        <v/>
      </c>
    </row>
    <row r="55">
      <c r="A55" s="33" t="n"/>
      <c r="B55" s="33" t="n"/>
      <c r="C55" s="33" t="n"/>
      <c r="D55" s="33" t="n"/>
      <c r="E55" s="33" t="n"/>
      <c r="F55" s="33" t="n"/>
      <c r="G55" s="33" t="n"/>
      <c r="H55" s="33" t="n"/>
      <c r="I55" s="13">
        <f>IF(A55="","",A55&amp;"|"&amp;COUNTIF($A$2:A55,A55))</f>
        <v/>
      </c>
    </row>
    <row r="56">
      <c r="A56" s="33" t="n"/>
      <c r="B56" s="33" t="n"/>
      <c r="C56" s="33" t="n"/>
      <c r="D56" s="33" t="n"/>
      <c r="E56" s="33" t="n"/>
      <c r="F56" s="33" t="n"/>
      <c r="G56" s="33" t="n"/>
      <c r="H56" s="33" t="n"/>
      <c r="I56" s="13">
        <f>IF(A56="","",A56&amp;"|"&amp;COUNTIF($A$2:A56,A56))</f>
        <v/>
      </c>
    </row>
    <row r="57">
      <c r="A57" s="33" t="n"/>
      <c r="B57" s="33" t="n"/>
      <c r="C57" s="33" t="n"/>
      <c r="D57" s="33" t="n"/>
      <c r="E57" s="33" t="n"/>
      <c r="F57" s="33" t="n"/>
      <c r="G57" s="33" t="n"/>
      <c r="H57" s="33" t="n"/>
      <c r="I57" s="13">
        <f>IF(A57="","",A57&amp;"|"&amp;COUNTIF($A$2:A57,A57))</f>
        <v/>
      </c>
    </row>
    <row r="58">
      <c r="A58" s="33" t="n"/>
      <c r="B58" s="33" t="n"/>
      <c r="C58" s="33" t="n"/>
      <c r="D58" s="33" t="n"/>
      <c r="E58" s="33" t="n"/>
      <c r="F58" s="33" t="n"/>
      <c r="G58" s="33" t="n"/>
      <c r="H58" s="33" t="n"/>
      <c r="I58" s="13">
        <f>IF(A58="","",A58&amp;"|"&amp;COUNTIF($A$2:A58,A58))</f>
        <v/>
      </c>
    </row>
    <row r="59">
      <c r="A59" s="33" t="n"/>
      <c r="B59" s="33" t="n"/>
      <c r="C59" s="33" t="n"/>
      <c r="D59" s="33" t="n"/>
      <c r="E59" s="33" t="n"/>
      <c r="F59" s="33" t="n"/>
      <c r="G59" s="33" t="n"/>
      <c r="H59" s="33" t="n"/>
      <c r="I59" s="13">
        <f>IF(A59="","",A59&amp;"|"&amp;COUNTIF($A$2:A59,A59))</f>
        <v/>
      </c>
    </row>
    <row r="60">
      <c r="A60" s="33" t="n"/>
      <c r="B60" s="33" t="n"/>
      <c r="C60" s="33" t="n"/>
      <c r="D60" s="33" t="n"/>
      <c r="E60" s="33" t="n"/>
      <c r="F60" s="33" t="n"/>
      <c r="G60" s="33" t="n"/>
      <c r="H60" s="33" t="n"/>
      <c r="I60" s="13">
        <f>IF(A60="","",A60&amp;"|"&amp;COUNTIF($A$2:A60,A60))</f>
        <v/>
      </c>
    </row>
    <row r="61">
      <c r="A61" s="33" t="n"/>
      <c r="B61" s="33" t="n"/>
      <c r="C61" s="33" t="n"/>
      <c r="D61" s="33" t="n"/>
      <c r="E61" s="33" t="n"/>
      <c r="F61" s="33" t="n"/>
      <c r="G61" s="33" t="n"/>
      <c r="H61" s="33" t="n"/>
      <c r="I61" s="13">
        <f>IF(A61="","",A61&amp;"|"&amp;COUNTIF($A$2:A61,A61))</f>
        <v/>
      </c>
    </row>
    <row r="62">
      <c r="A62" s="33" t="n"/>
      <c r="B62" s="33" t="n"/>
      <c r="C62" s="33" t="n"/>
      <c r="D62" s="33" t="n"/>
      <c r="E62" s="33" t="n"/>
      <c r="F62" s="33" t="n"/>
      <c r="G62" s="33" t="n"/>
      <c r="H62" s="33" t="n"/>
      <c r="I62" s="13">
        <f>IF(A62="","",A62&amp;"|"&amp;COUNTIF($A$2:A62,A62))</f>
        <v/>
      </c>
    </row>
    <row r="63">
      <c r="A63" s="33" t="n"/>
      <c r="B63" s="33" t="n"/>
      <c r="C63" s="33" t="n"/>
      <c r="D63" s="33" t="n"/>
      <c r="E63" s="33" t="n"/>
      <c r="F63" s="33" t="n"/>
      <c r="G63" s="33" t="n"/>
      <c r="H63" s="33" t="n"/>
      <c r="I63" s="13">
        <f>IF(A63="","",A63&amp;"|"&amp;COUNTIF($A$2:A63,A63))</f>
        <v/>
      </c>
    </row>
    <row r="64">
      <c r="A64" s="33" t="n"/>
      <c r="B64" s="33" t="n"/>
      <c r="C64" s="33" t="n"/>
      <c r="D64" s="33" t="n"/>
      <c r="E64" s="33" t="n"/>
      <c r="F64" s="33" t="n"/>
      <c r="G64" s="33" t="n"/>
      <c r="H64" s="33" t="n"/>
      <c r="I64" s="13">
        <f>IF(A64="","",A64&amp;"|"&amp;COUNTIF($A$2:A64,A64))</f>
        <v/>
      </c>
    </row>
    <row r="65">
      <c r="A65" s="33" t="n"/>
      <c r="B65" s="33" t="n"/>
      <c r="C65" s="33" t="n"/>
      <c r="D65" s="33" t="n"/>
      <c r="E65" s="33" t="n"/>
      <c r="F65" s="33" t="n"/>
      <c r="G65" s="33" t="n"/>
      <c r="H65" s="33" t="n"/>
      <c r="I65" s="13">
        <f>IF(A65="","",A65&amp;"|"&amp;COUNTIF($A$2:A65,A65))</f>
        <v/>
      </c>
    </row>
    <row r="66">
      <c r="A66" s="33" t="n"/>
      <c r="B66" s="33" t="n"/>
      <c r="C66" s="33" t="n"/>
      <c r="D66" s="33" t="n"/>
      <c r="E66" s="33" t="n"/>
      <c r="F66" s="33" t="n"/>
      <c r="G66" s="33" t="n"/>
      <c r="H66" s="33" t="n"/>
      <c r="I66" s="13">
        <f>IF(A66="","",A66&amp;"|"&amp;COUNTIF($A$2:A66,A66))</f>
        <v/>
      </c>
    </row>
    <row r="67">
      <c r="A67" s="33" t="n"/>
      <c r="B67" s="33" t="n"/>
      <c r="C67" s="33" t="n"/>
      <c r="D67" s="33" t="n"/>
      <c r="E67" s="33" t="n"/>
      <c r="F67" s="33" t="n"/>
      <c r="G67" s="33" t="n"/>
      <c r="H67" s="33" t="n"/>
      <c r="I67" s="13">
        <f>IF(A67="","",A67&amp;"|"&amp;COUNTIF($A$2:A67,A67))</f>
        <v/>
      </c>
    </row>
    <row r="68">
      <c r="A68" s="33" t="n"/>
      <c r="B68" s="33" t="n"/>
      <c r="C68" s="33" t="n"/>
      <c r="D68" s="33" t="n"/>
      <c r="E68" s="33" t="n"/>
      <c r="F68" s="33" t="n"/>
      <c r="G68" s="33" t="n"/>
      <c r="H68" s="33" t="n"/>
      <c r="I68" s="13">
        <f>IF(A68="","",A68&amp;"|"&amp;COUNTIF($A$2:A68,A68))</f>
        <v/>
      </c>
    </row>
    <row r="69">
      <c r="A69" s="33" t="n"/>
      <c r="B69" s="33" t="n"/>
      <c r="C69" s="33" t="n"/>
      <c r="D69" s="33" t="n"/>
      <c r="E69" s="33" t="n"/>
      <c r="F69" s="33" t="n"/>
      <c r="G69" s="33" t="n"/>
      <c r="H69" s="33" t="n"/>
      <c r="I69" s="13">
        <f>IF(A69="","",A69&amp;"|"&amp;COUNTIF($A$2:A69,A69))</f>
        <v/>
      </c>
    </row>
    <row r="70">
      <c r="A70" s="33" t="n"/>
      <c r="B70" s="33" t="n"/>
      <c r="C70" s="33" t="n"/>
      <c r="D70" s="33" t="n"/>
      <c r="E70" s="33" t="n"/>
      <c r="F70" s="33" t="n"/>
      <c r="G70" s="33" t="n"/>
      <c r="H70" s="33" t="n"/>
      <c r="I70" s="13">
        <f>IF(A70="","",A70&amp;"|"&amp;COUNTIF($A$2:A70,A70))</f>
        <v/>
      </c>
    </row>
    <row r="71">
      <c r="A71" s="33" t="n"/>
      <c r="B71" s="33" t="n"/>
      <c r="C71" s="33" t="n"/>
      <c r="D71" s="33" t="n"/>
      <c r="E71" s="33" t="n"/>
      <c r="F71" s="33" t="n"/>
      <c r="G71" s="33" t="n"/>
      <c r="H71" s="33" t="n"/>
      <c r="I71" s="13">
        <f>IF(A71="","",A71&amp;"|"&amp;COUNTIF($A$2:A71,A71))</f>
        <v/>
      </c>
    </row>
    <row r="72">
      <c r="A72" s="33" t="n"/>
      <c r="B72" s="33" t="n"/>
      <c r="C72" s="33" t="n"/>
      <c r="D72" s="33" t="n"/>
      <c r="E72" s="33" t="n"/>
      <c r="F72" s="33" t="n"/>
      <c r="G72" s="33" t="n"/>
      <c r="H72" s="33" t="n"/>
      <c r="I72" s="13">
        <f>IF(A72="","",A72&amp;"|"&amp;COUNTIF($A$2:A72,A72))</f>
        <v/>
      </c>
    </row>
    <row r="73">
      <c r="A73" s="33" t="n"/>
      <c r="B73" s="33" t="n"/>
      <c r="C73" s="33" t="n"/>
      <c r="D73" s="33" t="n"/>
      <c r="E73" s="33" t="n"/>
      <c r="F73" s="33" t="n"/>
      <c r="G73" s="33" t="n"/>
      <c r="H73" s="33" t="n"/>
      <c r="I73" s="13">
        <f>IF(A73="","",A73&amp;"|"&amp;COUNTIF($A$2:A73,A73))</f>
        <v/>
      </c>
    </row>
    <row r="74">
      <c r="A74" s="33" t="n"/>
      <c r="B74" s="33" t="n"/>
      <c r="C74" s="33" t="n"/>
      <c r="D74" s="33" t="n"/>
      <c r="E74" s="33" t="n"/>
      <c r="F74" s="33" t="n"/>
      <c r="G74" s="33" t="n"/>
      <c r="H74" s="33" t="n"/>
      <c r="I74" s="13">
        <f>IF(A74="","",A74&amp;"|"&amp;COUNTIF($A$2:A74,A74))</f>
        <v/>
      </c>
    </row>
    <row r="75">
      <c r="A75" s="33" t="n"/>
      <c r="B75" s="33" t="n"/>
      <c r="C75" s="33" t="n"/>
      <c r="D75" s="33" t="n"/>
      <c r="E75" s="33" t="n"/>
      <c r="F75" s="33" t="n"/>
      <c r="G75" s="33" t="n"/>
      <c r="H75" s="33" t="n"/>
      <c r="I75" s="13">
        <f>IF(A75="","",A75&amp;"|"&amp;COUNTIF($A$2:A75,A75))</f>
        <v/>
      </c>
    </row>
    <row r="76">
      <c r="A76" s="33" t="n"/>
      <c r="B76" s="33" t="n"/>
      <c r="C76" s="33" t="n"/>
      <c r="D76" s="33" t="n"/>
      <c r="E76" s="33" t="n"/>
      <c r="F76" s="33" t="n"/>
      <c r="G76" s="33" t="n"/>
      <c r="H76" s="33" t="n"/>
      <c r="I76" s="13">
        <f>IF(A76="","",A76&amp;"|"&amp;COUNTIF($A$2:A76,A76))</f>
        <v/>
      </c>
    </row>
    <row r="77">
      <c r="A77" s="33" t="n"/>
      <c r="B77" s="33" t="n"/>
      <c r="C77" s="33" t="n"/>
      <c r="D77" s="33" t="n"/>
      <c r="E77" s="33" t="n"/>
      <c r="F77" s="33" t="n"/>
      <c r="G77" s="33" t="n"/>
      <c r="H77" s="33" t="n"/>
      <c r="I77" s="13">
        <f>IF(A77="","",A77&amp;"|"&amp;COUNTIF($A$2:A77,A77))</f>
        <v/>
      </c>
    </row>
    <row r="78">
      <c r="A78" s="33" t="n"/>
      <c r="B78" s="33" t="n"/>
      <c r="C78" s="33" t="n"/>
      <c r="D78" s="33" t="n"/>
      <c r="E78" s="33" t="n"/>
      <c r="F78" s="33" t="n"/>
      <c r="G78" s="33" t="n"/>
      <c r="H78" s="33" t="n"/>
      <c r="I78" s="13">
        <f>IF(A78="","",A78&amp;"|"&amp;COUNTIF($A$2:A78,A78))</f>
        <v/>
      </c>
    </row>
    <row r="79">
      <c r="A79" s="33" t="n"/>
      <c r="B79" s="33" t="n"/>
      <c r="C79" s="33" t="n"/>
      <c r="D79" s="33" t="n"/>
      <c r="E79" s="33" t="n"/>
      <c r="F79" s="33" t="n"/>
      <c r="G79" s="33" t="n"/>
      <c r="H79" s="33" t="n"/>
      <c r="I79" s="13">
        <f>IF(A79="","",A79&amp;"|"&amp;COUNTIF($A$2:A79,A79))</f>
        <v/>
      </c>
    </row>
    <row r="80">
      <c r="A80" s="33" t="n"/>
      <c r="B80" s="33" t="n"/>
      <c r="C80" s="33" t="n"/>
      <c r="D80" s="33" t="n"/>
      <c r="E80" s="33" t="n"/>
      <c r="F80" s="33" t="n"/>
      <c r="G80" s="33" t="n"/>
      <c r="H80" s="33" t="n"/>
      <c r="I80" s="13">
        <f>IF(A80="","",A80&amp;"|"&amp;COUNTIF($A$2:A80,A80))</f>
        <v/>
      </c>
    </row>
    <row r="81">
      <c r="A81" s="33" t="n"/>
      <c r="B81" s="33" t="n"/>
      <c r="C81" s="33" t="n"/>
      <c r="D81" s="33" t="n"/>
      <c r="E81" s="33" t="n"/>
      <c r="F81" s="33" t="n"/>
      <c r="G81" s="33" t="n"/>
      <c r="H81" s="33" t="n"/>
      <c r="I81" s="13">
        <f>IF(A81="","",A81&amp;"|"&amp;COUNTIF($A$2:A81,A81))</f>
        <v/>
      </c>
    </row>
    <row r="82">
      <c r="A82" s="33" t="n"/>
      <c r="B82" s="33" t="n"/>
      <c r="C82" s="33" t="n"/>
      <c r="D82" s="33" t="n"/>
      <c r="E82" s="33" t="n"/>
      <c r="F82" s="33" t="n"/>
      <c r="G82" s="33" t="n"/>
      <c r="H82" s="33" t="n"/>
      <c r="I82" s="13">
        <f>IF(A82="","",A82&amp;"|"&amp;COUNTIF($A$2:A82,A82))</f>
        <v/>
      </c>
    </row>
    <row r="83">
      <c r="A83" s="33" t="n"/>
      <c r="B83" s="33" t="n"/>
      <c r="C83" s="33" t="n"/>
      <c r="D83" s="33" t="n"/>
      <c r="E83" s="33" t="n"/>
      <c r="F83" s="33" t="n"/>
      <c r="G83" s="33" t="n"/>
      <c r="H83" s="33" t="n"/>
      <c r="I83" s="13">
        <f>IF(A83="","",A83&amp;"|"&amp;COUNTIF($A$2:A83,A83))</f>
        <v/>
      </c>
    </row>
    <row r="84">
      <c r="A84" s="33" t="n"/>
      <c r="B84" s="33" t="n"/>
      <c r="C84" s="33" t="n"/>
      <c r="D84" s="33" t="n"/>
      <c r="E84" s="33" t="n"/>
      <c r="F84" s="33" t="n"/>
      <c r="G84" s="33" t="n"/>
      <c r="H84" s="33" t="n"/>
      <c r="I84" s="13">
        <f>IF(A84="","",A84&amp;"|"&amp;COUNTIF($A$2:A84,A84))</f>
        <v/>
      </c>
    </row>
    <row r="85">
      <c r="A85" s="33" t="n"/>
      <c r="B85" s="33" t="n"/>
      <c r="C85" s="33" t="n"/>
      <c r="D85" s="33" t="n"/>
      <c r="E85" s="33" t="n"/>
      <c r="F85" s="33" t="n"/>
      <c r="G85" s="33" t="n"/>
      <c r="H85" s="33" t="n"/>
      <c r="I85" s="13">
        <f>IF(A85="","",A85&amp;"|"&amp;COUNTIF($A$2:A85,A85))</f>
        <v/>
      </c>
    </row>
    <row r="86">
      <c r="A86" s="33" t="n"/>
      <c r="B86" s="33" t="n"/>
      <c r="C86" s="33" t="n"/>
      <c r="D86" s="33" t="n"/>
      <c r="E86" s="33" t="n"/>
      <c r="F86" s="33" t="n"/>
      <c r="G86" s="33" t="n"/>
      <c r="H86" s="33" t="n"/>
      <c r="I86" s="13">
        <f>IF(A86="","",A86&amp;"|"&amp;COUNTIF($A$2:A86,A86))</f>
        <v/>
      </c>
    </row>
    <row r="87">
      <c r="A87" s="33" t="n"/>
      <c r="B87" s="33" t="n"/>
      <c r="C87" s="33" t="n"/>
      <c r="D87" s="33" t="n"/>
      <c r="E87" s="33" t="n"/>
      <c r="F87" s="33" t="n"/>
      <c r="G87" s="33" t="n"/>
      <c r="H87" s="33" t="n"/>
      <c r="I87" s="13">
        <f>IF(A87="","",A87&amp;"|"&amp;COUNTIF($A$2:A87,A87))</f>
        <v/>
      </c>
    </row>
    <row r="88">
      <c r="A88" s="33" t="n"/>
      <c r="B88" s="33" t="n"/>
      <c r="C88" s="33" t="n"/>
      <c r="D88" s="33" t="n"/>
      <c r="E88" s="33" t="n"/>
      <c r="F88" s="33" t="n"/>
      <c r="G88" s="33" t="n"/>
      <c r="H88" s="33" t="n"/>
      <c r="I88" s="13">
        <f>IF(A88="","",A88&amp;"|"&amp;COUNTIF($A$2:A88,A88))</f>
        <v/>
      </c>
    </row>
    <row r="89">
      <c r="A89" s="33" t="n"/>
      <c r="B89" s="33" t="n"/>
      <c r="C89" s="33" t="n"/>
      <c r="D89" s="33" t="n"/>
      <c r="E89" s="33" t="n"/>
      <c r="F89" s="33" t="n"/>
      <c r="G89" s="33" t="n"/>
      <c r="H89" s="33" t="n"/>
      <c r="I89" s="13">
        <f>IF(A89="","",A89&amp;"|"&amp;COUNTIF($A$2:A89,A89))</f>
        <v/>
      </c>
    </row>
    <row r="90">
      <c r="A90" s="33" t="n"/>
      <c r="B90" s="33" t="n"/>
      <c r="C90" s="33" t="n"/>
      <c r="D90" s="33" t="n"/>
      <c r="E90" s="33" t="n"/>
      <c r="F90" s="33" t="n"/>
      <c r="G90" s="33" t="n"/>
      <c r="H90" s="33" t="n"/>
      <c r="I90" s="13">
        <f>IF(A90="","",A90&amp;"|"&amp;COUNTIF($A$2:A90,A90))</f>
        <v/>
      </c>
    </row>
    <row r="91">
      <c r="A91" s="33" t="n"/>
      <c r="B91" s="33" t="n"/>
      <c r="C91" s="33" t="n"/>
      <c r="D91" s="33" t="n"/>
      <c r="E91" s="33" t="n"/>
      <c r="F91" s="33" t="n"/>
      <c r="G91" s="33" t="n"/>
      <c r="H91" s="33" t="n"/>
      <c r="I91" s="13">
        <f>IF(A91="","",A91&amp;"|"&amp;COUNTIF($A$2:A91,A91))</f>
        <v/>
      </c>
    </row>
    <row r="92">
      <c r="A92" s="33" t="n"/>
      <c r="B92" s="33" t="n"/>
      <c r="C92" s="33" t="n"/>
      <c r="D92" s="33" t="n"/>
      <c r="E92" s="33" t="n"/>
      <c r="F92" s="33" t="n"/>
      <c r="G92" s="33" t="n"/>
      <c r="H92" s="33" t="n"/>
      <c r="I92" s="13">
        <f>IF(A92="","",A92&amp;"|"&amp;COUNTIF($A$2:A92,A92))</f>
        <v/>
      </c>
    </row>
    <row r="93">
      <c r="A93" s="33" t="n"/>
      <c r="B93" s="33" t="n"/>
      <c r="C93" s="33" t="n"/>
      <c r="D93" s="33" t="n"/>
      <c r="E93" s="33" t="n"/>
      <c r="F93" s="33" t="n"/>
      <c r="G93" s="33" t="n"/>
      <c r="H93" s="33" t="n"/>
      <c r="I93" s="13">
        <f>IF(A93="","",A93&amp;"|"&amp;COUNTIF($A$2:A93,A93))</f>
        <v/>
      </c>
    </row>
    <row r="94">
      <c r="A94" s="33" t="n"/>
      <c r="B94" s="33" t="n"/>
      <c r="C94" s="33" t="n"/>
      <c r="D94" s="33" t="n"/>
      <c r="E94" s="33" t="n"/>
      <c r="F94" s="33" t="n"/>
      <c r="G94" s="33" t="n"/>
      <c r="H94" s="33" t="n"/>
      <c r="I94" s="13">
        <f>IF(A94="","",A94&amp;"|"&amp;COUNTIF($A$2:A94,A94))</f>
        <v/>
      </c>
    </row>
    <row r="95">
      <c r="A95" s="33" t="n"/>
      <c r="B95" s="33" t="n"/>
      <c r="C95" s="33" t="n"/>
      <c r="D95" s="33" t="n"/>
      <c r="E95" s="33" t="n"/>
      <c r="F95" s="33" t="n"/>
      <c r="G95" s="33" t="n"/>
      <c r="H95" s="33" t="n"/>
      <c r="I95" s="13">
        <f>IF(A95="","",A95&amp;"|"&amp;COUNTIF($A$2:A95,A95))</f>
        <v/>
      </c>
    </row>
    <row r="96">
      <c r="A96" s="33" t="n"/>
      <c r="B96" s="33" t="n"/>
      <c r="C96" s="33" t="n"/>
      <c r="D96" s="33" t="n"/>
      <c r="E96" s="33" t="n"/>
      <c r="F96" s="33" t="n"/>
      <c r="G96" s="33" t="n"/>
      <c r="H96" s="33" t="n"/>
      <c r="I96" s="13">
        <f>IF(A96="","",A96&amp;"|"&amp;COUNTIF($A$2:A96,A96))</f>
        <v/>
      </c>
    </row>
    <row r="97">
      <c r="A97" s="33" t="n"/>
      <c r="B97" s="33" t="n"/>
      <c r="C97" s="33" t="n"/>
      <c r="D97" s="33" t="n"/>
      <c r="E97" s="33" t="n"/>
      <c r="F97" s="33" t="n"/>
      <c r="G97" s="33" t="n"/>
      <c r="H97" s="33" t="n"/>
      <c r="I97" s="13">
        <f>IF(A97="","",A97&amp;"|"&amp;COUNTIF($A$2:A97,A97))</f>
        <v/>
      </c>
    </row>
    <row r="98">
      <c r="A98" s="33" t="n"/>
      <c r="B98" s="33" t="n"/>
      <c r="C98" s="33" t="n"/>
      <c r="D98" s="33" t="n"/>
      <c r="E98" s="33" t="n"/>
      <c r="F98" s="33" t="n"/>
      <c r="G98" s="33" t="n"/>
      <c r="H98" s="33" t="n"/>
      <c r="I98" s="13">
        <f>IF(A98="","",A98&amp;"|"&amp;COUNTIF($A$2:A98,A98))</f>
        <v/>
      </c>
    </row>
    <row r="99">
      <c r="A99" s="33" t="n"/>
      <c r="B99" s="33" t="n"/>
      <c r="C99" s="33" t="n"/>
      <c r="D99" s="33" t="n"/>
      <c r="E99" s="33" t="n"/>
      <c r="F99" s="33" t="n"/>
      <c r="G99" s="33" t="n"/>
      <c r="H99" s="33" t="n"/>
      <c r="I99" s="13">
        <f>IF(A99="","",A99&amp;"|"&amp;COUNTIF($A$2:A99,A99))</f>
        <v/>
      </c>
    </row>
    <row r="100">
      <c r="A100" s="33" t="n"/>
      <c r="B100" s="33" t="n"/>
      <c r="C100" s="33" t="n"/>
      <c r="D100" s="33" t="n"/>
      <c r="E100" s="33" t="n"/>
      <c r="F100" s="33" t="n"/>
      <c r="G100" s="33" t="n"/>
      <c r="H100" s="33" t="n"/>
      <c r="I100" s="13">
        <f>IF(A100="","",A100&amp;"|"&amp;COUNTIF($A$2:A100,A100))</f>
        <v/>
      </c>
    </row>
    <row r="101">
      <c r="A101" s="33" t="n"/>
      <c r="B101" s="33" t="n"/>
      <c r="C101" s="33" t="n"/>
      <c r="D101" s="33" t="n"/>
      <c r="E101" s="33" t="n"/>
      <c r="F101" s="33" t="n"/>
      <c r="G101" s="33" t="n"/>
      <c r="H101" s="33" t="n"/>
      <c r="I101" s="13">
        <f>IF(A101="","",A101&amp;"|"&amp;COUNTIF($A$2:A101,A101))</f>
        <v/>
      </c>
    </row>
    <row r="102">
      <c r="A102" s="33" t="n"/>
      <c r="B102" s="33" t="n"/>
      <c r="C102" s="33" t="n"/>
      <c r="D102" s="33" t="n"/>
      <c r="E102" s="33" t="n"/>
      <c r="F102" s="33" t="n"/>
      <c r="G102" s="33" t="n"/>
      <c r="H102" s="33" t="n"/>
      <c r="I102" s="13">
        <f>IF(A102="","",A102&amp;"|"&amp;COUNTIF($A$2:A102,A102))</f>
        <v/>
      </c>
    </row>
    <row r="103">
      <c r="A103" s="33" t="n"/>
      <c r="B103" s="33" t="n"/>
      <c r="C103" s="33" t="n"/>
      <c r="D103" s="33" t="n"/>
      <c r="E103" s="33" t="n"/>
      <c r="F103" s="33" t="n"/>
      <c r="G103" s="33" t="n"/>
      <c r="H103" s="33" t="n"/>
      <c r="I103" s="13">
        <f>IF(A103="","",A103&amp;"|"&amp;COUNTIF($A$2:A103,A103))</f>
        <v/>
      </c>
    </row>
    <row r="104">
      <c r="A104" s="33" t="n"/>
      <c r="B104" s="33" t="n"/>
      <c r="C104" s="33" t="n"/>
      <c r="D104" s="33" t="n"/>
      <c r="E104" s="33" t="n"/>
      <c r="F104" s="33" t="n"/>
      <c r="G104" s="33" t="n"/>
      <c r="H104" s="33" t="n"/>
      <c r="I104" s="13">
        <f>IF(A104="","",A104&amp;"|"&amp;COUNTIF($A$2:A104,A104))</f>
        <v/>
      </c>
    </row>
    <row r="105">
      <c r="A105" s="33" t="n"/>
      <c r="B105" s="33" t="n"/>
      <c r="C105" s="33" t="n"/>
      <c r="D105" s="33" t="n"/>
      <c r="E105" s="33" t="n"/>
      <c r="F105" s="33" t="n"/>
      <c r="G105" s="33" t="n"/>
      <c r="H105" s="33" t="n"/>
      <c r="I105" s="13">
        <f>IF(A105="","",A105&amp;"|"&amp;COUNTIF($A$2:A105,A105))</f>
        <v/>
      </c>
    </row>
    <row r="106">
      <c r="A106" s="33" t="n"/>
      <c r="B106" s="33" t="n"/>
      <c r="C106" s="33" t="n"/>
      <c r="D106" s="33" t="n"/>
      <c r="E106" s="33" t="n"/>
      <c r="F106" s="33" t="n"/>
      <c r="G106" s="33" t="n"/>
      <c r="H106" s="33" t="n"/>
      <c r="I106" s="13">
        <f>IF(A106="","",A106&amp;"|"&amp;COUNTIF($A$2:A106,A106))</f>
        <v/>
      </c>
    </row>
    <row r="107">
      <c r="A107" s="33" t="n"/>
      <c r="B107" s="33" t="n"/>
      <c r="C107" s="33" t="n"/>
      <c r="D107" s="33" t="n"/>
      <c r="E107" s="33" t="n"/>
      <c r="F107" s="33" t="n"/>
      <c r="G107" s="33" t="n"/>
      <c r="H107" s="33" t="n"/>
      <c r="I107" s="13">
        <f>IF(A107="","",A107&amp;"|"&amp;COUNTIF($A$2:A107,A107))</f>
        <v/>
      </c>
    </row>
    <row r="108">
      <c r="A108" s="33" t="n"/>
      <c r="B108" s="33" t="n"/>
      <c r="C108" s="33" t="n"/>
      <c r="D108" s="33" t="n"/>
      <c r="E108" s="33" t="n"/>
      <c r="F108" s="33" t="n"/>
      <c r="G108" s="33" t="n"/>
      <c r="H108" s="33" t="n"/>
      <c r="I108" s="13">
        <f>IF(A108="","",A108&amp;"|"&amp;COUNTIF($A$2:A108,A108))</f>
        <v/>
      </c>
    </row>
    <row r="109">
      <c r="A109" s="33" t="n"/>
      <c r="B109" s="33" t="n"/>
      <c r="C109" s="33" t="n"/>
      <c r="D109" s="33" t="n"/>
      <c r="E109" s="33" t="n"/>
      <c r="F109" s="33" t="n"/>
      <c r="G109" s="33" t="n"/>
      <c r="H109" s="33" t="n"/>
      <c r="I109" s="13">
        <f>IF(A109="","",A109&amp;"|"&amp;COUNTIF($A$2:A109,A109))</f>
        <v/>
      </c>
    </row>
    <row r="110">
      <c r="A110" s="33" t="n"/>
      <c r="B110" s="33" t="n"/>
      <c r="C110" s="33" t="n"/>
      <c r="D110" s="33" t="n"/>
      <c r="E110" s="33" t="n"/>
      <c r="F110" s="33" t="n"/>
      <c r="G110" s="33" t="n"/>
      <c r="H110" s="33" t="n"/>
      <c r="I110" s="13">
        <f>IF(A110="","",A110&amp;"|"&amp;COUNTIF($A$2:A110,A110))</f>
        <v/>
      </c>
    </row>
    <row r="111">
      <c r="A111" s="33" t="n"/>
      <c r="B111" s="33" t="n"/>
      <c r="C111" s="33" t="n"/>
      <c r="D111" s="33" t="n"/>
      <c r="E111" s="33" t="n"/>
      <c r="F111" s="33" t="n"/>
      <c r="G111" s="33" t="n"/>
      <c r="H111" s="33" t="n"/>
      <c r="I111" s="13">
        <f>IF(A111="","",A111&amp;"|"&amp;COUNTIF($A$2:A111,A111))</f>
        <v/>
      </c>
    </row>
    <row r="112">
      <c r="A112" s="33" t="n"/>
      <c r="B112" s="33" t="n"/>
      <c r="C112" s="33" t="n"/>
      <c r="D112" s="33" t="n"/>
      <c r="E112" s="33" t="n"/>
      <c r="F112" s="33" t="n"/>
      <c r="G112" s="33" t="n"/>
      <c r="H112" s="33" t="n"/>
      <c r="I112" s="13">
        <f>IF(A112="","",A112&amp;"|"&amp;COUNTIF($A$2:A112,A112))</f>
        <v/>
      </c>
    </row>
    <row r="113">
      <c r="A113" s="33" t="n"/>
      <c r="B113" s="33" t="n"/>
      <c r="C113" s="33" t="n"/>
      <c r="D113" s="33" t="n"/>
      <c r="E113" s="33" t="n"/>
      <c r="F113" s="33" t="n"/>
      <c r="G113" s="33" t="n"/>
      <c r="H113" s="33" t="n"/>
      <c r="I113" s="13">
        <f>IF(A113="","",A113&amp;"|"&amp;COUNTIF($A$2:A113,A113))</f>
        <v/>
      </c>
    </row>
    <row r="114">
      <c r="A114" s="33" t="n"/>
      <c r="B114" s="33" t="n"/>
      <c r="C114" s="33" t="n"/>
      <c r="D114" s="33" t="n"/>
      <c r="E114" s="33" t="n"/>
      <c r="F114" s="33" t="n"/>
      <c r="G114" s="33" t="n"/>
      <c r="H114" s="33" t="n"/>
      <c r="I114" s="13">
        <f>IF(A114="","",A114&amp;"|"&amp;COUNTIF($A$2:A114,A114))</f>
        <v/>
      </c>
    </row>
    <row r="115">
      <c r="A115" s="33" t="n"/>
      <c r="B115" s="33" t="n"/>
      <c r="C115" s="33" t="n"/>
      <c r="D115" s="33" t="n"/>
      <c r="E115" s="33" t="n"/>
      <c r="F115" s="33" t="n"/>
      <c r="G115" s="33" t="n"/>
      <c r="H115" s="33" t="n"/>
      <c r="I115" s="13">
        <f>IF(A115="","",A115&amp;"|"&amp;COUNTIF($A$2:A115,A115))</f>
        <v/>
      </c>
    </row>
    <row r="116">
      <c r="A116" s="33" t="n"/>
      <c r="B116" s="33" t="n"/>
      <c r="C116" s="33" t="n"/>
      <c r="D116" s="33" t="n"/>
      <c r="E116" s="33" t="n"/>
      <c r="F116" s="33" t="n"/>
      <c r="G116" s="33" t="n"/>
      <c r="H116" s="33" t="n"/>
      <c r="I116" s="13">
        <f>IF(A116="","",A116&amp;"|"&amp;COUNTIF($A$2:A116,A116))</f>
        <v/>
      </c>
    </row>
    <row r="117">
      <c r="A117" s="33" t="n"/>
      <c r="B117" s="33" t="n"/>
      <c r="C117" s="33" t="n"/>
      <c r="D117" s="33" t="n"/>
      <c r="E117" s="33" t="n"/>
      <c r="F117" s="33" t="n"/>
      <c r="G117" s="33" t="n"/>
      <c r="H117" s="33" t="n"/>
      <c r="I117" s="13">
        <f>IF(A117="","",A117&amp;"|"&amp;COUNTIF($A$2:A117,A117))</f>
        <v/>
      </c>
    </row>
    <row r="118">
      <c r="A118" s="33" t="n"/>
      <c r="B118" s="33" t="n"/>
      <c r="C118" s="33" t="n"/>
      <c r="D118" s="33" t="n"/>
      <c r="E118" s="33" t="n"/>
      <c r="F118" s="33" t="n"/>
      <c r="G118" s="33" t="n"/>
      <c r="H118" s="33" t="n"/>
      <c r="I118" s="13">
        <f>IF(A118="","",A118&amp;"|"&amp;COUNTIF($A$2:A118,A118))</f>
        <v/>
      </c>
    </row>
    <row r="119">
      <c r="A119" s="33" t="n"/>
      <c r="B119" s="33" t="n"/>
      <c r="C119" s="33" t="n"/>
      <c r="D119" s="33" t="n"/>
      <c r="E119" s="33" t="n"/>
      <c r="F119" s="33" t="n"/>
      <c r="G119" s="33" t="n"/>
      <c r="H119" s="33" t="n"/>
      <c r="I119" s="13">
        <f>IF(A119="","",A119&amp;"|"&amp;COUNTIF($A$2:A119,A119))</f>
        <v/>
      </c>
    </row>
    <row r="120">
      <c r="A120" s="33" t="n"/>
      <c r="B120" s="33" t="n"/>
      <c r="C120" s="33" t="n"/>
      <c r="D120" s="33" t="n"/>
      <c r="E120" s="33" t="n"/>
      <c r="F120" s="33" t="n"/>
      <c r="G120" s="33" t="n"/>
      <c r="H120" s="33" t="n"/>
      <c r="I120" s="13">
        <f>IF(A120="","",A120&amp;"|"&amp;COUNTIF($A$2:A120,A120))</f>
        <v/>
      </c>
    </row>
    <row r="121">
      <c r="A121" s="33" t="n"/>
      <c r="B121" s="33" t="n"/>
      <c r="C121" s="33" t="n"/>
      <c r="D121" s="33" t="n"/>
      <c r="E121" s="33" t="n"/>
      <c r="F121" s="33" t="n"/>
      <c r="G121" s="33" t="n"/>
      <c r="H121" s="33" t="n"/>
      <c r="I121" s="13">
        <f>IF(A121="","",A121&amp;"|"&amp;COUNTIF($A$2:A121,A121))</f>
        <v/>
      </c>
    </row>
    <row r="122">
      <c r="A122" s="33" t="n"/>
      <c r="B122" s="33" t="n"/>
      <c r="C122" s="33" t="n"/>
      <c r="D122" s="33" t="n"/>
      <c r="E122" s="33" t="n"/>
      <c r="F122" s="33" t="n"/>
      <c r="G122" s="33" t="n"/>
      <c r="H122" s="33" t="n"/>
      <c r="I122" s="13">
        <f>IF(A122="","",A122&amp;"|"&amp;COUNTIF($A$2:A122,A122))</f>
        <v/>
      </c>
    </row>
    <row r="123">
      <c r="A123" s="33" t="n"/>
      <c r="B123" s="33" t="n"/>
      <c r="C123" s="33" t="n"/>
      <c r="D123" s="33" t="n"/>
      <c r="E123" s="33" t="n"/>
      <c r="F123" s="33" t="n"/>
      <c r="G123" s="33" t="n"/>
      <c r="H123" s="33" t="n"/>
      <c r="I123" s="13">
        <f>IF(A123="","",A123&amp;"|"&amp;COUNTIF($A$2:A123,A123))</f>
        <v/>
      </c>
    </row>
    <row r="124">
      <c r="A124" s="33" t="n"/>
      <c r="B124" s="33" t="n"/>
      <c r="C124" s="33" t="n"/>
      <c r="D124" s="33" t="n"/>
      <c r="E124" s="33" t="n"/>
      <c r="F124" s="33" t="n"/>
      <c r="G124" s="33" t="n"/>
      <c r="H124" s="33" t="n"/>
      <c r="I124" s="13">
        <f>IF(A124="","",A124&amp;"|"&amp;COUNTIF($A$2:A124,A124))</f>
        <v/>
      </c>
    </row>
    <row r="125">
      <c r="A125" s="33" t="n"/>
      <c r="B125" s="33" t="n"/>
      <c r="C125" s="33" t="n"/>
      <c r="D125" s="33" t="n"/>
      <c r="E125" s="33" t="n"/>
      <c r="F125" s="33" t="n"/>
      <c r="G125" s="33" t="n"/>
      <c r="H125" s="33" t="n"/>
      <c r="I125" s="13">
        <f>IF(A125="","",A125&amp;"|"&amp;COUNTIF($A$2:A125,A125))</f>
        <v/>
      </c>
    </row>
    <row r="126">
      <c r="A126" s="33" t="n"/>
      <c r="B126" s="33" t="n"/>
      <c r="C126" s="33" t="n"/>
      <c r="D126" s="33" t="n"/>
      <c r="E126" s="33" t="n"/>
      <c r="F126" s="33" t="n"/>
      <c r="G126" s="33" t="n"/>
      <c r="H126" s="33" t="n"/>
      <c r="I126" s="13">
        <f>IF(A126="","",A126&amp;"|"&amp;COUNTIF($A$2:A126,A126))</f>
        <v/>
      </c>
    </row>
    <row r="127">
      <c r="A127" s="33" t="n"/>
      <c r="B127" s="33" t="n"/>
      <c r="C127" s="33" t="n"/>
      <c r="D127" s="33" t="n"/>
      <c r="E127" s="33" t="n"/>
      <c r="F127" s="33" t="n"/>
      <c r="G127" s="33" t="n"/>
      <c r="H127" s="33" t="n"/>
      <c r="I127" s="13">
        <f>IF(A127="","",A127&amp;"|"&amp;COUNTIF($A$2:A127,A127))</f>
        <v/>
      </c>
    </row>
    <row r="128">
      <c r="A128" s="33" t="n"/>
      <c r="B128" s="33" t="n"/>
      <c r="C128" s="33" t="n"/>
      <c r="D128" s="33" t="n"/>
      <c r="E128" s="33" t="n"/>
      <c r="F128" s="33" t="n"/>
      <c r="G128" s="33" t="n"/>
      <c r="H128" s="33" t="n"/>
      <c r="I128" s="13">
        <f>IF(A128="","",A128&amp;"|"&amp;COUNTIF($A$2:A128,A128))</f>
        <v/>
      </c>
    </row>
    <row r="129">
      <c r="A129" s="33" t="n"/>
      <c r="B129" s="33" t="n"/>
      <c r="C129" s="33" t="n"/>
      <c r="D129" s="33" t="n"/>
      <c r="E129" s="33" t="n"/>
      <c r="F129" s="33" t="n"/>
      <c r="G129" s="33" t="n"/>
      <c r="H129" s="33" t="n"/>
      <c r="I129" s="13">
        <f>IF(A129="","",A129&amp;"|"&amp;COUNTIF($A$2:A129,A129))</f>
        <v/>
      </c>
    </row>
    <row r="130">
      <c r="A130" s="33" t="n"/>
      <c r="B130" s="33" t="n"/>
      <c r="C130" s="33" t="n"/>
      <c r="D130" s="33" t="n"/>
      <c r="E130" s="33" t="n"/>
      <c r="F130" s="33" t="n"/>
      <c r="G130" s="33" t="n"/>
      <c r="H130" s="33" t="n"/>
      <c r="I130" s="13">
        <f>IF(A130="","",A130&amp;"|"&amp;COUNTIF($A$2:A130,A130))</f>
        <v/>
      </c>
    </row>
    <row r="131">
      <c r="A131" s="33" t="n"/>
      <c r="B131" s="33" t="n"/>
      <c r="C131" s="33" t="n"/>
      <c r="D131" s="33" t="n"/>
      <c r="E131" s="33" t="n"/>
      <c r="F131" s="33" t="n"/>
      <c r="G131" s="33" t="n"/>
      <c r="H131" s="33" t="n"/>
      <c r="I131" s="13">
        <f>IF(A131="","",A131&amp;"|"&amp;COUNTIF($A$2:A131,A131))</f>
        <v/>
      </c>
    </row>
    <row r="132">
      <c r="A132" s="33" t="n"/>
      <c r="B132" s="33" t="n"/>
      <c r="C132" s="33" t="n"/>
      <c r="D132" s="33" t="n"/>
      <c r="E132" s="33" t="n"/>
      <c r="F132" s="33" t="n"/>
      <c r="G132" s="33" t="n"/>
      <c r="H132" s="33" t="n"/>
      <c r="I132" s="13">
        <f>IF(A132="","",A132&amp;"|"&amp;COUNTIF($A$2:A132,A132))</f>
        <v/>
      </c>
    </row>
    <row r="133">
      <c r="A133" s="33" t="n"/>
      <c r="B133" s="33" t="n"/>
      <c r="C133" s="33" t="n"/>
      <c r="D133" s="33" t="n"/>
      <c r="E133" s="33" t="n"/>
      <c r="F133" s="33" t="n"/>
      <c r="G133" s="33" t="n"/>
      <c r="H133" s="33" t="n"/>
      <c r="I133" s="13">
        <f>IF(A133="","",A133&amp;"|"&amp;COUNTIF($A$2:A133,A133))</f>
        <v/>
      </c>
    </row>
    <row r="134">
      <c r="A134" s="33" t="n"/>
      <c r="B134" s="33" t="n"/>
      <c r="C134" s="33" t="n"/>
      <c r="D134" s="33" t="n"/>
      <c r="E134" s="33" t="n"/>
      <c r="F134" s="33" t="n"/>
      <c r="G134" s="33" t="n"/>
      <c r="H134" s="33" t="n"/>
      <c r="I134" s="13">
        <f>IF(A134="","",A134&amp;"|"&amp;COUNTIF($A$2:A134,A134))</f>
        <v/>
      </c>
    </row>
    <row r="135">
      <c r="A135" s="33" t="n"/>
      <c r="B135" s="33" t="n"/>
      <c r="C135" s="33" t="n"/>
      <c r="D135" s="33" t="n"/>
      <c r="E135" s="33" t="n"/>
      <c r="F135" s="33" t="n"/>
      <c r="G135" s="33" t="n"/>
      <c r="H135" s="33" t="n"/>
      <c r="I135" s="13">
        <f>IF(A135="","",A135&amp;"|"&amp;COUNTIF($A$2:A135,A135))</f>
        <v/>
      </c>
    </row>
    <row r="136">
      <c r="A136" s="33" t="n"/>
      <c r="B136" s="33" t="n"/>
      <c r="C136" s="33" t="n"/>
      <c r="D136" s="33" t="n"/>
      <c r="E136" s="33" t="n"/>
      <c r="F136" s="33" t="n"/>
      <c r="G136" s="33" t="n"/>
      <c r="H136" s="33" t="n"/>
      <c r="I136" s="13">
        <f>IF(A136="","",A136&amp;"|"&amp;COUNTIF($A$2:A136,A136))</f>
        <v/>
      </c>
    </row>
    <row r="137">
      <c r="A137" s="33" t="n"/>
      <c r="B137" s="33" t="n"/>
      <c r="C137" s="33" t="n"/>
      <c r="D137" s="33" t="n"/>
      <c r="E137" s="33" t="n"/>
      <c r="F137" s="33" t="n"/>
      <c r="G137" s="33" t="n"/>
      <c r="H137" s="33" t="n"/>
      <c r="I137" s="13">
        <f>IF(A137="","",A137&amp;"|"&amp;COUNTIF($A$2:A137,A137))</f>
        <v/>
      </c>
    </row>
    <row r="138">
      <c r="A138" s="33" t="n"/>
      <c r="B138" s="33" t="n"/>
      <c r="C138" s="33" t="n"/>
      <c r="D138" s="33" t="n"/>
      <c r="E138" s="33" t="n"/>
      <c r="F138" s="33" t="n"/>
      <c r="G138" s="33" t="n"/>
      <c r="H138" s="33" t="n"/>
      <c r="I138" s="13">
        <f>IF(A138="","",A138&amp;"|"&amp;COUNTIF($A$2:A138,A138))</f>
        <v/>
      </c>
    </row>
    <row r="139">
      <c r="A139" s="33" t="n"/>
      <c r="B139" s="33" t="n"/>
      <c r="C139" s="33" t="n"/>
      <c r="D139" s="33" t="n"/>
      <c r="E139" s="33" t="n"/>
      <c r="F139" s="33" t="n"/>
      <c r="G139" s="33" t="n"/>
      <c r="H139" s="33" t="n"/>
      <c r="I139" s="13">
        <f>IF(A139="","",A139&amp;"|"&amp;COUNTIF($A$2:A139,A139))</f>
        <v/>
      </c>
    </row>
    <row r="140">
      <c r="A140" s="33" t="n"/>
      <c r="B140" s="33" t="n"/>
      <c r="C140" s="33" t="n"/>
      <c r="D140" s="33" t="n"/>
      <c r="E140" s="33" t="n"/>
      <c r="F140" s="33" t="n"/>
      <c r="G140" s="33" t="n"/>
      <c r="H140" s="33" t="n"/>
      <c r="I140" s="13">
        <f>IF(A140="","",A140&amp;"|"&amp;COUNTIF($A$2:A140,A140))</f>
        <v/>
      </c>
    </row>
    <row r="141">
      <c r="A141" s="33" t="n"/>
      <c r="B141" s="33" t="n"/>
      <c r="C141" s="33" t="n"/>
      <c r="D141" s="33" t="n"/>
      <c r="E141" s="33" t="n"/>
      <c r="F141" s="33" t="n"/>
      <c r="G141" s="33" t="n"/>
      <c r="H141" s="33" t="n"/>
      <c r="I141" s="13">
        <f>IF(A141="","",A141&amp;"|"&amp;COUNTIF($A$2:A141,A141))</f>
        <v/>
      </c>
    </row>
    <row r="142">
      <c r="A142" s="33" t="n"/>
      <c r="B142" s="33" t="n"/>
      <c r="C142" s="33" t="n"/>
      <c r="D142" s="33" t="n"/>
      <c r="E142" s="33" t="n"/>
      <c r="F142" s="33" t="n"/>
      <c r="G142" s="33" t="n"/>
      <c r="H142" s="33" t="n"/>
      <c r="I142" s="13">
        <f>IF(A142="","",A142&amp;"|"&amp;COUNTIF($A$2:A142,A142))</f>
        <v/>
      </c>
    </row>
    <row r="143">
      <c r="A143" s="33" t="n"/>
      <c r="B143" s="33" t="n"/>
      <c r="C143" s="33" t="n"/>
      <c r="D143" s="33" t="n"/>
      <c r="E143" s="33" t="n"/>
      <c r="F143" s="33" t="n"/>
      <c r="G143" s="33" t="n"/>
      <c r="H143" s="33" t="n"/>
      <c r="I143" s="13">
        <f>IF(A143="","",A143&amp;"|"&amp;COUNTIF($A$2:A143,A143))</f>
        <v/>
      </c>
    </row>
    <row r="144">
      <c r="A144" s="33" t="n"/>
      <c r="B144" s="33" t="n"/>
      <c r="C144" s="33" t="n"/>
      <c r="D144" s="33" t="n"/>
      <c r="E144" s="33" t="n"/>
      <c r="F144" s="33" t="n"/>
      <c r="G144" s="33" t="n"/>
      <c r="H144" s="33" t="n"/>
      <c r="I144" s="13">
        <f>IF(A144="","",A144&amp;"|"&amp;COUNTIF($A$2:A144,A144))</f>
        <v/>
      </c>
    </row>
    <row r="145">
      <c r="A145" s="33" t="n"/>
      <c r="B145" s="33" t="n"/>
      <c r="C145" s="33" t="n"/>
      <c r="D145" s="33" t="n"/>
      <c r="E145" s="33" t="n"/>
      <c r="F145" s="33" t="n"/>
      <c r="G145" s="33" t="n"/>
      <c r="H145" s="33" t="n"/>
      <c r="I145" s="13">
        <f>IF(A145="","",A145&amp;"|"&amp;COUNTIF($A$2:A145,A145))</f>
        <v/>
      </c>
    </row>
    <row r="146">
      <c r="A146" s="33" t="n"/>
      <c r="B146" s="33" t="n"/>
      <c r="C146" s="33" t="n"/>
      <c r="D146" s="33" t="n"/>
      <c r="E146" s="33" t="n"/>
      <c r="F146" s="33" t="n"/>
      <c r="G146" s="33" t="n"/>
      <c r="H146" s="33" t="n"/>
      <c r="I146" s="13">
        <f>IF(A146="","",A146&amp;"|"&amp;COUNTIF($A$2:A146,A146))</f>
        <v/>
      </c>
    </row>
    <row r="147">
      <c r="A147" s="33" t="n"/>
      <c r="B147" s="33" t="n"/>
      <c r="C147" s="33" t="n"/>
      <c r="D147" s="33" t="n"/>
      <c r="E147" s="33" t="n"/>
      <c r="F147" s="33" t="n"/>
      <c r="G147" s="33" t="n"/>
      <c r="H147" s="33" t="n"/>
      <c r="I147" s="13">
        <f>IF(A147="","",A147&amp;"|"&amp;COUNTIF($A$2:A147,A147))</f>
        <v/>
      </c>
    </row>
    <row r="148">
      <c r="A148" s="33" t="n"/>
      <c r="B148" s="33" t="n"/>
      <c r="C148" s="33" t="n"/>
      <c r="D148" s="33" t="n"/>
      <c r="E148" s="33" t="n"/>
      <c r="F148" s="33" t="n"/>
      <c r="G148" s="33" t="n"/>
      <c r="H148" s="33" t="n"/>
      <c r="I148" s="13">
        <f>IF(A148="","",A148&amp;"|"&amp;COUNTIF($A$2:A148,A148))</f>
        <v/>
      </c>
    </row>
    <row r="149">
      <c r="A149" s="33" t="n"/>
      <c r="B149" s="33" t="n"/>
      <c r="C149" s="33" t="n"/>
      <c r="D149" s="33" t="n"/>
      <c r="E149" s="33" t="n"/>
      <c r="F149" s="33" t="n"/>
      <c r="G149" s="33" t="n"/>
      <c r="H149" s="33" t="n"/>
      <c r="I149" s="13">
        <f>IF(A149="","",A149&amp;"|"&amp;COUNTIF($A$2:A149,A149))</f>
        <v/>
      </c>
    </row>
    <row r="150">
      <c r="A150" s="33" t="n"/>
      <c r="B150" s="33" t="n"/>
      <c r="C150" s="33" t="n"/>
      <c r="D150" s="33" t="n"/>
      <c r="E150" s="33" t="n"/>
      <c r="F150" s="33" t="n"/>
      <c r="G150" s="33" t="n"/>
      <c r="H150" s="33" t="n"/>
      <c r="I150" s="13">
        <f>IF(A150="","",A150&amp;"|"&amp;COUNTIF($A$2:A150,A150))</f>
        <v/>
      </c>
    </row>
    <row r="151">
      <c r="A151" s="33" t="n"/>
      <c r="B151" s="33" t="n"/>
      <c r="C151" s="33" t="n"/>
      <c r="D151" s="33" t="n"/>
      <c r="E151" s="33" t="n"/>
      <c r="F151" s="33" t="n"/>
      <c r="G151" s="33" t="n"/>
      <c r="H151" s="33" t="n"/>
      <c r="I151" s="13">
        <f>IF(A151="","",A151&amp;"|"&amp;COUNTIF($A$2:A151,A151))</f>
        <v/>
      </c>
    </row>
    <row r="152">
      <c r="A152" s="33" t="n"/>
      <c r="B152" s="33" t="n"/>
      <c r="C152" s="33" t="n"/>
      <c r="D152" s="33" t="n"/>
      <c r="E152" s="33" t="n"/>
      <c r="F152" s="33" t="n"/>
      <c r="G152" s="33" t="n"/>
      <c r="H152" s="33" t="n"/>
      <c r="I152" s="13">
        <f>IF(A152="","",A152&amp;"|"&amp;COUNTIF($A$2:A152,A152))</f>
        <v/>
      </c>
    </row>
    <row r="153">
      <c r="A153" s="33" t="n"/>
      <c r="B153" s="33" t="n"/>
      <c r="C153" s="33" t="n"/>
      <c r="D153" s="33" t="n"/>
      <c r="E153" s="33" t="n"/>
      <c r="F153" s="33" t="n"/>
      <c r="G153" s="33" t="n"/>
      <c r="H153" s="33" t="n"/>
      <c r="I153" s="13">
        <f>IF(A153="","",A153&amp;"|"&amp;COUNTIF($A$2:A153,A153))</f>
        <v/>
      </c>
    </row>
    <row r="154">
      <c r="A154" s="33" t="n"/>
      <c r="B154" s="33" t="n"/>
      <c r="C154" s="33" t="n"/>
      <c r="D154" s="33" t="n"/>
      <c r="E154" s="33" t="n"/>
      <c r="F154" s="33" t="n"/>
      <c r="G154" s="33" t="n"/>
      <c r="H154" s="33" t="n"/>
      <c r="I154" s="13">
        <f>IF(A154="","",A154&amp;"|"&amp;COUNTIF($A$2:A154,A154))</f>
        <v/>
      </c>
    </row>
    <row r="155">
      <c r="A155" s="33" t="n"/>
      <c r="B155" s="33" t="n"/>
      <c r="C155" s="33" t="n"/>
      <c r="D155" s="33" t="n"/>
      <c r="E155" s="33" t="n"/>
      <c r="F155" s="33" t="n"/>
      <c r="G155" s="33" t="n"/>
      <c r="H155" s="33" t="n"/>
      <c r="I155" s="13">
        <f>IF(A155="","",A155&amp;"|"&amp;COUNTIF($A$2:A155,A155))</f>
        <v/>
      </c>
    </row>
    <row r="156">
      <c r="A156" s="33" t="n"/>
      <c r="B156" s="33" t="n"/>
      <c r="C156" s="33" t="n"/>
      <c r="D156" s="33" t="n"/>
      <c r="E156" s="33" t="n"/>
      <c r="F156" s="33" t="n"/>
      <c r="G156" s="33" t="n"/>
      <c r="H156" s="33" t="n"/>
      <c r="I156" s="13">
        <f>IF(A156="","",A156&amp;"|"&amp;COUNTIF($A$2:A156,A156))</f>
        <v/>
      </c>
    </row>
    <row r="157">
      <c r="A157" s="33" t="n"/>
      <c r="B157" s="33" t="n"/>
      <c r="C157" s="33" t="n"/>
      <c r="D157" s="33" t="n"/>
      <c r="E157" s="33" t="n"/>
      <c r="F157" s="33" t="n"/>
      <c r="G157" s="33" t="n"/>
      <c r="H157" s="33" t="n"/>
      <c r="I157" s="13">
        <f>IF(A157="","",A157&amp;"|"&amp;COUNTIF($A$2:A157,A157))</f>
        <v/>
      </c>
    </row>
    <row r="158">
      <c r="A158" s="33" t="n"/>
      <c r="B158" s="33" t="n"/>
      <c r="C158" s="33" t="n"/>
      <c r="D158" s="33" t="n"/>
      <c r="E158" s="33" t="n"/>
      <c r="F158" s="33" t="n"/>
      <c r="G158" s="33" t="n"/>
      <c r="H158" s="33" t="n"/>
      <c r="I158" s="13">
        <f>IF(A158="","",A158&amp;"|"&amp;COUNTIF($A$2:A158,A158))</f>
        <v/>
      </c>
    </row>
    <row r="159">
      <c r="A159" s="33" t="n"/>
      <c r="B159" s="33" t="n"/>
      <c r="C159" s="33" t="n"/>
      <c r="D159" s="33" t="n"/>
      <c r="E159" s="33" t="n"/>
      <c r="F159" s="33" t="n"/>
      <c r="G159" s="33" t="n"/>
      <c r="H159" s="33" t="n"/>
      <c r="I159" s="13">
        <f>IF(A159="","",A159&amp;"|"&amp;COUNTIF($A$2:A159,A159))</f>
        <v/>
      </c>
    </row>
    <row r="160">
      <c r="A160" s="33" t="n"/>
      <c r="B160" s="33" t="n"/>
      <c r="C160" s="33" t="n"/>
      <c r="D160" s="33" t="n"/>
      <c r="E160" s="33" t="n"/>
      <c r="F160" s="33" t="n"/>
      <c r="G160" s="33" t="n"/>
      <c r="H160" s="33" t="n"/>
      <c r="I160" s="13">
        <f>IF(A160="","",A160&amp;"|"&amp;COUNTIF($A$2:A160,A160))</f>
        <v/>
      </c>
    </row>
    <row r="161">
      <c r="A161" s="33" t="n"/>
      <c r="B161" s="33" t="n"/>
      <c r="C161" s="33" t="n"/>
      <c r="D161" s="33" t="n"/>
      <c r="E161" s="33" t="n"/>
      <c r="F161" s="33" t="n"/>
      <c r="G161" s="33" t="n"/>
      <c r="H161" s="33" t="n"/>
      <c r="I161" s="13">
        <f>IF(A161="","",A161&amp;"|"&amp;COUNTIF($A$2:A161,A161))</f>
        <v/>
      </c>
    </row>
    <row r="162">
      <c r="A162" s="33" t="n"/>
      <c r="B162" s="33" t="n"/>
      <c r="C162" s="33" t="n"/>
      <c r="D162" s="33" t="n"/>
      <c r="E162" s="33" t="n"/>
      <c r="F162" s="33" t="n"/>
      <c r="G162" s="33" t="n"/>
      <c r="H162" s="33" t="n"/>
      <c r="I162" s="13">
        <f>IF(A162="","",A162&amp;"|"&amp;COUNTIF($A$2:A162,A162))</f>
        <v/>
      </c>
    </row>
    <row r="163">
      <c r="A163" s="33" t="n"/>
      <c r="B163" s="33" t="n"/>
      <c r="C163" s="33" t="n"/>
      <c r="D163" s="33" t="n"/>
      <c r="E163" s="33" t="n"/>
      <c r="F163" s="33" t="n"/>
      <c r="G163" s="33" t="n"/>
      <c r="H163" s="33" t="n"/>
      <c r="I163" s="13">
        <f>IF(A163="","",A163&amp;"|"&amp;COUNTIF($A$2:A163,A163))</f>
        <v/>
      </c>
    </row>
    <row r="164">
      <c r="A164" s="33" t="n"/>
      <c r="B164" s="33" t="n"/>
      <c r="C164" s="33" t="n"/>
      <c r="D164" s="33" t="n"/>
      <c r="E164" s="33" t="n"/>
      <c r="F164" s="33" t="n"/>
      <c r="G164" s="33" t="n"/>
      <c r="H164" s="33" t="n"/>
      <c r="I164" s="13">
        <f>IF(A164="","",A164&amp;"|"&amp;COUNTIF($A$2:A164,A164))</f>
        <v/>
      </c>
    </row>
    <row r="165">
      <c r="A165" s="33" t="n"/>
      <c r="B165" s="33" t="n"/>
      <c r="C165" s="33" t="n"/>
      <c r="D165" s="33" t="n"/>
      <c r="E165" s="33" t="n"/>
      <c r="F165" s="33" t="n"/>
      <c r="G165" s="33" t="n"/>
      <c r="H165" s="33" t="n"/>
      <c r="I165" s="13">
        <f>IF(A165="","",A165&amp;"|"&amp;COUNTIF($A$2:A165,A165))</f>
        <v/>
      </c>
    </row>
    <row r="166">
      <c r="A166" s="33" t="n"/>
      <c r="B166" s="33" t="n"/>
      <c r="C166" s="33" t="n"/>
      <c r="D166" s="33" t="n"/>
      <c r="E166" s="33" t="n"/>
      <c r="F166" s="33" t="n"/>
      <c r="G166" s="33" t="n"/>
      <c r="H166" s="33" t="n"/>
      <c r="I166" s="13">
        <f>IF(A166="","",A166&amp;"|"&amp;COUNTIF($A$2:A166,A166))</f>
        <v/>
      </c>
    </row>
    <row r="167">
      <c r="A167" s="33" t="n"/>
      <c r="B167" s="33" t="n"/>
      <c r="C167" s="33" t="n"/>
      <c r="D167" s="33" t="n"/>
      <c r="E167" s="33" t="n"/>
      <c r="F167" s="33" t="n"/>
      <c r="G167" s="33" t="n"/>
      <c r="H167" s="33" t="n"/>
      <c r="I167" s="13">
        <f>IF(A167="","",A167&amp;"|"&amp;COUNTIF($A$2:A167,A167))</f>
        <v/>
      </c>
    </row>
    <row r="168">
      <c r="A168" s="33" t="n"/>
      <c r="B168" s="33" t="n"/>
      <c r="C168" s="33" t="n"/>
      <c r="D168" s="33" t="n"/>
      <c r="E168" s="33" t="n"/>
      <c r="F168" s="33" t="n"/>
      <c r="G168" s="33" t="n"/>
      <c r="H168" s="33" t="n"/>
      <c r="I168" s="13">
        <f>IF(A168="","",A168&amp;"|"&amp;COUNTIF($A$2:A168,A168))</f>
        <v/>
      </c>
    </row>
    <row r="169">
      <c r="A169" s="33" t="n"/>
      <c r="B169" s="33" t="n"/>
      <c r="C169" s="33" t="n"/>
      <c r="D169" s="33" t="n"/>
      <c r="E169" s="33" t="n"/>
      <c r="F169" s="33" t="n"/>
      <c r="G169" s="33" t="n"/>
      <c r="H169" s="33" t="n"/>
      <c r="I169" s="13">
        <f>IF(A169="","",A169&amp;"|"&amp;COUNTIF($A$2:A169,A169))</f>
        <v/>
      </c>
    </row>
    <row r="170">
      <c r="A170" s="33" t="n"/>
      <c r="B170" s="33" t="n"/>
      <c r="C170" s="33" t="n"/>
      <c r="D170" s="33" t="n"/>
      <c r="E170" s="33" t="n"/>
      <c r="F170" s="33" t="n"/>
      <c r="G170" s="33" t="n"/>
      <c r="H170" s="33" t="n"/>
      <c r="I170" s="13">
        <f>IF(A170="","",A170&amp;"|"&amp;COUNTIF($A$2:A170,A170))</f>
        <v/>
      </c>
    </row>
    <row r="171">
      <c r="A171" s="33" t="n"/>
      <c r="B171" s="33" t="n"/>
      <c r="C171" s="33" t="n"/>
      <c r="D171" s="33" t="n"/>
      <c r="E171" s="33" t="n"/>
      <c r="F171" s="33" t="n"/>
      <c r="G171" s="33" t="n"/>
      <c r="H171" s="33" t="n"/>
      <c r="I171" s="13">
        <f>IF(A171="","",A171&amp;"|"&amp;COUNTIF($A$2:A171,A171))</f>
        <v/>
      </c>
    </row>
    <row r="172">
      <c r="A172" s="33" t="n"/>
      <c r="B172" s="33" t="n"/>
      <c r="C172" s="33" t="n"/>
      <c r="D172" s="33" t="n"/>
      <c r="E172" s="33" t="n"/>
      <c r="F172" s="33" t="n"/>
      <c r="G172" s="33" t="n"/>
      <c r="H172" s="33" t="n"/>
      <c r="I172" s="13">
        <f>IF(A172="","",A172&amp;"|"&amp;COUNTIF($A$2:A172,A172))</f>
        <v/>
      </c>
    </row>
    <row r="173">
      <c r="A173" s="33" t="n"/>
      <c r="B173" s="33" t="n"/>
      <c r="C173" s="33" t="n"/>
      <c r="D173" s="33" t="n"/>
      <c r="E173" s="33" t="n"/>
      <c r="F173" s="33" t="n"/>
      <c r="G173" s="33" t="n"/>
      <c r="H173" s="33" t="n"/>
      <c r="I173" s="13">
        <f>IF(A173="","",A173&amp;"|"&amp;COUNTIF($A$2:A173,A173))</f>
        <v/>
      </c>
    </row>
    <row r="174">
      <c r="A174" s="33" t="n"/>
      <c r="B174" s="33" t="n"/>
      <c r="C174" s="33" t="n"/>
      <c r="D174" s="33" t="n"/>
      <c r="E174" s="33" t="n"/>
      <c r="F174" s="33" t="n"/>
      <c r="G174" s="33" t="n"/>
      <c r="H174" s="33" t="n"/>
      <c r="I174" s="13">
        <f>IF(A174="","",A174&amp;"|"&amp;COUNTIF($A$2:A174,A174))</f>
        <v/>
      </c>
    </row>
    <row r="175">
      <c r="A175" s="33" t="n"/>
      <c r="B175" s="33" t="n"/>
      <c r="C175" s="33" t="n"/>
      <c r="D175" s="33" t="n"/>
      <c r="E175" s="33" t="n"/>
      <c r="F175" s="33" t="n"/>
      <c r="G175" s="33" t="n"/>
      <c r="H175" s="33" t="n"/>
      <c r="I175" s="13">
        <f>IF(A175="","",A175&amp;"|"&amp;COUNTIF($A$2:A175,A175))</f>
        <v/>
      </c>
    </row>
    <row r="176">
      <c r="A176" s="33" t="n"/>
      <c r="B176" s="33" t="n"/>
      <c r="C176" s="33" t="n"/>
      <c r="D176" s="33" t="n"/>
      <c r="E176" s="33" t="n"/>
      <c r="F176" s="33" t="n"/>
      <c r="G176" s="33" t="n"/>
      <c r="H176" s="33" t="n"/>
      <c r="I176" s="13">
        <f>IF(A176="","",A176&amp;"|"&amp;COUNTIF($A$2:A176,A176))</f>
        <v/>
      </c>
    </row>
    <row r="177">
      <c r="A177" s="33" t="n"/>
      <c r="B177" s="33" t="n"/>
      <c r="C177" s="33" t="n"/>
      <c r="D177" s="33" t="n"/>
      <c r="E177" s="33" t="n"/>
      <c r="F177" s="33" t="n"/>
      <c r="G177" s="33" t="n"/>
      <c r="H177" s="33" t="n"/>
      <c r="I177" s="13">
        <f>IF(A177="","",A177&amp;"|"&amp;COUNTIF($A$2:A177,A177))</f>
        <v/>
      </c>
    </row>
    <row r="178">
      <c r="A178" s="33" t="n"/>
      <c r="B178" s="33" t="n"/>
      <c r="C178" s="33" t="n"/>
      <c r="D178" s="33" t="n"/>
      <c r="E178" s="33" t="n"/>
      <c r="F178" s="33" t="n"/>
      <c r="G178" s="33" t="n"/>
      <c r="H178" s="33" t="n"/>
      <c r="I178" s="13">
        <f>IF(A178="","",A178&amp;"|"&amp;COUNTIF($A$2:A178,A178))</f>
        <v/>
      </c>
    </row>
    <row r="179">
      <c r="A179" s="33" t="n"/>
      <c r="B179" s="33" t="n"/>
      <c r="C179" s="33" t="n"/>
      <c r="D179" s="33" t="n"/>
      <c r="E179" s="33" t="n"/>
      <c r="F179" s="33" t="n"/>
      <c r="G179" s="33" t="n"/>
      <c r="H179" s="33" t="n"/>
      <c r="I179" s="13">
        <f>IF(A179="","",A179&amp;"|"&amp;COUNTIF($A$2:A179,A179))</f>
        <v/>
      </c>
    </row>
    <row r="180">
      <c r="A180" s="33" t="n"/>
      <c r="B180" s="33" t="n"/>
      <c r="C180" s="33" t="n"/>
      <c r="D180" s="33" t="n"/>
      <c r="E180" s="33" t="n"/>
      <c r="F180" s="33" t="n"/>
      <c r="G180" s="33" t="n"/>
      <c r="H180" s="33" t="n"/>
      <c r="I180" s="13">
        <f>IF(A180="","",A180&amp;"|"&amp;COUNTIF($A$2:A180,A180))</f>
        <v/>
      </c>
    </row>
    <row r="181">
      <c r="A181" s="33" t="n"/>
      <c r="B181" s="33" t="n"/>
      <c r="C181" s="33" t="n"/>
      <c r="D181" s="33" t="n"/>
      <c r="E181" s="33" t="n"/>
      <c r="F181" s="33" t="n"/>
      <c r="G181" s="33" t="n"/>
      <c r="H181" s="33" t="n"/>
      <c r="I181" s="13">
        <f>IF(A181="","",A181&amp;"|"&amp;COUNTIF($A$2:A181,A181))</f>
        <v/>
      </c>
    </row>
    <row r="182">
      <c r="A182" s="33" t="n"/>
      <c r="B182" s="33" t="n"/>
      <c r="C182" s="33" t="n"/>
      <c r="D182" s="33" t="n"/>
      <c r="E182" s="33" t="n"/>
      <c r="F182" s="33" t="n"/>
      <c r="G182" s="33" t="n"/>
      <c r="H182" s="33" t="n"/>
      <c r="I182" s="13">
        <f>IF(A182="","",A182&amp;"|"&amp;COUNTIF($A$2:A182,A182))</f>
        <v/>
      </c>
    </row>
    <row r="183">
      <c r="A183" s="33" t="n"/>
      <c r="B183" s="33" t="n"/>
      <c r="C183" s="33" t="n"/>
      <c r="D183" s="33" t="n"/>
      <c r="E183" s="33" t="n"/>
      <c r="F183" s="33" t="n"/>
      <c r="G183" s="33" t="n"/>
      <c r="H183" s="33" t="n"/>
      <c r="I183" s="13">
        <f>IF(A183="","",A183&amp;"|"&amp;COUNTIF($A$2:A183,A183))</f>
        <v/>
      </c>
    </row>
    <row r="184">
      <c r="A184" s="33" t="n"/>
      <c r="B184" s="33" t="n"/>
      <c r="C184" s="33" t="n"/>
      <c r="D184" s="33" t="n"/>
      <c r="E184" s="33" t="n"/>
      <c r="F184" s="33" t="n"/>
      <c r="G184" s="33" t="n"/>
      <c r="H184" s="33" t="n"/>
      <c r="I184" s="13">
        <f>IF(A184="","",A184&amp;"|"&amp;COUNTIF($A$2:A184,A184))</f>
        <v/>
      </c>
    </row>
    <row r="185">
      <c r="A185" s="33" t="n"/>
      <c r="B185" s="33" t="n"/>
      <c r="C185" s="33" t="n"/>
      <c r="D185" s="33" t="n"/>
      <c r="E185" s="33" t="n"/>
      <c r="F185" s="33" t="n"/>
      <c r="G185" s="33" t="n"/>
      <c r="H185" s="33" t="n"/>
      <c r="I185" s="13">
        <f>IF(A185="","",A185&amp;"|"&amp;COUNTIF($A$2:A185,A185))</f>
        <v/>
      </c>
    </row>
    <row r="186">
      <c r="A186" s="33" t="n"/>
      <c r="B186" s="33" t="n"/>
      <c r="C186" s="33" t="n"/>
      <c r="D186" s="33" t="n"/>
      <c r="E186" s="33" t="n"/>
      <c r="F186" s="33" t="n"/>
      <c r="G186" s="33" t="n"/>
      <c r="H186" s="33" t="n"/>
      <c r="I186" s="13">
        <f>IF(A186="","",A186&amp;"|"&amp;COUNTIF($A$2:A186,A186))</f>
        <v/>
      </c>
    </row>
    <row r="187">
      <c r="A187" s="33" t="n"/>
      <c r="B187" s="33" t="n"/>
      <c r="C187" s="33" t="n"/>
      <c r="D187" s="33" t="n"/>
      <c r="E187" s="33" t="n"/>
      <c r="F187" s="33" t="n"/>
      <c r="G187" s="33" t="n"/>
      <c r="H187" s="33" t="n"/>
      <c r="I187" s="13">
        <f>IF(A187="","",A187&amp;"|"&amp;COUNTIF($A$2:A187,A187))</f>
        <v/>
      </c>
    </row>
    <row r="188">
      <c r="A188" s="33" t="n"/>
      <c r="B188" s="33" t="n"/>
      <c r="C188" s="33" t="n"/>
      <c r="D188" s="33" t="n"/>
      <c r="E188" s="33" t="n"/>
      <c r="F188" s="33" t="n"/>
      <c r="G188" s="33" t="n"/>
      <c r="H188" s="33" t="n"/>
      <c r="I188" s="13">
        <f>IF(A188="","",A188&amp;"|"&amp;COUNTIF($A$2:A188,A188))</f>
        <v/>
      </c>
    </row>
    <row r="189">
      <c r="A189" s="33" t="n"/>
      <c r="B189" s="33" t="n"/>
      <c r="C189" s="33" t="n"/>
      <c r="D189" s="33" t="n"/>
      <c r="E189" s="33" t="n"/>
      <c r="F189" s="33" t="n"/>
      <c r="G189" s="33" t="n"/>
      <c r="H189" s="33" t="n"/>
      <c r="I189" s="13">
        <f>IF(A189="","",A189&amp;"|"&amp;COUNTIF($A$2:A189,A189))</f>
        <v/>
      </c>
    </row>
    <row r="190">
      <c r="A190" s="33" t="n"/>
      <c r="B190" s="33" t="n"/>
      <c r="C190" s="33" t="n"/>
      <c r="D190" s="33" t="n"/>
      <c r="E190" s="33" t="n"/>
      <c r="F190" s="33" t="n"/>
      <c r="G190" s="33" t="n"/>
      <c r="H190" s="33" t="n"/>
      <c r="I190" s="13">
        <f>IF(A190="","",A190&amp;"|"&amp;COUNTIF($A$2:A190,A190))</f>
        <v/>
      </c>
    </row>
    <row r="191">
      <c r="A191" s="33" t="n"/>
      <c r="B191" s="33" t="n"/>
      <c r="C191" s="33" t="n"/>
      <c r="D191" s="33" t="n"/>
      <c r="E191" s="33" t="n"/>
      <c r="F191" s="33" t="n"/>
      <c r="G191" s="33" t="n"/>
      <c r="H191" s="33" t="n"/>
      <c r="I191" s="13">
        <f>IF(A191="","",A191&amp;"|"&amp;COUNTIF($A$2:A191,A191))</f>
        <v/>
      </c>
    </row>
    <row r="192">
      <c r="A192" s="33" t="n"/>
      <c r="B192" s="33" t="n"/>
      <c r="C192" s="33" t="n"/>
      <c r="D192" s="33" t="n"/>
      <c r="E192" s="33" t="n"/>
      <c r="F192" s="33" t="n"/>
      <c r="G192" s="33" t="n"/>
      <c r="H192" s="33" t="n"/>
      <c r="I192" s="13">
        <f>IF(A192="","",A192&amp;"|"&amp;COUNTIF($A$2:A192,A192))</f>
        <v/>
      </c>
    </row>
    <row r="193">
      <c r="A193" s="33" t="n"/>
      <c r="B193" s="33" t="n"/>
      <c r="C193" s="33" t="n"/>
      <c r="D193" s="33" t="n"/>
      <c r="E193" s="33" t="n"/>
      <c r="F193" s="33" t="n"/>
      <c r="G193" s="33" t="n"/>
      <c r="H193" s="33" t="n"/>
      <c r="I193" s="13">
        <f>IF(A193="","",A193&amp;"|"&amp;COUNTIF($A$2:A193,A193))</f>
        <v/>
      </c>
    </row>
    <row r="194">
      <c r="A194" s="33" t="n"/>
      <c r="B194" s="33" t="n"/>
      <c r="C194" s="33" t="n"/>
      <c r="D194" s="33" t="n"/>
      <c r="E194" s="33" t="n"/>
      <c r="F194" s="33" t="n"/>
      <c r="G194" s="33" t="n"/>
      <c r="H194" s="33" t="n"/>
      <c r="I194" s="13">
        <f>IF(A194="","",A194&amp;"|"&amp;COUNTIF($A$2:A194,A194))</f>
        <v/>
      </c>
    </row>
    <row r="195">
      <c r="A195" s="33" t="n"/>
      <c r="B195" s="33" t="n"/>
      <c r="C195" s="33" t="n"/>
      <c r="D195" s="33" t="n"/>
      <c r="E195" s="33" t="n"/>
      <c r="F195" s="33" t="n"/>
      <c r="G195" s="33" t="n"/>
      <c r="H195" s="33" t="n"/>
      <c r="I195" s="13">
        <f>IF(A195="","",A195&amp;"|"&amp;COUNTIF($A$2:A195,A195))</f>
        <v/>
      </c>
    </row>
    <row r="196">
      <c r="A196" s="33" t="n"/>
      <c r="B196" s="33" t="n"/>
      <c r="C196" s="33" t="n"/>
      <c r="D196" s="33" t="n"/>
      <c r="E196" s="33" t="n"/>
      <c r="F196" s="33" t="n"/>
      <c r="G196" s="33" t="n"/>
      <c r="H196" s="33" t="n"/>
      <c r="I196" s="13">
        <f>IF(A196="","",A196&amp;"|"&amp;COUNTIF($A$2:A196,A196))</f>
        <v/>
      </c>
    </row>
    <row r="197">
      <c r="A197" s="33" t="n"/>
      <c r="B197" s="33" t="n"/>
      <c r="C197" s="33" t="n"/>
      <c r="D197" s="33" t="n"/>
      <c r="E197" s="33" t="n"/>
      <c r="F197" s="33" t="n"/>
      <c r="G197" s="33" t="n"/>
      <c r="H197" s="33" t="n"/>
      <c r="I197" s="13">
        <f>IF(A197="","",A197&amp;"|"&amp;COUNTIF($A$2:A197,A197))</f>
        <v/>
      </c>
    </row>
    <row r="198">
      <c r="A198" s="33" t="n"/>
      <c r="B198" s="33" t="n"/>
      <c r="C198" s="33" t="n"/>
      <c r="D198" s="33" t="n"/>
      <c r="E198" s="33" t="n"/>
      <c r="F198" s="33" t="n"/>
      <c r="G198" s="33" t="n"/>
      <c r="H198" s="33" t="n"/>
      <c r="I198" s="13">
        <f>IF(A198="","",A198&amp;"|"&amp;COUNTIF($A$2:A198,A198))</f>
        <v/>
      </c>
    </row>
    <row r="199">
      <c r="A199" s="33" t="n"/>
      <c r="B199" s="33" t="n"/>
      <c r="C199" s="33" t="n"/>
      <c r="D199" s="33" t="n"/>
      <c r="E199" s="33" t="n"/>
      <c r="F199" s="33" t="n"/>
      <c r="G199" s="33" t="n"/>
      <c r="H199" s="33" t="n"/>
      <c r="I199" s="13">
        <f>IF(A199="","",A199&amp;"|"&amp;COUNTIF($A$2:A199,A199))</f>
        <v/>
      </c>
    </row>
    <row r="200">
      <c r="A200" s="33" t="n"/>
      <c r="B200" s="33" t="n"/>
      <c r="C200" s="33" t="n"/>
      <c r="D200" s="33" t="n"/>
      <c r="E200" s="33" t="n"/>
      <c r="F200" s="33" t="n"/>
      <c r="G200" s="33" t="n"/>
      <c r="H200" s="33" t="n"/>
      <c r="I200" s="13">
        <f>IF(A200="","",A200&amp;"|"&amp;COUNTIF($A$2:A200,A200))</f>
        <v/>
      </c>
    </row>
    <row r="201">
      <c r="A201" s="33" t="n"/>
      <c r="B201" s="33" t="n"/>
      <c r="C201" s="33" t="n"/>
      <c r="D201" s="33" t="n"/>
      <c r="E201" s="33" t="n"/>
      <c r="F201" s="33" t="n"/>
      <c r="G201" s="33" t="n"/>
      <c r="H201" s="33" t="n"/>
      <c r="I201" s="13">
        <f>IF(A201="","",A201&amp;"|"&amp;COUNTIF($A$2:A201,A201))</f>
        <v/>
      </c>
    </row>
    <row r="202">
      <c r="A202" s="33" t="n"/>
      <c r="B202" s="33" t="n"/>
      <c r="C202" s="33" t="n"/>
      <c r="D202" s="33" t="n"/>
      <c r="E202" s="33" t="n"/>
      <c r="F202" s="33" t="n"/>
      <c r="G202" s="33" t="n"/>
      <c r="H202" s="33" t="n"/>
      <c r="I202" s="13">
        <f>IF(A202="","",A202&amp;"|"&amp;COUNTIF($A$2:A202,A202))</f>
        <v/>
      </c>
    </row>
    <row r="203">
      <c r="A203" s="33" t="n"/>
      <c r="B203" s="33" t="n"/>
      <c r="C203" s="33" t="n"/>
      <c r="D203" s="33" t="n"/>
      <c r="E203" s="33" t="n"/>
      <c r="F203" s="33" t="n"/>
      <c r="G203" s="33" t="n"/>
      <c r="H203" s="33" t="n"/>
      <c r="I203" s="13">
        <f>IF(A203="","",A203&amp;"|"&amp;COUNTIF($A$2:A203,A203))</f>
        <v/>
      </c>
    </row>
    <row r="204">
      <c r="A204" s="33" t="n"/>
      <c r="B204" s="33" t="n"/>
      <c r="C204" s="33" t="n"/>
      <c r="D204" s="33" t="n"/>
      <c r="E204" s="33" t="n"/>
      <c r="F204" s="33" t="n"/>
      <c r="G204" s="33" t="n"/>
      <c r="H204" s="33" t="n"/>
      <c r="I204" s="13">
        <f>IF(A204="","",A204&amp;"|"&amp;COUNTIF($A$2:A204,A204))</f>
        <v/>
      </c>
    </row>
    <row r="205">
      <c r="A205" s="33" t="n"/>
      <c r="B205" s="33" t="n"/>
      <c r="C205" s="33" t="n"/>
      <c r="D205" s="33" t="n"/>
      <c r="E205" s="33" t="n"/>
      <c r="F205" s="33" t="n"/>
      <c r="G205" s="33" t="n"/>
      <c r="H205" s="33" t="n"/>
      <c r="I205" s="13">
        <f>IF(A205="","",A205&amp;"|"&amp;COUNTIF($A$2:A205,A205))</f>
        <v/>
      </c>
    </row>
    <row r="206">
      <c r="A206" s="33" t="n"/>
      <c r="B206" s="33" t="n"/>
      <c r="C206" s="33" t="n"/>
      <c r="D206" s="33" t="n"/>
      <c r="E206" s="33" t="n"/>
      <c r="F206" s="33" t="n"/>
      <c r="G206" s="33" t="n"/>
      <c r="H206" s="33" t="n"/>
      <c r="I206" s="13">
        <f>IF(A206="","",A206&amp;"|"&amp;COUNTIF($A$2:A206,A206))</f>
        <v/>
      </c>
    </row>
    <row r="207">
      <c r="A207" s="33" t="n"/>
      <c r="B207" s="33" t="n"/>
      <c r="C207" s="33" t="n"/>
      <c r="D207" s="33" t="n"/>
      <c r="E207" s="33" t="n"/>
      <c r="F207" s="33" t="n"/>
      <c r="G207" s="33" t="n"/>
      <c r="H207" s="33" t="n"/>
      <c r="I207" s="13">
        <f>IF(A207="","",A207&amp;"|"&amp;COUNTIF($A$2:A207,A207))</f>
        <v/>
      </c>
    </row>
    <row r="208">
      <c r="A208" s="33" t="n"/>
      <c r="B208" s="33" t="n"/>
      <c r="C208" s="33" t="n"/>
      <c r="D208" s="33" t="n"/>
      <c r="E208" s="33" t="n"/>
      <c r="F208" s="33" t="n"/>
      <c r="G208" s="33" t="n"/>
      <c r="H208" s="33" t="n"/>
      <c r="I208" s="13">
        <f>IF(A208="","",A208&amp;"|"&amp;COUNTIF($A$2:A208,A208))</f>
        <v/>
      </c>
    </row>
    <row r="209">
      <c r="A209" s="33" t="n"/>
      <c r="B209" s="33" t="n"/>
      <c r="C209" s="33" t="n"/>
      <c r="D209" s="33" t="n"/>
      <c r="E209" s="33" t="n"/>
      <c r="F209" s="33" t="n"/>
      <c r="G209" s="33" t="n"/>
      <c r="H209" s="33" t="n"/>
      <c r="I209" s="13">
        <f>IF(A209="","",A209&amp;"|"&amp;COUNTIF($A$2:A209,A209))</f>
        <v/>
      </c>
    </row>
    <row r="210">
      <c r="A210" s="33" t="n"/>
      <c r="B210" s="33" t="n"/>
      <c r="C210" s="33" t="n"/>
      <c r="D210" s="33" t="n"/>
      <c r="E210" s="33" t="n"/>
      <c r="F210" s="33" t="n"/>
      <c r="G210" s="33" t="n"/>
      <c r="H210" s="33" t="n"/>
      <c r="I210" s="13">
        <f>IF(A210="","",A210&amp;"|"&amp;COUNTIF($A$2:A210,A210))</f>
        <v/>
      </c>
    </row>
    <row r="211">
      <c r="A211" s="33" t="n"/>
      <c r="B211" s="33" t="n"/>
      <c r="C211" s="33" t="n"/>
      <c r="D211" s="33" t="n"/>
      <c r="E211" s="33" t="n"/>
      <c r="F211" s="33" t="n"/>
      <c r="G211" s="33" t="n"/>
      <c r="H211" s="33" t="n"/>
      <c r="I211" s="13">
        <f>IF(A211="","",A211&amp;"|"&amp;COUNTIF($A$2:A211,A211))</f>
        <v/>
      </c>
    </row>
    <row r="212">
      <c r="A212" s="33" t="n"/>
      <c r="B212" s="33" t="n"/>
      <c r="C212" s="33" t="n"/>
      <c r="D212" s="33" t="n"/>
      <c r="E212" s="33" t="n"/>
      <c r="F212" s="33" t="n"/>
      <c r="G212" s="33" t="n"/>
      <c r="H212" s="33" t="n"/>
      <c r="I212" s="13">
        <f>IF(A212="","",A212&amp;"|"&amp;COUNTIF($A$2:A212,A212))</f>
        <v/>
      </c>
    </row>
    <row r="213">
      <c r="A213" s="33" t="n"/>
      <c r="B213" s="33" t="n"/>
      <c r="C213" s="33" t="n"/>
      <c r="D213" s="33" t="n"/>
      <c r="E213" s="33" t="n"/>
      <c r="F213" s="33" t="n"/>
      <c r="G213" s="33" t="n"/>
      <c r="H213" s="33" t="n"/>
      <c r="I213" s="13">
        <f>IF(A213="","",A213&amp;"|"&amp;COUNTIF($A$2:A213,A213))</f>
        <v/>
      </c>
    </row>
    <row r="214">
      <c r="A214" s="33" t="n"/>
      <c r="B214" s="33" t="n"/>
      <c r="C214" s="33" t="n"/>
      <c r="D214" s="33" t="n"/>
      <c r="E214" s="33" t="n"/>
      <c r="F214" s="33" t="n"/>
      <c r="G214" s="33" t="n"/>
      <c r="H214" s="33" t="n"/>
      <c r="I214" s="13">
        <f>IF(A214="","",A214&amp;"|"&amp;COUNTIF($A$2:A214,A214))</f>
        <v/>
      </c>
    </row>
    <row r="215">
      <c r="A215" s="33" t="n"/>
      <c r="B215" s="33" t="n"/>
      <c r="C215" s="33" t="n"/>
      <c r="D215" s="33" t="n"/>
      <c r="E215" s="33" t="n"/>
      <c r="F215" s="33" t="n"/>
      <c r="G215" s="33" t="n"/>
      <c r="H215" s="33" t="n"/>
      <c r="I215" s="13">
        <f>IF(A215="","",A215&amp;"|"&amp;COUNTIF($A$2:A215,A215))</f>
        <v/>
      </c>
    </row>
    <row r="216">
      <c r="A216" s="33" t="n"/>
      <c r="B216" s="33" t="n"/>
      <c r="C216" s="33" t="n"/>
      <c r="D216" s="33" t="n"/>
      <c r="E216" s="33" t="n"/>
      <c r="F216" s="33" t="n"/>
      <c r="G216" s="33" t="n"/>
      <c r="H216" s="33" t="n"/>
      <c r="I216" s="13">
        <f>IF(A216="","",A216&amp;"|"&amp;COUNTIF($A$2:A216,A216))</f>
        <v/>
      </c>
    </row>
    <row r="217">
      <c r="A217" s="33" t="n"/>
      <c r="B217" s="33" t="n"/>
      <c r="C217" s="33" t="n"/>
      <c r="D217" s="33" t="n"/>
      <c r="E217" s="33" t="n"/>
      <c r="F217" s="33" t="n"/>
      <c r="G217" s="33" t="n"/>
      <c r="H217" s="33" t="n"/>
      <c r="I217" s="13">
        <f>IF(A217="","",A217&amp;"|"&amp;COUNTIF($A$2:A217,A217))</f>
        <v/>
      </c>
    </row>
    <row r="218">
      <c r="A218" s="33" t="n"/>
      <c r="B218" s="33" t="n"/>
      <c r="C218" s="33" t="n"/>
      <c r="D218" s="33" t="n"/>
      <c r="E218" s="33" t="n"/>
      <c r="F218" s="33" t="n"/>
      <c r="G218" s="33" t="n"/>
      <c r="H218" s="33" t="n"/>
      <c r="I218" s="13">
        <f>IF(A218="","",A218&amp;"|"&amp;COUNTIF($A$2:A218,A218))</f>
        <v/>
      </c>
    </row>
    <row r="219">
      <c r="A219" s="33" t="n"/>
      <c r="B219" s="33" t="n"/>
      <c r="C219" s="33" t="n"/>
      <c r="D219" s="33" t="n"/>
      <c r="E219" s="33" t="n"/>
      <c r="F219" s="33" t="n"/>
      <c r="G219" s="33" t="n"/>
      <c r="H219" s="33" t="n"/>
      <c r="I219" s="13">
        <f>IF(A219="","",A219&amp;"|"&amp;COUNTIF($A$2:A219,A219))</f>
        <v/>
      </c>
    </row>
    <row r="220">
      <c r="A220" s="33" t="n"/>
      <c r="B220" s="33" t="n"/>
      <c r="C220" s="33" t="n"/>
      <c r="D220" s="33" t="n"/>
      <c r="E220" s="33" t="n"/>
      <c r="F220" s="33" t="n"/>
      <c r="G220" s="33" t="n"/>
      <c r="H220" s="33" t="n"/>
      <c r="I220" s="13">
        <f>IF(A220="","",A220&amp;"|"&amp;COUNTIF($A$2:A220,A220))</f>
        <v/>
      </c>
    </row>
    <row r="221">
      <c r="A221" s="33" t="n"/>
      <c r="B221" s="33" t="n"/>
      <c r="C221" s="33" t="n"/>
      <c r="D221" s="33" t="n"/>
      <c r="E221" s="33" t="n"/>
      <c r="F221" s="33" t="n"/>
      <c r="G221" s="33" t="n"/>
      <c r="H221" s="33" t="n"/>
      <c r="I221" s="13">
        <f>IF(A221="","",A221&amp;"|"&amp;COUNTIF($A$2:A221,A221))</f>
        <v/>
      </c>
    </row>
    <row r="222">
      <c r="A222" s="33" t="n"/>
      <c r="B222" s="33" t="n"/>
      <c r="C222" s="33" t="n"/>
      <c r="D222" s="33" t="n"/>
      <c r="E222" s="33" t="n"/>
      <c r="F222" s="33" t="n"/>
      <c r="G222" s="33" t="n"/>
      <c r="H222" s="33" t="n"/>
      <c r="I222" s="13">
        <f>IF(A222="","",A222&amp;"|"&amp;COUNTIF($A$2:A222,A222))</f>
        <v/>
      </c>
    </row>
    <row r="223">
      <c r="A223" s="33" t="n"/>
      <c r="B223" s="33" t="n"/>
      <c r="C223" s="33" t="n"/>
      <c r="D223" s="33" t="n"/>
      <c r="E223" s="33" t="n"/>
      <c r="F223" s="33" t="n"/>
      <c r="G223" s="33" t="n"/>
      <c r="H223" s="33" t="n"/>
      <c r="I223" s="13">
        <f>IF(A223="","",A223&amp;"|"&amp;COUNTIF($A$2:A223,A223))</f>
        <v/>
      </c>
    </row>
    <row r="224">
      <c r="A224" s="33" t="n"/>
      <c r="B224" s="33" t="n"/>
      <c r="C224" s="33" t="n"/>
      <c r="D224" s="33" t="n"/>
      <c r="E224" s="33" t="n"/>
      <c r="F224" s="33" t="n"/>
      <c r="G224" s="33" t="n"/>
      <c r="H224" s="33" t="n"/>
      <c r="I224" s="13">
        <f>IF(A224="","",A224&amp;"|"&amp;COUNTIF($A$2:A224,A224))</f>
        <v/>
      </c>
    </row>
    <row r="225">
      <c r="A225" s="33" t="n"/>
      <c r="B225" s="33" t="n"/>
      <c r="C225" s="33" t="n"/>
      <c r="D225" s="33" t="n"/>
      <c r="E225" s="33" t="n"/>
      <c r="F225" s="33" t="n"/>
      <c r="G225" s="33" t="n"/>
      <c r="H225" s="33" t="n"/>
      <c r="I225" s="13">
        <f>IF(A225="","",A225&amp;"|"&amp;COUNTIF($A$2:A225,A225))</f>
        <v/>
      </c>
    </row>
    <row r="226">
      <c r="A226" s="33" t="n"/>
      <c r="B226" s="33" t="n"/>
      <c r="C226" s="33" t="n"/>
      <c r="D226" s="33" t="n"/>
      <c r="E226" s="33" t="n"/>
      <c r="F226" s="33" t="n"/>
      <c r="G226" s="33" t="n"/>
      <c r="H226" s="33" t="n"/>
      <c r="I226" s="13">
        <f>IF(A226="","",A226&amp;"|"&amp;COUNTIF($A$2:A226,A226))</f>
        <v/>
      </c>
    </row>
    <row r="227">
      <c r="A227" s="33" t="n"/>
      <c r="B227" s="33" t="n"/>
      <c r="C227" s="33" t="n"/>
      <c r="D227" s="33" t="n"/>
      <c r="E227" s="33" t="n"/>
      <c r="F227" s="33" t="n"/>
      <c r="G227" s="33" t="n"/>
      <c r="H227" s="33" t="n"/>
      <c r="I227" s="13">
        <f>IF(A227="","",A227&amp;"|"&amp;COUNTIF($A$2:A227,A227))</f>
        <v/>
      </c>
    </row>
    <row r="228">
      <c r="A228" s="33" t="n"/>
      <c r="B228" s="33" t="n"/>
      <c r="C228" s="33" t="n"/>
      <c r="D228" s="33" t="n"/>
      <c r="E228" s="33" t="n"/>
      <c r="F228" s="33" t="n"/>
      <c r="G228" s="33" t="n"/>
      <c r="H228" s="33" t="n"/>
      <c r="I228" s="13">
        <f>IF(A228="","",A228&amp;"|"&amp;COUNTIF($A$2:A228,A228))</f>
        <v/>
      </c>
    </row>
    <row r="229">
      <c r="A229" s="33" t="n"/>
      <c r="B229" s="33" t="n"/>
      <c r="C229" s="33" t="n"/>
      <c r="D229" s="33" t="n"/>
      <c r="E229" s="33" t="n"/>
      <c r="F229" s="33" t="n"/>
      <c r="G229" s="33" t="n"/>
      <c r="H229" s="33" t="n"/>
      <c r="I229" s="13">
        <f>IF(A229="","",A229&amp;"|"&amp;COUNTIF($A$2:A229,A229))</f>
        <v/>
      </c>
    </row>
    <row r="230">
      <c r="A230" s="33" t="n"/>
      <c r="B230" s="33" t="n"/>
      <c r="C230" s="33" t="n"/>
      <c r="D230" s="33" t="n"/>
      <c r="E230" s="33" t="n"/>
      <c r="F230" s="33" t="n"/>
      <c r="G230" s="33" t="n"/>
      <c r="H230" s="33" t="n"/>
      <c r="I230" s="13">
        <f>IF(A230="","",A230&amp;"|"&amp;COUNTIF($A$2:A230,A230))</f>
        <v/>
      </c>
    </row>
    <row r="231">
      <c r="A231" s="33" t="n"/>
      <c r="B231" s="33" t="n"/>
      <c r="C231" s="33" t="n"/>
      <c r="D231" s="33" t="n"/>
      <c r="E231" s="33" t="n"/>
      <c r="F231" s="33" t="n"/>
      <c r="G231" s="33" t="n"/>
      <c r="H231" s="33" t="n"/>
      <c r="I231" s="13">
        <f>IF(A231="","",A231&amp;"|"&amp;COUNTIF($A$2:A231,A231))</f>
        <v/>
      </c>
    </row>
    <row r="232">
      <c r="A232" s="33" t="n"/>
      <c r="B232" s="33" t="n"/>
      <c r="C232" s="33" t="n"/>
      <c r="D232" s="33" t="n"/>
      <c r="E232" s="33" t="n"/>
      <c r="F232" s="33" t="n"/>
      <c r="G232" s="33" t="n"/>
      <c r="H232" s="33" t="n"/>
      <c r="I232" s="13">
        <f>IF(A232="","",A232&amp;"|"&amp;COUNTIF($A$2:A232,A232))</f>
        <v/>
      </c>
    </row>
    <row r="233">
      <c r="A233" s="33" t="n"/>
      <c r="B233" s="33" t="n"/>
      <c r="C233" s="33" t="n"/>
      <c r="D233" s="33" t="n"/>
      <c r="E233" s="33" t="n"/>
      <c r="F233" s="33" t="n"/>
      <c r="G233" s="33" t="n"/>
      <c r="H233" s="33" t="n"/>
      <c r="I233" s="13">
        <f>IF(A233="","",A233&amp;"|"&amp;COUNTIF($A$2:A233,A233))</f>
        <v/>
      </c>
    </row>
    <row r="234">
      <c r="A234" s="33" t="n"/>
      <c r="B234" s="33" t="n"/>
      <c r="C234" s="33" t="n"/>
      <c r="D234" s="33" t="n"/>
      <c r="E234" s="33" t="n"/>
      <c r="F234" s="33" t="n"/>
      <c r="G234" s="33" t="n"/>
      <c r="H234" s="33" t="n"/>
      <c r="I234" s="13">
        <f>IF(A234="","",A234&amp;"|"&amp;COUNTIF($A$2:A234,A234))</f>
        <v/>
      </c>
    </row>
    <row r="235">
      <c r="A235" s="33" t="n"/>
      <c r="B235" s="33" t="n"/>
      <c r="C235" s="33" t="n"/>
      <c r="D235" s="33" t="n"/>
      <c r="E235" s="33" t="n"/>
      <c r="F235" s="33" t="n"/>
      <c r="G235" s="33" t="n"/>
      <c r="H235" s="33" t="n"/>
      <c r="I235" s="13">
        <f>IF(A235="","",A235&amp;"|"&amp;COUNTIF($A$2:A235,A235))</f>
        <v/>
      </c>
    </row>
    <row r="236">
      <c r="A236" s="33" t="n"/>
      <c r="B236" s="33" t="n"/>
      <c r="C236" s="33" t="n"/>
      <c r="D236" s="33" t="n"/>
      <c r="E236" s="33" t="n"/>
      <c r="F236" s="33" t="n"/>
      <c r="G236" s="33" t="n"/>
      <c r="H236" s="33" t="n"/>
      <c r="I236" s="13">
        <f>IF(A236="","",A236&amp;"|"&amp;COUNTIF($A$2:A236,A236))</f>
        <v/>
      </c>
    </row>
    <row r="237">
      <c r="A237" s="33" t="n"/>
      <c r="B237" s="33" t="n"/>
      <c r="C237" s="33" t="n"/>
      <c r="D237" s="33" t="n"/>
      <c r="E237" s="33" t="n"/>
      <c r="F237" s="33" t="n"/>
      <c r="G237" s="33" t="n"/>
      <c r="H237" s="33" t="n"/>
      <c r="I237" s="13">
        <f>IF(A237="","",A237&amp;"|"&amp;COUNTIF($A$2:A237,A237))</f>
        <v/>
      </c>
    </row>
    <row r="238">
      <c r="A238" s="33" t="n"/>
      <c r="B238" s="33" t="n"/>
      <c r="C238" s="33" t="n"/>
      <c r="D238" s="33" t="n"/>
      <c r="E238" s="33" t="n"/>
      <c r="F238" s="33" t="n"/>
      <c r="G238" s="33" t="n"/>
      <c r="H238" s="33" t="n"/>
      <c r="I238" s="13">
        <f>IF(A238="","",A238&amp;"|"&amp;COUNTIF($A$2:A238,A238))</f>
        <v/>
      </c>
    </row>
    <row r="239">
      <c r="A239" s="33" t="n"/>
      <c r="B239" s="33" t="n"/>
      <c r="C239" s="33" t="n"/>
      <c r="D239" s="33" t="n"/>
      <c r="E239" s="33" t="n"/>
      <c r="F239" s="33" t="n"/>
      <c r="G239" s="33" t="n"/>
      <c r="H239" s="33" t="n"/>
      <c r="I239" s="13">
        <f>IF(A239="","",A239&amp;"|"&amp;COUNTIF($A$2:A239,A239))</f>
        <v/>
      </c>
    </row>
    <row r="240">
      <c r="A240" s="33" t="n"/>
      <c r="B240" s="33" t="n"/>
      <c r="C240" s="33" t="n"/>
      <c r="D240" s="33" t="n"/>
      <c r="E240" s="33" t="n"/>
      <c r="F240" s="33" t="n"/>
      <c r="G240" s="33" t="n"/>
      <c r="H240" s="33" t="n"/>
      <c r="I240" s="13">
        <f>IF(A240="","",A240&amp;"|"&amp;COUNTIF($A$2:A240,A240))</f>
        <v/>
      </c>
    </row>
    <row r="241">
      <c r="A241" s="33" t="n"/>
      <c r="B241" s="33" t="n"/>
      <c r="C241" s="33" t="n"/>
      <c r="D241" s="33" t="n"/>
      <c r="E241" s="33" t="n"/>
      <c r="F241" s="33" t="n"/>
      <c r="G241" s="33" t="n"/>
      <c r="H241" s="33" t="n"/>
      <c r="I241" s="13">
        <f>IF(A241="","",A241&amp;"|"&amp;COUNTIF($A$2:A241,A241))</f>
        <v/>
      </c>
    </row>
    <row r="242">
      <c r="A242" s="33" t="n"/>
      <c r="B242" s="33" t="n"/>
      <c r="C242" s="33" t="n"/>
      <c r="D242" s="33" t="n"/>
      <c r="E242" s="33" t="n"/>
      <c r="F242" s="33" t="n"/>
      <c r="G242" s="33" t="n"/>
      <c r="H242" s="33" t="n"/>
      <c r="I242" s="13">
        <f>IF(A242="","",A242&amp;"|"&amp;COUNTIF($A$2:A242,A242))</f>
        <v/>
      </c>
    </row>
    <row r="243">
      <c r="A243" s="33" t="n"/>
      <c r="B243" s="33" t="n"/>
      <c r="C243" s="33" t="n"/>
      <c r="D243" s="33" t="n"/>
      <c r="E243" s="33" t="n"/>
      <c r="F243" s="33" t="n"/>
      <c r="G243" s="33" t="n"/>
      <c r="H243" s="33" t="n"/>
      <c r="I243" s="13">
        <f>IF(A243="","",A243&amp;"|"&amp;COUNTIF($A$2:A243,A243))</f>
        <v/>
      </c>
    </row>
    <row r="244">
      <c r="A244" s="33" t="n"/>
      <c r="B244" s="33" t="n"/>
      <c r="C244" s="33" t="n"/>
      <c r="D244" s="33" t="n"/>
      <c r="E244" s="33" t="n"/>
      <c r="F244" s="33" t="n"/>
      <c r="G244" s="33" t="n"/>
      <c r="H244" s="33" t="n"/>
      <c r="I244" s="13">
        <f>IF(A244="","",A244&amp;"|"&amp;COUNTIF($A$2:A244,A244))</f>
        <v/>
      </c>
    </row>
    <row r="245">
      <c r="A245" s="33" t="n"/>
      <c r="B245" s="33" t="n"/>
      <c r="C245" s="33" t="n"/>
      <c r="D245" s="33" t="n"/>
      <c r="E245" s="33" t="n"/>
      <c r="F245" s="33" t="n"/>
      <c r="G245" s="33" t="n"/>
      <c r="H245" s="33" t="n"/>
      <c r="I245" s="13">
        <f>IF(A245="","",A245&amp;"|"&amp;COUNTIF($A$2:A245,A245))</f>
        <v/>
      </c>
    </row>
    <row r="246">
      <c r="A246" s="33" t="n"/>
      <c r="B246" s="33" t="n"/>
      <c r="C246" s="33" t="n"/>
      <c r="D246" s="33" t="n"/>
      <c r="E246" s="33" t="n"/>
      <c r="F246" s="33" t="n"/>
      <c r="G246" s="33" t="n"/>
      <c r="H246" s="33" t="n"/>
      <c r="I246" s="13">
        <f>IF(A246="","",A246&amp;"|"&amp;COUNTIF($A$2:A246,A246))</f>
        <v/>
      </c>
    </row>
    <row r="247">
      <c r="A247" s="33" t="n"/>
      <c r="B247" s="33" t="n"/>
      <c r="C247" s="33" t="n"/>
      <c r="D247" s="33" t="n"/>
      <c r="E247" s="33" t="n"/>
      <c r="F247" s="33" t="n"/>
      <c r="G247" s="33" t="n"/>
      <c r="H247" s="33" t="n"/>
      <c r="I247" s="13">
        <f>IF(A247="","",A247&amp;"|"&amp;COUNTIF($A$2:A247,A247))</f>
        <v/>
      </c>
    </row>
    <row r="248">
      <c r="A248" s="33" t="n"/>
      <c r="B248" s="33" t="n"/>
      <c r="C248" s="33" t="n"/>
      <c r="D248" s="33" t="n"/>
      <c r="E248" s="33" t="n"/>
      <c r="F248" s="33" t="n"/>
      <c r="G248" s="33" t="n"/>
      <c r="H248" s="33" t="n"/>
      <c r="I248" s="13">
        <f>IF(A248="","",A248&amp;"|"&amp;COUNTIF($A$2:A248,A248))</f>
        <v/>
      </c>
    </row>
    <row r="249">
      <c r="A249" s="33" t="n"/>
      <c r="B249" s="33" t="n"/>
      <c r="C249" s="33" t="n"/>
      <c r="D249" s="33" t="n"/>
      <c r="E249" s="33" t="n"/>
      <c r="F249" s="33" t="n"/>
      <c r="G249" s="33" t="n"/>
      <c r="H249" s="33" t="n"/>
      <c r="I249" s="13">
        <f>IF(A249="","",A249&amp;"|"&amp;COUNTIF($A$2:A249,A249))</f>
        <v/>
      </c>
    </row>
    <row r="250">
      <c r="A250" s="33" t="n"/>
      <c r="B250" s="33" t="n"/>
      <c r="C250" s="33" t="n"/>
      <c r="D250" s="33" t="n"/>
      <c r="E250" s="33" t="n"/>
      <c r="F250" s="33" t="n"/>
      <c r="G250" s="33" t="n"/>
      <c r="H250" s="33" t="n"/>
      <c r="I250" s="13">
        <f>IF(A250="","",A250&amp;"|"&amp;COUNTIF($A$2:A250,A250))</f>
        <v/>
      </c>
    </row>
    <row r="251">
      <c r="A251" s="33" t="n"/>
      <c r="B251" s="33" t="n"/>
      <c r="C251" s="33" t="n"/>
      <c r="D251" s="33" t="n"/>
      <c r="E251" s="33" t="n"/>
      <c r="F251" s="33" t="n"/>
      <c r="G251" s="33" t="n"/>
      <c r="H251" s="33" t="n"/>
      <c r="I251" s="13">
        <f>IF(A251="","",A251&amp;"|"&amp;COUNTIF($A$2:A251,A251))</f>
        <v/>
      </c>
    </row>
    <row r="252">
      <c r="A252" s="33" t="n"/>
      <c r="B252" s="33" t="n"/>
      <c r="C252" s="33" t="n"/>
      <c r="D252" s="33" t="n"/>
      <c r="E252" s="33" t="n"/>
      <c r="F252" s="33" t="n"/>
      <c r="G252" s="33" t="n"/>
      <c r="H252" s="33" t="n"/>
      <c r="I252" s="13">
        <f>IF(A252="","",A252&amp;"|"&amp;COUNTIF($A$2:A252,A252))</f>
        <v/>
      </c>
    </row>
    <row r="253">
      <c r="A253" s="33" t="n"/>
      <c r="B253" s="33" t="n"/>
      <c r="C253" s="33" t="n"/>
      <c r="D253" s="33" t="n"/>
      <c r="E253" s="33" t="n"/>
      <c r="F253" s="33" t="n"/>
      <c r="G253" s="33" t="n"/>
      <c r="H253" s="33" t="n"/>
      <c r="I253" s="13">
        <f>IF(A253="","",A253&amp;"|"&amp;COUNTIF($A$2:A253,A253))</f>
        <v/>
      </c>
    </row>
    <row r="254">
      <c r="A254" s="33" t="n"/>
      <c r="B254" s="33" t="n"/>
      <c r="C254" s="33" t="n"/>
      <c r="D254" s="33" t="n"/>
      <c r="E254" s="33" t="n"/>
      <c r="F254" s="33" t="n"/>
      <c r="G254" s="33" t="n"/>
      <c r="H254" s="33" t="n"/>
      <c r="I254" s="13">
        <f>IF(A254="","",A254&amp;"|"&amp;COUNTIF($A$2:A254,A254))</f>
        <v/>
      </c>
    </row>
    <row r="255">
      <c r="A255" s="33" t="n"/>
      <c r="B255" s="33" t="n"/>
      <c r="C255" s="33" t="n"/>
      <c r="D255" s="33" t="n"/>
      <c r="E255" s="33" t="n"/>
      <c r="F255" s="33" t="n"/>
      <c r="G255" s="33" t="n"/>
      <c r="H255" s="33" t="n"/>
      <c r="I255" s="13">
        <f>IF(A255="","",A255&amp;"|"&amp;COUNTIF($A$2:A255,A255))</f>
        <v/>
      </c>
    </row>
    <row r="256">
      <c r="A256" s="33" t="n"/>
      <c r="B256" s="33" t="n"/>
      <c r="C256" s="33" t="n"/>
      <c r="D256" s="33" t="n"/>
      <c r="E256" s="33" t="n"/>
      <c r="F256" s="33" t="n"/>
      <c r="G256" s="33" t="n"/>
      <c r="H256" s="33" t="n"/>
      <c r="I256" s="13">
        <f>IF(A256="","",A256&amp;"|"&amp;COUNTIF($A$2:A256,A256))</f>
        <v/>
      </c>
    </row>
    <row r="257">
      <c r="A257" s="33" t="n"/>
      <c r="B257" s="33" t="n"/>
      <c r="C257" s="33" t="n"/>
      <c r="D257" s="33" t="n"/>
      <c r="E257" s="33" t="n"/>
      <c r="F257" s="33" t="n"/>
      <c r="G257" s="33" t="n"/>
      <c r="H257" s="33" t="n"/>
      <c r="I257" s="13">
        <f>IF(A257="","",A257&amp;"|"&amp;COUNTIF($A$2:A257,A257))</f>
        <v/>
      </c>
    </row>
    <row r="258">
      <c r="A258" s="33" t="n"/>
      <c r="B258" s="33" t="n"/>
      <c r="C258" s="33" t="n"/>
      <c r="D258" s="33" t="n"/>
      <c r="E258" s="33" t="n"/>
      <c r="F258" s="33" t="n"/>
      <c r="G258" s="33" t="n"/>
      <c r="H258" s="33" t="n"/>
      <c r="I258" s="13">
        <f>IF(A258="","",A258&amp;"|"&amp;COUNTIF($A$2:A258,A258))</f>
        <v/>
      </c>
    </row>
    <row r="259">
      <c r="A259" s="33" t="n"/>
      <c r="B259" s="33" t="n"/>
      <c r="C259" s="33" t="n"/>
      <c r="D259" s="33" t="n"/>
      <c r="E259" s="33" t="n"/>
      <c r="F259" s="33" t="n"/>
      <c r="G259" s="33" t="n"/>
      <c r="H259" s="33" t="n"/>
      <c r="I259" s="13">
        <f>IF(A259="","",A259&amp;"|"&amp;COUNTIF($A$2:A259,A259))</f>
        <v/>
      </c>
    </row>
    <row r="260">
      <c r="A260" s="33" t="n"/>
      <c r="B260" s="33" t="n"/>
      <c r="C260" s="33" t="n"/>
      <c r="D260" s="33" t="n"/>
      <c r="E260" s="33" t="n"/>
      <c r="F260" s="33" t="n"/>
      <c r="G260" s="33" t="n"/>
      <c r="H260" s="33" t="n"/>
      <c r="I260" s="13">
        <f>IF(A260="","",A260&amp;"|"&amp;COUNTIF($A$2:A260,A260))</f>
        <v/>
      </c>
    </row>
    <row r="261">
      <c r="A261" s="33" t="n"/>
      <c r="B261" s="33" t="n"/>
      <c r="C261" s="33" t="n"/>
      <c r="D261" s="33" t="n"/>
      <c r="E261" s="33" t="n"/>
      <c r="F261" s="33" t="n"/>
      <c r="G261" s="33" t="n"/>
      <c r="H261" s="33" t="n"/>
      <c r="I261" s="13">
        <f>IF(A261="","",A261&amp;"|"&amp;COUNTIF($A$2:A261,A261))</f>
        <v/>
      </c>
    </row>
    <row r="262">
      <c r="A262" s="33" t="n"/>
      <c r="B262" s="33" t="n"/>
      <c r="C262" s="33" t="n"/>
      <c r="D262" s="33" t="n"/>
      <c r="E262" s="33" t="n"/>
      <c r="F262" s="33" t="n"/>
      <c r="G262" s="33" t="n"/>
      <c r="H262" s="33" t="n"/>
      <c r="I262" s="13">
        <f>IF(A262="","",A262&amp;"|"&amp;COUNTIF($A$2:A262,A262))</f>
        <v/>
      </c>
    </row>
    <row r="263">
      <c r="A263" s="33" t="n"/>
      <c r="B263" s="33" t="n"/>
      <c r="C263" s="33" t="n"/>
      <c r="D263" s="33" t="n"/>
      <c r="E263" s="33" t="n"/>
      <c r="F263" s="33" t="n"/>
      <c r="G263" s="33" t="n"/>
      <c r="H263" s="33" t="n"/>
      <c r="I263" s="13">
        <f>IF(A263="","",A263&amp;"|"&amp;COUNTIF($A$2:A263,A263))</f>
        <v/>
      </c>
    </row>
    <row r="264">
      <c r="A264" s="33" t="n"/>
      <c r="B264" s="33" t="n"/>
      <c r="C264" s="33" t="n"/>
      <c r="D264" s="33" t="n"/>
      <c r="E264" s="33" t="n"/>
      <c r="F264" s="33" t="n"/>
      <c r="G264" s="33" t="n"/>
      <c r="H264" s="33" t="n"/>
      <c r="I264" s="13">
        <f>IF(A264="","",A264&amp;"|"&amp;COUNTIF($A$2:A264,A264))</f>
        <v/>
      </c>
    </row>
    <row r="265">
      <c r="A265" s="33" t="n"/>
      <c r="B265" s="33" t="n"/>
      <c r="C265" s="33" t="n"/>
      <c r="D265" s="33" t="n"/>
      <c r="E265" s="33" t="n"/>
      <c r="F265" s="33" t="n"/>
      <c r="G265" s="33" t="n"/>
      <c r="H265" s="33" t="n"/>
      <c r="I265" s="13">
        <f>IF(A265="","",A265&amp;"|"&amp;COUNTIF($A$2:A265,A265))</f>
        <v/>
      </c>
    </row>
    <row r="266">
      <c r="A266" s="33" t="n"/>
      <c r="B266" s="33" t="n"/>
      <c r="C266" s="33" t="n"/>
      <c r="D266" s="33" t="n"/>
      <c r="E266" s="33" t="n"/>
      <c r="F266" s="33" t="n"/>
      <c r="G266" s="33" t="n"/>
      <c r="H266" s="33" t="n"/>
      <c r="I266" s="13">
        <f>IF(A266="","",A266&amp;"|"&amp;COUNTIF($A$2:A266,A266))</f>
        <v/>
      </c>
    </row>
    <row r="267">
      <c r="A267" s="33" t="n"/>
      <c r="B267" s="33" t="n"/>
      <c r="C267" s="33" t="n"/>
      <c r="D267" s="33" t="n"/>
      <c r="E267" s="33" t="n"/>
      <c r="F267" s="33" t="n"/>
      <c r="G267" s="33" t="n"/>
      <c r="H267" s="33" t="n"/>
      <c r="I267" s="13">
        <f>IF(A267="","",A267&amp;"|"&amp;COUNTIF($A$2:A267,A267))</f>
        <v/>
      </c>
    </row>
    <row r="268">
      <c r="A268" s="33" t="n"/>
      <c r="B268" s="33" t="n"/>
      <c r="C268" s="33" t="n"/>
      <c r="D268" s="33" t="n"/>
      <c r="E268" s="33" t="n"/>
      <c r="F268" s="33" t="n"/>
      <c r="G268" s="33" t="n"/>
      <c r="H268" s="33" t="n"/>
      <c r="I268" s="13">
        <f>IF(A268="","",A268&amp;"|"&amp;COUNTIF($A$2:A268,A268))</f>
        <v/>
      </c>
    </row>
    <row r="269">
      <c r="A269" s="33" t="n"/>
      <c r="B269" s="33" t="n"/>
      <c r="C269" s="33" t="n"/>
      <c r="D269" s="33" t="n"/>
      <c r="E269" s="33" t="n"/>
      <c r="F269" s="33" t="n"/>
      <c r="G269" s="33" t="n"/>
      <c r="H269" s="33" t="n"/>
      <c r="I269" s="13">
        <f>IF(A269="","",A269&amp;"|"&amp;COUNTIF($A$2:A269,A269))</f>
        <v/>
      </c>
    </row>
    <row r="270">
      <c r="A270" s="33" t="n"/>
      <c r="B270" s="33" t="n"/>
      <c r="C270" s="33" t="n"/>
      <c r="D270" s="33" t="n"/>
      <c r="E270" s="33" t="n"/>
      <c r="F270" s="33" t="n"/>
      <c r="G270" s="33" t="n"/>
      <c r="H270" s="33" t="n"/>
      <c r="I270" s="13">
        <f>IF(A270="","",A270&amp;"|"&amp;COUNTIF($A$2:A270,A270))</f>
        <v/>
      </c>
    </row>
    <row r="271">
      <c r="A271" s="33" t="n"/>
      <c r="B271" s="33" t="n"/>
      <c r="C271" s="33" t="n"/>
      <c r="D271" s="33" t="n"/>
      <c r="E271" s="33" t="n"/>
      <c r="F271" s="33" t="n"/>
      <c r="G271" s="33" t="n"/>
      <c r="H271" s="33" t="n"/>
      <c r="I271" s="13">
        <f>IF(A271="","",A271&amp;"|"&amp;COUNTIF($A$2:A271,A271))</f>
        <v/>
      </c>
    </row>
    <row r="272">
      <c r="A272" s="33" t="n"/>
      <c r="B272" s="33" t="n"/>
      <c r="C272" s="33" t="n"/>
      <c r="D272" s="33" t="n"/>
      <c r="E272" s="33" t="n"/>
      <c r="F272" s="33" t="n"/>
      <c r="G272" s="33" t="n"/>
      <c r="H272" s="33" t="n"/>
      <c r="I272" s="13">
        <f>IF(A272="","",A272&amp;"|"&amp;COUNTIF($A$2:A272,A272))</f>
        <v/>
      </c>
    </row>
    <row r="273">
      <c r="A273" s="33" t="n"/>
      <c r="B273" s="33" t="n"/>
      <c r="C273" s="33" t="n"/>
      <c r="D273" s="33" t="n"/>
      <c r="E273" s="33" t="n"/>
      <c r="F273" s="33" t="n"/>
      <c r="G273" s="33" t="n"/>
      <c r="H273" s="33" t="n"/>
      <c r="I273" s="13">
        <f>IF(A273="","",A273&amp;"|"&amp;COUNTIF($A$2:A273,A273))</f>
        <v/>
      </c>
    </row>
    <row r="274">
      <c r="A274" s="33" t="n"/>
      <c r="B274" s="33" t="n"/>
      <c r="C274" s="33" t="n"/>
      <c r="D274" s="33" t="n"/>
      <c r="E274" s="33" t="n"/>
      <c r="F274" s="33" t="n"/>
      <c r="G274" s="33" t="n"/>
      <c r="H274" s="33" t="n"/>
      <c r="I274" s="13">
        <f>IF(A274="","",A274&amp;"|"&amp;COUNTIF($A$2:A274,A274))</f>
        <v/>
      </c>
    </row>
    <row r="275">
      <c r="A275" s="33" t="n"/>
      <c r="B275" s="33" t="n"/>
      <c r="C275" s="33" t="n"/>
      <c r="D275" s="33" t="n"/>
      <c r="E275" s="33" t="n"/>
      <c r="F275" s="33" t="n"/>
      <c r="G275" s="33" t="n"/>
      <c r="H275" s="33" t="n"/>
      <c r="I275" s="13">
        <f>IF(A275="","",A275&amp;"|"&amp;COUNTIF($A$2:A275,A275))</f>
        <v/>
      </c>
    </row>
    <row r="276">
      <c r="A276" s="33" t="n"/>
      <c r="B276" s="33" t="n"/>
      <c r="C276" s="33" t="n"/>
      <c r="D276" s="33" t="n"/>
      <c r="E276" s="33" t="n"/>
      <c r="F276" s="33" t="n"/>
      <c r="G276" s="33" t="n"/>
      <c r="H276" s="33" t="n"/>
      <c r="I276" s="13">
        <f>IF(A276="","",A276&amp;"|"&amp;COUNTIF($A$2:A276,A276))</f>
        <v/>
      </c>
    </row>
    <row r="277">
      <c r="A277" s="33" t="n"/>
      <c r="B277" s="33" t="n"/>
      <c r="C277" s="33" t="n"/>
      <c r="D277" s="33" t="n"/>
      <c r="E277" s="33" t="n"/>
      <c r="F277" s="33" t="n"/>
      <c r="G277" s="33" t="n"/>
      <c r="H277" s="33" t="n"/>
      <c r="I277" s="13">
        <f>IF(A277="","",A277&amp;"|"&amp;COUNTIF($A$2:A277,A277))</f>
        <v/>
      </c>
    </row>
    <row r="278">
      <c r="A278" s="33" t="n"/>
      <c r="B278" s="33" t="n"/>
      <c r="C278" s="33" t="n"/>
      <c r="D278" s="33" t="n"/>
      <c r="E278" s="33" t="n"/>
      <c r="F278" s="33" t="n"/>
      <c r="G278" s="33" t="n"/>
      <c r="H278" s="33" t="n"/>
      <c r="I278" s="13">
        <f>IF(A278="","",A278&amp;"|"&amp;COUNTIF($A$2:A278,A278))</f>
        <v/>
      </c>
    </row>
    <row r="279">
      <c r="A279" s="33" t="n"/>
      <c r="B279" s="33" t="n"/>
      <c r="C279" s="33" t="n"/>
      <c r="D279" s="33" t="n"/>
      <c r="E279" s="33" t="n"/>
      <c r="F279" s="33" t="n"/>
      <c r="G279" s="33" t="n"/>
      <c r="H279" s="33" t="n"/>
      <c r="I279" s="13">
        <f>IF(A279="","",A279&amp;"|"&amp;COUNTIF($A$2:A279,A279))</f>
        <v/>
      </c>
    </row>
    <row r="280">
      <c r="A280" s="33" t="n"/>
      <c r="B280" s="33" t="n"/>
      <c r="C280" s="33" t="n"/>
      <c r="D280" s="33" t="n"/>
      <c r="E280" s="33" t="n"/>
      <c r="F280" s="33" t="n"/>
      <c r="G280" s="33" t="n"/>
      <c r="H280" s="33" t="n"/>
      <c r="I280" s="13">
        <f>IF(A280="","",A280&amp;"|"&amp;COUNTIF($A$2:A280,A280))</f>
        <v/>
      </c>
    </row>
    <row r="281">
      <c r="A281" s="33" t="n"/>
      <c r="B281" s="33" t="n"/>
      <c r="C281" s="33" t="n"/>
      <c r="D281" s="33" t="n"/>
      <c r="E281" s="33" t="n"/>
      <c r="F281" s="33" t="n"/>
      <c r="G281" s="33" t="n"/>
      <c r="H281" s="33" t="n"/>
      <c r="I281" s="13">
        <f>IF(A281="","",A281&amp;"|"&amp;COUNTIF($A$2:A281,A281))</f>
        <v/>
      </c>
    </row>
    <row r="282">
      <c r="A282" s="33" t="n"/>
      <c r="B282" s="33" t="n"/>
      <c r="C282" s="33" t="n"/>
      <c r="D282" s="33" t="n"/>
      <c r="E282" s="33" t="n"/>
      <c r="F282" s="33" t="n"/>
      <c r="G282" s="33" t="n"/>
      <c r="H282" s="33" t="n"/>
      <c r="I282" s="13">
        <f>IF(A282="","",A282&amp;"|"&amp;COUNTIF($A$2:A282,A282))</f>
        <v/>
      </c>
    </row>
    <row r="283">
      <c r="A283" s="33" t="n"/>
      <c r="B283" s="33" t="n"/>
      <c r="C283" s="33" t="n"/>
      <c r="D283" s="33" t="n"/>
      <c r="E283" s="33" t="n"/>
      <c r="F283" s="33" t="n"/>
      <c r="G283" s="33" t="n"/>
      <c r="H283" s="33" t="n"/>
      <c r="I283" s="13">
        <f>IF(A283="","",A283&amp;"|"&amp;COUNTIF($A$2:A283,A283))</f>
        <v/>
      </c>
    </row>
    <row r="284">
      <c r="A284" s="33" t="n"/>
      <c r="B284" s="33" t="n"/>
      <c r="C284" s="33" t="n"/>
      <c r="D284" s="33" t="n"/>
      <c r="E284" s="33" t="n"/>
      <c r="F284" s="33" t="n"/>
      <c r="G284" s="33" t="n"/>
      <c r="H284" s="33" t="n"/>
      <c r="I284" s="13">
        <f>IF(A284="","",A284&amp;"|"&amp;COUNTIF($A$2:A284,A284))</f>
        <v/>
      </c>
    </row>
    <row r="285">
      <c r="A285" s="33" t="n"/>
      <c r="B285" s="33" t="n"/>
      <c r="C285" s="33" t="n"/>
      <c r="D285" s="33" t="n"/>
      <c r="E285" s="33" t="n"/>
      <c r="F285" s="33" t="n"/>
      <c r="G285" s="33" t="n"/>
      <c r="H285" s="33" t="n"/>
      <c r="I285" s="13">
        <f>IF(A285="","",A285&amp;"|"&amp;COUNTIF($A$2:A285,A285))</f>
        <v/>
      </c>
    </row>
    <row r="286">
      <c r="A286" s="33" t="n"/>
      <c r="B286" s="33" t="n"/>
      <c r="C286" s="33" t="n"/>
      <c r="D286" s="33" t="n"/>
      <c r="E286" s="33" t="n"/>
      <c r="F286" s="33" t="n"/>
      <c r="G286" s="33" t="n"/>
      <c r="H286" s="33" t="n"/>
      <c r="I286" s="13">
        <f>IF(A286="","",A286&amp;"|"&amp;COUNTIF($A$2:A286,A286))</f>
        <v/>
      </c>
    </row>
    <row r="287">
      <c r="A287" s="33" t="n"/>
      <c r="B287" s="33" t="n"/>
      <c r="C287" s="33" t="n"/>
      <c r="D287" s="33" t="n"/>
      <c r="E287" s="33" t="n"/>
      <c r="F287" s="33" t="n"/>
      <c r="G287" s="33" t="n"/>
      <c r="H287" s="33" t="n"/>
      <c r="I287" s="13">
        <f>IF(A287="","",A287&amp;"|"&amp;COUNTIF($A$2:A287,A287))</f>
        <v/>
      </c>
    </row>
    <row r="288">
      <c r="A288" s="33" t="n"/>
      <c r="B288" s="33" t="n"/>
      <c r="C288" s="33" t="n"/>
      <c r="D288" s="33" t="n"/>
      <c r="E288" s="33" t="n"/>
      <c r="F288" s="33" t="n"/>
      <c r="G288" s="33" t="n"/>
      <c r="H288" s="33" t="n"/>
      <c r="I288" s="13">
        <f>IF(A288="","",A288&amp;"|"&amp;COUNTIF($A$2:A288,A288))</f>
        <v/>
      </c>
    </row>
    <row r="289">
      <c r="A289" s="33" t="n"/>
      <c r="B289" s="33" t="n"/>
      <c r="C289" s="33" t="n"/>
      <c r="D289" s="33" t="n"/>
      <c r="E289" s="33" t="n"/>
      <c r="F289" s="33" t="n"/>
      <c r="G289" s="33" t="n"/>
      <c r="H289" s="33" t="n"/>
      <c r="I289" s="13">
        <f>IF(A289="","",A289&amp;"|"&amp;COUNTIF($A$2:A289,A289))</f>
        <v/>
      </c>
    </row>
    <row r="290">
      <c r="A290" s="33" t="n"/>
      <c r="B290" s="33" t="n"/>
      <c r="C290" s="33" t="n"/>
      <c r="D290" s="33" t="n"/>
      <c r="E290" s="33" t="n"/>
      <c r="F290" s="33" t="n"/>
      <c r="G290" s="33" t="n"/>
      <c r="H290" s="33" t="n"/>
      <c r="I290" s="13">
        <f>IF(A290="","",A290&amp;"|"&amp;COUNTIF($A$2:A290,A290))</f>
        <v/>
      </c>
    </row>
    <row r="291">
      <c r="A291" s="33" t="n"/>
      <c r="B291" s="33" t="n"/>
      <c r="C291" s="33" t="n"/>
      <c r="D291" s="33" t="n"/>
      <c r="E291" s="33" t="n"/>
      <c r="F291" s="33" t="n"/>
      <c r="G291" s="33" t="n"/>
      <c r="H291" s="33" t="n"/>
      <c r="I291" s="13">
        <f>IF(A291="","",A291&amp;"|"&amp;COUNTIF($A$2:A291,A291))</f>
        <v/>
      </c>
    </row>
    <row r="292">
      <c r="A292" s="33" t="n"/>
      <c r="B292" s="33" t="n"/>
      <c r="C292" s="33" t="n"/>
      <c r="D292" s="33" t="n"/>
      <c r="E292" s="33" t="n"/>
      <c r="F292" s="33" t="n"/>
      <c r="G292" s="33" t="n"/>
      <c r="H292" s="33" t="n"/>
      <c r="I292" s="13">
        <f>IF(A292="","",A292&amp;"|"&amp;COUNTIF($A$2:A292,A292))</f>
        <v/>
      </c>
    </row>
    <row r="293">
      <c r="A293" s="33" t="n"/>
      <c r="B293" s="33" t="n"/>
      <c r="C293" s="33" t="n"/>
      <c r="D293" s="33" t="n"/>
      <c r="E293" s="33" t="n"/>
      <c r="F293" s="33" t="n"/>
      <c r="G293" s="33" t="n"/>
      <c r="H293" s="33" t="n"/>
      <c r="I293" s="13">
        <f>IF(A293="","",A293&amp;"|"&amp;COUNTIF($A$2:A293,A293))</f>
        <v/>
      </c>
    </row>
    <row r="294">
      <c r="A294" s="33" t="n"/>
      <c r="B294" s="33" t="n"/>
      <c r="C294" s="33" t="n"/>
      <c r="D294" s="33" t="n"/>
      <c r="E294" s="33" t="n"/>
      <c r="F294" s="33" t="n"/>
      <c r="G294" s="33" t="n"/>
      <c r="H294" s="33" t="n"/>
      <c r="I294" s="13">
        <f>IF(A294="","",A294&amp;"|"&amp;COUNTIF($A$2:A294,A294))</f>
        <v/>
      </c>
    </row>
    <row r="295">
      <c r="A295" s="33" t="n"/>
      <c r="B295" s="33" t="n"/>
      <c r="C295" s="33" t="n"/>
      <c r="D295" s="33" t="n"/>
      <c r="E295" s="33" t="n"/>
      <c r="F295" s="33" t="n"/>
      <c r="G295" s="33" t="n"/>
      <c r="H295" s="33" t="n"/>
      <c r="I295" s="13">
        <f>IF(A295="","",A295&amp;"|"&amp;COUNTIF($A$2:A295,A295))</f>
        <v/>
      </c>
    </row>
    <row r="296">
      <c r="A296" s="33" t="n"/>
      <c r="B296" s="33" t="n"/>
      <c r="C296" s="33" t="n"/>
      <c r="D296" s="33" t="n"/>
      <c r="E296" s="33" t="n"/>
      <c r="F296" s="33" t="n"/>
      <c r="G296" s="33" t="n"/>
      <c r="H296" s="33" t="n"/>
      <c r="I296" s="13">
        <f>IF(A296="","",A296&amp;"|"&amp;COUNTIF($A$2:A296,A296))</f>
        <v/>
      </c>
    </row>
    <row r="297">
      <c r="A297" s="33" t="n"/>
      <c r="B297" s="33" t="n"/>
      <c r="C297" s="33" t="n"/>
      <c r="D297" s="33" t="n"/>
      <c r="E297" s="33" t="n"/>
      <c r="F297" s="33" t="n"/>
      <c r="G297" s="33" t="n"/>
      <c r="H297" s="33" t="n"/>
      <c r="I297" s="13">
        <f>IF(A297="","",A297&amp;"|"&amp;COUNTIF($A$2:A297,A297))</f>
        <v/>
      </c>
    </row>
    <row r="298">
      <c r="A298" s="33" t="n"/>
      <c r="B298" s="33" t="n"/>
      <c r="C298" s="33" t="n"/>
      <c r="D298" s="33" t="n"/>
      <c r="E298" s="33" t="n"/>
      <c r="F298" s="33" t="n"/>
      <c r="G298" s="33" t="n"/>
      <c r="H298" s="33" t="n"/>
      <c r="I298" s="13">
        <f>IF(A298="","",A298&amp;"|"&amp;COUNTIF($A$2:A298,A298))</f>
        <v/>
      </c>
    </row>
    <row r="299">
      <c r="A299" s="33" t="n"/>
      <c r="B299" s="33" t="n"/>
      <c r="C299" s="33" t="n"/>
      <c r="D299" s="33" t="n"/>
      <c r="E299" s="33" t="n"/>
      <c r="F299" s="33" t="n"/>
      <c r="G299" s="33" t="n"/>
      <c r="H299" s="33" t="n"/>
      <c r="I299" s="13">
        <f>IF(A299="","",A299&amp;"|"&amp;COUNTIF($A$2:A299,A299))</f>
        <v/>
      </c>
    </row>
    <row r="300">
      <c r="A300" s="33" t="n"/>
      <c r="B300" s="33" t="n"/>
      <c r="C300" s="33" t="n"/>
      <c r="D300" s="33" t="n"/>
      <c r="E300" s="33" t="n"/>
      <c r="F300" s="33" t="n"/>
      <c r="G300" s="33" t="n"/>
      <c r="H300" s="33" t="n"/>
      <c r="I300" s="13">
        <f>IF(A300="","",A300&amp;"|"&amp;COUNTIF($A$2:A300,A300))</f>
        <v/>
      </c>
    </row>
    <row r="301">
      <c r="A301" s="33" t="n"/>
      <c r="B301" s="33" t="n"/>
      <c r="C301" s="33" t="n"/>
      <c r="D301" s="33" t="n"/>
      <c r="E301" s="33" t="n"/>
      <c r="F301" s="33" t="n"/>
      <c r="G301" s="33" t="n"/>
      <c r="H301" s="33" t="n"/>
      <c r="I301" s="13">
        <f>IF(A301="","",A301&amp;"|"&amp;COUNTIF($A$2:A301,A301))</f>
        <v/>
      </c>
    </row>
    <row r="302">
      <c r="A302" s="33" t="n"/>
      <c r="B302" s="33" t="n"/>
      <c r="C302" s="33" t="n"/>
      <c r="D302" s="33" t="n"/>
      <c r="E302" s="33" t="n"/>
      <c r="F302" s="33" t="n"/>
      <c r="G302" s="33" t="n"/>
      <c r="H302" s="33" t="n"/>
      <c r="I302" s="13">
        <f>IF(A302="","",A302&amp;"|"&amp;COUNTIF($A$2:A302,A302))</f>
        <v/>
      </c>
    </row>
    <row r="303">
      <c r="A303" s="33" t="n"/>
      <c r="B303" s="33" t="n"/>
      <c r="C303" s="33" t="n"/>
      <c r="D303" s="33" t="n"/>
      <c r="E303" s="33" t="n"/>
      <c r="F303" s="33" t="n"/>
      <c r="G303" s="33" t="n"/>
      <c r="H303" s="33" t="n"/>
      <c r="I303" s="13">
        <f>IF(A303="","",A303&amp;"|"&amp;COUNTIF($A$2:A303,A303))</f>
        <v/>
      </c>
    </row>
    <row r="304">
      <c r="A304" s="33" t="n"/>
      <c r="B304" s="33" t="n"/>
      <c r="C304" s="33" t="n"/>
      <c r="D304" s="33" t="n"/>
      <c r="E304" s="33" t="n"/>
      <c r="F304" s="33" t="n"/>
      <c r="G304" s="33" t="n"/>
      <c r="H304" s="33" t="n"/>
      <c r="I304" s="13">
        <f>IF(A304="","",A304&amp;"|"&amp;COUNTIF($A$2:A304,A304))</f>
        <v/>
      </c>
    </row>
    <row r="305">
      <c r="A305" s="33" t="n"/>
      <c r="B305" s="33" t="n"/>
      <c r="C305" s="33" t="n"/>
      <c r="D305" s="33" t="n"/>
      <c r="E305" s="33" t="n"/>
      <c r="F305" s="33" t="n"/>
      <c r="G305" s="33" t="n"/>
      <c r="H305" s="33" t="n"/>
      <c r="I305" s="13">
        <f>IF(A305="","",A305&amp;"|"&amp;COUNTIF($A$2:A305,A305))</f>
        <v/>
      </c>
    </row>
    <row r="306">
      <c r="A306" s="33" t="n"/>
      <c r="B306" s="33" t="n"/>
      <c r="C306" s="33" t="n"/>
      <c r="D306" s="33" t="n"/>
      <c r="E306" s="33" t="n"/>
      <c r="F306" s="33" t="n"/>
      <c r="G306" s="33" t="n"/>
      <c r="H306" s="33" t="n"/>
      <c r="I306" s="13">
        <f>IF(A306="","",A306&amp;"|"&amp;COUNTIF($A$2:A306,A306))</f>
        <v/>
      </c>
    </row>
    <row r="307">
      <c r="A307" s="33" t="n"/>
      <c r="B307" s="33" t="n"/>
      <c r="C307" s="33" t="n"/>
      <c r="D307" s="33" t="n"/>
      <c r="E307" s="33" t="n"/>
      <c r="F307" s="33" t="n"/>
      <c r="G307" s="33" t="n"/>
      <c r="H307" s="33" t="n"/>
      <c r="I307" s="13">
        <f>IF(A307="","",A307&amp;"|"&amp;COUNTIF($A$2:A307,A307))</f>
        <v/>
      </c>
    </row>
    <row r="308">
      <c r="A308" s="33" t="n"/>
      <c r="B308" s="33" t="n"/>
      <c r="C308" s="33" t="n"/>
      <c r="D308" s="33" t="n"/>
      <c r="E308" s="33" t="n"/>
      <c r="F308" s="33" t="n"/>
      <c r="G308" s="33" t="n"/>
      <c r="H308" s="33" t="n"/>
      <c r="I308" s="13">
        <f>IF(A308="","",A308&amp;"|"&amp;COUNTIF($A$2:A308,A308))</f>
        <v/>
      </c>
    </row>
    <row r="309">
      <c r="A309" s="33" t="n"/>
      <c r="B309" s="33" t="n"/>
      <c r="C309" s="33" t="n"/>
      <c r="D309" s="33" t="n"/>
      <c r="E309" s="33" t="n"/>
      <c r="F309" s="33" t="n"/>
      <c r="G309" s="33" t="n"/>
      <c r="H309" s="33" t="n"/>
      <c r="I309" s="13">
        <f>IF(A309="","",A309&amp;"|"&amp;COUNTIF($A$2:A309,A309))</f>
        <v/>
      </c>
    </row>
    <row r="310">
      <c r="A310" s="33" t="n"/>
      <c r="B310" s="33" t="n"/>
      <c r="C310" s="33" t="n"/>
      <c r="D310" s="33" t="n"/>
      <c r="E310" s="33" t="n"/>
      <c r="F310" s="33" t="n"/>
      <c r="G310" s="33" t="n"/>
      <c r="H310" s="33" t="n"/>
      <c r="I310" s="13">
        <f>IF(A310="","",A310&amp;"|"&amp;COUNTIF($A$2:A310,A310))</f>
        <v/>
      </c>
    </row>
    <row r="311">
      <c r="A311" s="33" t="n"/>
      <c r="B311" s="33" t="n"/>
      <c r="C311" s="33" t="n"/>
      <c r="D311" s="33" t="n"/>
      <c r="E311" s="33" t="n"/>
      <c r="F311" s="33" t="n"/>
      <c r="G311" s="33" t="n"/>
      <c r="H311" s="33" t="n"/>
      <c r="I311" s="13">
        <f>IF(A311="","",A311&amp;"|"&amp;COUNTIF($A$2:A311,A311))</f>
        <v/>
      </c>
    </row>
    <row r="312">
      <c r="A312" s="33" t="n"/>
      <c r="B312" s="33" t="n"/>
      <c r="C312" s="33" t="n"/>
      <c r="D312" s="33" t="n"/>
      <c r="E312" s="33" t="n"/>
      <c r="F312" s="33" t="n"/>
      <c r="G312" s="33" t="n"/>
      <c r="H312" s="33" t="n"/>
      <c r="I312" s="13">
        <f>IF(A312="","",A312&amp;"|"&amp;COUNTIF($A$2:A312,A312))</f>
        <v/>
      </c>
    </row>
    <row r="313">
      <c r="A313" s="33" t="n"/>
      <c r="B313" s="33" t="n"/>
      <c r="C313" s="33" t="n"/>
      <c r="D313" s="33" t="n"/>
      <c r="E313" s="33" t="n"/>
      <c r="F313" s="33" t="n"/>
      <c r="G313" s="33" t="n"/>
      <c r="H313" s="33" t="n"/>
      <c r="I313" s="13">
        <f>IF(A313="","",A313&amp;"|"&amp;COUNTIF($A$2:A313,A313))</f>
        <v/>
      </c>
    </row>
    <row r="314">
      <c r="A314" s="33" t="n"/>
      <c r="B314" s="33" t="n"/>
      <c r="C314" s="33" t="n"/>
      <c r="D314" s="33" t="n"/>
      <c r="E314" s="33" t="n"/>
      <c r="F314" s="33" t="n"/>
      <c r="G314" s="33" t="n"/>
      <c r="H314" s="33" t="n"/>
      <c r="I314" s="13">
        <f>IF(A314="","",A314&amp;"|"&amp;COUNTIF($A$2:A314,A314))</f>
        <v/>
      </c>
    </row>
    <row r="315">
      <c r="A315" s="33" t="n"/>
      <c r="B315" s="33" t="n"/>
      <c r="C315" s="33" t="n"/>
      <c r="D315" s="33" t="n"/>
      <c r="E315" s="33" t="n"/>
      <c r="F315" s="33" t="n"/>
      <c r="G315" s="33" t="n"/>
      <c r="H315" s="33" t="n"/>
      <c r="I315" s="13">
        <f>IF(A315="","",A315&amp;"|"&amp;COUNTIF($A$2:A315,A315))</f>
        <v/>
      </c>
    </row>
    <row r="316">
      <c r="A316" s="33" t="n"/>
      <c r="B316" s="33" t="n"/>
      <c r="C316" s="33" t="n"/>
      <c r="D316" s="33" t="n"/>
      <c r="E316" s="33" t="n"/>
      <c r="F316" s="33" t="n"/>
      <c r="G316" s="33" t="n"/>
      <c r="H316" s="33" t="n"/>
      <c r="I316" s="13">
        <f>IF(A316="","",A316&amp;"|"&amp;COUNTIF($A$2:A316,A316))</f>
        <v/>
      </c>
    </row>
    <row r="317">
      <c r="A317" s="33" t="n"/>
      <c r="B317" s="33" t="n"/>
      <c r="C317" s="33" t="n"/>
      <c r="D317" s="33" t="n"/>
      <c r="E317" s="33" t="n"/>
      <c r="F317" s="33" t="n"/>
      <c r="G317" s="33" t="n"/>
      <c r="H317" s="33" t="n"/>
      <c r="I317" s="13">
        <f>IF(A317="","",A317&amp;"|"&amp;COUNTIF($A$2:A317,A317))</f>
        <v/>
      </c>
    </row>
    <row r="318">
      <c r="A318" s="33" t="n"/>
      <c r="B318" s="33" t="n"/>
      <c r="C318" s="33" t="n"/>
      <c r="D318" s="33" t="n"/>
      <c r="E318" s="33" t="n"/>
      <c r="F318" s="33" t="n"/>
      <c r="G318" s="33" t="n"/>
      <c r="H318" s="33" t="n"/>
      <c r="I318" s="13">
        <f>IF(A318="","",A318&amp;"|"&amp;COUNTIF($A$2:A318,A318))</f>
        <v/>
      </c>
    </row>
    <row r="319">
      <c r="A319" s="33" t="n"/>
      <c r="B319" s="33" t="n"/>
      <c r="C319" s="33" t="n"/>
      <c r="D319" s="33" t="n"/>
      <c r="E319" s="33" t="n"/>
      <c r="F319" s="33" t="n"/>
      <c r="G319" s="33" t="n"/>
      <c r="H319" s="33" t="n"/>
      <c r="I319" s="13">
        <f>IF(A319="","",A319&amp;"|"&amp;COUNTIF($A$2:A319,A319))</f>
        <v/>
      </c>
    </row>
    <row r="320">
      <c r="A320" s="33" t="n"/>
      <c r="B320" s="33" t="n"/>
      <c r="C320" s="33" t="n"/>
      <c r="D320" s="33" t="n"/>
      <c r="E320" s="33" t="n"/>
      <c r="F320" s="33" t="n"/>
      <c r="G320" s="33" t="n"/>
      <c r="H320" s="33" t="n"/>
      <c r="I320" s="13">
        <f>IF(A320="","",A320&amp;"|"&amp;COUNTIF($A$2:A320,A320))</f>
        <v/>
      </c>
    </row>
    <row r="321">
      <c r="A321" s="33" t="n"/>
      <c r="B321" s="33" t="n"/>
      <c r="C321" s="33" t="n"/>
      <c r="D321" s="33" t="n"/>
      <c r="E321" s="33" t="n"/>
      <c r="F321" s="33" t="n"/>
      <c r="G321" s="33" t="n"/>
      <c r="H321" s="33" t="n"/>
      <c r="I321" s="13">
        <f>IF(A321="","",A321&amp;"|"&amp;COUNTIF($A$2:A321,A321))</f>
        <v/>
      </c>
    </row>
    <row r="322">
      <c r="A322" s="33" t="n"/>
      <c r="B322" s="33" t="n"/>
      <c r="C322" s="33" t="n"/>
      <c r="D322" s="33" t="n"/>
      <c r="E322" s="33" t="n"/>
      <c r="F322" s="33" t="n"/>
      <c r="G322" s="33" t="n"/>
      <c r="H322" s="33" t="n"/>
      <c r="I322" s="13">
        <f>IF(A322="","",A322&amp;"|"&amp;COUNTIF($A$2:A322,A322))</f>
        <v/>
      </c>
    </row>
    <row r="323">
      <c r="A323" s="33" t="n"/>
      <c r="B323" s="33" t="n"/>
      <c r="C323" s="33" t="n"/>
      <c r="D323" s="33" t="n"/>
      <c r="E323" s="33" t="n"/>
      <c r="F323" s="33" t="n"/>
      <c r="G323" s="33" t="n"/>
      <c r="H323" s="33" t="n"/>
      <c r="I323" s="13">
        <f>IF(A323="","",A323&amp;"|"&amp;COUNTIF($A$2:A323,A323))</f>
        <v/>
      </c>
    </row>
    <row r="324">
      <c r="A324" s="33" t="n"/>
      <c r="B324" s="33" t="n"/>
      <c r="C324" s="33" t="n"/>
      <c r="D324" s="33" t="n"/>
      <c r="E324" s="33" t="n"/>
      <c r="F324" s="33" t="n"/>
      <c r="G324" s="33" t="n"/>
      <c r="H324" s="33" t="n"/>
      <c r="I324" s="13">
        <f>IF(A324="","",A324&amp;"|"&amp;COUNTIF($A$2:A324,A324))</f>
        <v/>
      </c>
    </row>
    <row r="325">
      <c r="A325" s="33" t="n"/>
      <c r="B325" s="33" t="n"/>
      <c r="C325" s="33" t="n"/>
      <c r="D325" s="33" t="n"/>
      <c r="E325" s="33" t="n"/>
      <c r="F325" s="33" t="n"/>
      <c r="G325" s="33" t="n"/>
      <c r="H325" s="33" t="n"/>
      <c r="I325" s="13">
        <f>IF(A325="","",A325&amp;"|"&amp;COUNTIF($A$2:A325,A325))</f>
        <v/>
      </c>
    </row>
    <row r="326">
      <c r="A326" s="33" t="n"/>
      <c r="B326" s="33" t="n"/>
      <c r="C326" s="33" t="n"/>
      <c r="D326" s="33" t="n"/>
      <c r="E326" s="33" t="n"/>
      <c r="F326" s="33" t="n"/>
      <c r="G326" s="33" t="n"/>
      <c r="H326" s="33" t="n"/>
      <c r="I326" s="13">
        <f>IF(A326="","",A326&amp;"|"&amp;COUNTIF($A$2:A326,A326))</f>
        <v/>
      </c>
    </row>
    <row r="327">
      <c r="A327" s="33" t="n"/>
      <c r="B327" s="33" t="n"/>
      <c r="C327" s="33" t="n"/>
      <c r="D327" s="33" t="n"/>
      <c r="E327" s="33" t="n"/>
      <c r="F327" s="33" t="n"/>
      <c r="G327" s="33" t="n"/>
      <c r="H327" s="33" t="n"/>
      <c r="I327" s="13">
        <f>IF(A327="","",A327&amp;"|"&amp;COUNTIF($A$2:A327,A327))</f>
        <v/>
      </c>
    </row>
    <row r="328">
      <c r="A328" s="33" t="n"/>
      <c r="B328" s="33" t="n"/>
      <c r="C328" s="33" t="n"/>
      <c r="D328" s="33" t="n"/>
      <c r="E328" s="33" t="n"/>
      <c r="F328" s="33" t="n"/>
      <c r="G328" s="33" t="n"/>
      <c r="H328" s="33" t="n"/>
      <c r="I328" s="13">
        <f>IF(A328="","",A328&amp;"|"&amp;COUNTIF($A$2:A328,A328))</f>
        <v/>
      </c>
    </row>
    <row r="329">
      <c r="A329" s="33" t="n"/>
      <c r="B329" s="33" t="n"/>
      <c r="C329" s="33" t="n"/>
      <c r="D329" s="33" t="n"/>
      <c r="E329" s="33" t="n"/>
      <c r="F329" s="33" t="n"/>
      <c r="G329" s="33" t="n"/>
      <c r="H329" s="33" t="n"/>
      <c r="I329" s="13">
        <f>IF(A329="","",A329&amp;"|"&amp;COUNTIF($A$2:A329,A329))</f>
        <v/>
      </c>
    </row>
    <row r="330">
      <c r="A330" s="33" t="n"/>
      <c r="B330" s="33" t="n"/>
      <c r="C330" s="33" t="n"/>
      <c r="D330" s="33" t="n"/>
      <c r="E330" s="33" t="n"/>
      <c r="F330" s="33" t="n"/>
      <c r="G330" s="33" t="n"/>
      <c r="H330" s="33" t="n"/>
      <c r="I330" s="13">
        <f>IF(A330="","",A330&amp;"|"&amp;COUNTIF($A$2:A330,A330))</f>
        <v/>
      </c>
    </row>
    <row r="331">
      <c r="A331" s="33" t="n"/>
      <c r="B331" s="33" t="n"/>
      <c r="C331" s="33" t="n"/>
      <c r="D331" s="33" t="n"/>
      <c r="E331" s="33" t="n"/>
      <c r="F331" s="33" t="n"/>
      <c r="G331" s="33" t="n"/>
      <c r="H331" s="33" t="n"/>
      <c r="I331" s="13">
        <f>IF(A331="","",A331&amp;"|"&amp;COUNTIF($A$2:A331,A331))</f>
        <v/>
      </c>
    </row>
    <row r="332">
      <c r="A332" s="33" t="n"/>
      <c r="B332" s="33" t="n"/>
      <c r="C332" s="33" t="n"/>
      <c r="D332" s="33" t="n"/>
      <c r="E332" s="33" t="n"/>
      <c r="F332" s="33" t="n"/>
      <c r="G332" s="33" t="n"/>
      <c r="H332" s="33" t="n"/>
      <c r="I332" s="13">
        <f>IF(A332="","",A332&amp;"|"&amp;COUNTIF($A$2:A332,A332))</f>
        <v/>
      </c>
    </row>
    <row r="333">
      <c r="A333" s="33" t="n"/>
      <c r="B333" s="33" t="n"/>
      <c r="C333" s="33" t="n"/>
      <c r="D333" s="33" t="n"/>
      <c r="E333" s="33" t="n"/>
      <c r="F333" s="33" t="n"/>
      <c r="G333" s="33" t="n"/>
      <c r="H333" s="33" t="n"/>
      <c r="I333" s="13">
        <f>IF(A333="","",A333&amp;"|"&amp;COUNTIF($A$2:A333,A333))</f>
        <v/>
      </c>
    </row>
    <row r="334">
      <c r="A334" s="33" t="n"/>
      <c r="B334" s="33" t="n"/>
      <c r="C334" s="33" t="n"/>
      <c r="D334" s="33" t="n"/>
      <c r="E334" s="33" t="n"/>
      <c r="F334" s="33" t="n"/>
      <c r="G334" s="33" t="n"/>
      <c r="H334" s="33" t="n"/>
      <c r="I334" s="13">
        <f>IF(A334="","",A334&amp;"|"&amp;COUNTIF($A$2:A334,A334))</f>
        <v/>
      </c>
    </row>
    <row r="335">
      <c r="A335" s="33" t="n"/>
      <c r="B335" s="33" t="n"/>
      <c r="C335" s="33" t="n"/>
      <c r="D335" s="33" t="n"/>
      <c r="E335" s="33" t="n"/>
      <c r="F335" s="33" t="n"/>
      <c r="G335" s="33" t="n"/>
      <c r="H335" s="33" t="n"/>
      <c r="I335" s="13">
        <f>IF(A335="","",A335&amp;"|"&amp;COUNTIF($A$2:A335,A335))</f>
        <v/>
      </c>
    </row>
    <row r="336">
      <c r="A336" s="33" t="n"/>
      <c r="B336" s="33" t="n"/>
      <c r="C336" s="33" t="n"/>
      <c r="D336" s="33" t="n"/>
      <c r="E336" s="33" t="n"/>
      <c r="F336" s="33" t="n"/>
      <c r="G336" s="33" t="n"/>
      <c r="H336" s="33" t="n"/>
      <c r="I336" s="13">
        <f>IF(A336="","",A336&amp;"|"&amp;COUNTIF($A$2:A336,A336))</f>
        <v/>
      </c>
    </row>
    <row r="337">
      <c r="A337" s="33" t="n"/>
      <c r="B337" s="33" t="n"/>
      <c r="C337" s="33" t="n"/>
      <c r="D337" s="33" t="n"/>
      <c r="E337" s="33" t="n"/>
      <c r="F337" s="33" t="n"/>
      <c r="G337" s="33" t="n"/>
      <c r="H337" s="33" t="n"/>
      <c r="I337" s="13">
        <f>IF(A337="","",A337&amp;"|"&amp;COUNTIF($A$2:A337,A337))</f>
        <v/>
      </c>
    </row>
    <row r="338">
      <c r="A338" s="33" t="n"/>
      <c r="B338" s="33" t="n"/>
      <c r="C338" s="33" t="n"/>
      <c r="D338" s="33" t="n"/>
      <c r="E338" s="33" t="n"/>
      <c r="F338" s="33" t="n"/>
      <c r="G338" s="33" t="n"/>
      <c r="H338" s="33" t="n"/>
      <c r="I338" s="13">
        <f>IF(A338="","",A338&amp;"|"&amp;COUNTIF($A$2:A338,A338))</f>
        <v/>
      </c>
    </row>
    <row r="339">
      <c r="A339" s="33" t="n"/>
      <c r="B339" s="33" t="n"/>
      <c r="C339" s="33" t="n"/>
      <c r="D339" s="33" t="n"/>
      <c r="E339" s="33" t="n"/>
      <c r="F339" s="33" t="n"/>
      <c r="G339" s="33" t="n"/>
      <c r="H339" s="33" t="n"/>
      <c r="I339" s="13">
        <f>IF(A339="","",A339&amp;"|"&amp;COUNTIF($A$2:A339,A339))</f>
        <v/>
      </c>
    </row>
    <row r="340">
      <c r="A340" s="33" t="n"/>
      <c r="B340" s="33" t="n"/>
      <c r="C340" s="33" t="n"/>
      <c r="D340" s="33" t="n"/>
      <c r="E340" s="33" t="n"/>
      <c r="F340" s="33" t="n"/>
      <c r="G340" s="33" t="n"/>
      <c r="H340" s="33" t="n"/>
      <c r="I340" s="13">
        <f>IF(A340="","",A340&amp;"|"&amp;COUNTIF($A$2:A340,A340))</f>
        <v/>
      </c>
    </row>
    <row r="341">
      <c r="A341" s="33" t="n"/>
      <c r="B341" s="33" t="n"/>
      <c r="C341" s="33" t="n"/>
      <c r="D341" s="33" t="n"/>
      <c r="E341" s="33" t="n"/>
      <c r="F341" s="33" t="n"/>
      <c r="G341" s="33" t="n"/>
      <c r="H341" s="33" t="n"/>
      <c r="I341" s="13">
        <f>IF(A341="","",A341&amp;"|"&amp;COUNTIF($A$2:A341,A341))</f>
        <v/>
      </c>
    </row>
    <row r="342">
      <c r="A342" s="33" t="n"/>
      <c r="B342" s="33" t="n"/>
      <c r="C342" s="33" t="n"/>
      <c r="D342" s="33" t="n"/>
      <c r="E342" s="33" t="n"/>
      <c r="F342" s="33" t="n"/>
      <c r="G342" s="33" t="n"/>
      <c r="H342" s="33" t="n"/>
      <c r="I342" s="13">
        <f>IF(A342="","",A342&amp;"|"&amp;COUNTIF($A$2:A342,A342))</f>
        <v/>
      </c>
    </row>
    <row r="343">
      <c r="A343" s="33" t="n"/>
      <c r="B343" s="33" t="n"/>
      <c r="C343" s="33" t="n"/>
      <c r="D343" s="33" t="n"/>
      <c r="E343" s="33" t="n"/>
      <c r="F343" s="33" t="n"/>
      <c r="G343" s="33" t="n"/>
      <c r="H343" s="33" t="n"/>
      <c r="I343" s="13">
        <f>IF(A343="","",A343&amp;"|"&amp;COUNTIF($A$2:A343,A343))</f>
        <v/>
      </c>
    </row>
    <row r="344">
      <c r="A344" s="33" t="n"/>
      <c r="B344" s="33" t="n"/>
      <c r="C344" s="33" t="n"/>
      <c r="D344" s="33" t="n"/>
      <c r="E344" s="33" t="n"/>
      <c r="F344" s="33" t="n"/>
      <c r="G344" s="33" t="n"/>
      <c r="H344" s="33" t="n"/>
      <c r="I344" s="13">
        <f>IF(A344="","",A344&amp;"|"&amp;COUNTIF($A$2:A344,A344))</f>
        <v/>
      </c>
    </row>
    <row r="345">
      <c r="A345" s="33" t="n"/>
      <c r="B345" s="33" t="n"/>
      <c r="C345" s="33" t="n"/>
      <c r="D345" s="33" t="n"/>
      <c r="E345" s="33" t="n"/>
      <c r="F345" s="33" t="n"/>
      <c r="G345" s="33" t="n"/>
      <c r="H345" s="33" t="n"/>
      <c r="I345" s="13">
        <f>IF(A345="","",A345&amp;"|"&amp;COUNTIF($A$2:A345,A345))</f>
        <v/>
      </c>
    </row>
    <row r="346">
      <c r="A346" s="33" t="n"/>
      <c r="B346" s="33" t="n"/>
      <c r="C346" s="33" t="n"/>
      <c r="D346" s="33" t="n"/>
      <c r="E346" s="33" t="n"/>
      <c r="F346" s="33" t="n"/>
      <c r="G346" s="33" t="n"/>
      <c r="H346" s="33" t="n"/>
      <c r="I346" s="13">
        <f>IF(A346="","",A346&amp;"|"&amp;COUNTIF($A$2:A346,A346))</f>
        <v/>
      </c>
    </row>
    <row r="347">
      <c r="A347" s="33" t="n"/>
      <c r="B347" s="33" t="n"/>
      <c r="C347" s="33" t="n"/>
      <c r="D347" s="33" t="n"/>
      <c r="E347" s="33" t="n"/>
      <c r="F347" s="33" t="n"/>
      <c r="G347" s="33" t="n"/>
      <c r="H347" s="33" t="n"/>
      <c r="I347" s="13">
        <f>IF(A347="","",A347&amp;"|"&amp;COUNTIF($A$2:A347,A347))</f>
        <v/>
      </c>
    </row>
    <row r="348">
      <c r="A348" s="33" t="n"/>
      <c r="B348" s="33" t="n"/>
      <c r="C348" s="33" t="n"/>
      <c r="D348" s="33" t="n"/>
      <c r="E348" s="33" t="n"/>
      <c r="F348" s="33" t="n"/>
      <c r="G348" s="33" t="n"/>
      <c r="H348" s="33" t="n"/>
      <c r="I348" s="13">
        <f>IF(A348="","",A348&amp;"|"&amp;COUNTIF($A$2:A348,A348))</f>
        <v/>
      </c>
    </row>
    <row r="349">
      <c r="A349" s="33" t="n"/>
      <c r="B349" s="33" t="n"/>
      <c r="C349" s="33" t="n"/>
      <c r="D349" s="33" t="n"/>
      <c r="E349" s="33" t="n"/>
      <c r="F349" s="33" t="n"/>
      <c r="G349" s="33" t="n"/>
      <c r="H349" s="33" t="n"/>
      <c r="I349" s="13">
        <f>IF(A349="","",A349&amp;"|"&amp;COUNTIF($A$2:A349,A349))</f>
        <v/>
      </c>
    </row>
    <row r="350">
      <c r="A350" s="33" t="n"/>
      <c r="B350" s="33" t="n"/>
      <c r="C350" s="33" t="n"/>
      <c r="D350" s="33" t="n"/>
      <c r="E350" s="33" t="n"/>
      <c r="F350" s="33" t="n"/>
      <c r="G350" s="33" t="n"/>
      <c r="H350" s="33" t="n"/>
      <c r="I350" s="13">
        <f>IF(A350="","",A350&amp;"|"&amp;COUNTIF($A$2:A350,A350))</f>
        <v/>
      </c>
    </row>
    <row r="351">
      <c r="A351" s="33" t="n"/>
      <c r="B351" s="33" t="n"/>
      <c r="C351" s="33" t="n"/>
      <c r="D351" s="33" t="n"/>
      <c r="E351" s="33" t="n"/>
      <c r="F351" s="33" t="n"/>
      <c r="G351" s="33" t="n"/>
      <c r="H351" s="33" t="n"/>
      <c r="I351" s="13">
        <f>IF(A351="","",A351&amp;"|"&amp;COUNTIF($A$2:A351,A351))</f>
        <v/>
      </c>
    </row>
    <row r="352">
      <c r="A352" s="33" t="n"/>
      <c r="B352" s="33" t="n"/>
      <c r="C352" s="33" t="n"/>
      <c r="D352" s="33" t="n"/>
      <c r="E352" s="33" t="n"/>
      <c r="F352" s="33" t="n"/>
      <c r="G352" s="33" t="n"/>
      <c r="H352" s="33" t="n"/>
      <c r="I352" s="13">
        <f>IF(A352="","",A352&amp;"|"&amp;COUNTIF($A$2:A352,A352))</f>
        <v/>
      </c>
    </row>
    <row r="353">
      <c r="A353" s="33" t="n"/>
      <c r="B353" s="33" t="n"/>
      <c r="C353" s="33" t="n"/>
      <c r="D353" s="33" t="n"/>
      <c r="E353" s="33" t="n"/>
      <c r="F353" s="33" t="n"/>
      <c r="G353" s="33" t="n"/>
      <c r="H353" s="33" t="n"/>
      <c r="I353" s="13">
        <f>IF(A353="","",A353&amp;"|"&amp;COUNTIF($A$2:A353,A353))</f>
        <v/>
      </c>
    </row>
    <row r="354">
      <c r="A354" s="33" t="n"/>
      <c r="B354" s="33" t="n"/>
      <c r="C354" s="33" t="n"/>
      <c r="D354" s="33" t="n"/>
      <c r="E354" s="33" t="n"/>
      <c r="F354" s="33" t="n"/>
      <c r="G354" s="33" t="n"/>
      <c r="H354" s="33" t="n"/>
      <c r="I354" s="13">
        <f>IF(A354="","",A354&amp;"|"&amp;COUNTIF($A$2:A354,A354))</f>
        <v/>
      </c>
    </row>
    <row r="355">
      <c r="A355" s="33" t="n"/>
      <c r="B355" s="33" t="n"/>
      <c r="C355" s="33" t="n"/>
      <c r="D355" s="33" t="n"/>
      <c r="E355" s="33" t="n"/>
      <c r="F355" s="33" t="n"/>
      <c r="G355" s="33" t="n"/>
      <c r="H355" s="33" t="n"/>
      <c r="I355" s="13">
        <f>IF(A355="","",A355&amp;"|"&amp;COUNTIF($A$2:A355,A355))</f>
        <v/>
      </c>
    </row>
    <row r="356">
      <c r="A356" s="33" t="n"/>
      <c r="B356" s="33" t="n"/>
      <c r="C356" s="33" t="n"/>
      <c r="D356" s="33" t="n"/>
      <c r="E356" s="33" t="n"/>
      <c r="F356" s="33" t="n"/>
      <c r="G356" s="33" t="n"/>
      <c r="H356" s="33" t="n"/>
      <c r="I356" s="13">
        <f>IF(A356="","",A356&amp;"|"&amp;COUNTIF($A$2:A356,A356))</f>
        <v/>
      </c>
    </row>
    <row r="357">
      <c r="A357" s="33" t="n"/>
      <c r="B357" s="33" t="n"/>
      <c r="C357" s="33" t="n"/>
      <c r="D357" s="33" t="n"/>
      <c r="E357" s="33" t="n"/>
      <c r="F357" s="33" t="n"/>
      <c r="G357" s="33" t="n"/>
      <c r="H357" s="33" t="n"/>
      <c r="I357" s="13">
        <f>IF(A357="","",A357&amp;"|"&amp;COUNTIF($A$2:A357,A357))</f>
        <v/>
      </c>
    </row>
    <row r="358">
      <c r="A358" s="33" t="n"/>
      <c r="B358" s="33" t="n"/>
      <c r="C358" s="33" t="n"/>
      <c r="D358" s="33" t="n"/>
      <c r="E358" s="33" t="n"/>
      <c r="F358" s="33" t="n"/>
      <c r="G358" s="33" t="n"/>
      <c r="H358" s="33" t="n"/>
      <c r="I358" s="13">
        <f>IF(A358="","",A358&amp;"|"&amp;COUNTIF($A$2:A358,A358))</f>
        <v/>
      </c>
    </row>
    <row r="359">
      <c r="A359" s="33" t="n"/>
      <c r="B359" s="33" t="n"/>
      <c r="C359" s="33" t="n"/>
      <c r="D359" s="33" t="n"/>
      <c r="E359" s="33" t="n"/>
      <c r="F359" s="33" t="n"/>
      <c r="G359" s="33" t="n"/>
      <c r="H359" s="33" t="n"/>
      <c r="I359" s="13">
        <f>IF(A359="","",A359&amp;"|"&amp;COUNTIF($A$2:A359,A359))</f>
        <v/>
      </c>
    </row>
    <row r="360">
      <c r="A360" s="33" t="n"/>
      <c r="B360" s="33" t="n"/>
      <c r="C360" s="33" t="n"/>
      <c r="D360" s="33" t="n"/>
      <c r="E360" s="33" t="n"/>
      <c r="F360" s="33" t="n"/>
      <c r="G360" s="33" t="n"/>
      <c r="H360" s="33" t="n"/>
      <c r="I360" s="13">
        <f>IF(A360="","",A360&amp;"|"&amp;COUNTIF($A$2:A360,A360))</f>
        <v/>
      </c>
    </row>
    <row r="361">
      <c r="A361" s="33" t="n"/>
      <c r="B361" s="33" t="n"/>
      <c r="C361" s="33" t="n"/>
      <c r="D361" s="33" t="n"/>
      <c r="E361" s="33" t="n"/>
      <c r="F361" s="33" t="n"/>
      <c r="G361" s="33" t="n"/>
      <c r="H361" s="33" t="n"/>
      <c r="I361" s="13">
        <f>IF(A361="","",A361&amp;"|"&amp;COUNTIF($A$2:A361,A361))</f>
        <v/>
      </c>
    </row>
    <row r="362">
      <c r="A362" s="33" t="n"/>
      <c r="B362" s="33" t="n"/>
      <c r="C362" s="33" t="n"/>
      <c r="D362" s="33" t="n"/>
      <c r="E362" s="33" t="n"/>
      <c r="F362" s="33" t="n"/>
      <c r="G362" s="33" t="n"/>
      <c r="H362" s="33" t="n"/>
      <c r="I362" s="13">
        <f>IF(A362="","",A362&amp;"|"&amp;COUNTIF($A$2:A362,A362))</f>
        <v/>
      </c>
    </row>
    <row r="363">
      <c r="A363" s="33" t="n"/>
      <c r="B363" s="33" t="n"/>
      <c r="C363" s="33" t="n"/>
      <c r="D363" s="33" t="n"/>
      <c r="E363" s="33" t="n"/>
      <c r="F363" s="33" t="n"/>
      <c r="G363" s="33" t="n"/>
      <c r="H363" s="33" t="n"/>
      <c r="I363" s="13">
        <f>IF(A363="","",A363&amp;"|"&amp;COUNTIF($A$2:A363,A363))</f>
        <v/>
      </c>
    </row>
    <row r="364">
      <c r="A364" s="33" t="n"/>
      <c r="B364" s="33" t="n"/>
      <c r="C364" s="33" t="n"/>
      <c r="D364" s="33" t="n"/>
      <c r="E364" s="33" t="n"/>
      <c r="F364" s="33" t="n"/>
      <c r="G364" s="33" t="n"/>
      <c r="H364" s="33" t="n"/>
      <c r="I364" s="13">
        <f>IF(A364="","",A364&amp;"|"&amp;COUNTIF($A$2:A364,A364))</f>
        <v/>
      </c>
    </row>
    <row r="365">
      <c r="A365" s="33" t="n"/>
      <c r="B365" s="33" t="n"/>
      <c r="C365" s="33" t="n"/>
      <c r="D365" s="33" t="n"/>
      <c r="E365" s="33" t="n"/>
      <c r="F365" s="33" t="n"/>
      <c r="G365" s="33" t="n"/>
      <c r="H365" s="33" t="n"/>
      <c r="I365" s="13">
        <f>IF(A365="","",A365&amp;"|"&amp;COUNTIF($A$2:A365,A365))</f>
        <v/>
      </c>
    </row>
    <row r="366">
      <c r="A366" s="33" t="n"/>
      <c r="B366" s="33" t="n"/>
      <c r="C366" s="33" t="n"/>
      <c r="D366" s="33" t="n"/>
      <c r="E366" s="33" t="n"/>
      <c r="F366" s="33" t="n"/>
      <c r="G366" s="33" t="n"/>
      <c r="H366" s="33" t="n"/>
      <c r="I366" s="13">
        <f>IF(A366="","",A366&amp;"|"&amp;COUNTIF($A$2:A366,A366))</f>
        <v/>
      </c>
    </row>
    <row r="367">
      <c r="A367" s="33" t="n"/>
      <c r="B367" s="33" t="n"/>
      <c r="C367" s="33" t="n"/>
      <c r="D367" s="33" t="n"/>
      <c r="E367" s="33" t="n"/>
      <c r="F367" s="33" t="n"/>
      <c r="G367" s="33" t="n"/>
      <c r="H367" s="33" t="n"/>
      <c r="I367" s="13">
        <f>IF(A367="","",A367&amp;"|"&amp;COUNTIF($A$2:A367,A367))</f>
        <v/>
      </c>
    </row>
    <row r="368">
      <c r="A368" s="33" t="n"/>
      <c r="B368" s="33" t="n"/>
      <c r="C368" s="33" t="n"/>
      <c r="D368" s="33" t="n"/>
      <c r="E368" s="33" t="n"/>
      <c r="F368" s="33" t="n"/>
      <c r="G368" s="33" t="n"/>
      <c r="H368" s="33" t="n"/>
      <c r="I368" s="13">
        <f>IF(A368="","",A368&amp;"|"&amp;COUNTIF($A$2:A368,A368))</f>
        <v/>
      </c>
    </row>
    <row r="369">
      <c r="A369" s="33" t="n"/>
      <c r="B369" s="33" t="n"/>
      <c r="C369" s="33" t="n"/>
      <c r="D369" s="33" t="n"/>
      <c r="E369" s="33" t="n"/>
      <c r="F369" s="33" t="n"/>
      <c r="G369" s="33" t="n"/>
      <c r="H369" s="33" t="n"/>
      <c r="I369" s="13">
        <f>IF(A369="","",A369&amp;"|"&amp;COUNTIF($A$2:A369,A369))</f>
        <v/>
      </c>
    </row>
    <row r="370">
      <c r="A370" s="33" t="n"/>
      <c r="B370" s="33" t="n"/>
      <c r="C370" s="33" t="n"/>
      <c r="D370" s="33" t="n"/>
      <c r="E370" s="33" t="n"/>
      <c r="F370" s="33" t="n"/>
      <c r="G370" s="33" t="n"/>
      <c r="H370" s="33" t="n"/>
      <c r="I370" s="13">
        <f>IF(A370="","",A370&amp;"|"&amp;COUNTIF($A$2:A370,A370))</f>
        <v/>
      </c>
    </row>
    <row r="371">
      <c r="A371" s="33" t="n"/>
      <c r="B371" s="33" t="n"/>
      <c r="C371" s="33" t="n"/>
      <c r="D371" s="33" t="n"/>
      <c r="E371" s="33" t="n"/>
      <c r="F371" s="33" t="n"/>
      <c r="G371" s="33" t="n"/>
      <c r="H371" s="33" t="n"/>
      <c r="I371" s="13">
        <f>IF(A371="","",A371&amp;"|"&amp;COUNTIF($A$2:A371,A371))</f>
        <v/>
      </c>
    </row>
    <row r="372">
      <c r="A372" s="33" t="n"/>
      <c r="B372" s="33" t="n"/>
      <c r="C372" s="33" t="n"/>
      <c r="D372" s="33" t="n"/>
      <c r="E372" s="33" t="n"/>
      <c r="F372" s="33" t="n"/>
      <c r="G372" s="33" t="n"/>
      <c r="H372" s="33" t="n"/>
      <c r="I372" s="13">
        <f>IF(A372="","",A372&amp;"|"&amp;COUNTIF($A$2:A372,A372))</f>
        <v/>
      </c>
    </row>
    <row r="373">
      <c r="A373" s="33" t="n"/>
      <c r="B373" s="33" t="n"/>
      <c r="C373" s="33" t="n"/>
      <c r="D373" s="33" t="n"/>
      <c r="E373" s="33" t="n"/>
      <c r="F373" s="33" t="n"/>
      <c r="G373" s="33" t="n"/>
      <c r="H373" s="33" t="n"/>
      <c r="I373" s="13">
        <f>IF(A373="","",A373&amp;"|"&amp;COUNTIF($A$2:A373,A373))</f>
        <v/>
      </c>
    </row>
    <row r="374">
      <c r="A374" s="33" t="n"/>
      <c r="B374" s="33" t="n"/>
      <c r="C374" s="33" t="n"/>
      <c r="D374" s="33" t="n"/>
      <c r="E374" s="33" t="n"/>
      <c r="F374" s="33" t="n"/>
      <c r="G374" s="33" t="n"/>
      <c r="H374" s="33" t="n"/>
      <c r="I374" s="13">
        <f>IF(A374="","",A374&amp;"|"&amp;COUNTIF($A$2:A374,A374))</f>
        <v/>
      </c>
    </row>
    <row r="375">
      <c r="A375" s="33" t="n"/>
      <c r="B375" s="33" t="n"/>
      <c r="C375" s="33" t="n"/>
      <c r="D375" s="33" t="n"/>
      <c r="E375" s="33" t="n"/>
      <c r="F375" s="33" t="n"/>
      <c r="G375" s="33" t="n"/>
      <c r="H375" s="33" t="n"/>
      <c r="I375" s="13">
        <f>IF(A375="","",A375&amp;"|"&amp;COUNTIF($A$2:A375,A375))</f>
        <v/>
      </c>
    </row>
    <row r="376">
      <c r="A376" s="33" t="n"/>
      <c r="B376" s="33" t="n"/>
      <c r="C376" s="33" t="n"/>
      <c r="D376" s="33" t="n"/>
      <c r="E376" s="33" t="n"/>
      <c r="F376" s="33" t="n"/>
      <c r="G376" s="33" t="n"/>
      <c r="H376" s="33" t="n"/>
      <c r="I376" s="13">
        <f>IF(A376="","",A376&amp;"|"&amp;COUNTIF($A$2:A376,A376))</f>
        <v/>
      </c>
    </row>
    <row r="377">
      <c r="A377" s="33" t="n"/>
      <c r="B377" s="33" t="n"/>
      <c r="C377" s="33" t="n"/>
      <c r="D377" s="33" t="n"/>
      <c r="E377" s="33" t="n"/>
      <c r="F377" s="33" t="n"/>
      <c r="G377" s="33" t="n"/>
      <c r="H377" s="33" t="n"/>
      <c r="I377" s="13">
        <f>IF(A377="","",A377&amp;"|"&amp;COUNTIF($A$2:A377,A377))</f>
        <v/>
      </c>
    </row>
    <row r="378">
      <c r="A378" s="33" t="n"/>
      <c r="B378" s="33" t="n"/>
      <c r="C378" s="33" t="n"/>
      <c r="D378" s="33" t="n"/>
      <c r="E378" s="33" t="n"/>
      <c r="F378" s="33" t="n"/>
      <c r="G378" s="33" t="n"/>
      <c r="H378" s="33" t="n"/>
      <c r="I378" s="13">
        <f>IF(A378="","",A378&amp;"|"&amp;COUNTIF($A$2:A378,A378))</f>
        <v/>
      </c>
    </row>
    <row r="379">
      <c r="A379" s="33" t="n"/>
      <c r="B379" s="33" t="n"/>
      <c r="C379" s="33" t="n"/>
      <c r="D379" s="33" t="n"/>
      <c r="E379" s="33" t="n"/>
      <c r="F379" s="33" t="n"/>
      <c r="G379" s="33" t="n"/>
      <c r="H379" s="33" t="n"/>
      <c r="I379" s="13">
        <f>IF(A379="","",A379&amp;"|"&amp;COUNTIF($A$2:A379,A379))</f>
        <v/>
      </c>
    </row>
    <row r="380">
      <c r="A380" s="33" t="n"/>
      <c r="B380" s="33" t="n"/>
      <c r="C380" s="33" t="n"/>
      <c r="D380" s="33" t="n"/>
      <c r="E380" s="33" t="n"/>
      <c r="F380" s="33" t="n"/>
      <c r="G380" s="33" t="n"/>
      <c r="H380" s="33" t="n"/>
      <c r="I380" s="13">
        <f>IF(A380="","",A380&amp;"|"&amp;COUNTIF($A$2:A380,A380))</f>
        <v/>
      </c>
    </row>
    <row r="381">
      <c r="A381" s="33" t="n"/>
      <c r="B381" s="33" t="n"/>
      <c r="C381" s="33" t="n"/>
      <c r="D381" s="33" t="n"/>
      <c r="E381" s="33" t="n"/>
      <c r="F381" s="33" t="n"/>
      <c r="G381" s="33" t="n"/>
      <c r="H381" s="33" t="n"/>
      <c r="I381" s="13">
        <f>IF(A381="","",A381&amp;"|"&amp;COUNTIF($A$2:A381,A381))</f>
        <v/>
      </c>
    </row>
    <row r="382">
      <c r="A382" s="33" t="n"/>
      <c r="B382" s="33" t="n"/>
      <c r="C382" s="33" t="n"/>
      <c r="D382" s="33" t="n"/>
      <c r="E382" s="33" t="n"/>
      <c r="F382" s="33" t="n"/>
      <c r="G382" s="33" t="n"/>
      <c r="H382" s="33" t="n"/>
      <c r="I382" s="13">
        <f>IF(A382="","",A382&amp;"|"&amp;COUNTIF($A$2:A382,A382))</f>
        <v/>
      </c>
    </row>
    <row r="383">
      <c r="A383" s="33" t="n"/>
      <c r="B383" s="33" t="n"/>
      <c r="C383" s="33" t="n"/>
      <c r="D383" s="33" t="n"/>
      <c r="E383" s="33" t="n"/>
      <c r="F383" s="33" t="n"/>
      <c r="G383" s="33" t="n"/>
      <c r="H383" s="33" t="n"/>
      <c r="I383" s="13">
        <f>IF(A383="","",A383&amp;"|"&amp;COUNTIF($A$2:A383,A383))</f>
        <v/>
      </c>
    </row>
    <row r="384">
      <c r="A384" s="33" t="n"/>
      <c r="B384" s="33" t="n"/>
      <c r="C384" s="33" t="n"/>
      <c r="D384" s="33" t="n"/>
      <c r="E384" s="33" t="n"/>
      <c r="F384" s="33" t="n"/>
      <c r="G384" s="33" t="n"/>
      <c r="H384" s="33" t="n"/>
      <c r="I384" s="13">
        <f>IF(A384="","",A384&amp;"|"&amp;COUNTIF($A$2:A384,A384))</f>
        <v/>
      </c>
    </row>
    <row r="385">
      <c r="A385" s="33" t="n"/>
      <c r="B385" s="33" t="n"/>
      <c r="C385" s="33" t="n"/>
      <c r="D385" s="33" t="n"/>
      <c r="E385" s="33" t="n"/>
      <c r="F385" s="33" t="n"/>
      <c r="G385" s="33" t="n"/>
      <c r="H385" s="33" t="n"/>
      <c r="I385" s="13">
        <f>IF(A385="","",A385&amp;"|"&amp;COUNTIF($A$2:A385,A385))</f>
        <v/>
      </c>
    </row>
    <row r="386">
      <c r="A386" s="33" t="n"/>
      <c r="B386" s="33" t="n"/>
      <c r="C386" s="33" t="n"/>
      <c r="D386" s="33" t="n"/>
      <c r="E386" s="33" t="n"/>
      <c r="F386" s="33" t="n"/>
      <c r="G386" s="33" t="n"/>
      <c r="H386" s="33" t="n"/>
      <c r="I386" s="13">
        <f>IF(A386="","",A386&amp;"|"&amp;COUNTIF($A$2:A386,A386))</f>
        <v/>
      </c>
    </row>
    <row r="387">
      <c r="A387" s="33" t="n"/>
      <c r="B387" s="33" t="n"/>
      <c r="C387" s="33" t="n"/>
      <c r="D387" s="33" t="n"/>
      <c r="E387" s="33" t="n"/>
      <c r="F387" s="33" t="n"/>
      <c r="G387" s="33" t="n"/>
      <c r="H387" s="33" t="n"/>
      <c r="I387" s="13">
        <f>IF(A387="","",A387&amp;"|"&amp;COUNTIF($A$2:A387,A387))</f>
        <v/>
      </c>
    </row>
    <row r="388">
      <c r="A388" s="33" t="n"/>
      <c r="B388" s="33" t="n"/>
      <c r="C388" s="33" t="n"/>
      <c r="D388" s="33" t="n"/>
      <c r="E388" s="33" t="n"/>
      <c r="F388" s="33" t="n"/>
      <c r="G388" s="33" t="n"/>
      <c r="H388" s="33" t="n"/>
      <c r="I388" s="13">
        <f>IF(A388="","",A388&amp;"|"&amp;COUNTIF($A$2:A388,A388))</f>
        <v/>
      </c>
    </row>
    <row r="389">
      <c r="A389" s="33" t="n"/>
      <c r="B389" s="33" t="n"/>
      <c r="C389" s="33" t="n"/>
      <c r="D389" s="33" t="n"/>
      <c r="E389" s="33" t="n"/>
      <c r="F389" s="33" t="n"/>
      <c r="G389" s="33" t="n"/>
      <c r="H389" s="33" t="n"/>
      <c r="I389" s="13">
        <f>IF(A389="","",A389&amp;"|"&amp;COUNTIF($A$2:A389,A389))</f>
        <v/>
      </c>
    </row>
    <row r="390">
      <c r="A390" s="33" t="n"/>
      <c r="B390" s="33" t="n"/>
      <c r="C390" s="33" t="n"/>
      <c r="D390" s="33" t="n"/>
      <c r="E390" s="33" t="n"/>
      <c r="F390" s="33" t="n"/>
      <c r="G390" s="33" t="n"/>
      <c r="H390" s="33" t="n"/>
      <c r="I390" s="13">
        <f>IF(A390="","",A390&amp;"|"&amp;COUNTIF($A$2:A390,A390))</f>
        <v/>
      </c>
    </row>
    <row r="391">
      <c r="A391" s="33" t="n"/>
      <c r="B391" s="33" t="n"/>
      <c r="C391" s="33" t="n"/>
      <c r="D391" s="33" t="n"/>
      <c r="E391" s="33" t="n"/>
      <c r="F391" s="33" t="n"/>
      <c r="G391" s="33" t="n"/>
      <c r="H391" s="33" t="n"/>
      <c r="I391" s="13">
        <f>IF(A391="","",A391&amp;"|"&amp;COUNTIF($A$2:A391,A391))</f>
        <v/>
      </c>
    </row>
    <row r="392">
      <c r="A392" s="33" t="n"/>
      <c r="B392" s="33" t="n"/>
      <c r="C392" s="33" t="n"/>
      <c r="D392" s="33" t="n"/>
      <c r="E392" s="33" t="n"/>
      <c r="F392" s="33" t="n"/>
      <c r="G392" s="33" t="n"/>
      <c r="H392" s="33" t="n"/>
      <c r="I392" s="13">
        <f>IF(A392="","",A392&amp;"|"&amp;COUNTIF($A$2:A392,A392))</f>
        <v/>
      </c>
    </row>
    <row r="393">
      <c r="A393" s="33" t="n"/>
      <c r="B393" s="33" t="n"/>
      <c r="C393" s="33" t="n"/>
      <c r="D393" s="33" t="n"/>
      <c r="E393" s="33" t="n"/>
      <c r="F393" s="33" t="n"/>
      <c r="G393" s="33" t="n"/>
      <c r="H393" s="33" t="n"/>
      <c r="I393" s="13">
        <f>IF(A393="","",A393&amp;"|"&amp;COUNTIF($A$2:A393,A393))</f>
        <v/>
      </c>
    </row>
    <row r="394">
      <c r="A394" s="33" t="n"/>
      <c r="B394" s="33" t="n"/>
      <c r="C394" s="33" t="n"/>
      <c r="D394" s="33" t="n"/>
      <c r="E394" s="33" t="n"/>
      <c r="F394" s="33" t="n"/>
      <c r="G394" s="33" t="n"/>
      <c r="H394" s="33" t="n"/>
      <c r="I394" s="13">
        <f>IF(A394="","",A394&amp;"|"&amp;COUNTIF($A$2:A394,A394))</f>
        <v/>
      </c>
    </row>
    <row r="395">
      <c r="A395" s="33" t="n"/>
      <c r="B395" s="33" t="n"/>
      <c r="C395" s="33" t="n"/>
      <c r="D395" s="33" t="n"/>
      <c r="E395" s="33" t="n"/>
      <c r="F395" s="33" t="n"/>
      <c r="G395" s="33" t="n"/>
      <c r="H395" s="33" t="n"/>
      <c r="I395" s="13">
        <f>IF(A395="","",A395&amp;"|"&amp;COUNTIF($A$2:A395,A395))</f>
        <v/>
      </c>
    </row>
    <row r="396">
      <c r="A396" s="33" t="n"/>
      <c r="B396" s="33" t="n"/>
      <c r="C396" s="33" t="n"/>
      <c r="D396" s="33" t="n"/>
      <c r="E396" s="33" t="n"/>
      <c r="F396" s="33" t="n"/>
      <c r="G396" s="33" t="n"/>
      <c r="H396" s="33" t="n"/>
      <c r="I396" s="13">
        <f>IF(A396="","",A396&amp;"|"&amp;COUNTIF($A$2:A396,A396))</f>
        <v/>
      </c>
    </row>
    <row r="397">
      <c r="A397" s="33" t="n"/>
      <c r="B397" s="33" t="n"/>
      <c r="C397" s="33" t="n"/>
      <c r="D397" s="33" t="n"/>
      <c r="E397" s="33" t="n"/>
      <c r="F397" s="33" t="n"/>
      <c r="G397" s="33" t="n"/>
      <c r="H397" s="33" t="n"/>
      <c r="I397" s="13">
        <f>IF(A397="","",A397&amp;"|"&amp;COUNTIF($A$2:A397,A397))</f>
        <v/>
      </c>
    </row>
    <row r="398">
      <c r="A398" s="33" t="n"/>
      <c r="B398" s="33" t="n"/>
      <c r="C398" s="33" t="n"/>
      <c r="D398" s="33" t="n"/>
      <c r="E398" s="33" t="n"/>
      <c r="F398" s="33" t="n"/>
      <c r="G398" s="33" t="n"/>
      <c r="H398" s="33" t="n"/>
      <c r="I398" s="13">
        <f>IF(A398="","",A398&amp;"|"&amp;COUNTIF($A$2:A398,A398))</f>
        <v/>
      </c>
    </row>
    <row r="399">
      <c r="A399" s="33" t="n"/>
      <c r="B399" s="33" t="n"/>
      <c r="C399" s="33" t="n"/>
      <c r="D399" s="33" t="n"/>
      <c r="E399" s="33" t="n"/>
      <c r="F399" s="33" t="n"/>
      <c r="G399" s="33" t="n"/>
      <c r="H399" s="33" t="n"/>
      <c r="I399" s="13">
        <f>IF(A399="","",A399&amp;"|"&amp;COUNTIF($A$2:A399,A399))</f>
        <v/>
      </c>
    </row>
    <row r="400">
      <c r="A400" s="33" t="n"/>
      <c r="B400" s="33" t="n"/>
      <c r="C400" s="33" t="n"/>
      <c r="D400" s="33" t="n"/>
      <c r="E400" s="33" t="n"/>
      <c r="F400" s="33" t="n"/>
      <c r="G400" s="33" t="n"/>
      <c r="H400" s="33" t="n"/>
      <c r="I400" s="13">
        <f>IF(A400="","",A400&amp;"|"&amp;COUNTIF($A$2:A400,A400))</f>
        <v/>
      </c>
    </row>
    <row r="401">
      <c r="A401" s="33" t="n"/>
      <c r="B401" s="33" t="n"/>
      <c r="C401" s="33" t="n"/>
      <c r="D401" s="33" t="n"/>
      <c r="E401" s="33" t="n"/>
      <c r="F401" s="33" t="n"/>
      <c r="G401" s="33" t="n"/>
      <c r="H401" s="33" t="n"/>
      <c r="I401" s="13">
        <f>IF(A401="","",A401&amp;"|"&amp;COUNTIF($A$2:A401,A401))</f>
        <v/>
      </c>
    </row>
    <row r="402">
      <c r="A402" s="33" t="n"/>
      <c r="B402" s="33" t="n"/>
      <c r="C402" s="33" t="n"/>
      <c r="D402" s="33" t="n"/>
      <c r="E402" s="33" t="n"/>
      <c r="F402" s="33" t="n"/>
      <c r="G402" s="33" t="n"/>
      <c r="H402" s="33" t="n"/>
      <c r="I402" s="13">
        <f>IF(A402="","",A402&amp;"|"&amp;COUNTIF($A$2:A402,A402))</f>
        <v/>
      </c>
    </row>
    <row r="403">
      <c r="A403" s="33" t="n"/>
      <c r="B403" s="33" t="n"/>
      <c r="C403" s="33" t="n"/>
      <c r="D403" s="33" t="n"/>
      <c r="E403" s="33" t="n"/>
      <c r="F403" s="33" t="n"/>
      <c r="G403" s="33" t="n"/>
      <c r="H403" s="33" t="n"/>
      <c r="I403" s="13">
        <f>IF(A403="","",A403&amp;"|"&amp;COUNTIF($A$2:A403,A403))</f>
        <v/>
      </c>
    </row>
    <row r="404">
      <c r="A404" s="33" t="n"/>
      <c r="B404" s="33" t="n"/>
      <c r="C404" s="33" t="n"/>
      <c r="D404" s="33" t="n"/>
      <c r="E404" s="33" t="n"/>
      <c r="F404" s="33" t="n"/>
      <c r="G404" s="33" t="n"/>
      <c r="H404" s="33" t="n"/>
      <c r="I404" s="13">
        <f>IF(A404="","",A404&amp;"|"&amp;COUNTIF($A$2:A404,A404))</f>
        <v/>
      </c>
    </row>
    <row r="405">
      <c r="A405" s="33" t="n"/>
      <c r="B405" s="33" t="n"/>
      <c r="C405" s="33" t="n"/>
      <c r="D405" s="33" t="n"/>
      <c r="E405" s="33" t="n"/>
      <c r="F405" s="33" t="n"/>
      <c r="G405" s="33" t="n"/>
      <c r="H405" s="33" t="n"/>
      <c r="I405" s="13">
        <f>IF(A405="","",A405&amp;"|"&amp;COUNTIF($A$2:A405,A405))</f>
        <v/>
      </c>
    </row>
    <row r="406">
      <c r="A406" s="33" t="n"/>
      <c r="B406" s="33" t="n"/>
      <c r="C406" s="33" t="n"/>
      <c r="D406" s="33" t="n"/>
      <c r="E406" s="33" t="n"/>
      <c r="F406" s="33" t="n"/>
      <c r="G406" s="33" t="n"/>
      <c r="H406" s="33" t="n"/>
      <c r="I406" s="13">
        <f>IF(A406="","",A406&amp;"|"&amp;COUNTIF($A$2:A406,A406))</f>
        <v/>
      </c>
    </row>
    <row r="407">
      <c r="A407" s="33" t="n"/>
      <c r="B407" s="33" t="n"/>
      <c r="C407" s="33" t="n"/>
      <c r="D407" s="33" t="n"/>
      <c r="E407" s="33" t="n"/>
      <c r="F407" s="33" t="n"/>
      <c r="G407" s="33" t="n"/>
      <c r="H407" s="33" t="n"/>
      <c r="I407" s="13">
        <f>IF(A407="","",A407&amp;"|"&amp;COUNTIF($A$2:A407,A407))</f>
        <v/>
      </c>
    </row>
    <row r="408">
      <c r="A408" s="33" t="n"/>
      <c r="B408" s="33" t="n"/>
      <c r="C408" s="33" t="n"/>
      <c r="D408" s="33" t="n"/>
      <c r="E408" s="33" t="n"/>
      <c r="F408" s="33" t="n"/>
      <c r="G408" s="33" t="n"/>
      <c r="H408" s="33" t="n"/>
      <c r="I408" s="13">
        <f>IF(A408="","",A408&amp;"|"&amp;COUNTIF($A$2:A408,A408))</f>
        <v/>
      </c>
    </row>
    <row r="409">
      <c r="A409" s="33" t="n"/>
      <c r="B409" s="33" t="n"/>
      <c r="C409" s="33" t="n"/>
      <c r="D409" s="33" t="n"/>
      <c r="E409" s="33" t="n"/>
      <c r="F409" s="33" t="n"/>
      <c r="G409" s="33" t="n"/>
      <c r="H409" s="33" t="n"/>
      <c r="I409" s="13">
        <f>IF(A409="","",A409&amp;"|"&amp;COUNTIF($A$2:A409,A409))</f>
        <v/>
      </c>
    </row>
    <row r="410">
      <c r="A410" s="33" t="n"/>
      <c r="B410" s="33" t="n"/>
      <c r="C410" s="33" t="n"/>
      <c r="D410" s="33" t="n"/>
      <c r="E410" s="33" t="n"/>
      <c r="F410" s="33" t="n"/>
      <c r="G410" s="33" t="n"/>
      <c r="H410" s="33" t="n"/>
      <c r="I410" s="13">
        <f>IF(A410="","",A410&amp;"|"&amp;COUNTIF($A$2:A410,A410))</f>
        <v/>
      </c>
    </row>
    <row r="411">
      <c r="A411" s="33" t="n"/>
      <c r="B411" s="33" t="n"/>
      <c r="C411" s="33" t="n"/>
      <c r="D411" s="33" t="n"/>
      <c r="E411" s="33" t="n"/>
      <c r="F411" s="33" t="n"/>
      <c r="G411" s="33" t="n"/>
      <c r="H411" s="33" t="n"/>
      <c r="I411" s="13">
        <f>IF(A411="","",A411&amp;"|"&amp;COUNTIF($A$2:A411,A411))</f>
        <v/>
      </c>
    </row>
    <row r="412">
      <c r="A412" s="33" t="n"/>
      <c r="B412" s="33" t="n"/>
      <c r="C412" s="33" t="n"/>
      <c r="D412" s="33" t="n"/>
      <c r="E412" s="33" t="n"/>
      <c r="F412" s="33" t="n"/>
      <c r="G412" s="33" t="n"/>
      <c r="H412" s="33" t="n"/>
      <c r="I412" s="13">
        <f>IF(A412="","",A412&amp;"|"&amp;COUNTIF($A$2:A412,A412))</f>
        <v/>
      </c>
    </row>
    <row r="413">
      <c r="A413" s="33" t="n"/>
      <c r="B413" s="33" t="n"/>
      <c r="C413" s="33" t="n"/>
      <c r="D413" s="33" t="n"/>
      <c r="E413" s="33" t="n"/>
      <c r="F413" s="33" t="n"/>
      <c r="G413" s="33" t="n"/>
      <c r="H413" s="33" t="n"/>
      <c r="I413" s="13">
        <f>IF(A413="","",A413&amp;"|"&amp;COUNTIF($A$2:A413,A413))</f>
        <v/>
      </c>
    </row>
    <row r="414">
      <c r="A414" s="33" t="n"/>
      <c r="B414" s="33" t="n"/>
      <c r="C414" s="33" t="n"/>
      <c r="D414" s="33" t="n"/>
      <c r="E414" s="33" t="n"/>
      <c r="F414" s="33" t="n"/>
      <c r="G414" s="33" t="n"/>
      <c r="H414" s="33" t="n"/>
      <c r="I414" s="13">
        <f>IF(A414="","",A414&amp;"|"&amp;COUNTIF($A$2:A414,A414))</f>
        <v/>
      </c>
    </row>
    <row r="415">
      <c r="A415" s="33" t="n"/>
      <c r="B415" s="33" t="n"/>
      <c r="C415" s="33" t="n"/>
      <c r="D415" s="33" t="n"/>
      <c r="E415" s="33" t="n"/>
      <c r="F415" s="33" t="n"/>
      <c r="G415" s="33" t="n"/>
      <c r="H415" s="33" t="n"/>
      <c r="I415" s="13">
        <f>IF(A415="","",A415&amp;"|"&amp;COUNTIF($A$2:A415,A415))</f>
        <v/>
      </c>
    </row>
    <row r="416">
      <c r="A416" s="33" t="n"/>
      <c r="B416" s="33" t="n"/>
      <c r="C416" s="33" t="n"/>
      <c r="D416" s="33" t="n"/>
      <c r="E416" s="33" t="n"/>
      <c r="F416" s="33" t="n"/>
      <c r="G416" s="33" t="n"/>
      <c r="H416" s="33" t="n"/>
      <c r="I416" s="13">
        <f>IF(A416="","",A416&amp;"|"&amp;COUNTIF($A$2:A416,A416))</f>
        <v/>
      </c>
    </row>
    <row r="417">
      <c r="A417" s="33" t="n"/>
      <c r="B417" s="33" t="n"/>
      <c r="C417" s="33" t="n"/>
      <c r="D417" s="33" t="n"/>
      <c r="E417" s="33" t="n"/>
      <c r="F417" s="33" t="n"/>
      <c r="G417" s="33" t="n"/>
      <c r="H417" s="33" t="n"/>
      <c r="I417" s="13">
        <f>IF(A417="","",A417&amp;"|"&amp;COUNTIF($A$2:A417,A417))</f>
        <v/>
      </c>
    </row>
    <row r="418">
      <c r="A418" s="33" t="n"/>
      <c r="B418" s="33" t="n"/>
      <c r="C418" s="33" t="n"/>
      <c r="D418" s="33" t="n"/>
      <c r="E418" s="33" t="n"/>
      <c r="F418" s="33" t="n"/>
      <c r="G418" s="33" t="n"/>
      <c r="H418" s="33" t="n"/>
      <c r="I418" s="13">
        <f>IF(A418="","",A418&amp;"|"&amp;COUNTIF($A$2:A418,A418))</f>
        <v/>
      </c>
    </row>
    <row r="419">
      <c r="A419" s="33" t="n"/>
      <c r="B419" s="33" t="n"/>
      <c r="C419" s="33" t="n"/>
      <c r="D419" s="33" t="n"/>
      <c r="E419" s="33" t="n"/>
      <c r="F419" s="33" t="n"/>
      <c r="G419" s="33" t="n"/>
      <c r="H419" s="33" t="n"/>
      <c r="I419" s="13">
        <f>IF(A419="","",A419&amp;"|"&amp;COUNTIF($A$2:A419,A419))</f>
        <v/>
      </c>
    </row>
    <row r="420">
      <c r="A420" s="33" t="n"/>
      <c r="B420" s="33" t="n"/>
      <c r="C420" s="33" t="n"/>
      <c r="D420" s="33" t="n"/>
      <c r="E420" s="33" t="n"/>
      <c r="F420" s="33" t="n"/>
      <c r="G420" s="33" t="n"/>
      <c r="H420" s="33" t="n"/>
      <c r="I420" s="13">
        <f>IF(A420="","",A420&amp;"|"&amp;COUNTIF($A$2:A420,A420))</f>
        <v/>
      </c>
    </row>
    <row r="421">
      <c r="A421" s="33" t="n"/>
      <c r="B421" s="33" t="n"/>
      <c r="C421" s="33" t="n"/>
      <c r="D421" s="33" t="n"/>
      <c r="E421" s="33" t="n"/>
      <c r="F421" s="33" t="n"/>
      <c r="G421" s="33" t="n"/>
      <c r="H421" s="33" t="n"/>
      <c r="I421" s="13">
        <f>IF(A421="","",A421&amp;"|"&amp;COUNTIF($A$2:A421,A421))</f>
        <v/>
      </c>
    </row>
    <row r="422">
      <c r="A422" s="33" t="n"/>
      <c r="B422" s="33" t="n"/>
      <c r="C422" s="33" t="n"/>
      <c r="D422" s="33" t="n"/>
      <c r="E422" s="33" t="n"/>
      <c r="F422" s="33" t="n"/>
      <c r="G422" s="33" t="n"/>
      <c r="H422" s="33" t="n"/>
      <c r="I422" s="13">
        <f>IF(A422="","",A422&amp;"|"&amp;COUNTIF($A$2:A422,A422))</f>
        <v/>
      </c>
    </row>
    <row r="423">
      <c r="A423" s="33" t="n"/>
      <c r="B423" s="33" t="n"/>
      <c r="C423" s="33" t="n"/>
      <c r="D423" s="33" t="n"/>
      <c r="E423" s="33" t="n"/>
      <c r="F423" s="33" t="n"/>
      <c r="G423" s="33" t="n"/>
      <c r="H423" s="33" t="n"/>
      <c r="I423" s="13">
        <f>IF(A423="","",A423&amp;"|"&amp;COUNTIF($A$2:A423,A423))</f>
        <v/>
      </c>
    </row>
    <row r="424">
      <c r="A424" s="33" t="n"/>
      <c r="B424" s="33" t="n"/>
      <c r="C424" s="33" t="n"/>
      <c r="D424" s="33" t="n"/>
      <c r="E424" s="33" t="n"/>
      <c r="F424" s="33" t="n"/>
      <c r="G424" s="33" t="n"/>
      <c r="H424" s="33" t="n"/>
      <c r="I424" s="13">
        <f>IF(A424="","",A424&amp;"|"&amp;COUNTIF($A$2:A424,A424))</f>
        <v/>
      </c>
    </row>
    <row r="425">
      <c r="A425" s="33" t="n"/>
      <c r="B425" s="33" t="n"/>
      <c r="C425" s="33" t="n"/>
      <c r="D425" s="33" t="n"/>
      <c r="E425" s="33" t="n"/>
      <c r="F425" s="33" t="n"/>
      <c r="G425" s="33" t="n"/>
      <c r="H425" s="33" t="n"/>
      <c r="I425" s="13">
        <f>IF(A425="","",A425&amp;"|"&amp;COUNTIF($A$2:A425,A425))</f>
        <v/>
      </c>
    </row>
    <row r="426">
      <c r="A426" s="33" t="n"/>
      <c r="B426" s="33" t="n"/>
      <c r="C426" s="33" t="n"/>
      <c r="D426" s="33" t="n"/>
      <c r="E426" s="33" t="n"/>
      <c r="F426" s="33" t="n"/>
      <c r="G426" s="33" t="n"/>
      <c r="H426" s="33" t="n"/>
      <c r="I426" s="13">
        <f>IF(A426="","",A426&amp;"|"&amp;COUNTIF($A$2:A426,A426))</f>
        <v/>
      </c>
    </row>
    <row r="427">
      <c r="A427" s="33" t="n"/>
      <c r="B427" s="33" t="n"/>
      <c r="C427" s="33" t="n"/>
      <c r="D427" s="33" t="n"/>
      <c r="E427" s="33" t="n"/>
      <c r="F427" s="33" t="n"/>
      <c r="G427" s="33" t="n"/>
      <c r="H427" s="33" t="n"/>
      <c r="I427" s="13">
        <f>IF(A427="","",A427&amp;"|"&amp;COUNTIF($A$2:A427,A427))</f>
        <v/>
      </c>
    </row>
    <row r="428">
      <c r="A428" s="33" t="n"/>
      <c r="B428" s="33" t="n"/>
      <c r="C428" s="33" t="n"/>
      <c r="D428" s="33" t="n"/>
      <c r="E428" s="33" t="n"/>
      <c r="F428" s="33" t="n"/>
      <c r="G428" s="33" t="n"/>
      <c r="H428" s="33" t="n"/>
      <c r="I428" s="13">
        <f>IF(A428="","",A428&amp;"|"&amp;COUNTIF($A$2:A428,A428))</f>
        <v/>
      </c>
    </row>
    <row r="429">
      <c r="A429" s="33" t="n"/>
      <c r="B429" s="33" t="n"/>
      <c r="C429" s="33" t="n"/>
      <c r="D429" s="33" t="n"/>
      <c r="E429" s="33" t="n"/>
      <c r="F429" s="33" t="n"/>
      <c r="G429" s="33" t="n"/>
      <c r="H429" s="33" t="n"/>
      <c r="I429" s="13">
        <f>IF(A429="","",A429&amp;"|"&amp;COUNTIF($A$2:A429,A429))</f>
        <v/>
      </c>
    </row>
    <row r="430">
      <c r="A430" s="33" t="n"/>
      <c r="B430" s="33" t="n"/>
      <c r="C430" s="33" t="n"/>
      <c r="D430" s="33" t="n"/>
      <c r="E430" s="33" t="n"/>
      <c r="F430" s="33" t="n"/>
      <c r="G430" s="33" t="n"/>
      <c r="H430" s="33" t="n"/>
      <c r="I430" s="13">
        <f>IF(A430="","",A430&amp;"|"&amp;COUNTIF($A$2:A430,A430))</f>
        <v/>
      </c>
    </row>
    <row r="431">
      <c r="A431" s="33" t="n"/>
      <c r="B431" s="33" t="n"/>
      <c r="C431" s="33" t="n"/>
      <c r="D431" s="33" t="n"/>
      <c r="E431" s="33" t="n"/>
      <c r="F431" s="33" t="n"/>
      <c r="G431" s="33" t="n"/>
      <c r="H431" s="33" t="n"/>
      <c r="I431" s="13">
        <f>IF(A431="","",A431&amp;"|"&amp;COUNTIF($A$2:A431,A431))</f>
        <v/>
      </c>
    </row>
    <row r="432">
      <c r="A432" s="33" t="n"/>
      <c r="B432" s="33" t="n"/>
      <c r="C432" s="33" t="n"/>
      <c r="D432" s="33" t="n"/>
      <c r="E432" s="33" t="n"/>
      <c r="F432" s="33" t="n"/>
      <c r="G432" s="33" t="n"/>
      <c r="H432" s="33" t="n"/>
      <c r="I432" s="13">
        <f>IF(A432="","",A432&amp;"|"&amp;COUNTIF($A$2:A432,A432))</f>
        <v/>
      </c>
    </row>
    <row r="433">
      <c r="A433" s="33" t="n"/>
      <c r="B433" s="33" t="n"/>
      <c r="C433" s="33" t="n"/>
      <c r="D433" s="33" t="n"/>
      <c r="E433" s="33" t="n"/>
      <c r="F433" s="33" t="n"/>
      <c r="G433" s="33" t="n"/>
      <c r="H433" s="33" t="n"/>
      <c r="I433" s="13">
        <f>IF(A433="","",A433&amp;"|"&amp;COUNTIF($A$2:A433,A433))</f>
        <v/>
      </c>
    </row>
    <row r="434">
      <c r="A434" s="33" t="n"/>
      <c r="B434" s="33" t="n"/>
      <c r="C434" s="33" t="n"/>
      <c r="D434" s="33" t="n"/>
      <c r="E434" s="33" t="n"/>
      <c r="F434" s="33" t="n"/>
      <c r="G434" s="33" t="n"/>
      <c r="H434" s="33" t="n"/>
      <c r="I434" s="13">
        <f>IF(A434="","",A434&amp;"|"&amp;COUNTIF($A$2:A434,A434))</f>
        <v/>
      </c>
    </row>
    <row r="435">
      <c r="A435" s="33" t="n"/>
      <c r="B435" s="33" t="n"/>
      <c r="C435" s="33" t="n"/>
      <c r="D435" s="33" t="n"/>
      <c r="E435" s="33" t="n"/>
      <c r="F435" s="33" t="n"/>
      <c r="G435" s="33" t="n"/>
      <c r="H435" s="33" t="n"/>
      <c r="I435" s="13">
        <f>IF(A435="","",A435&amp;"|"&amp;COUNTIF($A$2:A435,A435))</f>
        <v/>
      </c>
    </row>
    <row r="436">
      <c r="A436" s="33" t="n"/>
      <c r="B436" s="33" t="n"/>
      <c r="C436" s="33" t="n"/>
      <c r="D436" s="33" t="n"/>
      <c r="E436" s="33" t="n"/>
      <c r="F436" s="33" t="n"/>
      <c r="G436" s="33" t="n"/>
      <c r="H436" s="33" t="n"/>
      <c r="I436" s="13">
        <f>IF(A436="","",A436&amp;"|"&amp;COUNTIF($A$2:A436,A436))</f>
        <v/>
      </c>
    </row>
    <row r="437">
      <c r="A437" s="33" t="n"/>
      <c r="B437" s="33" t="n"/>
      <c r="C437" s="33" t="n"/>
      <c r="D437" s="33" t="n"/>
      <c r="E437" s="33" t="n"/>
      <c r="F437" s="33" t="n"/>
      <c r="G437" s="33" t="n"/>
      <c r="H437" s="33" t="n"/>
      <c r="I437" s="13">
        <f>IF(A437="","",A437&amp;"|"&amp;COUNTIF($A$2:A437,A437))</f>
        <v/>
      </c>
    </row>
    <row r="438">
      <c r="A438" s="33" t="n"/>
      <c r="B438" s="33" t="n"/>
      <c r="C438" s="33" t="n"/>
      <c r="D438" s="33" t="n"/>
      <c r="E438" s="33" t="n"/>
      <c r="F438" s="33" t="n"/>
      <c r="G438" s="33" t="n"/>
      <c r="H438" s="33" t="n"/>
      <c r="I438" s="13">
        <f>IF(A438="","",A438&amp;"|"&amp;COUNTIF($A$2:A438,A438))</f>
        <v/>
      </c>
    </row>
    <row r="439">
      <c r="A439" s="33" t="n"/>
      <c r="B439" s="33" t="n"/>
      <c r="C439" s="33" t="n"/>
      <c r="D439" s="33" t="n"/>
      <c r="E439" s="33" t="n"/>
      <c r="F439" s="33" t="n"/>
      <c r="G439" s="33" t="n"/>
      <c r="H439" s="33" t="n"/>
      <c r="I439" s="13">
        <f>IF(A439="","",A439&amp;"|"&amp;COUNTIF($A$2:A439,A439))</f>
        <v/>
      </c>
    </row>
    <row r="440">
      <c r="A440" s="33" t="n"/>
      <c r="B440" s="33" t="n"/>
      <c r="C440" s="33" t="n"/>
      <c r="D440" s="33" t="n"/>
      <c r="E440" s="33" t="n"/>
      <c r="F440" s="33" t="n"/>
      <c r="G440" s="33" t="n"/>
      <c r="H440" s="33" t="n"/>
      <c r="I440" s="13">
        <f>IF(A440="","",A440&amp;"|"&amp;COUNTIF($A$2:A440,A440))</f>
        <v/>
      </c>
    </row>
    <row r="441">
      <c r="A441" s="33" t="n"/>
      <c r="B441" s="33" t="n"/>
      <c r="C441" s="33" t="n"/>
      <c r="D441" s="33" t="n"/>
      <c r="E441" s="33" t="n"/>
      <c r="F441" s="33" t="n"/>
      <c r="G441" s="33" t="n"/>
      <c r="H441" s="33" t="n"/>
      <c r="I441" s="13">
        <f>IF(A441="","",A441&amp;"|"&amp;COUNTIF($A$2:A441,A441))</f>
        <v/>
      </c>
    </row>
    <row r="442">
      <c r="A442" s="33" t="n"/>
      <c r="B442" s="33" t="n"/>
      <c r="C442" s="33" t="n"/>
      <c r="D442" s="33" t="n"/>
      <c r="E442" s="33" t="n"/>
      <c r="F442" s="33" t="n"/>
      <c r="G442" s="33" t="n"/>
      <c r="H442" s="33" t="n"/>
      <c r="I442" s="13">
        <f>IF(A442="","",A442&amp;"|"&amp;COUNTIF($A$2:A442,A442))</f>
        <v/>
      </c>
    </row>
    <row r="443">
      <c r="A443" s="33" t="n"/>
      <c r="B443" s="33" t="n"/>
      <c r="C443" s="33" t="n"/>
      <c r="D443" s="33" t="n"/>
      <c r="E443" s="33" t="n"/>
      <c r="F443" s="33" t="n"/>
      <c r="G443" s="33" t="n"/>
      <c r="H443" s="33" t="n"/>
      <c r="I443" s="13">
        <f>IF(A443="","",A443&amp;"|"&amp;COUNTIF($A$2:A443,A443))</f>
        <v/>
      </c>
    </row>
    <row r="444">
      <c r="A444" s="33" t="n"/>
      <c r="B444" s="33" t="n"/>
      <c r="C444" s="33" t="n"/>
      <c r="D444" s="33" t="n"/>
      <c r="E444" s="33" t="n"/>
      <c r="F444" s="33" t="n"/>
      <c r="G444" s="33" t="n"/>
      <c r="H444" s="33" t="n"/>
      <c r="I444" s="13">
        <f>IF(A444="","",A444&amp;"|"&amp;COUNTIF($A$2:A444,A444))</f>
        <v/>
      </c>
    </row>
    <row r="445">
      <c r="A445" s="33" t="n"/>
      <c r="B445" s="33" t="n"/>
      <c r="C445" s="33" t="n"/>
      <c r="D445" s="33" t="n"/>
      <c r="E445" s="33" t="n"/>
      <c r="F445" s="33" t="n"/>
      <c r="G445" s="33" t="n"/>
      <c r="H445" s="33" t="n"/>
      <c r="I445" s="13">
        <f>IF(A445="","",A445&amp;"|"&amp;COUNTIF($A$2:A445,A445))</f>
        <v/>
      </c>
    </row>
    <row r="446">
      <c r="A446" s="33" t="n"/>
      <c r="B446" s="33" t="n"/>
      <c r="C446" s="33" t="n"/>
      <c r="D446" s="33" t="n"/>
      <c r="E446" s="33" t="n"/>
      <c r="F446" s="33" t="n"/>
      <c r="G446" s="33" t="n"/>
      <c r="H446" s="33" t="n"/>
      <c r="I446" s="13">
        <f>IF(A446="","",A446&amp;"|"&amp;COUNTIF($A$2:A446,A446))</f>
        <v/>
      </c>
    </row>
    <row r="447">
      <c r="A447" s="33" t="n"/>
      <c r="B447" s="33" t="n"/>
      <c r="C447" s="33" t="n"/>
      <c r="D447" s="33" t="n"/>
      <c r="E447" s="33" t="n"/>
      <c r="F447" s="33" t="n"/>
      <c r="G447" s="33" t="n"/>
      <c r="H447" s="33" t="n"/>
      <c r="I447" s="13">
        <f>IF(A447="","",A447&amp;"|"&amp;COUNTIF($A$2:A447,A447))</f>
        <v/>
      </c>
    </row>
    <row r="448">
      <c r="A448" s="33" t="n"/>
      <c r="B448" s="33" t="n"/>
      <c r="C448" s="33" t="n"/>
      <c r="D448" s="33" t="n"/>
      <c r="E448" s="33" t="n"/>
      <c r="F448" s="33" t="n"/>
      <c r="G448" s="33" t="n"/>
      <c r="H448" s="33" t="n"/>
      <c r="I448" s="13">
        <f>IF(A448="","",A448&amp;"|"&amp;COUNTIF($A$2:A448,A448))</f>
        <v/>
      </c>
    </row>
    <row r="449">
      <c r="A449" s="33" t="n"/>
      <c r="B449" s="33" t="n"/>
      <c r="C449" s="33" t="n"/>
      <c r="D449" s="33" t="n"/>
      <c r="E449" s="33" t="n"/>
      <c r="F449" s="33" t="n"/>
      <c r="G449" s="33" t="n"/>
      <c r="H449" s="33" t="n"/>
      <c r="I449" s="13">
        <f>IF(A449="","",A449&amp;"|"&amp;COUNTIF($A$2:A449,A449))</f>
        <v/>
      </c>
    </row>
    <row r="450">
      <c r="A450" s="33" t="n"/>
      <c r="B450" s="33" t="n"/>
      <c r="C450" s="33" t="n"/>
      <c r="D450" s="33" t="n"/>
      <c r="E450" s="33" t="n"/>
      <c r="F450" s="33" t="n"/>
      <c r="G450" s="33" t="n"/>
      <c r="H450" s="33" t="n"/>
      <c r="I450" s="13">
        <f>IF(A450="","",A450&amp;"|"&amp;COUNTIF($A$2:A450,A450))</f>
        <v/>
      </c>
    </row>
    <row r="451">
      <c r="A451" s="33" t="n"/>
      <c r="B451" s="33" t="n"/>
      <c r="C451" s="33" t="n"/>
      <c r="D451" s="33" t="n"/>
      <c r="E451" s="33" t="n"/>
      <c r="F451" s="33" t="n"/>
      <c r="G451" s="33" t="n"/>
      <c r="H451" s="33" t="n"/>
      <c r="I451" s="13">
        <f>IF(A451="","",A451&amp;"|"&amp;COUNTIF($A$2:A451,A451))</f>
        <v/>
      </c>
    </row>
    <row r="452">
      <c r="A452" s="33" t="n"/>
      <c r="B452" s="33" t="n"/>
      <c r="C452" s="33" t="n"/>
      <c r="D452" s="33" t="n"/>
      <c r="E452" s="33" t="n"/>
      <c r="F452" s="33" t="n"/>
      <c r="G452" s="33" t="n"/>
      <c r="H452" s="33" t="n"/>
      <c r="I452" s="13">
        <f>IF(A452="","",A452&amp;"|"&amp;COUNTIF($A$2:A452,A452))</f>
        <v/>
      </c>
    </row>
    <row r="453">
      <c r="A453" s="33" t="n"/>
      <c r="B453" s="33" t="n"/>
      <c r="C453" s="33" t="n"/>
      <c r="D453" s="33" t="n"/>
      <c r="E453" s="33" t="n"/>
      <c r="F453" s="33" t="n"/>
      <c r="G453" s="33" t="n"/>
      <c r="H453" s="33" t="n"/>
      <c r="I453" s="13">
        <f>IF(A453="","",A453&amp;"|"&amp;COUNTIF($A$2:A453,A453))</f>
        <v/>
      </c>
    </row>
    <row r="454">
      <c r="A454" s="33" t="n"/>
      <c r="B454" s="33" t="n"/>
      <c r="C454" s="33" t="n"/>
      <c r="D454" s="33" t="n"/>
      <c r="E454" s="33" t="n"/>
      <c r="F454" s="33" t="n"/>
      <c r="G454" s="33" t="n"/>
      <c r="H454" s="33" t="n"/>
      <c r="I454" s="13">
        <f>IF(A454="","",A454&amp;"|"&amp;COUNTIF($A$2:A454,A454))</f>
        <v/>
      </c>
    </row>
    <row r="455">
      <c r="A455" s="33" t="n"/>
      <c r="B455" s="33" t="n"/>
      <c r="C455" s="33" t="n"/>
      <c r="D455" s="33" t="n"/>
      <c r="E455" s="33" t="n"/>
      <c r="F455" s="33" t="n"/>
      <c r="G455" s="33" t="n"/>
      <c r="H455" s="33" t="n"/>
      <c r="I455" s="13">
        <f>IF(A455="","",A455&amp;"|"&amp;COUNTIF($A$2:A455,A455))</f>
        <v/>
      </c>
    </row>
    <row r="456">
      <c r="A456" s="33" t="n"/>
      <c r="B456" s="33" t="n"/>
      <c r="C456" s="33" t="n"/>
      <c r="D456" s="33" t="n"/>
      <c r="E456" s="33" t="n"/>
      <c r="F456" s="33" t="n"/>
      <c r="G456" s="33" t="n"/>
      <c r="H456" s="33" t="n"/>
      <c r="I456" s="13">
        <f>IF(A456="","",A456&amp;"|"&amp;COUNTIF($A$2:A456,A456))</f>
        <v/>
      </c>
    </row>
    <row r="457">
      <c r="A457" s="33" t="n"/>
      <c r="B457" s="33" t="n"/>
      <c r="C457" s="33" t="n"/>
      <c r="D457" s="33" t="n"/>
      <c r="E457" s="33" t="n"/>
      <c r="F457" s="33" t="n"/>
      <c r="G457" s="33" t="n"/>
      <c r="H457" s="33" t="n"/>
      <c r="I457" s="13">
        <f>IF(A457="","",A457&amp;"|"&amp;COUNTIF($A$2:A457,A457))</f>
        <v/>
      </c>
    </row>
    <row r="458">
      <c r="A458" s="33" t="n"/>
      <c r="B458" s="33" t="n"/>
      <c r="C458" s="33" t="n"/>
      <c r="D458" s="33" t="n"/>
      <c r="E458" s="33" t="n"/>
      <c r="F458" s="33" t="n"/>
      <c r="G458" s="33" t="n"/>
      <c r="H458" s="33" t="n"/>
      <c r="I458" s="13">
        <f>IF(A458="","",A458&amp;"|"&amp;COUNTIF($A$2:A458,A458))</f>
        <v/>
      </c>
    </row>
    <row r="459">
      <c r="A459" s="33" t="n"/>
      <c r="B459" s="33" t="n"/>
      <c r="C459" s="33" t="n"/>
      <c r="D459" s="33" t="n"/>
      <c r="E459" s="33" t="n"/>
      <c r="F459" s="33" t="n"/>
      <c r="G459" s="33" t="n"/>
      <c r="H459" s="33" t="n"/>
      <c r="I459" s="13">
        <f>IF(A459="","",A459&amp;"|"&amp;COUNTIF($A$2:A459,A459))</f>
        <v/>
      </c>
    </row>
    <row r="460">
      <c r="A460" s="33" t="n"/>
      <c r="B460" s="33" t="n"/>
      <c r="C460" s="33" t="n"/>
      <c r="D460" s="33" t="n"/>
      <c r="E460" s="33" t="n"/>
      <c r="F460" s="33" t="n"/>
      <c r="G460" s="33" t="n"/>
      <c r="H460" s="33" t="n"/>
      <c r="I460" s="13">
        <f>IF(A460="","",A460&amp;"|"&amp;COUNTIF($A$2:A460,A460))</f>
        <v/>
      </c>
    </row>
    <row r="461">
      <c r="A461" s="33" t="n"/>
      <c r="B461" s="33" t="n"/>
      <c r="C461" s="33" t="n"/>
      <c r="D461" s="33" t="n"/>
      <c r="E461" s="33" t="n"/>
      <c r="F461" s="33" t="n"/>
      <c r="G461" s="33" t="n"/>
      <c r="H461" s="33" t="n"/>
      <c r="I461" s="13">
        <f>IF(A461="","",A461&amp;"|"&amp;COUNTIF($A$2:A461,A461))</f>
        <v/>
      </c>
    </row>
    <row r="462">
      <c r="A462" s="33" t="n"/>
      <c r="B462" s="33" t="n"/>
      <c r="C462" s="33" t="n"/>
      <c r="D462" s="33" t="n"/>
      <c r="E462" s="33" t="n"/>
      <c r="F462" s="33" t="n"/>
      <c r="G462" s="33" t="n"/>
      <c r="H462" s="33" t="n"/>
      <c r="I462" s="13">
        <f>IF(A462="","",A462&amp;"|"&amp;COUNTIF($A$2:A462,A462))</f>
        <v/>
      </c>
    </row>
    <row r="463">
      <c r="A463" s="33" t="n"/>
      <c r="B463" s="33" t="n"/>
      <c r="C463" s="33" t="n"/>
      <c r="D463" s="33" t="n"/>
      <c r="E463" s="33" t="n"/>
      <c r="F463" s="33" t="n"/>
      <c r="G463" s="33" t="n"/>
      <c r="H463" s="33" t="n"/>
      <c r="I463" s="13">
        <f>IF(A463="","",A463&amp;"|"&amp;COUNTIF($A$2:A463,A463))</f>
        <v/>
      </c>
    </row>
    <row r="464">
      <c r="A464" s="33" t="n"/>
      <c r="B464" s="33" t="n"/>
      <c r="C464" s="33" t="n"/>
      <c r="D464" s="33" t="n"/>
      <c r="E464" s="33" t="n"/>
      <c r="F464" s="33" t="n"/>
      <c r="G464" s="33" t="n"/>
      <c r="H464" s="33" t="n"/>
      <c r="I464" s="13">
        <f>IF(A464="","",A464&amp;"|"&amp;COUNTIF($A$2:A464,A464))</f>
        <v/>
      </c>
    </row>
    <row r="465">
      <c r="A465" s="33" t="n"/>
      <c r="B465" s="33" t="n"/>
      <c r="C465" s="33" t="n"/>
      <c r="D465" s="33" t="n"/>
      <c r="E465" s="33" t="n"/>
      <c r="F465" s="33" t="n"/>
      <c r="G465" s="33" t="n"/>
      <c r="H465" s="33" t="n"/>
      <c r="I465" s="13">
        <f>IF(A465="","",A465&amp;"|"&amp;COUNTIF($A$2:A465,A465))</f>
        <v/>
      </c>
    </row>
    <row r="466">
      <c r="A466" s="33" t="n"/>
      <c r="B466" s="33" t="n"/>
      <c r="C466" s="33" t="n"/>
      <c r="D466" s="33" t="n"/>
      <c r="E466" s="33" t="n"/>
      <c r="F466" s="33" t="n"/>
      <c r="G466" s="33" t="n"/>
      <c r="H466" s="33" t="n"/>
      <c r="I466" s="13">
        <f>IF(A466="","",A466&amp;"|"&amp;COUNTIF($A$2:A466,A466))</f>
        <v/>
      </c>
    </row>
    <row r="467">
      <c r="A467" s="33" t="n"/>
      <c r="B467" s="33" t="n"/>
      <c r="C467" s="33" t="n"/>
      <c r="D467" s="33" t="n"/>
      <c r="E467" s="33" t="n"/>
      <c r="F467" s="33" t="n"/>
      <c r="G467" s="33" t="n"/>
      <c r="H467" s="33" t="n"/>
      <c r="I467" s="13">
        <f>IF(A467="","",A467&amp;"|"&amp;COUNTIF($A$2:A467,A467))</f>
        <v/>
      </c>
    </row>
    <row r="468">
      <c r="A468" s="33" t="n"/>
      <c r="B468" s="33" t="n"/>
      <c r="C468" s="33" t="n"/>
      <c r="D468" s="33" t="n"/>
      <c r="E468" s="33" t="n"/>
      <c r="F468" s="33" t="n"/>
      <c r="G468" s="33" t="n"/>
      <c r="H468" s="33" t="n"/>
      <c r="I468" s="13">
        <f>IF(A468="","",A468&amp;"|"&amp;COUNTIF($A$2:A468,A468))</f>
        <v/>
      </c>
    </row>
    <row r="469">
      <c r="A469" s="33" t="n"/>
      <c r="B469" s="33" t="n"/>
      <c r="C469" s="33" t="n"/>
      <c r="D469" s="33" t="n"/>
      <c r="E469" s="33" t="n"/>
      <c r="F469" s="33" t="n"/>
      <c r="G469" s="33" t="n"/>
      <c r="H469" s="33" t="n"/>
      <c r="I469" s="13">
        <f>IF(A469="","",A469&amp;"|"&amp;COUNTIF($A$2:A469,A469))</f>
        <v/>
      </c>
    </row>
    <row r="470">
      <c r="A470" s="33" t="n"/>
      <c r="B470" s="33" t="n"/>
      <c r="C470" s="33" t="n"/>
      <c r="D470" s="33" t="n"/>
      <c r="E470" s="33" t="n"/>
      <c r="F470" s="33" t="n"/>
      <c r="G470" s="33" t="n"/>
      <c r="H470" s="33" t="n"/>
      <c r="I470" s="13">
        <f>IF(A470="","",A470&amp;"|"&amp;COUNTIF($A$2:A470,A470))</f>
        <v/>
      </c>
    </row>
    <row r="471">
      <c r="A471" s="33" t="n"/>
      <c r="B471" s="33" t="n"/>
      <c r="C471" s="33" t="n"/>
      <c r="D471" s="33" t="n"/>
      <c r="E471" s="33" t="n"/>
      <c r="F471" s="33" t="n"/>
      <c r="G471" s="33" t="n"/>
      <c r="H471" s="33" t="n"/>
      <c r="I471" s="13">
        <f>IF(A471="","",A471&amp;"|"&amp;COUNTIF($A$2:A471,A471))</f>
        <v/>
      </c>
    </row>
    <row r="472">
      <c r="A472" s="33" t="n"/>
      <c r="B472" s="33" t="n"/>
      <c r="C472" s="33" t="n"/>
      <c r="D472" s="33" t="n"/>
      <c r="E472" s="33" t="n"/>
      <c r="F472" s="33" t="n"/>
      <c r="G472" s="33" t="n"/>
      <c r="H472" s="33" t="n"/>
      <c r="I472" s="13">
        <f>IF(A472="","",A472&amp;"|"&amp;COUNTIF($A$2:A472,A472))</f>
        <v/>
      </c>
    </row>
    <row r="473">
      <c r="A473" s="33" t="n"/>
      <c r="B473" s="33" t="n"/>
      <c r="C473" s="33" t="n"/>
      <c r="D473" s="33" t="n"/>
      <c r="E473" s="33" t="n"/>
      <c r="F473" s="33" t="n"/>
      <c r="G473" s="33" t="n"/>
      <c r="H473" s="33" t="n"/>
      <c r="I473" s="13">
        <f>IF(A473="","",A473&amp;"|"&amp;COUNTIF($A$2:A473,A473))</f>
        <v/>
      </c>
    </row>
    <row r="474">
      <c r="A474" s="33" t="n"/>
      <c r="B474" s="33" t="n"/>
      <c r="C474" s="33" t="n"/>
      <c r="D474" s="33" t="n"/>
      <c r="E474" s="33" t="n"/>
      <c r="F474" s="33" t="n"/>
      <c r="G474" s="33" t="n"/>
      <c r="H474" s="33" t="n"/>
      <c r="I474" s="13">
        <f>IF(A474="","",A474&amp;"|"&amp;COUNTIF($A$2:A474,A474))</f>
        <v/>
      </c>
    </row>
    <row r="475">
      <c r="A475" s="33" t="n"/>
      <c r="B475" s="33" t="n"/>
      <c r="C475" s="33" t="n"/>
      <c r="D475" s="33" t="n"/>
      <c r="E475" s="33" t="n"/>
      <c r="F475" s="33" t="n"/>
      <c r="G475" s="33" t="n"/>
      <c r="H475" s="33" t="n"/>
      <c r="I475" s="13">
        <f>IF(A475="","",A475&amp;"|"&amp;COUNTIF($A$2:A475,A475))</f>
        <v/>
      </c>
    </row>
    <row r="476">
      <c r="A476" s="33" t="n"/>
      <c r="B476" s="33" t="n"/>
      <c r="C476" s="33" t="n"/>
      <c r="D476" s="33" t="n"/>
      <c r="E476" s="33" t="n"/>
      <c r="F476" s="33" t="n"/>
      <c r="G476" s="33" t="n"/>
      <c r="H476" s="33" t="n"/>
      <c r="I476" s="13">
        <f>IF(A476="","",A476&amp;"|"&amp;COUNTIF($A$2:A476,A476))</f>
        <v/>
      </c>
    </row>
    <row r="477">
      <c r="A477" s="33" t="n"/>
      <c r="B477" s="33" t="n"/>
      <c r="C477" s="33" t="n"/>
      <c r="D477" s="33" t="n"/>
      <c r="E477" s="33" t="n"/>
      <c r="F477" s="33" t="n"/>
      <c r="G477" s="33" t="n"/>
      <c r="H477" s="33" t="n"/>
      <c r="I477" s="13">
        <f>IF(A477="","",A477&amp;"|"&amp;COUNTIF($A$2:A477,A477))</f>
        <v/>
      </c>
    </row>
    <row r="478">
      <c r="A478" s="33" t="n"/>
      <c r="B478" s="33" t="n"/>
      <c r="C478" s="33" t="n"/>
      <c r="D478" s="33" t="n"/>
      <c r="E478" s="33" t="n"/>
      <c r="F478" s="33" t="n"/>
      <c r="G478" s="33" t="n"/>
      <c r="H478" s="33" t="n"/>
      <c r="I478" s="13">
        <f>IF(A478="","",A478&amp;"|"&amp;COUNTIF($A$2:A478,A478))</f>
        <v/>
      </c>
    </row>
    <row r="479">
      <c r="A479" s="33" t="n"/>
      <c r="B479" s="33" t="n"/>
      <c r="C479" s="33" t="n"/>
      <c r="D479" s="33" t="n"/>
      <c r="E479" s="33" t="n"/>
      <c r="F479" s="33" t="n"/>
      <c r="G479" s="33" t="n"/>
      <c r="H479" s="33" t="n"/>
      <c r="I479" s="13">
        <f>IF(A479="","",A479&amp;"|"&amp;COUNTIF($A$2:A479,A479))</f>
        <v/>
      </c>
    </row>
    <row r="480">
      <c r="A480" s="33" t="n"/>
      <c r="B480" s="33" t="n"/>
      <c r="C480" s="33" t="n"/>
      <c r="D480" s="33" t="n"/>
      <c r="E480" s="33" t="n"/>
      <c r="F480" s="33" t="n"/>
      <c r="G480" s="33" t="n"/>
      <c r="H480" s="33" t="n"/>
      <c r="I480" s="13">
        <f>IF(A480="","",A480&amp;"|"&amp;COUNTIF($A$2:A480,A480))</f>
        <v/>
      </c>
    </row>
    <row r="481">
      <c r="A481" s="33" t="n"/>
      <c r="B481" s="33" t="n"/>
      <c r="C481" s="33" t="n"/>
      <c r="D481" s="33" t="n"/>
      <c r="E481" s="33" t="n"/>
      <c r="F481" s="33" t="n"/>
      <c r="G481" s="33" t="n"/>
      <c r="H481" s="33" t="n"/>
      <c r="I481" s="13">
        <f>IF(A481="","",A481&amp;"|"&amp;COUNTIF($A$2:A481,A481))</f>
        <v/>
      </c>
    </row>
    <row r="482">
      <c r="A482" s="33" t="n"/>
      <c r="B482" s="33" t="n"/>
      <c r="C482" s="33" t="n"/>
      <c r="D482" s="33" t="n"/>
      <c r="E482" s="33" t="n"/>
      <c r="F482" s="33" t="n"/>
      <c r="G482" s="33" t="n"/>
      <c r="H482" s="33" t="n"/>
      <c r="I482" s="13">
        <f>IF(A482="","",A482&amp;"|"&amp;COUNTIF($A$2:A482,A482))</f>
        <v/>
      </c>
    </row>
    <row r="483">
      <c r="A483" s="33" t="n"/>
      <c r="B483" s="33" t="n"/>
      <c r="C483" s="33" t="n"/>
      <c r="D483" s="33" t="n"/>
      <c r="E483" s="33" t="n"/>
      <c r="F483" s="33" t="n"/>
      <c r="G483" s="33" t="n"/>
      <c r="H483" s="33" t="n"/>
      <c r="I483" s="13">
        <f>IF(A483="","",A483&amp;"|"&amp;COUNTIF($A$2:A483,A483))</f>
        <v/>
      </c>
    </row>
    <row r="484">
      <c r="A484" s="33" t="n"/>
      <c r="B484" s="33" t="n"/>
      <c r="C484" s="33" t="n"/>
      <c r="D484" s="33" t="n"/>
      <c r="E484" s="33" t="n"/>
      <c r="F484" s="33" t="n"/>
      <c r="G484" s="33" t="n"/>
      <c r="H484" s="33" t="n"/>
      <c r="I484" s="13">
        <f>IF(A484="","",A484&amp;"|"&amp;COUNTIF($A$2:A484,A484))</f>
        <v/>
      </c>
    </row>
    <row r="485">
      <c r="A485" s="33" t="n"/>
      <c r="B485" s="33" t="n"/>
      <c r="C485" s="33" t="n"/>
      <c r="D485" s="33" t="n"/>
      <c r="E485" s="33" t="n"/>
      <c r="F485" s="33" t="n"/>
      <c r="G485" s="33" t="n"/>
      <c r="H485" s="33" t="n"/>
      <c r="I485" s="13">
        <f>IF(A485="","",A485&amp;"|"&amp;COUNTIF($A$2:A485,A485))</f>
        <v/>
      </c>
    </row>
    <row r="486">
      <c r="A486" s="33" t="n"/>
      <c r="B486" s="33" t="n"/>
      <c r="C486" s="33" t="n"/>
      <c r="D486" s="33" t="n"/>
      <c r="E486" s="33" t="n"/>
      <c r="F486" s="33" t="n"/>
      <c r="G486" s="33" t="n"/>
      <c r="H486" s="33" t="n"/>
      <c r="I486" s="13">
        <f>IF(A486="","",A486&amp;"|"&amp;COUNTIF($A$2:A486,A486))</f>
        <v/>
      </c>
    </row>
    <row r="487">
      <c r="A487" s="33" t="n"/>
      <c r="B487" s="33" t="n"/>
      <c r="C487" s="33" t="n"/>
      <c r="D487" s="33" t="n"/>
      <c r="E487" s="33" t="n"/>
      <c r="F487" s="33" t="n"/>
      <c r="G487" s="33" t="n"/>
      <c r="H487" s="33" t="n"/>
      <c r="I487" s="13">
        <f>IF(A487="","",A487&amp;"|"&amp;COUNTIF($A$2:A487,A487))</f>
        <v/>
      </c>
    </row>
    <row r="488">
      <c r="A488" s="33" t="n"/>
      <c r="B488" s="33" t="n"/>
      <c r="C488" s="33" t="n"/>
      <c r="D488" s="33" t="n"/>
      <c r="E488" s="33" t="n"/>
      <c r="F488" s="33" t="n"/>
      <c r="G488" s="33" t="n"/>
      <c r="H488" s="33" t="n"/>
      <c r="I488" s="13">
        <f>IF(A488="","",A488&amp;"|"&amp;COUNTIF($A$2:A488,A488))</f>
        <v/>
      </c>
    </row>
    <row r="489">
      <c r="A489" s="33" t="n"/>
      <c r="B489" s="33" t="n"/>
      <c r="C489" s="33" t="n"/>
      <c r="D489" s="33" t="n"/>
      <c r="E489" s="33" t="n"/>
      <c r="F489" s="33" t="n"/>
      <c r="G489" s="33" t="n"/>
      <c r="H489" s="33" t="n"/>
      <c r="I489" s="13">
        <f>IF(A489="","",A489&amp;"|"&amp;COUNTIF($A$2:A489,A489))</f>
        <v/>
      </c>
    </row>
    <row r="490">
      <c r="A490" s="33" t="n"/>
      <c r="B490" s="33" t="n"/>
      <c r="C490" s="33" t="n"/>
      <c r="D490" s="33" t="n"/>
      <c r="E490" s="33" t="n"/>
      <c r="F490" s="33" t="n"/>
      <c r="G490" s="33" t="n"/>
      <c r="H490" s="33" t="n"/>
      <c r="I490" s="13">
        <f>IF(A490="","",A490&amp;"|"&amp;COUNTIF($A$2:A490,A490))</f>
        <v/>
      </c>
    </row>
    <row r="491">
      <c r="A491" s="33" t="n"/>
      <c r="B491" s="33" t="n"/>
      <c r="C491" s="33" t="n"/>
      <c r="D491" s="33" t="n"/>
      <c r="E491" s="33" t="n"/>
      <c r="F491" s="33" t="n"/>
      <c r="G491" s="33" t="n"/>
      <c r="H491" s="33" t="n"/>
      <c r="I491" s="13">
        <f>IF(A491="","",A491&amp;"|"&amp;COUNTIF($A$2:A491,A491))</f>
        <v/>
      </c>
    </row>
    <row r="492">
      <c r="A492" s="33" t="n"/>
      <c r="B492" s="33" t="n"/>
      <c r="C492" s="33" t="n"/>
      <c r="D492" s="33" t="n"/>
      <c r="E492" s="33" t="n"/>
      <c r="F492" s="33" t="n"/>
      <c r="G492" s="33" t="n"/>
      <c r="H492" s="33" t="n"/>
      <c r="I492" s="13">
        <f>IF(A492="","",A492&amp;"|"&amp;COUNTIF($A$2:A492,A492))</f>
        <v/>
      </c>
    </row>
    <row r="493">
      <c r="A493" s="33" t="n"/>
      <c r="B493" s="33" t="n"/>
      <c r="C493" s="33" t="n"/>
      <c r="D493" s="33" t="n"/>
      <c r="E493" s="33" t="n"/>
      <c r="F493" s="33" t="n"/>
      <c r="G493" s="33" t="n"/>
      <c r="H493" s="33" t="n"/>
      <c r="I493" s="13">
        <f>IF(A493="","",A493&amp;"|"&amp;COUNTIF($A$2:A493,A493))</f>
        <v/>
      </c>
    </row>
    <row r="494">
      <c r="A494" s="33" t="n"/>
      <c r="B494" s="33" t="n"/>
      <c r="C494" s="33" t="n"/>
      <c r="D494" s="33" t="n"/>
      <c r="E494" s="33" t="n"/>
      <c r="F494" s="33" t="n"/>
      <c r="G494" s="33" t="n"/>
      <c r="H494" s="33" t="n"/>
      <c r="I494" s="13">
        <f>IF(A494="","",A494&amp;"|"&amp;COUNTIF($A$2:A494,A494))</f>
        <v/>
      </c>
    </row>
    <row r="495">
      <c r="A495" s="33" t="n"/>
      <c r="B495" s="33" t="n"/>
      <c r="C495" s="33" t="n"/>
      <c r="D495" s="33" t="n"/>
      <c r="E495" s="33" t="n"/>
      <c r="F495" s="33" t="n"/>
      <c r="G495" s="33" t="n"/>
      <c r="H495" s="33" t="n"/>
      <c r="I495" s="13">
        <f>IF(A495="","",A495&amp;"|"&amp;COUNTIF($A$2:A495,A495))</f>
        <v/>
      </c>
    </row>
    <row r="496">
      <c r="A496" s="33" t="n"/>
      <c r="B496" s="33" t="n"/>
      <c r="C496" s="33" t="n"/>
      <c r="D496" s="33" t="n"/>
      <c r="E496" s="33" t="n"/>
      <c r="F496" s="33" t="n"/>
      <c r="G496" s="33" t="n"/>
      <c r="H496" s="33" t="n"/>
      <c r="I496" s="13">
        <f>IF(A496="","",A496&amp;"|"&amp;COUNTIF($A$2:A496,A496))</f>
        <v/>
      </c>
    </row>
    <row r="497">
      <c r="A497" s="33" t="n"/>
      <c r="B497" s="33" t="n"/>
      <c r="C497" s="33" t="n"/>
      <c r="D497" s="33" t="n"/>
      <c r="E497" s="33" t="n"/>
      <c r="F497" s="33" t="n"/>
      <c r="G497" s="33" t="n"/>
      <c r="H497" s="33" t="n"/>
      <c r="I497" s="13">
        <f>IF(A497="","",A497&amp;"|"&amp;COUNTIF($A$2:A497,A497))</f>
        <v/>
      </c>
    </row>
    <row r="498">
      <c r="A498" s="33" t="n"/>
      <c r="B498" s="33" t="n"/>
      <c r="C498" s="33" t="n"/>
      <c r="D498" s="33" t="n"/>
      <c r="E498" s="33" t="n"/>
      <c r="F498" s="33" t="n"/>
      <c r="G498" s="33" t="n"/>
      <c r="H498" s="33" t="n"/>
      <c r="I498" s="13">
        <f>IF(A498="","",A498&amp;"|"&amp;COUNTIF($A$2:A498,A498))</f>
        <v/>
      </c>
    </row>
    <row r="499">
      <c r="A499" s="33" t="n"/>
      <c r="B499" s="33" t="n"/>
      <c r="C499" s="33" t="n"/>
      <c r="D499" s="33" t="n"/>
      <c r="E499" s="33" t="n"/>
      <c r="F499" s="33" t="n"/>
      <c r="G499" s="33" t="n"/>
      <c r="H499" s="33" t="n"/>
      <c r="I499" s="13">
        <f>IF(A499="","",A499&amp;"|"&amp;COUNTIF($A$2:A499,A499))</f>
        <v/>
      </c>
    </row>
    <row r="500">
      <c r="A500" s="33" t="n"/>
      <c r="B500" s="33" t="n"/>
      <c r="C500" s="33" t="n"/>
      <c r="D500" s="33" t="n"/>
      <c r="E500" s="33" t="n"/>
      <c r="F500" s="33" t="n"/>
      <c r="G500" s="33" t="n"/>
      <c r="H500" s="33" t="n"/>
      <c r="I500" s="13">
        <f>IF(A500="","",A500&amp;"|"&amp;COUNTIF($A$2:A500,A500))</f>
        <v/>
      </c>
    </row>
    <row r="501">
      <c r="A501" s="33" t="n"/>
      <c r="B501" s="33" t="n"/>
      <c r="C501" s="33" t="n"/>
      <c r="D501" s="33" t="n"/>
      <c r="E501" s="33" t="n"/>
      <c r="F501" s="33" t="n"/>
      <c r="G501" s="33" t="n"/>
      <c r="H501" s="33" t="n"/>
      <c r="I501" s="13">
        <f>IF(A501="","",A501&amp;"|"&amp;COUNTIF($A$2:A501,A501))</f>
        <v/>
      </c>
    </row>
  </sheetData>
  <autoFilter ref="A1:H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1">
        <x14:dataValidation type="list" allowBlank="1" showErrorMessage="1">
          <x14:formula1>
            <xm:f>Listes!$C$2:$C$3</xm:f>
          </x14:formula1>
          <x14:formula2>
            <xm:f>0</xm:f>
          </x14:formula2>
          <xm:sqref>H2:H501</xm:sqref>
        </x14:dataValidation>
      </x14:dataValidations>
    </ext>
  </extLst>
</worksheet>
</file>

<file path=xl/worksheets/sheet17.xml><?xml version="1.0" encoding="utf-8"?>
<worksheet xmlns="http://schemas.openxmlformats.org/spreadsheetml/2006/main">
  <sheetPr>
    <tabColor rgb="FF808080"/>
    <outlinePr summaryBelow="1" summaryRight="1"/>
    <pageSetUpPr/>
  </sheetPr>
  <dimension ref="A1:M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2" customWidth="1" min="2" max="3"/>
    <col width="9" customWidth="1" min="4" max="5"/>
    <col width="10" customWidth="1" min="6" max="7"/>
    <col width="13" customWidth="1" min="8" max="8"/>
    <col width="9" customWidth="1" min="9" max="12"/>
    <col width="10" customWidth="1" min="13" max="13"/>
  </cols>
  <sheetData>
    <row r="1" ht="31.5" customHeight="1">
      <c r="A1" s="5" t="inlineStr">
        <is>
          <t>RFI No</t>
        </is>
      </c>
      <c r="B1" s="5" t="inlineStr">
        <is>
          <t>N° pipe</t>
        </is>
      </c>
      <c r="C1" s="5" t="inlineStr">
        <is>
          <t>N° de coulée</t>
        </is>
      </c>
      <c r="D1" s="5" t="inlineStr">
        <is>
          <t>Diamètre</t>
        </is>
      </c>
      <c r="E1" s="5" t="inlineStr">
        <is>
          <t>Matériel</t>
        </is>
      </c>
      <c r="F1" s="5" t="inlineStr">
        <is>
          <t>Ep. nominale (mm)</t>
        </is>
      </c>
      <c r="G1" s="5" t="inlineStr">
        <is>
          <t>Ep. mesurée (mm)</t>
        </is>
      </c>
      <c r="H1" s="5" t="inlineStr">
        <is>
          <t>Rayon de courbure</t>
        </is>
      </c>
      <c r="I1" s="5" t="inlineStr">
        <is>
          <t>Angle</t>
        </is>
      </c>
      <c r="J1" s="5" t="inlineStr">
        <is>
          <t>Jauge 97 % ND</t>
        </is>
      </c>
      <c r="K1" s="5" t="inlineStr">
        <is>
          <t>Extrémités ≥ 1.5 m</t>
        </is>
      </c>
      <c r="L1" s="5" t="inlineStr">
        <is>
          <t>Traçabilité</t>
        </is>
      </c>
      <c r="M1" s="5" t="inlineStr">
        <is>
          <t>Évaluation générale</t>
        </is>
      </c>
    </row>
    <row r="2">
      <c r="A2" s="33" t="inlineStr">
        <is>
          <t>21063-G4-PPL-RFI-0188</t>
        </is>
      </c>
      <c r="B2" s="33" t="inlineStr">
        <is>
          <t>2083690</t>
        </is>
      </c>
      <c r="C2" s="33" t="inlineStr">
        <is>
          <t>15421105</t>
        </is>
      </c>
      <c r="D2" s="33" t="inlineStr">
        <is>
          <t>16"</t>
        </is>
      </c>
      <c r="E2" s="33" t="inlineStr">
        <is>
          <t>CC</t>
        </is>
      </c>
      <c r="F2" s="33" t="inlineStr">
        <is>
          <t>9.52</t>
        </is>
      </c>
      <c r="G2" s="33" t="inlineStr">
        <is>
          <t>9.51</t>
        </is>
      </c>
      <c r="H2" s="33" t="inlineStr">
        <is>
          <t>40 x ND</t>
        </is>
      </c>
      <c r="I2" s="33" t="inlineStr">
        <is>
          <t>29.01°</t>
        </is>
      </c>
      <c r="J2" s="33" t="inlineStr">
        <is>
          <t>Oui</t>
        </is>
      </c>
      <c r="K2" s="33" t="inlineStr">
        <is>
          <t>Oui</t>
        </is>
      </c>
      <c r="L2" s="33" t="inlineStr">
        <is>
          <t>C</t>
        </is>
      </c>
      <c r="M2" s="33" t="inlineStr">
        <is>
          <t>Acc</t>
        </is>
      </c>
    </row>
    <row r="3">
      <c r="A3" s="33" t="n"/>
      <c r="B3" s="33" t="n"/>
      <c r="C3" s="33" t="n"/>
      <c r="D3" s="33" t="n"/>
      <c r="E3" s="33" t="n"/>
      <c r="F3" s="33" t="n"/>
      <c r="G3" s="33" t="n"/>
      <c r="H3" s="33" t="n"/>
      <c r="I3" s="33" t="n"/>
      <c r="J3" s="33" t="n"/>
      <c r="K3" s="33" t="n"/>
      <c r="L3" s="33" t="n"/>
      <c r="M3" s="33" t="n"/>
    </row>
    <row r="4">
      <c r="A4" s="33" t="n"/>
      <c r="B4" s="33" t="n"/>
      <c r="C4" s="33" t="n"/>
      <c r="D4" s="33" t="n"/>
      <c r="E4" s="33" t="n"/>
      <c r="F4" s="33" t="n"/>
      <c r="G4" s="33" t="n"/>
      <c r="H4" s="33" t="n"/>
      <c r="I4" s="33" t="n"/>
      <c r="J4" s="33" t="n"/>
      <c r="K4" s="33" t="n"/>
      <c r="L4" s="33" t="n"/>
      <c r="M4" s="33" t="n"/>
    </row>
    <row r="5">
      <c r="A5" s="33" t="n"/>
      <c r="B5" s="33" t="n"/>
      <c r="C5" s="33" t="n"/>
      <c r="D5" s="33" t="n"/>
      <c r="E5" s="33" t="n"/>
      <c r="F5" s="33" t="n"/>
      <c r="G5" s="33" t="n"/>
      <c r="H5" s="33" t="n"/>
      <c r="I5" s="33" t="n"/>
      <c r="J5" s="33" t="n"/>
      <c r="K5" s="33" t="n"/>
      <c r="L5" s="33" t="n"/>
      <c r="M5" s="33" t="n"/>
    </row>
    <row r="6">
      <c r="A6" s="33" t="n"/>
      <c r="B6" s="33" t="n"/>
      <c r="C6" s="33" t="n"/>
      <c r="D6" s="33" t="n"/>
      <c r="E6" s="33" t="n"/>
      <c r="F6" s="33" t="n"/>
      <c r="G6" s="33" t="n"/>
      <c r="H6" s="33" t="n"/>
      <c r="I6" s="33" t="n"/>
      <c r="J6" s="33" t="n"/>
      <c r="K6" s="33" t="n"/>
      <c r="L6" s="33" t="n"/>
      <c r="M6" s="33" t="n"/>
    </row>
    <row r="7">
      <c r="A7" s="33" t="n"/>
      <c r="B7" s="33" t="n"/>
      <c r="C7" s="33" t="n"/>
      <c r="D7" s="33" t="n"/>
      <c r="E7" s="33" t="n"/>
      <c r="F7" s="33" t="n"/>
      <c r="G7" s="33" t="n"/>
      <c r="H7" s="33" t="n"/>
      <c r="I7" s="33" t="n"/>
      <c r="J7" s="33" t="n"/>
      <c r="K7" s="33" t="n"/>
      <c r="L7" s="33" t="n"/>
      <c r="M7" s="33" t="n"/>
    </row>
    <row r="8">
      <c r="A8" s="33" t="n"/>
      <c r="B8" s="33" t="n"/>
      <c r="C8" s="33" t="n"/>
      <c r="D8" s="33" t="n"/>
      <c r="E8" s="33" t="n"/>
      <c r="F8" s="33" t="n"/>
      <c r="G8" s="33" t="n"/>
      <c r="H8" s="33" t="n"/>
      <c r="I8" s="33" t="n"/>
      <c r="J8" s="33" t="n"/>
      <c r="K8" s="33" t="n"/>
      <c r="L8" s="33" t="n"/>
      <c r="M8" s="33" t="n"/>
    </row>
    <row r="9">
      <c r="A9" s="33" t="n"/>
      <c r="B9" s="33" t="n"/>
      <c r="C9" s="33" t="n"/>
      <c r="D9" s="33" t="n"/>
      <c r="E9" s="33" t="n"/>
      <c r="F9" s="33" t="n"/>
      <c r="G9" s="33" t="n"/>
      <c r="H9" s="33" t="n"/>
      <c r="I9" s="33" t="n"/>
      <c r="J9" s="33" t="n"/>
      <c r="K9" s="33" t="n"/>
      <c r="L9" s="33" t="n"/>
      <c r="M9" s="33" t="n"/>
    </row>
    <row r="10">
      <c r="A10" s="33" t="n"/>
      <c r="B10" s="33" t="n"/>
      <c r="C10" s="33" t="n"/>
      <c r="D10" s="33" t="n"/>
      <c r="E10" s="33" t="n"/>
      <c r="F10" s="33" t="n"/>
      <c r="G10" s="33" t="n"/>
      <c r="H10" s="33" t="n"/>
      <c r="I10" s="33" t="n"/>
      <c r="J10" s="33" t="n"/>
      <c r="K10" s="33" t="n"/>
      <c r="L10" s="33" t="n"/>
      <c r="M10" s="33" t="n"/>
    </row>
    <row r="11">
      <c r="A11" s="33" t="n"/>
      <c r="B11" s="33" t="n"/>
      <c r="C11" s="33" t="n"/>
      <c r="D11" s="33" t="n"/>
      <c r="E11" s="33" t="n"/>
      <c r="F11" s="33" t="n"/>
      <c r="G11" s="33" t="n"/>
      <c r="H11" s="33" t="n"/>
      <c r="I11" s="33" t="n"/>
      <c r="J11" s="33" t="n"/>
      <c r="K11" s="33" t="n"/>
      <c r="L11" s="33" t="n"/>
      <c r="M11" s="33" t="n"/>
    </row>
    <row r="12">
      <c r="A12" s="33" t="n"/>
      <c r="B12" s="33" t="n"/>
      <c r="C12" s="33" t="n"/>
      <c r="D12" s="33" t="n"/>
      <c r="E12" s="33" t="n"/>
      <c r="F12" s="33" t="n"/>
      <c r="G12" s="33" t="n"/>
      <c r="H12" s="33" t="n"/>
      <c r="I12" s="33" t="n"/>
      <c r="J12" s="33" t="n"/>
      <c r="K12" s="33" t="n"/>
      <c r="L12" s="33" t="n"/>
      <c r="M12" s="33" t="n"/>
    </row>
    <row r="13">
      <c r="A13" s="33" t="n"/>
      <c r="B13" s="33" t="n"/>
      <c r="C13" s="33" t="n"/>
      <c r="D13" s="33" t="n"/>
      <c r="E13" s="33" t="n"/>
      <c r="F13" s="33" t="n"/>
      <c r="G13" s="33" t="n"/>
      <c r="H13" s="33" t="n"/>
      <c r="I13" s="33" t="n"/>
      <c r="J13" s="33" t="n"/>
      <c r="K13" s="33" t="n"/>
      <c r="L13" s="33" t="n"/>
      <c r="M13" s="33" t="n"/>
    </row>
    <row r="14">
      <c r="A14" s="33" t="n"/>
      <c r="B14" s="33" t="n"/>
      <c r="C14" s="33" t="n"/>
      <c r="D14" s="33" t="n"/>
      <c r="E14" s="33" t="n"/>
      <c r="F14" s="33" t="n"/>
      <c r="G14" s="33" t="n"/>
      <c r="H14" s="33" t="n"/>
      <c r="I14" s="33" t="n"/>
      <c r="J14" s="33" t="n"/>
      <c r="K14" s="33" t="n"/>
      <c r="L14" s="33" t="n"/>
      <c r="M14" s="33" t="n"/>
    </row>
    <row r="15">
      <c r="A15" s="33" t="n"/>
      <c r="B15" s="33" t="n"/>
      <c r="C15" s="33" t="n"/>
      <c r="D15" s="33" t="n"/>
      <c r="E15" s="33" t="n"/>
      <c r="F15" s="33" t="n"/>
      <c r="G15" s="33" t="n"/>
      <c r="H15" s="33" t="n"/>
      <c r="I15" s="33" t="n"/>
      <c r="J15" s="33" t="n"/>
      <c r="K15" s="33" t="n"/>
      <c r="L15" s="33" t="n"/>
      <c r="M15" s="33" t="n"/>
    </row>
    <row r="16">
      <c r="A16" s="33" t="n"/>
      <c r="B16" s="33" t="n"/>
      <c r="C16" s="33" t="n"/>
      <c r="D16" s="33" t="n"/>
      <c r="E16" s="33" t="n"/>
      <c r="F16" s="33" t="n"/>
      <c r="G16" s="33" t="n"/>
      <c r="H16" s="33" t="n"/>
      <c r="I16" s="33" t="n"/>
      <c r="J16" s="33" t="n"/>
      <c r="K16" s="33" t="n"/>
      <c r="L16" s="33" t="n"/>
      <c r="M16" s="33" t="n"/>
    </row>
    <row r="17">
      <c r="A17" s="33" t="n"/>
      <c r="B17" s="33" t="n"/>
      <c r="C17" s="33" t="n"/>
      <c r="D17" s="33" t="n"/>
      <c r="E17" s="33" t="n"/>
      <c r="F17" s="33" t="n"/>
      <c r="G17" s="33" t="n"/>
      <c r="H17" s="33" t="n"/>
      <c r="I17" s="33" t="n"/>
      <c r="J17" s="33" t="n"/>
      <c r="K17" s="33" t="n"/>
      <c r="L17" s="33" t="n"/>
      <c r="M17" s="33" t="n"/>
    </row>
    <row r="18">
      <c r="A18" s="33" t="n"/>
      <c r="B18" s="33" t="n"/>
      <c r="C18" s="33" t="n"/>
      <c r="D18" s="33" t="n"/>
      <c r="E18" s="33" t="n"/>
      <c r="F18" s="33" t="n"/>
      <c r="G18" s="33" t="n"/>
      <c r="H18" s="33" t="n"/>
      <c r="I18" s="33" t="n"/>
      <c r="J18" s="33" t="n"/>
      <c r="K18" s="33" t="n"/>
      <c r="L18" s="33" t="n"/>
      <c r="M18" s="33" t="n"/>
    </row>
    <row r="19">
      <c r="A19" s="33" t="n"/>
      <c r="B19" s="33" t="n"/>
      <c r="C19" s="33" t="n"/>
      <c r="D19" s="33" t="n"/>
      <c r="E19" s="33" t="n"/>
      <c r="F19" s="33" t="n"/>
      <c r="G19" s="33" t="n"/>
      <c r="H19" s="33" t="n"/>
      <c r="I19" s="33" t="n"/>
      <c r="J19" s="33" t="n"/>
      <c r="K19" s="33" t="n"/>
      <c r="L19" s="33" t="n"/>
      <c r="M19" s="33" t="n"/>
    </row>
    <row r="20">
      <c r="A20" s="33" t="n"/>
      <c r="B20" s="33" t="n"/>
      <c r="C20" s="33" t="n"/>
      <c r="D20" s="33" t="n"/>
      <c r="E20" s="33" t="n"/>
      <c r="F20" s="33" t="n"/>
      <c r="G20" s="33" t="n"/>
      <c r="H20" s="33" t="n"/>
      <c r="I20" s="33" t="n"/>
      <c r="J20" s="33" t="n"/>
      <c r="K20" s="33" t="n"/>
      <c r="L20" s="33" t="n"/>
      <c r="M20" s="33" t="n"/>
    </row>
    <row r="21">
      <c r="A21" s="33" t="n"/>
      <c r="B21" s="33" t="n"/>
      <c r="C21" s="33" t="n"/>
      <c r="D21" s="33" t="n"/>
      <c r="E21" s="33" t="n"/>
      <c r="F21" s="33" t="n"/>
      <c r="G21" s="33" t="n"/>
      <c r="H21" s="33" t="n"/>
      <c r="I21" s="33" t="n"/>
      <c r="J21" s="33" t="n"/>
      <c r="K21" s="33" t="n"/>
      <c r="L21" s="33" t="n"/>
      <c r="M21" s="33" t="n"/>
    </row>
    <row r="22">
      <c r="A22" s="33" t="n"/>
      <c r="B22" s="33" t="n"/>
      <c r="C22" s="33" t="n"/>
      <c r="D22" s="33" t="n"/>
      <c r="E22" s="33" t="n"/>
      <c r="F22" s="33" t="n"/>
      <c r="G22" s="33" t="n"/>
      <c r="H22" s="33" t="n"/>
      <c r="I22" s="33" t="n"/>
      <c r="J22" s="33" t="n"/>
      <c r="K22" s="33" t="n"/>
      <c r="L22" s="33" t="n"/>
      <c r="M22" s="33" t="n"/>
    </row>
    <row r="23">
      <c r="A23" s="33" t="n"/>
      <c r="B23" s="33" t="n"/>
      <c r="C23" s="33" t="n"/>
      <c r="D23" s="33" t="n"/>
      <c r="E23" s="33" t="n"/>
      <c r="F23" s="33" t="n"/>
      <c r="G23" s="33" t="n"/>
      <c r="H23" s="33" t="n"/>
      <c r="I23" s="33" t="n"/>
      <c r="J23" s="33" t="n"/>
      <c r="K23" s="33" t="n"/>
      <c r="L23" s="33" t="n"/>
      <c r="M23" s="33" t="n"/>
    </row>
    <row r="24">
      <c r="A24" s="33" t="n"/>
      <c r="B24" s="33" t="n"/>
      <c r="C24" s="33" t="n"/>
      <c r="D24" s="33" t="n"/>
      <c r="E24" s="33" t="n"/>
      <c r="F24" s="33" t="n"/>
      <c r="G24" s="33" t="n"/>
      <c r="H24" s="33" t="n"/>
      <c r="I24" s="33" t="n"/>
      <c r="J24" s="33" t="n"/>
      <c r="K24" s="33" t="n"/>
      <c r="L24" s="33" t="n"/>
      <c r="M24" s="33" t="n"/>
    </row>
    <row r="25">
      <c r="A25" s="33" t="n"/>
      <c r="B25" s="33" t="n"/>
      <c r="C25" s="33" t="n"/>
      <c r="D25" s="33" t="n"/>
      <c r="E25" s="33" t="n"/>
      <c r="F25" s="33" t="n"/>
      <c r="G25" s="33" t="n"/>
      <c r="H25" s="33" t="n"/>
      <c r="I25" s="33" t="n"/>
      <c r="J25" s="33" t="n"/>
      <c r="K25" s="33" t="n"/>
      <c r="L25" s="33" t="n"/>
      <c r="M25" s="33" t="n"/>
    </row>
    <row r="26">
      <c r="A26" s="33" t="n"/>
      <c r="B26" s="33" t="n"/>
      <c r="C26" s="33" t="n"/>
      <c r="D26" s="33" t="n"/>
      <c r="E26" s="33" t="n"/>
      <c r="F26" s="33" t="n"/>
      <c r="G26" s="33" t="n"/>
      <c r="H26" s="33" t="n"/>
      <c r="I26" s="33" t="n"/>
      <c r="J26" s="33" t="n"/>
      <c r="K26" s="33" t="n"/>
      <c r="L26" s="33" t="n"/>
      <c r="M26" s="33" t="n"/>
    </row>
    <row r="27">
      <c r="A27" s="33" t="n"/>
      <c r="B27" s="33" t="n"/>
      <c r="C27" s="33" t="n"/>
      <c r="D27" s="33" t="n"/>
      <c r="E27" s="33" t="n"/>
      <c r="F27" s="33" t="n"/>
      <c r="G27" s="33" t="n"/>
      <c r="H27" s="33" t="n"/>
      <c r="I27" s="33" t="n"/>
      <c r="J27" s="33" t="n"/>
      <c r="K27" s="33" t="n"/>
      <c r="L27" s="33" t="n"/>
      <c r="M27" s="33" t="n"/>
    </row>
    <row r="28">
      <c r="A28" s="33" t="n"/>
      <c r="B28" s="33" t="n"/>
      <c r="C28" s="33" t="n"/>
      <c r="D28" s="33" t="n"/>
      <c r="E28" s="33" t="n"/>
      <c r="F28" s="33" t="n"/>
      <c r="G28" s="33" t="n"/>
      <c r="H28" s="33" t="n"/>
      <c r="I28" s="33" t="n"/>
      <c r="J28" s="33" t="n"/>
      <c r="K28" s="33" t="n"/>
      <c r="L28" s="33" t="n"/>
      <c r="M28" s="33" t="n"/>
    </row>
    <row r="29">
      <c r="A29" s="33" t="n"/>
      <c r="B29" s="33" t="n"/>
      <c r="C29" s="33" t="n"/>
      <c r="D29" s="33" t="n"/>
      <c r="E29" s="33" t="n"/>
      <c r="F29" s="33" t="n"/>
      <c r="G29" s="33" t="n"/>
      <c r="H29" s="33" t="n"/>
      <c r="I29" s="33" t="n"/>
      <c r="J29" s="33" t="n"/>
      <c r="K29" s="33" t="n"/>
      <c r="L29" s="33" t="n"/>
      <c r="M29" s="33" t="n"/>
    </row>
    <row r="30">
      <c r="A30" s="33" t="n"/>
      <c r="B30" s="33" t="n"/>
      <c r="C30" s="33" t="n"/>
      <c r="D30" s="33" t="n"/>
      <c r="E30" s="33" t="n"/>
      <c r="F30" s="33" t="n"/>
      <c r="G30" s="33" t="n"/>
      <c r="H30" s="33" t="n"/>
      <c r="I30" s="33" t="n"/>
      <c r="J30" s="33" t="n"/>
      <c r="K30" s="33" t="n"/>
      <c r="L30" s="33" t="n"/>
      <c r="M30" s="33" t="n"/>
    </row>
    <row r="31">
      <c r="A31" s="33" t="n"/>
      <c r="B31" s="33" t="n"/>
      <c r="C31" s="33" t="n"/>
      <c r="D31" s="33" t="n"/>
      <c r="E31" s="33" t="n"/>
      <c r="F31" s="33" t="n"/>
      <c r="G31" s="33" t="n"/>
      <c r="H31" s="33" t="n"/>
      <c r="I31" s="33" t="n"/>
      <c r="J31" s="33" t="n"/>
      <c r="K31" s="33" t="n"/>
      <c r="L31" s="33" t="n"/>
      <c r="M31" s="33" t="n"/>
    </row>
    <row r="32">
      <c r="A32" s="33" t="n"/>
      <c r="B32" s="33" t="n"/>
      <c r="C32" s="33" t="n"/>
      <c r="D32" s="33" t="n"/>
      <c r="E32" s="33" t="n"/>
      <c r="F32" s="33" t="n"/>
      <c r="G32" s="33" t="n"/>
      <c r="H32" s="33" t="n"/>
      <c r="I32" s="33" t="n"/>
      <c r="J32" s="33" t="n"/>
      <c r="K32" s="33" t="n"/>
      <c r="L32" s="33" t="n"/>
      <c r="M32" s="33" t="n"/>
    </row>
    <row r="33">
      <c r="A33" s="33" t="n"/>
      <c r="B33" s="33" t="n"/>
      <c r="C33" s="33" t="n"/>
      <c r="D33" s="33" t="n"/>
      <c r="E33" s="33" t="n"/>
      <c r="F33" s="33" t="n"/>
      <c r="G33" s="33" t="n"/>
      <c r="H33" s="33" t="n"/>
      <c r="I33" s="33" t="n"/>
      <c r="J33" s="33" t="n"/>
      <c r="K33" s="33" t="n"/>
      <c r="L33" s="33" t="n"/>
      <c r="M33" s="33" t="n"/>
    </row>
    <row r="34">
      <c r="A34" s="33" t="n"/>
      <c r="B34" s="33" t="n"/>
      <c r="C34" s="33" t="n"/>
      <c r="D34" s="33" t="n"/>
      <c r="E34" s="33" t="n"/>
      <c r="F34" s="33" t="n"/>
      <c r="G34" s="33" t="n"/>
      <c r="H34" s="33" t="n"/>
      <c r="I34" s="33" t="n"/>
      <c r="J34" s="33" t="n"/>
      <c r="K34" s="33" t="n"/>
      <c r="L34" s="33" t="n"/>
      <c r="M34" s="33" t="n"/>
    </row>
    <row r="35">
      <c r="A35" s="33" t="n"/>
      <c r="B35" s="33" t="n"/>
      <c r="C35" s="33" t="n"/>
      <c r="D35" s="33" t="n"/>
      <c r="E35" s="33" t="n"/>
      <c r="F35" s="33" t="n"/>
      <c r="G35" s="33" t="n"/>
      <c r="H35" s="33" t="n"/>
      <c r="I35" s="33" t="n"/>
      <c r="J35" s="33" t="n"/>
      <c r="K35" s="33" t="n"/>
      <c r="L35" s="33" t="n"/>
      <c r="M35" s="33" t="n"/>
    </row>
    <row r="36">
      <c r="A36" s="33" t="n"/>
      <c r="B36" s="33" t="n"/>
      <c r="C36" s="33" t="n"/>
      <c r="D36" s="33" t="n"/>
      <c r="E36" s="33" t="n"/>
      <c r="F36" s="33" t="n"/>
      <c r="G36" s="33" t="n"/>
      <c r="H36" s="33" t="n"/>
      <c r="I36" s="33" t="n"/>
      <c r="J36" s="33" t="n"/>
      <c r="K36" s="33" t="n"/>
      <c r="L36" s="33" t="n"/>
      <c r="M36" s="33" t="n"/>
    </row>
    <row r="37">
      <c r="A37" s="33" t="n"/>
      <c r="B37" s="33" t="n"/>
      <c r="C37" s="33" t="n"/>
      <c r="D37" s="33" t="n"/>
      <c r="E37" s="33" t="n"/>
      <c r="F37" s="33" t="n"/>
      <c r="G37" s="33" t="n"/>
      <c r="H37" s="33" t="n"/>
      <c r="I37" s="33" t="n"/>
      <c r="J37" s="33" t="n"/>
      <c r="K37" s="33" t="n"/>
      <c r="L37" s="33" t="n"/>
      <c r="M37" s="33" t="n"/>
    </row>
    <row r="38">
      <c r="A38" s="33" t="n"/>
      <c r="B38" s="33" t="n"/>
      <c r="C38" s="33" t="n"/>
      <c r="D38" s="33" t="n"/>
      <c r="E38" s="33" t="n"/>
      <c r="F38" s="33" t="n"/>
      <c r="G38" s="33" t="n"/>
      <c r="H38" s="33" t="n"/>
      <c r="I38" s="33" t="n"/>
      <c r="J38" s="33" t="n"/>
      <c r="K38" s="33" t="n"/>
      <c r="L38" s="33" t="n"/>
      <c r="M38" s="33" t="n"/>
    </row>
    <row r="39">
      <c r="A39" s="33" t="n"/>
      <c r="B39" s="33" t="n"/>
      <c r="C39" s="33" t="n"/>
      <c r="D39" s="33" t="n"/>
      <c r="E39" s="33" t="n"/>
      <c r="F39" s="33" t="n"/>
      <c r="G39" s="33" t="n"/>
      <c r="H39" s="33" t="n"/>
      <c r="I39" s="33" t="n"/>
      <c r="J39" s="33" t="n"/>
      <c r="K39" s="33" t="n"/>
      <c r="L39" s="33" t="n"/>
      <c r="M39" s="33" t="n"/>
    </row>
    <row r="40">
      <c r="A40" s="33" t="n"/>
      <c r="B40" s="33" t="n"/>
      <c r="C40" s="33" t="n"/>
      <c r="D40" s="33" t="n"/>
      <c r="E40" s="33" t="n"/>
      <c r="F40" s="33" t="n"/>
      <c r="G40" s="33" t="n"/>
      <c r="H40" s="33" t="n"/>
      <c r="I40" s="33" t="n"/>
      <c r="J40" s="33" t="n"/>
      <c r="K40" s="33" t="n"/>
      <c r="L40" s="33" t="n"/>
      <c r="M40" s="33" t="n"/>
    </row>
    <row r="41">
      <c r="A41" s="33" t="n"/>
      <c r="B41" s="33" t="n"/>
      <c r="C41" s="33" t="n"/>
      <c r="D41" s="33" t="n"/>
      <c r="E41" s="33" t="n"/>
      <c r="F41" s="33" t="n"/>
      <c r="G41" s="33" t="n"/>
      <c r="H41" s="33" t="n"/>
      <c r="I41" s="33" t="n"/>
      <c r="J41" s="33" t="n"/>
      <c r="K41" s="33" t="n"/>
      <c r="L41" s="33" t="n"/>
      <c r="M41" s="33" t="n"/>
    </row>
    <row r="42">
      <c r="A42" s="33" t="n"/>
      <c r="B42" s="33" t="n"/>
      <c r="C42" s="33" t="n"/>
      <c r="D42" s="33" t="n"/>
      <c r="E42" s="33" t="n"/>
      <c r="F42" s="33" t="n"/>
      <c r="G42" s="33" t="n"/>
      <c r="H42" s="33" t="n"/>
      <c r="I42" s="33" t="n"/>
      <c r="J42" s="33" t="n"/>
      <c r="K42" s="33" t="n"/>
      <c r="L42" s="33" t="n"/>
      <c r="M42" s="33" t="n"/>
    </row>
    <row r="43">
      <c r="A43" s="33" t="n"/>
      <c r="B43" s="33" t="n"/>
      <c r="C43" s="33" t="n"/>
      <c r="D43" s="33" t="n"/>
      <c r="E43" s="33" t="n"/>
      <c r="F43" s="33" t="n"/>
      <c r="G43" s="33" t="n"/>
      <c r="H43" s="33" t="n"/>
      <c r="I43" s="33" t="n"/>
      <c r="J43" s="33" t="n"/>
      <c r="K43" s="33" t="n"/>
      <c r="L43" s="33" t="n"/>
      <c r="M43" s="33" t="n"/>
    </row>
    <row r="44">
      <c r="A44" s="33" t="n"/>
      <c r="B44" s="33" t="n"/>
      <c r="C44" s="33" t="n"/>
      <c r="D44" s="33" t="n"/>
      <c r="E44" s="33" t="n"/>
      <c r="F44" s="33" t="n"/>
      <c r="G44" s="33" t="n"/>
      <c r="H44" s="33" t="n"/>
      <c r="I44" s="33" t="n"/>
      <c r="J44" s="33" t="n"/>
      <c r="K44" s="33" t="n"/>
      <c r="L44" s="33" t="n"/>
      <c r="M44" s="33" t="n"/>
    </row>
    <row r="45">
      <c r="A45" s="33" t="n"/>
      <c r="B45" s="33" t="n"/>
      <c r="C45" s="33" t="n"/>
      <c r="D45" s="33" t="n"/>
      <c r="E45" s="33" t="n"/>
      <c r="F45" s="33" t="n"/>
      <c r="G45" s="33" t="n"/>
      <c r="H45" s="33" t="n"/>
      <c r="I45" s="33" t="n"/>
      <c r="J45" s="33" t="n"/>
      <c r="K45" s="33" t="n"/>
      <c r="L45" s="33" t="n"/>
      <c r="M45" s="33" t="n"/>
    </row>
    <row r="46">
      <c r="A46" s="33" t="n"/>
      <c r="B46" s="33" t="n"/>
      <c r="C46" s="33" t="n"/>
      <c r="D46" s="33" t="n"/>
      <c r="E46" s="33" t="n"/>
      <c r="F46" s="33" t="n"/>
      <c r="G46" s="33" t="n"/>
      <c r="H46" s="33" t="n"/>
      <c r="I46" s="33" t="n"/>
      <c r="J46" s="33" t="n"/>
      <c r="K46" s="33" t="n"/>
      <c r="L46" s="33" t="n"/>
      <c r="M46" s="33" t="n"/>
    </row>
    <row r="47">
      <c r="A47" s="33" t="n"/>
      <c r="B47" s="33" t="n"/>
      <c r="C47" s="33" t="n"/>
      <c r="D47" s="33" t="n"/>
      <c r="E47" s="33" t="n"/>
      <c r="F47" s="33" t="n"/>
      <c r="G47" s="33" t="n"/>
      <c r="H47" s="33" t="n"/>
      <c r="I47" s="33" t="n"/>
      <c r="J47" s="33" t="n"/>
      <c r="K47" s="33" t="n"/>
      <c r="L47" s="33" t="n"/>
      <c r="M47" s="33" t="n"/>
    </row>
    <row r="48">
      <c r="A48" s="33" t="n"/>
      <c r="B48" s="33" t="n"/>
      <c r="C48" s="33" t="n"/>
      <c r="D48" s="33" t="n"/>
      <c r="E48" s="33" t="n"/>
      <c r="F48" s="33" t="n"/>
      <c r="G48" s="33" t="n"/>
      <c r="H48" s="33" t="n"/>
      <c r="I48" s="33" t="n"/>
      <c r="J48" s="33" t="n"/>
      <c r="K48" s="33" t="n"/>
      <c r="L48" s="33" t="n"/>
      <c r="M48" s="33" t="n"/>
    </row>
    <row r="49">
      <c r="A49" s="33" t="n"/>
      <c r="B49" s="33" t="n"/>
      <c r="C49" s="33" t="n"/>
      <c r="D49" s="33" t="n"/>
      <c r="E49" s="33" t="n"/>
      <c r="F49" s="33" t="n"/>
      <c r="G49" s="33" t="n"/>
      <c r="H49" s="33" t="n"/>
      <c r="I49" s="33" t="n"/>
      <c r="J49" s="33" t="n"/>
      <c r="K49" s="33" t="n"/>
      <c r="L49" s="33" t="n"/>
      <c r="M49" s="33" t="n"/>
    </row>
    <row r="50">
      <c r="A50" s="33" t="n"/>
      <c r="B50" s="33" t="n"/>
      <c r="C50" s="33" t="n"/>
      <c r="D50" s="33" t="n"/>
      <c r="E50" s="33" t="n"/>
      <c r="F50" s="33" t="n"/>
      <c r="G50" s="33" t="n"/>
      <c r="H50" s="33" t="n"/>
      <c r="I50" s="33" t="n"/>
      <c r="J50" s="33" t="n"/>
      <c r="K50" s="33" t="n"/>
      <c r="L50" s="33" t="n"/>
      <c r="M50" s="33" t="n"/>
    </row>
    <row r="51">
      <c r="A51" s="33" t="n"/>
      <c r="B51" s="33" t="n"/>
      <c r="C51" s="33" t="n"/>
      <c r="D51" s="33" t="n"/>
      <c r="E51" s="33" t="n"/>
      <c r="F51" s="33" t="n"/>
      <c r="G51" s="33" t="n"/>
      <c r="H51" s="33" t="n"/>
      <c r="I51" s="33" t="n"/>
      <c r="J51" s="33" t="n"/>
      <c r="K51" s="33" t="n"/>
      <c r="L51" s="33" t="n"/>
      <c r="M51" s="33" t="n"/>
    </row>
    <row r="52">
      <c r="A52" s="33" t="n"/>
      <c r="B52" s="33" t="n"/>
      <c r="C52" s="33" t="n"/>
      <c r="D52" s="33" t="n"/>
      <c r="E52" s="33" t="n"/>
      <c r="F52" s="33" t="n"/>
      <c r="G52" s="33" t="n"/>
      <c r="H52" s="33" t="n"/>
      <c r="I52" s="33" t="n"/>
      <c r="J52" s="33" t="n"/>
      <c r="K52" s="33" t="n"/>
      <c r="L52" s="33" t="n"/>
      <c r="M52" s="33" t="n"/>
    </row>
    <row r="53">
      <c r="A53" s="33" t="n"/>
      <c r="B53" s="33" t="n"/>
      <c r="C53" s="33" t="n"/>
      <c r="D53" s="33" t="n"/>
      <c r="E53" s="33" t="n"/>
      <c r="F53" s="33" t="n"/>
      <c r="G53" s="33" t="n"/>
      <c r="H53" s="33" t="n"/>
      <c r="I53" s="33" t="n"/>
      <c r="J53" s="33" t="n"/>
      <c r="K53" s="33" t="n"/>
      <c r="L53" s="33" t="n"/>
      <c r="M53" s="33" t="n"/>
    </row>
    <row r="54">
      <c r="A54" s="33" t="n"/>
      <c r="B54" s="33" t="n"/>
      <c r="C54" s="33" t="n"/>
      <c r="D54" s="33" t="n"/>
      <c r="E54" s="33" t="n"/>
      <c r="F54" s="33" t="n"/>
      <c r="G54" s="33" t="n"/>
      <c r="H54" s="33" t="n"/>
      <c r="I54" s="33" t="n"/>
      <c r="J54" s="33" t="n"/>
      <c r="K54" s="33" t="n"/>
      <c r="L54" s="33" t="n"/>
      <c r="M54" s="33" t="n"/>
    </row>
    <row r="55">
      <c r="A55" s="33" t="n"/>
      <c r="B55" s="33" t="n"/>
      <c r="C55" s="33" t="n"/>
      <c r="D55" s="33" t="n"/>
      <c r="E55" s="33" t="n"/>
      <c r="F55" s="33" t="n"/>
      <c r="G55" s="33" t="n"/>
      <c r="H55" s="33" t="n"/>
      <c r="I55" s="33" t="n"/>
      <c r="J55" s="33" t="n"/>
      <c r="K55" s="33" t="n"/>
      <c r="L55" s="33" t="n"/>
      <c r="M55" s="33" t="n"/>
    </row>
    <row r="56">
      <c r="A56" s="33" t="n"/>
      <c r="B56" s="33" t="n"/>
      <c r="C56" s="33" t="n"/>
      <c r="D56" s="33" t="n"/>
      <c r="E56" s="33" t="n"/>
      <c r="F56" s="33" t="n"/>
      <c r="G56" s="33" t="n"/>
      <c r="H56" s="33" t="n"/>
      <c r="I56" s="33" t="n"/>
      <c r="J56" s="33" t="n"/>
      <c r="K56" s="33" t="n"/>
      <c r="L56" s="33" t="n"/>
      <c r="M56" s="33" t="n"/>
    </row>
    <row r="57">
      <c r="A57" s="33" t="n"/>
      <c r="B57" s="33" t="n"/>
      <c r="C57" s="33" t="n"/>
      <c r="D57" s="33" t="n"/>
      <c r="E57" s="33" t="n"/>
      <c r="F57" s="33" t="n"/>
      <c r="G57" s="33" t="n"/>
      <c r="H57" s="33" t="n"/>
      <c r="I57" s="33" t="n"/>
      <c r="J57" s="33" t="n"/>
      <c r="K57" s="33" t="n"/>
      <c r="L57" s="33" t="n"/>
      <c r="M57" s="33" t="n"/>
    </row>
    <row r="58">
      <c r="A58" s="33" t="n"/>
      <c r="B58" s="33" t="n"/>
      <c r="C58" s="33" t="n"/>
      <c r="D58" s="33" t="n"/>
      <c r="E58" s="33" t="n"/>
      <c r="F58" s="33" t="n"/>
      <c r="G58" s="33" t="n"/>
      <c r="H58" s="33" t="n"/>
      <c r="I58" s="33" t="n"/>
      <c r="J58" s="33" t="n"/>
      <c r="K58" s="33" t="n"/>
      <c r="L58" s="33" t="n"/>
      <c r="M58" s="33" t="n"/>
    </row>
    <row r="59">
      <c r="A59" s="33" t="n"/>
      <c r="B59" s="33" t="n"/>
      <c r="C59" s="33" t="n"/>
      <c r="D59" s="33" t="n"/>
      <c r="E59" s="33" t="n"/>
      <c r="F59" s="33" t="n"/>
      <c r="G59" s="33" t="n"/>
      <c r="H59" s="33" t="n"/>
      <c r="I59" s="33" t="n"/>
      <c r="J59" s="33" t="n"/>
      <c r="K59" s="33" t="n"/>
      <c r="L59" s="33" t="n"/>
      <c r="M59" s="33" t="n"/>
    </row>
    <row r="60">
      <c r="A60" s="33" t="n"/>
      <c r="B60" s="33" t="n"/>
      <c r="C60" s="33" t="n"/>
      <c r="D60" s="33" t="n"/>
      <c r="E60" s="33" t="n"/>
      <c r="F60" s="33" t="n"/>
      <c r="G60" s="33" t="n"/>
      <c r="H60" s="33" t="n"/>
      <c r="I60" s="33" t="n"/>
      <c r="J60" s="33" t="n"/>
      <c r="K60" s="33" t="n"/>
      <c r="L60" s="33" t="n"/>
      <c r="M60" s="33" t="n"/>
    </row>
    <row r="61">
      <c r="A61" s="33" t="n"/>
      <c r="B61" s="33" t="n"/>
      <c r="C61" s="33" t="n"/>
      <c r="D61" s="33" t="n"/>
      <c r="E61" s="33" t="n"/>
      <c r="F61" s="33" t="n"/>
      <c r="G61" s="33" t="n"/>
      <c r="H61" s="33" t="n"/>
      <c r="I61" s="33" t="n"/>
      <c r="J61" s="33" t="n"/>
      <c r="K61" s="33" t="n"/>
      <c r="L61" s="33" t="n"/>
      <c r="M61" s="33" t="n"/>
    </row>
    <row r="62">
      <c r="A62" s="33" t="n"/>
      <c r="B62" s="33" t="n"/>
      <c r="C62" s="33" t="n"/>
      <c r="D62" s="33" t="n"/>
      <c r="E62" s="33" t="n"/>
      <c r="F62" s="33" t="n"/>
      <c r="G62" s="33" t="n"/>
      <c r="H62" s="33" t="n"/>
      <c r="I62" s="33" t="n"/>
      <c r="J62" s="33" t="n"/>
      <c r="K62" s="33" t="n"/>
      <c r="L62" s="33" t="n"/>
      <c r="M62" s="33" t="n"/>
    </row>
    <row r="63">
      <c r="A63" s="33" t="n"/>
      <c r="B63" s="33" t="n"/>
      <c r="C63" s="33" t="n"/>
      <c r="D63" s="33" t="n"/>
      <c r="E63" s="33" t="n"/>
      <c r="F63" s="33" t="n"/>
      <c r="G63" s="33" t="n"/>
      <c r="H63" s="33" t="n"/>
      <c r="I63" s="33" t="n"/>
      <c r="J63" s="33" t="n"/>
      <c r="K63" s="33" t="n"/>
      <c r="L63" s="33" t="n"/>
      <c r="M63" s="33" t="n"/>
    </row>
    <row r="64">
      <c r="A64" s="33" t="n"/>
      <c r="B64" s="33" t="n"/>
      <c r="C64" s="33" t="n"/>
      <c r="D64" s="33" t="n"/>
      <c r="E64" s="33" t="n"/>
      <c r="F64" s="33" t="n"/>
      <c r="G64" s="33" t="n"/>
      <c r="H64" s="33" t="n"/>
      <c r="I64" s="33" t="n"/>
      <c r="J64" s="33" t="n"/>
      <c r="K64" s="33" t="n"/>
      <c r="L64" s="33" t="n"/>
      <c r="M64" s="33" t="n"/>
    </row>
    <row r="65">
      <c r="A65" s="33" t="n"/>
      <c r="B65" s="33" t="n"/>
      <c r="C65" s="33" t="n"/>
      <c r="D65" s="33" t="n"/>
      <c r="E65" s="33" t="n"/>
      <c r="F65" s="33" t="n"/>
      <c r="G65" s="33" t="n"/>
      <c r="H65" s="33" t="n"/>
      <c r="I65" s="33" t="n"/>
      <c r="J65" s="33" t="n"/>
      <c r="K65" s="33" t="n"/>
      <c r="L65" s="33" t="n"/>
      <c r="M65" s="33" t="n"/>
    </row>
    <row r="66">
      <c r="A66" s="33" t="n"/>
      <c r="B66" s="33" t="n"/>
      <c r="C66" s="33" t="n"/>
      <c r="D66" s="33" t="n"/>
      <c r="E66" s="33" t="n"/>
      <c r="F66" s="33" t="n"/>
      <c r="G66" s="33" t="n"/>
      <c r="H66" s="33" t="n"/>
      <c r="I66" s="33" t="n"/>
      <c r="J66" s="33" t="n"/>
      <c r="K66" s="33" t="n"/>
      <c r="L66" s="33" t="n"/>
      <c r="M66" s="33" t="n"/>
    </row>
    <row r="67">
      <c r="A67" s="33" t="n"/>
      <c r="B67" s="33" t="n"/>
      <c r="C67" s="33" t="n"/>
      <c r="D67" s="33" t="n"/>
      <c r="E67" s="33" t="n"/>
      <c r="F67" s="33" t="n"/>
      <c r="G67" s="33" t="n"/>
      <c r="H67" s="33" t="n"/>
      <c r="I67" s="33" t="n"/>
      <c r="J67" s="33" t="n"/>
      <c r="K67" s="33" t="n"/>
      <c r="L67" s="33" t="n"/>
      <c r="M67" s="33" t="n"/>
    </row>
    <row r="68">
      <c r="A68" s="33" t="n"/>
      <c r="B68" s="33" t="n"/>
      <c r="C68" s="33" t="n"/>
      <c r="D68" s="33" t="n"/>
      <c r="E68" s="33" t="n"/>
      <c r="F68" s="33" t="n"/>
      <c r="G68" s="33" t="n"/>
      <c r="H68" s="33" t="n"/>
      <c r="I68" s="33" t="n"/>
      <c r="J68" s="33" t="n"/>
      <c r="K68" s="33" t="n"/>
      <c r="L68" s="33" t="n"/>
      <c r="M68" s="33" t="n"/>
    </row>
    <row r="69">
      <c r="A69" s="33" t="n"/>
      <c r="B69" s="33" t="n"/>
      <c r="C69" s="33" t="n"/>
      <c r="D69" s="33" t="n"/>
      <c r="E69" s="33" t="n"/>
      <c r="F69" s="33" t="n"/>
      <c r="G69" s="33" t="n"/>
      <c r="H69" s="33" t="n"/>
      <c r="I69" s="33" t="n"/>
      <c r="J69" s="33" t="n"/>
      <c r="K69" s="33" t="n"/>
      <c r="L69" s="33" t="n"/>
      <c r="M69" s="33" t="n"/>
    </row>
    <row r="70">
      <c r="A70" s="33" t="n"/>
      <c r="B70" s="33" t="n"/>
      <c r="C70" s="33" t="n"/>
      <c r="D70" s="33" t="n"/>
      <c r="E70" s="33" t="n"/>
      <c r="F70" s="33" t="n"/>
      <c r="G70" s="33" t="n"/>
      <c r="H70" s="33" t="n"/>
      <c r="I70" s="33" t="n"/>
      <c r="J70" s="33" t="n"/>
      <c r="K70" s="33" t="n"/>
      <c r="L70" s="33" t="n"/>
      <c r="M70" s="33" t="n"/>
    </row>
    <row r="71">
      <c r="A71" s="33" t="n"/>
      <c r="B71" s="33" t="n"/>
      <c r="C71" s="33" t="n"/>
      <c r="D71" s="33" t="n"/>
      <c r="E71" s="33" t="n"/>
      <c r="F71" s="33" t="n"/>
      <c r="G71" s="33" t="n"/>
      <c r="H71" s="33" t="n"/>
      <c r="I71" s="33" t="n"/>
      <c r="J71" s="33" t="n"/>
      <c r="K71" s="33" t="n"/>
      <c r="L71" s="33" t="n"/>
      <c r="M71" s="33" t="n"/>
    </row>
    <row r="72">
      <c r="A72" s="33" t="n"/>
      <c r="B72" s="33" t="n"/>
      <c r="C72" s="33" t="n"/>
      <c r="D72" s="33" t="n"/>
      <c r="E72" s="33" t="n"/>
      <c r="F72" s="33" t="n"/>
      <c r="G72" s="33" t="n"/>
      <c r="H72" s="33" t="n"/>
      <c r="I72" s="33" t="n"/>
      <c r="J72" s="33" t="n"/>
      <c r="K72" s="33" t="n"/>
      <c r="L72" s="33" t="n"/>
      <c r="M72" s="33" t="n"/>
    </row>
    <row r="73">
      <c r="A73" s="33" t="n"/>
      <c r="B73" s="33" t="n"/>
      <c r="C73" s="33" t="n"/>
      <c r="D73" s="33" t="n"/>
      <c r="E73" s="33" t="n"/>
      <c r="F73" s="33" t="n"/>
      <c r="G73" s="33" t="n"/>
      <c r="H73" s="33" t="n"/>
      <c r="I73" s="33" t="n"/>
      <c r="J73" s="33" t="n"/>
      <c r="K73" s="33" t="n"/>
      <c r="L73" s="33" t="n"/>
      <c r="M73" s="33" t="n"/>
    </row>
    <row r="74">
      <c r="A74" s="33" t="n"/>
      <c r="B74" s="33" t="n"/>
      <c r="C74" s="33" t="n"/>
      <c r="D74" s="33" t="n"/>
      <c r="E74" s="33" t="n"/>
      <c r="F74" s="33" t="n"/>
      <c r="G74" s="33" t="n"/>
      <c r="H74" s="33" t="n"/>
      <c r="I74" s="33" t="n"/>
      <c r="J74" s="33" t="n"/>
      <c r="K74" s="33" t="n"/>
      <c r="L74" s="33" t="n"/>
      <c r="M74" s="33" t="n"/>
    </row>
    <row r="75">
      <c r="A75" s="33" t="n"/>
      <c r="B75" s="33" t="n"/>
      <c r="C75" s="33" t="n"/>
      <c r="D75" s="33" t="n"/>
      <c r="E75" s="33" t="n"/>
      <c r="F75" s="33" t="n"/>
      <c r="G75" s="33" t="n"/>
      <c r="H75" s="33" t="n"/>
      <c r="I75" s="33" t="n"/>
      <c r="J75" s="33" t="n"/>
      <c r="K75" s="33" t="n"/>
      <c r="L75" s="33" t="n"/>
      <c r="M75" s="33" t="n"/>
    </row>
    <row r="76">
      <c r="A76" s="33" t="n"/>
      <c r="B76" s="33" t="n"/>
      <c r="C76" s="33" t="n"/>
      <c r="D76" s="33" t="n"/>
      <c r="E76" s="33" t="n"/>
      <c r="F76" s="33" t="n"/>
      <c r="G76" s="33" t="n"/>
      <c r="H76" s="33" t="n"/>
      <c r="I76" s="33" t="n"/>
      <c r="J76" s="33" t="n"/>
      <c r="K76" s="33" t="n"/>
      <c r="L76" s="33" t="n"/>
      <c r="M76" s="33" t="n"/>
    </row>
    <row r="77">
      <c r="A77" s="33" t="n"/>
      <c r="B77" s="33" t="n"/>
      <c r="C77" s="33" t="n"/>
      <c r="D77" s="33" t="n"/>
      <c r="E77" s="33" t="n"/>
      <c r="F77" s="33" t="n"/>
      <c r="G77" s="33" t="n"/>
      <c r="H77" s="33" t="n"/>
      <c r="I77" s="33" t="n"/>
      <c r="J77" s="33" t="n"/>
      <c r="K77" s="33" t="n"/>
      <c r="L77" s="33" t="n"/>
      <c r="M77" s="33" t="n"/>
    </row>
    <row r="78">
      <c r="A78" s="33" t="n"/>
      <c r="B78" s="33" t="n"/>
      <c r="C78" s="33" t="n"/>
      <c r="D78" s="33" t="n"/>
      <c r="E78" s="33" t="n"/>
      <c r="F78" s="33" t="n"/>
      <c r="G78" s="33" t="n"/>
      <c r="H78" s="33" t="n"/>
      <c r="I78" s="33" t="n"/>
      <c r="J78" s="33" t="n"/>
      <c r="K78" s="33" t="n"/>
      <c r="L78" s="33" t="n"/>
      <c r="M78" s="33" t="n"/>
    </row>
    <row r="79">
      <c r="A79" s="33" t="n"/>
      <c r="B79" s="33" t="n"/>
      <c r="C79" s="33" t="n"/>
      <c r="D79" s="33" t="n"/>
      <c r="E79" s="33" t="n"/>
      <c r="F79" s="33" t="n"/>
      <c r="G79" s="33" t="n"/>
      <c r="H79" s="33" t="n"/>
      <c r="I79" s="33" t="n"/>
      <c r="J79" s="33" t="n"/>
      <c r="K79" s="33" t="n"/>
      <c r="L79" s="33" t="n"/>
      <c r="M79" s="33" t="n"/>
    </row>
    <row r="80">
      <c r="A80" s="33" t="n"/>
      <c r="B80" s="33" t="n"/>
      <c r="C80" s="33" t="n"/>
      <c r="D80" s="33" t="n"/>
      <c r="E80" s="33" t="n"/>
      <c r="F80" s="33" t="n"/>
      <c r="G80" s="33" t="n"/>
      <c r="H80" s="33" t="n"/>
      <c r="I80" s="33" t="n"/>
      <c r="J80" s="33" t="n"/>
      <c r="K80" s="33" t="n"/>
      <c r="L80" s="33" t="n"/>
      <c r="M80" s="33" t="n"/>
    </row>
    <row r="81">
      <c r="A81" s="33" t="n"/>
      <c r="B81" s="33" t="n"/>
      <c r="C81" s="33" t="n"/>
      <c r="D81" s="33" t="n"/>
      <c r="E81" s="33" t="n"/>
      <c r="F81" s="33" t="n"/>
      <c r="G81" s="33" t="n"/>
      <c r="H81" s="33" t="n"/>
      <c r="I81" s="33" t="n"/>
      <c r="J81" s="33" t="n"/>
      <c r="K81" s="33" t="n"/>
      <c r="L81" s="33" t="n"/>
      <c r="M81" s="33" t="n"/>
    </row>
    <row r="82">
      <c r="A82" s="33" t="n"/>
      <c r="B82" s="33" t="n"/>
      <c r="C82" s="33" t="n"/>
      <c r="D82" s="33" t="n"/>
      <c r="E82" s="33" t="n"/>
      <c r="F82" s="33" t="n"/>
      <c r="G82" s="33" t="n"/>
      <c r="H82" s="33" t="n"/>
      <c r="I82" s="33" t="n"/>
      <c r="J82" s="33" t="n"/>
      <c r="K82" s="33" t="n"/>
      <c r="L82" s="33" t="n"/>
      <c r="M82" s="33" t="n"/>
    </row>
    <row r="83">
      <c r="A83" s="33" t="n"/>
      <c r="B83" s="33" t="n"/>
      <c r="C83" s="33" t="n"/>
      <c r="D83" s="33" t="n"/>
      <c r="E83" s="33" t="n"/>
      <c r="F83" s="33" t="n"/>
      <c r="G83" s="33" t="n"/>
      <c r="H83" s="33" t="n"/>
      <c r="I83" s="33" t="n"/>
      <c r="J83" s="33" t="n"/>
      <c r="K83" s="33" t="n"/>
      <c r="L83" s="33" t="n"/>
      <c r="M83" s="33" t="n"/>
    </row>
    <row r="84">
      <c r="A84" s="33" t="n"/>
      <c r="B84" s="33" t="n"/>
      <c r="C84" s="33" t="n"/>
      <c r="D84" s="33" t="n"/>
      <c r="E84" s="33" t="n"/>
      <c r="F84" s="33" t="n"/>
      <c r="G84" s="33" t="n"/>
      <c r="H84" s="33" t="n"/>
      <c r="I84" s="33" t="n"/>
      <c r="J84" s="33" t="n"/>
      <c r="K84" s="33" t="n"/>
      <c r="L84" s="33" t="n"/>
      <c r="M84" s="33" t="n"/>
    </row>
    <row r="85">
      <c r="A85" s="33" t="n"/>
      <c r="B85" s="33" t="n"/>
      <c r="C85" s="33" t="n"/>
      <c r="D85" s="33" t="n"/>
      <c r="E85" s="33" t="n"/>
      <c r="F85" s="33" t="n"/>
      <c r="G85" s="33" t="n"/>
      <c r="H85" s="33" t="n"/>
      <c r="I85" s="33" t="n"/>
      <c r="J85" s="33" t="n"/>
      <c r="K85" s="33" t="n"/>
      <c r="L85" s="33" t="n"/>
      <c r="M85" s="33" t="n"/>
    </row>
    <row r="86">
      <c r="A86" s="33" t="n"/>
      <c r="B86" s="33" t="n"/>
      <c r="C86" s="33" t="n"/>
      <c r="D86" s="33" t="n"/>
      <c r="E86" s="33" t="n"/>
      <c r="F86" s="33" t="n"/>
      <c r="G86" s="33" t="n"/>
      <c r="H86" s="33" t="n"/>
      <c r="I86" s="33" t="n"/>
      <c r="J86" s="33" t="n"/>
      <c r="K86" s="33" t="n"/>
      <c r="L86" s="33" t="n"/>
      <c r="M86" s="33" t="n"/>
    </row>
    <row r="87">
      <c r="A87" s="33" t="n"/>
      <c r="B87" s="33" t="n"/>
      <c r="C87" s="33" t="n"/>
      <c r="D87" s="33" t="n"/>
      <c r="E87" s="33" t="n"/>
      <c r="F87" s="33" t="n"/>
      <c r="G87" s="33" t="n"/>
      <c r="H87" s="33" t="n"/>
      <c r="I87" s="33" t="n"/>
      <c r="J87" s="33" t="n"/>
      <c r="K87" s="33" t="n"/>
      <c r="L87" s="33" t="n"/>
      <c r="M87" s="33" t="n"/>
    </row>
    <row r="88">
      <c r="A88" s="33" t="n"/>
      <c r="B88" s="33" t="n"/>
      <c r="C88" s="33" t="n"/>
      <c r="D88" s="33" t="n"/>
      <c r="E88" s="33" t="n"/>
      <c r="F88" s="33" t="n"/>
      <c r="G88" s="33" t="n"/>
      <c r="H88" s="33" t="n"/>
      <c r="I88" s="33" t="n"/>
      <c r="J88" s="33" t="n"/>
      <c r="K88" s="33" t="n"/>
      <c r="L88" s="33" t="n"/>
      <c r="M88" s="33" t="n"/>
    </row>
    <row r="89">
      <c r="A89" s="33" t="n"/>
      <c r="B89" s="33" t="n"/>
      <c r="C89" s="33" t="n"/>
      <c r="D89" s="33" t="n"/>
      <c r="E89" s="33" t="n"/>
      <c r="F89" s="33" t="n"/>
      <c r="G89" s="33" t="n"/>
      <c r="H89" s="33" t="n"/>
      <c r="I89" s="33" t="n"/>
      <c r="J89" s="33" t="n"/>
      <c r="K89" s="33" t="n"/>
      <c r="L89" s="33" t="n"/>
      <c r="M89" s="33" t="n"/>
    </row>
    <row r="90">
      <c r="A90" s="33" t="n"/>
      <c r="B90" s="33" t="n"/>
      <c r="C90" s="33" t="n"/>
      <c r="D90" s="33" t="n"/>
      <c r="E90" s="33" t="n"/>
      <c r="F90" s="33" t="n"/>
      <c r="G90" s="33" t="n"/>
      <c r="H90" s="33" t="n"/>
      <c r="I90" s="33" t="n"/>
      <c r="J90" s="33" t="n"/>
      <c r="K90" s="33" t="n"/>
      <c r="L90" s="33" t="n"/>
      <c r="M90" s="33" t="n"/>
    </row>
    <row r="91">
      <c r="A91" s="33" t="n"/>
      <c r="B91" s="33" t="n"/>
      <c r="C91" s="33" t="n"/>
      <c r="D91" s="33" t="n"/>
      <c r="E91" s="33" t="n"/>
      <c r="F91" s="33" t="n"/>
      <c r="G91" s="33" t="n"/>
      <c r="H91" s="33" t="n"/>
      <c r="I91" s="33" t="n"/>
      <c r="J91" s="33" t="n"/>
      <c r="K91" s="33" t="n"/>
      <c r="L91" s="33" t="n"/>
      <c r="M91" s="33" t="n"/>
    </row>
    <row r="92">
      <c r="A92" s="33" t="n"/>
      <c r="B92" s="33" t="n"/>
      <c r="C92" s="33" t="n"/>
      <c r="D92" s="33" t="n"/>
      <c r="E92" s="33" t="n"/>
      <c r="F92" s="33" t="n"/>
      <c r="G92" s="33" t="n"/>
      <c r="H92" s="33" t="n"/>
      <c r="I92" s="33" t="n"/>
      <c r="J92" s="33" t="n"/>
      <c r="K92" s="33" t="n"/>
      <c r="L92" s="33" t="n"/>
      <c r="M92" s="33" t="n"/>
    </row>
    <row r="93">
      <c r="A93" s="33" t="n"/>
      <c r="B93" s="33" t="n"/>
      <c r="C93" s="33" t="n"/>
      <c r="D93" s="33" t="n"/>
      <c r="E93" s="33" t="n"/>
      <c r="F93" s="33" t="n"/>
      <c r="G93" s="33" t="n"/>
      <c r="H93" s="33" t="n"/>
      <c r="I93" s="33" t="n"/>
      <c r="J93" s="33" t="n"/>
      <c r="K93" s="33" t="n"/>
      <c r="L93" s="33" t="n"/>
      <c r="M93" s="33" t="n"/>
    </row>
    <row r="94">
      <c r="A94" s="33" t="n"/>
      <c r="B94" s="33" t="n"/>
      <c r="C94" s="33" t="n"/>
      <c r="D94" s="33" t="n"/>
      <c r="E94" s="33" t="n"/>
      <c r="F94" s="33" t="n"/>
      <c r="G94" s="33" t="n"/>
      <c r="H94" s="33" t="n"/>
      <c r="I94" s="33" t="n"/>
      <c r="J94" s="33" t="n"/>
      <c r="K94" s="33" t="n"/>
      <c r="L94" s="33" t="n"/>
      <c r="M94" s="33" t="n"/>
    </row>
    <row r="95">
      <c r="A95" s="33" t="n"/>
      <c r="B95" s="33" t="n"/>
      <c r="C95" s="33" t="n"/>
      <c r="D95" s="33" t="n"/>
      <c r="E95" s="33" t="n"/>
      <c r="F95" s="33" t="n"/>
      <c r="G95" s="33" t="n"/>
      <c r="H95" s="33" t="n"/>
      <c r="I95" s="33" t="n"/>
      <c r="J95" s="33" t="n"/>
      <c r="K95" s="33" t="n"/>
      <c r="L95" s="33" t="n"/>
      <c r="M95" s="33" t="n"/>
    </row>
    <row r="96">
      <c r="A96" s="33" t="n"/>
      <c r="B96" s="33" t="n"/>
      <c r="C96" s="33" t="n"/>
      <c r="D96" s="33" t="n"/>
      <c r="E96" s="33" t="n"/>
      <c r="F96" s="33" t="n"/>
      <c r="G96" s="33" t="n"/>
      <c r="H96" s="33" t="n"/>
      <c r="I96" s="33" t="n"/>
      <c r="J96" s="33" t="n"/>
      <c r="K96" s="33" t="n"/>
      <c r="L96" s="33" t="n"/>
      <c r="M96" s="33" t="n"/>
    </row>
    <row r="97">
      <c r="A97" s="33" t="n"/>
      <c r="B97" s="33" t="n"/>
      <c r="C97" s="33" t="n"/>
      <c r="D97" s="33" t="n"/>
      <c r="E97" s="33" t="n"/>
      <c r="F97" s="33" t="n"/>
      <c r="G97" s="33" t="n"/>
      <c r="H97" s="33" t="n"/>
      <c r="I97" s="33" t="n"/>
      <c r="J97" s="33" t="n"/>
      <c r="K97" s="33" t="n"/>
      <c r="L97" s="33" t="n"/>
      <c r="M97" s="33" t="n"/>
    </row>
    <row r="98">
      <c r="A98" s="33" t="n"/>
      <c r="B98" s="33" t="n"/>
      <c r="C98" s="33" t="n"/>
      <c r="D98" s="33" t="n"/>
      <c r="E98" s="33" t="n"/>
      <c r="F98" s="33" t="n"/>
      <c r="G98" s="33" t="n"/>
      <c r="H98" s="33" t="n"/>
      <c r="I98" s="33" t="n"/>
      <c r="J98" s="33" t="n"/>
      <c r="K98" s="33" t="n"/>
      <c r="L98" s="33" t="n"/>
      <c r="M98" s="33" t="n"/>
    </row>
    <row r="99">
      <c r="A99" s="33" t="n"/>
      <c r="B99" s="33" t="n"/>
      <c r="C99" s="33" t="n"/>
      <c r="D99" s="33" t="n"/>
      <c r="E99" s="33" t="n"/>
      <c r="F99" s="33" t="n"/>
      <c r="G99" s="33" t="n"/>
      <c r="H99" s="33" t="n"/>
      <c r="I99" s="33" t="n"/>
      <c r="J99" s="33" t="n"/>
      <c r="K99" s="33" t="n"/>
      <c r="L99" s="33" t="n"/>
      <c r="M99" s="33" t="n"/>
    </row>
    <row r="100">
      <c r="A100" s="33" t="n"/>
      <c r="B100" s="33" t="n"/>
      <c r="C100" s="33" t="n"/>
      <c r="D100" s="33" t="n"/>
      <c r="E100" s="33" t="n"/>
      <c r="F100" s="33" t="n"/>
      <c r="G100" s="33" t="n"/>
      <c r="H100" s="33" t="n"/>
      <c r="I100" s="33" t="n"/>
      <c r="J100" s="33" t="n"/>
      <c r="K100" s="33" t="n"/>
      <c r="L100" s="33" t="n"/>
      <c r="M100" s="33" t="n"/>
    </row>
    <row r="101">
      <c r="A101" s="33" t="n"/>
      <c r="B101" s="33" t="n"/>
      <c r="C101" s="33" t="n"/>
      <c r="D101" s="33" t="n"/>
      <c r="E101" s="33" t="n"/>
      <c r="F101" s="33" t="n"/>
      <c r="G101" s="33" t="n"/>
      <c r="H101" s="33" t="n"/>
      <c r="I101" s="33" t="n"/>
      <c r="J101" s="33" t="n"/>
      <c r="K101" s="33" t="n"/>
      <c r="L101" s="33" t="n"/>
      <c r="M101" s="33" t="n"/>
    </row>
    <row r="102">
      <c r="A102" s="33" t="n"/>
      <c r="B102" s="33" t="n"/>
      <c r="C102" s="33" t="n"/>
      <c r="D102" s="33" t="n"/>
      <c r="E102" s="33" t="n"/>
      <c r="F102" s="33" t="n"/>
      <c r="G102" s="33" t="n"/>
      <c r="H102" s="33" t="n"/>
      <c r="I102" s="33" t="n"/>
      <c r="J102" s="33" t="n"/>
      <c r="K102" s="33" t="n"/>
      <c r="L102" s="33" t="n"/>
      <c r="M102" s="33" t="n"/>
    </row>
    <row r="103">
      <c r="A103" s="33" t="n"/>
      <c r="B103" s="33" t="n"/>
      <c r="C103" s="33" t="n"/>
      <c r="D103" s="33" t="n"/>
      <c r="E103" s="33" t="n"/>
      <c r="F103" s="33" t="n"/>
      <c r="G103" s="33" t="n"/>
      <c r="H103" s="33" t="n"/>
      <c r="I103" s="33" t="n"/>
      <c r="J103" s="33" t="n"/>
      <c r="K103" s="33" t="n"/>
      <c r="L103" s="33" t="n"/>
      <c r="M103" s="33" t="n"/>
    </row>
    <row r="104">
      <c r="A104" s="33" t="n"/>
      <c r="B104" s="33" t="n"/>
      <c r="C104" s="33" t="n"/>
      <c r="D104" s="33" t="n"/>
      <c r="E104" s="33" t="n"/>
      <c r="F104" s="33" t="n"/>
      <c r="G104" s="33" t="n"/>
      <c r="H104" s="33" t="n"/>
      <c r="I104" s="33" t="n"/>
      <c r="J104" s="33" t="n"/>
      <c r="K104" s="33" t="n"/>
      <c r="L104" s="33" t="n"/>
      <c r="M104" s="33" t="n"/>
    </row>
    <row r="105">
      <c r="A105" s="33" t="n"/>
      <c r="B105" s="33" t="n"/>
      <c r="C105" s="33" t="n"/>
      <c r="D105" s="33" t="n"/>
      <c r="E105" s="33" t="n"/>
      <c r="F105" s="33" t="n"/>
      <c r="G105" s="33" t="n"/>
      <c r="H105" s="33" t="n"/>
      <c r="I105" s="33" t="n"/>
      <c r="J105" s="33" t="n"/>
      <c r="K105" s="33" t="n"/>
      <c r="L105" s="33" t="n"/>
      <c r="M105" s="33" t="n"/>
    </row>
    <row r="106">
      <c r="A106" s="33" t="n"/>
      <c r="B106" s="33" t="n"/>
      <c r="C106" s="33" t="n"/>
      <c r="D106" s="33" t="n"/>
      <c r="E106" s="33" t="n"/>
      <c r="F106" s="33" t="n"/>
      <c r="G106" s="33" t="n"/>
      <c r="H106" s="33" t="n"/>
      <c r="I106" s="33" t="n"/>
      <c r="J106" s="33" t="n"/>
      <c r="K106" s="33" t="n"/>
      <c r="L106" s="33" t="n"/>
      <c r="M106" s="33" t="n"/>
    </row>
    <row r="107">
      <c r="A107" s="33" t="n"/>
      <c r="B107" s="33" t="n"/>
      <c r="C107" s="33" t="n"/>
      <c r="D107" s="33" t="n"/>
      <c r="E107" s="33" t="n"/>
      <c r="F107" s="33" t="n"/>
      <c r="G107" s="33" t="n"/>
      <c r="H107" s="33" t="n"/>
      <c r="I107" s="33" t="n"/>
      <c r="J107" s="33" t="n"/>
      <c r="K107" s="33" t="n"/>
      <c r="L107" s="33" t="n"/>
      <c r="M107" s="33" t="n"/>
    </row>
    <row r="108">
      <c r="A108" s="33" t="n"/>
      <c r="B108" s="33" t="n"/>
      <c r="C108" s="33" t="n"/>
      <c r="D108" s="33" t="n"/>
      <c r="E108" s="33" t="n"/>
      <c r="F108" s="33" t="n"/>
      <c r="G108" s="33" t="n"/>
      <c r="H108" s="33" t="n"/>
      <c r="I108" s="33" t="n"/>
      <c r="J108" s="33" t="n"/>
      <c r="K108" s="33" t="n"/>
      <c r="L108" s="33" t="n"/>
      <c r="M108" s="33" t="n"/>
    </row>
    <row r="109">
      <c r="A109" s="33" t="n"/>
      <c r="B109" s="33" t="n"/>
      <c r="C109" s="33" t="n"/>
      <c r="D109" s="33" t="n"/>
      <c r="E109" s="33" t="n"/>
      <c r="F109" s="33" t="n"/>
      <c r="G109" s="33" t="n"/>
      <c r="H109" s="33" t="n"/>
      <c r="I109" s="33" t="n"/>
      <c r="J109" s="33" t="n"/>
      <c r="K109" s="33" t="n"/>
      <c r="L109" s="33" t="n"/>
      <c r="M109" s="33" t="n"/>
    </row>
    <row r="110">
      <c r="A110" s="33" t="n"/>
      <c r="B110" s="33" t="n"/>
      <c r="C110" s="33" t="n"/>
      <c r="D110" s="33" t="n"/>
      <c r="E110" s="33" t="n"/>
      <c r="F110" s="33" t="n"/>
      <c r="G110" s="33" t="n"/>
      <c r="H110" s="33" t="n"/>
      <c r="I110" s="33" t="n"/>
      <c r="J110" s="33" t="n"/>
      <c r="K110" s="33" t="n"/>
      <c r="L110" s="33" t="n"/>
      <c r="M110" s="33" t="n"/>
    </row>
    <row r="111">
      <c r="A111" s="33" t="n"/>
      <c r="B111" s="33" t="n"/>
      <c r="C111" s="33" t="n"/>
      <c r="D111" s="33" t="n"/>
      <c r="E111" s="33" t="n"/>
      <c r="F111" s="33" t="n"/>
      <c r="G111" s="33" t="n"/>
      <c r="H111" s="33" t="n"/>
      <c r="I111" s="33" t="n"/>
      <c r="J111" s="33" t="n"/>
      <c r="K111" s="33" t="n"/>
      <c r="L111" s="33" t="n"/>
      <c r="M111" s="33" t="n"/>
    </row>
    <row r="112">
      <c r="A112" s="33" t="n"/>
      <c r="B112" s="33" t="n"/>
      <c r="C112" s="33" t="n"/>
      <c r="D112" s="33" t="n"/>
      <c r="E112" s="33" t="n"/>
      <c r="F112" s="33" t="n"/>
      <c r="G112" s="33" t="n"/>
      <c r="H112" s="33" t="n"/>
      <c r="I112" s="33" t="n"/>
      <c r="J112" s="33" t="n"/>
      <c r="K112" s="33" t="n"/>
      <c r="L112" s="33" t="n"/>
      <c r="M112" s="33" t="n"/>
    </row>
    <row r="113">
      <c r="A113" s="33" t="n"/>
      <c r="B113" s="33" t="n"/>
      <c r="C113" s="33" t="n"/>
      <c r="D113" s="33" t="n"/>
      <c r="E113" s="33" t="n"/>
      <c r="F113" s="33" t="n"/>
      <c r="G113" s="33" t="n"/>
      <c r="H113" s="33" t="n"/>
      <c r="I113" s="33" t="n"/>
      <c r="J113" s="33" t="n"/>
      <c r="K113" s="33" t="n"/>
      <c r="L113" s="33" t="n"/>
      <c r="M113" s="33" t="n"/>
    </row>
    <row r="114">
      <c r="A114" s="33" t="n"/>
      <c r="B114" s="33" t="n"/>
      <c r="C114" s="33" t="n"/>
      <c r="D114" s="33" t="n"/>
      <c r="E114" s="33" t="n"/>
      <c r="F114" s="33" t="n"/>
      <c r="G114" s="33" t="n"/>
      <c r="H114" s="33" t="n"/>
      <c r="I114" s="33" t="n"/>
      <c r="J114" s="33" t="n"/>
      <c r="K114" s="33" t="n"/>
      <c r="L114" s="33" t="n"/>
      <c r="M114" s="33" t="n"/>
    </row>
    <row r="115">
      <c r="A115" s="33" t="n"/>
      <c r="B115" s="33" t="n"/>
      <c r="C115" s="33" t="n"/>
      <c r="D115" s="33" t="n"/>
      <c r="E115" s="33" t="n"/>
      <c r="F115" s="33" t="n"/>
      <c r="G115" s="33" t="n"/>
      <c r="H115" s="33" t="n"/>
      <c r="I115" s="33" t="n"/>
      <c r="J115" s="33" t="n"/>
      <c r="K115" s="33" t="n"/>
      <c r="L115" s="33" t="n"/>
      <c r="M115" s="33" t="n"/>
    </row>
    <row r="116">
      <c r="A116" s="33" t="n"/>
      <c r="B116" s="33" t="n"/>
      <c r="C116" s="33" t="n"/>
      <c r="D116" s="33" t="n"/>
      <c r="E116" s="33" t="n"/>
      <c r="F116" s="33" t="n"/>
      <c r="G116" s="33" t="n"/>
      <c r="H116" s="33" t="n"/>
      <c r="I116" s="33" t="n"/>
      <c r="J116" s="33" t="n"/>
      <c r="K116" s="33" t="n"/>
      <c r="L116" s="33" t="n"/>
      <c r="M116" s="33" t="n"/>
    </row>
    <row r="117">
      <c r="A117" s="33" t="n"/>
      <c r="B117" s="33" t="n"/>
      <c r="C117" s="33" t="n"/>
      <c r="D117" s="33" t="n"/>
      <c r="E117" s="33" t="n"/>
      <c r="F117" s="33" t="n"/>
      <c r="G117" s="33" t="n"/>
      <c r="H117" s="33" t="n"/>
      <c r="I117" s="33" t="n"/>
      <c r="J117" s="33" t="n"/>
      <c r="K117" s="33" t="n"/>
      <c r="L117" s="33" t="n"/>
      <c r="M117" s="33" t="n"/>
    </row>
    <row r="118">
      <c r="A118" s="33" t="n"/>
      <c r="B118" s="33" t="n"/>
      <c r="C118" s="33" t="n"/>
      <c r="D118" s="33" t="n"/>
      <c r="E118" s="33" t="n"/>
      <c r="F118" s="33" t="n"/>
      <c r="G118" s="33" t="n"/>
      <c r="H118" s="33" t="n"/>
      <c r="I118" s="33" t="n"/>
      <c r="J118" s="33" t="n"/>
      <c r="K118" s="33" t="n"/>
      <c r="L118" s="33" t="n"/>
      <c r="M118" s="33" t="n"/>
    </row>
    <row r="119">
      <c r="A119" s="33" t="n"/>
      <c r="B119" s="33" t="n"/>
      <c r="C119" s="33" t="n"/>
      <c r="D119" s="33" t="n"/>
      <c r="E119" s="33" t="n"/>
      <c r="F119" s="33" t="n"/>
      <c r="G119" s="33" t="n"/>
      <c r="H119" s="33" t="n"/>
      <c r="I119" s="33" t="n"/>
      <c r="J119" s="33" t="n"/>
      <c r="K119" s="33" t="n"/>
      <c r="L119" s="33" t="n"/>
      <c r="M119" s="33" t="n"/>
    </row>
    <row r="120">
      <c r="A120" s="33" t="n"/>
      <c r="B120" s="33" t="n"/>
      <c r="C120" s="33" t="n"/>
      <c r="D120" s="33" t="n"/>
      <c r="E120" s="33" t="n"/>
      <c r="F120" s="33" t="n"/>
      <c r="G120" s="33" t="n"/>
      <c r="H120" s="33" t="n"/>
      <c r="I120" s="33" t="n"/>
      <c r="J120" s="33" t="n"/>
      <c r="K120" s="33" t="n"/>
      <c r="L120" s="33" t="n"/>
      <c r="M120" s="33" t="n"/>
    </row>
    <row r="121">
      <c r="A121" s="33" t="n"/>
      <c r="B121" s="33" t="n"/>
      <c r="C121" s="33" t="n"/>
      <c r="D121" s="33" t="n"/>
      <c r="E121" s="33" t="n"/>
      <c r="F121" s="33" t="n"/>
      <c r="G121" s="33" t="n"/>
      <c r="H121" s="33" t="n"/>
      <c r="I121" s="33" t="n"/>
      <c r="J121" s="33" t="n"/>
      <c r="K121" s="33" t="n"/>
      <c r="L121" s="33" t="n"/>
      <c r="M121" s="33" t="n"/>
    </row>
    <row r="122">
      <c r="A122" s="33" t="n"/>
      <c r="B122" s="33" t="n"/>
      <c r="C122" s="33" t="n"/>
      <c r="D122" s="33" t="n"/>
      <c r="E122" s="33" t="n"/>
      <c r="F122" s="33" t="n"/>
      <c r="G122" s="33" t="n"/>
      <c r="H122" s="33" t="n"/>
      <c r="I122" s="33" t="n"/>
      <c r="J122" s="33" t="n"/>
      <c r="K122" s="33" t="n"/>
      <c r="L122" s="33" t="n"/>
      <c r="M122" s="33" t="n"/>
    </row>
    <row r="123">
      <c r="A123" s="33" t="n"/>
      <c r="B123" s="33" t="n"/>
      <c r="C123" s="33" t="n"/>
      <c r="D123" s="33" t="n"/>
      <c r="E123" s="33" t="n"/>
      <c r="F123" s="33" t="n"/>
      <c r="G123" s="33" t="n"/>
      <c r="H123" s="33" t="n"/>
      <c r="I123" s="33" t="n"/>
      <c r="J123" s="33" t="n"/>
      <c r="K123" s="33" t="n"/>
      <c r="L123" s="33" t="n"/>
      <c r="M123" s="33" t="n"/>
    </row>
    <row r="124">
      <c r="A124" s="33" t="n"/>
      <c r="B124" s="33" t="n"/>
      <c r="C124" s="33" t="n"/>
      <c r="D124" s="33" t="n"/>
      <c r="E124" s="33" t="n"/>
      <c r="F124" s="33" t="n"/>
      <c r="G124" s="33" t="n"/>
      <c r="H124" s="33" t="n"/>
      <c r="I124" s="33" t="n"/>
      <c r="J124" s="33" t="n"/>
      <c r="K124" s="33" t="n"/>
      <c r="L124" s="33" t="n"/>
      <c r="M124" s="33" t="n"/>
    </row>
    <row r="125">
      <c r="A125" s="33" t="n"/>
      <c r="B125" s="33" t="n"/>
      <c r="C125" s="33" t="n"/>
      <c r="D125" s="33" t="n"/>
      <c r="E125" s="33" t="n"/>
      <c r="F125" s="33" t="n"/>
      <c r="G125" s="33" t="n"/>
      <c r="H125" s="33" t="n"/>
      <c r="I125" s="33" t="n"/>
      <c r="J125" s="33" t="n"/>
      <c r="K125" s="33" t="n"/>
      <c r="L125" s="33" t="n"/>
      <c r="M125" s="33" t="n"/>
    </row>
    <row r="126">
      <c r="A126" s="33" t="n"/>
      <c r="B126" s="33" t="n"/>
      <c r="C126" s="33" t="n"/>
      <c r="D126" s="33" t="n"/>
      <c r="E126" s="33" t="n"/>
      <c r="F126" s="33" t="n"/>
      <c r="G126" s="33" t="n"/>
      <c r="H126" s="33" t="n"/>
      <c r="I126" s="33" t="n"/>
      <c r="J126" s="33" t="n"/>
      <c r="K126" s="33" t="n"/>
      <c r="L126" s="33" t="n"/>
      <c r="M126" s="33" t="n"/>
    </row>
    <row r="127">
      <c r="A127" s="33" t="n"/>
      <c r="B127" s="33" t="n"/>
      <c r="C127" s="33" t="n"/>
      <c r="D127" s="33" t="n"/>
      <c r="E127" s="33" t="n"/>
      <c r="F127" s="33" t="n"/>
      <c r="G127" s="33" t="n"/>
      <c r="H127" s="33" t="n"/>
      <c r="I127" s="33" t="n"/>
      <c r="J127" s="33" t="n"/>
      <c r="K127" s="33" t="n"/>
      <c r="L127" s="33" t="n"/>
      <c r="M127" s="33" t="n"/>
    </row>
    <row r="128">
      <c r="A128" s="33" t="n"/>
      <c r="B128" s="33" t="n"/>
      <c r="C128" s="33" t="n"/>
      <c r="D128" s="33" t="n"/>
      <c r="E128" s="33" t="n"/>
      <c r="F128" s="33" t="n"/>
      <c r="G128" s="33" t="n"/>
      <c r="H128" s="33" t="n"/>
      <c r="I128" s="33" t="n"/>
      <c r="J128" s="33" t="n"/>
      <c r="K128" s="33" t="n"/>
      <c r="L128" s="33" t="n"/>
      <c r="M128" s="33" t="n"/>
    </row>
    <row r="129">
      <c r="A129" s="33" t="n"/>
      <c r="B129" s="33" t="n"/>
      <c r="C129" s="33" t="n"/>
      <c r="D129" s="33" t="n"/>
      <c r="E129" s="33" t="n"/>
      <c r="F129" s="33" t="n"/>
      <c r="G129" s="33" t="n"/>
      <c r="H129" s="33" t="n"/>
      <c r="I129" s="33" t="n"/>
      <c r="J129" s="33" t="n"/>
      <c r="K129" s="33" t="n"/>
      <c r="L129" s="33" t="n"/>
      <c r="M129" s="33" t="n"/>
    </row>
    <row r="130">
      <c r="A130" s="33" t="n"/>
      <c r="B130" s="33" t="n"/>
      <c r="C130" s="33" t="n"/>
      <c r="D130" s="33" t="n"/>
      <c r="E130" s="33" t="n"/>
      <c r="F130" s="33" t="n"/>
      <c r="G130" s="33" t="n"/>
      <c r="H130" s="33" t="n"/>
      <c r="I130" s="33" t="n"/>
      <c r="J130" s="33" t="n"/>
      <c r="K130" s="33" t="n"/>
      <c r="L130" s="33" t="n"/>
      <c r="M130" s="33" t="n"/>
    </row>
    <row r="131">
      <c r="A131" s="33" t="n"/>
      <c r="B131" s="33" t="n"/>
      <c r="C131" s="33" t="n"/>
      <c r="D131" s="33" t="n"/>
      <c r="E131" s="33" t="n"/>
      <c r="F131" s="33" t="n"/>
      <c r="G131" s="33" t="n"/>
      <c r="H131" s="33" t="n"/>
      <c r="I131" s="33" t="n"/>
      <c r="J131" s="33" t="n"/>
      <c r="K131" s="33" t="n"/>
      <c r="L131" s="33" t="n"/>
      <c r="M131" s="33" t="n"/>
    </row>
    <row r="132">
      <c r="A132" s="33" t="n"/>
      <c r="B132" s="33" t="n"/>
      <c r="C132" s="33" t="n"/>
      <c r="D132" s="33" t="n"/>
      <c r="E132" s="33" t="n"/>
      <c r="F132" s="33" t="n"/>
      <c r="G132" s="33" t="n"/>
      <c r="H132" s="33" t="n"/>
      <c r="I132" s="33" t="n"/>
      <c r="J132" s="33" t="n"/>
      <c r="K132" s="33" t="n"/>
      <c r="L132" s="33" t="n"/>
      <c r="M132" s="33" t="n"/>
    </row>
    <row r="133">
      <c r="A133" s="33" t="n"/>
      <c r="B133" s="33" t="n"/>
      <c r="C133" s="33" t="n"/>
      <c r="D133" s="33" t="n"/>
      <c r="E133" s="33" t="n"/>
      <c r="F133" s="33" t="n"/>
      <c r="G133" s="33" t="n"/>
      <c r="H133" s="33" t="n"/>
      <c r="I133" s="33" t="n"/>
      <c r="J133" s="33" t="n"/>
      <c r="K133" s="33" t="n"/>
      <c r="L133" s="33" t="n"/>
      <c r="M133" s="33" t="n"/>
    </row>
    <row r="134">
      <c r="A134" s="33" t="n"/>
      <c r="B134" s="33" t="n"/>
      <c r="C134" s="33" t="n"/>
      <c r="D134" s="33" t="n"/>
      <c r="E134" s="33" t="n"/>
      <c r="F134" s="33" t="n"/>
      <c r="G134" s="33" t="n"/>
      <c r="H134" s="33" t="n"/>
      <c r="I134" s="33" t="n"/>
      <c r="J134" s="33" t="n"/>
      <c r="K134" s="33" t="n"/>
      <c r="L134" s="33" t="n"/>
      <c r="M134" s="33" t="n"/>
    </row>
    <row r="135">
      <c r="A135" s="33" t="n"/>
      <c r="B135" s="33" t="n"/>
      <c r="C135" s="33" t="n"/>
      <c r="D135" s="33" t="n"/>
      <c r="E135" s="33" t="n"/>
      <c r="F135" s="33" t="n"/>
      <c r="G135" s="33" t="n"/>
      <c r="H135" s="33" t="n"/>
      <c r="I135" s="33" t="n"/>
      <c r="J135" s="33" t="n"/>
      <c r="K135" s="33" t="n"/>
      <c r="L135" s="33" t="n"/>
      <c r="M135" s="33" t="n"/>
    </row>
    <row r="136">
      <c r="A136" s="33" t="n"/>
      <c r="B136" s="33" t="n"/>
      <c r="C136" s="33" t="n"/>
      <c r="D136" s="33" t="n"/>
      <c r="E136" s="33" t="n"/>
      <c r="F136" s="33" t="n"/>
      <c r="G136" s="33" t="n"/>
      <c r="H136" s="33" t="n"/>
      <c r="I136" s="33" t="n"/>
      <c r="J136" s="33" t="n"/>
      <c r="K136" s="33" t="n"/>
      <c r="L136" s="33" t="n"/>
      <c r="M136" s="33" t="n"/>
    </row>
    <row r="137">
      <c r="A137" s="33" t="n"/>
      <c r="B137" s="33" t="n"/>
      <c r="C137" s="33" t="n"/>
      <c r="D137" s="33" t="n"/>
      <c r="E137" s="33" t="n"/>
      <c r="F137" s="33" t="n"/>
      <c r="G137" s="33" t="n"/>
      <c r="H137" s="33" t="n"/>
      <c r="I137" s="33" t="n"/>
      <c r="J137" s="33" t="n"/>
      <c r="K137" s="33" t="n"/>
      <c r="L137" s="33" t="n"/>
      <c r="M137" s="33" t="n"/>
    </row>
    <row r="138">
      <c r="A138" s="33" t="n"/>
      <c r="B138" s="33" t="n"/>
      <c r="C138" s="33" t="n"/>
      <c r="D138" s="33" t="n"/>
      <c r="E138" s="33" t="n"/>
      <c r="F138" s="33" t="n"/>
      <c r="G138" s="33" t="n"/>
      <c r="H138" s="33" t="n"/>
      <c r="I138" s="33" t="n"/>
      <c r="J138" s="33" t="n"/>
      <c r="K138" s="33" t="n"/>
      <c r="L138" s="33" t="n"/>
      <c r="M138" s="33" t="n"/>
    </row>
    <row r="139">
      <c r="A139" s="33" t="n"/>
      <c r="B139" s="33" t="n"/>
      <c r="C139" s="33" t="n"/>
      <c r="D139" s="33" t="n"/>
      <c r="E139" s="33" t="n"/>
      <c r="F139" s="33" t="n"/>
      <c r="G139" s="33" t="n"/>
      <c r="H139" s="33" t="n"/>
      <c r="I139" s="33" t="n"/>
      <c r="J139" s="33" t="n"/>
      <c r="K139" s="33" t="n"/>
      <c r="L139" s="33" t="n"/>
      <c r="M139" s="33" t="n"/>
    </row>
    <row r="140">
      <c r="A140" s="33" t="n"/>
      <c r="B140" s="33" t="n"/>
      <c r="C140" s="33" t="n"/>
      <c r="D140" s="33" t="n"/>
      <c r="E140" s="33" t="n"/>
      <c r="F140" s="33" t="n"/>
      <c r="G140" s="33" t="n"/>
      <c r="H140" s="33" t="n"/>
      <c r="I140" s="33" t="n"/>
      <c r="J140" s="33" t="n"/>
      <c r="K140" s="33" t="n"/>
      <c r="L140" s="33" t="n"/>
      <c r="M140" s="33" t="n"/>
    </row>
    <row r="141">
      <c r="A141" s="33" t="n"/>
      <c r="B141" s="33" t="n"/>
      <c r="C141" s="33" t="n"/>
      <c r="D141" s="33" t="n"/>
      <c r="E141" s="33" t="n"/>
      <c r="F141" s="33" t="n"/>
      <c r="G141" s="33" t="n"/>
      <c r="H141" s="33" t="n"/>
      <c r="I141" s="33" t="n"/>
      <c r="J141" s="33" t="n"/>
      <c r="K141" s="33" t="n"/>
      <c r="L141" s="33" t="n"/>
      <c r="M141" s="33" t="n"/>
    </row>
    <row r="142">
      <c r="A142" s="33" t="n"/>
      <c r="B142" s="33" t="n"/>
      <c r="C142" s="33" t="n"/>
      <c r="D142" s="33" t="n"/>
      <c r="E142" s="33" t="n"/>
      <c r="F142" s="33" t="n"/>
      <c r="G142" s="33" t="n"/>
      <c r="H142" s="33" t="n"/>
      <c r="I142" s="33" t="n"/>
      <c r="J142" s="33" t="n"/>
      <c r="K142" s="33" t="n"/>
      <c r="L142" s="33" t="n"/>
      <c r="M142" s="33" t="n"/>
    </row>
    <row r="143">
      <c r="A143" s="33" t="n"/>
      <c r="B143" s="33" t="n"/>
      <c r="C143" s="33" t="n"/>
      <c r="D143" s="33" t="n"/>
      <c r="E143" s="33" t="n"/>
      <c r="F143" s="33" t="n"/>
      <c r="G143" s="33" t="n"/>
      <c r="H143" s="33" t="n"/>
      <c r="I143" s="33" t="n"/>
      <c r="J143" s="33" t="n"/>
      <c r="K143" s="33" t="n"/>
      <c r="L143" s="33" t="n"/>
      <c r="M143" s="33" t="n"/>
    </row>
    <row r="144">
      <c r="A144" s="33" t="n"/>
      <c r="B144" s="33" t="n"/>
      <c r="C144" s="33" t="n"/>
      <c r="D144" s="33" t="n"/>
      <c r="E144" s="33" t="n"/>
      <c r="F144" s="33" t="n"/>
      <c r="G144" s="33" t="n"/>
      <c r="H144" s="33" t="n"/>
      <c r="I144" s="33" t="n"/>
      <c r="J144" s="33" t="n"/>
      <c r="K144" s="33" t="n"/>
      <c r="L144" s="33" t="n"/>
      <c r="M144" s="33" t="n"/>
    </row>
    <row r="145">
      <c r="A145" s="33" t="n"/>
      <c r="B145" s="33" t="n"/>
      <c r="C145" s="33" t="n"/>
      <c r="D145" s="33" t="n"/>
      <c r="E145" s="33" t="n"/>
      <c r="F145" s="33" t="n"/>
      <c r="G145" s="33" t="n"/>
      <c r="H145" s="33" t="n"/>
      <c r="I145" s="33" t="n"/>
      <c r="J145" s="33" t="n"/>
      <c r="K145" s="33" t="n"/>
      <c r="L145" s="33" t="n"/>
      <c r="M145" s="33" t="n"/>
    </row>
    <row r="146">
      <c r="A146" s="33" t="n"/>
      <c r="B146" s="33" t="n"/>
      <c r="C146" s="33" t="n"/>
      <c r="D146" s="33" t="n"/>
      <c r="E146" s="33" t="n"/>
      <c r="F146" s="33" t="n"/>
      <c r="G146" s="33" t="n"/>
      <c r="H146" s="33" t="n"/>
      <c r="I146" s="33" t="n"/>
      <c r="J146" s="33" t="n"/>
      <c r="K146" s="33" t="n"/>
      <c r="L146" s="33" t="n"/>
      <c r="M146" s="33" t="n"/>
    </row>
    <row r="147">
      <c r="A147" s="33" t="n"/>
      <c r="B147" s="33" t="n"/>
      <c r="C147" s="33" t="n"/>
      <c r="D147" s="33" t="n"/>
      <c r="E147" s="33" t="n"/>
      <c r="F147" s="33" t="n"/>
      <c r="G147" s="33" t="n"/>
      <c r="H147" s="33" t="n"/>
      <c r="I147" s="33" t="n"/>
      <c r="J147" s="33" t="n"/>
      <c r="K147" s="33" t="n"/>
      <c r="L147" s="33" t="n"/>
      <c r="M147" s="33" t="n"/>
    </row>
    <row r="148">
      <c r="A148" s="33" t="n"/>
      <c r="B148" s="33" t="n"/>
      <c r="C148" s="33" t="n"/>
      <c r="D148" s="33" t="n"/>
      <c r="E148" s="33" t="n"/>
      <c r="F148" s="33" t="n"/>
      <c r="G148" s="33" t="n"/>
      <c r="H148" s="33" t="n"/>
      <c r="I148" s="33" t="n"/>
      <c r="J148" s="33" t="n"/>
      <c r="K148" s="33" t="n"/>
      <c r="L148" s="33" t="n"/>
      <c r="M148" s="33" t="n"/>
    </row>
    <row r="149">
      <c r="A149" s="33" t="n"/>
      <c r="B149" s="33" t="n"/>
      <c r="C149" s="33" t="n"/>
      <c r="D149" s="33" t="n"/>
      <c r="E149" s="33" t="n"/>
      <c r="F149" s="33" t="n"/>
      <c r="G149" s="33" t="n"/>
      <c r="H149" s="33" t="n"/>
      <c r="I149" s="33" t="n"/>
      <c r="J149" s="33" t="n"/>
      <c r="K149" s="33" t="n"/>
      <c r="L149" s="33" t="n"/>
      <c r="M149" s="33" t="n"/>
    </row>
    <row r="150">
      <c r="A150" s="33" t="n"/>
      <c r="B150" s="33" t="n"/>
      <c r="C150" s="33" t="n"/>
      <c r="D150" s="33" t="n"/>
      <c r="E150" s="33" t="n"/>
      <c r="F150" s="33" t="n"/>
      <c r="G150" s="33" t="n"/>
      <c r="H150" s="33" t="n"/>
      <c r="I150" s="33" t="n"/>
      <c r="J150" s="33" t="n"/>
      <c r="K150" s="33" t="n"/>
      <c r="L150" s="33" t="n"/>
      <c r="M150" s="33" t="n"/>
    </row>
    <row r="151">
      <c r="A151" s="33" t="n"/>
      <c r="B151" s="33" t="n"/>
      <c r="C151" s="33" t="n"/>
      <c r="D151" s="33" t="n"/>
      <c r="E151" s="33" t="n"/>
      <c r="F151" s="33" t="n"/>
      <c r="G151" s="33" t="n"/>
      <c r="H151" s="33" t="n"/>
      <c r="I151" s="33" t="n"/>
      <c r="J151" s="33" t="n"/>
      <c r="K151" s="33" t="n"/>
      <c r="L151" s="33" t="n"/>
      <c r="M151" s="33" t="n"/>
    </row>
    <row r="152">
      <c r="A152" s="33" t="n"/>
      <c r="B152" s="33" t="n"/>
      <c r="C152" s="33" t="n"/>
      <c r="D152" s="33" t="n"/>
      <c r="E152" s="33" t="n"/>
      <c r="F152" s="33" t="n"/>
      <c r="G152" s="33" t="n"/>
      <c r="H152" s="33" t="n"/>
      <c r="I152" s="33" t="n"/>
      <c r="J152" s="33" t="n"/>
      <c r="K152" s="33" t="n"/>
      <c r="L152" s="33" t="n"/>
      <c r="M152" s="33" t="n"/>
    </row>
    <row r="153">
      <c r="A153" s="33" t="n"/>
      <c r="B153" s="33" t="n"/>
      <c r="C153" s="33" t="n"/>
      <c r="D153" s="33" t="n"/>
      <c r="E153" s="33" t="n"/>
      <c r="F153" s="33" t="n"/>
      <c r="G153" s="33" t="n"/>
      <c r="H153" s="33" t="n"/>
      <c r="I153" s="33" t="n"/>
      <c r="J153" s="33" t="n"/>
      <c r="K153" s="33" t="n"/>
      <c r="L153" s="33" t="n"/>
      <c r="M153" s="33" t="n"/>
    </row>
    <row r="154">
      <c r="A154" s="33" t="n"/>
      <c r="B154" s="33" t="n"/>
      <c r="C154" s="33" t="n"/>
      <c r="D154" s="33" t="n"/>
      <c r="E154" s="33" t="n"/>
      <c r="F154" s="33" t="n"/>
      <c r="G154" s="33" t="n"/>
      <c r="H154" s="33" t="n"/>
      <c r="I154" s="33" t="n"/>
      <c r="J154" s="33" t="n"/>
      <c r="K154" s="33" t="n"/>
      <c r="L154" s="33" t="n"/>
      <c r="M154" s="33" t="n"/>
    </row>
    <row r="155">
      <c r="A155" s="33" t="n"/>
      <c r="B155" s="33" t="n"/>
      <c r="C155" s="33" t="n"/>
      <c r="D155" s="33" t="n"/>
      <c r="E155" s="33" t="n"/>
      <c r="F155" s="33" t="n"/>
      <c r="G155" s="33" t="n"/>
      <c r="H155" s="33" t="n"/>
      <c r="I155" s="33" t="n"/>
      <c r="J155" s="33" t="n"/>
      <c r="K155" s="33" t="n"/>
      <c r="L155" s="33" t="n"/>
      <c r="M155" s="33" t="n"/>
    </row>
    <row r="156">
      <c r="A156" s="33" t="n"/>
      <c r="B156" s="33" t="n"/>
      <c r="C156" s="33" t="n"/>
      <c r="D156" s="33" t="n"/>
      <c r="E156" s="33" t="n"/>
      <c r="F156" s="33" t="n"/>
      <c r="G156" s="33" t="n"/>
      <c r="H156" s="33" t="n"/>
      <c r="I156" s="33" t="n"/>
      <c r="J156" s="33" t="n"/>
      <c r="K156" s="33" t="n"/>
      <c r="L156" s="33" t="n"/>
      <c r="M156" s="33" t="n"/>
    </row>
    <row r="157">
      <c r="A157" s="33" t="n"/>
      <c r="B157" s="33" t="n"/>
      <c r="C157" s="33" t="n"/>
      <c r="D157" s="33" t="n"/>
      <c r="E157" s="33" t="n"/>
      <c r="F157" s="33" t="n"/>
      <c r="G157" s="33" t="n"/>
      <c r="H157" s="33" t="n"/>
      <c r="I157" s="33" t="n"/>
      <c r="J157" s="33" t="n"/>
      <c r="K157" s="33" t="n"/>
      <c r="L157" s="33" t="n"/>
      <c r="M157" s="33" t="n"/>
    </row>
    <row r="158">
      <c r="A158" s="33" t="n"/>
      <c r="B158" s="33" t="n"/>
      <c r="C158" s="33" t="n"/>
      <c r="D158" s="33" t="n"/>
      <c r="E158" s="33" t="n"/>
      <c r="F158" s="33" t="n"/>
      <c r="G158" s="33" t="n"/>
      <c r="H158" s="33" t="n"/>
      <c r="I158" s="33" t="n"/>
      <c r="J158" s="33" t="n"/>
      <c r="K158" s="33" t="n"/>
      <c r="L158" s="33" t="n"/>
      <c r="M158" s="33" t="n"/>
    </row>
    <row r="159">
      <c r="A159" s="33" t="n"/>
      <c r="B159" s="33" t="n"/>
      <c r="C159" s="33" t="n"/>
      <c r="D159" s="33" t="n"/>
      <c r="E159" s="33" t="n"/>
      <c r="F159" s="33" t="n"/>
      <c r="G159" s="33" t="n"/>
      <c r="H159" s="33" t="n"/>
      <c r="I159" s="33" t="n"/>
      <c r="J159" s="33" t="n"/>
      <c r="K159" s="33" t="n"/>
      <c r="L159" s="33" t="n"/>
      <c r="M159" s="33" t="n"/>
    </row>
    <row r="160">
      <c r="A160" s="33" t="n"/>
      <c r="B160" s="33" t="n"/>
      <c r="C160" s="33" t="n"/>
      <c r="D160" s="33" t="n"/>
      <c r="E160" s="33" t="n"/>
      <c r="F160" s="33" t="n"/>
      <c r="G160" s="33" t="n"/>
      <c r="H160" s="33" t="n"/>
      <c r="I160" s="33" t="n"/>
      <c r="J160" s="33" t="n"/>
      <c r="K160" s="33" t="n"/>
      <c r="L160" s="33" t="n"/>
      <c r="M160" s="33" t="n"/>
    </row>
    <row r="161">
      <c r="A161" s="33" t="n"/>
      <c r="B161" s="33" t="n"/>
      <c r="C161" s="33" t="n"/>
      <c r="D161" s="33" t="n"/>
      <c r="E161" s="33" t="n"/>
      <c r="F161" s="33" t="n"/>
      <c r="G161" s="33" t="n"/>
      <c r="H161" s="33" t="n"/>
      <c r="I161" s="33" t="n"/>
      <c r="J161" s="33" t="n"/>
      <c r="K161" s="33" t="n"/>
      <c r="L161" s="33" t="n"/>
      <c r="M161" s="33" t="n"/>
    </row>
    <row r="162">
      <c r="A162" s="33" t="n"/>
      <c r="B162" s="33" t="n"/>
      <c r="C162" s="33" t="n"/>
      <c r="D162" s="33" t="n"/>
      <c r="E162" s="33" t="n"/>
      <c r="F162" s="33" t="n"/>
      <c r="G162" s="33" t="n"/>
      <c r="H162" s="33" t="n"/>
      <c r="I162" s="33" t="n"/>
      <c r="J162" s="33" t="n"/>
      <c r="K162" s="33" t="n"/>
      <c r="L162" s="33" t="n"/>
      <c r="M162" s="33" t="n"/>
    </row>
    <row r="163">
      <c r="A163" s="33" t="n"/>
      <c r="B163" s="33" t="n"/>
      <c r="C163" s="33" t="n"/>
      <c r="D163" s="33" t="n"/>
      <c r="E163" s="33" t="n"/>
      <c r="F163" s="33" t="n"/>
      <c r="G163" s="33" t="n"/>
      <c r="H163" s="33" t="n"/>
      <c r="I163" s="33" t="n"/>
      <c r="J163" s="33" t="n"/>
      <c r="K163" s="33" t="n"/>
      <c r="L163" s="33" t="n"/>
      <c r="M163" s="33" t="n"/>
    </row>
    <row r="164">
      <c r="A164" s="33" t="n"/>
      <c r="B164" s="33" t="n"/>
      <c r="C164" s="33" t="n"/>
      <c r="D164" s="33" t="n"/>
      <c r="E164" s="33" t="n"/>
      <c r="F164" s="33" t="n"/>
      <c r="G164" s="33" t="n"/>
      <c r="H164" s="33" t="n"/>
      <c r="I164" s="33" t="n"/>
      <c r="J164" s="33" t="n"/>
      <c r="K164" s="33" t="n"/>
      <c r="L164" s="33" t="n"/>
      <c r="M164" s="33" t="n"/>
    </row>
    <row r="165">
      <c r="A165" s="33" t="n"/>
      <c r="B165" s="33" t="n"/>
      <c r="C165" s="33" t="n"/>
      <c r="D165" s="33" t="n"/>
      <c r="E165" s="33" t="n"/>
      <c r="F165" s="33" t="n"/>
      <c r="G165" s="33" t="n"/>
      <c r="H165" s="33" t="n"/>
      <c r="I165" s="33" t="n"/>
      <c r="J165" s="33" t="n"/>
      <c r="K165" s="33" t="n"/>
      <c r="L165" s="33" t="n"/>
      <c r="M165" s="33" t="n"/>
    </row>
    <row r="166">
      <c r="A166" s="33" t="n"/>
      <c r="B166" s="33" t="n"/>
      <c r="C166" s="33" t="n"/>
      <c r="D166" s="33" t="n"/>
      <c r="E166" s="33" t="n"/>
      <c r="F166" s="33" t="n"/>
      <c r="G166" s="33" t="n"/>
      <c r="H166" s="33" t="n"/>
      <c r="I166" s="33" t="n"/>
      <c r="J166" s="33" t="n"/>
      <c r="K166" s="33" t="n"/>
      <c r="L166" s="33" t="n"/>
      <c r="M166" s="33" t="n"/>
    </row>
    <row r="167">
      <c r="A167" s="33" t="n"/>
      <c r="B167" s="33" t="n"/>
      <c r="C167" s="33" t="n"/>
      <c r="D167" s="33" t="n"/>
      <c r="E167" s="33" t="n"/>
      <c r="F167" s="33" t="n"/>
      <c r="G167" s="33" t="n"/>
      <c r="H167" s="33" t="n"/>
      <c r="I167" s="33" t="n"/>
      <c r="J167" s="33" t="n"/>
      <c r="K167" s="33" t="n"/>
      <c r="L167" s="33" t="n"/>
      <c r="M167" s="33" t="n"/>
    </row>
    <row r="168">
      <c r="A168" s="33" t="n"/>
      <c r="B168" s="33" t="n"/>
      <c r="C168" s="33" t="n"/>
      <c r="D168" s="33" t="n"/>
      <c r="E168" s="33" t="n"/>
      <c r="F168" s="33" t="n"/>
      <c r="G168" s="33" t="n"/>
      <c r="H168" s="33" t="n"/>
      <c r="I168" s="33" t="n"/>
      <c r="J168" s="33" t="n"/>
      <c r="K168" s="33" t="n"/>
      <c r="L168" s="33" t="n"/>
      <c r="M168" s="33" t="n"/>
    </row>
    <row r="169">
      <c r="A169" s="33" t="n"/>
      <c r="B169" s="33" t="n"/>
      <c r="C169" s="33" t="n"/>
      <c r="D169" s="33" t="n"/>
      <c r="E169" s="33" t="n"/>
      <c r="F169" s="33" t="n"/>
      <c r="G169" s="33" t="n"/>
      <c r="H169" s="33" t="n"/>
      <c r="I169" s="33" t="n"/>
      <c r="J169" s="33" t="n"/>
      <c r="K169" s="33" t="n"/>
      <c r="L169" s="33" t="n"/>
      <c r="M169" s="33" t="n"/>
    </row>
    <row r="170">
      <c r="A170" s="33" t="n"/>
      <c r="B170" s="33" t="n"/>
      <c r="C170" s="33" t="n"/>
      <c r="D170" s="33" t="n"/>
      <c r="E170" s="33" t="n"/>
      <c r="F170" s="33" t="n"/>
      <c r="G170" s="33" t="n"/>
      <c r="H170" s="33" t="n"/>
      <c r="I170" s="33" t="n"/>
      <c r="J170" s="33" t="n"/>
      <c r="K170" s="33" t="n"/>
      <c r="L170" s="33" t="n"/>
      <c r="M170" s="33" t="n"/>
    </row>
    <row r="171">
      <c r="A171" s="33" t="n"/>
      <c r="B171" s="33" t="n"/>
      <c r="C171" s="33" t="n"/>
      <c r="D171" s="33" t="n"/>
      <c r="E171" s="33" t="n"/>
      <c r="F171" s="33" t="n"/>
      <c r="G171" s="33" t="n"/>
      <c r="H171" s="33" t="n"/>
      <c r="I171" s="33" t="n"/>
      <c r="J171" s="33" t="n"/>
      <c r="K171" s="33" t="n"/>
      <c r="L171" s="33" t="n"/>
      <c r="M171" s="33" t="n"/>
    </row>
    <row r="172">
      <c r="A172" s="33" t="n"/>
      <c r="B172" s="33" t="n"/>
      <c r="C172" s="33" t="n"/>
      <c r="D172" s="33" t="n"/>
      <c r="E172" s="33" t="n"/>
      <c r="F172" s="33" t="n"/>
      <c r="G172" s="33" t="n"/>
      <c r="H172" s="33" t="n"/>
      <c r="I172" s="33" t="n"/>
      <c r="J172" s="33" t="n"/>
      <c r="K172" s="33" t="n"/>
      <c r="L172" s="33" t="n"/>
      <c r="M172" s="33" t="n"/>
    </row>
    <row r="173">
      <c r="A173" s="33" t="n"/>
      <c r="B173" s="33" t="n"/>
      <c r="C173" s="33" t="n"/>
      <c r="D173" s="33" t="n"/>
      <c r="E173" s="33" t="n"/>
      <c r="F173" s="33" t="n"/>
      <c r="G173" s="33" t="n"/>
      <c r="H173" s="33" t="n"/>
      <c r="I173" s="33" t="n"/>
      <c r="J173" s="33" t="n"/>
      <c r="K173" s="33" t="n"/>
      <c r="L173" s="33" t="n"/>
      <c r="M173" s="33" t="n"/>
    </row>
    <row r="174">
      <c r="A174" s="33" t="n"/>
      <c r="B174" s="33" t="n"/>
      <c r="C174" s="33" t="n"/>
      <c r="D174" s="33" t="n"/>
      <c r="E174" s="33" t="n"/>
      <c r="F174" s="33" t="n"/>
      <c r="G174" s="33" t="n"/>
      <c r="H174" s="33" t="n"/>
      <c r="I174" s="33" t="n"/>
      <c r="J174" s="33" t="n"/>
      <c r="K174" s="33" t="n"/>
      <c r="L174" s="33" t="n"/>
      <c r="M174" s="33" t="n"/>
    </row>
    <row r="175">
      <c r="A175" s="33" t="n"/>
      <c r="B175" s="33" t="n"/>
      <c r="C175" s="33" t="n"/>
      <c r="D175" s="33" t="n"/>
      <c r="E175" s="33" t="n"/>
      <c r="F175" s="33" t="n"/>
      <c r="G175" s="33" t="n"/>
      <c r="H175" s="33" t="n"/>
      <c r="I175" s="33" t="n"/>
      <c r="J175" s="33" t="n"/>
      <c r="K175" s="33" t="n"/>
      <c r="L175" s="33" t="n"/>
      <c r="M175" s="33" t="n"/>
    </row>
    <row r="176">
      <c r="A176" s="33" t="n"/>
      <c r="B176" s="33" t="n"/>
      <c r="C176" s="33" t="n"/>
      <c r="D176" s="33" t="n"/>
      <c r="E176" s="33" t="n"/>
      <c r="F176" s="33" t="n"/>
      <c r="G176" s="33" t="n"/>
      <c r="H176" s="33" t="n"/>
      <c r="I176" s="33" t="n"/>
      <c r="J176" s="33" t="n"/>
      <c r="K176" s="33" t="n"/>
      <c r="L176" s="33" t="n"/>
      <c r="M176" s="33" t="n"/>
    </row>
    <row r="177">
      <c r="A177" s="33" t="n"/>
      <c r="B177" s="33" t="n"/>
      <c r="C177" s="33" t="n"/>
      <c r="D177" s="33" t="n"/>
      <c r="E177" s="33" t="n"/>
      <c r="F177" s="33" t="n"/>
      <c r="G177" s="33" t="n"/>
      <c r="H177" s="33" t="n"/>
      <c r="I177" s="33" t="n"/>
      <c r="J177" s="33" t="n"/>
      <c r="K177" s="33" t="n"/>
      <c r="L177" s="33" t="n"/>
      <c r="M177" s="33" t="n"/>
    </row>
    <row r="178">
      <c r="A178" s="33" t="n"/>
      <c r="B178" s="33" t="n"/>
      <c r="C178" s="33" t="n"/>
      <c r="D178" s="33" t="n"/>
      <c r="E178" s="33" t="n"/>
      <c r="F178" s="33" t="n"/>
      <c r="G178" s="33" t="n"/>
      <c r="H178" s="33" t="n"/>
      <c r="I178" s="33" t="n"/>
      <c r="J178" s="33" t="n"/>
      <c r="K178" s="33" t="n"/>
      <c r="L178" s="33" t="n"/>
      <c r="M178" s="33" t="n"/>
    </row>
    <row r="179">
      <c r="A179" s="33" t="n"/>
      <c r="B179" s="33" t="n"/>
      <c r="C179" s="33" t="n"/>
      <c r="D179" s="33" t="n"/>
      <c r="E179" s="33" t="n"/>
      <c r="F179" s="33" t="n"/>
      <c r="G179" s="33" t="n"/>
      <c r="H179" s="33" t="n"/>
      <c r="I179" s="33" t="n"/>
      <c r="J179" s="33" t="n"/>
      <c r="K179" s="33" t="n"/>
      <c r="L179" s="33" t="n"/>
      <c r="M179" s="33" t="n"/>
    </row>
    <row r="180">
      <c r="A180" s="33" t="n"/>
      <c r="B180" s="33" t="n"/>
      <c r="C180" s="33" t="n"/>
      <c r="D180" s="33" t="n"/>
      <c r="E180" s="33" t="n"/>
      <c r="F180" s="33" t="n"/>
      <c r="G180" s="33" t="n"/>
      <c r="H180" s="33" t="n"/>
      <c r="I180" s="33" t="n"/>
      <c r="J180" s="33" t="n"/>
      <c r="K180" s="33" t="n"/>
      <c r="L180" s="33" t="n"/>
      <c r="M180" s="33" t="n"/>
    </row>
    <row r="181">
      <c r="A181" s="33" t="n"/>
      <c r="B181" s="33" t="n"/>
      <c r="C181" s="33" t="n"/>
      <c r="D181" s="33" t="n"/>
      <c r="E181" s="33" t="n"/>
      <c r="F181" s="33" t="n"/>
      <c r="G181" s="33" t="n"/>
      <c r="H181" s="33" t="n"/>
      <c r="I181" s="33" t="n"/>
      <c r="J181" s="33" t="n"/>
      <c r="K181" s="33" t="n"/>
      <c r="L181" s="33" t="n"/>
      <c r="M181" s="33" t="n"/>
    </row>
    <row r="182">
      <c r="A182" s="33" t="n"/>
      <c r="B182" s="33" t="n"/>
      <c r="C182" s="33" t="n"/>
      <c r="D182" s="33" t="n"/>
      <c r="E182" s="33" t="n"/>
      <c r="F182" s="33" t="n"/>
      <c r="G182" s="33" t="n"/>
      <c r="H182" s="33" t="n"/>
      <c r="I182" s="33" t="n"/>
      <c r="J182" s="33" t="n"/>
      <c r="K182" s="33" t="n"/>
      <c r="L182" s="33" t="n"/>
      <c r="M182" s="33" t="n"/>
    </row>
    <row r="183">
      <c r="A183" s="33" t="n"/>
      <c r="B183" s="33" t="n"/>
      <c r="C183" s="33" t="n"/>
      <c r="D183" s="33" t="n"/>
      <c r="E183" s="33" t="n"/>
      <c r="F183" s="33" t="n"/>
      <c r="G183" s="33" t="n"/>
      <c r="H183" s="33" t="n"/>
      <c r="I183" s="33" t="n"/>
      <c r="J183" s="33" t="n"/>
      <c r="K183" s="33" t="n"/>
      <c r="L183" s="33" t="n"/>
      <c r="M183" s="33" t="n"/>
    </row>
    <row r="184">
      <c r="A184" s="33" t="n"/>
      <c r="B184" s="33" t="n"/>
      <c r="C184" s="33" t="n"/>
      <c r="D184" s="33" t="n"/>
      <c r="E184" s="33" t="n"/>
      <c r="F184" s="33" t="n"/>
      <c r="G184" s="33" t="n"/>
      <c r="H184" s="33" t="n"/>
      <c r="I184" s="33" t="n"/>
      <c r="J184" s="33" t="n"/>
      <c r="K184" s="33" t="n"/>
      <c r="L184" s="33" t="n"/>
      <c r="M184" s="33" t="n"/>
    </row>
    <row r="185">
      <c r="A185" s="33" t="n"/>
      <c r="B185" s="33" t="n"/>
      <c r="C185" s="33" t="n"/>
      <c r="D185" s="33" t="n"/>
      <c r="E185" s="33" t="n"/>
      <c r="F185" s="33" t="n"/>
      <c r="G185" s="33" t="n"/>
      <c r="H185" s="33" t="n"/>
      <c r="I185" s="33" t="n"/>
      <c r="J185" s="33" t="n"/>
      <c r="K185" s="33" t="n"/>
      <c r="L185" s="33" t="n"/>
      <c r="M185" s="33" t="n"/>
    </row>
    <row r="186">
      <c r="A186" s="33" t="n"/>
      <c r="B186" s="33" t="n"/>
      <c r="C186" s="33" t="n"/>
      <c r="D186" s="33" t="n"/>
      <c r="E186" s="33" t="n"/>
      <c r="F186" s="33" t="n"/>
      <c r="G186" s="33" t="n"/>
      <c r="H186" s="33" t="n"/>
      <c r="I186" s="33" t="n"/>
      <c r="J186" s="33" t="n"/>
      <c r="K186" s="33" t="n"/>
      <c r="L186" s="33" t="n"/>
      <c r="M186" s="33" t="n"/>
    </row>
    <row r="187">
      <c r="A187" s="33" t="n"/>
      <c r="B187" s="33" t="n"/>
      <c r="C187" s="33" t="n"/>
      <c r="D187" s="33" t="n"/>
      <c r="E187" s="33" t="n"/>
      <c r="F187" s="33" t="n"/>
      <c r="G187" s="33" t="n"/>
      <c r="H187" s="33" t="n"/>
      <c r="I187" s="33" t="n"/>
      <c r="J187" s="33" t="n"/>
      <c r="K187" s="33" t="n"/>
      <c r="L187" s="33" t="n"/>
      <c r="M187" s="33" t="n"/>
    </row>
    <row r="188">
      <c r="A188" s="33" t="n"/>
      <c r="B188" s="33" t="n"/>
      <c r="C188" s="33" t="n"/>
      <c r="D188" s="33" t="n"/>
      <c r="E188" s="33" t="n"/>
      <c r="F188" s="33" t="n"/>
      <c r="G188" s="33" t="n"/>
      <c r="H188" s="33" t="n"/>
      <c r="I188" s="33" t="n"/>
      <c r="J188" s="33" t="n"/>
      <c r="K188" s="33" t="n"/>
      <c r="L188" s="33" t="n"/>
      <c r="M188" s="33" t="n"/>
    </row>
    <row r="189">
      <c r="A189" s="33" t="n"/>
      <c r="B189" s="33" t="n"/>
      <c r="C189" s="33" t="n"/>
      <c r="D189" s="33" t="n"/>
      <c r="E189" s="33" t="n"/>
      <c r="F189" s="33" t="n"/>
      <c r="G189" s="33" t="n"/>
      <c r="H189" s="33" t="n"/>
      <c r="I189" s="33" t="n"/>
      <c r="J189" s="33" t="n"/>
      <c r="K189" s="33" t="n"/>
      <c r="L189" s="33" t="n"/>
      <c r="M189" s="33" t="n"/>
    </row>
    <row r="190">
      <c r="A190" s="33" t="n"/>
      <c r="B190" s="33" t="n"/>
      <c r="C190" s="33" t="n"/>
      <c r="D190" s="33" t="n"/>
      <c r="E190" s="33" t="n"/>
      <c r="F190" s="33" t="n"/>
      <c r="G190" s="33" t="n"/>
      <c r="H190" s="33" t="n"/>
      <c r="I190" s="33" t="n"/>
      <c r="J190" s="33" t="n"/>
      <c r="K190" s="33" t="n"/>
      <c r="L190" s="33" t="n"/>
      <c r="M190" s="33" t="n"/>
    </row>
    <row r="191">
      <c r="A191" s="33" t="n"/>
      <c r="B191" s="33" t="n"/>
      <c r="C191" s="33" t="n"/>
      <c r="D191" s="33" t="n"/>
      <c r="E191" s="33" t="n"/>
      <c r="F191" s="33" t="n"/>
      <c r="G191" s="33" t="n"/>
      <c r="H191" s="33" t="n"/>
      <c r="I191" s="33" t="n"/>
      <c r="J191" s="33" t="n"/>
      <c r="K191" s="33" t="n"/>
      <c r="L191" s="33" t="n"/>
      <c r="M191" s="33" t="n"/>
    </row>
    <row r="192">
      <c r="A192" s="33" t="n"/>
      <c r="B192" s="33" t="n"/>
      <c r="C192" s="33" t="n"/>
      <c r="D192" s="33" t="n"/>
      <c r="E192" s="33" t="n"/>
      <c r="F192" s="33" t="n"/>
      <c r="G192" s="33" t="n"/>
      <c r="H192" s="33" t="n"/>
      <c r="I192" s="33" t="n"/>
      <c r="J192" s="33" t="n"/>
      <c r="K192" s="33" t="n"/>
      <c r="L192" s="33" t="n"/>
      <c r="M192" s="33" t="n"/>
    </row>
    <row r="193">
      <c r="A193" s="33" t="n"/>
      <c r="B193" s="33" t="n"/>
      <c r="C193" s="33" t="n"/>
      <c r="D193" s="33" t="n"/>
      <c r="E193" s="33" t="n"/>
      <c r="F193" s="33" t="n"/>
      <c r="G193" s="33" t="n"/>
      <c r="H193" s="33" t="n"/>
      <c r="I193" s="33" t="n"/>
      <c r="J193" s="33" t="n"/>
      <c r="K193" s="33" t="n"/>
      <c r="L193" s="33" t="n"/>
      <c r="M193" s="33" t="n"/>
    </row>
    <row r="194">
      <c r="A194" s="33" t="n"/>
      <c r="B194" s="33" t="n"/>
      <c r="C194" s="33" t="n"/>
      <c r="D194" s="33" t="n"/>
      <c r="E194" s="33" t="n"/>
      <c r="F194" s="33" t="n"/>
      <c r="G194" s="33" t="n"/>
      <c r="H194" s="33" t="n"/>
      <c r="I194" s="33" t="n"/>
      <c r="J194" s="33" t="n"/>
      <c r="K194" s="33" t="n"/>
      <c r="L194" s="33" t="n"/>
      <c r="M194" s="33" t="n"/>
    </row>
    <row r="195">
      <c r="A195" s="33" t="n"/>
      <c r="B195" s="33" t="n"/>
      <c r="C195" s="33" t="n"/>
      <c r="D195" s="33" t="n"/>
      <c r="E195" s="33" t="n"/>
      <c r="F195" s="33" t="n"/>
      <c r="G195" s="33" t="n"/>
      <c r="H195" s="33" t="n"/>
      <c r="I195" s="33" t="n"/>
      <c r="J195" s="33" t="n"/>
      <c r="K195" s="33" t="n"/>
      <c r="L195" s="33" t="n"/>
      <c r="M195" s="33" t="n"/>
    </row>
    <row r="196">
      <c r="A196" s="33" t="n"/>
      <c r="B196" s="33" t="n"/>
      <c r="C196" s="33" t="n"/>
      <c r="D196" s="33" t="n"/>
      <c r="E196" s="33" t="n"/>
      <c r="F196" s="33" t="n"/>
      <c r="G196" s="33" t="n"/>
      <c r="H196" s="33" t="n"/>
      <c r="I196" s="33" t="n"/>
      <c r="J196" s="33" t="n"/>
      <c r="K196" s="33" t="n"/>
      <c r="L196" s="33" t="n"/>
      <c r="M196" s="33" t="n"/>
    </row>
    <row r="197">
      <c r="A197" s="33" t="n"/>
      <c r="B197" s="33" t="n"/>
      <c r="C197" s="33" t="n"/>
      <c r="D197" s="33" t="n"/>
      <c r="E197" s="33" t="n"/>
      <c r="F197" s="33" t="n"/>
      <c r="G197" s="33" t="n"/>
      <c r="H197" s="33" t="n"/>
      <c r="I197" s="33" t="n"/>
      <c r="J197" s="33" t="n"/>
      <c r="K197" s="33" t="n"/>
      <c r="L197" s="33" t="n"/>
      <c r="M197" s="33" t="n"/>
    </row>
    <row r="198">
      <c r="A198" s="33" t="n"/>
      <c r="B198" s="33" t="n"/>
      <c r="C198" s="33" t="n"/>
      <c r="D198" s="33" t="n"/>
      <c r="E198" s="33" t="n"/>
      <c r="F198" s="33" t="n"/>
      <c r="G198" s="33" t="n"/>
      <c r="H198" s="33" t="n"/>
      <c r="I198" s="33" t="n"/>
      <c r="J198" s="33" t="n"/>
      <c r="K198" s="33" t="n"/>
      <c r="L198" s="33" t="n"/>
      <c r="M198" s="33" t="n"/>
    </row>
    <row r="199">
      <c r="A199" s="33" t="n"/>
      <c r="B199" s="33" t="n"/>
      <c r="C199" s="33" t="n"/>
      <c r="D199" s="33" t="n"/>
      <c r="E199" s="33" t="n"/>
      <c r="F199" s="33" t="n"/>
      <c r="G199" s="33" t="n"/>
      <c r="H199" s="33" t="n"/>
      <c r="I199" s="33" t="n"/>
      <c r="J199" s="33" t="n"/>
      <c r="K199" s="33" t="n"/>
      <c r="L199" s="33" t="n"/>
      <c r="M199" s="33" t="n"/>
    </row>
    <row r="200">
      <c r="A200" s="33" t="n"/>
      <c r="B200" s="33" t="n"/>
      <c r="C200" s="33" t="n"/>
      <c r="D200" s="33" t="n"/>
      <c r="E200" s="33" t="n"/>
      <c r="F200" s="33" t="n"/>
      <c r="G200" s="33" t="n"/>
      <c r="H200" s="33" t="n"/>
      <c r="I200" s="33" t="n"/>
      <c r="J200" s="33" t="n"/>
      <c r="K200" s="33" t="n"/>
      <c r="L200" s="33" t="n"/>
      <c r="M200" s="33" t="n"/>
    </row>
    <row r="201">
      <c r="A201" s="33" t="n"/>
      <c r="B201" s="33" t="n"/>
      <c r="C201" s="33" t="n"/>
      <c r="D201" s="33" t="n"/>
      <c r="E201" s="33" t="n"/>
      <c r="F201" s="33" t="n"/>
      <c r="G201" s="33" t="n"/>
      <c r="H201" s="33" t="n"/>
      <c r="I201" s="33" t="n"/>
      <c r="J201" s="33" t="n"/>
      <c r="K201" s="33" t="n"/>
      <c r="L201" s="33" t="n"/>
      <c r="M201" s="33" t="n"/>
    </row>
    <row r="202">
      <c r="A202" s="33" t="n"/>
      <c r="B202" s="33" t="n"/>
      <c r="C202" s="33" t="n"/>
      <c r="D202" s="33" t="n"/>
      <c r="E202" s="33" t="n"/>
      <c r="F202" s="33" t="n"/>
      <c r="G202" s="33" t="n"/>
      <c r="H202" s="33" t="n"/>
      <c r="I202" s="33" t="n"/>
      <c r="J202" s="33" t="n"/>
      <c r="K202" s="33" t="n"/>
      <c r="L202" s="33" t="n"/>
      <c r="M202" s="33" t="n"/>
    </row>
    <row r="203">
      <c r="A203" s="33" t="n"/>
      <c r="B203" s="33" t="n"/>
      <c r="C203" s="33" t="n"/>
      <c r="D203" s="33" t="n"/>
      <c r="E203" s="33" t="n"/>
      <c r="F203" s="33" t="n"/>
      <c r="G203" s="33" t="n"/>
      <c r="H203" s="33" t="n"/>
      <c r="I203" s="33" t="n"/>
      <c r="J203" s="33" t="n"/>
      <c r="K203" s="33" t="n"/>
      <c r="L203" s="33" t="n"/>
      <c r="M203" s="33" t="n"/>
    </row>
    <row r="204">
      <c r="A204" s="33" t="n"/>
      <c r="B204" s="33" t="n"/>
      <c r="C204" s="33" t="n"/>
      <c r="D204" s="33" t="n"/>
      <c r="E204" s="33" t="n"/>
      <c r="F204" s="33" t="n"/>
      <c r="G204" s="33" t="n"/>
      <c r="H204" s="33" t="n"/>
      <c r="I204" s="33" t="n"/>
      <c r="J204" s="33" t="n"/>
      <c r="K204" s="33" t="n"/>
      <c r="L204" s="33" t="n"/>
      <c r="M204" s="33" t="n"/>
    </row>
    <row r="205">
      <c r="A205" s="33" t="n"/>
      <c r="B205" s="33" t="n"/>
      <c r="C205" s="33" t="n"/>
      <c r="D205" s="33" t="n"/>
      <c r="E205" s="33" t="n"/>
      <c r="F205" s="33" t="n"/>
      <c r="G205" s="33" t="n"/>
      <c r="H205" s="33" t="n"/>
      <c r="I205" s="33" t="n"/>
      <c r="J205" s="33" t="n"/>
      <c r="K205" s="33" t="n"/>
      <c r="L205" s="33" t="n"/>
      <c r="M205" s="33" t="n"/>
    </row>
    <row r="206">
      <c r="A206" s="33" t="n"/>
      <c r="B206" s="33" t="n"/>
      <c r="C206" s="33" t="n"/>
      <c r="D206" s="33" t="n"/>
      <c r="E206" s="33" t="n"/>
      <c r="F206" s="33" t="n"/>
      <c r="G206" s="33" t="n"/>
      <c r="H206" s="33" t="n"/>
      <c r="I206" s="33" t="n"/>
      <c r="J206" s="33" t="n"/>
      <c r="K206" s="33" t="n"/>
      <c r="L206" s="33" t="n"/>
      <c r="M206" s="33" t="n"/>
    </row>
    <row r="207">
      <c r="A207" s="33" t="n"/>
      <c r="B207" s="33" t="n"/>
      <c r="C207" s="33" t="n"/>
      <c r="D207" s="33" t="n"/>
      <c r="E207" s="33" t="n"/>
      <c r="F207" s="33" t="n"/>
      <c r="G207" s="33" t="n"/>
      <c r="H207" s="33" t="n"/>
      <c r="I207" s="33" t="n"/>
      <c r="J207" s="33" t="n"/>
      <c r="K207" s="33" t="n"/>
      <c r="L207" s="33" t="n"/>
      <c r="M207" s="33" t="n"/>
    </row>
    <row r="208">
      <c r="A208" s="33" t="n"/>
      <c r="B208" s="33" t="n"/>
      <c r="C208" s="33" t="n"/>
      <c r="D208" s="33" t="n"/>
      <c r="E208" s="33" t="n"/>
      <c r="F208" s="33" t="n"/>
      <c r="G208" s="33" t="n"/>
      <c r="H208" s="33" t="n"/>
      <c r="I208" s="33" t="n"/>
      <c r="J208" s="33" t="n"/>
      <c r="K208" s="33" t="n"/>
      <c r="L208" s="33" t="n"/>
      <c r="M208" s="33" t="n"/>
    </row>
    <row r="209">
      <c r="A209" s="33" t="n"/>
      <c r="B209" s="33" t="n"/>
      <c r="C209" s="33" t="n"/>
      <c r="D209" s="33" t="n"/>
      <c r="E209" s="33" t="n"/>
      <c r="F209" s="33" t="n"/>
      <c r="G209" s="33" t="n"/>
      <c r="H209" s="33" t="n"/>
      <c r="I209" s="33" t="n"/>
      <c r="J209" s="33" t="n"/>
      <c r="K209" s="33" t="n"/>
      <c r="L209" s="33" t="n"/>
      <c r="M209" s="33" t="n"/>
    </row>
    <row r="210">
      <c r="A210" s="33" t="n"/>
      <c r="B210" s="33" t="n"/>
      <c r="C210" s="33" t="n"/>
      <c r="D210" s="33" t="n"/>
      <c r="E210" s="33" t="n"/>
      <c r="F210" s="33" t="n"/>
      <c r="G210" s="33" t="n"/>
      <c r="H210" s="33" t="n"/>
      <c r="I210" s="33" t="n"/>
      <c r="J210" s="33" t="n"/>
      <c r="K210" s="33" t="n"/>
      <c r="L210" s="33" t="n"/>
      <c r="M210" s="33" t="n"/>
    </row>
    <row r="211">
      <c r="A211" s="33" t="n"/>
      <c r="B211" s="33" t="n"/>
      <c r="C211" s="33" t="n"/>
      <c r="D211" s="33" t="n"/>
      <c r="E211" s="33" t="n"/>
      <c r="F211" s="33" t="n"/>
      <c r="G211" s="33" t="n"/>
      <c r="H211" s="33" t="n"/>
      <c r="I211" s="33" t="n"/>
      <c r="J211" s="33" t="n"/>
      <c r="K211" s="33" t="n"/>
      <c r="L211" s="33" t="n"/>
      <c r="M211" s="33" t="n"/>
    </row>
    <row r="212">
      <c r="A212" s="33" t="n"/>
      <c r="B212" s="33" t="n"/>
      <c r="C212" s="33" t="n"/>
      <c r="D212" s="33" t="n"/>
      <c r="E212" s="33" t="n"/>
      <c r="F212" s="33" t="n"/>
      <c r="G212" s="33" t="n"/>
      <c r="H212" s="33" t="n"/>
      <c r="I212" s="33" t="n"/>
      <c r="J212" s="33" t="n"/>
      <c r="K212" s="33" t="n"/>
      <c r="L212" s="33" t="n"/>
      <c r="M212" s="33" t="n"/>
    </row>
    <row r="213">
      <c r="A213" s="33" t="n"/>
      <c r="B213" s="33" t="n"/>
      <c r="C213" s="33" t="n"/>
      <c r="D213" s="33" t="n"/>
      <c r="E213" s="33" t="n"/>
      <c r="F213" s="33" t="n"/>
      <c r="G213" s="33" t="n"/>
      <c r="H213" s="33" t="n"/>
      <c r="I213" s="33" t="n"/>
      <c r="J213" s="33" t="n"/>
      <c r="K213" s="33" t="n"/>
      <c r="L213" s="33" t="n"/>
      <c r="M213" s="33" t="n"/>
    </row>
    <row r="214">
      <c r="A214" s="33" t="n"/>
      <c r="B214" s="33" t="n"/>
      <c r="C214" s="33" t="n"/>
      <c r="D214" s="33" t="n"/>
      <c r="E214" s="33" t="n"/>
      <c r="F214" s="33" t="n"/>
      <c r="G214" s="33" t="n"/>
      <c r="H214" s="33" t="n"/>
      <c r="I214" s="33" t="n"/>
      <c r="J214" s="33" t="n"/>
      <c r="K214" s="33" t="n"/>
      <c r="L214" s="33" t="n"/>
      <c r="M214" s="33" t="n"/>
    </row>
    <row r="215">
      <c r="A215" s="33" t="n"/>
      <c r="B215" s="33" t="n"/>
      <c r="C215" s="33" t="n"/>
      <c r="D215" s="33" t="n"/>
      <c r="E215" s="33" t="n"/>
      <c r="F215" s="33" t="n"/>
      <c r="G215" s="33" t="n"/>
      <c r="H215" s="33" t="n"/>
      <c r="I215" s="33" t="n"/>
      <c r="J215" s="33" t="n"/>
      <c r="K215" s="33" t="n"/>
      <c r="L215" s="33" t="n"/>
      <c r="M215" s="33" t="n"/>
    </row>
    <row r="216">
      <c r="A216" s="33" t="n"/>
      <c r="B216" s="33" t="n"/>
      <c r="C216" s="33" t="n"/>
      <c r="D216" s="33" t="n"/>
      <c r="E216" s="33" t="n"/>
      <c r="F216" s="33" t="n"/>
      <c r="G216" s="33" t="n"/>
      <c r="H216" s="33" t="n"/>
      <c r="I216" s="33" t="n"/>
      <c r="J216" s="33" t="n"/>
      <c r="K216" s="33" t="n"/>
      <c r="L216" s="33" t="n"/>
      <c r="M216" s="33" t="n"/>
    </row>
    <row r="217">
      <c r="A217" s="33" t="n"/>
      <c r="B217" s="33" t="n"/>
      <c r="C217" s="33" t="n"/>
      <c r="D217" s="33" t="n"/>
      <c r="E217" s="33" t="n"/>
      <c r="F217" s="33" t="n"/>
      <c r="G217" s="33" t="n"/>
      <c r="H217" s="33" t="n"/>
      <c r="I217" s="33" t="n"/>
      <c r="J217" s="33" t="n"/>
      <c r="K217" s="33" t="n"/>
      <c r="L217" s="33" t="n"/>
      <c r="M217" s="33" t="n"/>
    </row>
    <row r="218">
      <c r="A218" s="33" t="n"/>
      <c r="B218" s="33" t="n"/>
      <c r="C218" s="33" t="n"/>
      <c r="D218" s="33" t="n"/>
      <c r="E218" s="33" t="n"/>
      <c r="F218" s="33" t="n"/>
      <c r="G218" s="33" t="n"/>
      <c r="H218" s="33" t="n"/>
      <c r="I218" s="33" t="n"/>
      <c r="J218" s="33" t="n"/>
      <c r="K218" s="33" t="n"/>
      <c r="L218" s="33" t="n"/>
      <c r="M218" s="33" t="n"/>
    </row>
    <row r="219">
      <c r="A219" s="33" t="n"/>
      <c r="B219" s="33" t="n"/>
      <c r="C219" s="33" t="n"/>
      <c r="D219" s="33" t="n"/>
      <c r="E219" s="33" t="n"/>
      <c r="F219" s="33" t="n"/>
      <c r="G219" s="33" t="n"/>
      <c r="H219" s="33" t="n"/>
      <c r="I219" s="33" t="n"/>
      <c r="J219" s="33" t="n"/>
      <c r="K219" s="33" t="n"/>
      <c r="L219" s="33" t="n"/>
      <c r="M219" s="33" t="n"/>
    </row>
    <row r="220">
      <c r="A220" s="33" t="n"/>
      <c r="B220" s="33" t="n"/>
      <c r="C220" s="33" t="n"/>
      <c r="D220" s="33" t="n"/>
      <c r="E220" s="33" t="n"/>
      <c r="F220" s="33" t="n"/>
      <c r="G220" s="33" t="n"/>
      <c r="H220" s="33" t="n"/>
      <c r="I220" s="33" t="n"/>
      <c r="J220" s="33" t="n"/>
      <c r="K220" s="33" t="n"/>
      <c r="L220" s="33" t="n"/>
      <c r="M220" s="33" t="n"/>
    </row>
    <row r="221">
      <c r="A221" s="33" t="n"/>
      <c r="B221" s="33" t="n"/>
      <c r="C221" s="33" t="n"/>
      <c r="D221" s="33" t="n"/>
      <c r="E221" s="33" t="n"/>
      <c r="F221" s="33" t="n"/>
      <c r="G221" s="33" t="n"/>
      <c r="H221" s="33" t="n"/>
      <c r="I221" s="33" t="n"/>
      <c r="J221" s="33" t="n"/>
      <c r="K221" s="33" t="n"/>
      <c r="L221" s="33" t="n"/>
      <c r="M221" s="33" t="n"/>
    </row>
    <row r="222">
      <c r="A222" s="33" t="n"/>
      <c r="B222" s="33" t="n"/>
      <c r="C222" s="33" t="n"/>
      <c r="D222" s="33" t="n"/>
      <c r="E222" s="33" t="n"/>
      <c r="F222" s="33" t="n"/>
      <c r="G222" s="33" t="n"/>
      <c r="H222" s="33" t="n"/>
      <c r="I222" s="33" t="n"/>
      <c r="J222" s="33" t="n"/>
      <c r="K222" s="33" t="n"/>
      <c r="L222" s="33" t="n"/>
      <c r="M222" s="33" t="n"/>
    </row>
    <row r="223">
      <c r="A223" s="33" t="n"/>
      <c r="B223" s="33" t="n"/>
      <c r="C223" s="33" t="n"/>
      <c r="D223" s="33" t="n"/>
      <c r="E223" s="33" t="n"/>
      <c r="F223" s="33" t="n"/>
      <c r="G223" s="33" t="n"/>
      <c r="H223" s="33" t="n"/>
      <c r="I223" s="33" t="n"/>
      <c r="J223" s="33" t="n"/>
      <c r="K223" s="33" t="n"/>
      <c r="L223" s="33" t="n"/>
      <c r="M223" s="33" t="n"/>
    </row>
    <row r="224">
      <c r="A224" s="33" t="n"/>
      <c r="B224" s="33" t="n"/>
      <c r="C224" s="33" t="n"/>
      <c r="D224" s="33" t="n"/>
      <c r="E224" s="33" t="n"/>
      <c r="F224" s="33" t="n"/>
      <c r="G224" s="33" t="n"/>
      <c r="H224" s="33" t="n"/>
      <c r="I224" s="33" t="n"/>
      <c r="J224" s="33" t="n"/>
      <c r="K224" s="33" t="n"/>
      <c r="L224" s="33" t="n"/>
      <c r="M224" s="33" t="n"/>
    </row>
    <row r="225">
      <c r="A225" s="33" t="n"/>
      <c r="B225" s="33" t="n"/>
      <c r="C225" s="33" t="n"/>
      <c r="D225" s="33" t="n"/>
      <c r="E225" s="33" t="n"/>
      <c r="F225" s="33" t="n"/>
      <c r="G225" s="33" t="n"/>
      <c r="H225" s="33" t="n"/>
      <c r="I225" s="33" t="n"/>
      <c r="J225" s="33" t="n"/>
      <c r="K225" s="33" t="n"/>
      <c r="L225" s="33" t="n"/>
      <c r="M225" s="33" t="n"/>
    </row>
    <row r="226">
      <c r="A226" s="33" t="n"/>
      <c r="B226" s="33" t="n"/>
      <c r="C226" s="33" t="n"/>
      <c r="D226" s="33" t="n"/>
      <c r="E226" s="33" t="n"/>
      <c r="F226" s="33" t="n"/>
      <c r="G226" s="33" t="n"/>
      <c r="H226" s="33" t="n"/>
      <c r="I226" s="33" t="n"/>
      <c r="J226" s="33" t="n"/>
      <c r="K226" s="33" t="n"/>
      <c r="L226" s="33" t="n"/>
      <c r="M226" s="33" t="n"/>
    </row>
    <row r="227">
      <c r="A227" s="33" t="n"/>
      <c r="B227" s="33" t="n"/>
      <c r="C227" s="33" t="n"/>
      <c r="D227" s="33" t="n"/>
      <c r="E227" s="33" t="n"/>
      <c r="F227" s="33" t="n"/>
      <c r="G227" s="33" t="n"/>
      <c r="H227" s="33" t="n"/>
      <c r="I227" s="33" t="n"/>
      <c r="J227" s="33" t="n"/>
      <c r="K227" s="33" t="n"/>
      <c r="L227" s="33" t="n"/>
      <c r="M227" s="33" t="n"/>
    </row>
    <row r="228">
      <c r="A228" s="33" t="n"/>
      <c r="B228" s="33" t="n"/>
      <c r="C228" s="33" t="n"/>
      <c r="D228" s="33" t="n"/>
      <c r="E228" s="33" t="n"/>
      <c r="F228" s="33" t="n"/>
      <c r="G228" s="33" t="n"/>
      <c r="H228" s="33" t="n"/>
      <c r="I228" s="33" t="n"/>
      <c r="J228" s="33" t="n"/>
      <c r="K228" s="33" t="n"/>
      <c r="L228" s="33" t="n"/>
      <c r="M228" s="33" t="n"/>
    </row>
    <row r="229">
      <c r="A229" s="33" t="n"/>
      <c r="B229" s="33" t="n"/>
      <c r="C229" s="33" t="n"/>
      <c r="D229" s="33" t="n"/>
      <c r="E229" s="33" t="n"/>
      <c r="F229" s="33" t="n"/>
      <c r="G229" s="33" t="n"/>
      <c r="H229" s="33" t="n"/>
      <c r="I229" s="33" t="n"/>
      <c r="J229" s="33" t="n"/>
      <c r="K229" s="33" t="n"/>
      <c r="L229" s="33" t="n"/>
      <c r="M229" s="33" t="n"/>
    </row>
    <row r="230">
      <c r="A230" s="33" t="n"/>
      <c r="B230" s="33" t="n"/>
      <c r="C230" s="33" t="n"/>
      <c r="D230" s="33" t="n"/>
      <c r="E230" s="33" t="n"/>
      <c r="F230" s="33" t="n"/>
      <c r="G230" s="33" t="n"/>
      <c r="H230" s="33" t="n"/>
      <c r="I230" s="33" t="n"/>
      <c r="J230" s="33" t="n"/>
      <c r="K230" s="33" t="n"/>
      <c r="L230" s="33" t="n"/>
      <c r="M230" s="33" t="n"/>
    </row>
    <row r="231">
      <c r="A231" s="33" t="n"/>
      <c r="B231" s="33" t="n"/>
      <c r="C231" s="33" t="n"/>
      <c r="D231" s="33" t="n"/>
      <c r="E231" s="33" t="n"/>
      <c r="F231" s="33" t="n"/>
      <c r="G231" s="33" t="n"/>
      <c r="H231" s="33" t="n"/>
      <c r="I231" s="33" t="n"/>
      <c r="J231" s="33" t="n"/>
      <c r="K231" s="33" t="n"/>
      <c r="L231" s="33" t="n"/>
      <c r="M231" s="33" t="n"/>
    </row>
    <row r="232">
      <c r="A232" s="33" t="n"/>
      <c r="B232" s="33" t="n"/>
      <c r="C232" s="33" t="n"/>
      <c r="D232" s="33" t="n"/>
      <c r="E232" s="33" t="n"/>
      <c r="F232" s="33" t="n"/>
      <c r="G232" s="33" t="n"/>
      <c r="H232" s="33" t="n"/>
      <c r="I232" s="33" t="n"/>
      <c r="J232" s="33" t="n"/>
      <c r="K232" s="33" t="n"/>
      <c r="L232" s="33" t="n"/>
      <c r="M232" s="33" t="n"/>
    </row>
    <row r="233">
      <c r="A233" s="33" t="n"/>
      <c r="B233" s="33" t="n"/>
      <c r="C233" s="33" t="n"/>
      <c r="D233" s="33" t="n"/>
      <c r="E233" s="33" t="n"/>
      <c r="F233" s="33" t="n"/>
      <c r="G233" s="33" t="n"/>
      <c r="H233" s="33" t="n"/>
      <c r="I233" s="33" t="n"/>
      <c r="J233" s="33" t="n"/>
      <c r="K233" s="33" t="n"/>
      <c r="L233" s="33" t="n"/>
      <c r="M233" s="33" t="n"/>
    </row>
    <row r="234">
      <c r="A234" s="33" t="n"/>
      <c r="B234" s="33" t="n"/>
      <c r="C234" s="33" t="n"/>
      <c r="D234" s="33" t="n"/>
      <c r="E234" s="33" t="n"/>
      <c r="F234" s="33" t="n"/>
      <c r="G234" s="33" t="n"/>
      <c r="H234" s="33" t="n"/>
      <c r="I234" s="33" t="n"/>
      <c r="J234" s="33" t="n"/>
      <c r="K234" s="33" t="n"/>
      <c r="L234" s="33" t="n"/>
      <c r="M234" s="33" t="n"/>
    </row>
    <row r="235">
      <c r="A235" s="33" t="n"/>
      <c r="B235" s="33" t="n"/>
      <c r="C235" s="33" t="n"/>
      <c r="D235" s="33" t="n"/>
      <c r="E235" s="33" t="n"/>
      <c r="F235" s="33" t="n"/>
      <c r="G235" s="33" t="n"/>
      <c r="H235" s="33" t="n"/>
      <c r="I235" s="33" t="n"/>
      <c r="J235" s="33" t="n"/>
      <c r="K235" s="33" t="n"/>
      <c r="L235" s="33" t="n"/>
      <c r="M235" s="33" t="n"/>
    </row>
    <row r="236">
      <c r="A236" s="33" t="n"/>
      <c r="B236" s="33" t="n"/>
      <c r="C236" s="33" t="n"/>
      <c r="D236" s="33" t="n"/>
      <c r="E236" s="33" t="n"/>
      <c r="F236" s="33" t="n"/>
      <c r="G236" s="33" t="n"/>
      <c r="H236" s="33" t="n"/>
      <c r="I236" s="33" t="n"/>
      <c r="J236" s="33" t="n"/>
      <c r="K236" s="33" t="n"/>
      <c r="L236" s="33" t="n"/>
      <c r="M236" s="33" t="n"/>
    </row>
    <row r="237">
      <c r="A237" s="33" t="n"/>
      <c r="B237" s="33" t="n"/>
      <c r="C237" s="33" t="n"/>
      <c r="D237" s="33" t="n"/>
      <c r="E237" s="33" t="n"/>
      <c r="F237" s="33" t="n"/>
      <c r="G237" s="33" t="n"/>
      <c r="H237" s="33" t="n"/>
      <c r="I237" s="33" t="n"/>
      <c r="J237" s="33" t="n"/>
      <c r="K237" s="33" t="n"/>
      <c r="L237" s="33" t="n"/>
      <c r="M237" s="33" t="n"/>
    </row>
    <row r="238">
      <c r="A238" s="33" t="n"/>
      <c r="B238" s="33" t="n"/>
      <c r="C238" s="33" t="n"/>
      <c r="D238" s="33" t="n"/>
      <c r="E238" s="33" t="n"/>
      <c r="F238" s="33" t="n"/>
      <c r="G238" s="33" t="n"/>
      <c r="H238" s="33" t="n"/>
      <c r="I238" s="33" t="n"/>
      <c r="J238" s="33" t="n"/>
      <c r="K238" s="33" t="n"/>
      <c r="L238" s="33" t="n"/>
      <c r="M238" s="33" t="n"/>
    </row>
    <row r="239">
      <c r="A239" s="33" t="n"/>
      <c r="B239" s="33" t="n"/>
      <c r="C239" s="33" t="n"/>
      <c r="D239" s="33" t="n"/>
      <c r="E239" s="33" t="n"/>
      <c r="F239" s="33" t="n"/>
      <c r="G239" s="33" t="n"/>
      <c r="H239" s="33" t="n"/>
      <c r="I239" s="33" t="n"/>
      <c r="J239" s="33" t="n"/>
      <c r="K239" s="33" t="n"/>
      <c r="L239" s="33" t="n"/>
      <c r="M239" s="33" t="n"/>
    </row>
    <row r="240">
      <c r="A240" s="33" t="n"/>
      <c r="B240" s="33" t="n"/>
      <c r="C240" s="33" t="n"/>
      <c r="D240" s="33" t="n"/>
      <c r="E240" s="33" t="n"/>
      <c r="F240" s="33" t="n"/>
      <c r="G240" s="33" t="n"/>
      <c r="H240" s="33" t="n"/>
      <c r="I240" s="33" t="n"/>
      <c r="J240" s="33" t="n"/>
      <c r="K240" s="33" t="n"/>
      <c r="L240" s="33" t="n"/>
      <c r="M240" s="33" t="n"/>
    </row>
    <row r="241">
      <c r="A241" s="33" t="n"/>
      <c r="B241" s="33" t="n"/>
      <c r="C241" s="33" t="n"/>
      <c r="D241" s="33" t="n"/>
      <c r="E241" s="33" t="n"/>
      <c r="F241" s="33" t="n"/>
      <c r="G241" s="33" t="n"/>
      <c r="H241" s="33" t="n"/>
      <c r="I241" s="33" t="n"/>
      <c r="J241" s="33" t="n"/>
      <c r="K241" s="33" t="n"/>
      <c r="L241" s="33" t="n"/>
      <c r="M241" s="33" t="n"/>
    </row>
    <row r="242">
      <c r="A242" s="33" t="n"/>
      <c r="B242" s="33" t="n"/>
      <c r="C242" s="33" t="n"/>
      <c r="D242" s="33" t="n"/>
      <c r="E242" s="33" t="n"/>
      <c r="F242" s="33" t="n"/>
      <c r="G242" s="33" t="n"/>
      <c r="H242" s="33" t="n"/>
      <c r="I242" s="33" t="n"/>
      <c r="J242" s="33" t="n"/>
      <c r="K242" s="33" t="n"/>
      <c r="L242" s="33" t="n"/>
      <c r="M242" s="33" t="n"/>
    </row>
    <row r="243">
      <c r="A243" s="33" t="n"/>
      <c r="B243" s="33" t="n"/>
      <c r="C243" s="33" t="n"/>
      <c r="D243" s="33" t="n"/>
      <c r="E243" s="33" t="n"/>
      <c r="F243" s="33" t="n"/>
      <c r="G243" s="33" t="n"/>
      <c r="H243" s="33" t="n"/>
      <c r="I243" s="33" t="n"/>
      <c r="J243" s="33" t="n"/>
      <c r="K243" s="33" t="n"/>
      <c r="L243" s="33" t="n"/>
      <c r="M243" s="33" t="n"/>
    </row>
    <row r="244">
      <c r="A244" s="33" t="n"/>
      <c r="B244" s="33" t="n"/>
      <c r="C244" s="33" t="n"/>
      <c r="D244" s="33" t="n"/>
      <c r="E244" s="33" t="n"/>
      <c r="F244" s="33" t="n"/>
      <c r="G244" s="33" t="n"/>
      <c r="H244" s="33" t="n"/>
      <c r="I244" s="33" t="n"/>
      <c r="J244" s="33" t="n"/>
      <c r="K244" s="33" t="n"/>
      <c r="L244" s="33" t="n"/>
      <c r="M244" s="33" t="n"/>
    </row>
    <row r="245">
      <c r="A245" s="33" t="n"/>
      <c r="B245" s="33" t="n"/>
      <c r="C245" s="33" t="n"/>
      <c r="D245" s="33" t="n"/>
      <c r="E245" s="33" t="n"/>
      <c r="F245" s="33" t="n"/>
      <c r="G245" s="33" t="n"/>
      <c r="H245" s="33" t="n"/>
      <c r="I245" s="33" t="n"/>
      <c r="J245" s="33" t="n"/>
      <c r="K245" s="33" t="n"/>
      <c r="L245" s="33" t="n"/>
      <c r="M245" s="33" t="n"/>
    </row>
    <row r="246">
      <c r="A246" s="33" t="n"/>
      <c r="B246" s="33" t="n"/>
      <c r="C246" s="33" t="n"/>
      <c r="D246" s="33" t="n"/>
      <c r="E246" s="33" t="n"/>
      <c r="F246" s="33" t="n"/>
      <c r="G246" s="33" t="n"/>
      <c r="H246" s="33" t="n"/>
      <c r="I246" s="33" t="n"/>
      <c r="J246" s="33" t="n"/>
      <c r="K246" s="33" t="n"/>
      <c r="L246" s="33" t="n"/>
      <c r="M246" s="33" t="n"/>
    </row>
    <row r="247">
      <c r="A247" s="33" t="n"/>
      <c r="B247" s="33" t="n"/>
      <c r="C247" s="33" t="n"/>
      <c r="D247" s="33" t="n"/>
      <c r="E247" s="33" t="n"/>
      <c r="F247" s="33" t="n"/>
      <c r="G247" s="33" t="n"/>
      <c r="H247" s="33" t="n"/>
      <c r="I247" s="33" t="n"/>
      <c r="J247" s="33" t="n"/>
      <c r="K247" s="33" t="n"/>
      <c r="L247" s="33" t="n"/>
      <c r="M247" s="33" t="n"/>
    </row>
    <row r="248">
      <c r="A248" s="33" t="n"/>
      <c r="B248" s="33" t="n"/>
      <c r="C248" s="33" t="n"/>
      <c r="D248" s="33" t="n"/>
      <c r="E248" s="33" t="n"/>
      <c r="F248" s="33" t="n"/>
      <c r="G248" s="33" t="n"/>
      <c r="H248" s="33" t="n"/>
      <c r="I248" s="33" t="n"/>
      <c r="J248" s="33" t="n"/>
      <c r="K248" s="33" t="n"/>
      <c r="L248" s="33" t="n"/>
      <c r="M248" s="33" t="n"/>
    </row>
    <row r="249">
      <c r="A249" s="33" t="n"/>
      <c r="B249" s="33" t="n"/>
      <c r="C249" s="33" t="n"/>
      <c r="D249" s="33" t="n"/>
      <c r="E249" s="33" t="n"/>
      <c r="F249" s="33" t="n"/>
      <c r="G249" s="33" t="n"/>
      <c r="H249" s="33" t="n"/>
      <c r="I249" s="33" t="n"/>
      <c r="J249" s="33" t="n"/>
      <c r="K249" s="33" t="n"/>
      <c r="L249" s="33" t="n"/>
      <c r="M249" s="33" t="n"/>
    </row>
    <row r="250">
      <c r="A250" s="33" t="n"/>
      <c r="B250" s="33" t="n"/>
      <c r="C250" s="33" t="n"/>
      <c r="D250" s="33" t="n"/>
      <c r="E250" s="33" t="n"/>
      <c r="F250" s="33" t="n"/>
      <c r="G250" s="33" t="n"/>
      <c r="H250" s="33" t="n"/>
      <c r="I250" s="33" t="n"/>
      <c r="J250" s="33" t="n"/>
      <c r="K250" s="33" t="n"/>
      <c r="L250" s="33" t="n"/>
      <c r="M250" s="33" t="n"/>
    </row>
    <row r="251">
      <c r="A251" s="33" t="n"/>
      <c r="B251" s="33" t="n"/>
      <c r="C251" s="33" t="n"/>
      <c r="D251" s="33" t="n"/>
      <c r="E251" s="33" t="n"/>
      <c r="F251" s="33" t="n"/>
      <c r="G251" s="33" t="n"/>
      <c r="H251" s="33" t="n"/>
      <c r="I251" s="33" t="n"/>
      <c r="J251" s="33" t="n"/>
      <c r="K251" s="33" t="n"/>
      <c r="L251" s="33" t="n"/>
      <c r="M251" s="33" t="n"/>
    </row>
    <row r="252">
      <c r="A252" s="33" t="n"/>
      <c r="B252" s="33" t="n"/>
      <c r="C252" s="33" t="n"/>
      <c r="D252" s="33" t="n"/>
      <c r="E252" s="33" t="n"/>
      <c r="F252" s="33" t="n"/>
      <c r="G252" s="33" t="n"/>
      <c r="H252" s="33" t="n"/>
      <c r="I252" s="33" t="n"/>
      <c r="J252" s="33" t="n"/>
      <c r="K252" s="33" t="n"/>
      <c r="L252" s="33" t="n"/>
      <c r="M252" s="33" t="n"/>
    </row>
    <row r="253">
      <c r="A253" s="33" t="n"/>
      <c r="B253" s="33" t="n"/>
      <c r="C253" s="33" t="n"/>
      <c r="D253" s="33" t="n"/>
      <c r="E253" s="33" t="n"/>
      <c r="F253" s="33" t="n"/>
      <c r="G253" s="33" t="n"/>
      <c r="H253" s="33" t="n"/>
      <c r="I253" s="33" t="n"/>
      <c r="J253" s="33" t="n"/>
      <c r="K253" s="33" t="n"/>
      <c r="L253" s="33" t="n"/>
      <c r="M253" s="33" t="n"/>
    </row>
    <row r="254">
      <c r="A254" s="33" t="n"/>
      <c r="B254" s="33" t="n"/>
      <c r="C254" s="33" t="n"/>
      <c r="D254" s="33" t="n"/>
      <c r="E254" s="33" t="n"/>
      <c r="F254" s="33" t="n"/>
      <c r="G254" s="33" t="n"/>
      <c r="H254" s="33" t="n"/>
      <c r="I254" s="33" t="n"/>
      <c r="J254" s="33" t="n"/>
      <c r="K254" s="33" t="n"/>
      <c r="L254" s="33" t="n"/>
      <c r="M254" s="33" t="n"/>
    </row>
    <row r="255">
      <c r="A255" s="33" t="n"/>
      <c r="B255" s="33" t="n"/>
      <c r="C255" s="33" t="n"/>
      <c r="D255" s="33" t="n"/>
      <c r="E255" s="33" t="n"/>
      <c r="F255" s="33" t="n"/>
      <c r="G255" s="33" t="n"/>
      <c r="H255" s="33" t="n"/>
      <c r="I255" s="33" t="n"/>
      <c r="J255" s="33" t="n"/>
      <c r="K255" s="33" t="n"/>
      <c r="L255" s="33" t="n"/>
      <c r="M255" s="33" t="n"/>
    </row>
    <row r="256">
      <c r="A256" s="33" t="n"/>
      <c r="B256" s="33" t="n"/>
      <c r="C256" s="33" t="n"/>
      <c r="D256" s="33" t="n"/>
      <c r="E256" s="33" t="n"/>
      <c r="F256" s="33" t="n"/>
      <c r="G256" s="33" t="n"/>
      <c r="H256" s="33" t="n"/>
      <c r="I256" s="33" t="n"/>
      <c r="J256" s="33" t="n"/>
      <c r="K256" s="33" t="n"/>
      <c r="L256" s="33" t="n"/>
      <c r="M256" s="33" t="n"/>
    </row>
    <row r="257">
      <c r="A257" s="33" t="n"/>
      <c r="B257" s="33" t="n"/>
      <c r="C257" s="33" t="n"/>
      <c r="D257" s="33" t="n"/>
      <c r="E257" s="33" t="n"/>
      <c r="F257" s="33" t="n"/>
      <c r="G257" s="33" t="n"/>
      <c r="H257" s="33" t="n"/>
      <c r="I257" s="33" t="n"/>
      <c r="J257" s="33" t="n"/>
      <c r="K257" s="33" t="n"/>
      <c r="L257" s="33" t="n"/>
      <c r="M257" s="33" t="n"/>
    </row>
    <row r="258">
      <c r="A258" s="33" t="n"/>
      <c r="B258" s="33" t="n"/>
      <c r="C258" s="33" t="n"/>
      <c r="D258" s="33" t="n"/>
      <c r="E258" s="33" t="n"/>
      <c r="F258" s="33" t="n"/>
      <c r="G258" s="33" t="n"/>
      <c r="H258" s="33" t="n"/>
      <c r="I258" s="33" t="n"/>
      <c r="J258" s="33" t="n"/>
      <c r="K258" s="33" t="n"/>
      <c r="L258" s="33" t="n"/>
      <c r="M258" s="33" t="n"/>
    </row>
    <row r="259">
      <c r="A259" s="33" t="n"/>
      <c r="B259" s="33" t="n"/>
      <c r="C259" s="33" t="n"/>
      <c r="D259" s="33" t="n"/>
      <c r="E259" s="33" t="n"/>
      <c r="F259" s="33" t="n"/>
      <c r="G259" s="33" t="n"/>
      <c r="H259" s="33" t="n"/>
      <c r="I259" s="33" t="n"/>
      <c r="J259" s="33" t="n"/>
      <c r="K259" s="33" t="n"/>
      <c r="L259" s="33" t="n"/>
      <c r="M259" s="33" t="n"/>
    </row>
    <row r="260">
      <c r="A260" s="33" t="n"/>
      <c r="B260" s="33" t="n"/>
      <c r="C260" s="33" t="n"/>
      <c r="D260" s="33" t="n"/>
      <c r="E260" s="33" t="n"/>
      <c r="F260" s="33" t="n"/>
      <c r="G260" s="33" t="n"/>
      <c r="H260" s="33" t="n"/>
      <c r="I260" s="33" t="n"/>
      <c r="J260" s="33" t="n"/>
      <c r="K260" s="33" t="n"/>
      <c r="L260" s="33" t="n"/>
      <c r="M260" s="33" t="n"/>
    </row>
    <row r="261">
      <c r="A261" s="33" t="n"/>
      <c r="B261" s="33" t="n"/>
      <c r="C261" s="33" t="n"/>
      <c r="D261" s="33" t="n"/>
      <c r="E261" s="33" t="n"/>
      <c r="F261" s="33" t="n"/>
      <c r="G261" s="33" t="n"/>
      <c r="H261" s="33" t="n"/>
      <c r="I261" s="33" t="n"/>
      <c r="J261" s="33" t="n"/>
      <c r="K261" s="33" t="n"/>
      <c r="L261" s="33" t="n"/>
      <c r="M261" s="33" t="n"/>
    </row>
    <row r="262">
      <c r="A262" s="33" t="n"/>
      <c r="B262" s="33" t="n"/>
      <c r="C262" s="33" t="n"/>
      <c r="D262" s="33" t="n"/>
      <c r="E262" s="33" t="n"/>
      <c r="F262" s="33" t="n"/>
      <c r="G262" s="33" t="n"/>
      <c r="H262" s="33" t="n"/>
      <c r="I262" s="33" t="n"/>
      <c r="J262" s="33" t="n"/>
      <c r="K262" s="33" t="n"/>
      <c r="L262" s="33" t="n"/>
      <c r="M262" s="33" t="n"/>
    </row>
    <row r="263">
      <c r="A263" s="33" t="n"/>
      <c r="B263" s="33" t="n"/>
      <c r="C263" s="33" t="n"/>
      <c r="D263" s="33" t="n"/>
      <c r="E263" s="33" t="n"/>
      <c r="F263" s="33" t="n"/>
      <c r="G263" s="33" t="n"/>
      <c r="H263" s="33" t="n"/>
      <c r="I263" s="33" t="n"/>
      <c r="J263" s="33" t="n"/>
      <c r="K263" s="33" t="n"/>
      <c r="L263" s="33" t="n"/>
      <c r="M263" s="33" t="n"/>
    </row>
    <row r="264">
      <c r="A264" s="33" t="n"/>
      <c r="B264" s="33" t="n"/>
      <c r="C264" s="33" t="n"/>
      <c r="D264" s="33" t="n"/>
      <c r="E264" s="33" t="n"/>
      <c r="F264" s="33" t="n"/>
      <c r="G264" s="33" t="n"/>
      <c r="H264" s="33" t="n"/>
      <c r="I264" s="33" t="n"/>
      <c r="J264" s="33" t="n"/>
      <c r="K264" s="33" t="n"/>
      <c r="L264" s="33" t="n"/>
      <c r="M264" s="33" t="n"/>
    </row>
    <row r="265">
      <c r="A265" s="33" t="n"/>
      <c r="B265" s="33" t="n"/>
      <c r="C265" s="33" t="n"/>
      <c r="D265" s="33" t="n"/>
      <c r="E265" s="33" t="n"/>
      <c r="F265" s="33" t="n"/>
      <c r="G265" s="33" t="n"/>
      <c r="H265" s="33" t="n"/>
      <c r="I265" s="33" t="n"/>
      <c r="J265" s="33" t="n"/>
      <c r="K265" s="33" t="n"/>
      <c r="L265" s="33" t="n"/>
      <c r="M265" s="33" t="n"/>
    </row>
    <row r="266">
      <c r="A266" s="33" t="n"/>
      <c r="B266" s="33" t="n"/>
      <c r="C266" s="33" t="n"/>
      <c r="D266" s="33" t="n"/>
      <c r="E266" s="33" t="n"/>
      <c r="F266" s="33" t="n"/>
      <c r="G266" s="33" t="n"/>
      <c r="H266" s="33" t="n"/>
      <c r="I266" s="33" t="n"/>
      <c r="J266" s="33" t="n"/>
      <c r="K266" s="33" t="n"/>
      <c r="L266" s="33" t="n"/>
      <c r="M266" s="33" t="n"/>
    </row>
    <row r="267">
      <c r="A267" s="33" t="n"/>
      <c r="B267" s="33" t="n"/>
      <c r="C267" s="33" t="n"/>
      <c r="D267" s="33" t="n"/>
      <c r="E267" s="33" t="n"/>
      <c r="F267" s="33" t="n"/>
      <c r="G267" s="33" t="n"/>
      <c r="H267" s="33" t="n"/>
      <c r="I267" s="33" t="n"/>
      <c r="J267" s="33" t="n"/>
      <c r="K267" s="33" t="n"/>
      <c r="L267" s="33" t="n"/>
      <c r="M267" s="33" t="n"/>
    </row>
    <row r="268">
      <c r="A268" s="33" t="n"/>
      <c r="B268" s="33" t="n"/>
      <c r="C268" s="33" t="n"/>
      <c r="D268" s="33" t="n"/>
      <c r="E268" s="33" t="n"/>
      <c r="F268" s="33" t="n"/>
      <c r="G268" s="33" t="n"/>
      <c r="H268" s="33" t="n"/>
      <c r="I268" s="33" t="n"/>
      <c r="J268" s="33" t="n"/>
      <c r="K268" s="33" t="n"/>
      <c r="L268" s="33" t="n"/>
      <c r="M268" s="33" t="n"/>
    </row>
    <row r="269">
      <c r="A269" s="33" t="n"/>
      <c r="B269" s="33" t="n"/>
      <c r="C269" s="33" t="n"/>
      <c r="D269" s="33" t="n"/>
      <c r="E269" s="33" t="n"/>
      <c r="F269" s="33" t="n"/>
      <c r="G269" s="33" t="n"/>
      <c r="H269" s="33" t="n"/>
      <c r="I269" s="33" t="n"/>
      <c r="J269" s="33" t="n"/>
      <c r="K269" s="33" t="n"/>
      <c r="L269" s="33" t="n"/>
      <c r="M269" s="33" t="n"/>
    </row>
    <row r="270">
      <c r="A270" s="33" t="n"/>
      <c r="B270" s="33" t="n"/>
      <c r="C270" s="33" t="n"/>
      <c r="D270" s="33" t="n"/>
      <c r="E270" s="33" t="n"/>
      <c r="F270" s="33" t="n"/>
      <c r="G270" s="33" t="n"/>
      <c r="H270" s="33" t="n"/>
      <c r="I270" s="33" t="n"/>
      <c r="J270" s="33" t="n"/>
      <c r="K270" s="33" t="n"/>
      <c r="L270" s="33" t="n"/>
      <c r="M270" s="33" t="n"/>
    </row>
    <row r="271">
      <c r="A271" s="33" t="n"/>
      <c r="B271" s="33" t="n"/>
      <c r="C271" s="33" t="n"/>
      <c r="D271" s="33" t="n"/>
      <c r="E271" s="33" t="n"/>
      <c r="F271" s="33" t="n"/>
      <c r="G271" s="33" t="n"/>
      <c r="H271" s="33" t="n"/>
      <c r="I271" s="33" t="n"/>
      <c r="J271" s="33" t="n"/>
      <c r="K271" s="33" t="n"/>
      <c r="L271" s="33" t="n"/>
      <c r="M271" s="33" t="n"/>
    </row>
    <row r="272">
      <c r="A272" s="33" t="n"/>
      <c r="B272" s="33" t="n"/>
      <c r="C272" s="33" t="n"/>
      <c r="D272" s="33" t="n"/>
      <c r="E272" s="33" t="n"/>
      <c r="F272" s="33" t="n"/>
      <c r="G272" s="33" t="n"/>
      <c r="H272" s="33" t="n"/>
      <c r="I272" s="33" t="n"/>
      <c r="J272" s="33" t="n"/>
      <c r="K272" s="33" t="n"/>
      <c r="L272" s="33" t="n"/>
      <c r="M272" s="33" t="n"/>
    </row>
    <row r="273">
      <c r="A273" s="33" t="n"/>
      <c r="B273" s="33" t="n"/>
      <c r="C273" s="33" t="n"/>
      <c r="D273" s="33" t="n"/>
      <c r="E273" s="33" t="n"/>
      <c r="F273" s="33" t="n"/>
      <c r="G273" s="33" t="n"/>
      <c r="H273" s="33" t="n"/>
      <c r="I273" s="33" t="n"/>
      <c r="J273" s="33" t="n"/>
      <c r="K273" s="33" t="n"/>
      <c r="L273" s="33" t="n"/>
      <c r="M273" s="33" t="n"/>
    </row>
    <row r="274">
      <c r="A274" s="33" t="n"/>
      <c r="B274" s="33" t="n"/>
      <c r="C274" s="33" t="n"/>
      <c r="D274" s="33" t="n"/>
      <c r="E274" s="33" t="n"/>
      <c r="F274" s="33" t="n"/>
      <c r="G274" s="33" t="n"/>
      <c r="H274" s="33" t="n"/>
      <c r="I274" s="33" t="n"/>
      <c r="J274" s="33" t="n"/>
      <c r="K274" s="33" t="n"/>
      <c r="L274" s="33" t="n"/>
      <c r="M274" s="33" t="n"/>
    </row>
    <row r="275">
      <c r="A275" s="33" t="n"/>
      <c r="B275" s="33" t="n"/>
      <c r="C275" s="33" t="n"/>
      <c r="D275" s="33" t="n"/>
      <c r="E275" s="33" t="n"/>
      <c r="F275" s="33" t="n"/>
      <c r="G275" s="33" t="n"/>
      <c r="H275" s="33" t="n"/>
      <c r="I275" s="33" t="n"/>
      <c r="J275" s="33" t="n"/>
      <c r="K275" s="33" t="n"/>
      <c r="L275" s="33" t="n"/>
      <c r="M275" s="33" t="n"/>
    </row>
    <row r="276">
      <c r="A276" s="33" t="n"/>
      <c r="B276" s="33" t="n"/>
      <c r="C276" s="33" t="n"/>
      <c r="D276" s="33" t="n"/>
      <c r="E276" s="33" t="n"/>
      <c r="F276" s="33" t="n"/>
      <c r="G276" s="33" t="n"/>
      <c r="H276" s="33" t="n"/>
      <c r="I276" s="33" t="n"/>
      <c r="J276" s="33" t="n"/>
      <c r="K276" s="33" t="n"/>
      <c r="L276" s="33" t="n"/>
      <c r="M276" s="33" t="n"/>
    </row>
    <row r="277">
      <c r="A277" s="33" t="n"/>
      <c r="B277" s="33" t="n"/>
      <c r="C277" s="33" t="n"/>
      <c r="D277" s="33" t="n"/>
      <c r="E277" s="33" t="n"/>
      <c r="F277" s="33" t="n"/>
      <c r="G277" s="33" t="n"/>
      <c r="H277" s="33" t="n"/>
      <c r="I277" s="33" t="n"/>
      <c r="J277" s="33" t="n"/>
      <c r="K277" s="33" t="n"/>
      <c r="L277" s="33" t="n"/>
      <c r="M277" s="33" t="n"/>
    </row>
    <row r="278">
      <c r="A278" s="33" t="n"/>
      <c r="B278" s="33" t="n"/>
      <c r="C278" s="33" t="n"/>
      <c r="D278" s="33" t="n"/>
      <c r="E278" s="33" t="n"/>
      <c r="F278" s="33" t="n"/>
      <c r="G278" s="33" t="n"/>
      <c r="H278" s="33" t="n"/>
      <c r="I278" s="33" t="n"/>
      <c r="J278" s="33" t="n"/>
      <c r="K278" s="33" t="n"/>
      <c r="L278" s="33" t="n"/>
      <c r="M278" s="33" t="n"/>
    </row>
    <row r="279">
      <c r="A279" s="33" t="n"/>
      <c r="B279" s="33" t="n"/>
      <c r="C279" s="33" t="n"/>
      <c r="D279" s="33" t="n"/>
      <c r="E279" s="33" t="n"/>
      <c r="F279" s="33" t="n"/>
      <c r="G279" s="33" t="n"/>
      <c r="H279" s="33" t="n"/>
      <c r="I279" s="33" t="n"/>
      <c r="J279" s="33" t="n"/>
      <c r="K279" s="33" t="n"/>
      <c r="L279" s="33" t="n"/>
      <c r="M279" s="33" t="n"/>
    </row>
    <row r="280">
      <c r="A280" s="33" t="n"/>
      <c r="B280" s="33" t="n"/>
      <c r="C280" s="33" t="n"/>
      <c r="D280" s="33" t="n"/>
      <c r="E280" s="33" t="n"/>
      <c r="F280" s="33" t="n"/>
      <c r="G280" s="33" t="n"/>
      <c r="H280" s="33" t="n"/>
      <c r="I280" s="33" t="n"/>
      <c r="J280" s="33" t="n"/>
      <c r="K280" s="33" t="n"/>
      <c r="L280" s="33" t="n"/>
      <c r="M280" s="33" t="n"/>
    </row>
    <row r="281">
      <c r="A281" s="33" t="n"/>
      <c r="B281" s="33" t="n"/>
      <c r="C281" s="33" t="n"/>
      <c r="D281" s="33" t="n"/>
      <c r="E281" s="33" t="n"/>
      <c r="F281" s="33" t="n"/>
      <c r="G281" s="33" t="n"/>
      <c r="H281" s="33" t="n"/>
      <c r="I281" s="33" t="n"/>
      <c r="J281" s="33" t="n"/>
      <c r="K281" s="33" t="n"/>
      <c r="L281" s="33" t="n"/>
      <c r="M281" s="33" t="n"/>
    </row>
    <row r="282">
      <c r="A282" s="33" t="n"/>
      <c r="B282" s="33" t="n"/>
      <c r="C282" s="33" t="n"/>
      <c r="D282" s="33" t="n"/>
      <c r="E282" s="33" t="n"/>
      <c r="F282" s="33" t="n"/>
      <c r="G282" s="33" t="n"/>
      <c r="H282" s="33" t="n"/>
      <c r="I282" s="33" t="n"/>
      <c r="J282" s="33" t="n"/>
      <c r="K282" s="33" t="n"/>
      <c r="L282" s="33" t="n"/>
      <c r="M282" s="33" t="n"/>
    </row>
    <row r="283">
      <c r="A283" s="33" t="n"/>
      <c r="B283" s="33" t="n"/>
      <c r="C283" s="33" t="n"/>
      <c r="D283" s="33" t="n"/>
      <c r="E283" s="33" t="n"/>
      <c r="F283" s="33" t="n"/>
      <c r="G283" s="33" t="n"/>
      <c r="H283" s="33" t="n"/>
      <c r="I283" s="33" t="n"/>
      <c r="J283" s="33" t="n"/>
      <c r="K283" s="33" t="n"/>
      <c r="L283" s="33" t="n"/>
      <c r="M283" s="33" t="n"/>
    </row>
    <row r="284">
      <c r="A284" s="33" t="n"/>
      <c r="B284" s="33" t="n"/>
      <c r="C284" s="33" t="n"/>
      <c r="D284" s="33" t="n"/>
      <c r="E284" s="33" t="n"/>
      <c r="F284" s="33" t="n"/>
      <c r="G284" s="33" t="n"/>
      <c r="H284" s="33" t="n"/>
      <c r="I284" s="33" t="n"/>
      <c r="J284" s="33" t="n"/>
      <c r="K284" s="33" t="n"/>
      <c r="L284" s="33" t="n"/>
      <c r="M284" s="33" t="n"/>
    </row>
    <row r="285">
      <c r="A285" s="33" t="n"/>
      <c r="B285" s="33" t="n"/>
      <c r="C285" s="33" t="n"/>
      <c r="D285" s="33" t="n"/>
      <c r="E285" s="33" t="n"/>
      <c r="F285" s="33" t="n"/>
      <c r="G285" s="33" t="n"/>
      <c r="H285" s="33" t="n"/>
      <c r="I285" s="33" t="n"/>
      <c r="J285" s="33" t="n"/>
      <c r="K285" s="33" t="n"/>
      <c r="L285" s="33" t="n"/>
      <c r="M285" s="33" t="n"/>
    </row>
    <row r="286">
      <c r="A286" s="33" t="n"/>
      <c r="B286" s="33" t="n"/>
      <c r="C286" s="33" t="n"/>
      <c r="D286" s="33" t="n"/>
      <c r="E286" s="33" t="n"/>
      <c r="F286" s="33" t="n"/>
      <c r="G286" s="33" t="n"/>
      <c r="H286" s="33" t="n"/>
      <c r="I286" s="33" t="n"/>
      <c r="J286" s="33" t="n"/>
      <c r="K286" s="33" t="n"/>
      <c r="L286" s="33" t="n"/>
      <c r="M286" s="33" t="n"/>
    </row>
    <row r="287">
      <c r="A287" s="33" t="n"/>
      <c r="B287" s="33" t="n"/>
      <c r="C287" s="33" t="n"/>
      <c r="D287" s="33" t="n"/>
      <c r="E287" s="33" t="n"/>
      <c r="F287" s="33" t="n"/>
      <c r="G287" s="33" t="n"/>
      <c r="H287" s="33" t="n"/>
      <c r="I287" s="33" t="n"/>
      <c r="J287" s="33" t="n"/>
      <c r="K287" s="33" t="n"/>
      <c r="L287" s="33" t="n"/>
      <c r="M287" s="33" t="n"/>
    </row>
    <row r="288">
      <c r="A288" s="33" t="n"/>
      <c r="B288" s="33" t="n"/>
      <c r="C288" s="33" t="n"/>
      <c r="D288" s="33" t="n"/>
      <c r="E288" s="33" t="n"/>
      <c r="F288" s="33" t="n"/>
      <c r="G288" s="33" t="n"/>
      <c r="H288" s="33" t="n"/>
      <c r="I288" s="33" t="n"/>
      <c r="J288" s="33" t="n"/>
      <c r="K288" s="33" t="n"/>
      <c r="L288" s="33" t="n"/>
      <c r="M288" s="33" t="n"/>
    </row>
    <row r="289">
      <c r="A289" s="33" t="n"/>
      <c r="B289" s="33" t="n"/>
      <c r="C289" s="33" t="n"/>
      <c r="D289" s="33" t="n"/>
      <c r="E289" s="33" t="n"/>
      <c r="F289" s="33" t="n"/>
      <c r="G289" s="33" t="n"/>
      <c r="H289" s="33" t="n"/>
      <c r="I289" s="33" t="n"/>
      <c r="J289" s="33" t="n"/>
      <c r="K289" s="33" t="n"/>
      <c r="L289" s="33" t="n"/>
      <c r="M289" s="33" t="n"/>
    </row>
    <row r="290">
      <c r="A290" s="33" t="n"/>
      <c r="B290" s="33" t="n"/>
      <c r="C290" s="33" t="n"/>
      <c r="D290" s="33" t="n"/>
      <c r="E290" s="33" t="n"/>
      <c r="F290" s="33" t="n"/>
      <c r="G290" s="33" t="n"/>
      <c r="H290" s="33" t="n"/>
      <c r="I290" s="33" t="n"/>
      <c r="J290" s="33" t="n"/>
      <c r="K290" s="33" t="n"/>
      <c r="L290" s="33" t="n"/>
      <c r="M290" s="33" t="n"/>
    </row>
    <row r="291">
      <c r="A291" s="33" t="n"/>
      <c r="B291" s="33" t="n"/>
      <c r="C291" s="33" t="n"/>
      <c r="D291" s="33" t="n"/>
      <c r="E291" s="33" t="n"/>
      <c r="F291" s="33" t="n"/>
      <c r="G291" s="33" t="n"/>
      <c r="H291" s="33" t="n"/>
      <c r="I291" s="33" t="n"/>
      <c r="J291" s="33" t="n"/>
      <c r="K291" s="33" t="n"/>
      <c r="L291" s="33" t="n"/>
      <c r="M291" s="33" t="n"/>
    </row>
    <row r="292">
      <c r="A292" s="33" t="n"/>
      <c r="B292" s="33" t="n"/>
      <c r="C292" s="33" t="n"/>
      <c r="D292" s="33" t="n"/>
      <c r="E292" s="33" t="n"/>
      <c r="F292" s="33" t="n"/>
      <c r="G292" s="33" t="n"/>
      <c r="H292" s="33" t="n"/>
      <c r="I292" s="33" t="n"/>
      <c r="J292" s="33" t="n"/>
      <c r="K292" s="33" t="n"/>
      <c r="L292" s="33" t="n"/>
      <c r="M292" s="33" t="n"/>
    </row>
    <row r="293">
      <c r="A293" s="33" t="n"/>
      <c r="B293" s="33" t="n"/>
      <c r="C293" s="33" t="n"/>
      <c r="D293" s="33" t="n"/>
      <c r="E293" s="33" t="n"/>
      <c r="F293" s="33" t="n"/>
      <c r="G293" s="33" t="n"/>
      <c r="H293" s="33" t="n"/>
      <c r="I293" s="33" t="n"/>
      <c r="J293" s="33" t="n"/>
      <c r="K293" s="33" t="n"/>
      <c r="L293" s="33" t="n"/>
      <c r="M293" s="33" t="n"/>
    </row>
    <row r="294">
      <c r="A294" s="33" t="n"/>
      <c r="B294" s="33" t="n"/>
      <c r="C294" s="33" t="n"/>
      <c r="D294" s="33" t="n"/>
      <c r="E294" s="33" t="n"/>
      <c r="F294" s="33" t="n"/>
      <c r="G294" s="33" t="n"/>
      <c r="H294" s="33" t="n"/>
      <c r="I294" s="33" t="n"/>
      <c r="J294" s="33" t="n"/>
      <c r="K294" s="33" t="n"/>
      <c r="L294" s="33" t="n"/>
      <c r="M294" s="33" t="n"/>
    </row>
    <row r="295">
      <c r="A295" s="33" t="n"/>
      <c r="B295" s="33" t="n"/>
      <c r="C295" s="33" t="n"/>
      <c r="D295" s="33" t="n"/>
      <c r="E295" s="33" t="n"/>
      <c r="F295" s="33" t="n"/>
      <c r="G295" s="33" t="n"/>
      <c r="H295" s="33" t="n"/>
      <c r="I295" s="33" t="n"/>
      <c r="J295" s="33" t="n"/>
      <c r="K295" s="33" t="n"/>
      <c r="L295" s="33" t="n"/>
      <c r="M295" s="33" t="n"/>
    </row>
    <row r="296">
      <c r="A296" s="33" t="n"/>
      <c r="B296" s="33" t="n"/>
      <c r="C296" s="33" t="n"/>
      <c r="D296" s="33" t="n"/>
      <c r="E296" s="33" t="n"/>
      <c r="F296" s="33" t="n"/>
      <c r="G296" s="33" t="n"/>
      <c r="H296" s="33" t="n"/>
      <c r="I296" s="33" t="n"/>
      <c r="J296" s="33" t="n"/>
      <c r="K296" s="33" t="n"/>
      <c r="L296" s="33" t="n"/>
      <c r="M296" s="33" t="n"/>
    </row>
    <row r="297">
      <c r="A297" s="33" t="n"/>
      <c r="B297" s="33" t="n"/>
      <c r="C297" s="33" t="n"/>
      <c r="D297" s="33" t="n"/>
      <c r="E297" s="33" t="n"/>
      <c r="F297" s="33" t="n"/>
      <c r="G297" s="33" t="n"/>
      <c r="H297" s="33" t="n"/>
      <c r="I297" s="33" t="n"/>
      <c r="J297" s="33" t="n"/>
      <c r="K297" s="33" t="n"/>
      <c r="L297" s="33" t="n"/>
      <c r="M297" s="33" t="n"/>
    </row>
    <row r="298">
      <c r="A298" s="33" t="n"/>
      <c r="B298" s="33" t="n"/>
      <c r="C298" s="33" t="n"/>
      <c r="D298" s="33" t="n"/>
      <c r="E298" s="33" t="n"/>
      <c r="F298" s="33" t="n"/>
      <c r="G298" s="33" t="n"/>
      <c r="H298" s="33" t="n"/>
      <c r="I298" s="33" t="n"/>
      <c r="J298" s="33" t="n"/>
      <c r="K298" s="33" t="n"/>
      <c r="L298" s="33" t="n"/>
      <c r="M298" s="33" t="n"/>
    </row>
    <row r="299">
      <c r="A299" s="33" t="n"/>
      <c r="B299" s="33" t="n"/>
      <c r="C299" s="33" t="n"/>
      <c r="D299" s="33" t="n"/>
      <c r="E299" s="33" t="n"/>
      <c r="F299" s="33" t="n"/>
      <c r="G299" s="33" t="n"/>
      <c r="H299" s="33" t="n"/>
      <c r="I299" s="33" t="n"/>
      <c r="J299" s="33" t="n"/>
      <c r="K299" s="33" t="n"/>
      <c r="L299" s="33" t="n"/>
      <c r="M299" s="33" t="n"/>
    </row>
    <row r="300">
      <c r="A300" s="33" t="n"/>
      <c r="B300" s="33" t="n"/>
      <c r="C300" s="33" t="n"/>
      <c r="D300" s="33" t="n"/>
      <c r="E300" s="33" t="n"/>
      <c r="F300" s="33" t="n"/>
      <c r="G300" s="33" t="n"/>
      <c r="H300" s="33" t="n"/>
      <c r="I300" s="33" t="n"/>
      <c r="J300" s="33" t="n"/>
      <c r="K300" s="33" t="n"/>
      <c r="L300" s="33" t="n"/>
      <c r="M300" s="33" t="n"/>
    </row>
    <row r="301">
      <c r="A301" s="33" t="n"/>
      <c r="B301" s="33" t="n"/>
      <c r="C301" s="33" t="n"/>
      <c r="D301" s="33" t="n"/>
      <c r="E301" s="33" t="n"/>
      <c r="F301" s="33" t="n"/>
      <c r="G301" s="33" t="n"/>
      <c r="H301" s="33" t="n"/>
      <c r="I301" s="33" t="n"/>
      <c r="J301" s="33" t="n"/>
      <c r="K301" s="33" t="n"/>
      <c r="L301" s="33" t="n"/>
      <c r="M301" s="33" t="n"/>
    </row>
    <row r="302">
      <c r="A302" s="33" t="n"/>
      <c r="B302" s="33" t="n"/>
      <c r="C302" s="33" t="n"/>
      <c r="D302" s="33" t="n"/>
      <c r="E302" s="33" t="n"/>
      <c r="F302" s="33" t="n"/>
      <c r="G302" s="33" t="n"/>
      <c r="H302" s="33" t="n"/>
      <c r="I302" s="33" t="n"/>
      <c r="J302" s="33" t="n"/>
      <c r="K302" s="33" t="n"/>
      <c r="L302" s="33" t="n"/>
      <c r="M302" s="33" t="n"/>
    </row>
    <row r="303">
      <c r="A303" s="33" t="n"/>
      <c r="B303" s="33" t="n"/>
      <c r="C303" s="33" t="n"/>
      <c r="D303" s="33" t="n"/>
      <c r="E303" s="33" t="n"/>
      <c r="F303" s="33" t="n"/>
      <c r="G303" s="33" t="n"/>
      <c r="H303" s="33" t="n"/>
      <c r="I303" s="33" t="n"/>
      <c r="J303" s="33" t="n"/>
      <c r="K303" s="33" t="n"/>
      <c r="L303" s="33" t="n"/>
      <c r="M303" s="33" t="n"/>
    </row>
    <row r="304">
      <c r="A304" s="33" t="n"/>
      <c r="B304" s="33" t="n"/>
      <c r="C304" s="33" t="n"/>
      <c r="D304" s="33" t="n"/>
      <c r="E304" s="33" t="n"/>
      <c r="F304" s="33" t="n"/>
      <c r="G304" s="33" t="n"/>
      <c r="H304" s="33" t="n"/>
      <c r="I304" s="33" t="n"/>
      <c r="J304" s="33" t="n"/>
      <c r="K304" s="33" t="n"/>
      <c r="L304" s="33" t="n"/>
      <c r="M304" s="33" t="n"/>
    </row>
    <row r="305">
      <c r="A305" s="33" t="n"/>
      <c r="B305" s="33" t="n"/>
      <c r="C305" s="33" t="n"/>
      <c r="D305" s="33" t="n"/>
      <c r="E305" s="33" t="n"/>
      <c r="F305" s="33" t="n"/>
      <c r="G305" s="33" t="n"/>
      <c r="H305" s="33" t="n"/>
      <c r="I305" s="33" t="n"/>
      <c r="J305" s="33" t="n"/>
      <c r="K305" s="33" t="n"/>
      <c r="L305" s="33" t="n"/>
      <c r="M305" s="33" t="n"/>
    </row>
    <row r="306">
      <c r="A306" s="33" t="n"/>
      <c r="B306" s="33" t="n"/>
      <c r="C306" s="33" t="n"/>
      <c r="D306" s="33" t="n"/>
      <c r="E306" s="33" t="n"/>
      <c r="F306" s="33" t="n"/>
      <c r="G306" s="33" t="n"/>
      <c r="H306" s="33" t="n"/>
      <c r="I306" s="33" t="n"/>
      <c r="J306" s="33" t="n"/>
      <c r="K306" s="33" t="n"/>
      <c r="L306" s="33" t="n"/>
      <c r="M306" s="33" t="n"/>
    </row>
    <row r="307">
      <c r="A307" s="33" t="n"/>
      <c r="B307" s="33" t="n"/>
      <c r="C307" s="33" t="n"/>
      <c r="D307" s="33" t="n"/>
      <c r="E307" s="33" t="n"/>
      <c r="F307" s="33" t="n"/>
      <c r="G307" s="33" t="n"/>
      <c r="H307" s="33" t="n"/>
      <c r="I307" s="33" t="n"/>
      <c r="J307" s="33" t="n"/>
      <c r="K307" s="33" t="n"/>
      <c r="L307" s="33" t="n"/>
      <c r="M307" s="33" t="n"/>
    </row>
    <row r="308">
      <c r="A308" s="33" t="n"/>
      <c r="B308" s="33" t="n"/>
      <c r="C308" s="33" t="n"/>
      <c r="D308" s="33" t="n"/>
      <c r="E308" s="33" t="n"/>
      <c r="F308" s="33" t="n"/>
      <c r="G308" s="33" t="n"/>
      <c r="H308" s="33" t="n"/>
      <c r="I308" s="33" t="n"/>
      <c r="J308" s="33" t="n"/>
      <c r="K308" s="33" t="n"/>
      <c r="L308" s="33" t="n"/>
      <c r="M308" s="33" t="n"/>
    </row>
    <row r="309">
      <c r="A309" s="33" t="n"/>
      <c r="B309" s="33" t="n"/>
      <c r="C309" s="33" t="n"/>
      <c r="D309" s="33" t="n"/>
      <c r="E309" s="33" t="n"/>
      <c r="F309" s="33" t="n"/>
      <c r="G309" s="33" t="n"/>
      <c r="H309" s="33" t="n"/>
      <c r="I309" s="33" t="n"/>
      <c r="J309" s="33" t="n"/>
      <c r="K309" s="33" t="n"/>
      <c r="L309" s="33" t="n"/>
      <c r="M309" s="33" t="n"/>
    </row>
    <row r="310">
      <c r="A310" s="33" t="n"/>
      <c r="B310" s="33" t="n"/>
      <c r="C310" s="33" t="n"/>
      <c r="D310" s="33" t="n"/>
      <c r="E310" s="33" t="n"/>
      <c r="F310" s="33" t="n"/>
      <c r="G310" s="33" t="n"/>
      <c r="H310" s="33" t="n"/>
      <c r="I310" s="33" t="n"/>
      <c r="J310" s="33" t="n"/>
      <c r="K310" s="33" t="n"/>
      <c r="L310" s="33" t="n"/>
      <c r="M310" s="33" t="n"/>
    </row>
    <row r="311">
      <c r="A311" s="33" t="n"/>
      <c r="B311" s="33" t="n"/>
      <c r="C311" s="33" t="n"/>
      <c r="D311" s="33" t="n"/>
      <c r="E311" s="33" t="n"/>
      <c r="F311" s="33" t="n"/>
      <c r="G311" s="33" t="n"/>
      <c r="H311" s="33" t="n"/>
      <c r="I311" s="33" t="n"/>
      <c r="J311" s="33" t="n"/>
      <c r="K311" s="33" t="n"/>
      <c r="L311" s="33" t="n"/>
      <c r="M311" s="33" t="n"/>
    </row>
    <row r="312">
      <c r="A312" s="33" t="n"/>
      <c r="B312" s="33" t="n"/>
      <c r="C312" s="33" t="n"/>
      <c r="D312" s="33" t="n"/>
      <c r="E312" s="33" t="n"/>
      <c r="F312" s="33" t="n"/>
      <c r="G312" s="33" t="n"/>
      <c r="H312" s="33" t="n"/>
      <c r="I312" s="33" t="n"/>
      <c r="J312" s="33" t="n"/>
      <c r="K312" s="33" t="n"/>
      <c r="L312" s="33" t="n"/>
      <c r="M312" s="33" t="n"/>
    </row>
    <row r="313">
      <c r="A313" s="33" t="n"/>
      <c r="B313" s="33" t="n"/>
      <c r="C313" s="33" t="n"/>
      <c r="D313" s="33" t="n"/>
      <c r="E313" s="33" t="n"/>
      <c r="F313" s="33" t="n"/>
      <c r="G313" s="33" t="n"/>
      <c r="H313" s="33" t="n"/>
      <c r="I313" s="33" t="n"/>
      <c r="J313" s="33" t="n"/>
      <c r="K313" s="33" t="n"/>
      <c r="L313" s="33" t="n"/>
      <c r="M313" s="33" t="n"/>
    </row>
    <row r="314">
      <c r="A314" s="33" t="n"/>
      <c r="B314" s="33" t="n"/>
      <c r="C314" s="33" t="n"/>
      <c r="D314" s="33" t="n"/>
      <c r="E314" s="33" t="n"/>
      <c r="F314" s="33" t="n"/>
      <c r="G314" s="33" t="n"/>
      <c r="H314" s="33" t="n"/>
      <c r="I314" s="33" t="n"/>
      <c r="J314" s="33" t="n"/>
      <c r="K314" s="33" t="n"/>
      <c r="L314" s="33" t="n"/>
      <c r="M314" s="33" t="n"/>
    </row>
    <row r="315">
      <c r="A315" s="33" t="n"/>
      <c r="B315" s="33" t="n"/>
      <c r="C315" s="33" t="n"/>
      <c r="D315" s="33" t="n"/>
      <c r="E315" s="33" t="n"/>
      <c r="F315" s="33" t="n"/>
      <c r="G315" s="33" t="n"/>
      <c r="H315" s="33" t="n"/>
      <c r="I315" s="33" t="n"/>
      <c r="J315" s="33" t="n"/>
      <c r="K315" s="33" t="n"/>
      <c r="L315" s="33" t="n"/>
      <c r="M315" s="33" t="n"/>
    </row>
    <row r="316">
      <c r="A316" s="33" t="n"/>
      <c r="B316" s="33" t="n"/>
      <c r="C316" s="33" t="n"/>
      <c r="D316" s="33" t="n"/>
      <c r="E316" s="33" t="n"/>
      <c r="F316" s="33" t="n"/>
      <c r="G316" s="33" t="n"/>
      <c r="H316" s="33" t="n"/>
      <c r="I316" s="33" t="n"/>
      <c r="J316" s="33" t="n"/>
      <c r="K316" s="33" t="n"/>
      <c r="L316" s="33" t="n"/>
      <c r="M316" s="33" t="n"/>
    </row>
    <row r="317">
      <c r="A317" s="33" t="n"/>
      <c r="B317" s="33" t="n"/>
      <c r="C317" s="33" t="n"/>
      <c r="D317" s="33" t="n"/>
      <c r="E317" s="33" t="n"/>
      <c r="F317" s="33" t="n"/>
      <c r="G317" s="33" t="n"/>
      <c r="H317" s="33" t="n"/>
      <c r="I317" s="33" t="n"/>
      <c r="J317" s="33" t="n"/>
      <c r="K317" s="33" t="n"/>
      <c r="L317" s="33" t="n"/>
      <c r="M317" s="33" t="n"/>
    </row>
    <row r="318">
      <c r="A318" s="33" t="n"/>
      <c r="B318" s="33" t="n"/>
      <c r="C318" s="33" t="n"/>
      <c r="D318" s="33" t="n"/>
      <c r="E318" s="33" t="n"/>
      <c r="F318" s="33" t="n"/>
      <c r="G318" s="33" t="n"/>
      <c r="H318" s="33" t="n"/>
      <c r="I318" s="33" t="n"/>
      <c r="J318" s="33" t="n"/>
      <c r="K318" s="33" t="n"/>
      <c r="L318" s="33" t="n"/>
      <c r="M318" s="33" t="n"/>
    </row>
    <row r="319">
      <c r="A319" s="33" t="n"/>
      <c r="B319" s="33" t="n"/>
      <c r="C319" s="33" t="n"/>
      <c r="D319" s="33" t="n"/>
      <c r="E319" s="33" t="n"/>
      <c r="F319" s="33" t="n"/>
      <c r="G319" s="33" t="n"/>
      <c r="H319" s="33" t="n"/>
      <c r="I319" s="33" t="n"/>
      <c r="J319" s="33" t="n"/>
      <c r="K319" s="33" t="n"/>
      <c r="L319" s="33" t="n"/>
      <c r="M319" s="33" t="n"/>
    </row>
    <row r="320">
      <c r="A320" s="33" t="n"/>
      <c r="B320" s="33" t="n"/>
      <c r="C320" s="33" t="n"/>
      <c r="D320" s="33" t="n"/>
      <c r="E320" s="33" t="n"/>
      <c r="F320" s="33" t="n"/>
      <c r="G320" s="33" t="n"/>
      <c r="H320" s="33" t="n"/>
      <c r="I320" s="33" t="n"/>
      <c r="J320" s="33" t="n"/>
      <c r="K320" s="33" t="n"/>
      <c r="L320" s="33" t="n"/>
      <c r="M320" s="33" t="n"/>
    </row>
    <row r="321">
      <c r="A321" s="33" t="n"/>
      <c r="B321" s="33" t="n"/>
      <c r="C321" s="33" t="n"/>
      <c r="D321" s="33" t="n"/>
      <c r="E321" s="33" t="n"/>
      <c r="F321" s="33" t="n"/>
      <c r="G321" s="33" t="n"/>
      <c r="H321" s="33" t="n"/>
      <c r="I321" s="33" t="n"/>
      <c r="J321" s="33" t="n"/>
      <c r="K321" s="33" t="n"/>
      <c r="L321" s="33" t="n"/>
      <c r="M321" s="33" t="n"/>
    </row>
    <row r="322">
      <c r="A322" s="33" t="n"/>
      <c r="B322" s="33" t="n"/>
      <c r="C322" s="33" t="n"/>
      <c r="D322" s="33" t="n"/>
      <c r="E322" s="33" t="n"/>
      <c r="F322" s="33" t="n"/>
      <c r="G322" s="33" t="n"/>
      <c r="H322" s="33" t="n"/>
      <c r="I322" s="33" t="n"/>
      <c r="J322" s="33" t="n"/>
      <c r="K322" s="33" t="n"/>
      <c r="L322" s="33" t="n"/>
      <c r="M322" s="33" t="n"/>
    </row>
    <row r="323">
      <c r="A323" s="33" t="n"/>
      <c r="B323" s="33" t="n"/>
      <c r="C323" s="33" t="n"/>
      <c r="D323" s="33" t="n"/>
      <c r="E323" s="33" t="n"/>
      <c r="F323" s="33" t="n"/>
      <c r="G323" s="33" t="n"/>
      <c r="H323" s="33" t="n"/>
      <c r="I323" s="33" t="n"/>
      <c r="J323" s="33" t="n"/>
      <c r="K323" s="33" t="n"/>
      <c r="L323" s="33" t="n"/>
      <c r="M323" s="33" t="n"/>
    </row>
    <row r="324">
      <c r="A324" s="33" t="n"/>
      <c r="B324" s="33" t="n"/>
      <c r="C324" s="33" t="n"/>
      <c r="D324" s="33" t="n"/>
      <c r="E324" s="33" t="n"/>
      <c r="F324" s="33" t="n"/>
      <c r="G324" s="33" t="n"/>
      <c r="H324" s="33" t="n"/>
      <c r="I324" s="33" t="n"/>
      <c r="J324" s="33" t="n"/>
      <c r="K324" s="33" t="n"/>
      <c r="L324" s="33" t="n"/>
      <c r="M324" s="33" t="n"/>
    </row>
    <row r="325">
      <c r="A325" s="33" t="n"/>
      <c r="B325" s="33" t="n"/>
      <c r="C325" s="33" t="n"/>
      <c r="D325" s="33" t="n"/>
      <c r="E325" s="33" t="n"/>
      <c r="F325" s="33" t="n"/>
      <c r="G325" s="33" t="n"/>
      <c r="H325" s="33" t="n"/>
      <c r="I325" s="33" t="n"/>
      <c r="J325" s="33" t="n"/>
      <c r="K325" s="33" t="n"/>
      <c r="L325" s="33" t="n"/>
      <c r="M325" s="33" t="n"/>
    </row>
    <row r="326">
      <c r="A326" s="33" t="n"/>
      <c r="B326" s="33" t="n"/>
      <c r="C326" s="33" t="n"/>
      <c r="D326" s="33" t="n"/>
      <c r="E326" s="33" t="n"/>
      <c r="F326" s="33" t="n"/>
      <c r="G326" s="33" t="n"/>
      <c r="H326" s="33" t="n"/>
      <c r="I326" s="33" t="n"/>
      <c r="J326" s="33" t="n"/>
      <c r="K326" s="33" t="n"/>
      <c r="L326" s="33" t="n"/>
      <c r="M326" s="33" t="n"/>
    </row>
    <row r="327">
      <c r="A327" s="33" t="n"/>
      <c r="B327" s="33" t="n"/>
      <c r="C327" s="33" t="n"/>
      <c r="D327" s="33" t="n"/>
      <c r="E327" s="33" t="n"/>
      <c r="F327" s="33" t="n"/>
      <c r="G327" s="33" t="n"/>
      <c r="H327" s="33" t="n"/>
      <c r="I327" s="33" t="n"/>
      <c r="J327" s="33" t="n"/>
      <c r="K327" s="33" t="n"/>
      <c r="L327" s="33" t="n"/>
      <c r="M327" s="33" t="n"/>
    </row>
    <row r="328">
      <c r="A328" s="33" t="n"/>
      <c r="B328" s="33" t="n"/>
      <c r="C328" s="33" t="n"/>
      <c r="D328" s="33" t="n"/>
      <c r="E328" s="33" t="n"/>
      <c r="F328" s="33" t="n"/>
      <c r="G328" s="33" t="n"/>
      <c r="H328" s="33" t="n"/>
      <c r="I328" s="33" t="n"/>
      <c r="J328" s="33" t="n"/>
      <c r="K328" s="33" t="n"/>
      <c r="L328" s="33" t="n"/>
      <c r="M328" s="33" t="n"/>
    </row>
    <row r="329">
      <c r="A329" s="33" t="n"/>
      <c r="B329" s="33" t="n"/>
      <c r="C329" s="33" t="n"/>
      <c r="D329" s="33" t="n"/>
      <c r="E329" s="33" t="n"/>
      <c r="F329" s="33" t="n"/>
      <c r="G329" s="33" t="n"/>
      <c r="H329" s="33" t="n"/>
      <c r="I329" s="33" t="n"/>
      <c r="J329" s="33" t="n"/>
      <c r="K329" s="33" t="n"/>
      <c r="L329" s="33" t="n"/>
      <c r="M329" s="33" t="n"/>
    </row>
    <row r="330">
      <c r="A330" s="33" t="n"/>
      <c r="B330" s="33" t="n"/>
      <c r="C330" s="33" t="n"/>
      <c r="D330" s="33" t="n"/>
      <c r="E330" s="33" t="n"/>
      <c r="F330" s="33" t="n"/>
      <c r="G330" s="33" t="n"/>
      <c r="H330" s="33" t="n"/>
      <c r="I330" s="33" t="n"/>
      <c r="J330" s="33" t="n"/>
      <c r="K330" s="33" t="n"/>
      <c r="L330" s="33" t="n"/>
      <c r="M330" s="33" t="n"/>
    </row>
    <row r="331">
      <c r="A331" s="33" t="n"/>
      <c r="B331" s="33" t="n"/>
      <c r="C331" s="33" t="n"/>
      <c r="D331" s="33" t="n"/>
      <c r="E331" s="33" t="n"/>
      <c r="F331" s="33" t="n"/>
      <c r="G331" s="33" t="n"/>
      <c r="H331" s="33" t="n"/>
      <c r="I331" s="33" t="n"/>
      <c r="J331" s="33" t="n"/>
      <c r="K331" s="33" t="n"/>
      <c r="L331" s="33" t="n"/>
      <c r="M331" s="33" t="n"/>
    </row>
    <row r="332">
      <c r="A332" s="33" t="n"/>
      <c r="B332" s="33" t="n"/>
      <c r="C332" s="33" t="n"/>
      <c r="D332" s="33" t="n"/>
      <c r="E332" s="33" t="n"/>
      <c r="F332" s="33" t="n"/>
      <c r="G332" s="33" t="n"/>
      <c r="H332" s="33" t="n"/>
      <c r="I332" s="33" t="n"/>
      <c r="J332" s="33" t="n"/>
      <c r="K332" s="33" t="n"/>
      <c r="L332" s="33" t="n"/>
      <c r="M332" s="33" t="n"/>
    </row>
    <row r="333">
      <c r="A333" s="33" t="n"/>
      <c r="B333" s="33" t="n"/>
      <c r="C333" s="33" t="n"/>
      <c r="D333" s="33" t="n"/>
      <c r="E333" s="33" t="n"/>
      <c r="F333" s="33" t="n"/>
      <c r="G333" s="33" t="n"/>
      <c r="H333" s="33" t="n"/>
      <c r="I333" s="33" t="n"/>
      <c r="J333" s="33" t="n"/>
      <c r="K333" s="33" t="n"/>
      <c r="L333" s="33" t="n"/>
      <c r="M333" s="33" t="n"/>
    </row>
    <row r="334">
      <c r="A334" s="33" t="n"/>
      <c r="B334" s="33" t="n"/>
      <c r="C334" s="33" t="n"/>
      <c r="D334" s="33" t="n"/>
      <c r="E334" s="33" t="n"/>
      <c r="F334" s="33" t="n"/>
      <c r="G334" s="33" t="n"/>
      <c r="H334" s="33" t="n"/>
      <c r="I334" s="33" t="n"/>
      <c r="J334" s="33" t="n"/>
      <c r="K334" s="33" t="n"/>
      <c r="L334" s="33" t="n"/>
      <c r="M334" s="33" t="n"/>
    </row>
    <row r="335">
      <c r="A335" s="33" t="n"/>
      <c r="B335" s="33" t="n"/>
      <c r="C335" s="33" t="n"/>
      <c r="D335" s="33" t="n"/>
      <c r="E335" s="33" t="n"/>
      <c r="F335" s="33" t="n"/>
      <c r="G335" s="33" t="n"/>
      <c r="H335" s="33" t="n"/>
      <c r="I335" s="33" t="n"/>
      <c r="J335" s="33" t="n"/>
      <c r="K335" s="33" t="n"/>
      <c r="L335" s="33" t="n"/>
      <c r="M335" s="33" t="n"/>
    </row>
    <row r="336">
      <c r="A336" s="33" t="n"/>
      <c r="B336" s="33" t="n"/>
      <c r="C336" s="33" t="n"/>
      <c r="D336" s="33" t="n"/>
      <c r="E336" s="33" t="n"/>
      <c r="F336" s="33" t="n"/>
      <c r="G336" s="33" t="n"/>
      <c r="H336" s="33" t="n"/>
      <c r="I336" s="33" t="n"/>
      <c r="J336" s="33" t="n"/>
      <c r="K336" s="33" t="n"/>
      <c r="L336" s="33" t="n"/>
      <c r="M336" s="33" t="n"/>
    </row>
    <row r="337">
      <c r="A337" s="33" t="n"/>
      <c r="B337" s="33" t="n"/>
      <c r="C337" s="33" t="n"/>
      <c r="D337" s="33" t="n"/>
      <c r="E337" s="33" t="n"/>
      <c r="F337" s="33" t="n"/>
      <c r="G337" s="33" t="n"/>
      <c r="H337" s="33" t="n"/>
      <c r="I337" s="33" t="n"/>
      <c r="J337" s="33" t="n"/>
      <c r="K337" s="33" t="n"/>
      <c r="L337" s="33" t="n"/>
      <c r="M337" s="33" t="n"/>
    </row>
    <row r="338">
      <c r="A338" s="33" t="n"/>
      <c r="B338" s="33" t="n"/>
      <c r="C338" s="33" t="n"/>
      <c r="D338" s="33" t="n"/>
      <c r="E338" s="33" t="n"/>
      <c r="F338" s="33" t="n"/>
      <c r="G338" s="33" t="n"/>
      <c r="H338" s="33" t="n"/>
      <c r="I338" s="33" t="n"/>
      <c r="J338" s="33" t="n"/>
      <c r="K338" s="33" t="n"/>
      <c r="L338" s="33" t="n"/>
      <c r="M338" s="33" t="n"/>
    </row>
    <row r="339">
      <c r="A339" s="33" t="n"/>
      <c r="B339" s="33" t="n"/>
      <c r="C339" s="33" t="n"/>
      <c r="D339" s="33" t="n"/>
      <c r="E339" s="33" t="n"/>
      <c r="F339" s="33" t="n"/>
      <c r="G339" s="33" t="n"/>
      <c r="H339" s="33" t="n"/>
      <c r="I339" s="33" t="n"/>
      <c r="J339" s="33" t="n"/>
      <c r="K339" s="33" t="n"/>
      <c r="L339" s="33" t="n"/>
      <c r="M339" s="33" t="n"/>
    </row>
    <row r="340">
      <c r="A340" s="33" t="n"/>
      <c r="B340" s="33" t="n"/>
      <c r="C340" s="33" t="n"/>
      <c r="D340" s="33" t="n"/>
      <c r="E340" s="33" t="n"/>
      <c r="F340" s="33" t="n"/>
      <c r="G340" s="33" t="n"/>
      <c r="H340" s="33" t="n"/>
      <c r="I340" s="33" t="n"/>
      <c r="J340" s="33" t="n"/>
      <c r="K340" s="33" t="n"/>
      <c r="L340" s="33" t="n"/>
      <c r="M340" s="33" t="n"/>
    </row>
    <row r="341">
      <c r="A341" s="33" t="n"/>
      <c r="B341" s="33" t="n"/>
      <c r="C341" s="33" t="n"/>
      <c r="D341" s="33" t="n"/>
      <c r="E341" s="33" t="n"/>
      <c r="F341" s="33" t="n"/>
      <c r="G341" s="33" t="n"/>
      <c r="H341" s="33" t="n"/>
      <c r="I341" s="33" t="n"/>
      <c r="J341" s="33" t="n"/>
      <c r="K341" s="33" t="n"/>
      <c r="L341" s="33" t="n"/>
      <c r="M341" s="33" t="n"/>
    </row>
    <row r="342">
      <c r="A342" s="33" t="n"/>
      <c r="B342" s="33" t="n"/>
      <c r="C342" s="33" t="n"/>
      <c r="D342" s="33" t="n"/>
      <c r="E342" s="33" t="n"/>
      <c r="F342" s="33" t="n"/>
      <c r="G342" s="33" t="n"/>
      <c r="H342" s="33" t="n"/>
      <c r="I342" s="33" t="n"/>
      <c r="J342" s="33" t="n"/>
      <c r="K342" s="33" t="n"/>
      <c r="L342" s="33" t="n"/>
      <c r="M342" s="33" t="n"/>
    </row>
    <row r="343">
      <c r="A343" s="33" t="n"/>
      <c r="B343" s="33" t="n"/>
      <c r="C343" s="33" t="n"/>
      <c r="D343" s="33" t="n"/>
      <c r="E343" s="33" t="n"/>
      <c r="F343" s="33" t="n"/>
      <c r="G343" s="33" t="n"/>
      <c r="H343" s="33" t="n"/>
      <c r="I343" s="33" t="n"/>
      <c r="J343" s="33" t="n"/>
      <c r="K343" s="33" t="n"/>
      <c r="L343" s="33" t="n"/>
      <c r="M343" s="33" t="n"/>
    </row>
    <row r="344">
      <c r="A344" s="33" t="n"/>
      <c r="B344" s="33" t="n"/>
      <c r="C344" s="33" t="n"/>
      <c r="D344" s="33" t="n"/>
      <c r="E344" s="33" t="n"/>
      <c r="F344" s="33" t="n"/>
      <c r="G344" s="33" t="n"/>
      <c r="H344" s="33" t="n"/>
      <c r="I344" s="33" t="n"/>
      <c r="J344" s="33" t="n"/>
      <c r="K344" s="33" t="n"/>
      <c r="L344" s="33" t="n"/>
      <c r="M344" s="33" t="n"/>
    </row>
    <row r="345">
      <c r="A345" s="33" t="n"/>
      <c r="B345" s="33" t="n"/>
      <c r="C345" s="33" t="n"/>
      <c r="D345" s="33" t="n"/>
      <c r="E345" s="33" t="n"/>
      <c r="F345" s="33" t="n"/>
      <c r="G345" s="33" t="n"/>
      <c r="H345" s="33" t="n"/>
      <c r="I345" s="33" t="n"/>
      <c r="J345" s="33" t="n"/>
      <c r="K345" s="33" t="n"/>
      <c r="L345" s="33" t="n"/>
      <c r="M345" s="33" t="n"/>
    </row>
    <row r="346">
      <c r="A346" s="33" t="n"/>
      <c r="B346" s="33" t="n"/>
      <c r="C346" s="33" t="n"/>
      <c r="D346" s="33" t="n"/>
      <c r="E346" s="33" t="n"/>
      <c r="F346" s="33" t="n"/>
      <c r="G346" s="33" t="n"/>
      <c r="H346" s="33" t="n"/>
      <c r="I346" s="33" t="n"/>
      <c r="J346" s="33" t="n"/>
      <c r="K346" s="33" t="n"/>
      <c r="L346" s="33" t="n"/>
      <c r="M346" s="33" t="n"/>
    </row>
    <row r="347">
      <c r="A347" s="33" t="n"/>
      <c r="B347" s="33" t="n"/>
      <c r="C347" s="33" t="n"/>
      <c r="D347" s="33" t="n"/>
      <c r="E347" s="33" t="n"/>
      <c r="F347" s="33" t="n"/>
      <c r="G347" s="33" t="n"/>
      <c r="H347" s="33" t="n"/>
      <c r="I347" s="33" t="n"/>
      <c r="J347" s="33" t="n"/>
      <c r="K347" s="33" t="n"/>
      <c r="L347" s="33" t="n"/>
      <c r="M347" s="33" t="n"/>
    </row>
    <row r="348">
      <c r="A348" s="33" t="n"/>
      <c r="B348" s="33" t="n"/>
      <c r="C348" s="33" t="n"/>
      <c r="D348" s="33" t="n"/>
      <c r="E348" s="33" t="n"/>
      <c r="F348" s="33" t="n"/>
      <c r="G348" s="33" t="n"/>
      <c r="H348" s="33" t="n"/>
      <c r="I348" s="33" t="n"/>
      <c r="J348" s="33" t="n"/>
      <c r="K348" s="33" t="n"/>
      <c r="L348" s="33" t="n"/>
      <c r="M348" s="33" t="n"/>
    </row>
    <row r="349">
      <c r="A349" s="33" t="n"/>
      <c r="B349" s="33" t="n"/>
      <c r="C349" s="33" t="n"/>
      <c r="D349" s="33" t="n"/>
      <c r="E349" s="33" t="n"/>
      <c r="F349" s="33" t="n"/>
      <c r="G349" s="33" t="n"/>
      <c r="H349" s="33" t="n"/>
      <c r="I349" s="33" t="n"/>
      <c r="J349" s="33" t="n"/>
      <c r="K349" s="33" t="n"/>
      <c r="L349" s="33" t="n"/>
      <c r="M349" s="33" t="n"/>
    </row>
    <row r="350">
      <c r="A350" s="33" t="n"/>
      <c r="B350" s="33" t="n"/>
      <c r="C350" s="33" t="n"/>
      <c r="D350" s="33" t="n"/>
      <c r="E350" s="33" t="n"/>
      <c r="F350" s="33" t="n"/>
      <c r="G350" s="33" t="n"/>
      <c r="H350" s="33" t="n"/>
      <c r="I350" s="33" t="n"/>
      <c r="J350" s="33" t="n"/>
      <c r="K350" s="33" t="n"/>
      <c r="L350" s="33" t="n"/>
      <c r="M350" s="33" t="n"/>
    </row>
    <row r="351">
      <c r="A351" s="33" t="n"/>
      <c r="B351" s="33" t="n"/>
      <c r="C351" s="33" t="n"/>
      <c r="D351" s="33" t="n"/>
      <c r="E351" s="33" t="n"/>
      <c r="F351" s="33" t="n"/>
      <c r="G351" s="33" t="n"/>
      <c r="H351" s="33" t="n"/>
      <c r="I351" s="33" t="n"/>
      <c r="J351" s="33" t="n"/>
      <c r="K351" s="33" t="n"/>
      <c r="L351" s="33" t="n"/>
      <c r="M351" s="33" t="n"/>
    </row>
    <row r="352">
      <c r="A352" s="33" t="n"/>
      <c r="B352" s="33" t="n"/>
      <c r="C352" s="33" t="n"/>
      <c r="D352" s="33" t="n"/>
      <c r="E352" s="33" t="n"/>
      <c r="F352" s="33" t="n"/>
      <c r="G352" s="33" t="n"/>
      <c r="H352" s="33" t="n"/>
      <c r="I352" s="33" t="n"/>
      <c r="J352" s="33" t="n"/>
      <c r="K352" s="33" t="n"/>
      <c r="L352" s="33" t="n"/>
      <c r="M352" s="33" t="n"/>
    </row>
    <row r="353">
      <c r="A353" s="33" t="n"/>
      <c r="B353" s="33" t="n"/>
      <c r="C353" s="33" t="n"/>
      <c r="D353" s="33" t="n"/>
      <c r="E353" s="33" t="n"/>
      <c r="F353" s="33" t="n"/>
      <c r="G353" s="33" t="n"/>
      <c r="H353" s="33" t="n"/>
      <c r="I353" s="33" t="n"/>
      <c r="J353" s="33" t="n"/>
      <c r="K353" s="33" t="n"/>
      <c r="L353" s="33" t="n"/>
      <c r="M353" s="33" t="n"/>
    </row>
    <row r="354">
      <c r="A354" s="33" t="n"/>
      <c r="B354" s="33" t="n"/>
      <c r="C354" s="33" t="n"/>
      <c r="D354" s="33" t="n"/>
      <c r="E354" s="33" t="n"/>
      <c r="F354" s="33" t="n"/>
      <c r="G354" s="33" t="n"/>
      <c r="H354" s="33" t="n"/>
      <c r="I354" s="33" t="n"/>
      <c r="J354" s="33" t="n"/>
      <c r="K354" s="33" t="n"/>
      <c r="L354" s="33" t="n"/>
      <c r="M354" s="33" t="n"/>
    </row>
    <row r="355">
      <c r="A355" s="33" t="n"/>
      <c r="B355" s="33" t="n"/>
      <c r="C355" s="33" t="n"/>
      <c r="D355" s="33" t="n"/>
      <c r="E355" s="33" t="n"/>
      <c r="F355" s="33" t="n"/>
      <c r="G355" s="33" t="n"/>
      <c r="H355" s="33" t="n"/>
      <c r="I355" s="33" t="n"/>
      <c r="J355" s="33" t="n"/>
      <c r="K355" s="33" t="n"/>
      <c r="L355" s="33" t="n"/>
      <c r="M355" s="33" t="n"/>
    </row>
    <row r="356">
      <c r="A356" s="33" t="n"/>
      <c r="B356" s="33" t="n"/>
      <c r="C356" s="33" t="n"/>
      <c r="D356" s="33" t="n"/>
      <c r="E356" s="33" t="n"/>
      <c r="F356" s="33" t="n"/>
      <c r="G356" s="33" t="n"/>
      <c r="H356" s="33" t="n"/>
      <c r="I356" s="33" t="n"/>
      <c r="J356" s="33" t="n"/>
      <c r="K356" s="33" t="n"/>
      <c r="L356" s="33" t="n"/>
      <c r="M356" s="33" t="n"/>
    </row>
    <row r="357">
      <c r="A357" s="33" t="n"/>
      <c r="B357" s="33" t="n"/>
      <c r="C357" s="33" t="n"/>
      <c r="D357" s="33" t="n"/>
      <c r="E357" s="33" t="n"/>
      <c r="F357" s="33" t="n"/>
      <c r="G357" s="33" t="n"/>
      <c r="H357" s="33" t="n"/>
      <c r="I357" s="33" t="n"/>
      <c r="J357" s="33" t="n"/>
      <c r="K357" s="33" t="n"/>
      <c r="L357" s="33" t="n"/>
      <c r="M357" s="33" t="n"/>
    </row>
    <row r="358">
      <c r="A358" s="33" t="n"/>
      <c r="B358" s="33" t="n"/>
      <c r="C358" s="33" t="n"/>
      <c r="D358" s="33" t="n"/>
      <c r="E358" s="33" t="n"/>
      <c r="F358" s="33" t="n"/>
      <c r="G358" s="33" t="n"/>
      <c r="H358" s="33" t="n"/>
      <c r="I358" s="33" t="n"/>
      <c r="J358" s="33" t="n"/>
      <c r="K358" s="33" t="n"/>
      <c r="L358" s="33" t="n"/>
      <c r="M358" s="33" t="n"/>
    </row>
    <row r="359">
      <c r="A359" s="33" t="n"/>
      <c r="B359" s="33" t="n"/>
      <c r="C359" s="33" t="n"/>
      <c r="D359" s="33" t="n"/>
      <c r="E359" s="33" t="n"/>
      <c r="F359" s="33" t="n"/>
      <c r="G359" s="33" t="n"/>
      <c r="H359" s="33" t="n"/>
      <c r="I359" s="33" t="n"/>
      <c r="J359" s="33" t="n"/>
      <c r="K359" s="33" t="n"/>
      <c r="L359" s="33" t="n"/>
      <c r="M359" s="33" t="n"/>
    </row>
    <row r="360">
      <c r="A360" s="33" t="n"/>
      <c r="B360" s="33" t="n"/>
      <c r="C360" s="33" t="n"/>
      <c r="D360" s="33" t="n"/>
      <c r="E360" s="33" t="n"/>
      <c r="F360" s="33" t="n"/>
      <c r="G360" s="33" t="n"/>
      <c r="H360" s="33" t="n"/>
      <c r="I360" s="33" t="n"/>
      <c r="J360" s="33" t="n"/>
      <c r="K360" s="33" t="n"/>
      <c r="L360" s="33" t="n"/>
      <c r="M360" s="33" t="n"/>
    </row>
    <row r="361">
      <c r="A361" s="33" t="n"/>
      <c r="B361" s="33" t="n"/>
      <c r="C361" s="33" t="n"/>
      <c r="D361" s="33" t="n"/>
      <c r="E361" s="33" t="n"/>
      <c r="F361" s="33" t="n"/>
      <c r="G361" s="33" t="n"/>
      <c r="H361" s="33" t="n"/>
      <c r="I361" s="33" t="n"/>
      <c r="J361" s="33" t="n"/>
      <c r="K361" s="33" t="n"/>
      <c r="L361" s="33" t="n"/>
      <c r="M361" s="33" t="n"/>
    </row>
    <row r="362">
      <c r="A362" s="33" t="n"/>
      <c r="B362" s="33" t="n"/>
      <c r="C362" s="33" t="n"/>
      <c r="D362" s="33" t="n"/>
      <c r="E362" s="33" t="n"/>
      <c r="F362" s="33" t="n"/>
      <c r="G362" s="33" t="n"/>
      <c r="H362" s="33" t="n"/>
      <c r="I362" s="33" t="n"/>
      <c r="J362" s="33" t="n"/>
      <c r="K362" s="33" t="n"/>
      <c r="L362" s="33" t="n"/>
      <c r="M362" s="33" t="n"/>
    </row>
    <row r="363">
      <c r="A363" s="33" t="n"/>
      <c r="B363" s="33" t="n"/>
      <c r="C363" s="33" t="n"/>
      <c r="D363" s="33" t="n"/>
      <c r="E363" s="33" t="n"/>
      <c r="F363" s="33" t="n"/>
      <c r="G363" s="33" t="n"/>
      <c r="H363" s="33" t="n"/>
      <c r="I363" s="33" t="n"/>
      <c r="J363" s="33" t="n"/>
      <c r="K363" s="33" t="n"/>
      <c r="L363" s="33" t="n"/>
      <c r="M363" s="33" t="n"/>
    </row>
    <row r="364">
      <c r="A364" s="33" t="n"/>
      <c r="B364" s="33" t="n"/>
      <c r="C364" s="33" t="n"/>
      <c r="D364" s="33" t="n"/>
      <c r="E364" s="33" t="n"/>
      <c r="F364" s="33" t="n"/>
      <c r="G364" s="33" t="n"/>
      <c r="H364" s="33" t="n"/>
      <c r="I364" s="33" t="n"/>
      <c r="J364" s="33" t="n"/>
      <c r="K364" s="33" t="n"/>
      <c r="L364" s="33" t="n"/>
      <c r="M364" s="33" t="n"/>
    </row>
    <row r="365">
      <c r="A365" s="33" t="n"/>
      <c r="B365" s="33" t="n"/>
      <c r="C365" s="33" t="n"/>
      <c r="D365" s="33" t="n"/>
      <c r="E365" s="33" t="n"/>
      <c r="F365" s="33" t="n"/>
      <c r="G365" s="33" t="n"/>
      <c r="H365" s="33" t="n"/>
      <c r="I365" s="33" t="n"/>
      <c r="J365" s="33" t="n"/>
      <c r="K365" s="33" t="n"/>
      <c r="L365" s="33" t="n"/>
      <c r="M365" s="33" t="n"/>
    </row>
    <row r="366">
      <c r="A366" s="33" t="n"/>
      <c r="B366" s="33" t="n"/>
      <c r="C366" s="33" t="n"/>
      <c r="D366" s="33" t="n"/>
      <c r="E366" s="33" t="n"/>
      <c r="F366" s="33" t="n"/>
      <c r="G366" s="33" t="n"/>
      <c r="H366" s="33" t="n"/>
      <c r="I366" s="33" t="n"/>
      <c r="J366" s="33" t="n"/>
      <c r="K366" s="33" t="n"/>
      <c r="L366" s="33" t="n"/>
      <c r="M366" s="33" t="n"/>
    </row>
    <row r="367">
      <c r="A367" s="33" t="n"/>
      <c r="B367" s="33" t="n"/>
      <c r="C367" s="33" t="n"/>
      <c r="D367" s="33" t="n"/>
      <c r="E367" s="33" t="n"/>
      <c r="F367" s="33" t="n"/>
      <c r="G367" s="33" t="n"/>
      <c r="H367" s="33" t="n"/>
      <c r="I367" s="33" t="n"/>
      <c r="J367" s="33" t="n"/>
      <c r="K367" s="33" t="n"/>
      <c r="L367" s="33" t="n"/>
      <c r="M367" s="33" t="n"/>
    </row>
    <row r="368">
      <c r="A368" s="33" t="n"/>
      <c r="B368" s="33" t="n"/>
      <c r="C368" s="33" t="n"/>
      <c r="D368" s="33" t="n"/>
      <c r="E368" s="33" t="n"/>
      <c r="F368" s="33" t="n"/>
      <c r="G368" s="33" t="n"/>
      <c r="H368" s="33" t="n"/>
      <c r="I368" s="33" t="n"/>
      <c r="J368" s="33" t="n"/>
      <c r="K368" s="33" t="n"/>
      <c r="L368" s="33" t="n"/>
      <c r="M368" s="33" t="n"/>
    </row>
    <row r="369">
      <c r="A369" s="33" t="n"/>
      <c r="B369" s="33" t="n"/>
      <c r="C369" s="33" t="n"/>
      <c r="D369" s="33" t="n"/>
      <c r="E369" s="33" t="n"/>
      <c r="F369" s="33" t="n"/>
      <c r="G369" s="33" t="n"/>
      <c r="H369" s="33" t="n"/>
      <c r="I369" s="33" t="n"/>
      <c r="J369" s="33" t="n"/>
      <c r="K369" s="33" t="n"/>
      <c r="L369" s="33" t="n"/>
      <c r="M369" s="33" t="n"/>
    </row>
    <row r="370">
      <c r="A370" s="33" t="n"/>
      <c r="B370" s="33" t="n"/>
      <c r="C370" s="33" t="n"/>
      <c r="D370" s="33" t="n"/>
      <c r="E370" s="33" t="n"/>
      <c r="F370" s="33" t="n"/>
      <c r="G370" s="33" t="n"/>
      <c r="H370" s="33" t="n"/>
      <c r="I370" s="33" t="n"/>
      <c r="J370" s="33" t="n"/>
      <c r="K370" s="33" t="n"/>
      <c r="L370" s="33" t="n"/>
      <c r="M370" s="33" t="n"/>
    </row>
    <row r="371">
      <c r="A371" s="33" t="n"/>
      <c r="B371" s="33" t="n"/>
      <c r="C371" s="33" t="n"/>
      <c r="D371" s="33" t="n"/>
      <c r="E371" s="33" t="n"/>
      <c r="F371" s="33" t="n"/>
      <c r="G371" s="33" t="n"/>
      <c r="H371" s="33" t="n"/>
      <c r="I371" s="33" t="n"/>
      <c r="J371" s="33" t="n"/>
      <c r="K371" s="33" t="n"/>
      <c r="L371" s="33" t="n"/>
      <c r="M371" s="33" t="n"/>
    </row>
    <row r="372">
      <c r="A372" s="33" t="n"/>
      <c r="B372" s="33" t="n"/>
      <c r="C372" s="33" t="n"/>
      <c r="D372" s="33" t="n"/>
      <c r="E372" s="33" t="n"/>
      <c r="F372" s="33" t="n"/>
      <c r="G372" s="33" t="n"/>
      <c r="H372" s="33" t="n"/>
      <c r="I372" s="33" t="n"/>
      <c r="J372" s="33" t="n"/>
      <c r="K372" s="33" t="n"/>
      <c r="L372" s="33" t="n"/>
      <c r="M372" s="33" t="n"/>
    </row>
    <row r="373">
      <c r="A373" s="33" t="n"/>
      <c r="B373" s="33" t="n"/>
      <c r="C373" s="33" t="n"/>
      <c r="D373" s="33" t="n"/>
      <c r="E373" s="33" t="n"/>
      <c r="F373" s="33" t="n"/>
      <c r="G373" s="33" t="n"/>
      <c r="H373" s="33" t="n"/>
      <c r="I373" s="33" t="n"/>
      <c r="J373" s="33" t="n"/>
      <c r="K373" s="33" t="n"/>
      <c r="L373" s="33" t="n"/>
      <c r="M373" s="33" t="n"/>
    </row>
    <row r="374">
      <c r="A374" s="33" t="n"/>
      <c r="B374" s="33" t="n"/>
      <c r="C374" s="33" t="n"/>
      <c r="D374" s="33" t="n"/>
      <c r="E374" s="33" t="n"/>
      <c r="F374" s="33" t="n"/>
      <c r="G374" s="33" t="n"/>
      <c r="H374" s="33" t="n"/>
      <c r="I374" s="33" t="n"/>
      <c r="J374" s="33" t="n"/>
      <c r="K374" s="33" t="n"/>
      <c r="L374" s="33" t="n"/>
      <c r="M374" s="33" t="n"/>
    </row>
    <row r="375">
      <c r="A375" s="33" t="n"/>
      <c r="B375" s="33" t="n"/>
      <c r="C375" s="33" t="n"/>
      <c r="D375" s="33" t="n"/>
      <c r="E375" s="33" t="n"/>
      <c r="F375" s="33" t="n"/>
      <c r="G375" s="33" t="n"/>
      <c r="H375" s="33" t="n"/>
      <c r="I375" s="33" t="n"/>
      <c r="J375" s="33" t="n"/>
      <c r="K375" s="33" t="n"/>
      <c r="L375" s="33" t="n"/>
      <c r="M375" s="33" t="n"/>
    </row>
    <row r="376">
      <c r="A376" s="33" t="n"/>
      <c r="B376" s="33" t="n"/>
      <c r="C376" s="33" t="n"/>
      <c r="D376" s="33" t="n"/>
      <c r="E376" s="33" t="n"/>
      <c r="F376" s="33" t="n"/>
      <c r="G376" s="33" t="n"/>
      <c r="H376" s="33" t="n"/>
      <c r="I376" s="33" t="n"/>
      <c r="J376" s="33" t="n"/>
      <c r="K376" s="33" t="n"/>
      <c r="L376" s="33" t="n"/>
      <c r="M376" s="33" t="n"/>
    </row>
    <row r="377">
      <c r="A377" s="33" t="n"/>
      <c r="B377" s="33" t="n"/>
      <c r="C377" s="33" t="n"/>
      <c r="D377" s="33" t="n"/>
      <c r="E377" s="33" t="n"/>
      <c r="F377" s="33" t="n"/>
      <c r="G377" s="33" t="n"/>
      <c r="H377" s="33" t="n"/>
      <c r="I377" s="33" t="n"/>
      <c r="J377" s="33" t="n"/>
      <c r="K377" s="33" t="n"/>
      <c r="L377" s="33" t="n"/>
      <c r="M377" s="33" t="n"/>
    </row>
    <row r="378">
      <c r="A378" s="33" t="n"/>
      <c r="B378" s="33" t="n"/>
      <c r="C378" s="33" t="n"/>
      <c r="D378" s="33" t="n"/>
      <c r="E378" s="33" t="n"/>
      <c r="F378" s="33" t="n"/>
      <c r="G378" s="33" t="n"/>
      <c r="H378" s="33" t="n"/>
      <c r="I378" s="33" t="n"/>
      <c r="J378" s="33" t="n"/>
      <c r="K378" s="33" t="n"/>
      <c r="L378" s="33" t="n"/>
      <c r="M378" s="33" t="n"/>
    </row>
    <row r="379">
      <c r="A379" s="33" t="n"/>
      <c r="B379" s="33" t="n"/>
      <c r="C379" s="33" t="n"/>
      <c r="D379" s="33" t="n"/>
      <c r="E379" s="33" t="n"/>
      <c r="F379" s="33" t="n"/>
      <c r="G379" s="33" t="n"/>
      <c r="H379" s="33" t="n"/>
      <c r="I379" s="33" t="n"/>
      <c r="J379" s="33" t="n"/>
      <c r="K379" s="33" t="n"/>
      <c r="L379" s="33" t="n"/>
      <c r="M379" s="33" t="n"/>
    </row>
    <row r="380">
      <c r="A380" s="33" t="n"/>
      <c r="B380" s="33" t="n"/>
      <c r="C380" s="33" t="n"/>
      <c r="D380" s="33" t="n"/>
      <c r="E380" s="33" t="n"/>
      <c r="F380" s="33" t="n"/>
      <c r="G380" s="33" t="n"/>
      <c r="H380" s="33" t="n"/>
      <c r="I380" s="33" t="n"/>
      <c r="J380" s="33" t="n"/>
      <c r="K380" s="33" t="n"/>
      <c r="L380" s="33" t="n"/>
      <c r="M380" s="33" t="n"/>
    </row>
    <row r="381">
      <c r="A381" s="33" t="n"/>
      <c r="B381" s="33" t="n"/>
      <c r="C381" s="33" t="n"/>
      <c r="D381" s="33" t="n"/>
      <c r="E381" s="33" t="n"/>
      <c r="F381" s="33" t="n"/>
      <c r="G381" s="33" t="n"/>
      <c r="H381" s="33" t="n"/>
      <c r="I381" s="33" t="n"/>
      <c r="J381" s="33" t="n"/>
      <c r="K381" s="33" t="n"/>
      <c r="L381" s="33" t="n"/>
      <c r="M381" s="33" t="n"/>
    </row>
    <row r="382">
      <c r="A382" s="33" t="n"/>
      <c r="B382" s="33" t="n"/>
      <c r="C382" s="33" t="n"/>
      <c r="D382" s="33" t="n"/>
      <c r="E382" s="33" t="n"/>
      <c r="F382" s="33" t="n"/>
      <c r="G382" s="33" t="n"/>
      <c r="H382" s="33" t="n"/>
      <c r="I382" s="33" t="n"/>
      <c r="J382" s="33" t="n"/>
      <c r="K382" s="33" t="n"/>
      <c r="L382" s="33" t="n"/>
      <c r="M382" s="33" t="n"/>
    </row>
    <row r="383">
      <c r="A383" s="33" t="n"/>
      <c r="B383" s="33" t="n"/>
      <c r="C383" s="33" t="n"/>
      <c r="D383" s="33" t="n"/>
      <c r="E383" s="33" t="n"/>
      <c r="F383" s="33" t="n"/>
      <c r="G383" s="33" t="n"/>
      <c r="H383" s="33" t="n"/>
      <c r="I383" s="33" t="n"/>
      <c r="J383" s="33" t="n"/>
      <c r="K383" s="33" t="n"/>
      <c r="L383" s="33" t="n"/>
      <c r="M383" s="33" t="n"/>
    </row>
    <row r="384">
      <c r="A384" s="33" t="n"/>
      <c r="B384" s="33" t="n"/>
      <c r="C384" s="33" t="n"/>
      <c r="D384" s="33" t="n"/>
      <c r="E384" s="33" t="n"/>
      <c r="F384" s="33" t="n"/>
      <c r="G384" s="33" t="n"/>
      <c r="H384" s="33" t="n"/>
      <c r="I384" s="33" t="n"/>
      <c r="J384" s="33" t="n"/>
      <c r="K384" s="33" t="n"/>
      <c r="L384" s="33" t="n"/>
      <c r="M384" s="33" t="n"/>
    </row>
    <row r="385">
      <c r="A385" s="33" t="n"/>
      <c r="B385" s="33" t="n"/>
      <c r="C385" s="33" t="n"/>
      <c r="D385" s="33" t="n"/>
      <c r="E385" s="33" t="n"/>
      <c r="F385" s="33" t="n"/>
      <c r="G385" s="33" t="n"/>
      <c r="H385" s="33" t="n"/>
      <c r="I385" s="33" t="n"/>
      <c r="J385" s="33" t="n"/>
      <c r="K385" s="33" t="n"/>
      <c r="L385" s="33" t="n"/>
      <c r="M385" s="33" t="n"/>
    </row>
    <row r="386">
      <c r="A386" s="33" t="n"/>
      <c r="B386" s="33" t="n"/>
      <c r="C386" s="33" t="n"/>
      <c r="D386" s="33" t="n"/>
      <c r="E386" s="33" t="n"/>
      <c r="F386" s="33" t="n"/>
      <c r="G386" s="33" t="n"/>
      <c r="H386" s="33" t="n"/>
      <c r="I386" s="33" t="n"/>
      <c r="J386" s="33" t="n"/>
      <c r="K386" s="33" t="n"/>
      <c r="L386" s="33" t="n"/>
      <c r="M386" s="33" t="n"/>
    </row>
    <row r="387">
      <c r="A387" s="33" t="n"/>
      <c r="B387" s="33" t="n"/>
      <c r="C387" s="33" t="n"/>
      <c r="D387" s="33" t="n"/>
      <c r="E387" s="33" t="n"/>
      <c r="F387" s="33" t="n"/>
      <c r="G387" s="33" t="n"/>
      <c r="H387" s="33" t="n"/>
      <c r="I387" s="33" t="n"/>
      <c r="J387" s="33" t="n"/>
      <c r="K387" s="33" t="n"/>
      <c r="L387" s="33" t="n"/>
      <c r="M387" s="33" t="n"/>
    </row>
    <row r="388">
      <c r="A388" s="33" t="n"/>
      <c r="B388" s="33" t="n"/>
      <c r="C388" s="33" t="n"/>
      <c r="D388" s="33" t="n"/>
      <c r="E388" s="33" t="n"/>
      <c r="F388" s="33" t="n"/>
      <c r="G388" s="33" t="n"/>
      <c r="H388" s="33" t="n"/>
      <c r="I388" s="33" t="n"/>
      <c r="J388" s="33" t="n"/>
      <c r="K388" s="33" t="n"/>
      <c r="L388" s="33" t="n"/>
      <c r="M388" s="33" t="n"/>
    </row>
    <row r="389">
      <c r="A389" s="33" t="n"/>
      <c r="B389" s="33" t="n"/>
      <c r="C389" s="33" t="n"/>
      <c r="D389" s="33" t="n"/>
      <c r="E389" s="33" t="n"/>
      <c r="F389" s="33" t="n"/>
      <c r="G389" s="33" t="n"/>
      <c r="H389" s="33" t="n"/>
      <c r="I389" s="33" t="n"/>
      <c r="J389" s="33" t="n"/>
      <c r="K389" s="33" t="n"/>
      <c r="L389" s="33" t="n"/>
      <c r="M389" s="33" t="n"/>
    </row>
    <row r="390">
      <c r="A390" s="33" t="n"/>
      <c r="B390" s="33" t="n"/>
      <c r="C390" s="33" t="n"/>
      <c r="D390" s="33" t="n"/>
      <c r="E390" s="33" t="n"/>
      <c r="F390" s="33" t="n"/>
      <c r="G390" s="33" t="n"/>
      <c r="H390" s="33" t="n"/>
      <c r="I390" s="33" t="n"/>
      <c r="J390" s="33" t="n"/>
      <c r="K390" s="33" t="n"/>
      <c r="L390" s="33" t="n"/>
      <c r="M390" s="33" t="n"/>
    </row>
    <row r="391">
      <c r="A391" s="33" t="n"/>
      <c r="B391" s="33" t="n"/>
      <c r="C391" s="33" t="n"/>
      <c r="D391" s="33" t="n"/>
      <c r="E391" s="33" t="n"/>
      <c r="F391" s="33" t="n"/>
      <c r="G391" s="33" t="n"/>
      <c r="H391" s="33" t="n"/>
      <c r="I391" s="33" t="n"/>
      <c r="J391" s="33" t="n"/>
      <c r="K391" s="33" t="n"/>
      <c r="L391" s="33" t="n"/>
      <c r="M391" s="33" t="n"/>
    </row>
    <row r="392">
      <c r="A392" s="33" t="n"/>
      <c r="B392" s="33" t="n"/>
      <c r="C392" s="33" t="n"/>
      <c r="D392" s="33" t="n"/>
      <c r="E392" s="33" t="n"/>
      <c r="F392" s="33" t="n"/>
      <c r="G392" s="33" t="n"/>
      <c r="H392" s="33" t="n"/>
      <c r="I392" s="33" t="n"/>
      <c r="J392" s="33" t="n"/>
      <c r="K392" s="33" t="n"/>
      <c r="L392" s="33" t="n"/>
      <c r="M392" s="33" t="n"/>
    </row>
    <row r="393">
      <c r="A393" s="33" t="n"/>
      <c r="B393" s="33" t="n"/>
      <c r="C393" s="33" t="n"/>
      <c r="D393" s="33" t="n"/>
      <c r="E393" s="33" t="n"/>
      <c r="F393" s="33" t="n"/>
      <c r="G393" s="33" t="n"/>
      <c r="H393" s="33" t="n"/>
      <c r="I393" s="33" t="n"/>
      <c r="J393" s="33" t="n"/>
      <c r="K393" s="33" t="n"/>
      <c r="L393" s="33" t="n"/>
      <c r="M393" s="33" t="n"/>
    </row>
    <row r="394">
      <c r="A394" s="33" t="n"/>
      <c r="B394" s="33" t="n"/>
      <c r="C394" s="33" t="n"/>
      <c r="D394" s="33" t="n"/>
      <c r="E394" s="33" t="n"/>
      <c r="F394" s="33" t="n"/>
      <c r="G394" s="33" t="n"/>
      <c r="H394" s="33" t="n"/>
      <c r="I394" s="33" t="n"/>
      <c r="J394" s="33" t="n"/>
      <c r="K394" s="33" t="n"/>
      <c r="L394" s="33" t="n"/>
      <c r="M394" s="33" t="n"/>
    </row>
    <row r="395">
      <c r="A395" s="33" t="n"/>
      <c r="B395" s="33" t="n"/>
      <c r="C395" s="33" t="n"/>
      <c r="D395" s="33" t="n"/>
      <c r="E395" s="33" t="n"/>
      <c r="F395" s="33" t="n"/>
      <c r="G395" s="33" t="n"/>
      <c r="H395" s="33" t="n"/>
      <c r="I395" s="33" t="n"/>
      <c r="J395" s="33" t="n"/>
      <c r="K395" s="33" t="n"/>
      <c r="L395" s="33" t="n"/>
      <c r="M395" s="33" t="n"/>
    </row>
    <row r="396">
      <c r="A396" s="33" t="n"/>
      <c r="B396" s="33" t="n"/>
      <c r="C396" s="33" t="n"/>
      <c r="D396" s="33" t="n"/>
      <c r="E396" s="33" t="n"/>
      <c r="F396" s="33" t="n"/>
      <c r="G396" s="33" t="n"/>
      <c r="H396" s="33" t="n"/>
      <c r="I396" s="33" t="n"/>
      <c r="J396" s="33" t="n"/>
      <c r="K396" s="33" t="n"/>
      <c r="L396" s="33" t="n"/>
      <c r="M396" s="33" t="n"/>
    </row>
    <row r="397">
      <c r="A397" s="33" t="n"/>
      <c r="B397" s="33" t="n"/>
      <c r="C397" s="33" t="n"/>
      <c r="D397" s="33" t="n"/>
      <c r="E397" s="33" t="n"/>
      <c r="F397" s="33" t="n"/>
      <c r="G397" s="33" t="n"/>
      <c r="H397" s="33" t="n"/>
      <c r="I397" s="33" t="n"/>
      <c r="J397" s="33" t="n"/>
      <c r="K397" s="33" t="n"/>
      <c r="L397" s="33" t="n"/>
      <c r="M397" s="33" t="n"/>
    </row>
    <row r="398">
      <c r="A398" s="33" t="n"/>
      <c r="B398" s="33" t="n"/>
      <c r="C398" s="33" t="n"/>
      <c r="D398" s="33" t="n"/>
      <c r="E398" s="33" t="n"/>
      <c r="F398" s="33" t="n"/>
      <c r="G398" s="33" t="n"/>
      <c r="H398" s="33" t="n"/>
      <c r="I398" s="33" t="n"/>
      <c r="J398" s="33" t="n"/>
      <c r="K398" s="33" t="n"/>
      <c r="L398" s="33" t="n"/>
      <c r="M398" s="33" t="n"/>
    </row>
    <row r="399">
      <c r="A399" s="33" t="n"/>
      <c r="B399" s="33" t="n"/>
      <c r="C399" s="33" t="n"/>
      <c r="D399" s="33" t="n"/>
      <c r="E399" s="33" t="n"/>
      <c r="F399" s="33" t="n"/>
      <c r="G399" s="33" t="n"/>
      <c r="H399" s="33" t="n"/>
      <c r="I399" s="33" t="n"/>
      <c r="J399" s="33" t="n"/>
      <c r="K399" s="33" t="n"/>
      <c r="L399" s="33" t="n"/>
      <c r="M399" s="33" t="n"/>
    </row>
    <row r="400">
      <c r="A400" s="33" t="n"/>
      <c r="B400" s="33" t="n"/>
      <c r="C400" s="33" t="n"/>
      <c r="D400" s="33" t="n"/>
      <c r="E400" s="33" t="n"/>
      <c r="F400" s="33" t="n"/>
      <c r="G400" s="33" t="n"/>
      <c r="H400" s="33" t="n"/>
      <c r="I400" s="33" t="n"/>
      <c r="J400" s="33" t="n"/>
      <c r="K400" s="33" t="n"/>
      <c r="L400" s="33" t="n"/>
      <c r="M400" s="33" t="n"/>
    </row>
    <row r="401">
      <c r="A401" s="33" t="n"/>
      <c r="B401" s="33" t="n"/>
      <c r="C401" s="33" t="n"/>
      <c r="D401" s="33" t="n"/>
      <c r="E401" s="33" t="n"/>
      <c r="F401" s="33" t="n"/>
      <c r="G401" s="33" t="n"/>
      <c r="H401" s="33" t="n"/>
      <c r="I401" s="33" t="n"/>
      <c r="J401" s="33" t="n"/>
      <c r="K401" s="33" t="n"/>
      <c r="L401" s="33" t="n"/>
      <c r="M401" s="33" t="n"/>
    </row>
    <row r="402">
      <c r="A402" s="33" t="n"/>
      <c r="B402" s="33" t="n"/>
      <c r="C402" s="33" t="n"/>
      <c r="D402" s="33" t="n"/>
      <c r="E402" s="33" t="n"/>
      <c r="F402" s="33" t="n"/>
      <c r="G402" s="33" t="n"/>
      <c r="H402" s="33" t="n"/>
      <c r="I402" s="33" t="n"/>
      <c r="J402" s="33" t="n"/>
      <c r="K402" s="33" t="n"/>
      <c r="L402" s="33" t="n"/>
      <c r="M402" s="33" t="n"/>
    </row>
    <row r="403">
      <c r="A403" s="33" t="n"/>
      <c r="B403" s="33" t="n"/>
      <c r="C403" s="33" t="n"/>
      <c r="D403" s="33" t="n"/>
      <c r="E403" s="33" t="n"/>
      <c r="F403" s="33" t="n"/>
      <c r="G403" s="33" t="n"/>
      <c r="H403" s="33" t="n"/>
      <c r="I403" s="33" t="n"/>
      <c r="J403" s="33" t="n"/>
      <c r="K403" s="33" t="n"/>
      <c r="L403" s="33" t="n"/>
      <c r="M403" s="33" t="n"/>
    </row>
    <row r="404">
      <c r="A404" s="33" t="n"/>
      <c r="B404" s="33" t="n"/>
      <c r="C404" s="33" t="n"/>
      <c r="D404" s="33" t="n"/>
      <c r="E404" s="33" t="n"/>
      <c r="F404" s="33" t="n"/>
      <c r="G404" s="33" t="n"/>
      <c r="H404" s="33" t="n"/>
      <c r="I404" s="33" t="n"/>
      <c r="J404" s="33" t="n"/>
      <c r="K404" s="33" t="n"/>
      <c r="L404" s="33" t="n"/>
      <c r="M404" s="33" t="n"/>
    </row>
    <row r="405">
      <c r="A405" s="33" t="n"/>
      <c r="B405" s="33" t="n"/>
      <c r="C405" s="33" t="n"/>
      <c r="D405" s="33" t="n"/>
      <c r="E405" s="33" t="n"/>
      <c r="F405" s="33" t="n"/>
      <c r="G405" s="33" t="n"/>
      <c r="H405" s="33" t="n"/>
      <c r="I405" s="33" t="n"/>
      <c r="J405" s="33" t="n"/>
      <c r="K405" s="33" t="n"/>
      <c r="L405" s="33" t="n"/>
      <c r="M405" s="33" t="n"/>
    </row>
    <row r="406">
      <c r="A406" s="33" t="n"/>
      <c r="B406" s="33" t="n"/>
      <c r="C406" s="33" t="n"/>
      <c r="D406" s="33" t="n"/>
      <c r="E406" s="33" t="n"/>
      <c r="F406" s="33" t="n"/>
      <c r="G406" s="33" t="n"/>
      <c r="H406" s="33" t="n"/>
      <c r="I406" s="33" t="n"/>
      <c r="J406" s="33" t="n"/>
      <c r="K406" s="33" t="n"/>
      <c r="L406" s="33" t="n"/>
      <c r="M406" s="33" t="n"/>
    </row>
    <row r="407">
      <c r="A407" s="33" t="n"/>
      <c r="B407" s="33" t="n"/>
      <c r="C407" s="33" t="n"/>
      <c r="D407" s="33" t="n"/>
      <c r="E407" s="33" t="n"/>
      <c r="F407" s="33" t="n"/>
      <c r="G407" s="33" t="n"/>
      <c r="H407" s="33" t="n"/>
      <c r="I407" s="33" t="n"/>
      <c r="J407" s="33" t="n"/>
      <c r="K407" s="33" t="n"/>
      <c r="L407" s="33" t="n"/>
      <c r="M407" s="33" t="n"/>
    </row>
    <row r="408">
      <c r="A408" s="33" t="n"/>
      <c r="B408" s="33" t="n"/>
      <c r="C408" s="33" t="n"/>
      <c r="D408" s="33" t="n"/>
      <c r="E408" s="33" t="n"/>
      <c r="F408" s="33" t="n"/>
      <c r="G408" s="33" t="n"/>
      <c r="H408" s="33" t="n"/>
      <c r="I408" s="33" t="n"/>
      <c r="J408" s="33" t="n"/>
      <c r="K408" s="33" t="n"/>
      <c r="L408" s="33" t="n"/>
      <c r="M408" s="33" t="n"/>
    </row>
    <row r="409">
      <c r="A409" s="33" t="n"/>
      <c r="B409" s="33" t="n"/>
      <c r="C409" s="33" t="n"/>
      <c r="D409" s="33" t="n"/>
      <c r="E409" s="33" t="n"/>
      <c r="F409" s="33" t="n"/>
      <c r="G409" s="33" t="n"/>
      <c r="H409" s="33" t="n"/>
      <c r="I409" s="33" t="n"/>
      <c r="J409" s="33" t="n"/>
      <c r="K409" s="33" t="n"/>
      <c r="L409" s="33" t="n"/>
      <c r="M409" s="33" t="n"/>
    </row>
    <row r="410">
      <c r="A410" s="33" t="n"/>
      <c r="B410" s="33" t="n"/>
      <c r="C410" s="33" t="n"/>
      <c r="D410" s="33" t="n"/>
      <c r="E410" s="33" t="n"/>
      <c r="F410" s="33" t="n"/>
      <c r="G410" s="33" t="n"/>
      <c r="H410" s="33" t="n"/>
      <c r="I410" s="33" t="n"/>
      <c r="J410" s="33" t="n"/>
      <c r="K410" s="33" t="n"/>
      <c r="L410" s="33" t="n"/>
      <c r="M410" s="33" t="n"/>
    </row>
    <row r="411">
      <c r="A411" s="33" t="n"/>
      <c r="B411" s="33" t="n"/>
      <c r="C411" s="33" t="n"/>
      <c r="D411" s="33" t="n"/>
      <c r="E411" s="33" t="n"/>
      <c r="F411" s="33" t="n"/>
      <c r="G411" s="33" t="n"/>
      <c r="H411" s="33" t="n"/>
      <c r="I411" s="33" t="n"/>
      <c r="J411" s="33" t="n"/>
      <c r="K411" s="33" t="n"/>
      <c r="L411" s="33" t="n"/>
      <c r="M411" s="33" t="n"/>
    </row>
    <row r="412">
      <c r="A412" s="33" t="n"/>
      <c r="B412" s="33" t="n"/>
      <c r="C412" s="33" t="n"/>
      <c r="D412" s="33" t="n"/>
      <c r="E412" s="33" t="n"/>
      <c r="F412" s="33" t="n"/>
      <c r="G412" s="33" t="n"/>
      <c r="H412" s="33" t="n"/>
      <c r="I412" s="33" t="n"/>
      <c r="J412" s="33" t="n"/>
      <c r="K412" s="33" t="n"/>
      <c r="L412" s="33" t="n"/>
      <c r="M412" s="33" t="n"/>
    </row>
    <row r="413">
      <c r="A413" s="33" t="n"/>
      <c r="B413" s="33" t="n"/>
      <c r="C413" s="33" t="n"/>
      <c r="D413" s="33" t="n"/>
      <c r="E413" s="33" t="n"/>
      <c r="F413" s="33" t="n"/>
      <c r="G413" s="33" t="n"/>
      <c r="H413" s="33" t="n"/>
      <c r="I413" s="33" t="n"/>
      <c r="J413" s="33" t="n"/>
      <c r="K413" s="33" t="n"/>
      <c r="L413" s="33" t="n"/>
      <c r="M413" s="33" t="n"/>
    </row>
    <row r="414">
      <c r="A414" s="33" t="n"/>
      <c r="B414" s="33" t="n"/>
      <c r="C414" s="33" t="n"/>
      <c r="D414" s="33" t="n"/>
      <c r="E414" s="33" t="n"/>
      <c r="F414" s="33" t="n"/>
      <c r="G414" s="33" t="n"/>
      <c r="H414" s="33" t="n"/>
      <c r="I414" s="33" t="n"/>
      <c r="J414" s="33" t="n"/>
      <c r="K414" s="33" t="n"/>
      <c r="L414" s="33" t="n"/>
      <c r="M414" s="33" t="n"/>
    </row>
    <row r="415">
      <c r="A415" s="33" t="n"/>
      <c r="B415" s="33" t="n"/>
      <c r="C415" s="33" t="n"/>
      <c r="D415" s="33" t="n"/>
      <c r="E415" s="33" t="n"/>
      <c r="F415" s="33" t="n"/>
      <c r="G415" s="33" t="n"/>
      <c r="H415" s="33" t="n"/>
      <c r="I415" s="33" t="n"/>
      <c r="J415" s="33" t="n"/>
      <c r="K415" s="33" t="n"/>
      <c r="L415" s="33" t="n"/>
      <c r="M415" s="33" t="n"/>
    </row>
    <row r="416">
      <c r="A416" s="33" t="n"/>
      <c r="B416" s="33" t="n"/>
      <c r="C416" s="33" t="n"/>
      <c r="D416" s="33" t="n"/>
      <c r="E416" s="33" t="n"/>
      <c r="F416" s="33" t="n"/>
      <c r="G416" s="33" t="n"/>
      <c r="H416" s="33" t="n"/>
      <c r="I416" s="33" t="n"/>
      <c r="J416" s="33" t="n"/>
      <c r="K416" s="33" t="n"/>
      <c r="L416" s="33" t="n"/>
      <c r="M416" s="33" t="n"/>
    </row>
    <row r="417">
      <c r="A417" s="33" t="n"/>
      <c r="B417" s="33" t="n"/>
      <c r="C417" s="33" t="n"/>
      <c r="D417" s="33" t="n"/>
      <c r="E417" s="33" t="n"/>
      <c r="F417" s="33" t="n"/>
      <c r="G417" s="33" t="n"/>
      <c r="H417" s="33" t="n"/>
      <c r="I417" s="33" t="n"/>
      <c r="J417" s="33" t="n"/>
      <c r="K417" s="33" t="n"/>
      <c r="L417" s="33" t="n"/>
      <c r="M417" s="33" t="n"/>
    </row>
    <row r="418">
      <c r="A418" s="33" t="n"/>
      <c r="B418" s="33" t="n"/>
      <c r="C418" s="33" t="n"/>
      <c r="D418" s="33" t="n"/>
      <c r="E418" s="33" t="n"/>
      <c r="F418" s="33" t="n"/>
      <c r="G418" s="33" t="n"/>
      <c r="H418" s="33" t="n"/>
      <c r="I418" s="33" t="n"/>
      <c r="J418" s="33" t="n"/>
      <c r="K418" s="33" t="n"/>
      <c r="L418" s="33" t="n"/>
      <c r="M418" s="33" t="n"/>
    </row>
    <row r="419">
      <c r="A419" s="33" t="n"/>
      <c r="B419" s="33" t="n"/>
      <c r="C419" s="33" t="n"/>
      <c r="D419" s="33" t="n"/>
      <c r="E419" s="33" t="n"/>
      <c r="F419" s="33" t="n"/>
      <c r="G419" s="33" t="n"/>
      <c r="H419" s="33" t="n"/>
      <c r="I419" s="33" t="n"/>
      <c r="J419" s="33" t="n"/>
      <c r="K419" s="33" t="n"/>
      <c r="L419" s="33" t="n"/>
      <c r="M419" s="33" t="n"/>
    </row>
    <row r="420">
      <c r="A420" s="33" t="n"/>
      <c r="B420" s="33" t="n"/>
      <c r="C420" s="33" t="n"/>
      <c r="D420" s="33" t="n"/>
      <c r="E420" s="33" t="n"/>
      <c r="F420" s="33" t="n"/>
      <c r="G420" s="33" t="n"/>
      <c r="H420" s="33" t="n"/>
      <c r="I420" s="33" t="n"/>
      <c r="J420" s="33" t="n"/>
      <c r="K420" s="33" t="n"/>
      <c r="L420" s="33" t="n"/>
      <c r="M420" s="33" t="n"/>
    </row>
    <row r="421">
      <c r="A421" s="33" t="n"/>
      <c r="B421" s="33" t="n"/>
      <c r="C421" s="33" t="n"/>
      <c r="D421" s="33" t="n"/>
      <c r="E421" s="33" t="n"/>
      <c r="F421" s="33" t="n"/>
      <c r="G421" s="33" t="n"/>
      <c r="H421" s="33" t="n"/>
      <c r="I421" s="33" t="n"/>
      <c r="J421" s="33" t="n"/>
      <c r="K421" s="33" t="n"/>
      <c r="L421" s="33" t="n"/>
      <c r="M421" s="33" t="n"/>
    </row>
    <row r="422">
      <c r="A422" s="33" t="n"/>
      <c r="B422" s="33" t="n"/>
      <c r="C422" s="33" t="n"/>
      <c r="D422" s="33" t="n"/>
      <c r="E422" s="33" t="n"/>
      <c r="F422" s="33" t="n"/>
      <c r="G422" s="33" t="n"/>
      <c r="H422" s="33" t="n"/>
      <c r="I422" s="33" t="n"/>
      <c r="J422" s="33" t="n"/>
      <c r="K422" s="33" t="n"/>
      <c r="L422" s="33" t="n"/>
      <c r="M422" s="33" t="n"/>
    </row>
    <row r="423">
      <c r="A423" s="33" t="n"/>
      <c r="B423" s="33" t="n"/>
      <c r="C423" s="33" t="n"/>
      <c r="D423" s="33" t="n"/>
      <c r="E423" s="33" t="n"/>
      <c r="F423" s="33" t="n"/>
      <c r="G423" s="33" t="n"/>
      <c r="H423" s="33" t="n"/>
      <c r="I423" s="33" t="n"/>
      <c r="J423" s="33" t="n"/>
      <c r="K423" s="33" t="n"/>
      <c r="L423" s="33" t="n"/>
      <c r="M423" s="33" t="n"/>
    </row>
    <row r="424">
      <c r="A424" s="33" t="n"/>
      <c r="B424" s="33" t="n"/>
      <c r="C424" s="33" t="n"/>
      <c r="D424" s="33" t="n"/>
      <c r="E424" s="33" t="n"/>
      <c r="F424" s="33" t="n"/>
      <c r="G424" s="33" t="n"/>
      <c r="H424" s="33" t="n"/>
      <c r="I424" s="33" t="n"/>
      <c r="J424" s="33" t="n"/>
      <c r="K424" s="33" t="n"/>
      <c r="L424" s="33" t="n"/>
      <c r="M424" s="33" t="n"/>
    </row>
    <row r="425">
      <c r="A425" s="33" t="n"/>
      <c r="B425" s="33" t="n"/>
      <c r="C425" s="33" t="n"/>
      <c r="D425" s="33" t="n"/>
      <c r="E425" s="33" t="n"/>
      <c r="F425" s="33" t="n"/>
      <c r="G425" s="33" t="n"/>
      <c r="H425" s="33" t="n"/>
      <c r="I425" s="33" t="n"/>
      <c r="J425" s="33" t="n"/>
      <c r="K425" s="33" t="n"/>
      <c r="L425" s="33" t="n"/>
      <c r="M425" s="33" t="n"/>
    </row>
    <row r="426">
      <c r="A426" s="33" t="n"/>
      <c r="B426" s="33" t="n"/>
      <c r="C426" s="33" t="n"/>
      <c r="D426" s="33" t="n"/>
      <c r="E426" s="33" t="n"/>
      <c r="F426" s="33" t="n"/>
      <c r="G426" s="33" t="n"/>
      <c r="H426" s="33" t="n"/>
      <c r="I426" s="33" t="n"/>
      <c r="J426" s="33" t="n"/>
      <c r="K426" s="33" t="n"/>
      <c r="L426" s="33" t="n"/>
      <c r="M426" s="33" t="n"/>
    </row>
    <row r="427">
      <c r="A427" s="33" t="n"/>
      <c r="B427" s="33" t="n"/>
      <c r="C427" s="33" t="n"/>
      <c r="D427" s="33" t="n"/>
      <c r="E427" s="33" t="n"/>
      <c r="F427" s="33" t="n"/>
      <c r="G427" s="33" t="n"/>
      <c r="H427" s="33" t="n"/>
      <c r="I427" s="33" t="n"/>
      <c r="J427" s="33" t="n"/>
      <c r="K427" s="33" t="n"/>
      <c r="L427" s="33" t="n"/>
      <c r="M427" s="33" t="n"/>
    </row>
    <row r="428">
      <c r="A428" s="33" t="n"/>
      <c r="B428" s="33" t="n"/>
      <c r="C428" s="33" t="n"/>
      <c r="D428" s="33" t="n"/>
      <c r="E428" s="33" t="n"/>
      <c r="F428" s="33" t="n"/>
      <c r="G428" s="33" t="n"/>
      <c r="H428" s="33" t="n"/>
      <c r="I428" s="33" t="n"/>
      <c r="J428" s="33" t="n"/>
      <c r="K428" s="33" t="n"/>
      <c r="L428" s="33" t="n"/>
      <c r="M428" s="33" t="n"/>
    </row>
    <row r="429">
      <c r="A429" s="33" t="n"/>
      <c r="B429" s="33" t="n"/>
      <c r="C429" s="33" t="n"/>
      <c r="D429" s="33" t="n"/>
      <c r="E429" s="33" t="n"/>
      <c r="F429" s="33" t="n"/>
      <c r="G429" s="33" t="n"/>
      <c r="H429" s="33" t="n"/>
      <c r="I429" s="33" t="n"/>
      <c r="J429" s="33" t="n"/>
      <c r="K429" s="33" t="n"/>
      <c r="L429" s="33" t="n"/>
      <c r="M429" s="33" t="n"/>
    </row>
    <row r="430">
      <c r="A430" s="33" t="n"/>
      <c r="B430" s="33" t="n"/>
      <c r="C430" s="33" t="n"/>
      <c r="D430" s="33" t="n"/>
      <c r="E430" s="33" t="n"/>
      <c r="F430" s="33" t="n"/>
      <c r="G430" s="33" t="n"/>
      <c r="H430" s="33" t="n"/>
      <c r="I430" s="33" t="n"/>
      <c r="J430" s="33" t="n"/>
      <c r="K430" s="33" t="n"/>
      <c r="L430" s="33" t="n"/>
      <c r="M430" s="33" t="n"/>
    </row>
    <row r="431">
      <c r="A431" s="33" t="n"/>
      <c r="B431" s="33" t="n"/>
      <c r="C431" s="33" t="n"/>
      <c r="D431" s="33" t="n"/>
      <c r="E431" s="33" t="n"/>
      <c r="F431" s="33" t="n"/>
      <c r="G431" s="33" t="n"/>
      <c r="H431" s="33" t="n"/>
      <c r="I431" s="33" t="n"/>
      <c r="J431" s="33" t="n"/>
      <c r="K431" s="33" t="n"/>
      <c r="L431" s="33" t="n"/>
      <c r="M431" s="33" t="n"/>
    </row>
    <row r="432">
      <c r="A432" s="33" t="n"/>
      <c r="B432" s="33" t="n"/>
      <c r="C432" s="33" t="n"/>
      <c r="D432" s="33" t="n"/>
      <c r="E432" s="33" t="n"/>
      <c r="F432" s="33" t="n"/>
      <c r="G432" s="33" t="n"/>
      <c r="H432" s="33" t="n"/>
      <c r="I432" s="33" t="n"/>
      <c r="J432" s="33" t="n"/>
      <c r="K432" s="33" t="n"/>
      <c r="L432" s="33" t="n"/>
      <c r="M432" s="33" t="n"/>
    </row>
    <row r="433">
      <c r="A433" s="33" t="n"/>
      <c r="B433" s="33" t="n"/>
      <c r="C433" s="33" t="n"/>
      <c r="D433" s="33" t="n"/>
      <c r="E433" s="33" t="n"/>
      <c r="F433" s="33" t="n"/>
      <c r="G433" s="33" t="n"/>
      <c r="H433" s="33" t="n"/>
      <c r="I433" s="33" t="n"/>
      <c r="J433" s="33" t="n"/>
      <c r="K433" s="33" t="n"/>
      <c r="L433" s="33" t="n"/>
      <c r="M433" s="33" t="n"/>
    </row>
    <row r="434">
      <c r="A434" s="33" t="n"/>
      <c r="B434" s="33" t="n"/>
      <c r="C434" s="33" t="n"/>
      <c r="D434" s="33" t="n"/>
      <c r="E434" s="33" t="n"/>
      <c r="F434" s="33" t="n"/>
      <c r="G434" s="33" t="n"/>
      <c r="H434" s="33" t="n"/>
      <c r="I434" s="33" t="n"/>
      <c r="J434" s="33" t="n"/>
      <c r="K434" s="33" t="n"/>
      <c r="L434" s="33" t="n"/>
      <c r="M434" s="33" t="n"/>
    </row>
    <row r="435">
      <c r="A435" s="33" t="n"/>
      <c r="B435" s="33" t="n"/>
      <c r="C435" s="33" t="n"/>
      <c r="D435" s="33" t="n"/>
      <c r="E435" s="33" t="n"/>
      <c r="F435" s="33" t="n"/>
      <c r="G435" s="33" t="n"/>
      <c r="H435" s="33" t="n"/>
      <c r="I435" s="33" t="n"/>
      <c r="J435" s="33" t="n"/>
      <c r="K435" s="33" t="n"/>
      <c r="L435" s="33" t="n"/>
      <c r="M435" s="33" t="n"/>
    </row>
    <row r="436">
      <c r="A436" s="33" t="n"/>
      <c r="B436" s="33" t="n"/>
      <c r="C436" s="33" t="n"/>
      <c r="D436" s="33" t="n"/>
      <c r="E436" s="33" t="n"/>
      <c r="F436" s="33" t="n"/>
      <c r="G436" s="33" t="n"/>
      <c r="H436" s="33" t="n"/>
      <c r="I436" s="33" t="n"/>
      <c r="J436" s="33" t="n"/>
      <c r="K436" s="33" t="n"/>
      <c r="L436" s="33" t="n"/>
      <c r="M436" s="33" t="n"/>
    </row>
    <row r="437">
      <c r="A437" s="33" t="n"/>
      <c r="B437" s="33" t="n"/>
      <c r="C437" s="33" t="n"/>
      <c r="D437" s="33" t="n"/>
      <c r="E437" s="33" t="n"/>
      <c r="F437" s="33" t="n"/>
      <c r="G437" s="33" t="n"/>
      <c r="H437" s="33" t="n"/>
      <c r="I437" s="33" t="n"/>
      <c r="J437" s="33" t="n"/>
      <c r="K437" s="33" t="n"/>
      <c r="L437" s="33" t="n"/>
      <c r="M437" s="33" t="n"/>
    </row>
    <row r="438">
      <c r="A438" s="33" t="n"/>
      <c r="B438" s="33" t="n"/>
      <c r="C438" s="33" t="n"/>
      <c r="D438" s="33" t="n"/>
      <c r="E438" s="33" t="n"/>
      <c r="F438" s="33" t="n"/>
      <c r="G438" s="33" t="n"/>
      <c r="H438" s="33" t="n"/>
      <c r="I438" s="33" t="n"/>
      <c r="J438" s="33" t="n"/>
      <c r="K438" s="33" t="n"/>
      <c r="L438" s="33" t="n"/>
      <c r="M438" s="33" t="n"/>
    </row>
    <row r="439">
      <c r="A439" s="33" t="n"/>
      <c r="B439" s="33" t="n"/>
      <c r="C439" s="33" t="n"/>
      <c r="D439" s="33" t="n"/>
      <c r="E439" s="33" t="n"/>
      <c r="F439" s="33" t="n"/>
      <c r="G439" s="33" t="n"/>
      <c r="H439" s="33" t="n"/>
      <c r="I439" s="33" t="n"/>
      <c r="J439" s="33" t="n"/>
      <c r="K439" s="33" t="n"/>
      <c r="L439" s="33" t="n"/>
      <c r="M439" s="33" t="n"/>
    </row>
    <row r="440">
      <c r="A440" s="33" t="n"/>
      <c r="B440" s="33" t="n"/>
      <c r="C440" s="33" t="n"/>
      <c r="D440" s="33" t="n"/>
      <c r="E440" s="33" t="n"/>
      <c r="F440" s="33" t="n"/>
      <c r="G440" s="33" t="n"/>
      <c r="H440" s="33" t="n"/>
      <c r="I440" s="33" t="n"/>
      <c r="J440" s="33" t="n"/>
      <c r="K440" s="33" t="n"/>
      <c r="L440" s="33" t="n"/>
      <c r="M440" s="33" t="n"/>
    </row>
    <row r="441">
      <c r="A441" s="33" t="n"/>
      <c r="B441" s="33" t="n"/>
      <c r="C441" s="33" t="n"/>
      <c r="D441" s="33" t="n"/>
      <c r="E441" s="33" t="n"/>
      <c r="F441" s="33" t="n"/>
      <c r="G441" s="33" t="n"/>
      <c r="H441" s="33" t="n"/>
      <c r="I441" s="33" t="n"/>
      <c r="J441" s="33" t="n"/>
      <c r="K441" s="33" t="n"/>
      <c r="L441" s="33" t="n"/>
      <c r="M441" s="33" t="n"/>
    </row>
    <row r="442">
      <c r="A442" s="33" t="n"/>
      <c r="B442" s="33" t="n"/>
      <c r="C442" s="33" t="n"/>
      <c r="D442" s="33" t="n"/>
      <c r="E442" s="33" t="n"/>
      <c r="F442" s="33" t="n"/>
      <c r="G442" s="33" t="n"/>
      <c r="H442" s="33" t="n"/>
      <c r="I442" s="33" t="n"/>
      <c r="J442" s="33" t="n"/>
      <c r="K442" s="33" t="n"/>
      <c r="L442" s="33" t="n"/>
      <c r="M442" s="33" t="n"/>
    </row>
    <row r="443">
      <c r="A443" s="33" t="n"/>
      <c r="B443" s="33" t="n"/>
      <c r="C443" s="33" t="n"/>
      <c r="D443" s="33" t="n"/>
      <c r="E443" s="33" t="n"/>
      <c r="F443" s="33" t="n"/>
      <c r="G443" s="33" t="n"/>
      <c r="H443" s="33" t="n"/>
      <c r="I443" s="33" t="n"/>
      <c r="J443" s="33" t="n"/>
      <c r="K443" s="33" t="n"/>
      <c r="L443" s="33" t="n"/>
      <c r="M443" s="33" t="n"/>
    </row>
    <row r="444">
      <c r="A444" s="33" t="n"/>
      <c r="B444" s="33" t="n"/>
      <c r="C444" s="33" t="n"/>
      <c r="D444" s="33" t="n"/>
      <c r="E444" s="33" t="n"/>
      <c r="F444" s="33" t="n"/>
      <c r="G444" s="33" t="n"/>
      <c r="H444" s="33" t="n"/>
      <c r="I444" s="33" t="n"/>
      <c r="J444" s="33" t="n"/>
      <c r="K444" s="33" t="n"/>
      <c r="L444" s="33" t="n"/>
      <c r="M444" s="33" t="n"/>
    </row>
    <row r="445">
      <c r="A445" s="33" t="n"/>
      <c r="B445" s="33" t="n"/>
      <c r="C445" s="33" t="n"/>
      <c r="D445" s="33" t="n"/>
      <c r="E445" s="33" t="n"/>
      <c r="F445" s="33" t="n"/>
      <c r="G445" s="33" t="n"/>
      <c r="H445" s="33" t="n"/>
      <c r="I445" s="33" t="n"/>
      <c r="J445" s="33" t="n"/>
      <c r="K445" s="33" t="n"/>
      <c r="L445" s="33" t="n"/>
      <c r="M445" s="33" t="n"/>
    </row>
    <row r="446">
      <c r="A446" s="33" t="n"/>
      <c r="B446" s="33" t="n"/>
      <c r="C446" s="33" t="n"/>
      <c r="D446" s="33" t="n"/>
      <c r="E446" s="33" t="n"/>
      <c r="F446" s="33" t="n"/>
      <c r="G446" s="33" t="n"/>
      <c r="H446" s="33" t="n"/>
      <c r="I446" s="33" t="n"/>
      <c r="J446" s="33" t="n"/>
      <c r="K446" s="33" t="n"/>
      <c r="L446" s="33" t="n"/>
      <c r="M446" s="33" t="n"/>
    </row>
    <row r="447">
      <c r="A447" s="33" t="n"/>
      <c r="B447" s="33" t="n"/>
      <c r="C447" s="33" t="n"/>
      <c r="D447" s="33" t="n"/>
      <c r="E447" s="33" t="n"/>
      <c r="F447" s="33" t="n"/>
      <c r="G447" s="33" t="n"/>
      <c r="H447" s="33" t="n"/>
      <c r="I447" s="33" t="n"/>
      <c r="J447" s="33" t="n"/>
      <c r="K447" s="33" t="n"/>
      <c r="L447" s="33" t="n"/>
      <c r="M447" s="33" t="n"/>
    </row>
    <row r="448">
      <c r="A448" s="33" t="n"/>
      <c r="B448" s="33" t="n"/>
      <c r="C448" s="33" t="n"/>
      <c r="D448" s="33" t="n"/>
      <c r="E448" s="33" t="n"/>
      <c r="F448" s="33" t="n"/>
      <c r="G448" s="33" t="n"/>
      <c r="H448" s="33" t="n"/>
      <c r="I448" s="33" t="n"/>
      <c r="J448" s="33" t="n"/>
      <c r="K448" s="33" t="n"/>
      <c r="L448" s="33" t="n"/>
      <c r="M448" s="33" t="n"/>
    </row>
    <row r="449">
      <c r="A449" s="33" t="n"/>
      <c r="B449" s="33" t="n"/>
      <c r="C449" s="33" t="n"/>
      <c r="D449" s="33" t="n"/>
      <c r="E449" s="33" t="n"/>
      <c r="F449" s="33" t="n"/>
      <c r="G449" s="33" t="n"/>
      <c r="H449" s="33" t="n"/>
      <c r="I449" s="33" t="n"/>
      <c r="J449" s="33" t="n"/>
      <c r="K449" s="33" t="n"/>
      <c r="L449" s="33" t="n"/>
      <c r="M449" s="33" t="n"/>
    </row>
    <row r="450">
      <c r="A450" s="33" t="n"/>
      <c r="B450" s="33" t="n"/>
      <c r="C450" s="33" t="n"/>
      <c r="D450" s="33" t="n"/>
      <c r="E450" s="33" t="n"/>
      <c r="F450" s="33" t="n"/>
      <c r="G450" s="33" t="n"/>
      <c r="H450" s="33" t="n"/>
      <c r="I450" s="33" t="n"/>
      <c r="J450" s="33" t="n"/>
      <c r="K450" s="33" t="n"/>
      <c r="L450" s="33" t="n"/>
      <c r="M450" s="33" t="n"/>
    </row>
    <row r="451">
      <c r="A451" s="33" t="n"/>
      <c r="B451" s="33" t="n"/>
      <c r="C451" s="33" t="n"/>
      <c r="D451" s="33" t="n"/>
      <c r="E451" s="33" t="n"/>
      <c r="F451" s="33" t="n"/>
      <c r="G451" s="33" t="n"/>
      <c r="H451" s="33" t="n"/>
      <c r="I451" s="33" t="n"/>
      <c r="J451" s="33" t="n"/>
      <c r="K451" s="33" t="n"/>
      <c r="L451" s="33" t="n"/>
      <c r="M451" s="33" t="n"/>
    </row>
    <row r="452">
      <c r="A452" s="33" t="n"/>
      <c r="B452" s="33" t="n"/>
      <c r="C452" s="33" t="n"/>
      <c r="D452" s="33" t="n"/>
      <c r="E452" s="33" t="n"/>
      <c r="F452" s="33" t="n"/>
      <c r="G452" s="33" t="n"/>
      <c r="H452" s="33" t="n"/>
      <c r="I452" s="33" t="n"/>
      <c r="J452" s="33" t="n"/>
      <c r="K452" s="33" t="n"/>
      <c r="L452" s="33" t="n"/>
      <c r="M452" s="33" t="n"/>
    </row>
    <row r="453">
      <c r="A453" s="33" t="n"/>
      <c r="B453" s="33" t="n"/>
      <c r="C453" s="33" t="n"/>
      <c r="D453" s="33" t="n"/>
      <c r="E453" s="33" t="n"/>
      <c r="F453" s="33" t="n"/>
      <c r="G453" s="33" t="n"/>
      <c r="H453" s="33" t="n"/>
      <c r="I453" s="33" t="n"/>
      <c r="J453" s="33" t="n"/>
      <c r="K453" s="33" t="n"/>
      <c r="L453" s="33" t="n"/>
      <c r="M453" s="33" t="n"/>
    </row>
    <row r="454">
      <c r="A454" s="33" t="n"/>
      <c r="B454" s="33" t="n"/>
      <c r="C454" s="33" t="n"/>
      <c r="D454" s="33" t="n"/>
      <c r="E454" s="33" t="n"/>
      <c r="F454" s="33" t="n"/>
      <c r="G454" s="33" t="n"/>
      <c r="H454" s="33" t="n"/>
      <c r="I454" s="33" t="n"/>
      <c r="J454" s="33" t="n"/>
      <c r="K454" s="33" t="n"/>
      <c r="L454" s="33" t="n"/>
      <c r="M454" s="33" t="n"/>
    </row>
    <row r="455">
      <c r="A455" s="33" t="n"/>
      <c r="B455" s="33" t="n"/>
      <c r="C455" s="33" t="n"/>
      <c r="D455" s="33" t="n"/>
      <c r="E455" s="33" t="n"/>
      <c r="F455" s="33" t="n"/>
      <c r="G455" s="33" t="n"/>
      <c r="H455" s="33" t="n"/>
      <c r="I455" s="33" t="n"/>
      <c r="J455" s="33" t="n"/>
      <c r="K455" s="33" t="n"/>
      <c r="L455" s="33" t="n"/>
      <c r="M455" s="33" t="n"/>
    </row>
    <row r="456">
      <c r="A456" s="33" t="n"/>
      <c r="B456" s="33" t="n"/>
      <c r="C456" s="33" t="n"/>
      <c r="D456" s="33" t="n"/>
      <c r="E456" s="33" t="n"/>
      <c r="F456" s="33" t="n"/>
      <c r="G456" s="33" t="n"/>
      <c r="H456" s="33" t="n"/>
      <c r="I456" s="33" t="n"/>
      <c r="J456" s="33" t="n"/>
      <c r="K456" s="33" t="n"/>
      <c r="L456" s="33" t="n"/>
      <c r="M456" s="33" t="n"/>
    </row>
    <row r="457">
      <c r="A457" s="33" t="n"/>
      <c r="B457" s="33" t="n"/>
      <c r="C457" s="33" t="n"/>
      <c r="D457" s="33" t="n"/>
      <c r="E457" s="33" t="n"/>
      <c r="F457" s="33" t="n"/>
      <c r="G457" s="33" t="n"/>
      <c r="H457" s="33" t="n"/>
      <c r="I457" s="33" t="n"/>
      <c r="J457" s="33" t="n"/>
      <c r="K457" s="33" t="n"/>
      <c r="L457" s="33" t="n"/>
      <c r="M457" s="33" t="n"/>
    </row>
    <row r="458">
      <c r="A458" s="33" t="n"/>
      <c r="B458" s="33" t="n"/>
      <c r="C458" s="33" t="n"/>
      <c r="D458" s="33" t="n"/>
      <c r="E458" s="33" t="n"/>
      <c r="F458" s="33" t="n"/>
      <c r="G458" s="33" t="n"/>
      <c r="H458" s="33" t="n"/>
      <c r="I458" s="33" t="n"/>
      <c r="J458" s="33" t="n"/>
      <c r="K458" s="33" t="n"/>
      <c r="L458" s="33" t="n"/>
      <c r="M458" s="33" t="n"/>
    </row>
    <row r="459">
      <c r="A459" s="33" t="n"/>
      <c r="B459" s="33" t="n"/>
      <c r="C459" s="33" t="n"/>
      <c r="D459" s="33" t="n"/>
      <c r="E459" s="33" t="n"/>
      <c r="F459" s="33" t="n"/>
      <c r="G459" s="33" t="n"/>
      <c r="H459" s="33" t="n"/>
      <c r="I459" s="33" t="n"/>
      <c r="J459" s="33" t="n"/>
      <c r="K459" s="33" t="n"/>
      <c r="L459" s="33" t="n"/>
      <c r="M459" s="33" t="n"/>
    </row>
    <row r="460">
      <c r="A460" s="33" t="n"/>
      <c r="B460" s="33" t="n"/>
      <c r="C460" s="33" t="n"/>
      <c r="D460" s="33" t="n"/>
      <c r="E460" s="33" t="n"/>
      <c r="F460" s="33" t="n"/>
      <c r="G460" s="33" t="n"/>
      <c r="H460" s="33" t="n"/>
      <c r="I460" s="33" t="n"/>
      <c r="J460" s="33" t="n"/>
      <c r="K460" s="33" t="n"/>
      <c r="L460" s="33" t="n"/>
      <c r="M460" s="33" t="n"/>
    </row>
    <row r="461">
      <c r="A461" s="33" t="n"/>
      <c r="B461" s="33" t="n"/>
      <c r="C461" s="33" t="n"/>
      <c r="D461" s="33" t="n"/>
      <c r="E461" s="33" t="n"/>
      <c r="F461" s="33" t="n"/>
      <c r="G461" s="33" t="n"/>
      <c r="H461" s="33" t="n"/>
      <c r="I461" s="33" t="n"/>
      <c r="J461" s="33" t="n"/>
      <c r="K461" s="33" t="n"/>
      <c r="L461" s="33" t="n"/>
      <c r="M461" s="33" t="n"/>
    </row>
    <row r="462">
      <c r="A462" s="33" t="n"/>
      <c r="B462" s="33" t="n"/>
      <c r="C462" s="33" t="n"/>
      <c r="D462" s="33" t="n"/>
      <c r="E462" s="33" t="n"/>
      <c r="F462" s="33" t="n"/>
      <c r="G462" s="33" t="n"/>
      <c r="H462" s="33" t="n"/>
      <c r="I462" s="33" t="n"/>
      <c r="J462" s="33" t="n"/>
      <c r="K462" s="33" t="n"/>
      <c r="L462" s="33" t="n"/>
      <c r="M462" s="33" t="n"/>
    </row>
    <row r="463">
      <c r="A463" s="33" t="n"/>
      <c r="B463" s="33" t="n"/>
      <c r="C463" s="33" t="n"/>
      <c r="D463" s="33" t="n"/>
      <c r="E463" s="33" t="n"/>
      <c r="F463" s="33" t="n"/>
      <c r="G463" s="33" t="n"/>
      <c r="H463" s="33" t="n"/>
      <c r="I463" s="33" t="n"/>
      <c r="J463" s="33" t="n"/>
      <c r="K463" s="33" t="n"/>
      <c r="L463" s="33" t="n"/>
      <c r="M463" s="33" t="n"/>
    </row>
    <row r="464">
      <c r="A464" s="33" t="n"/>
      <c r="B464" s="33" t="n"/>
      <c r="C464" s="33" t="n"/>
      <c r="D464" s="33" t="n"/>
      <c r="E464" s="33" t="n"/>
      <c r="F464" s="33" t="n"/>
      <c r="G464" s="33" t="n"/>
      <c r="H464" s="33" t="n"/>
      <c r="I464" s="33" t="n"/>
      <c r="J464" s="33" t="n"/>
      <c r="K464" s="33" t="n"/>
      <c r="L464" s="33" t="n"/>
      <c r="M464" s="33" t="n"/>
    </row>
    <row r="465">
      <c r="A465" s="33" t="n"/>
      <c r="B465" s="33" t="n"/>
      <c r="C465" s="33" t="n"/>
      <c r="D465" s="33" t="n"/>
      <c r="E465" s="33" t="n"/>
      <c r="F465" s="33" t="n"/>
      <c r="G465" s="33" t="n"/>
      <c r="H465" s="33" t="n"/>
      <c r="I465" s="33" t="n"/>
      <c r="J465" s="33" t="n"/>
      <c r="K465" s="33" t="n"/>
      <c r="L465" s="33" t="n"/>
      <c r="M465" s="33" t="n"/>
    </row>
    <row r="466">
      <c r="A466" s="33" t="n"/>
      <c r="B466" s="33" t="n"/>
      <c r="C466" s="33" t="n"/>
      <c r="D466" s="33" t="n"/>
      <c r="E466" s="33" t="n"/>
      <c r="F466" s="33" t="n"/>
      <c r="G466" s="33" t="n"/>
      <c r="H466" s="33" t="n"/>
      <c r="I466" s="33" t="n"/>
      <c r="J466" s="33" t="n"/>
      <c r="K466" s="33" t="n"/>
      <c r="L466" s="33" t="n"/>
      <c r="M466" s="33" t="n"/>
    </row>
    <row r="467">
      <c r="A467" s="33" t="n"/>
      <c r="B467" s="33" t="n"/>
      <c r="C467" s="33" t="n"/>
      <c r="D467" s="33" t="n"/>
      <c r="E467" s="33" t="n"/>
      <c r="F467" s="33" t="n"/>
      <c r="G467" s="33" t="n"/>
      <c r="H467" s="33" t="n"/>
      <c r="I467" s="33" t="n"/>
      <c r="J467" s="33" t="n"/>
      <c r="K467" s="33" t="n"/>
      <c r="L467" s="33" t="n"/>
      <c r="M467" s="33" t="n"/>
    </row>
    <row r="468">
      <c r="A468" s="33" t="n"/>
      <c r="B468" s="33" t="n"/>
      <c r="C468" s="33" t="n"/>
      <c r="D468" s="33" t="n"/>
      <c r="E468" s="33" t="n"/>
      <c r="F468" s="33" t="n"/>
      <c r="G468" s="33" t="n"/>
      <c r="H468" s="33" t="n"/>
      <c r="I468" s="33" t="n"/>
      <c r="J468" s="33" t="n"/>
      <c r="K468" s="33" t="n"/>
      <c r="L468" s="33" t="n"/>
      <c r="M468" s="33" t="n"/>
    </row>
    <row r="469">
      <c r="A469" s="33" t="n"/>
      <c r="B469" s="33" t="n"/>
      <c r="C469" s="33" t="n"/>
      <c r="D469" s="33" t="n"/>
      <c r="E469" s="33" t="n"/>
      <c r="F469" s="33" t="n"/>
      <c r="G469" s="33" t="n"/>
      <c r="H469" s="33" t="n"/>
      <c r="I469" s="33" t="n"/>
      <c r="J469" s="33" t="n"/>
      <c r="K469" s="33" t="n"/>
      <c r="L469" s="33" t="n"/>
      <c r="M469" s="33" t="n"/>
    </row>
    <row r="470">
      <c r="A470" s="33" t="n"/>
      <c r="B470" s="33" t="n"/>
      <c r="C470" s="33" t="n"/>
      <c r="D470" s="33" t="n"/>
      <c r="E470" s="33" t="n"/>
      <c r="F470" s="33" t="n"/>
      <c r="G470" s="33" t="n"/>
      <c r="H470" s="33" t="n"/>
      <c r="I470" s="33" t="n"/>
      <c r="J470" s="33" t="n"/>
      <c r="K470" s="33" t="n"/>
      <c r="L470" s="33" t="n"/>
      <c r="M470" s="33" t="n"/>
    </row>
    <row r="471">
      <c r="A471" s="33" t="n"/>
      <c r="B471" s="33" t="n"/>
      <c r="C471" s="33" t="n"/>
      <c r="D471" s="33" t="n"/>
      <c r="E471" s="33" t="n"/>
      <c r="F471" s="33" t="n"/>
      <c r="G471" s="33" t="n"/>
      <c r="H471" s="33" t="n"/>
      <c r="I471" s="33" t="n"/>
      <c r="J471" s="33" t="n"/>
      <c r="K471" s="33" t="n"/>
      <c r="L471" s="33" t="n"/>
      <c r="M471" s="33" t="n"/>
    </row>
    <row r="472">
      <c r="A472" s="33" t="n"/>
      <c r="B472" s="33" t="n"/>
      <c r="C472" s="33" t="n"/>
      <c r="D472" s="33" t="n"/>
      <c r="E472" s="33" t="n"/>
      <c r="F472" s="33" t="n"/>
      <c r="G472" s="33" t="n"/>
      <c r="H472" s="33" t="n"/>
      <c r="I472" s="33" t="n"/>
      <c r="J472" s="33" t="n"/>
      <c r="K472" s="33" t="n"/>
      <c r="L472" s="33" t="n"/>
      <c r="M472" s="33" t="n"/>
    </row>
    <row r="473">
      <c r="A473" s="33" t="n"/>
      <c r="B473" s="33" t="n"/>
      <c r="C473" s="33" t="n"/>
      <c r="D473" s="33" t="n"/>
      <c r="E473" s="33" t="n"/>
      <c r="F473" s="33" t="n"/>
      <c r="G473" s="33" t="n"/>
      <c r="H473" s="33" t="n"/>
      <c r="I473" s="33" t="n"/>
      <c r="J473" s="33" t="n"/>
      <c r="K473" s="33" t="n"/>
      <c r="L473" s="33" t="n"/>
      <c r="M473" s="33" t="n"/>
    </row>
    <row r="474">
      <c r="A474" s="33" t="n"/>
      <c r="B474" s="33" t="n"/>
      <c r="C474" s="33" t="n"/>
      <c r="D474" s="33" t="n"/>
      <c r="E474" s="33" t="n"/>
      <c r="F474" s="33" t="n"/>
      <c r="G474" s="33" t="n"/>
      <c r="H474" s="33" t="n"/>
      <c r="I474" s="33" t="n"/>
      <c r="J474" s="33" t="n"/>
      <c r="K474" s="33" t="n"/>
      <c r="L474" s="33" t="n"/>
      <c r="M474" s="33" t="n"/>
    </row>
    <row r="475">
      <c r="A475" s="33" t="n"/>
      <c r="B475" s="33" t="n"/>
      <c r="C475" s="33" t="n"/>
      <c r="D475" s="33" t="n"/>
      <c r="E475" s="33" t="n"/>
      <c r="F475" s="33" t="n"/>
      <c r="G475" s="33" t="n"/>
      <c r="H475" s="33" t="n"/>
      <c r="I475" s="33" t="n"/>
      <c r="J475" s="33" t="n"/>
      <c r="K475" s="33" t="n"/>
      <c r="L475" s="33" t="n"/>
      <c r="M475" s="33" t="n"/>
    </row>
    <row r="476">
      <c r="A476" s="33" t="n"/>
      <c r="B476" s="33" t="n"/>
      <c r="C476" s="33" t="n"/>
      <c r="D476" s="33" t="n"/>
      <c r="E476" s="33" t="n"/>
      <c r="F476" s="33" t="n"/>
      <c r="G476" s="33" t="n"/>
      <c r="H476" s="33" t="n"/>
      <c r="I476" s="33" t="n"/>
      <c r="J476" s="33" t="n"/>
      <c r="K476" s="33" t="n"/>
      <c r="L476" s="33" t="n"/>
      <c r="M476" s="33" t="n"/>
    </row>
    <row r="477">
      <c r="A477" s="33" t="n"/>
      <c r="B477" s="33" t="n"/>
      <c r="C477" s="33" t="n"/>
      <c r="D477" s="33" t="n"/>
      <c r="E477" s="33" t="n"/>
      <c r="F477" s="33" t="n"/>
      <c r="G477" s="33" t="n"/>
      <c r="H477" s="33" t="n"/>
      <c r="I477" s="33" t="n"/>
      <c r="J477" s="33" t="n"/>
      <c r="K477" s="33" t="n"/>
      <c r="L477" s="33" t="n"/>
      <c r="M477" s="33" t="n"/>
    </row>
    <row r="478">
      <c r="A478" s="33" t="n"/>
      <c r="B478" s="33" t="n"/>
      <c r="C478" s="33" t="n"/>
      <c r="D478" s="33" t="n"/>
      <c r="E478" s="33" t="n"/>
      <c r="F478" s="33" t="n"/>
      <c r="G478" s="33" t="n"/>
      <c r="H478" s="33" t="n"/>
      <c r="I478" s="33" t="n"/>
      <c r="J478" s="33" t="n"/>
      <c r="K478" s="33" t="n"/>
      <c r="L478" s="33" t="n"/>
      <c r="M478" s="33" t="n"/>
    </row>
    <row r="479">
      <c r="A479" s="33" t="n"/>
      <c r="B479" s="33" t="n"/>
      <c r="C479" s="33" t="n"/>
      <c r="D479" s="33" t="n"/>
      <c r="E479" s="33" t="n"/>
      <c r="F479" s="33" t="n"/>
      <c r="G479" s="33" t="n"/>
      <c r="H479" s="33" t="n"/>
      <c r="I479" s="33" t="n"/>
      <c r="J479" s="33" t="n"/>
      <c r="K479" s="33" t="n"/>
      <c r="L479" s="33" t="n"/>
      <c r="M479" s="33" t="n"/>
    </row>
    <row r="480">
      <c r="A480" s="33" t="n"/>
      <c r="B480" s="33" t="n"/>
      <c r="C480" s="33" t="n"/>
      <c r="D480" s="33" t="n"/>
      <c r="E480" s="33" t="n"/>
      <c r="F480" s="33" t="n"/>
      <c r="G480" s="33" t="n"/>
      <c r="H480" s="33" t="n"/>
      <c r="I480" s="33" t="n"/>
      <c r="J480" s="33" t="n"/>
      <c r="K480" s="33" t="n"/>
      <c r="L480" s="33" t="n"/>
      <c r="M480" s="33" t="n"/>
    </row>
    <row r="481">
      <c r="A481" s="33" t="n"/>
      <c r="B481" s="33" t="n"/>
      <c r="C481" s="33" t="n"/>
      <c r="D481" s="33" t="n"/>
      <c r="E481" s="33" t="n"/>
      <c r="F481" s="33" t="n"/>
      <c r="G481" s="33" t="n"/>
      <c r="H481" s="33" t="n"/>
      <c r="I481" s="33" t="n"/>
      <c r="J481" s="33" t="n"/>
      <c r="K481" s="33" t="n"/>
      <c r="L481" s="33" t="n"/>
      <c r="M481" s="33" t="n"/>
    </row>
    <row r="482">
      <c r="A482" s="33" t="n"/>
      <c r="B482" s="33" t="n"/>
      <c r="C482" s="33" t="n"/>
      <c r="D482" s="33" t="n"/>
      <c r="E482" s="33" t="n"/>
      <c r="F482" s="33" t="n"/>
      <c r="G482" s="33" t="n"/>
      <c r="H482" s="33" t="n"/>
      <c r="I482" s="33" t="n"/>
      <c r="J482" s="33" t="n"/>
      <c r="K482" s="33" t="n"/>
      <c r="L482" s="33" t="n"/>
      <c r="M482" s="33" t="n"/>
    </row>
    <row r="483">
      <c r="A483" s="33" t="n"/>
      <c r="B483" s="33" t="n"/>
      <c r="C483" s="33" t="n"/>
      <c r="D483" s="33" t="n"/>
      <c r="E483" s="33" t="n"/>
      <c r="F483" s="33" t="n"/>
      <c r="G483" s="33" t="n"/>
      <c r="H483" s="33" t="n"/>
      <c r="I483" s="33" t="n"/>
      <c r="J483" s="33" t="n"/>
      <c r="K483" s="33" t="n"/>
      <c r="L483" s="33" t="n"/>
      <c r="M483" s="33" t="n"/>
    </row>
    <row r="484">
      <c r="A484" s="33" t="n"/>
      <c r="B484" s="33" t="n"/>
      <c r="C484" s="33" t="n"/>
      <c r="D484" s="33" t="n"/>
      <c r="E484" s="33" t="n"/>
      <c r="F484" s="33" t="n"/>
      <c r="G484" s="33" t="n"/>
      <c r="H484" s="33" t="n"/>
      <c r="I484" s="33" t="n"/>
      <c r="J484" s="33" t="n"/>
      <c r="K484" s="33" t="n"/>
      <c r="L484" s="33" t="n"/>
      <c r="M484" s="33" t="n"/>
    </row>
    <row r="485">
      <c r="A485" s="33" t="n"/>
      <c r="B485" s="33" t="n"/>
      <c r="C485" s="33" t="n"/>
      <c r="D485" s="33" t="n"/>
      <c r="E485" s="33" t="n"/>
      <c r="F485" s="33" t="n"/>
      <c r="G485" s="33" t="n"/>
      <c r="H485" s="33" t="n"/>
      <c r="I485" s="33" t="n"/>
      <c r="J485" s="33" t="n"/>
      <c r="K485" s="33" t="n"/>
      <c r="L485" s="33" t="n"/>
      <c r="M485" s="33" t="n"/>
    </row>
    <row r="486">
      <c r="A486" s="33" t="n"/>
      <c r="B486" s="33" t="n"/>
      <c r="C486" s="33" t="n"/>
      <c r="D486" s="33" t="n"/>
      <c r="E486" s="33" t="n"/>
      <c r="F486" s="33" t="n"/>
      <c r="G486" s="33" t="n"/>
      <c r="H486" s="33" t="n"/>
      <c r="I486" s="33" t="n"/>
      <c r="J486" s="33" t="n"/>
      <c r="K486" s="33" t="n"/>
      <c r="L486" s="33" t="n"/>
      <c r="M486" s="33" t="n"/>
    </row>
    <row r="487">
      <c r="A487" s="33" t="n"/>
      <c r="B487" s="33" t="n"/>
      <c r="C487" s="33" t="n"/>
      <c r="D487" s="33" t="n"/>
      <c r="E487" s="33" t="n"/>
      <c r="F487" s="33" t="n"/>
      <c r="G487" s="33" t="n"/>
      <c r="H487" s="33" t="n"/>
      <c r="I487" s="33" t="n"/>
      <c r="J487" s="33" t="n"/>
      <c r="K487" s="33" t="n"/>
      <c r="L487" s="33" t="n"/>
      <c r="M487" s="33" t="n"/>
    </row>
    <row r="488">
      <c r="A488" s="33" t="n"/>
      <c r="B488" s="33" t="n"/>
      <c r="C488" s="33" t="n"/>
      <c r="D488" s="33" t="n"/>
      <c r="E488" s="33" t="n"/>
      <c r="F488" s="33" t="n"/>
      <c r="G488" s="33" t="n"/>
      <c r="H488" s="33" t="n"/>
      <c r="I488" s="33" t="n"/>
      <c r="J488" s="33" t="n"/>
      <c r="K488" s="33" t="n"/>
      <c r="L488" s="33" t="n"/>
      <c r="M488" s="33" t="n"/>
    </row>
    <row r="489">
      <c r="A489" s="33" t="n"/>
      <c r="B489" s="33" t="n"/>
      <c r="C489" s="33" t="n"/>
      <c r="D489" s="33" t="n"/>
      <c r="E489" s="33" t="n"/>
      <c r="F489" s="33" t="n"/>
      <c r="G489" s="33" t="n"/>
      <c r="H489" s="33" t="n"/>
      <c r="I489" s="33" t="n"/>
      <c r="J489" s="33" t="n"/>
      <c r="K489" s="33" t="n"/>
      <c r="L489" s="33" t="n"/>
      <c r="M489" s="33" t="n"/>
    </row>
    <row r="490">
      <c r="A490" s="33" t="n"/>
      <c r="B490" s="33" t="n"/>
      <c r="C490" s="33" t="n"/>
      <c r="D490" s="33" t="n"/>
      <c r="E490" s="33" t="n"/>
      <c r="F490" s="33" t="n"/>
      <c r="G490" s="33" t="n"/>
      <c r="H490" s="33" t="n"/>
      <c r="I490" s="33" t="n"/>
      <c r="J490" s="33" t="n"/>
      <c r="K490" s="33" t="n"/>
      <c r="L490" s="33" t="n"/>
      <c r="M490" s="33" t="n"/>
    </row>
    <row r="491">
      <c r="A491" s="33" t="n"/>
      <c r="B491" s="33" t="n"/>
      <c r="C491" s="33" t="n"/>
      <c r="D491" s="33" t="n"/>
      <c r="E491" s="33" t="n"/>
      <c r="F491" s="33" t="n"/>
      <c r="G491" s="33" t="n"/>
      <c r="H491" s="33" t="n"/>
      <c r="I491" s="33" t="n"/>
      <c r="J491" s="33" t="n"/>
      <c r="K491" s="33" t="n"/>
      <c r="L491" s="33" t="n"/>
      <c r="M491" s="33" t="n"/>
    </row>
    <row r="492">
      <c r="A492" s="33" t="n"/>
      <c r="B492" s="33" t="n"/>
      <c r="C492" s="33" t="n"/>
      <c r="D492" s="33" t="n"/>
      <c r="E492" s="33" t="n"/>
      <c r="F492" s="33" t="n"/>
      <c r="G492" s="33" t="n"/>
      <c r="H492" s="33" t="n"/>
      <c r="I492" s="33" t="n"/>
      <c r="J492" s="33" t="n"/>
      <c r="K492" s="33" t="n"/>
      <c r="L492" s="33" t="n"/>
      <c r="M492" s="33" t="n"/>
    </row>
    <row r="493">
      <c r="A493" s="33" t="n"/>
      <c r="B493" s="33" t="n"/>
      <c r="C493" s="33" t="n"/>
      <c r="D493" s="33" t="n"/>
      <c r="E493" s="33" t="n"/>
      <c r="F493" s="33" t="n"/>
      <c r="G493" s="33" t="n"/>
      <c r="H493" s="33" t="n"/>
      <c r="I493" s="33" t="n"/>
      <c r="J493" s="33" t="n"/>
      <c r="K493" s="33" t="n"/>
      <c r="L493" s="33" t="n"/>
      <c r="M493" s="33" t="n"/>
    </row>
    <row r="494">
      <c r="A494" s="33" t="n"/>
      <c r="B494" s="33" t="n"/>
      <c r="C494" s="33" t="n"/>
      <c r="D494" s="33" t="n"/>
      <c r="E494" s="33" t="n"/>
      <c r="F494" s="33" t="n"/>
      <c r="G494" s="33" t="n"/>
      <c r="H494" s="33" t="n"/>
      <c r="I494" s="33" t="n"/>
      <c r="J494" s="33" t="n"/>
      <c r="K494" s="33" t="n"/>
      <c r="L494" s="33" t="n"/>
      <c r="M494" s="33" t="n"/>
    </row>
    <row r="495">
      <c r="A495" s="33" t="n"/>
      <c r="B495" s="33" t="n"/>
      <c r="C495" s="33" t="n"/>
      <c r="D495" s="33" t="n"/>
      <c r="E495" s="33" t="n"/>
      <c r="F495" s="33" t="n"/>
      <c r="G495" s="33" t="n"/>
      <c r="H495" s="33" t="n"/>
      <c r="I495" s="33" t="n"/>
      <c r="J495" s="33" t="n"/>
      <c r="K495" s="33" t="n"/>
      <c r="L495" s="33" t="n"/>
      <c r="M495" s="33" t="n"/>
    </row>
    <row r="496">
      <c r="A496" s="33" t="n"/>
      <c r="B496" s="33" t="n"/>
      <c r="C496" s="33" t="n"/>
      <c r="D496" s="33" t="n"/>
      <c r="E496" s="33" t="n"/>
      <c r="F496" s="33" t="n"/>
      <c r="G496" s="33" t="n"/>
      <c r="H496" s="33" t="n"/>
      <c r="I496" s="33" t="n"/>
      <c r="J496" s="33" t="n"/>
      <c r="K496" s="33" t="n"/>
      <c r="L496" s="33" t="n"/>
      <c r="M496" s="33" t="n"/>
    </row>
    <row r="497">
      <c r="A497" s="33" t="n"/>
      <c r="B497" s="33" t="n"/>
      <c r="C497" s="33" t="n"/>
      <c r="D497" s="33" t="n"/>
      <c r="E497" s="33" t="n"/>
      <c r="F497" s="33" t="n"/>
      <c r="G497" s="33" t="n"/>
      <c r="H497" s="33" t="n"/>
      <c r="I497" s="33" t="n"/>
      <c r="J497" s="33" t="n"/>
      <c r="K497" s="33" t="n"/>
      <c r="L497" s="33" t="n"/>
      <c r="M497" s="33" t="n"/>
    </row>
    <row r="498">
      <c r="A498" s="33" t="n"/>
      <c r="B498" s="33" t="n"/>
      <c r="C498" s="33" t="n"/>
      <c r="D498" s="33" t="n"/>
      <c r="E498" s="33" t="n"/>
      <c r="F498" s="33" t="n"/>
      <c r="G498" s="33" t="n"/>
      <c r="H498" s="33" t="n"/>
      <c r="I498" s="33" t="n"/>
      <c r="J498" s="33" t="n"/>
      <c r="K498" s="33" t="n"/>
      <c r="L498" s="33" t="n"/>
      <c r="M498" s="33" t="n"/>
    </row>
    <row r="499">
      <c r="A499" s="33" t="n"/>
      <c r="B499" s="33" t="n"/>
      <c r="C499" s="33" t="n"/>
      <c r="D499" s="33" t="n"/>
      <c r="E499" s="33" t="n"/>
      <c r="F499" s="33" t="n"/>
      <c r="G499" s="33" t="n"/>
      <c r="H499" s="33" t="n"/>
      <c r="I499" s="33" t="n"/>
      <c r="J499" s="33" t="n"/>
      <c r="K499" s="33" t="n"/>
      <c r="L499" s="33" t="n"/>
      <c r="M499" s="33" t="n"/>
    </row>
    <row r="500">
      <c r="A500" s="33" t="n"/>
      <c r="B500" s="33" t="n"/>
      <c r="C500" s="33" t="n"/>
      <c r="D500" s="33" t="n"/>
      <c r="E500" s="33" t="n"/>
      <c r="F500" s="33" t="n"/>
      <c r="G500" s="33" t="n"/>
      <c r="H500" s="33" t="n"/>
      <c r="I500" s="33" t="n"/>
      <c r="J500" s="33" t="n"/>
      <c r="K500" s="33" t="n"/>
      <c r="L500" s="33" t="n"/>
      <c r="M500" s="33" t="n"/>
    </row>
    <row r="501">
      <c r="A501" s="33" t="n"/>
      <c r="B501" s="33" t="n"/>
      <c r="C501" s="33" t="n"/>
      <c r="D501" s="33" t="n"/>
      <c r="E501" s="33" t="n"/>
      <c r="F501" s="33" t="n"/>
      <c r="G501" s="33" t="n"/>
      <c r="H501" s="33" t="n"/>
      <c r="I501" s="33" t="n"/>
      <c r="J501" s="33" t="n"/>
      <c r="K501" s="33" t="n"/>
      <c r="L501" s="33" t="n"/>
      <c r="M501" s="33" t="n"/>
    </row>
  </sheetData>
  <autoFilter ref="A1:M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3">
        <x14:dataValidation type="list" allowBlank="1" showErrorMessage="1">
          <x14:formula1>
            <xm:f>Listes!$F$2:$F$3</xm:f>
          </x14:formula1>
          <x14:formula2>
            <xm:f>0</xm:f>
          </x14:formula2>
          <xm:sqref>J2:K501</xm:sqref>
        </x14:dataValidation>
        <x14:dataValidation type="list" allowBlank="1" showErrorMessage="1">
          <x14:formula1>
            <xm:f>Listes!$C$2:$C$3</xm:f>
          </x14:formula1>
          <x14:formula2>
            <xm:f>0</xm:f>
          </x14:formula2>
          <xm:sqref>L2:L501</xm:sqref>
        </x14:dataValidation>
        <x14:dataValidation type="list" allowBlank="1" showErrorMessage="1">
          <x14:formula1>
            <xm:f>Listes!$K$2:$K$3</xm:f>
          </x14:formula1>
          <x14:formula2>
            <xm:f>0</xm:f>
          </x14:formula2>
          <xm:sqref>M2:M501</xm:sqref>
        </x14:dataValidation>
      </x14:dataValidations>
    </ext>
  </extLst>
</worksheet>
</file>

<file path=xl/worksheets/sheet18.xml><?xml version="1.0" encoding="utf-8"?>
<worksheet xmlns="http://schemas.openxmlformats.org/spreadsheetml/2006/main">
  <sheetPr>
    <tabColor rgb="FF808080"/>
    <outlinePr summaryBelow="1" summaryRight="1"/>
    <pageSetUpPr/>
  </sheetPr>
  <dimension ref="A1:U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20" customWidth="1" min="2" max="2"/>
    <col width="14" customWidth="1" min="3" max="5"/>
    <col width="8" customWidth="1" min="6" max="21"/>
  </cols>
  <sheetData>
    <row r="1" ht="31.5" customHeight="1">
      <c r="A1" s="5" t="inlineStr">
        <is>
          <t>RFI No</t>
        </is>
      </c>
      <c r="B1" s="5" t="inlineStr">
        <is>
          <t>Lot abrasif</t>
        </is>
      </c>
      <c r="C1" s="5" t="inlineStr">
        <is>
          <t>Lot apprêt / FBE</t>
        </is>
      </c>
      <c r="D1" s="5" t="inlineStr">
        <is>
          <t>Lot HSS</t>
        </is>
      </c>
      <c r="E1" s="5" t="inlineStr">
        <is>
          <t>Lot solvant</t>
        </is>
      </c>
      <c r="F1" s="5" t="inlineStr">
        <is>
          <t>Temp air 1</t>
        </is>
      </c>
      <c r="G1" s="5" t="inlineStr">
        <is>
          <t>Temp air 2</t>
        </is>
      </c>
      <c r="H1" s="5" t="inlineStr">
        <is>
          <t>Temp air 3</t>
        </is>
      </c>
      <c r="I1" s="5" t="inlineStr">
        <is>
          <t>Temp air 4</t>
        </is>
      </c>
      <c r="J1" s="5" t="inlineStr">
        <is>
          <t>Point rosée 1</t>
        </is>
      </c>
      <c r="K1" s="5" t="inlineStr">
        <is>
          <t>Point rosée 2</t>
        </is>
      </c>
      <c r="L1" s="5" t="inlineStr">
        <is>
          <t>Point rosée 3</t>
        </is>
      </c>
      <c r="M1" s="5" t="inlineStr">
        <is>
          <t>Point rosée 4</t>
        </is>
      </c>
      <c r="N1" s="5" t="inlineStr">
        <is>
          <t>Humidité 1</t>
        </is>
      </c>
      <c r="O1" s="5" t="inlineStr">
        <is>
          <t>Humidité 2</t>
        </is>
      </c>
      <c r="P1" s="5" t="inlineStr">
        <is>
          <t>Humidité 3</t>
        </is>
      </c>
      <c r="Q1" s="5" t="inlineStr">
        <is>
          <t>Humidité 4</t>
        </is>
      </c>
      <c r="R1" s="5" t="inlineStr">
        <is>
          <t>Air comprimé 1</t>
        </is>
      </c>
      <c r="S1" s="5" t="inlineStr">
        <is>
          <t>Air comprimé 2</t>
        </is>
      </c>
      <c r="T1" s="5" t="inlineStr">
        <is>
          <t>Air comprimé 3</t>
        </is>
      </c>
      <c r="U1" s="5" t="inlineStr">
        <is>
          <t>Air comprimé 4</t>
        </is>
      </c>
    </row>
    <row r="2">
      <c r="A2" s="33" t="inlineStr">
        <is>
          <t>21063-G26-PPL-RFI-0194</t>
        </is>
      </c>
      <c r="B2" s="33" t="inlineStr">
        <is>
          <t>543/DE/UG/LTPS/2024</t>
        </is>
      </c>
      <c r="C2" s="33" t="inlineStr">
        <is>
          <t>62211014</t>
        </is>
      </c>
      <c r="D2" s="33" t="inlineStr">
        <is>
          <t>22-B-1457</t>
        </is>
      </c>
      <c r="E2" s="33" t="n"/>
      <c r="F2" s="33" t="inlineStr">
        <is>
          <t>26 °C</t>
        </is>
      </c>
      <c r="G2" s="33" t="inlineStr">
        <is>
          <t>29 °C</t>
        </is>
      </c>
      <c r="H2" s="33" t="inlineStr">
        <is>
          <t>35 °C</t>
        </is>
      </c>
      <c r="I2" s="33" t="inlineStr">
        <is>
          <t>39 °C</t>
        </is>
      </c>
      <c r="J2" s="33" t="inlineStr">
        <is>
          <t>15</t>
        </is>
      </c>
      <c r="K2" s="33" t="inlineStr">
        <is>
          <t>14</t>
        </is>
      </c>
      <c r="L2" s="33" t="inlineStr">
        <is>
          <t>12.5</t>
        </is>
      </c>
      <c r="M2" s="33" t="inlineStr">
        <is>
          <t>11</t>
        </is>
      </c>
      <c r="N2" s="33" t="inlineStr">
        <is>
          <t>39 %</t>
        </is>
      </c>
      <c r="O2" s="33" t="inlineStr">
        <is>
          <t>30 %</t>
        </is>
      </c>
      <c r="P2" s="33" t="inlineStr">
        <is>
          <t>20 %</t>
        </is>
      </c>
      <c r="Q2" s="33" t="inlineStr">
        <is>
          <t>16 %</t>
        </is>
      </c>
      <c r="R2" s="33" t="inlineStr">
        <is>
          <t>ok</t>
        </is>
      </c>
      <c r="S2" s="33" t="inlineStr">
        <is>
          <t>ok</t>
        </is>
      </c>
      <c r="T2" s="33" t="inlineStr">
        <is>
          <t>ok</t>
        </is>
      </c>
      <c r="U2" s="33" t="inlineStr">
        <is>
          <t>ok</t>
        </is>
      </c>
    </row>
    <row r="3">
      <c r="A3" s="33" t="n"/>
      <c r="B3" s="33" t="n"/>
      <c r="C3" s="33" t="n"/>
      <c r="D3" s="33" t="n"/>
      <c r="E3" s="33" t="n"/>
      <c r="F3" s="33" t="n"/>
      <c r="G3" s="33" t="n"/>
      <c r="H3" s="33" t="n"/>
      <c r="I3" s="33" t="n"/>
      <c r="J3" s="33" t="n"/>
      <c r="K3" s="33" t="n"/>
      <c r="L3" s="33" t="n"/>
      <c r="M3" s="33" t="n"/>
      <c r="N3" s="33" t="n"/>
      <c r="O3" s="33" t="n"/>
      <c r="P3" s="33" t="n"/>
      <c r="Q3" s="33" t="n"/>
      <c r="R3" s="33" t="n"/>
      <c r="S3" s="33" t="n"/>
      <c r="T3" s="33" t="n"/>
      <c r="U3" s="33" t="n"/>
    </row>
    <row r="4">
      <c r="A4" s="33" t="n"/>
      <c r="B4" s="33" t="n"/>
      <c r="C4" s="33" t="n"/>
      <c r="D4" s="33" t="n"/>
      <c r="E4" s="33" t="n"/>
      <c r="F4" s="33" t="n"/>
      <c r="G4" s="33" t="n"/>
      <c r="H4" s="33" t="n"/>
      <c r="I4" s="33" t="n"/>
      <c r="J4" s="33" t="n"/>
      <c r="K4" s="33" t="n"/>
      <c r="L4" s="33" t="n"/>
      <c r="M4" s="33" t="n"/>
      <c r="N4" s="33" t="n"/>
      <c r="O4" s="33" t="n"/>
      <c r="P4" s="33" t="n"/>
      <c r="Q4" s="33" t="n"/>
      <c r="R4" s="33" t="n"/>
      <c r="S4" s="33" t="n"/>
      <c r="T4" s="33" t="n"/>
      <c r="U4" s="33" t="n"/>
    </row>
    <row r="5">
      <c r="A5" s="33" t="n"/>
      <c r="B5" s="33" t="n"/>
      <c r="C5" s="33" t="n"/>
      <c r="D5" s="33" t="n"/>
      <c r="E5" s="33" t="n"/>
      <c r="F5" s="33" t="n"/>
      <c r="G5" s="33" t="n"/>
      <c r="H5" s="33" t="n"/>
      <c r="I5" s="33" t="n"/>
      <c r="J5" s="33" t="n"/>
      <c r="K5" s="33" t="n"/>
      <c r="L5" s="33" t="n"/>
      <c r="M5" s="33" t="n"/>
      <c r="N5" s="33" t="n"/>
      <c r="O5" s="33" t="n"/>
      <c r="P5" s="33" t="n"/>
      <c r="Q5" s="33" t="n"/>
      <c r="R5" s="33" t="n"/>
      <c r="S5" s="33" t="n"/>
      <c r="T5" s="33" t="n"/>
      <c r="U5" s="33" t="n"/>
    </row>
    <row r="6">
      <c r="A6" s="33" t="n"/>
      <c r="B6" s="33" t="n"/>
      <c r="C6" s="33" t="n"/>
      <c r="D6" s="33" t="n"/>
      <c r="E6" s="33" t="n"/>
      <c r="F6" s="33" t="n"/>
      <c r="G6" s="33" t="n"/>
      <c r="H6" s="33" t="n"/>
      <c r="I6" s="33" t="n"/>
      <c r="J6" s="33" t="n"/>
      <c r="K6" s="33" t="n"/>
      <c r="L6" s="33" t="n"/>
      <c r="M6" s="33" t="n"/>
      <c r="N6" s="33" t="n"/>
      <c r="O6" s="33" t="n"/>
      <c r="P6" s="33" t="n"/>
      <c r="Q6" s="33" t="n"/>
      <c r="R6" s="33" t="n"/>
      <c r="S6" s="33" t="n"/>
      <c r="T6" s="33" t="n"/>
      <c r="U6" s="33" t="n"/>
    </row>
    <row r="7">
      <c r="A7" s="33" t="n"/>
      <c r="B7" s="33" t="n"/>
      <c r="C7" s="33" t="n"/>
      <c r="D7" s="33" t="n"/>
      <c r="E7" s="33" t="n"/>
      <c r="F7" s="33" t="n"/>
      <c r="G7" s="33" t="n"/>
      <c r="H7" s="33" t="n"/>
      <c r="I7" s="33" t="n"/>
      <c r="J7" s="33" t="n"/>
      <c r="K7" s="33" t="n"/>
      <c r="L7" s="33" t="n"/>
      <c r="M7" s="33" t="n"/>
      <c r="N7" s="33" t="n"/>
      <c r="O7" s="33" t="n"/>
      <c r="P7" s="33" t="n"/>
      <c r="Q7" s="33" t="n"/>
      <c r="R7" s="33" t="n"/>
      <c r="S7" s="33" t="n"/>
      <c r="T7" s="33" t="n"/>
      <c r="U7" s="33" t="n"/>
    </row>
    <row r="8">
      <c r="A8" s="33" t="n"/>
      <c r="B8" s="33" t="n"/>
      <c r="C8" s="33" t="n"/>
      <c r="D8" s="33" t="n"/>
      <c r="E8" s="33" t="n"/>
      <c r="F8" s="33" t="n"/>
      <c r="G8" s="33" t="n"/>
      <c r="H8" s="33" t="n"/>
      <c r="I8" s="33" t="n"/>
      <c r="J8" s="33" t="n"/>
      <c r="K8" s="33" t="n"/>
      <c r="L8" s="33" t="n"/>
      <c r="M8" s="33" t="n"/>
      <c r="N8" s="33" t="n"/>
      <c r="O8" s="33" t="n"/>
      <c r="P8" s="33" t="n"/>
      <c r="Q8" s="33" t="n"/>
      <c r="R8" s="33" t="n"/>
      <c r="S8" s="33" t="n"/>
      <c r="T8" s="33" t="n"/>
      <c r="U8" s="33" t="n"/>
    </row>
    <row r="9">
      <c r="A9" s="33" t="n"/>
      <c r="B9" s="33" t="n"/>
      <c r="C9" s="33" t="n"/>
      <c r="D9" s="33" t="n"/>
      <c r="E9" s="33" t="n"/>
      <c r="F9" s="33" t="n"/>
      <c r="G9" s="33" t="n"/>
      <c r="H9" s="33" t="n"/>
      <c r="I9" s="33" t="n"/>
      <c r="J9" s="33" t="n"/>
      <c r="K9" s="33" t="n"/>
      <c r="L9" s="33" t="n"/>
      <c r="M9" s="33" t="n"/>
      <c r="N9" s="33" t="n"/>
      <c r="O9" s="33" t="n"/>
      <c r="P9" s="33" t="n"/>
      <c r="Q9" s="33" t="n"/>
      <c r="R9" s="33" t="n"/>
      <c r="S9" s="33" t="n"/>
      <c r="T9" s="33" t="n"/>
      <c r="U9" s="33" t="n"/>
    </row>
    <row r="10">
      <c r="A10" s="33" t="n"/>
      <c r="B10" s="33" t="n"/>
      <c r="C10" s="33" t="n"/>
      <c r="D10" s="33" t="n"/>
      <c r="E10" s="33" t="n"/>
      <c r="F10" s="33" t="n"/>
      <c r="G10" s="33" t="n"/>
      <c r="H10" s="33" t="n"/>
      <c r="I10" s="33" t="n"/>
      <c r="J10" s="33" t="n"/>
      <c r="K10" s="33" t="n"/>
      <c r="L10" s="33" t="n"/>
      <c r="M10" s="33" t="n"/>
      <c r="N10" s="33" t="n"/>
      <c r="O10" s="33" t="n"/>
      <c r="P10" s="33" t="n"/>
      <c r="Q10" s="33" t="n"/>
      <c r="R10" s="33" t="n"/>
      <c r="S10" s="33" t="n"/>
      <c r="T10" s="33" t="n"/>
      <c r="U10" s="33" t="n"/>
    </row>
    <row r="11">
      <c r="A11" s="33" t="n"/>
      <c r="B11" s="33" t="n"/>
      <c r="C11" s="33" t="n"/>
      <c r="D11" s="33" t="n"/>
      <c r="E11" s="33" t="n"/>
      <c r="F11" s="33" t="n"/>
      <c r="G11" s="33" t="n"/>
      <c r="H11" s="33" t="n"/>
      <c r="I11" s="33" t="n"/>
      <c r="J11" s="33" t="n"/>
      <c r="K11" s="33" t="n"/>
      <c r="L11" s="33" t="n"/>
      <c r="M11" s="33" t="n"/>
      <c r="N11" s="33" t="n"/>
      <c r="O11" s="33" t="n"/>
      <c r="P11" s="33" t="n"/>
      <c r="Q11" s="33" t="n"/>
      <c r="R11" s="33" t="n"/>
      <c r="S11" s="33" t="n"/>
      <c r="T11" s="33" t="n"/>
      <c r="U11" s="33" t="n"/>
    </row>
    <row r="12">
      <c r="A12" s="33" t="n"/>
      <c r="B12" s="33" t="n"/>
      <c r="C12" s="33" t="n"/>
      <c r="D12" s="33" t="n"/>
      <c r="E12" s="33" t="n"/>
      <c r="F12" s="33" t="n"/>
      <c r="G12" s="33" t="n"/>
      <c r="H12" s="33" t="n"/>
      <c r="I12" s="33" t="n"/>
      <c r="J12" s="33" t="n"/>
      <c r="K12" s="33" t="n"/>
      <c r="L12" s="33" t="n"/>
      <c r="M12" s="33" t="n"/>
      <c r="N12" s="33" t="n"/>
      <c r="O12" s="33" t="n"/>
      <c r="P12" s="33" t="n"/>
      <c r="Q12" s="33" t="n"/>
      <c r="R12" s="33" t="n"/>
      <c r="S12" s="33" t="n"/>
      <c r="T12" s="33" t="n"/>
      <c r="U12" s="33" t="n"/>
    </row>
    <row r="13">
      <c r="A13" s="33" t="n"/>
      <c r="B13" s="33" t="n"/>
      <c r="C13" s="33" t="n"/>
      <c r="D13" s="33" t="n"/>
      <c r="E13" s="33" t="n"/>
      <c r="F13" s="33" t="n"/>
      <c r="G13" s="33" t="n"/>
      <c r="H13" s="33" t="n"/>
      <c r="I13" s="33" t="n"/>
      <c r="J13" s="33" t="n"/>
      <c r="K13" s="33" t="n"/>
      <c r="L13" s="33" t="n"/>
      <c r="M13" s="33" t="n"/>
      <c r="N13" s="33" t="n"/>
      <c r="O13" s="33" t="n"/>
      <c r="P13" s="33" t="n"/>
      <c r="Q13" s="33" t="n"/>
      <c r="R13" s="33" t="n"/>
      <c r="S13" s="33" t="n"/>
      <c r="T13" s="33" t="n"/>
      <c r="U13" s="33" t="n"/>
    </row>
    <row r="14">
      <c r="A14" s="33" t="n"/>
      <c r="B14" s="33" t="n"/>
      <c r="C14" s="33" t="n"/>
      <c r="D14" s="33" t="n"/>
      <c r="E14" s="33" t="n"/>
      <c r="F14" s="33" t="n"/>
      <c r="G14" s="33" t="n"/>
      <c r="H14" s="33" t="n"/>
      <c r="I14" s="33" t="n"/>
      <c r="J14" s="33" t="n"/>
      <c r="K14" s="33" t="n"/>
      <c r="L14" s="33" t="n"/>
      <c r="M14" s="33" t="n"/>
      <c r="N14" s="33" t="n"/>
      <c r="O14" s="33" t="n"/>
      <c r="P14" s="33" t="n"/>
      <c r="Q14" s="33" t="n"/>
      <c r="R14" s="33" t="n"/>
      <c r="S14" s="33" t="n"/>
      <c r="T14" s="33" t="n"/>
      <c r="U14" s="33" t="n"/>
    </row>
    <row r="15">
      <c r="A15" s="33" t="n"/>
      <c r="B15" s="33" t="n"/>
      <c r="C15" s="33" t="n"/>
      <c r="D15" s="33" t="n"/>
      <c r="E15" s="33" t="n"/>
      <c r="F15" s="33" t="n"/>
      <c r="G15" s="33" t="n"/>
      <c r="H15" s="33" t="n"/>
      <c r="I15" s="33" t="n"/>
      <c r="J15" s="33" t="n"/>
      <c r="K15" s="33" t="n"/>
      <c r="L15" s="33" t="n"/>
      <c r="M15" s="33" t="n"/>
      <c r="N15" s="33" t="n"/>
      <c r="O15" s="33" t="n"/>
      <c r="P15" s="33" t="n"/>
      <c r="Q15" s="33" t="n"/>
      <c r="R15" s="33" t="n"/>
      <c r="S15" s="33" t="n"/>
      <c r="T15" s="33" t="n"/>
      <c r="U15" s="33" t="n"/>
    </row>
    <row r="16">
      <c r="A16" s="33" t="n"/>
      <c r="B16" s="33" t="n"/>
      <c r="C16" s="33" t="n"/>
      <c r="D16" s="33" t="n"/>
      <c r="E16" s="33" t="n"/>
      <c r="F16" s="33" t="n"/>
      <c r="G16" s="33" t="n"/>
      <c r="H16" s="33" t="n"/>
      <c r="I16" s="33" t="n"/>
      <c r="J16" s="33" t="n"/>
      <c r="K16" s="33" t="n"/>
      <c r="L16" s="33" t="n"/>
      <c r="M16" s="33" t="n"/>
      <c r="N16" s="33" t="n"/>
      <c r="O16" s="33" t="n"/>
      <c r="P16" s="33" t="n"/>
      <c r="Q16" s="33" t="n"/>
      <c r="R16" s="33" t="n"/>
      <c r="S16" s="33" t="n"/>
      <c r="T16" s="33" t="n"/>
      <c r="U16" s="33" t="n"/>
    </row>
    <row r="17">
      <c r="A17" s="33" t="n"/>
      <c r="B17" s="33" t="n"/>
      <c r="C17" s="33" t="n"/>
      <c r="D17" s="33" t="n"/>
      <c r="E17" s="33" t="n"/>
      <c r="F17" s="33" t="n"/>
      <c r="G17" s="33" t="n"/>
      <c r="H17" s="33" t="n"/>
      <c r="I17" s="33" t="n"/>
      <c r="J17" s="33" t="n"/>
      <c r="K17" s="33" t="n"/>
      <c r="L17" s="33" t="n"/>
      <c r="M17" s="33" t="n"/>
      <c r="N17" s="33" t="n"/>
      <c r="O17" s="33" t="n"/>
      <c r="P17" s="33" t="n"/>
      <c r="Q17" s="33" t="n"/>
      <c r="R17" s="33" t="n"/>
      <c r="S17" s="33" t="n"/>
      <c r="T17" s="33" t="n"/>
      <c r="U17" s="33" t="n"/>
    </row>
    <row r="18">
      <c r="A18" s="33" t="n"/>
      <c r="B18" s="33" t="n"/>
      <c r="C18" s="33" t="n"/>
      <c r="D18" s="33" t="n"/>
      <c r="E18" s="33" t="n"/>
      <c r="F18" s="33" t="n"/>
      <c r="G18" s="33" t="n"/>
      <c r="H18" s="33" t="n"/>
      <c r="I18" s="33" t="n"/>
      <c r="J18" s="33" t="n"/>
      <c r="K18" s="33" t="n"/>
      <c r="L18" s="33" t="n"/>
      <c r="M18" s="33" t="n"/>
      <c r="N18" s="33" t="n"/>
      <c r="O18" s="33" t="n"/>
      <c r="P18" s="33" t="n"/>
      <c r="Q18" s="33" t="n"/>
      <c r="R18" s="33" t="n"/>
      <c r="S18" s="33" t="n"/>
      <c r="T18" s="33" t="n"/>
      <c r="U18" s="33" t="n"/>
    </row>
    <row r="19">
      <c r="A19" s="33" t="n"/>
      <c r="B19" s="33" t="n"/>
      <c r="C19" s="33" t="n"/>
      <c r="D19" s="33" t="n"/>
      <c r="E19" s="33" t="n"/>
      <c r="F19" s="33" t="n"/>
      <c r="G19" s="33" t="n"/>
      <c r="H19" s="33" t="n"/>
      <c r="I19" s="33" t="n"/>
      <c r="J19" s="33" t="n"/>
      <c r="K19" s="33" t="n"/>
      <c r="L19" s="33" t="n"/>
      <c r="M19" s="33" t="n"/>
      <c r="N19" s="33" t="n"/>
      <c r="O19" s="33" t="n"/>
      <c r="P19" s="33" t="n"/>
      <c r="Q19" s="33" t="n"/>
      <c r="R19" s="33" t="n"/>
      <c r="S19" s="33" t="n"/>
      <c r="T19" s="33" t="n"/>
      <c r="U19" s="33" t="n"/>
    </row>
    <row r="20">
      <c r="A20" s="33" t="n"/>
      <c r="B20" s="33" t="n"/>
      <c r="C20" s="33" t="n"/>
      <c r="D20" s="33" t="n"/>
      <c r="E20" s="33" t="n"/>
      <c r="F20" s="33" t="n"/>
      <c r="G20" s="33" t="n"/>
      <c r="H20" s="33" t="n"/>
      <c r="I20" s="33" t="n"/>
      <c r="J20" s="33" t="n"/>
      <c r="K20" s="33" t="n"/>
      <c r="L20" s="33" t="n"/>
      <c r="M20" s="33" t="n"/>
      <c r="N20" s="33" t="n"/>
      <c r="O20" s="33" t="n"/>
      <c r="P20" s="33" t="n"/>
      <c r="Q20" s="33" t="n"/>
      <c r="R20" s="33" t="n"/>
      <c r="S20" s="33" t="n"/>
      <c r="T20" s="33" t="n"/>
      <c r="U20" s="33" t="n"/>
    </row>
    <row r="21">
      <c r="A21" s="33" t="n"/>
      <c r="B21" s="33" t="n"/>
      <c r="C21" s="33" t="n"/>
      <c r="D21" s="33" t="n"/>
      <c r="E21" s="33" t="n"/>
      <c r="F21" s="33" t="n"/>
      <c r="G21" s="33" t="n"/>
      <c r="H21" s="33" t="n"/>
      <c r="I21" s="33" t="n"/>
      <c r="J21" s="33" t="n"/>
      <c r="K21" s="33" t="n"/>
      <c r="L21" s="33" t="n"/>
      <c r="M21" s="33" t="n"/>
      <c r="N21" s="33" t="n"/>
      <c r="O21" s="33" t="n"/>
      <c r="P21" s="33" t="n"/>
      <c r="Q21" s="33" t="n"/>
      <c r="R21" s="33" t="n"/>
      <c r="S21" s="33" t="n"/>
      <c r="T21" s="33" t="n"/>
      <c r="U21" s="33" t="n"/>
    </row>
    <row r="22">
      <c r="A22" s="33" t="n"/>
      <c r="B22" s="33" t="n"/>
      <c r="C22" s="33" t="n"/>
      <c r="D22" s="33" t="n"/>
      <c r="E22" s="33" t="n"/>
      <c r="F22" s="33" t="n"/>
      <c r="G22" s="33" t="n"/>
      <c r="H22" s="33" t="n"/>
      <c r="I22" s="33" t="n"/>
      <c r="J22" s="33" t="n"/>
      <c r="K22" s="33" t="n"/>
      <c r="L22" s="33" t="n"/>
      <c r="M22" s="33" t="n"/>
      <c r="N22" s="33" t="n"/>
      <c r="O22" s="33" t="n"/>
      <c r="P22" s="33" t="n"/>
      <c r="Q22" s="33" t="n"/>
      <c r="R22" s="33" t="n"/>
      <c r="S22" s="33" t="n"/>
      <c r="T22" s="33" t="n"/>
      <c r="U22" s="33" t="n"/>
    </row>
    <row r="23">
      <c r="A23" s="33" t="n"/>
      <c r="B23" s="33" t="n"/>
      <c r="C23" s="33" t="n"/>
      <c r="D23" s="33" t="n"/>
      <c r="E23" s="33" t="n"/>
      <c r="F23" s="33" t="n"/>
      <c r="G23" s="33" t="n"/>
      <c r="H23" s="33" t="n"/>
      <c r="I23" s="33" t="n"/>
      <c r="J23" s="33" t="n"/>
      <c r="K23" s="33" t="n"/>
      <c r="L23" s="33" t="n"/>
      <c r="M23" s="33" t="n"/>
      <c r="N23" s="33" t="n"/>
      <c r="O23" s="33" t="n"/>
      <c r="P23" s="33" t="n"/>
      <c r="Q23" s="33" t="n"/>
      <c r="R23" s="33" t="n"/>
      <c r="S23" s="33" t="n"/>
      <c r="T23" s="33" t="n"/>
      <c r="U23" s="33" t="n"/>
    </row>
    <row r="24">
      <c r="A24" s="33" t="n"/>
      <c r="B24" s="33" t="n"/>
      <c r="C24" s="33" t="n"/>
      <c r="D24" s="33" t="n"/>
      <c r="E24" s="33" t="n"/>
      <c r="F24" s="33" t="n"/>
      <c r="G24" s="33" t="n"/>
      <c r="H24" s="33" t="n"/>
      <c r="I24" s="33" t="n"/>
      <c r="J24" s="33" t="n"/>
      <c r="K24" s="33" t="n"/>
      <c r="L24" s="33" t="n"/>
      <c r="M24" s="33" t="n"/>
      <c r="N24" s="33" t="n"/>
      <c r="O24" s="33" t="n"/>
      <c r="P24" s="33" t="n"/>
      <c r="Q24" s="33" t="n"/>
      <c r="R24" s="33" t="n"/>
      <c r="S24" s="33" t="n"/>
      <c r="T24" s="33" t="n"/>
      <c r="U24" s="33" t="n"/>
    </row>
    <row r="25">
      <c r="A25" s="33" t="n"/>
      <c r="B25" s="33" t="n"/>
      <c r="C25" s="33" t="n"/>
      <c r="D25" s="33" t="n"/>
      <c r="E25" s="33" t="n"/>
      <c r="F25" s="33" t="n"/>
      <c r="G25" s="33" t="n"/>
      <c r="H25" s="33" t="n"/>
      <c r="I25" s="33" t="n"/>
      <c r="J25" s="33" t="n"/>
      <c r="K25" s="33" t="n"/>
      <c r="L25" s="33" t="n"/>
      <c r="M25" s="33" t="n"/>
      <c r="N25" s="33" t="n"/>
      <c r="O25" s="33" t="n"/>
      <c r="P25" s="33" t="n"/>
      <c r="Q25" s="33" t="n"/>
      <c r="R25" s="33" t="n"/>
      <c r="S25" s="33" t="n"/>
      <c r="T25" s="33" t="n"/>
      <c r="U25" s="33" t="n"/>
    </row>
    <row r="26">
      <c r="A26" s="33" t="n"/>
      <c r="B26" s="33" t="n"/>
      <c r="C26" s="33" t="n"/>
      <c r="D26" s="33" t="n"/>
      <c r="E26" s="33" t="n"/>
      <c r="F26" s="33" t="n"/>
      <c r="G26" s="33" t="n"/>
      <c r="H26" s="33" t="n"/>
      <c r="I26" s="33" t="n"/>
      <c r="J26" s="33" t="n"/>
      <c r="K26" s="33" t="n"/>
      <c r="L26" s="33" t="n"/>
      <c r="M26" s="33" t="n"/>
      <c r="N26" s="33" t="n"/>
      <c r="O26" s="33" t="n"/>
      <c r="P26" s="33" t="n"/>
      <c r="Q26" s="33" t="n"/>
      <c r="R26" s="33" t="n"/>
      <c r="S26" s="33" t="n"/>
      <c r="T26" s="33" t="n"/>
      <c r="U26" s="33" t="n"/>
    </row>
    <row r="27">
      <c r="A27" s="33" t="n"/>
      <c r="B27" s="33" t="n"/>
      <c r="C27" s="33" t="n"/>
      <c r="D27" s="33" t="n"/>
      <c r="E27" s="33" t="n"/>
      <c r="F27" s="33" t="n"/>
      <c r="G27" s="33" t="n"/>
      <c r="H27" s="33" t="n"/>
      <c r="I27" s="33" t="n"/>
      <c r="J27" s="33" t="n"/>
      <c r="K27" s="33" t="n"/>
      <c r="L27" s="33" t="n"/>
      <c r="M27" s="33" t="n"/>
      <c r="N27" s="33" t="n"/>
      <c r="O27" s="33" t="n"/>
      <c r="P27" s="33" t="n"/>
      <c r="Q27" s="33" t="n"/>
      <c r="R27" s="33" t="n"/>
      <c r="S27" s="33" t="n"/>
      <c r="T27" s="33" t="n"/>
      <c r="U27" s="33" t="n"/>
    </row>
    <row r="28">
      <c r="A28" s="33" t="n"/>
      <c r="B28" s="33" t="n"/>
      <c r="C28" s="33" t="n"/>
      <c r="D28" s="33" t="n"/>
      <c r="E28" s="33" t="n"/>
      <c r="F28" s="33" t="n"/>
      <c r="G28" s="33" t="n"/>
      <c r="H28" s="33" t="n"/>
      <c r="I28" s="33" t="n"/>
      <c r="J28" s="33" t="n"/>
      <c r="K28" s="33" t="n"/>
      <c r="L28" s="33" t="n"/>
      <c r="M28" s="33" t="n"/>
      <c r="N28" s="33" t="n"/>
      <c r="O28" s="33" t="n"/>
      <c r="P28" s="33" t="n"/>
      <c r="Q28" s="33" t="n"/>
      <c r="R28" s="33" t="n"/>
      <c r="S28" s="33" t="n"/>
      <c r="T28" s="33" t="n"/>
      <c r="U28" s="33" t="n"/>
    </row>
    <row r="29">
      <c r="A29" s="33" t="n"/>
      <c r="B29" s="33" t="n"/>
      <c r="C29" s="33" t="n"/>
      <c r="D29" s="33" t="n"/>
      <c r="E29" s="33" t="n"/>
      <c r="F29" s="33" t="n"/>
      <c r="G29" s="33" t="n"/>
      <c r="H29" s="33" t="n"/>
      <c r="I29" s="33" t="n"/>
      <c r="J29" s="33" t="n"/>
      <c r="K29" s="33" t="n"/>
      <c r="L29" s="33" t="n"/>
      <c r="M29" s="33" t="n"/>
      <c r="N29" s="33" t="n"/>
      <c r="O29" s="33" t="n"/>
      <c r="P29" s="33" t="n"/>
      <c r="Q29" s="33" t="n"/>
      <c r="R29" s="33" t="n"/>
      <c r="S29" s="33" t="n"/>
      <c r="T29" s="33" t="n"/>
      <c r="U29" s="33" t="n"/>
    </row>
    <row r="30">
      <c r="A30" s="33" t="n"/>
      <c r="B30" s="33" t="n"/>
      <c r="C30" s="33" t="n"/>
      <c r="D30" s="33" t="n"/>
      <c r="E30" s="33" t="n"/>
      <c r="F30" s="33" t="n"/>
      <c r="G30" s="33" t="n"/>
      <c r="H30" s="33" t="n"/>
      <c r="I30" s="33" t="n"/>
      <c r="J30" s="33" t="n"/>
      <c r="K30" s="33" t="n"/>
      <c r="L30" s="33" t="n"/>
      <c r="M30" s="33" t="n"/>
      <c r="N30" s="33" t="n"/>
      <c r="O30" s="33" t="n"/>
      <c r="P30" s="33" t="n"/>
      <c r="Q30" s="33" t="n"/>
      <c r="R30" s="33" t="n"/>
      <c r="S30" s="33" t="n"/>
      <c r="T30" s="33" t="n"/>
      <c r="U30" s="33" t="n"/>
    </row>
    <row r="31">
      <c r="A31" s="33" t="n"/>
      <c r="B31" s="33" t="n"/>
      <c r="C31" s="33" t="n"/>
      <c r="D31" s="33" t="n"/>
      <c r="E31" s="33" t="n"/>
      <c r="F31" s="33" t="n"/>
      <c r="G31" s="33" t="n"/>
      <c r="H31" s="33" t="n"/>
      <c r="I31" s="33" t="n"/>
      <c r="J31" s="33" t="n"/>
      <c r="K31" s="33" t="n"/>
      <c r="L31" s="33" t="n"/>
      <c r="M31" s="33" t="n"/>
      <c r="N31" s="33" t="n"/>
      <c r="O31" s="33" t="n"/>
      <c r="P31" s="33" t="n"/>
      <c r="Q31" s="33" t="n"/>
      <c r="R31" s="33" t="n"/>
      <c r="S31" s="33" t="n"/>
      <c r="T31" s="33" t="n"/>
      <c r="U31" s="33" t="n"/>
    </row>
    <row r="32">
      <c r="A32" s="33" t="n"/>
      <c r="B32" s="33" t="n"/>
      <c r="C32" s="33" t="n"/>
      <c r="D32" s="33" t="n"/>
      <c r="E32" s="33" t="n"/>
      <c r="F32" s="33" t="n"/>
      <c r="G32" s="33" t="n"/>
      <c r="H32" s="33" t="n"/>
      <c r="I32" s="33" t="n"/>
      <c r="J32" s="33" t="n"/>
      <c r="K32" s="33" t="n"/>
      <c r="L32" s="33" t="n"/>
      <c r="M32" s="33" t="n"/>
      <c r="N32" s="33" t="n"/>
      <c r="O32" s="33" t="n"/>
      <c r="P32" s="33" t="n"/>
      <c r="Q32" s="33" t="n"/>
      <c r="R32" s="33" t="n"/>
      <c r="S32" s="33" t="n"/>
      <c r="T32" s="33" t="n"/>
      <c r="U32" s="33" t="n"/>
    </row>
    <row r="33">
      <c r="A33" s="33" t="n"/>
      <c r="B33" s="33" t="n"/>
      <c r="C33" s="33" t="n"/>
      <c r="D33" s="33" t="n"/>
      <c r="E33" s="33" t="n"/>
      <c r="F33" s="33" t="n"/>
      <c r="G33" s="33" t="n"/>
      <c r="H33" s="33" t="n"/>
      <c r="I33" s="33" t="n"/>
      <c r="J33" s="33" t="n"/>
      <c r="K33" s="33" t="n"/>
      <c r="L33" s="33" t="n"/>
      <c r="M33" s="33" t="n"/>
      <c r="N33" s="33" t="n"/>
      <c r="O33" s="33" t="n"/>
      <c r="P33" s="33" t="n"/>
      <c r="Q33" s="33" t="n"/>
      <c r="R33" s="33" t="n"/>
      <c r="S33" s="33" t="n"/>
      <c r="T33" s="33" t="n"/>
      <c r="U33" s="33" t="n"/>
    </row>
    <row r="34">
      <c r="A34" s="33" t="n"/>
      <c r="B34" s="33" t="n"/>
      <c r="C34" s="33" t="n"/>
      <c r="D34" s="33" t="n"/>
      <c r="E34" s="33" t="n"/>
      <c r="F34" s="33" t="n"/>
      <c r="G34" s="33" t="n"/>
      <c r="H34" s="33" t="n"/>
      <c r="I34" s="33" t="n"/>
      <c r="J34" s="33" t="n"/>
      <c r="K34" s="33" t="n"/>
      <c r="L34" s="33" t="n"/>
      <c r="M34" s="33" t="n"/>
      <c r="N34" s="33" t="n"/>
      <c r="O34" s="33" t="n"/>
      <c r="P34" s="33" t="n"/>
      <c r="Q34" s="33" t="n"/>
      <c r="R34" s="33" t="n"/>
      <c r="S34" s="33" t="n"/>
      <c r="T34" s="33" t="n"/>
      <c r="U34" s="33" t="n"/>
    </row>
    <row r="35">
      <c r="A35" s="33" t="n"/>
      <c r="B35" s="33" t="n"/>
      <c r="C35" s="33" t="n"/>
      <c r="D35" s="33" t="n"/>
      <c r="E35" s="33" t="n"/>
      <c r="F35" s="33" t="n"/>
      <c r="G35" s="33" t="n"/>
      <c r="H35" s="33" t="n"/>
      <c r="I35" s="33" t="n"/>
      <c r="J35" s="33" t="n"/>
      <c r="K35" s="33" t="n"/>
      <c r="L35" s="33" t="n"/>
      <c r="M35" s="33" t="n"/>
      <c r="N35" s="33" t="n"/>
      <c r="O35" s="33" t="n"/>
      <c r="P35" s="33" t="n"/>
      <c r="Q35" s="33" t="n"/>
      <c r="R35" s="33" t="n"/>
      <c r="S35" s="33" t="n"/>
      <c r="T35" s="33" t="n"/>
      <c r="U35" s="33" t="n"/>
    </row>
    <row r="36">
      <c r="A36" s="33" t="n"/>
      <c r="B36" s="33" t="n"/>
      <c r="C36" s="33" t="n"/>
      <c r="D36" s="33" t="n"/>
      <c r="E36" s="33" t="n"/>
      <c r="F36" s="33" t="n"/>
      <c r="G36" s="33" t="n"/>
      <c r="H36" s="33" t="n"/>
      <c r="I36" s="33" t="n"/>
      <c r="J36" s="33" t="n"/>
      <c r="K36" s="33" t="n"/>
      <c r="L36" s="33" t="n"/>
      <c r="M36" s="33" t="n"/>
      <c r="N36" s="33" t="n"/>
      <c r="O36" s="33" t="n"/>
      <c r="P36" s="33" t="n"/>
      <c r="Q36" s="33" t="n"/>
      <c r="R36" s="33" t="n"/>
      <c r="S36" s="33" t="n"/>
      <c r="T36" s="33" t="n"/>
      <c r="U36" s="33" t="n"/>
    </row>
    <row r="37">
      <c r="A37" s="33" t="n"/>
      <c r="B37" s="33" t="n"/>
      <c r="C37" s="33" t="n"/>
      <c r="D37" s="33" t="n"/>
      <c r="E37" s="33" t="n"/>
      <c r="F37" s="33" t="n"/>
      <c r="G37" s="33" t="n"/>
      <c r="H37" s="33" t="n"/>
      <c r="I37" s="33" t="n"/>
      <c r="J37" s="33" t="n"/>
      <c r="K37" s="33" t="n"/>
      <c r="L37" s="33" t="n"/>
      <c r="M37" s="33" t="n"/>
      <c r="N37" s="33" t="n"/>
      <c r="O37" s="33" t="n"/>
      <c r="P37" s="33" t="n"/>
      <c r="Q37" s="33" t="n"/>
      <c r="R37" s="33" t="n"/>
      <c r="S37" s="33" t="n"/>
      <c r="T37" s="33" t="n"/>
      <c r="U37" s="33" t="n"/>
    </row>
    <row r="38">
      <c r="A38" s="33" t="n"/>
      <c r="B38" s="33" t="n"/>
      <c r="C38" s="33" t="n"/>
      <c r="D38" s="33" t="n"/>
      <c r="E38" s="33" t="n"/>
      <c r="F38" s="33" t="n"/>
      <c r="G38" s="33" t="n"/>
      <c r="H38" s="33" t="n"/>
      <c r="I38" s="33" t="n"/>
      <c r="J38" s="33" t="n"/>
      <c r="K38" s="33" t="n"/>
      <c r="L38" s="33" t="n"/>
      <c r="M38" s="33" t="n"/>
      <c r="N38" s="33" t="n"/>
      <c r="O38" s="33" t="n"/>
      <c r="P38" s="33" t="n"/>
      <c r="Q38" s="33" t="n"/>
      <c r="R38" s="33" t="n"/>
      <c r="S38" s="33" t="n"/>
      <c r="T38" s="33" t="n"/>
      <c r="U38" s="33" t="n"/>
    </row>
    <row r="39">
      <c r="A39" s="33" t="n"/>
      <c r="B39" s="33" t="n"/>
      <c r="C39" s="33" t="n"/>
      <c r="D39" s="33" t="n"/>
      <c r="E39" s="33" t="n"/>
      <c r="F39" s="33" t="n"/>
      <c r="G39" s="33" t="n"/>
      <c r="H39" s="33" t="n"/>
      <c r="I39" s="33" t="n"/>
      <c r="J39" s="33" t="n"/>
      <c r="K39" s="33" t="n"/>
      <c r="L39" s="33" t="n"/>
      <c r="M39" s="33" t="n"/>
      <c r="N39" s="33" t="n"/>
      <c r="O39" s="33" t="n"/>
      <c r="P39" s="33" t="n"/>
      <c r="Q39" s="33" t="n"/>
      <c r="R39" s="33" t="n"/>
      <c r="S39" s="33" t="n"/>
      <c r="T39" s="33" t="n"/>
      <c r="U39" s="33" t="n"/>
    </row>
    <row r="40">
      <c r="A40" s="33" t="n"/>
      <c r="B40" s="33" t="n"/>
      <c r="C40" s="33" t="n"/>
      <c r="D40" s="33" t="n"/>
      <c r="E40" s="33" t="n"/>
      <c r="F40" s="33" t="n"/>
      <c r="G40" s="33" t="n"/>
      <c r="H40" s="33" t="n"/>
      <c r="I40" s="33" t="n"/>
      <c r="J40" s="33" t="n"/>
      <c r="K40" s="33" t="n"/>
      <c r="L40" s="33" t="n"/>
      <c r="M40" s="33" t="n"/>
      <c r="N40" s="33" t="n"/>
      <c r="O40" s="33" t="n"/>
      <c r="P40" s="33" t="n"/>
      <c r="Q40" s="33" t="n"/>
      <c r="R40" s="33" t="n"/>
      <c r="S40" s="33" t="n"/>
      <c r="T40" s="33" t="n"/>
      <c r="U40" s="33" t="n"/>
    </row>
    <row r="41">
      <c r="A41" s="33" t="n"/>
      <c r="B41" s="33" t="n"/>
      <c r="C41" s="33" t="n"/>
      <c r="D41" s="33" t="n"/>
      <c r="E41" s="33" t="n"/>
      <c r="F41" s="33" t="n"/>
      <c r="G41" s="33" t="n"/>
      <c r="H41" s="33" t="n"/>
      <c r="I41" s="33" t="n"/>
      <c r="J41" s="33" t="n"/>
      <c r="K41" s="33" t="n"/>
      <c r="L41" s="33" t="n"/>
      <c r="M41" s="33" t="n"/>
      <c r="N41" s="33" t="n"/>
      <c r="O41" s="33" t="n"/>
      <c r="P41" s="33" t="n"/>
      <c r="Q41" s="33" t="n"/>
      <c r="R41" s="33" t="n"/>
      <c r="S41" s="33" t="n"/>
      <c r="T41" s="33" t="n"/>
      <c r="U41" s="33" t="n"/>
    </row>
    <row r="42">
      <c r="A42" s="33" t="n"/>
      <c r="B42" s="33" t="n"/>
      <c r="C42" s="33" t="n"/>
      <c r="D42" s="33" t="n"/>
      <c r="E42" s="33" t="n"/>
      <c r="F42" s="33" t="n"/>
      <c r="G42" s="33" t="n"/>
      <c r="H42" s="33" t="n"/>
      <c r="I42" s="33" t="n"/>
      <c r="J42" s="33" t="n"/>
      <c r="K42" s="33" t="n"/>
      <c r="L42" s="33" t="n"/>
      <c r="M42" s="33" t="n"/>
      <c r="N42" s="33" t="n"/>
      <c r="O42" s="33" t="n"/>
      <c r="P42" s="33" t="n"/>
      <c r="Q42" s="33" t="n"/>
      <c r="R42" s="33" t="n"/>
      <c r="S42" s="33" t="n"/>
      <c r="T42" s="33" t="n"/>
      <c r="U42" s="33" t="n"/>
    </row>
    <row r="43">
      <c r="A43" s="33" t="n"/>
      <c r="B43" s="33" t="n"/>
      <c r="C43" s="33" t="n"/>
      <c r="D43" s="33" t="n"/>
      <c r="E43" s="33" t="n"/>
      <c r="F43" s="33" t="n"/>
      <c r="G43" s="33" t="n"/>
      <c r="H43" s="33" t="n"/>
      <c r="I43" s="33" t="n"/>
      <c r="J43" s="33" t="n"/>
      <c r="K43" s="33" t="n"/>
      <c r="L43" s="33" t="n"/>
      <c r="M43" s="33" t="n"/>
      <c r="N43" s="33" t="n"/>
      <c r="O43" s="33" t="n"/>
      <c r="P43" s="33" t="n"/>
      <c r="Q43" s="33" t="n"/>
      <c r="R43" s="33" t="n"/>
      <c r="S43" s="33" t="n"/>
      <c r="T43" s="33" t="n"/>
      <c r="U43" s="33" t="n"/>
    </row>
    <row r="44">
      <c r="A44" s="33" t="n"/>
      <c r="B44" s="33" t="n"/>
      <c r="C44" s="33" t="n"/>
      <c r="D44" s="33" t="n"/>
      <c r="E44" s="33" t="n"/>
      <c r="F44" s="33" t="n"/>
      <c r="G44" s="33" t="n"/>
      <c r="H44" s="33" t="n"/>
      <c r="I44" s="33" t="n"/>
      <c r="J44" s="33" t="n"/>
      <c r="K44" s="33" t="n"/>
      <c r="L44" s="33" t="n"/>
      <c r="M44" s="33" t="n"/>
      <c r="N44" s="33" t="n"/>
      <c r="O44" s="33" t="n"/>
      <c r="P44" s="33" t="n"/>
      <c r="Q44" s="33" t="n"/>
      <c r="R44" s="33" t="n"/>
      <c r="S44" s="33" t="n"/>
      <c r="T44" s="33" t="n"/>
      <c r="U44" s="33" t="n"/>
    </row>
    <row r="45">
      <c r="A45" s="33" t="n"/>
      <c r="B45" s="33" t="n"/>
      <c r="C45" s="33" t="n"/>
      <c r="D45" s="33" t="n"/>
      <c r="E45" s="33" t="n"/>
      <c r="F45" s="33" t="n"/>
      <c r="G45" s="33" t="n"/>
      <c r="H45" s="33" t="n"/>
      <c r="I45" s="33" t="n"/>
      <c r="J45" s="33" t="n"/>
      <c r="K45" s="33" t="n"/>
      <c r="L45" s="33" t="n"/>
      <c r="M45" s="33" t="n"/>
      <c r="N45" s="33" t="n"/>
      <c r="O45" s="33" t="n"/>
      <c r="P45" s="33" t="n"/>
      <c r="Q45" s="33" t="n"/>
      <c r="R45" s="33" t="n"/>
      <c r="S45" s="33" t="n"/>
      <c r="T45" s="33" t="n"/>
      <c r="U45" s="33" t="n"/>
    </row>
    <row r="46">
      <c r="A46" s="33" t="n"/>
      <c r="B46" s="33" t="n"/>
      <c r="C46" s="33" t="n"/>
      <c r="D46" s="33" t="n"/>
      <c r="E46" s="33" t="n"/>
      <c r="F46" s="33" t="n"/>
      <c r="G46" s="33" t="n"/>
      <c r="H46" s="33" t="n"/>
      <c r="I46" s="33" t="n"/>
      <c r="J46" s="33" t="n"/>
      <c r="K46" s="33" t="n"/>
      <c r="L46" s="33" t="n"/>
      <c r="M46" s="33" t="n"/>
      <c r="N46" s="33" t="n"/>
      <c r="O46" s="33" t="n"/>
      <c r="P46" s="33" t="n"/>
      <c r="Q46" s="33" t="n"/>
      <c r="R46" s="33" t="n"/>
      <c r="S46" s="33" t="n"/>
      <c r="T46" s="33" t="n"/>
      <c r="U46" s="33" t="n"/>
    </row>
    <row r="47">
      <c r="A47" s="33" t="n"/>
      <c r="B47" s="33" t="n"/>
      <c r="C47" s="33" t="n"/>
      <c r="D47" s="33" t="n"/>
      <c r="E47" s="33" t="n"/>
      <c r="F47" s="33" t="n"/>
      <c r="G47" s="33" t="n"/>
      <c r="H47" s="33" t="n"/>
      <c r="I47" s="33" t="n"/>
      <c r="J47" s="33" t="n"/>
      <c r="K47" s="33" t="n"/>
      <c r="L47" s="33" t="n"/>
      <c r="M47" s="33" t="n"/>
      <c r="N47" s="33" t="n"/>
      <c r="O47" s="33" t="n"/>
      <c r="P47" s="33" t="n"/>
      <c r="Q47" s="33" t="n"/>
      <c r="R47" s="33" t="n"/>
      <c r="S47" s="33" t="n"/>
      <c r="T47" s="33" t="n"/>
      <c r="U47" s="33" t="n"/>
    </row>
    <row r="48">
      <c r="A48" s="33" t="n"/>
      <c r="B48" s="33" t="n"/>
      <c r="C48" s="33" t="n"/>
      <c r="D48" s="33" t="n"/>
      <c r="E48" s="33" t="n"/>
      <c r="F48" s="33" t="n"/>
      <c r="G48" s="33" t="n"/>
      <c r="H48" s="33" t="n"/>
      <c r="I48" s="33" t="n"/>
      <c r="J48" s="33" t="n"/>
      <c r="K48" s="33" t="n"/>
      <c r="L48" s="33" t="n"/>
      <c r="M48" s="33" t="n"/>
      <c r="N48" s="33" t="n"/>
      <c r="O48" s="33" t="n"/>
      <c r="P48" s="33" t="n"/>
      <c r="Q48" s="33" t="n"/>
      <c r="R48" s="33" t="n"/>
      <c r="S48" s="33" t="n"/>
      <c r="T48" s="33" t="n"/>
      <c r="U48" s="33" t="n"/>
    </row>
    <row r="49">
      <c r="A49" s="33" t="n"/>
      <c r="B49" s="33" t="n"/>
      <c r="C49" s="33" t="n"/>
      <c r="D49" s="33" t="n"/>
      <c r="E49" s="33" t="n"/>
      <c r="F49" s="33" t="n"/>
      <c r="G49" s="33" t="n"/>
      <c r="H49" s="33" t="n"/>
      <c r="I49" s="33" t="n"/>
      <c r="J49" s="33" t="n"/>
      <c r="K49" s="33" t="n"/>
      <c r="L49" s="33" t="n"/>
      <c r="M49" s="33" t="n"/>
      <c r="N49" s="33" t="n"/>
      <c r="O49" s="33" t="n"/>
      <c r="P49" s="33" t="n"/>
      <c r="Q49" s="33" t="n"/>
      <c r="R49" s="33" t="n"/>
      <c r="S49" s="33" t="n"/>
      <c r="T49" s="33" t="n"/>
      <c r="U49" s="33" t="n"/>
    </row>
    <row r="50">
      <c r="A50" s="33" t="n"/>
      <c r="B50" s="33" t="n"/>
      <c r="C50" s="33" t="n"/>
      <c r="D50" s="33" t="n"/>
      <c r="E50" s="33" t="n"/>
      <c r="F50" s="33" t="n"/>
      <c r="G50" s="33" t="n"/>
      <c r="H50" s="33" t="n"/>
      <c r="I50" s="33" t="n"/>
      <c r="J50" s="33" t="n"/>
      <c r="K50" s="33" t="n"/>
      <c r="L50" s="33" t="n"/>
      <c r="M50" s="33" t="n"/>
      <c r="N50" s="33" t="n"/>
      <c r="O50" s="33" t="n"/>
      <c r="P50" s="33" t="n"/>
      <c r="Q50" s="33" t="n"/>
      <c r="R50" s="33" t="n"/>
      <c r="S50" s="33" t="n"/>
      <c r="T50" s="33" t="n"/>
      <c r="U50" s="33" t="n"/>
    </row>
    <row r="51">
      <c r="A51" s="33" t="n"/>
      <c r="B51" s="33" t="n"/>
      <c r="C51" s="33" t="n"/>
      <c r="D51" s="33" t="n"/>
      <c r="E51" s="33" t="n"/>
      <c r="F51" s="33" t="n"/>
      <c r="G51" s="33" t="n"/>
      <c r="H51" s="33" t="n"/>
      <c r="I51" s="33" t="n"/>
      <c r="J51" s="33" t="n"/>
      <c r="K51" s="33" t="n"/>
      <c r="L51" s="33" t="n"/>
      <c r="M51" s="33" t="n"/>
      <c r="N51" s="33" t="n"/>
      <c r="O51" s="33" t="n"/>
      <c r="P51" s="33" t="n"/>
      <c r="Q51" s="33" t="n"/>
      <c r="R51" s="33" t="n"/>
      <c r="S51" s="33" t="n"/>
      <c r="T51" s="33" t="n"/>
      <c r="U51" s="33" t="n"/>
    </row>
    <row r="52">
      <c r="A52" s="33" t="n"/>
      <c r="B52" s="33" t="n"/>
      <c r="C52" s="33" t="n"/>
      <c r="D52" s="33" t="n"/>
      <c r="E52" s="33" t="n"/>
      <c r="F52" s="33" t="n"/>
      <c r="G52" s="33" t="n"/>
      <c r="H52" s="33" t="n"/>
      <c r="I52" s="33" t="n"/>
      <c r="J52" s="33" t="n"/>
      <c r="K52" s="33" t="n"/>
      <c r="L52" s="33" t="n"/>
      <c r="M52" s="33" t="n"/>
      <c r="N52" s="33" t="n"/>
      <c r="O52" s="33" t="n"/>
      <c r="P52" s="33" t="n"/>
      <c r="Q52" s="33" t="n"/>
      <c r="R52" s="33" t="n"/>
      <c r="S52" s="33" t="n"/>
      <c r="T52" s="33" t="n"/>
      <c r="U52" s="33" t="n"/>
    </row>
    <row r="53">
      <c r="A53" s="33" t="n"/>
      <c r="B53" s="33" t="n"/>
      <c r="C53" s="33" t="n"/>
      <c r="D53" s="33" t="n"/>
      <c r="E53" s="33" t="n"/>
      <c r="F53" s="33" t="n"/>
      <c r="G53" s="33" t="n"/>
      <c r="H53" s="33" t="n"/>
      <c r="I53" s="33" t="n"/>
      <c r="J53" s="33" t="n"/>
      <c r="K53" s="33" t="n"/>
      <c r="L53" s="33" t="n"/>
      <c r="M53" s="33" t="n"/>
      <c r="N53" s="33" t="n"/>
      <c r="O53" s="33" t="n"/>
      <c r="P53" s="33" t="n"/>
      <c r="Q53" s="33" t="n"/>
      <c r="R53" s="33" t="n"/>
      <c r="S53" s="33" t="n"/>
      <c r="T53" s="33" t="n"/>
      <c r="U53" s="33" t="n"/>
    </row>
    <row r="54">
      <c r="A54" s="33" t="n"/>
      <c r="B54" s="33" t="n"/>
      <c r="C54" s="33" t="n"/>
      <c r="D54" s="33" t="n"/>
      <c r="E54" s="33" t="n"/>
      <c r="F54" s="33" t="n"/>
      <c r="G54" s="33" t="n"/>
      <c r="H54" s="33" t="n"/>
      <c r="I54" s="33" t="n"/>
      <c r="J54" s="33" t="n"/>
      <c r="K54" s="33" t="n"/>
      <c r="L54" s="33" t="n"/>
      <c r="M54" s="33" t="n"/>
      <c r="N54" s="33" t="n"/>
      <c r="O54" s="33" t="n"/>
      <c r="P54" s="33" t="n"/>
      <c r="Q54" s="33" t="n"/>
      <c r="R54" s="33" t="n"/>
      <c r="S54" s="33" t="n"/>
      <c r="T54" s="33" t="n"/>
      <c r="U54" s="33" t="n"/>
    </row>
    <row r="55">
      <c r="A55" s="33" t="n"/>
      <c r="B55" s="33" t="n"/>
      <c r="C55" s="33" t="n"/>
      <c r="D55" s="33" t="n"/>
      <c r="E55" s="33" t="n"/>
      <c r="F55" s="33" t="n"/>
      <c r="G55" s="33" t="n"/>
      <c r="H55" s="33" t="n"/>
      <c r="I55" s="33" t="n"/>
      <c r="J55" s="33" t="n"/>
      <c r="K55" s="33" t="n"/>
      <c r="L55" s="33" t="n"/>
      <c r="M55" s="33" t="n"/>
      <c r="N55" s="33" t="n"/>
      <c r="O55" s="33" t="n"/>
      <c r="P55" s="33" t="n"/>
      <c r="Q55" s="33" t="n"/>
      <c r="R55" s="33" t="n"/>
      <c r="S55" s="33" t="n"/>
      <c r="T55" s="33" t="n"/>
      <c r="U55" s="33" t="n"/>
    </row>
    <row r="56">
      <c r="A56" s="33" t="n"/>
      <c r="B56" s="33" t="n"/>
      <c r="C56" s="33" t="n"/>
      <c r="D56" s="33" t="n"/>
      <c r="E56" s="33" t="n"/>
      <c r="F56" s="33" t="n"/>
      <c r="G56" s="33" t="n"/>
      <c r="H56" s="33" t="n"/>
      <c r="I56" s="33" t="n"/>
      <c r="J56" s="33" t="n"/>
      <c r="K56" s="33" t="n"/>
      <c r="L56" s="33" t="n"/>
      <c r="M56" s="33" t="n"/>
      <c r="N56" s="33" t="n"/>
      <c r="O56" s="33" t="n"/>
      <c r="P56" s="33" t="n"/>
      <c r="Q56" s="33" t="n"/>
      <c r="R56" s="33" t="n"/>
      <c r="S56" s="33" t="n"/>
      <c r="T56" s="33" t="n"/>
      <c r="U56" s="33" t="n"/>
    </row>
    <row r="57">
      <c r="A57" s="33" t="n"/>
      <c r="B57" s="33" t="n"/>
      <c r="C57" s="33" t="n"/>
      <c r="D57" s="33" t="n"/>
      <c r="E57" s="33" t="n"/>
      <c r="F57" s="33" t="n"/>
      <c r="G57" s="33" t="n"/>
      <c r="H57" s="33" t="n"/>
      <c r="I57" s="33" t="n"/>
      <c r="J57" s="33" t="n"/>
      <c r="K57" s="33" t="n"/>
      <c r="L57" s="33" t="n"/>
      <c r="M57" s="33" t="n"/>
      <c r="N57" s="33" t="n"/>
      <c r="O57" s="33" t="n"/>
      <c r="P57" s="33" t="n"/>
      <c r="Q57" s="33" t="n"/>
      <c r="R57" s="33" t="n"/>
      <c r="S57" s="33" t="n"/>
      <c r="T57" s="33" t="n"/>
      <c r="U57" s="33" t="n"/>
    </row>
    <row r="58">
      <c r="A58" s="33" t="n"/>
      <c r="B58" s="33" t="n"/>
      <c r="C58" s="33" t="n"/>
      <c r="D58" s="33" t="n"/>
      <c r="E58" s="33" t="n"/>
      <c r="F58" s="33" t="n"/>
      <c r="G58" s="33" t="n"/>
      <c r="H58" s="33" t="n"/>
      <c r="I58" s="33" t="n"/>
      <c r="J58" s="33" t="n"/>
      <c r="K58" s="33" t="n"/>
      <c r="L58" s="33" t="n"/>
      <c r="M58" s="33" t="n"/>
      <c r="N58" s="33" t="n"/>
      <c r="O58" s="33" t="n"/>
      <c r="P58" s="33" t="n"/>
      <c r="Q58" s="33" t="n"/>
      <c r="R58" s="33" t="n"/>
      <c r="S58" s="33" t="n"/>
      <c r="T58" s="33" t="n"/>
      <c r="U58" s="33" t="n"/>
    </row>
    <row r="59">
      <c r="A59" s="33" t="n"/>
      <c r="B59" s="33" t="n"/>
      <c r="C59" s="33" t="n"/>
      <c r="D59" s="33" t="n"/>
      <c r="E59" s="33" t="n"/>
      <c r="F59" s="33" t="n"/>
      <c r="G59" s="33" t="n"/>
      <c r="H59" s="33" t="n"/>
      <c r="I59" s="33" t="n"/>
      <c r="J59" s="33" t="n"/>
      <c r="K59" s="33" t="n"/>
      <c r="L59" s="33" t="n"/>
      <c r="M59" s="33" t="n"/>
      <c r="N59" s="33" t="n"/>
      <c r="O59" s="33" t="n"/>
      <c r="P59" s="33" t="n"/>
      <c r="Q59" s="33" t="n"/>
      <c r="R59" s="33" t="n"/>
      <c r="S59" s="33" t="n"/>
      <c r="T59" s="33" t="n"/>
      <c r="U59" s="33" t="n"/>
    </row>
    <row r="60">
      <c r="A60" s="33" t="n"/>
      <c r="B60" s="33" t="n"/>
      <c r="C60" s="33" t="n"/>
      <c r="D60" s="33" t="n"/>
      <c r="E60" s="33" t="n"/>
      <c r="F60" s="33" t="n"/>
      <c r="G60" s="33" t="n"/>
      <c r="H60" s="33" t="n"/>
      <c r="I60" s="33" t="n"/>
      <c r="J60" s="33" t="n"/>
      <c r="K60" s="33" t="n"/>
      <c r="L60" s="33" t="n"/>
      <c r="M60" s="33" t="n"/>
      <c r="N60" s="33" t="n"/>
      <c r="O60" s="33" t="n"/>
      <c r="P60" s="33" t="n"/>
      <c r="Q60" s="33" t="n"/>
      <c r="R60" s="33" t="n"/>
      <c r="S60" s="33" t="n"/>
      <c r="T60" s="33" t="n"/>
      <c r="U60" s="33" t="n"/>
    </row>
    <row r="61">
      <c r="A61" s="33" t="n"/>
      <c r="B61" s="33" t="n"/>
      <c r="C61" s="33" t="n"/>
      <c r="D61" s="33" t="n"/>
      <c r="E61" s="33" t="n"/>
      <c r="F61" s="33" t="n"/>
      <c r="G61" s="33" t="n"/>
      <c r="H61" s="33" t="n"/>
      <c r="I61" s="33" t="n"/>
      <c r="J61" s="33" t="n"/>
      <c r="K61" s="33" t="n"/>
      <c r="L61" s="33" t="n"/>
      <c r="M61" s="33" t="n"/>
      <c r="N61" s="33" t="n"/>
      <c r="O61" s="33" t="n"/>
      <c r="P61" s="33" t="n"/>
      <c r="Q61" s="33" t="n"/>
      <c r="R61" s="33" t="n"/>
      <c r="S61" s="33" t="n"/>
      <c r="T61" s="33" t="n"/>
      <c r="U61" s="33" t="n"/>
    </row>
    <row r="62">
      <c r="A62" s="33" t="n"/>
      <c r="B62" s="33" t="n"/>
      <c r="C62" s="33" t="n"/>
      <c r="D62" s="33" t="n"/>
      <c r="E62" s="33" t="n"/>
      <c r="F62" s="33" t="n"/>
      <c r="G62" s="33" t="n"/>
      <c r="H62" s="33" t="n"/>
      <c r="I62" s="33" t="n"/>
      <c r="J62" s="33" t="n"/>
      <c r="K62" s="33" t="n"/>
      <c r="L62" s="33" t="n"/>
      <c r="M62" s="33" t="n"/>
      <c r="N62" s="33" t="n"/>
      <c r="O62" s="33" t="n"/>
      <c r="P62" s="33" t="n"/>
      <c r="Q62" s="33" t="n"/>
      <c r="R62" s="33" t="n"/>
      <c r="S62" s="33" t="n"/>
      <c r="T62" s="33" t="n"/>
      <c r="U62" s="33" t="n"/>
    </row>
    <row r="63">
      <c r="A63" s="33" t="n"/>
      <c r="B63" s="33" t="n"/>
      <c r="C63" s="33" t="n"/>
      <c r="D63" s="33" t="n"/>
      <c r="E63" s="33" t="n"/>
      <c r="F63" s="33" t="n"/>
      <c r="G63" s="33" t="n"/>
      <c r="H63" s="33" t="n"/>
      <c r="I63" s="33" t="n"/>
      <c r="J63" s="33" t="n"/>
      <c r="K63" s="33" t="n"/>
      <c r="L63" s="33" t="n"/>
      <c r="M63" s="33" t="n"/>
      <c r="N63" s="33" t="n"/>
      <c r="O63" s="33" t="n"/>
      <c r="P63" s="33" t="n"/>
      <c r="Q63" s="33" t="n"/>
      <c r="R63" s="33" t="n"/>
      <c r="S63" s="33" t="n"/>
      <c r="T63" s="33" t="n"/>
      <c r="U63" s="33" t="n"/>
    </row>
    <row r="64">
      <c r="A64" s="33" t="n"/>
      <c r="B64" s="33" t="n"/>
      <c r="C64" s="33" t="n"/>
      <c r="D64" s="33" t="n"/>
      <c r="E64" s="33" t="n"/>
      <c r="F64" s="33" t="n"/>
      <c r="G64" s="33" t="n"/>
      <c r="H64" s="33" t="n"/>
      <c r="I64" s="33" t="n"/>
      <c r="J64" s="33" t="n"/>
      <c r="K64" s="33" t="n"/>
      <c r="L64" s="33" t="n"/>
      <c r="M64" s="33" t="n"/>
      <c r="N64" s="33" t="n"/>
      <c r="O64" s="33" t="n"/>
      <c r="P64" s="33" t="n"/>
      <c r="Q64" s="33" t="n"/>
      <c r="R64" s="33" t="n"/>
      <c r="S64" s="33" t="n"/>
      <c r="T64" s="33" t="n"/>
      <c r="U64" s="33" t="n"/>
    </row>
    <row r="65">
      <c r="A65" s="33" t="n"/>
      <c r="B65" s="33" t="n"/>
      <c r="C65" s="33" t="n"/>
      <c r="D65" s="33" t="n"/>
      <c r="E65" s="33" t="n"/>
      <c r="F65" s="33" t="n"/>
      <c r="G65" s="33" t="n"/>
      <c r="H65" s="33" t="n"/>
      <c r="I65" s="33" t="n"/>
      <c r="J65" s="33" t="n"/>
      <c r="K65" s="33" t="n"/>
      <c r="L65" s="33" t="n"/>
      <c r="M65" s="33" t="n"/>
      <c r="N65" s="33" t="n"/>
      <c r="O65" s="33" t="n"/>
      <c r="P65" s="33" t="n"/>
      <c r="Q65" s="33" t="n"/>
      <c r="R65" s="33" t="n"/>
      <c r="S65" s="33" t="n"/>
      <c r="T65" s="33" t="n"/>
      <c r="U65" s="33" t="n"/>
    </row>
    <row r="66">
      <c r="A66" s="33" t="n"/>
      <c r="B66" s="33" t="n"/>
      <c r="C66" s="33" t="n"/>
      <c r="D66" s="33" t="n"/>
      <c r="E66" s="33" t="n"/>
      <c r="F66" s="33" t="n"/>
      <c r="G66" s="33" t="n"/>
      <c r="H66" s="33" t="n"/>
      <c r="I66" s="33" t="n"/>
      <c r="J66" s="33" t="n"/>
      <c r="K66" s="33" t="n"/>
      <c r="L66" s="33" t="n"/>
      <c r="M66" s="33" t="n"/>
      <c r="N66" s="33" t="n"/>
      <c r="O66" s="33" t="n"/>
      <c r="P66" s="33" t="n"/>
      <c r="Q66" s="33" t="n"/>
      <c r="R66" s="33" t="n"/>
      <c r="S66" s="33" t="n"/>
      <c r="T66" s="33" t="n"/>
      <c r="U66" s="33" t="n"/>
    </row>
    <row r="67">
      <c r="A67" s="33" t="n"/>
      <c r="B67" s="33" t="n"/>
      <c r="C67" s="33" t="n"/>
      <c r="D67" s="33" t="n"/>
      <c r="E67" s="33" t="n"/>
      <c r="F67" s="33" t="n"/>
      <c r="G67" s="33" t="n"/>
      <c r="H67" s="33" t="n"/>
      <c r="I67" s="33" t="n"/>
      <c r="J67" s="33" t="n"/>
      <c r="K67" s="33" t="n"/>
      <c r="L67" s="33" t="n"/>
      <c r="M67" s="33" t="n"/>
      <c r="N67" s="33" t="n"/>
      <c r="O67" s="33" t="n"/>
      <c r="P67" s="33" t="n"/>
      <c r="Q67" s="33" t="n"/>
      <c r="R67" s="33" t="n"/>
      <c r="S67" s="33" t="n"/>
      <c r="T67" s="33" t="n"/>
      <c r="U67" s="33" t="n"/>
    </row>
    <row r="68">
      <c r="A68" s="33" t="n"/>
      <c r="B68" s="33" t="n"/>
      <c r="C68" s="33" t="n"/>
      <c r="D68" s="33" t="n"/>
      <c r="E68" s="33" t="n"/>
      <c r="F68" s="33" t="n"/>
      <c r="G68" s="33" t="n"/>
      <c r="H68" s="33" t="n"/>
      <c r="I68" s="33" t="n"/>
      <c r="J68" s="33" t="n"/>
      <c r="K68" s="33" t="n"/>
      <c r="L68" s="33" t="n"/>
      <c r="M68" s="33" t="n"/>
      <c r="N68" s="33" t="n"/>
      <c r="O68" s="33" t="n"/>
      <c r="P68" s="33" t="n"/>
      <c r="Q68" s="33" t="n"/>
      <c r="R68" s="33" t="n"/>
      <c r="S68" s="33" t="n"/>
      <c r="T68" s="33" t="n"/>
      <c r="U68" s="33" t="n"/>
    </row>
    <row r="69">
      <c r="A69" s="33" t="n"/>
      <c r="B69" s="33" t="n"/>
      <c r="C69" s="33" t="n"/>
      <c r="D69" s="33" t="n"/>
      <c r="E69" s="33" t="n"/>
      <c r="F69" s="33" t="n"/>
      <c r="G69" s="33" t="n"/>
      <c r="H69" s="33" t="n"/>
      <c r="I69" s="33" t="n"/>
      <c r="J69" s="33" t="n"/>
      <c r="K69" s="33" t="n"/>
      <c r="L69" s="33" t="n"/>
      <c r="M69" s="33" t="n"/>
      <c r="N69" s="33" t="n"/>
      <c r="O69" s="33" t="n"/>
      <c r="P69" s="33" t="n"/>
      <c r="Q69" s="33" t="n"/>
      <c r="R69" s="33" t="n"/>
      <c r="S69" s="33" t="n"/>
      <c r="T69" s="33" t="n"/>
      <c r="U69" s="33" t="n"/>
    </row>
    <row r="70">
      <c r="A70" s="33" t="n"/>
      <c r="B70" s="33" t="n"/>
      <c r="C70" s="33" t="n"/>
      <c r="D70" s="33" t="n"/>
      <c r="E70" s="33" t="n"/>
      <c r="F70" s="33" t="n"/>
      <c r="G70" s="33" t="n"/>
      <c r="H70" s="33" t="n"/>
      <c r="I70" s="33" t="n"/>
      <c r="J70" s="33" t="n"/>
      <c r="K70" s="33" t="n"/>
      <c r="L70" s="33" t="n"/>
      <c r="M70" s="33" t="n"/>
      <c r="N70" s="33" t="n"/>
      <c r="O70" s="33" t="n"/>
      <c r="P70" s="33" t="n"/>
      <c r="Q70" s="33" t="n"/>
      <c r="R70" s="33" t="n"/>
      <c r="S70" s="33" t="n"/>
      <c r="T70" s="33" t="n"/>
      <c r="U70" s="33" t="n"/>
    </row>
    <row r="71">
      <c r="A71" s="33" t="n"/>
      <c r="B71" s="33" t="n"/>
      <c r="C71" s="33" t="n"/>
      <c r="D71" s="33" t="n"/>
      <c r="E71" s="33" t="n"/>
      <c r="F71" s="33" t="n"/>
      <c r="G71" s="33" t="n"/>
      <c r="H71" s="33" t="n"/>
      <c r="I71" s="33" t="n"/>
      <c r="J71" s="33" t="n"/>
      <c r="K71" s="33" t="n"/>
      <c r="L71" s="33" t="n"/>
      <c r="M71" s="33" t="n"/>
      <c r="N71" s="33" t="n"/>
      <c r="O71" s="33" t="n"/>
      <c r="P71" s="33" t="n"/>
      <c r="Q71" s="33" t="n"/>
      <c r="R71" s="33" t="n"/>
      <c r="S71" s="33" t="n"/>
      <c r="T71" s="33" t="n"/>
      <c r="U71" s="33" t="n"/>
    </row>
    <row r="72">
      <c r="A72" s="33" t="n"/>
      <c r="B72" s="33" t="n"/>
      <c r="C72" s="33" t="n"/>
      <c r="D72" s="33" t="n"/>
      <c r="E72" s="33" t="n"/>
      <c r="F72" s="33" t="n"/>
      <c r="G72" s="33" t="n"/>
      <c r="H72" s="33" t="n"/>
      <c r="I72" s="33" t="n"/>
      <c r="J72" s="33" t="n"/>
      <c r="K72" s="33" t="n"/>
      <c r="L72" s="33" t="n"/>
      <c r="M72" s="33" t="n"/>
      <c r="N72" s="33" t="n"/>
      <c r="O72" s="33" t="n"/>
      <c r="P72" s="33" t="n"/>
      <c r="Q72" s="33" t="n"/>
      <c r="R72" s="33" t="n"/>
      <c r="S72" s="33" t="n"/>
      <c r="T72" s="33" t="n"/>
      <c r="U72" s="33" t="n"/>
    </row>
    <row r="73">
      <c r="A73" s="33" t="n"/>
      <c r="B73" s="33" t="n"/>
      <c r="C73" s="33" t="n"/>
      <c r="D73" s="33" t="n"/>
      <c r="E73" s="33" t="n"/>
      <c r="F73" s="33" t="n"/>
      <c r="G73" s="33" t="n"/>
      <c r="H73" s="33" t="n"/>
      <c r="I73" s="33" t="n"/>
      <c r="J73" s="33" t="n"/>
      <c r="K73" s="33" t="n"/>
      <c r="L73" s="33" t="n"/>
      <c r="M73" s="33" t="n"/>
      <c r="N73" s="33" t="n"/>
      <c r="O73" s="33" t="n"/>
      <c r="P73" s="33" t="n"/>
      <c r="Q73" s="33" t="n"/>
      <c r="R73" s="33" t="n"/>
      <c r="S73" s="33" t="n"/>
      <c r="T73" s="33" t="n"/>
      <c r="U73" s="33" t="n"/>
    </row>
    <row r="74">
      <c r="A74" s="33" t="n"/>
      <c r="B74" s="33" t="n"/>
      <c r="C74" s="33" t="n"/>
      <c r="D74" s="33" t="n"/>
      <c r="E74" s="33" t="n"/>
      <c r="F74" s="33" t="n"/>
      <c r="G74" s="33" t="n"/>
      <c r="H74" s="33" t="n"/>
      <c r="I74" s="33" t="n"/>
      <c r="J74" s="33" t="n"/>
      <c r="K74" s="33" t="n"/>
      <c r="L74" s="33" t="n"/>
      <c r="M74" s="33" t="n"/>
      <c r="N74" s="33" t="n"/>
      <c r="O74" s="33" t="n"/>
      <c r="P74" s="33" t="n"/>
      <c r="Q74" s="33" t="n"/>
      <c r="R74" s="33" t="n"/>
      <c r="S74" s="33" t="n"/>
      <c r="T74" s="33" t="n"/>
      <c r="U74" s="33" t="n"/>
    </row>
    <row r="75">
      <c r="A75" s="33" t="n"/>
      <c r="B75" s="33" t="n"/>
      <c r="C75" s="33" t="n"/>
      <c r="D75" s="33" t="n"/>
      <c r="E75" s="33" t="n"/>
      <c r="F75" s="33" t="n"/>
      <c r="G75" s="33" t="n"/>
      <c r="H75" s="33" t="n"/>
      <c r="I75" s="33" t="n"/>
      <c r="J75" s="33" t="n"/>
      <c r="K75" s="33" t="n"/>
      <c r="L75" s="33" t="n"/>
      <c r="M75" s="33" t="n"/>
      <c r="N75" s="33" t="n"/>
      <c r="O75" s="33" t="n"/>
      <c r="P75" s="33" t="n"/>
      <c r="Q75" s="33" t="n"/>
      <c r="R75" s="33" t="n"/>
      <c r="S75" s="33" t="n"/>
      <c r="T75" s="33" t="n"/>
      <c r="U75" s="33" t="n"/>
    </row>
    <row r="76">
      <c r="A76" s="33" t="n"/>
      <c r="B76" s="33" t="n"/>
      <c r="C76" s="33" t="n"/>
      <c r="D76" s="33" t="n"/>
      <c r="E76" s="33" t="n"/>
      <c r="F76" s="33" t="n"/>
      <c r="G76" s="33" t="n"/>
      <c r="H76" s="33" t="n"/>
      <c r="I76" s="33" t="n"/>
      <c r="J76" s="33" t="n"/>
      <c r="K76" s="33" t="n"/>
      <c r="L76" s="33" t="n"/>
      <c r="M76" s="33" t="n"/>
      <c r="N76" s="33" t="n"/>
      <c r="O76" s="33" t="n"/>
      <c r="P76" s="33" t="n"/>
      <c r="Q76" s="33" t="n"/>
      <c r="R76" s="33" t="n"/>
      <c r="S76" s="33" t="n"/>
      <c r="T76" s="33" t="n"/>
      <c r="U76" s="33" t="n"/>
    </row>
    <row r="77">
      <c r="A77" s="33" t="n"/>
      <c r="B77" s="33" t="n"/>
      <c r="C77" s="33" t="n"/>
      <c r="D77" s="33" t="n"/>
      <c r="E77" s="33" t="n"/>
      <c r="F77" s="33" t="n"/>
      <c r="G77" s="33" t="n"/>
      <c r="H77" s="33" t="n"/>
      <c r="I77" s="33" t="n"/>
      <c r="J77" s="33" t="n"/>
      <c r="K77" s="33" t="n"/>
      <c r="L77" s="33" t="n"/>
      <c r="M77" s="33" t="n"/>
      <c r="N77" s="33" t="n"/>
      <c r="O77" s="33" t="n"/>
      <c r="P77" s="33" t="n"/>
      <c r="Q77" s="33" t="n"/>
      <c r="R77" s="33" t="n"/>
      <c r="S77" s="33" t="n"/>
      <c r="T77" s="33" t="n"/>
      <c r="U77" s="33" t="n"/>
    </row>
    <row r="78">
      <c r="A78" s="33" t="n"/>
      <c r="B78" s="33" t="n"/>
      <c r="C78" s="33" t="n"/>
      <c r="D78" s="33" t="n"/>
      <c r="E78" s="33" t="n"/>
      <c r="F78" s="33" t="n"/>
      <c r="G78" s="33" t="n"/>
      <c r="H78" s="33" t="n"/>
      <c r="I78" s="33" t="n"/>
      <c r="J78" s="33" t="n"/>
      <c r="K78" s="33" t="n"/>
      <c r="L78" s="33" t="n"/>
      <c r="M78" s="33" t="n"/>
      <c r="N78" s="33" t="n"/>
      <c r="O78" s="33" t="n"/>
      <c r="P78" s="33" t="n"/>
      <c r="Q78" s="33" t="n"/>
      <c r="R78" s="33" t="n"/>
      <c r="S78" s="33" t="n"/>
      <c r="T78" s="33" t="n"/>
      <c r="U78" s="33" t="n"/>
    </row>
    <row r="79">
      <c r="A79" s="33" t="n"/>
      <c r="B79" s="33" t="n"/>
      <c r="C79" s="33" t="n"/>
      <c r="D79" s="33" t="n"/>
      <c r="E79" s="33" t="n"/>
      <c r="F79" s="33" t="n"/>
      <c r="G79" s="33" t="n"/>
      <c r="H79" s="33" t="n"/>
      <c r="I79" s="33" t="n"/>
      <c r="J79" s="33" t="n"/>
      <c r="K79" s="33" t="n"/>
      <c r="L79" s="33" t="n"/>
      <c r="M79" s="33" t="n"/>
      <c r="N79" s="33" t="n"/>
      <c r="O79" s="33" t="n"/>
      <c r="P79" s="33" t="n"/>
      <c r="Q79" s="33" t="n"/>
      <c r="R79" s="33" t="n"/>
      <c r="S79" s="33" t="n"/>
      <c r="T79" s="33" t="n"/>
      <c r="U79" s="33" t="n"/>
    </row>
    <row r="80">
      <c r="A80" s="33" t="n"/>
      <c r="B80" s="33" t="n"/>
      <c r="C80" s="33" t="n"/>
      <c r="D80" s="33" t="n"/>
      <c r="E80" s="33" t="n"/>
      <c r="F80" s="33" t="n"/>
      <c r="G80" s="33" t="n"/>
      <c r="H80" s="33" t="n"/>
      <c r="I80" s="33" t="n"/>
      <c r="J80" s="33" t="n"/>
      <c r="K80" s="33" t="n"/>
      <c r="L80" s="33" t="n"/>
      <c r="M80" s="33" t="n"/>
      <c r="N80" s="33" t="n"/>
      <c r="O80" s="33" t="n"/>
      <c r="P80" s="33" t="n"/>
      <c r="Q80" s="33" t="n"/>
      <c r="R80" s="33" t="n"/>
      <c r="S80" s="33" t="n"/>
      <c r="T80" s="33" t="n"/>
      <c r="U80" s="33" t="n"/>
    </row>
    <row r="81">
      <c r="A81" s="33" t="n"/>
      <c r="B81" s="33" t="n"/>
      <c r="C81" s="33" t="n"/>
      <c r="D81" s="33" t="n"/>
      <c r="E81" s="33" t="n"/>
      <c r="F81" s="33" t="n"/>
      <c r="G81" s="33" t="n"/>
      <c r="H81" s="33" t="n"/>
      <c r="I81" s="33" t="n"/>
      <c r="J81" s="33" t="n"/>
      <c r="K81" s="33" t="n"/>
      <c r="L81" s="33" t="n"/>
      <c r="M81" s="33" t="n"/>
      <c r="N81" s="33" t="n"/>
      <c r="O81" s="33" t="n"/>
      <c r="P81" s="33" t="n"/>
      <c r="Q81" s="33" t="n"/>
      <c r="R81" s="33" t="n"/>
      <c r="S81" s="33" t="n"/>
      <c r="T81" s="33" t="n"/>
      <c r="U81" s="33" t="n"/>
    </row>
    <row r="82">
      <c r="A82" s="33" t="n"/>
      <c r="B82" s="33" t="n"/>
      <c r="C82" s="33" t="n"/>
      <c r="D82" s="33" t="n"/>
      <c r="E82" s="33" t="n"/>
      <c r="F82" s="33" t="n"/>
      <c r="G82" s="33" t="n"/>
      <c r="H82" s="33" t="n"/>
      <c r="I82" s="33" t="n"/>
      <c r="J82" s="33" t="n"/>
      <c r="K82" s="33" t="n"/>
      <c r="L82" s="33" t="n"/>
      <c r="M82" s="33" t="n"/>
      <c r="N82" s="33" t="n"/>
      <c r="O82" s="33" t="n"/>
      <c r="P82" s="33" t="n"/>
      <c r="Q82" s="33" t="n"/>
      <c r="R82" s="33" t="n"/>
      <c r="S82" s="33" t="n"/>
      <c r="T82" s="33" t="n"/>
      <c r="U82" s="33" t="n"/>
    </row>
    <row r="83">
      <c r="A83" s="33" t="n"/>
      <c r="B83" s="33" t="n"/>
      <c r="C83" s="33" t="n"/>
      <c r="D83" s="33" t="n"/>
      <c r="E83" s="33" t="n"/>
      <c r="F83" s="33" t="n"/>
      <c r="G83" s="33" t="n"/>
      <c r="H83" s="33" t="n"/>
      <c r="I83" s="33" t="n"/>
      <c r="J83" s="33" t="n"/>
      <c r="K83" s="33" t="n"/>
      <c r="L83" s="33" t="n"/>
      <c r="M83" s="33" t="n"/>
      <c r="N83" s="33" t="n"/>
      <c r="O83" s="33" t="n"/>
      <c r="P83" s="33" t="n"/>
      <c r="Q83" s="33" t="n"/>
      <c r="R83" s="33" t="n"/>
      <c r="S83" s="33" t="n"/>
      <c r="T83" s="33" t="n"/>
      <c r="U83" s="33" t="n"/>
    </row>
    <row r="84">
      <c r="A84" s="33" t="n"/>
      <c r="B84" s="33" t="n"/>
      <c r="C84" s="33" t="n"/>
      <c r="D84" s="33" t="n"/>
      <c r="E84" s="33" t="n"/>
      <c r="F84" s="33" t="n"/>
      <c r="G84" s="33" t="n"/>
      <c r="H84" s="33" t="n"/>
      <c r="I84" s="33" t="n"/>
      <c r="J84" s="33" t="n"/>
      <c r="K84" s="33" t="n"/>
      <c r="L84" s="33" t="n"/>
      <c r="M84" s="33" t="n"/>
      <c r="N84" s="33" t="n"/>
      <c r="O84" s="33" t="n"/>
      <c r="P84" s="33" t="n"/>
      <c r="Q84" s="33" t="n"/>
      <c r="R84" s="33" t="n"/>
      <c r="S84" s="33" t="n"/>
      <c r="T84" s="33" t="n"/>
      <c r="U84" s="33" t="n"/>
    </row>
    <row r="85">
      <c r="A85" s="33" t="n"/>
      <c r="B85" s="33" t="n"/>
      <c r="C85" s="33" t="n"/>
      <c r="D85" s="33" t="n"/>
      <c r="E85" s="33" t="n"/>
      <c r="F85" s="33" t="n"/>
      <c r="G85" s="33" t="n"/>
      <c r="H85" s="33" t="n"/>
      <c r="I85" s="33" t="n"/>
      <c r="J85" s="33" t="n"/>
      <c r="K85" s="33" t="n"/>
      <c r="L85" s="33" t="n"/>
      <c r="M85" s="33" t="n"/>
      <c r="N85" s="33" t="n"/>
      <c r="O85" s="33" t="n"/>
      <c r="P85" s="33" t="n"/>
      <c r="Q85" s="33" t="n"/>
      <c r="R85" s="33" t="n"/>
      <c r="S85" s="33" t="n"/>
      <c r="T85" s="33" t="n"/>
      <c r="U85" s="33" t="n"/>
    </row>
    <row r="86">
      <c r="A86" s="33" t="n"/>
      <c r="B86" s="33" t="n"/>
      <c r="C86" s="33" t="n"/>
      <c r="D86" s="33" t="n"/>
      <c r="E86" s="33" t="n"/>
      <c r="F86" s="33" t="n"/>
      <c r="G86" s="33" t="n"/>
      <c r="H86" s="33" t="n"/>
      <c r="I86" s="33" t="n"/>
      <c r="J86" s="33" t="n"/>
      <c r="K86" s="33" t="n"/>
      <c r="L86" s="33" t="n"/>
      <c r="M86" s="33" t="n"/>
      <c r="N86" s="33" t="n"/>
      <c r="O86" s="33" t="n"/>
      <c r="P86" s="33" t="n"/>
      <c r="Q86" s="33" t="n"/>
      <c r="R86" s="33" t="n"/>
      <c r="S86" s="33" t="n"/>
      <c r="T86" s="33" t="n"/>
      <c r="U86" s="33" t="n"/>
    </row>
    <row r="87">
      <c r="A87" s="33" t="n"/>
      <c r="B87" s="33" t="n"/>
      <c r="C87" s="33" t="n"/>
      <c r="D87" s="33" t="n"/>
      <c r="E87" s="33" t="n"/>
      <c r="F87" s="33" t="n"/>
      <c r="G87" s="33" t="n"/>
      <c r="H87" s="33" t="n"/>
      <c r="I87" s="33" t="n"/>
      <c r="J87" s="33" t="n"/>
      <c r="K87" s="33" t="n"/>
      <c r="L87" s="33" t="n"/>
      <c r="M87" s="33" t="n"/>
      <c r="N87" s="33" t="n"/>
      <c r="O87" s="33" t="n"/>
      <c r="P87" s="33" t="n"/>
      <c r="Q87" s="33" t="n"/>
      <c r="R87" s="33" t="n"/>
      <c r="S87" s="33" t="n"/>
      <c r="T87" s="33" t="n"/>
      <c r="U87" s="33" t="n"/>
    </row>
    <row r="88">
      <c r="A88" s="33" t="n"/>
      <c r="B88" s="33" t="n"/>
      <c r="C88" s="33" t="n"/>
      <c r="D88" s="33" t="n"/>
      <c r="E88" s="33" t="n"/>
      <c r="F88" s="33" t="n"/>
      <c r="G88" s="33" t="n"/>
      <c r="H88" s="33" t="n"/>
      <c r="I88" s="33" t="n"/>
      <c r="J88" s="33" t="n"/>
      <c r="K88" s="33" t="n"/>
      <c r="L88" s="33" t="n"/>
      <c r="M88" s="33" t="n"/>
      <c r="N88" s="33" t="n"/>
      <c r="O88" s="33" t="n"/>
      <c r="P88" s="33" t="n"/>
      <c r="Q88" s="33" t="n"/>
      <c r="R88" s="33" t="n"/>
      <c r="S88" s="33" t="n"/>
      <c r="T88" s="33" t="n"/>
      <c r="U88" s="33" t="n"/>
    </row>
    <row r="89">
      <c r="A89" s="33" t="n"/>
      <c r="B89" s="33" t="n"/>
      <c r="C89" s="33" t="n"/>
      <c r="D89" s="33" t="n"/>
      <c r="E89" s="33" t="n"/>
      <c r="F89" s="33" t="n"/>
      <c r="G89" s="33" t="n"/>
      <c r="H89" s="33" t="n"/>
      <c r="I89" s="33" t="n"/>
      <c r="J89" s="33" t="n"/>
      <c r="K89" s="33" t="n"/>
      <c r="L89" s="33" t="n"/>
      <c r="M89" s="33" t="n"/>
      <c r="N89" s="33" t="n"/>
      <c r="O89" s="33" t="n"/>
      <c r="P89" s="33" t="n"/>
      <c r="Q89" s="33" t="n"/>
      <c r="R89" s="33" t="n"/>
      <c r="S89" s="33" t="n"/>
      <c r="T89" s="33" t="n"/>
      <c r="U89" s="33" t="n"/>
    </row>
    <row r="90">
      <c r="A90" s="33" t="n"/>
      <c r="B90" s="33" t="n"/>
      <c r="C90" s="33" t="n"/>
      <c r="D90" s="33" t="n"/>
      <c r="E90" s="33" t="n"/>
      <c r="F90" s="33" t="n"/>
      <c r="G90" s="33" t="n"/>
      <c r="H90" s="33" t="n"/>
      <c r="I90" s="33" t="n"/>
      <c r="J90" s="33" t="n"/>
      <c r="K90" s="33" t="n"/>
      <c r="L90" s="33" t="n"/>
      <c r="M90" s="33" t="n"/>
      <c r="N90" s="33" t="n"/>
      <c r="O90" s="33" t="n"/>
      <c r="P90" s="33" t="n"/>
      <c r="Q90" s="33" t="n"/>
      <c r="R90" s="33" t="n"/>
      <c r="S90" s="33" t="n"/>
      <c r="T90" s="33" t="n"/>
      <c r="U90" s="33" t="n"/>
    </row>
    <row r="91">
      <c r="A91" s="33" t="n"/>
      <c r="B91" s="33" t="n"/>
      <c r="C91" s="33" t="n"/>
      <c r="D91" s="33" t="n"/>
      <c r="E91" s="33" t="n"/>
      <c r="F91" s="33" t="n"/>
      <c r="G91" s="33" t="n"/>
      <c r="H91" s="33" t="n"/>
      <c r="I91" s="33" t="n"/>
      <c r="J91" s="33" t="n"/>
      <c r="K91" s="33" t="n"/>
      <c r="L91" s="33" t="n"/>
      <c r="M91" s="33" t="n"/>
      <c r="N91" s="33" t="n"/>
      <c r="O91" s="33" t="n"/>
      <c r="P91" s="33" t="n"/>
      <c r="Q91" s="33" t="n"/>
      <c r="R91" s="33" t="n"/>
      <c r="S91" s="33" t="n"/>
      <c r="T91" s="33" t="n"/>
      <c r="U91" s="33" t="n"/>
    </row>
    <row r="92">
      <c r="A92" s="33" t="n"/>
      <c r="B92" s="33" t="n"/>
      <c r="C92" s="33" t="n"/>
      <c r="D92" s="33" t="n"/>
      <c r="E92" s="33" t="n"/>
      <c r="F92" s="33" t="n"/>
      <c r="G92" s="33" t="n"/>
      <c r="H92" s="33" t="n"/>
      <c r="I92" s="33" t="n"/>
      <c r="J92" s="33" t="n"/>
      <c r="K92" s="33" t="n"/>
      <c r="L92" s="33" t="n"/>
      <c r="M92" s="33" t="n"/>
      <c r="N92" s="33" t="n"/>
      <c r="O92" s="33" t="n"/>
      <c r="P92" s="33" t="n"/>
      <c r="Q92" s="33" t="n"/>
      <c r="R92" s="33" t="n"/>
      <c r="S92" s="33" t="n"/>
      <c r="T92" s="33" t="n"/>
      <c r="U92" s="33" t="n"/>
    </row>
    <row r="93">
      <c r="A93" s="33" t="n"/>
      <c r="B93" s="33" t="n"/>
      <c r="C93" s="33" t="n"/>
      <c r="D93" s="33" t="n"/>
      <c r="E93" s="33" t="n"/>
      <c r="F93" s="33" t="n"/>
      <c r="G93" s="33" t="n"/>
      <c r="H93" s="33" t="n"/>
      <c r="I93" s="33" t="n"/>
      <c r="J93" s="33" t="n"/>
      <c r="K93" s="33" t="n"/>
      <c r="L93" s="33" t="n"/>
      <c r="M93" s="33" t="n"/>
      <c r="N93" s="33" t="n"/>
      <c r="O93" s="33" t="n"/>
      <c r="P93" s="33" t="n"/>
      <c r="Q93" s="33" t="n"/>
      <c r="R93" s="33" t="n"/>
      <c r="S93" s="33" t="n"/>
      <c r="T93" s="33" t="n"/>
      <c r="U93" s="33" t="n"/>
    </row>
    <row r="94">
      <c r="A94" s="33" t="n"/>
      <c r="B94" s="33" t="n"/>
      <c r="C94" s="33" t="n"/>
      <c r="D94" s="33" t="n"/>
      <c r="E94" s="33" t="n"/>
      <c r="F94" s="33" t="n"/>
      <c r="G94" s="33" t="n"/>
      <c r="H94" s="33" t="n"/>
      <c r="I94" s="33" t="n"/>
      <c r="J94" s="33" t="n"/>
      <c r="K94" s="33" t="n"/>
      <c r="L94" s="33" t="n"/>
      <c r="M94" s="33" t="n"/>
      <c r="N94" s="33" t="n"/>
      <c r="O94" s="33" t="n"/>
      <c r="P94" s="33" t="n"/>
      <c r="Q94" s="33" t="n"/>
      <c r="R94" s="33" t="n"/>
      <c r="S94" s="33" t="n"/>
      <c r="T94" s="33" t="n"/>
      <c r="U94" s="33" t="n"/>
    </row>
    <row r="95">
      <c r="A95" s="33" t="n"/>
      <c r="B95" s="33" t="n"/>
      <c r="C95" s="33" t="n"/>
      <c r="D95" s="33" t="n"/>
      <c r="E95" s="33" t="n"/>
      <c r="F95" s="33" t="n"/>
      <c r="G95" s="33" t="n"/>
      <c r="H95" s="33" t="n"/>
      <c r="I95" s="33" t="n"/>
      <c r="J95" s="33" t="n"/>
      <c r="K95" s="33" t="n"/>
      <c r="L95" s="33" t="n"/>
      <c r="M95" s="33" t="n"/>
      <c r="N95" s="33" t="n"/>
      <c r="O95" s="33" t="n"/>
      <c r="P95" s="33" t="n"/>
      <c r="Q95" s="33" t="n"/>
      <c r="R95" s="33" t="n"/>
      <c r="S95" s="33" t="n"/>
      <c r="T95" s="33" t="n"/>
      <c r="U95" s="33" t="n"/>
    </row>
    <row r="96">
      <c r="A96" s="33" t="n"/>
      <c r="B96" s="33" t="n"/>
      <c r="C96" s="33" t="n"/>
      <c r="D96" s="33" t="n"/>
      <c r="E96" s="33" t="n"/>
      <c r="F96" s="33" t="n"/>
      <c r="G96" s="33" t="n"/>
      <c r="H96" s="33" t="n"/>
      <c r="I96" s="33" t="n"/>
      <c r="J96" s="33" t="n"/>
      <c r="K96" s="33" t="n"/>
      <c r="L96" s="33" t="n"/>
      <c r="M96" s="33" t="n"/>
      <c r="N96" s="33" t="n"/>
      <c r="O96" s="33" t="n"/>
      <c r="P96" s="33" t="n"/>
      <c r="Q96" s="33" t="n"/>
      <c r="R96" s="33" t="n"/>
      <c r="S96" s="33" t="n"/>
      <c r="T96" s="33" t="n"/>
      <c r="U96" s="33" t="n"/>
    </row>
    <row r="97">
      <c r="A97" s="33" t="n"/>
      <c r="B97" s="33" t="n"/>
      <c r="C97" s="33" t="n"/>
      <c r="D97" s="33" t="n"/>
      <c r="E97" s="33" t="n"/>
      <c r="F97" s="33" t="n"/>
      <c r="G97" s="33" t="n"/>
      <c r="H97" s="33" t="n"/>
      <c r="I97" s="33" t="n"/>
      <c r="J97" s="33" t="n"/>
      <c r="K97" s="33" t="n"/>
      <c r="L97" s="33" t="n"/>
      <c r="M97" s="33" t="n"/>
      <c r="N97" s="33" t="n"/>
      <c r="O97" s="33" t="n"/>
      <c r="P97" s="33" t="n"/>
      <c r="Q97" s="33" t="n"/>
      <c r="R97" s="33" t="n"/>
      <c r="S97" s="33" t="n"/>
      <c r="T97" s="33" t="n"/>
      <c r="U97" s="33" t="n"/>
    </row>
    <row r="98">
      <c r="A98" s="33" t="n"/>
      <c r="B98" s="33" t="n"/>
      <c r="C98" s="33" t="n"/>
      <c r="D98" s="33" t="n"/>
      <c r="E98" s="33" t="n"/>
      <c r="F98" s="33" t="n"/>
      <c r="G98" s="33" t="n"/>
      <c r="H98" s="33" t="n"/>
      <c r="I98" s="33" t="n"/>
      <c r="J98" s="33" t="n"/>
      <c r="K98" s="33" t="n"/>
      <c r="L98" s="33" t="n"/>
      <c r="M98" s="33" t="n"/>
      <c r="N98" s="33" t="n"/>
      <c r="O98" s="33" t="n"/>
      <c r="P98" s="33" t="n"/>
      <c r="Q98" s="33" t="n"/>
      <c r="R98" s="33" t="n"/>
      <c r="S98" s="33" t="n"/>
      <c r="T98" s="33" t="n"/>
      <c r="U98" s="33" t="n"/>
    </row>
    <row r="99">
      <c r="A99" s="33" t="n"/>
      <c r="B99" s="33" t="n"/>
      <c r="C99" s="33" t="n"/>
      <c r="D99" s="33" t="n"/>
      <c r="E99" s="33" t="n"/>
      <c r="F99" s="33" t="n"/>
      <c r="G99" s="33" t="n"/>
      <c r="H99" s="33" t="n"/>
      <c r="I99" s="33" t="n"/>
      <c r="J99" s="33" t="n"/>
      <c r="K99" s="33" t="n"/>
      <c r="L99" s="33" t="n"/>
      <c r="M99" s="33" t="n"/>
      <c r="N99" s="33" t="n"/>
      <c r="O99" s="33" t="n"/>
      <c r="P99" s="33" t="n"/>
      <c r="Q99" s="33" t="n"/>
      <c r="R99" s="33" t="n"/>
      <c r="S99" s="33" t="n"/>
      <c r="T99" s="33" t="n"/>
      <c r="U99" s="33" t="n"/>
    </row>
    <row r="100">
      <c r="A100" s="33" t="n"/>
      <c r="B100" s="33" t="n"/>
      <c r="C100" s="33" t="n"/>
      <c r="D100" s="33" t="n"/>
      <c r="E100" s="33" t="n"/>
      <c r="F100" s="33" t="n"/>
      <c r="G100" s="33" t="n"/>
      <c r="H100" s="33" t="n"/>
      <c r="I100" s="33" t="n"/>
      <c r="J100" s="33" t="n"/>
      <c r="K100" s="33" t="n"/>
      <c r="L100" s="33" t="n"/>
      <c r="M100" s="33" t="n"/>
      <c r="N100" s="33" t="n"/>
      <c r="O100" s="33" t="n"/>
      <c r="P100" s="33" t="n"/>
      <c r="Q100" s="33" t="n"/>
      <c r="R100" s="33" t="n"/>
      <c r="S100" s="33" t="n"/>
      <c r="T100" s="33" t="n"/>
      <c r="U100" s="33" t="n"/>
    </row>
    <row r="101">
      <c r="A101" s="33" t="n"/>
      <c r="B101" s="33" t="n"/>
      <c r="C101" s="33" t="n"/>
      <c r="D101" s="33" t="n"/>
      <c r="E101" s="33" t="n"/>
      <c r="F101" s="33" t="n"/>
      <c r="G101" s="33" t="n"/>
      <c r="H101" s="33" t="n"/>
      <c r="I101" s="33" t="n"/>
      <c r="J101" s="33" t="n"/>
      <c r="K101" s="33" t="n"/>
      <c r="L101" s="33" t="n"/>
      <c r="M101" s="33" t="n"/>
      <c r="N101" s="33" t="n"/>
      <c r="O101" s="33" t="n"/>
      <c r="P101" s="33" t="n"/>
      <c r="Q101" s="33" t="n"/>
      <c r="R101" s="33" t="n"/>
      <c r="S101" s="33" t="n"/>
      <c r="T101" s="33" t="n"/>
      <c r="U101" s="33" t="n"/>
    </row>
    <row r="102">
      <c r="A102" s="33" t="n"/>
      <c r="B102" s="33" t="n"/>
      <c r="C102" s="33" t="n"/>
      <c r="D102" s="33" t="n"/>
      <c r="E102" s="33" t="n"/>
      <c r="F102" s="33" t="n"/>
      <c r="G102" s="33" t="n"/>
      <c r="H102" s="33" t="n"/>
      <c r="I102" s="33" t="n"/>
      <c r="J102" s="33" t="n"/>
      <c r="K102" s="33" t="n"/>
      <c r="L102" s="33" t="n"/>
      <c r="M102" s="33" t="n"/>
      <c r="N102" s="33" t="n"/>
      <c r="O102" s="33" t="n"/>
      <c r="P102" s="33" t="n"/>
      <c r="Q102" s="33" t="n"/>
      <c r="R102" s="33" t="n"/>
      <c r="S102" s="33" t="n"/>
      <c r="T102" s="33" t="n"/>
      <c r="U102" s="33" t="n"/>
    </row>
    <row r="103">
      <c r="A103" s="33" t="n"/>
      <c r="B103" s="33" t="n"/>
      <c r="C103" s="33" t="n"/>
      <c r="D103" s="33" t="n"/>
      <c r="E103" s="33" t="n"/>
      <c r="F103" s="33" t="n"/>
      <c r="G103" s="33" t="n"/>
      <c r="H103" s="33" t="n"/>
      <c r="I103" s="33" t="n"/>
      <c r="J103" s="33" t="n"/>
      <c r="K103" s="33" t="n"/>
      <c r="L103" s="33" t="n"/>
      <c r="M103" s="33" t="n"/>
      <c r="N103" s="33" t="n"/>
      <c r="O103" s="33" t="n"/>
      <c r="P103" s="33" t="n"/>
      <c r="Q103" s="33" t="n"/>
      <c r="R103" s="33" t="n"/>
      <c r="S103" s="33" t="n"/>
      <c r="T103" s="33" t="n"/>
      <c r="U103" s="33" t="n"/>
    </row>
    <row r="104">
      <c r="A104" s="33" t="n"/>
      <c r="B104" s="33" t="n"/>
      <c r="C104" s="33" t="n"/>
      <c r="D104" s="33" t="n"/>
      <c r="E104" s="33" t="n"/>
      <c r="F104" s="33" t="n"/>
      <c r="G104" s="33" t="n"/>
      <c r="H104" s="33" t="n"/>
      <c r="I104" s="33" t="n"/>
      <c r="J104" s="33" t="n"/>
      <c r="K104" s="33" t="n"/>
      <c r="L104" s="33" t="n"/>
      <c r="M104" s="33" t="n"/>
      <c r="N104" s="33" t="n"/>
      <c r="O104" s="33" t="n"/>
      <c r="P104" s="33" t="n"/>
      <c r="Q104" s="33" t="n"/>
      <c r="R104" s="33" t="n"/>
      <c r="S104" s="33" t="n"/>
      <c r="T104" s="33" t="n"/>
      <c r="U104" s="33" t="n"/>
    </row>
    <row r="105">
      <c r="A105" s="33" t="n"/>
      <c r="B105" s="33" t="n"/>
      <c r="C105" s="33" t="n"/>
      <c r="D105" s="33" t="n"/>
      <c r="E105" s="33" t="n"/>
      <c r="F105" s="33" t="n"/>
      <c r="G105" s="33" t="n"/>
      <c r="H105" s="33" t="n"/>
      <c r="I105" s="33" t="n"/>
      <c r="J105" s="33" t="n"/>
      <c r="K105" s="33" t="n"/>
      <c r="L105" s="33" t="n"/>
      <c r="M105" s="33" t="n"/>
      <c r="N105" s="33" t="n"/>
      <c r="O105" s="33" t="n"/>
      <c r="P105" s="33" t="n"/>
      <c r="Q105" s="33" t="n"/>
      <c r="R105" s="33" t="n"/>
      <c r="S105" s="33" t="n"/>
      <c r="T105" s="33" t="n"/>
      <c r="U105" s="33" t="n"/>
    </row>
    <row r="106">
      <c r="A106" s="33" t="n"/>
      <c r="B106" s="33" t="n"/>
      <c r="C106" s="33" t="n"/>
      <c r="D106" s="33" t="n"/>
      <c r="E106" s="33" t="n"/>
      <c r="F106" s="33" t="n"/>
      <c r="G106" s="33" t="n"/>
      <c r="H106" s="33" t="n"/>
      <c r="I106" s="33" t="n"/>
      <c r="J106" s="33" t="n"/>
      <c r="K106" s="33" t="n"/>
      <c r="L106" s="33" t="n"/>
      <c r="M106" s="33" t="n"/>
      <c r="N106" s="33" t="n"/>
      <c r="O106" s="33" t="n"/>
      <c r="P106" s="33" t="n"/>
      <c r="Q106" s="33" t="n"/>
      <c r="R106" s="33" t="n"/>
      <c r="S106" s="33" t="n"/>
      <c r="T106" s="33" t="n"/>
      <c r="U106" s="33" t="n"/>
    </row>
    <row r="107">
      <c r="A107" s="33" t="n"/>
      <c r="B107" s="33" t="n"/>
      <c r="C107" s="33" t="n"/>
      <c r="D107" s="33" t="n"/>
      <c r="E107" s="33" t="n"/>
      <c r="F107" s="33" t="n"/>
      <c r="G107" s="33" t="n"/>
      <c r="H107" s="33" t="n"/>
      <c r="I107" s="33" t="n"/>
      <c r="J107" s="33" t="n"/>
      <c r="K107" s="33" t="n"/>
      <c r="L107" s="33" t="n"/>
      <c r="M107" s="33" t="n"/>
      <c r="N107" s="33" t="n"/>
      <c r="O107" s="33" t="n"/>
      <c r="P107" s="33" t="n"/>
      <c r="Q107" s="33" t="n"/>
      <c r="R107" s="33" t="n"/>
      <c r="S107" s="33" t="n"/>
      <c r="T107" s="33" t="n"/>
      <c r="U107" s="33" t="n"/>
    </row>
    <row r="108">
      <c r="A108" s="33" t="n"/>
      <c r="B108" s="33" t="n"/>
      <c r="C108" s="33" t="n"/>
      <c r="D108" s="33" t="n"/>
      <c r="E108" s="33" t="n"/>
      <c r="F108" s="33" t="n"/>
      <c r="G108" s="33" t="n"/>
      <c r="H108" s="33" t="n"/>
      <c r="I108" s="33" t="n"/>
      <c r="J108" s="33" t="n"/>
      <c r="K108" s="33" t="n"/>
      <c r="L108" s="33" t="n"/>
      <c r="M108" s="33" t="n"/>
      <c r="N108" s="33" t="n"/>
      <c r="O108" s="33" t="n"/>
      <c r="P108" s="33" t="n"/>
      <c r="Q108" s="33" t="n"/>
      <c r="R108" s="33" t="n"/>
      <c r="S108" s="33" t="n"/>
      <c r="T108" s="33" t="n"/>
      <c r="U108" s="33" t="n"/>
    </row>
    <row r="109">
      <c r="A109" s="33" t="n"/>
      <c r="B109" s="33" t="n"/>
      <c r="C109" s="33" t="n"/>
      <c r="D109" s="33" t="n"/>
      <c r="E109" s="33" t="n"/>
      <c r="F109" s="33" t="n"/>
      <c r="G109" s="33" t="n"/>
      <c r="H109" s="33" t="n"/>
      <c r="I109" s="33" t="n"/>
      <c r="J109" s="33" t="n"/>
      <c r="K109" s="33" t="n"/>
      <c r="L109" s="33" t="n"/>
      <c r="M109" s="33" t="n"/>
      <c r="N109" s="33" t="n"/>
      <c r="O109" s="33" t="n"/>
      <c r="P109" s="33" t="n"/>
      <c r="Q109" s="33" t="n"/>
      <c r="R109" s="33" t="n"/>
      <c r="S109" s="33" t="n"/>
      <c r="T109" s="33" t="n"/>
      <c r="U109" s="33" t="n"/>
    </row>
    <row r="110">
      <c r="A110" s="33" t="n"/>
      <c r="B110" s="33" t="n"/>
      <c r="C110" s="33" t="n"/>
      <c r="D110" s="33" t="n"/>
      <c r="E110" s="33" t="n"/>
      <c r="F110" s="33" t="n"/>
      <c r="G110" s="33" t="n"/>
      <c r="H110" s="33" t="n"/>
      <c r="I110" s="33" t="n"/>
      <c r="J110" s="33" t="n"/>
      <c r="K110" s="33" t="n"/>
      <c r="L110" s="33" t="n"/>
      <c r="M110" s="33" t="n"/>
      <c r="N110" s="33" t="n"/>
      <c r="O110" s="33" t="n"/>
      <c r="P110" s="33" t="n"/>
      <c r="Q110" s="33" t="n"/>
      <c r="R110" s="33" t="n"/>
      <c r="S110" s="33" t="n"/>
      <c r="T110" s="33" t="n"/>
      <c r="U110" s="33" t="n"/>
    </row>
    <row r="111">
      <c r="A111" s="33" t="n"/>
      <c r="B111" s="33" t="n"/>
      <c r="C111" s="33" t="n"/>
      <c r="D111" s="33" t="n"/>
      <c r="E111" s="33" t="n"/>
      <c r="F111" s="33" t="n"/>
      <c r="G111" s="33" t="n"/>
      <c r="H111" s="33" t="n"/>
      <c r="I111" s="33" t="n"/>
      <c r="J111" s="33" t="n"/>
      <c r="K111" s="33" t="n"/>
      <c r="L111" s="33" t="n"/>
      <c r="M111" s="33" t="n"/>
      <c r="N111" s="33" t="n"/>
      <c r="O111" s="33" t="n"/>
      <c r="P111" s="33" t="n"/>
      <c r="Q111" s="33" t="n"/>
      <c r="R111" s="33" t="n"/>
      <c r="S111" s="33" t="n"/>
      <c r="T111" s="33" t="n"/>
      <c r="U111" s="33" t="n"/>
    </row>
    <row r="112">
      <c r="A112" s="33" t="n"/>
      <c r="B112" s="33" t="n"/>
      <c r="C112" s="33" t="n"/>
      <c r="D112" s="33" t="n"/>
      <c r="E112" s="33" t="n"/>
      <c r="F112" s="33" t="n"/>
      <c r="G112" s="33" t="n"/>
      <c r="H112" s="33" t="n"/>
      <c r="I112" s="33" t="n"/>
      <c r="J112" s="33" t="n"/>
      <c r="K112" s="33" t="n"/>
      <c r="L112" s="33" t="n"/>
      <c r="M112" s="33" t="n"/>
      <c r="N112" s="33" t="n"/>
      <c r="O112" s="33" t="n"/>
      <c r="P112" s="33" t="n"/>
      <c r="Q112" s="33" t="n"/>
      <c r="R112" s="33" t="n"/>
      <c r="S112" s="33" t="n"/>
      <c r="T112" s="33" t="n"/>
      <c r="U112" s="33" t="n"/>
    </row>
    <row r="113">
      <c r="A113" s="33" t="n"/>
      <c r="B113" s="33" t="n"/>
      <c r="C113" s="33" t="n"/>
      <c r="D113" s="33" t="n"/>
      <c r="E113" s="33" t="n"/>
      <c r="F113" s="33" t="n"/>
      <c r="G113" s="33" t="n"/>
      <c r="H113" s="33" t="n"/>
      <c r="I113" s="33" t="n"/>
      <c r="J113" s="33" t="n"/>
      <c r="K113" s="33" t="n"/>
      <c r="L113" s="33" t="n"/>
      <c r="M113" s="33" t="n"/>
      <c r="N113" s="33" t="n"/>
      <c r="O113" s="33" t="n"/>
      <c r="P113" s="33" t="n"/>
      <c r="Q113" s="33" t="n"/>
      <c r="R113" s="33" t="n"/>
      <c r="S113" s="33" t="n"/>
      <c r="T113" s="33" t="n"/>
      <c r="U113" s="33" t="n"/>
    </row>
    <row r="114">
      <c r="A114" s="33" t="n"/>
      <c r="B114" s="33" t="n"/>
      <c r="C114" s="33" t="n"/>
      <c r="D114" s="33" t="n"/>
      <c r="E114" s="33" t="n"/>
      <c r="F114" s="33" t="n"/>
      <c r="G114" s="33" t="n"/>
      <c r="H114" s="33" t="n"/>
      <c r="I114" s="33" t="n"/>
      <c r="J114" s="33" t="n"/>
      <c r="K114" s="33" t="n"/>
      <c r="L114" s="33" t="n"/>
      <c r="M114" s="33" t="n"/>
      <c r="N114" s="33" t="n"/>
      <c r="O114" s="33" t="n"/>
      <c r="P114" s="33" t="n"/>
      <c r="Q114" s="33" t="n"/>
      <c r="R114" s="33" t="n"/>
      <c r="S114" s="33" t="n"/>
      <c r="T114" s="33" t="n"/>
      <c r="U114" s="33" t="n"/>
    </row>
    <row r="115">
      <c r="A115" s="33" t="n"/>
      <c r="B115" s="33" t="n"/>
      <c r="C115" s="33" t="n"/>
      <c r="D115" s="33" t="n"/>
      <c r="E115" s="33" t="n"/>
      <c r="F115" s="33" t="n"/>
      <c r="G115" s="33" t="n"/>
      <c r="H115" s="33" t="n"/>
      <c r="I115" s="33" t="n"/>
      <c r="J115" s="33" t="n"/>
      <c r="K115" s="33" t="n"/>
      <c r="L115" s="33" t="n"/>
      <c r="M115" s="33" t="n"/>
      <c r="N115" s="33" t="n"/>
      <c r="O115" s="33" t="n"/>
      <c r="P115" s="33" t="n"/>
      <c r="Q115" s="33" t="n"/>
      <c r="R115" s="33" t="n"/>
      <c r="S115" s="33" t="n"/>
      <c r="T115" s="33" t="n"/>
      <c r="U115" s="33" t="n"/>
    </row>
    <row r="116">
      <c r="A116" s="33" t="n"/>
      <c r="B116" s="33" t="n"/>
      <c r="C116" s="33" t="n"/>
      <c r="D116" s="33" t="n"/>
      <c r="E116" s="33" t="n"/>
      <c r="F116" s="33" t="n"/>
      <c r="G116" s="33" t="n"/>
      <c r="H116" s="33" t="n"/>
      <c r="I116" s="33" t="n"/>
      <c r="J116" s="33" t="n"/>
      <c r="K116" s="33" t="n"/>
      <c r="L116" s="33" t="n"/>
      <c r="M116" s="33" t="n"/>
      <c r="N116" s="33" t="n"/>
      <c r="O116" s="33" t="n"/>
      <c r="P116" s="33" t="n"/>
      <c r="Q116" s="33" t="n"/>
      <c r="R116" s="33" t="n"/>
      <c r="S116" s="33" t="n"/>
      <c r="T116" s="33" t="n"/>
      <c r="U116" s="33" t="n"/>
    </row>
    <row r="117">
      <c r="A117" s="33" t="n"/>
      <c r="B117" s="33" t="n"/>
      <c r="C117" s="33" t="n"/>
      <c r="D117" s="33" t="n"/>
      <c r="E117" s="33" t="n"/>
      <c r="F117" s="33" t="n"/>
      <c r="G117" s="33" t="n"/>
      <c r="H117" s="33" t="n"/>
      <c r="I117" s="33" t="n"/>
      <c r="J117" s="33" t="n"/>
      <c r="K117" s="33" t="n"/>
      <c r="L117" s="33" t="n"/>
      <c r="M117" s="33" t="n"/>
      <c r="N117" s="33" t="n"/>
      <c r="O117" s="33" t="n"/>
      <c r="P117" s="33" t="n"/>
      <c r="Q117" s="33" t="n"/>
      <c r="R117" s="33" t="n"/>
      <c r="S117" s="33" t="n"/>
      <c r="T117" s="33" t="n"/>
      <c r="U117" s="33" t="n"/>
    </row>
    <row r="118">
      <c r="A118" s="33" t="n"/>
      <c r="B118" s="33" t="n"/>
      <c r="C118" s="33" t="n"/>
      <c r="D118" s="33" t="n"/>
      <c r="E118" s="33" t="n"/>
      <c r="F118" s="33" t="n"/>
      <c r="G118" s="33" t="n"/>
      <c r="H118" s="33" t="n"/>
      <c r="I118" s="33" t="n"/>
      <c r="J118" s="33" t="n"/>
      <c r="K118" s="33" t="n"/>
      <c r="L118" s="33" t="n"/>
      <c r="M118" s="33" t="n"/>
      <c r="N118" s="33" t="n"/>
      <c r="O118" s="33" t="n"/>
      <c r="P118" s="33" t="n"/>
      <c r="Q118" s="33" t="n"/>
      <c r="R118" s="33" t="n"/>
      <c r="S118" s="33" t="n"/>
      <c r="T118" s="33" t="n"/>
      <c r="U118" s="33" t="n"/>
    </row>
    <row r="119">
      <c r="A119" s="33" t="n"/>
      <c r="B119" s="33" t="n"/>
      <c r="C119" s="33" t="n"/>
      <c r="D119" s="33" t="n"/>
      <c r="E119" s="33" t="n"/>
      <c r="F119" s="33" t="n"/>
      <c r="G119" s="33" t="n"/>
      <c r="H119" s="33" t="n"/>
      <c r="I119" s="33" t="n"/>
      <c r="J119" s="33" t="n"/>
      <c r="K119" s="33" t="n"/>
      <c r="L119" s="33" t="n"/>
      <c r="M119" s="33" t="n"/>
      <c r="N119" s="33" t="n"/>
      <c r="O119" s="33" t="n"/>
      <c r="P119" s="33" t="n"/>
      <c r="Q119" s="33" t="n"/>
      <c r="R119" s="33" t="n"/>
      <c r="S119" s="33" t="n"/>
      <c r="T119" s="33" t="n"/>
      <c r="U119" s="33" t="n"/>
    </row>
    <row r="120">
      <c r="A120" s="33" t="n"/>
      <c r="B120" s="33" t="n"/>
      <c r="C120" s="33" t="n"/>
      <c r="D120" s="33" t="n"/>
      <c r="E120" s="33" t="n"/>
      <c r="F120" s="33" t="n"/>
      <c r="G120" s="33" t="n"/>
      <c r="H120" s="33" t="n"/>
      <c r="I120" s="33" t="n"/>
      <c r="J120" s="33" t="n"/>
      <c r="K120" s="33" t="n"/>
      <c r="L120" s="33" t="n"/>
      <c r="M120" s="33" t="n"/>
      <c r="N120" s="33" t="n"/>
      <c r="O120" s="33" t="n"/>
      <c r="P120" s="33" t="n"/>
      <c r="Q120" s="33" t="n"/>
      <c r="R120" s="33" t="n"/>
      <c r="S120" s="33" t="n"/>
      <c r="T120" s="33" t="n"/>
      <c r="U120" s="33" t="n"/>
    </row>
    <row r="121">
      <c r="A121" s="33" t="n"/>
      <c r="B121" s="33" t="n"/>
      <c r="C121" s="33" t="n"/>
      <c r="D121" s="33" t="n"/>
      <c r="E121" s="33" t="n"/>
      <c r="F121" s="33" t="n"/>
      <c r="G121" s="33" t="n"/>
      <c r="H121" s="33" t="n"/>
      <c r="I121" s="33" t="n"/>
      <c r="J121" s="33" t="n"/>
      <c r="K121" s="33" t="n"/>
      <c r="L121" s="33" t="n"/>
      <c r="M121" s="33" t="n"/>
      <c r="N121" s="33" t="n"/>
      <c r="O121" s="33" t="n"/>
      <c r="P121" s="33" t="n"/>
      <c r="Q121" s="33" t="n"/>
      <c r="R121" s="33" t="n"/>
      <c r="S121" s="33" t="n"/>
      <c r="T121" s="33" t="n"/>
      <c r="U121" s="33" t="n"/>
    </row>
    <row r="122">
      <c r="A122" s="33" t="n"/>
      <c r="B122" s="33" t="n"/>
      <c r="C122" s="33" t="n"/>
      <c r="D122" s="33" t="n"/>
      <c r="E122" s="33" t="n"/>
      <c r="F122" s="33" t="n"/>
      <c r="G122" s="33" t="n"/>
      <c r="H122" s="33" t="n"/>
      <c r="I122" s="33" t="n"/>
      <c r="J122" s="33" t="n"/>
      <c r="K122" s="33" t="n"/>
      <c r="L122" s="33" t="n"/>
      <c r="M122" s="33" t="n"/>
      <c r="N122" s="33" t="n"/>
      <c r="O122" s="33" t="n"/>
      <c r="P122" s="33" t="n"/>
      <c r="Q122" s="33" t="n"/>
      <c r="R122" s="33" t="n"/>
      <c r="S122" s="33" t="n"/>
      <c r="T122" s="33" t="n"/>
      <c r="U122" s="33" t="n"/>
    </row>
    <row r="123">
      <c r="A123" s="33" t="n"/>
      <c r="B123" s="33" t="n"/>
      <c r="C123" s="33" t="n"/>
      <c r="D123" s="33" t="n"/>
      <c r="E123" s="33" t="n"/>
      <c r="F123" s="33" t="n"/>
      <c r="G123" s="33" t="n"/>
      <c r="H123" s="33" t="n"/>
      <c r="I123" s="33" t="n"/>
      <c r="J123" s="33" t="n"/>
      <c r="K123" s="33" t="n"/>
      <c r="L123" s="33" t="n"/>
      <c r="M123" s="33" t="n"/>
      <c r="N123" s="33" t="n"/>
      <c r="O123" s="33" t="n"/>
      <c r="P123" s="33" t="n"/>
      <c r="Q123" s="33" t="n"/>
      <c r="R123" s="33" t="n"/>
      <c r="S123" s="33" t="n"/>
      <c r="T123" s="33" t="n"/>
      <c r="U123" s="33" t="n"/>
    </row>
    <row r="124">
      <c r="A124" s="33" t="n"/>
      <c r="B124" s="33" t="n"/>
      <c r="C124" s="33" t="n"/>
      <c r="D124" s="33" t="n"/>
      <c r="E124" s="33" t="n"/>
      <c r="F124" s="33" t="n"/>
      <c r="G124" s="33" t="n"/>
      <c r="H124" s="33" t="n"/>
      <c r="I124" s="33" t="n"/>
      <c r="J124" s="33" t="n"/>
      <c r="K124" s="33" t="n"/>
      <c r="L124" s="33" t="n"/>
      <c r="M124" s="33" t="n"/>
      <c r="N124" s="33" t="n"/>
      <c r="O124" s="33" t="n"/>
      <c r="P124" s="33" t="n"/>
      <c r="Q124" s="33" t="n"/>
      <c r="R124" s="33" t="n"/>
      <c r="S124" s="33" t="n"/>
      <c r="T124" s="33" t="n"/>
      <c r="U124" s="33" t="n"/>
    </row>
    <row r="125">
      <c r="A125" s="33" t="n"/>
      <c r="B125" s="33" t="n"/>
      <c r="C125" s="33" t="n"/>
      <c r="D125" s="33" t="n"/>
      <c r="E125" s="33" t="n"/>
      <c r="F125" s="33" t="n"/>
      <c r="G125" s="33" t="n"/>
      <c r="H125" s="33" t="n"/>
      <c r="I125" s="33" t="n"/>
      <c r="J125" s="33" t="n"/>
      <c r="K125" s="33" t="n"/>
      <c r="L125" s="33" t="n"/>
      <c r="M125" s="33" t="n"/>
      <c r="N125" s="33" t="n"/>
      <c r="O125" s="33" t="n"/>
      <c r="P125" s="33" t="n"/>
      <c r="Q125" s="33" t="n"/>
      <c r="R125" s="33" t="n"/>
      <c r="S125" s="33" t="n"/>
      <c r="T125" s="33" t="n"/>
      <c r="U125" s="33" t="n"/>
    </row>
    <row r="126">
      <c r="A126" s="33" t="n"/>
      <c r="B126" s="33" t="n"/>
      <c r="C126" s="33" t="n"/>
      <c r="D126" s="33" t="n"/>
      <c r="E126" s="33" t="n"/>
      <c r="F126" s="33" t="n"/>
      <c r="G126" s="33" t="n"/>
      <c r="H126" s="33" t="n"/>
      <c r="I126" s="33" t="n"/>
      <c r="J126" s="33" t="n"/>
      <c r="K126" s="33" t="n"/>
      <c r="L126" s="33" t="n"/>
      <c r="M126" s="33" t="n"/>
      <c r="N126" s="33" t="n"/>
      <c r="O126" s="33" t="n"/>
      <c r="P126" s="33" t="n"/>
      <c r="Q126" s="33" t="n"/>
      <c r="R126" s="33" t="n"/>
      <c r="S126" s="33" t="n"/>
      <c r="T126" s="33" t="n"/>
      <c r="U126" s="33" t="n"/>
    </row>
    <row r="127">
      <c r="A127" s="33" t="n"/>
      <c r="B127" s="33" t="n"/>
      <c r="C127" s="33" t="n"/>
      <c r="D127" s="33" t="n"/>
      <c r="E127" s="33" t="n"/>
      <c r="F127" s="33" t="n"/>
      <c r="G127" s="33" t="n"/>
      <c r="H127" s="33" t="n"/>
      <c r="I127" s="33" t="n"/>
      <c r="J127" s="33" t="n"/>
      <c r="K127" s="33" t="n"/>
      <c r="L127" s="33" t="n"/>
      <c r="M127" s="33" t="n"/>
      <c r="N127" s="33" t="n"/>
      <c r="O127" s="33" t="n"/>
      <c r="P127" s="33" t="n"/>
      <c r="Q127" s="33" t="n"/>
      <c r="R127" s="33" t="n"/>
      <c r="S127" s="33" t="n"/>
      <c r="T127" s="33" t="n"/>
      <c r="U127" s="33" t="n"/>
    </row>
    <row r="128">
      <c r="A128" s="33" t="n"/>
      <c r="B128" s="33" t="n"/>
      <c r="C128" s="33" t="n"/>
      <c r="D128" s="33" t="n"/>
      <c r="E128" s="33" t="n"/>
      <c r="F128" s="33" t="n"/>
      <c r="G128" s="33" t="n"/>
      <c r="H128" s="33" t="n"/>
      <c r="I128" s="33" t="n"/>
      <c r="J128" s="33" t="n"/>
      <c r="K128" s="33" t="n"/>
      <c r="L128" s="33" t="n"/>
      <c r="M128" s="33" t="n"/>
      <c r="N128" s="33" t="n"/>
      <c r="O128" s="33" t="n"/>
      <c r="P128" s="33" t="n"/>
      <c r="Q128" s="33" t="n"/>
      <c r="R128" s="33" t="n"/>
      <c r="S128" s="33" t="n"/>
      <c r="T128" s="33" t="n"/>
      <c r="U128" s="33" t="n"/>
    </row>
    <row r="129">
      <c r="A129" s="33" t="n"/>
      <c r="B129" s="33" t="n"/>
      <c r="C129" s="33" t="n"/>
      <c r="D129" s="33" t="n"/>
      <c r="E129" s="33" t="n"/>
      <c r="F129" s="33" t="n"/>
      <c r="G129" s="33" t="n"/>
      <c r="H129" s="33" t="n"/>
      <c r="I129" s="33" t="n"/>
      <c r="J129" s="33" t="n"/>
      <c r="K129" s="33" t="n"/>
      <c r="L129" s="33" t="n"/>
      <c r="M129" s="33" t="n"/>
      <c r="N129" s="33" t="n"/>
      <c r="O129" s="33" t="n"/>
      <c r="P129" s="33" t="n"/>
      <c r="Q129" s="33" t="n"/>
      <c r="R129" s="33" t="n"/>
      <c r="S129" s="33" t="n"/>
      <c r="T129" s="33" t="n"/>
      <c r="U129" s="33" t="n"/>
    </row>
    <row r="130">
      <c r="A130" s="33" t="n"/>
      <c r="B130" s="33" t="n"/>
      <c r="C130" s="33" t="n"/>
      <c r="D130" s="33" t="n"/>
      <c r="E130" s="33" t="n"/>
      <c r="F130" s="33" t="n"/>
      <c r="G130" s="33" t="n"/>
      <c r="H130" s="33" t="n"/>
      <c r="I130" s="33" t="n"/>
      <c r="J130" s="33" t="n"/>
      <c r="K130" s="33" t="n"/>
      <c r="L130" s="33" t="n"/>
      <c r="M130" s="33" t="n"/>
      <c r="N130" s="33" t="n"/>
      <c r="O130" s="33" t="n"/>
      <c r="P130" s="33" t="n"/>
      <c r="Q130" s="33" t="n"/>
      <c r="R130" s="33" t="n"/>
      <c r="S130" s="33" t="n"/>
      <c r="T130" s="33" t="n"/>
      <c r="U130" s="33" t="n"/>
    </row>
    <row r="131">
      <c r="A131" s="33" t="n"/>
      <c r="B131" s="33" t="n"/>
      <c r="C131" s="33" t="n"/>
      <c r="D131" s="33" t="n"/>
      <c r="E131" s="33" t="n"/>
      <c r="F131" s="33" t="n"/>
      <c r="G131" s="33" t="n"/>
      <c r="H131" s="33" t="n"/>
      <c r="I131" s="33" t="n"/>
      <c r="J131" s="33" t="n"/>
      <c r="K131" s="33" t="n"/>
      <c r="L131" s="33" t="n"/>
      <c r="M131" s="33" t="n"/>
      <c r="N131" s="33" t="n"/>
      <c r="O131" s="33" t="n"/>
      <c r="P131" s="33" t="n"/>
      <c r="Q131" s="33" t="n"/>
      <c r="R131" s="33" t="n"/>
      <c r="S131" s="33" t="n"/>
      <c r="T131" s="33" t="n"/>
      <c r="U131" s="33" t="n"/>
    </row>
    <row r="132">
      <c r="A132" s="33" t="n"/>
      <c r="B132" s="33" t="n"/>
      <c r="C132" s="33" t="n"/>
      <c r="D132" s="33" t="n"/>
      <c r="E132" s="33" t="n"/>
      <c r="F132" s="33" t="n"/>
      <c r="G132" s="33" t="n"/>
      <c r="H132" s="33" t="n"/>
      <c r="I132" s="33" t="n"/>
      <c r="J132" s="33" t="n"/>
      <c r="K132" s="33" t="n"/>
      <c r="L132" s="33" t="n"/>
      <c r="M132" s="33" t="n"/>
      <c r="N132" s="33" t="n"/>
      <c r="O132" s="33" t="n"/>
      <c r="P132" s="33" t="n"/>
      <c r="Q132" s="33" t="n"/>
      <c r="R132" s="33" t="n"/>
      <c r="S132" s="33" t="n"/>
      <c r="T132" s="33" t="n"/>
      <c r="U132" s="33" t="n"/>
    </row>
    <row r="133">
      <c r="A133" s="33" t="n"/>
      <c r="B133" s="33" t="n"/>
      <c r="C133" s="33" t="n"/>
      <c r="D133" s="33" t="n"/>
      <c r="E133" s="33" t="n"/>
      <c r="F133" s="33" t="n"/>
      <c r="G133" s="33" t="n"/>
      <c r="H133" s="33" t="n"/>
      <c r="I133" s="33" t="n"/>
      <c r="J133" s="33" t="n"/>
      <c r="K133" s="33" t="n"/>
      <c r="L133" s="33" t="n"/>
      <c r="M133" s="33" t="n"/>
      <c r="N133" s="33" t="n"/>
      <c r="O133" s="33" t="n"/>
      <c r="P133" s="33" t="n"/>
      <c r="Q133" s="33" t="n"/>
      <c r="R133" s="33" t="n"/>
      <c r="S133" s="33" t="n"/>
      <c r="T133" s="33" t="n"/>
      <c r="U133" s="33" t="n"/>
    </row>
    <row r="134">
      <c r="A134" s="33" t="n"/>
      <c r="B134" s="33" t="n"/>
      <c r="C134" s="33" t="n"/>
      <c r="D134" s="33" t="n"/>
      <c r="E134" s="33" t="n"/>
      <c r="F134" s="33" t="n"/>
      <c r="G134" s="33" t="n"/>
      <c r="H134" s="33" t="n"/>
      <c r="I134" s="33" t="n"/>
      <c r="J134" s="33" t="n"/>
      <c r="K134" s="33" t="n"/>
      <c r="L134" s="33" t="n"/>
      <c r="M134" s="33" t="n"/>
      <c r="N134" s="33" t="n"/>
      <c r="O134" s="33" t="n"/>
      <c r="P134" s="33" t="n"/>
      <c r="Q134" s="33" t="n"/>
      <c r="R134" s="33" t="n"/>
      <c r="S134" s="33" t="n"/>
      <c r="T134" s="33" t="n"/>
      <c r="U134" s="33" t="n"/>
    </row>
    <row r="135">
      <c r="A135" s="33" t="n"/>
      <c r="B135" s="33" t="n"/>
      <c r="C135" s="33" t="n"/>
      <c r="D135" s="33" t="n"/>
      <c r="E135" s="33" t="n"/>
      <c r="F135" s="33" t="n"/>
      <c r="G135" s="33" t="n"/>
      <c r="H135" s="33" t="n"/>
      <c r="I135" s="33" t="n"/>
      <c r="J135" s="33" t="n"/>
      <c r="K135" s="33" t="n"/>
      <c r="L135" s="33" t="n"/>
      <c r="M135" s="33" t="n"/>
      <c r="N135" s="33" t="n"/>
      <c r="O135" s="33" t="n"/>
      <c r="P135" s="33" t="n"/>
      <c r="Q135" s="33" t="n"/>
      <c r="R135" s="33" t="n"/>
      <c r="S135" s="33" t="n"/>
      <c r="T135" s="33" t="n"/>
      <c r="U135" s="33" t="n"/>
    </row>
    <row r="136">
      <c r="A136" s="33" t="n"/>
      <c r="B136" s="33" t="n"/>
      <c r="C136" s="33" t="n"/>
      <c r="D136" s="33" t="n"/>
      <c r="E136" s="33" t="n"/>
      <c r="F136" s="33" t="n"/>
      <c r="G136" s="33" t="n"/>
      <c r="H136" s="33" t="n"/>
      <c r="I136" s="33" t="n"/>
      <c r="J136" s="33" t="n"/>
      <c r="K136" s="33" t="n"/>
      <c r="L136" s="33" t="n"/>
      <c r="M136" s="33" t="n"/>
      <c r="N136" s="33" t="n"/>
      <c r="O136" s="33" t="n"/>
      <c r="P136" s="33" t="n"/>
      <c r="Q136" s="33" t="n"/>
      <c r="R136" s="33" t="n"/>
      <c r="S136" s="33" t="n"/>
      <c r="T136" s="33" t="n"/>
      <c r="U136" s="33" t="n"/>
    </row>
    <row r="137">
      <c r="A137" s="33" t="n"/>
      <c r="B137" s="33" t="n"/>
      <c r="C137" s="33" t="n"/>
      <c r="D137" s="33" t="n"/>
      <c r="E137" s="33" t="n"/>
      <c r="F137" s="33" t="n"/>
      <c r="G137" s="33" t="n"/>
      <c r="H137" s="33" t="n"/>
      <c r="I137" s="33" t="n"/>
      <c r="J137" s="33" t="n"/>
      <c r="K137" s="33" t="n"/>
      <c r="L137" s="33" t="n"/>
      <c r="M137" s="33" t="n"/>
      <c r="N137" s="33" t="n"/>
      <c r="O137" s="33" t="n"/>
      <c r="P137" s="33" t="n"/>
      <c r="Q137" s="33" t="n"/>
      <c r="R137" s="33" t="n"/>
      <c r="S137" s="33" t="n"/>
      <c r="T137" s="33" t="n"/>
      <c r="U137" s="33" t="n"/>
    </row>
    <row r="138">
      <c r="A138" s="33" t="n"/>
      <c r="B138" s="33" t="n"/>
      <c r="C138" s="33" t="n"/>
      <c r="D138" s="33" t="n"/>
      <c r="E138" s="33" t="n"/>
      <c r="F138" s="33" t="n"/>
      <c r="G138" s="33" t="n"/>
      <c r="H138" s="33" t="n"/>
      <c r="I138" s="33" t="n"/>
      <c r="J138" s="33" t="n"/>
      <c r="K138" s="33" t="n"/>
      <c r="L138" s="33" t="n"/>
      <c r="M138" s="33" t="n"/>
      <c r="N138" s="33" t="n"/>
      <c r="O138" s="33" t="n"/>
      <c r="P138" s="33" t="n"/>
      <c r="Q138" s="33" t="n"/>
      <c r="R138" s="33" t="n"/>
      <c r="S138" s="33" t="n"/>
      <c r="T138" s="33" t="n"/>
      <c r="U138" s="33" t="n"/>
    </row>
    <row r="139">
      <c r="A139" s="33" t="n"/>
      <c r="B139" s="33" t="n"/>
      <c r="C139" s="33" t="n"/>
      <c r="D139" s="33" t="n"/>
      <c r="E139" s="33" t="n"/>
      <c r="F139" s="33" t="n"/>
      <c r="G139" s="33" t="n"/>
      <c r="H139" s="33" t="n"/>
      <c r="I139" s="33" t="n"/>
      <c r="J139" s="33" t="n"/>
      <c r="K139" s="33" t="n"/>
      <c r="L139" s="33" t="n"/>
      <c r="M139" s="33" t="n"/>
      <c r="N139" s="33" t="n"/>
      <c r="O139" s="33" t="n"/>
      <c r="P139" s="33" t="n"/>
      <c r="Q139" s="33" t="n"/>
      <c r="R139" s="33" t="n"/>
      <c r="S139" s="33" t="n"/>
      <c r="T139" s="33" t="n"/>
      <c r="U139" s="33" t="n"/>
    </row>
    <row r="140">
      <c r="A140" s="33" t="n"/>
      <c r="B140" s="33" t="n"/>
      <c r="C140" s="33" t="n"/>
      <c r="D140" s="33" t="n"/>
      <c r="E140" s="33" t="n"/>
      <c r="F140" s="33" t="n"/>
      <c r="G140" s="33" t="n"/>
      <c r="H140" s="33" t="n"/>
      <c r="I140" s="33" t="n"/>
      <c r="J140" s="33" t="n"/>
      <c r="K140" s="33" t="n"/>
      <c r="L140" s="33" t="n"/>
      <c r="M140" s="33" t="n"/>
      <c r="N140" s="33" t="n"/>
      <c r="O140" s="33" t="n"/>
      <c r="P140" s="33" t="n"/>
      <c r="Q140" s="33" t="n"/>
      <c r="R140" s="33" t="n"/>
      <c r="S140" s="33" t="n"/>
      <c r="T140" s="33" t="n"/>
      <c r="U140" s="33" t="n"/>
    </row>
    <row r="141">
      <c r="A141" s="33" t="n"/>
      <c r="B141" s="33" t="n"/>
      <c r="C141" s="33" t="n"/>
      <c r="D141" s="33" t="n"/>
      <c r="E141" s="33" t="n"/>
      <c r="F141" s="33" t="n"/>
      <c r="G141" s="33" t="n"/>
      <c r="H141" s="33" t="n"/>
      <c r="I141" s="33" t="n"/>
      <c r="J141" s="33" t="n"/>
      <c r="K141" s="33" t="n"/>
      <c r="L141" s="33" t="n"/>
      <c r="M141" s="33" t="n"/>
      <c r="N141" s="33" t="n"/>
      <c r="O141" s="33" t="n"/>
      <c r="P141" s="33" t="n"/>
      <c r="Q141" s="33" t="n"/>
      <c r="R141" s="33" t="n"/>
      <c r="S141" s="33" t="n"/>
      <c r="T141" s="33" t="n"/>
      <c r="U141" s="33" t="n"/>
    </row>
    <row r="142">
      <c r="A142" s="33" t="n"/>
      <c r="B142" s="33" t="n"/>
      <c r="C142" s="33" t="n"/>
      <c r="D142" s="33" t="n"/>
      <c r="E142" s="33" t="n"/>
      <c r="F142" s="33" t="n"/>
      <c r="G142" s="33" t="n"/>
      <c r="H142" s="33" t="n"/>
      <c r="I142" s="33" t="n"/>
      <c r="J142" s="33" t="n"/>
      <c r="K142" s="33" t="n"/>
      <c r="L142" s="33" t="n"/>
      <c r="M142" s="33" t="n"/>
      <c r="N142" s="33" t="n"/>
      <c r="O142" s="33" t="n"/>
      <c r="P142" s="33" t="n"/>
      <c r="Q142" s="33" t="n"/>
      <c r="R142" s="33" t="n"/>
      <c r="S142" s="33" t="n"/>
      <c r="T142" s="33" t="n"/>
      <c r="U142" s="33" t="n"/>
    </row>
    <row r="143">
      <c r="A143" s="33" t="n"/>
      <c r="B143" s="33" t="n"/>
      <c r="C143" s="33" t="n"/>
      <c r="D143" s="33" t="n"/>
      <c r="E143" s="33" t="n"/>
      <c r="F143" s="33" t="n"/>
      <c r="G143" s="33" t="n"/>
      <c r="H143" s="33" t="n"/>
      <c r="I143" s="33" t="n"/>
      <c r="J143" s="33" t="n"/>
      <c r="K143" s="33" t="n"/>
      <c r="L143" s="33" t="n"/>
      <c r="M143" s="33" t="n"/>
      <c r="N143" s="33" t="n"/>
      <c r="O143" s="33" t="n"/>
      <c r="P143" s="33" t="n"/>
      <c r="Q143" s="33" t="n"/>
      <c r="R143" s="33" t="n"/>
      <c r="S143" s="33" t="n"/>
      <c r="T143" s="33" t="n"/>
      <c r="U143" s="33" t="n"/>
    </row>
    <row r="144">
      <c r="A144" s="33" t="n"/>
      <c r="B144" s="33" t="n"/>
      <c r="C144" s="33" t="n"/>
      <c r="D144" s="33" t="n"/>
      <c r="E144" s="33" t="n"/>
      <c r="F144" s="33" t="n"/>
      <c r="G144" s="33" t="n"/>
      <c r="H144" s="33" t="n"/>
      <c r="I144" s="33" t="n"/>
      <c r="J144" s="33" t="n"/>
      <c r="K144" s="33" t="n"/>
      <c r="L144" s="33" t="n"/>
      <c r="M144" s="33" t="n"/>
      <c r="N144" s="33" t="n"/>
      <c r="O144" s="33" t="n"/>
      <c r="P144" s="33" t="n"/>
      <c r="Q144" s="33" t="n"/>
      <c r="R144" s="33" t="n"/>
      <c r="S144" s="33" t="n"/>
      <c r="T144" s="33" t="n"/>
      <c r="U144" s="33" t="n"/>
    </row>
    <row r="145">
      <c r="A145" s="33" t="n"/>
      <c r="B145" s="33" t="n"/>
      <c r="C145" s="33" t="n"/>
      <c r="D145" s="33" t="n"/>
      <c r="E145" s="33" t="n"/>
      <c r="F145" s="33" t="n"/>
      <c r="G145" s="33" t="n"/>
      <c r="H145" s="33" t="n"/>
      <c r="I145" s="33" t="n"/>
      <c r="J145" s="33" t="n"/>
      <c r="K145" s="33" t="n"/>
      <c r="L145" s="33" t="n"/>
      <c r="M145" s="33" t="n"/>
      <c r="N145" s="33" t="n"/>
      <c r="O145" s="33" t="n"/>
      <c r="P145" s="33" t="n"/>
      <c r="Q145" s="33" t="n"/>
      <c r="R145" s="33" t="n"/>
      <c r="S145" s="33" t="n"/>
      <c r="T145" s="33" t="n"/>
      <c r="U145" s="33" t="n"/>
    </row>
    <row r="146">
      <c r="A146" s="33" t="n"/>
      <c r="B146" s="33" t="n"/>
      <c r="C146" s="33" t="n"/>
      <c r="D146" s="33" t="n"/>
      <c r="E146" s="33" t="n"/>
      <c r="F146" s="33" t="n"/>
      <c r="G146" s="33" t="n"/>
      <c r="H146" s="33" t="n"/>
      <c r="I146" s="33" t="n"/>
      <c r="J146" s="33" t="n"/>
      <c r="K146" s="33" t="n"/>
      <c r="L146" s="33" t="n"/>
      <c r="M146" s="33" t="n"/>
      <c r="N146" s="33" t="n"/>
      <c r="O146" s="33" t="n"/>
      <c r="P146" s="33" t="n"/>
      <c r="Q146" s="33" t="n"/>
      <c r="R146" s="33" t="n"/>
      <c r="S146" s="33" t="n"/>
      <c r="T146" s="33" t="n"/>
      <c r="U146" s="33" t="n"/>
    </row>
    <row r="147">
      <c r="A147" s="33" t="n"/>
      <c r="B147" s="33" t="n"/>
      <c r="C147" s="33" t="n"/>
      <c r="D147" s="33" t="n"/>
      <c r="E147" s="33" t="n"/>
      <c r="F147" s="33" t="n"/>
      <c r="G147" s="33" t="n"/>
      <c r="H147" s="33" t="n"/>
      <c r="I147" s="33" t="n"/>
      <c r="J147" s="33" t="n"/>
      <c r="K147" s="33" t="n"/>
      <c r="L147" s="33" t="n"/>
      <c r="M147" s="33" t="n"/>
      <c r="N147" s="33" t="n"/>
      <c r="O147" s="33" t="n"/>
      <c r="P147" s="33" t="n"/>
      <c r="Q147" s="33" t="n"/>
      <c r="R147" s="33" t="n"/>
      <c r="S147" s="33" t="n"/>
      <c r="T147" s="33" t="n"/>
      <c r="U147" s="33" t="n"/>
    </row>
    <row r="148">
      <c r="A148" s="33" t="n"/>
      <c r="B148" s="33" t="n"/>
      <c r="C148" s="33" t="n"/>
      <c r="D148" s="33" t="n"/>
      <c r="E148" s="33" t="n"/>
      <c r="F148" s="33" t="n"/>
      <c r="G148" s="33" t="n"/>
      <c r="H148" s="33" t="n"/>
      <c r="I148" s="33" t="n"/>
      <c r="J148" s="33" t="n"/>
      <c r="K148" s="33" t="n"/>
      <c r="L148" s="33" t="n"/>
      <c r="M148" s="33" t="n"/>
      <c r="N148" s="33" t="n"/>
      <c r="O148" s="33" t="n"/>
      <c r="P148" s="33" t="n"/>
      <c r="Q148" s="33" t="n"/>
      <c r="R148" s="33" t="n"/>
      <c r="S148" s="33" t="n"/>
      <c r="T148" s="33" t="n"/>
      <c r="U148" s="33" t="n"/>
    </row>
    <row r="149">
      <c r="A149" s="33" t="n"/>
      <c r="B149" s="33" t="n"/>
      <c r="C149" s="33" t="n"/>
      <c r="D149" s="33" t="n"/>
      <c r="E149" s="33" t="n"/>
      <c r="F149" s="33" t="n"/>
      <c r="G149" s="33" t="n"/>
      <c r="H149" s="33" t="n"/>
      <c r="I149" s="33" t="n"/>
      <c r="J149" s="33" t="n"/>
      <c r="K149" s="33" t="n"/>
      <c r="L149" s="33" t="n"/>
      <c r="M149" s="33" t="n"/>
      <c r="N149" s="33" t="n"/>
      <c r="O149" s="33" t="n"/>
      <c r="P149" s="33" t="n"/>
      <c r="Q149" s="33" t="n"/>
      <c r="R149" s="33" t="n"/>
      <c r="S149" s="33" t="n"/>
      <c r="T149" s="33" t="n"/>
      <c r="U149" s="33" t="n"/>
    </row>
    <row r="150">
      <c r="A150" s="33" t="n"/>
      <c r="B150" s="33" t="n"/>
      <c r="C150" s="33" t="n"/>
      <c r="D150" s="33" t="n"/>
      <c r="E150" s="33" t="n"/>
      <c r="F150" s="33" t="n"/>
      <c r="G150" s="33" t="n"/>
      <c r="H150" s="33" t="n"/>
      <c r="I150" s="33" t="n"/>
      <c r="J150" s="33" t="n"/>
      <c r="K150" s="33" t="n"/>
      <c r="L150" s="33" t="n"/>
      <c r="M150" s="33" t="n"/>
      <c r="N150" s="33" t="n"/>
      <c r="O150" s="33" t="n"/>
      <c r="P150" s="33" t="n"/>
      <c r="Q150" s="33" t="n"/>
      <c r="R150" s="33" t="n"/>
      <c r="S150" s="33" t="n"/>
      <c r="T150" s="33" t="n"/>
      <c r="U150" s="33" t="n"/>
    </row>
    <row r="151">
      <c r="A151" s="33" t="n"/>
      <c r="B151" s="33" t="n"/>
      <c r="C151" s="33" t="n"/>
      <c r="D151" s="33" t="n"/>
      <c r="E151" s="33" t="n"/>
      <c r="F151" s="33" t="n"/>
      <c r="G151" s="33" t="n"/>
      <c r="H151" s="33" t="n"/>
      <c r="I151" s="33" t="n"/>
      <c r="J151" s="33" t="n"/>
      <c r="K151" s="33" t="n"/>
      <c r="L151" s="33" t="n"/>
      <c r="M151" s="33" t="n"/>
      <c r="N151" s="33" t="n"/>
      <c r="O151" s="33" t="n"/>
      <c r="P151" s="33" t="n"/>
      <c r="Q151" s="33" t="n"/>
      <c r="R151" s="33" t="n"/>
      <c r="S151" s="33" t="n"/>
      <c r="T151" s="33" t="n"/>
      <c r="U151" s="33" t="n"/>
    </row>
    <row r="152">
      <c r="A152" s="33" t="n"/>
      <c r="B152" s="33" t="n"/>
      <c r="C152" s="33" t="n"/>
      <c r="D152" s="33" t="n"/>
      <c r="E152" s="33" t="n"/>
      <c r="F152" s="33" t="n"/>
      <c r="G152" s="33" t="n"/>
      <c r="H152" s="33" t="n"/>
      <c r="I152" s="33" t="n"/>
      <c r="J152" s="33" t="n"/>
      <c r="K152" s="33" t="n"/>
      <c r="L152" s="33" t="n"/>
      <c r="M152" s="33" t="n"/>
      <c r="N152" s="33" t="n"/>
      <c r="O152" s="33" t="n"/>
      <c r="P152" s="33" t="n"/>
      <c r="Q152" s="33" t="n"/>
      <c r="R152" s="33" t="n"/>
      <c r="S152" s="33" t="n"/>
      <c r="T152" s="33" t="n"/>
      <c r="U152" s="33" t="n"/>
    </row>
    <row r="153">
      <c r="A153" s="33" t="n"/>
      <c r="B153" s="33" t="n"/>
      <c r="C153" s="33" t="n"/>
      <c r="D153" s="33" t="n"/>
      <c r="E153" s="33" t="n"/>
      <c r="F153" s="33" t="n"/>
      <c r="G153" s="33" t="n"/>
      <c r="H153" s="33" t="n"/>
      <c r="I153" s="33" t="n"/>
      <c r="J153" s="33" t="n"/>
      <c r="K153" s="33" t="n"/>
      <c r="L153" s="33" t="n"/>
      <c r="M153" s="33" t="n"/>
      <c r="N153" s="33" t="n"/>
      <c r="O153" s="33" t="n"/>
      <c r="P153" s="33" t="n"/>
      <c r="Q153" s="33" t="n"/>
      <c r="R153" s="33" t="n"/>
      <c r="S153" s="33" t="n"/>
      <c r="T153" s="33" t="n"/>
      <c r="U153" s="33" t="n"/>
    </row>
    <row r="154">
      <c r="A154" s="33" t="n"/>
      <c r="B154" s="33" t="n"/>
      <c r="C154" s="33" t="n"/>
      <c r="D154" s="33" t="n"/>
      <c r="E154" s="33" t="n"/>
      <c r="F154" s="33" t="n"/>
      <c r="G154" s="33" t="n"/>
      <c r="H154" s="33" t="n"/>
      <c r="I154" s="33" t="n"/>
      <c r="J154" s="33" t="n"/>
      <c r="K154" s="33" t="n"/>
      <c r="L154" s="33" t="n"/>
      <c r="M154" s="33" t="n"/>
      <c r="N154" s="33" t="n"/>
      <c r="O154" s="33" t="n"/>
      <c r="P154" s="33" t="n"/>
      <c r="Q154" s="33" t="n"/>
      <c r="R154" s="33" t="n"/>
      <c r="S154" s="33" t="n"/>
      <c r="T154" s="33" t="n"/>
      <c r="U154" s="33" t="n"/>
    </row>
    <row r="155">
      <c r="A155" s="33" t="n"/>
      <c r="B155" s="33" t="n"/>
      <c r="C155" s="33" t="n"/>
      <c r="D155" s="33" t="n"/>
      <c r="E155" s="33" t="n"/>
      <c r="F155" s="33" t="n"/>
      <c r="G155" s="33" t="n"/>
      <c r="H155" s="33" t="n"/>
      <c r="I155" s="33" t="n"/>
      <c r="J155" s="33" t="n"/>
      <c r="K155" s="33" t="n"/>
      <c r="L155" s="33" t="n"/>
      <c r="M155" s="33" t="n"/>
      <c r="N155" s="33" t="n"/>
      <c r="O155" s="33" t="n"/>
      <c r="P155" s="33" t="n"/>
      <c r="Q155" s="33" t="n"/>
      <c r="R155" s="33" t="n"/>
      <c r="S155" s="33" t="n"/>
      <c r="T155" s="33" t="n"/>
      <c r="U155" s="33" t="n"/>
    </row>
    <row r="156">
      <c r="A156" s="33" t="n"/>
      <c r="B156" s="33" t="n"/>
      <c r="C156" s="33" t="n"/>
      <c r="D156" s="33" t="n"/>
      <c r="E156" s="33" t="n"/>
      <c r="F156" s="33" t="n"/>
      <c r="G156" s="33" t="n"/>
      <c r="H156" s="33" t="n"/>
      <c r="I156" s="33" t="n"/>
      <c r="J156" s="33" t="n"/>
      <c r="K156" s="33" t="n"/>
      <c r="L156" s="33" t="n"/>
      <c r="M156" s="33" t="n"/>
      <c r="N156" s="33" t="n"/>
      <c r="O156" s="33" t="n"/>
      <c r="P156" s="33" t="n"/>
      <c r="Q156" s="33" t="n"/>
      <c r="R156" s="33" t="n"/>
      <c r="S156" s="33" t="n"/>
      <c r="T156" s="33" t="n"/>
      <c r="U156" s="33" t="n"/>
    </row>
    <row r="157">
      <c r="A157" s="33" t="n"/>
      <c r="B157" s="33" t="n"/>
      <c r="C157" s="33" t="n"/>
      <c r="D157" s="33" t="n"/>
      <c r="E157" s="33" t="n"/>
      <c r="F157" s="33" t="n"/>
      <c r="G157" s="33" t="n"/>
      <c r="H157" s="33" t="n"/>
      <c r="I157" s="33" t="n"/>
      <c r="J157" s="33" t="n"/>
      <c r="K157" s="33" t="n"/>
      <c r="L157" s="33" t="n"/>
      <c r="M157" s="33" t="n"/>
      <c r="N157" s="33" t="n"/>
      <c r="O157" s="33" t="n"/>
      <c r="P157" s="33" t="n"/>
      <c r="Q157" s="33" t="n"/>
      <c r="R157" s="33" t="n"/>
      <c r="S157" s="33" t="n"/>
      <c r="T157" s="33" t="n"/>
      <c r="U157" s="33" t="n"/>
    </row>
    <row r="158">
      <c r="A158" s="33" t="n"/>
      <c r="B158" s="33" t="n"/>
      <c r="C158" s="33" t="n"/>
      <c r="D158" s="33" t="n"/>
      <c r="E158" s="33" t="n"/>
      <c r="F158" s="33" t="n"/>
      <c r="G158" s="33" t="n"/>
      <c r="H158" s="33" t="n"/>
      <c r="I158" s="33" t="n"/>
      <c r="J158" s="33" t="n"/>
      <c r="K158" s="33" t="n"/>
      <c r="L158" s="33" t="n"/>
      <c r="M158" s="33" t="n"/>
      <c r="N158" s="33" t="n"/>
      <c r="O158" s="33" t="n"/>
      <c r="P158" s="33" t="n"/>
      <c r="Q158" s="33" t="n"/>
      <c r="R158" s="33" t="n"/>
      <c r="S158" s="33" t="n"/>
      <c r="T158" s="33" t="n"/>
      <c r="U158" s="33" t="n"/>
    </row>
    <row r="159">
      <c r="A159" s="33" t="n"/>
      <c r="B159" s="33" t="n"/>
      <c r="C159" s="33" t="n"/>
      <c r="D159" s="33" t="n"/>
      <c r="E159" s="33" t="n"/>
      <c r="F159" s="33" t="n"/>
      <c r="G159" s="33" t="n"/>
      <c r="H159" s="33" t="n"/>
      <c r="I159" s="33" t="n"/>
      <c r="J159" s="33" t="n"/>
      <c r="K159" s="33" t="n"/>
      <c r="L159" s="33" t="n"/>
      <c r="M159" s="33" t="n"/>
      <c r="N159" s="33" t="n"/>
      <c r="O159" s="33" t="n"/>
      <c r="P159" s="33" t="n"/>
      <c r="Q159" s="33" t="n"/>
      <c r="R159" s="33" t="n"/>
      <c r="S159" s="33" t="n"/>
      <c r="T159" s="33" t="n"/>
      <c r="U159" s="33" t="n"/>
    </row>
    <row r="160">
      <c r="A160" s="33" t="n"/>
      <c r="B160" s="33" t="n"/>
      <c r="C160" s="33" t="n"/>
      <c r="D160" s="33" t="n"/>
      <c r="E160" s="33" t="n"/>
      <c r="F160" s="33" t="n"/>
      <c r="G160" s="33" t="n"/>
      <c r="H160" s="33" t="n"/>
      <c r="I160" s="33" t="n"/>
      <c r="J160" s="33" t="n"/>
      <c r="K160" s="33" t="n"/>
      <c r="L160" s="33" t="n"/>
      <c r="M160" s="33" t="n"/>
      <c r="N160" s="33" t="n"/>
      <c r="O160" s="33" t="n"/>
      <c r="P160" s="33" t="n"/>
      <c r="Q160" s="33" t="n"/>
      <c r="R160" s="33" t="n"/>
      <c r="S160" s="33" t="n"/>
      <c r="T160" s="33" t="n"/>
      <c r="U160" s="33" t="n"/>
    </row>
    <row r="161">
      <c r="A161" s="33" t="n"/>
      <c r="B161" s="33" t="n"/>
      <c r="C161" s="33" t="n"/>
      <c r="D161" s="33" t="n"/>
      <c r="E161" s="33" t="n"/>
      <c r="F161" s="33" t="n"/>
      <c r="G161" s="33" t="n"/>
      <c r="H161" s="33" t="n"/>
      <c r="I161" s="33" t="n"/>
      <c r="J161" s="33" t="n"/>
      <c r="K161" s="33" t="n"/>
      <c r="L161" s="33" t="n"/>
      <c r="M161" s="33" t="n"/>
      <c r="N161" s="33" t="n"/>
      <c r="O161" s="33" t="n"/>
      <c r="P161" s="33" t="n"/>
      <c r="Q161" s="33" t="n"/>
      <c r="R161" s="33" t="n"/>
      <c r="S161" s="33" t="n"/>
      <c r="T161" s="33" t="n"/>
      <c r="U161" s="33" t="n"/>
    </row>
    <row r="162">
      <c r="A162" s="33" t="n"/>
      <c r="B162" s="33" t="n"/>
      <c r="C162" s="33" t="n"/>
      <c r="D162" s="33" t="n"/>
      <c r="E162" s="33" t="n"/>
      <c r="F162" s="33" t="n"/>
      <c r="G162" s="33" t="n"/>
      <c r="H162" s="33" t="n"/>
      <c r="I162" s="33" t="n"/>
      <c r="J162" s="33" t="n"/>
      <c r="K162" s="33" t="n"/>
      <c r="L162" s="33" t="n"/>
      <c r="M162" s="33" t="n"/>
      <c r="N162" s="33" t="n"/>
      <c r="O162" s="33" t="n"/>
      <c r="P162" s="33" t="n"/>
      <c r="Q162" s="33" t="n"/>
      <c r="R162" s="33" t="n"/>
      <c r="S162" s="33" t="n"/>
      <c r="T162" s="33" t="n"/>
      <c r="U162" s="33" t="n"/>
    </row>
    <row r="163">
      <c r="A163" s="33" t="n"/>
      <c r="B163" s="33" t="n"/>
      <c r="C163" s="33" t="n"/>
      <c r="D163" s="33" t="n"/>
      <c r="E163" s="33" t="n"/>
      <c r="F163" s="33" t="n"/>
      <c r="G163" s="33" t="n"/>
      <c r="H163" s="33" t="n"/>
      <c r="I163" s="33" t="n"/>
      <c r="J163" s="33" t="n"/>
      <c r="K163" s="33" t="n"/>
      <c r="L163" s="33" t="n"/>
      <c r="M163" s="33" t="n"/>
      <c r="N163" s="33" t="n"/>
      <c r="O163" s="33" t="n"/>
      <c r="P163" s="33" t="n"/>
      <c r="Q163" s="33" t="n"/>
      <c r="R163" s="33" t="n"/>
      <c r="S163" s="33" t="n"/>
      <c r="T163" s="33" t="n"/>
      <c r="U163" s="33" t="n"/>
    </row>
    <row r="164">
      <c r="A164" s="33" t="n"/>
      <c r="B164" s="33" t="n"/>
      <c r="C164" s="33" t="n"/>
      <c r="D164" s="33" t="n"/>
      <c r="E164" s="33" t="n"/>
      <c r="F164" s="33" t="n"/>
      <c r="G164" s="33" t="n"/>
      <c r="H164" s="33" t="n"/>
      <c r="I164" s="33" t="n"/>
      <c r="J164" s="33" t="n"/>
      <c r="K164" s="33" t="n"/>
      <c r="L164" s="33" t="n"/>
      <c r="M164" s="33" t="n"/>
      <c r="N164" s="33" t="n"/>
      <c r="O164" s="33" t="n"/>
      <c r="P164" s="33" t="n"/>
      <c r="Q164" s="33" t="n"/>
      <c r="R164" s="33" t="n"/>
      <c r="S164" s="33" t="n"/>
      <c r="T164" s="33" t="n"/>
      <c r="U164" s="33" t="n"/>
    </row>
    <row r="165">
      <c r="A165" s="33" t="n"/>
      <c r="B165" s="33" t="n"/>
      <c r="C165" s="33" t="n"/>
      <c r="D165" s="33" t="n"/>
      <c r="E165" s="33" t="n"/>
      <c r="F165" s="33" t="n"/>
      <c r="G165" s="33" t="n"/>
      <c r="H165" s="33" t="n"/>
      <c r="I165" s="33" t="n"/>
      <c r="J165" s="33" t="n"/>
      <c r="K165" s="33" t="n"/>
      <c r="L165" s="33" t="n"/>
      <c r="M165" s="33" t="n"/>
      <c r="N165" s="33" t="n"/>
      <c r="O165" s="33" t="n"/>
      <c r="P165" s="33" t="n"/>
      <c r="Q165" s="33" t="n"/>
      <c r="R165" s="33" t="n"/>
      <c r="S165" s="33" t="n"/>
      <c r="T165" s="33" t="n"/>
      <c r="U165" s="33" t="n"/>
    </row>
    <row r="166">
      <c r="A166" s="33" t="n"/>
      <c r="B166" s="33" t="n"/>
      <c r="C166" s="33" t="n"/>
      <c r="D166" s="33" t="n"/>
      <c r="E166" s="33" t="n"/>
      <c r="F166" s="33" t="n"/>
      <c r="G166" s="33" t="n"/>
      <c r="H166" s="33" t="n"/>
      <c r="I166" s="33" t="n"/>
      <c r="J166" s="33" t="n"/>
      <c r="K166" s="33" t="n"/>
      <c r="L166" s="33" t="n"/>
      <c r="M166" s="33" t="n"/>
      <c r="N166" s="33" t="n"/>
      <c r="O166" s="33" t="n"/>
      <c r="P166" s="33" t="n"/>
      <c r="Q166" s="33" t="n"/>
      <c r="R166" s="33" t="n"/>
      <c r="S166" s="33" t="n"/>
      <c r="T166" s="33" t="n"/>
      <c r="U166" s="33" t="n"/>
    </row>
    <row r="167">
      <c r="A167" s="33" t="n"/>
      <c r="B167" s="33" t="n"/>
      <c r="C167" s="33" t="n"/>
      <c r="D167" s="33" t="n"/>
      <c r="E167" s="33" t="n"/>
      <c r="F167" s="33" t="n"/>
      <c r="G167" s="33" t="n"/>
      <c r="H167" s="33" t="n"/>
      <c r="I167" s="33" t="n"/>
      <c r="J167" s="33" t="n"/>
      <c r="K167" s="33" t="n"/>
      <c r="L167" s="33" t="n"/>
      <c r="M167" s="33" t="n"/>
      <c r="N167" s="33" t="n"/>
      <c r="O167" s="33" t="n"/>
      <c r="P167" s="33" t="n"/>
      <c r="Q167" s="33" t="n"/>
      <c r="R167" s="33" t="n"/>
      <c r="S167" s="33" t="n"/>
      <c r="T167" s="33" t="n"/>
      <c r="U167" s="33" t="n"/>
    </row>
    <row r="168">
      <c r="A168" s="33" t="n"/>
      <c r="B168" s="33" t="n"/>
      <c r="C168" s="33" t="n"/>
      <c r="D168" s="33" t="n"/>
      <c r="E168" s="33" t="n"/>
      <c r="F168" s="33" t="n"/>
      <c r="G168" s="33" t="n"/>
      <c r="H168" s="33" t="n"/>
      <c r="I168" s="33" t="n"/>
      <c r="J168" s="33" t="n"/>
      <c r="K168" s="33" t="n"/>
      <c r="L168" s="33" t="n"/>
      <c r="M168" s="33" t="n"/>
      <c r="N168" s="33" t="n"/>
      <c r="O168" s="33" t="n"/>
      <c r="P168" s="33" t="n"/>
      <c r="Q168" s="33" t="n"/>
      <c r="R168" s="33" t="n"/>
      <c r="S168" s="33" t="n"/>
      <c r="T168" s="33" t="n"/>
      <c r="U168" s="33" t="n"/>
    </row>
    <row r="169">
      <c r="A169" s="33" t="n"/>
      <c r="B169" s="33" t="n"/>
      <c r="C169" s="33" t="n"/>
      <c r="D169" s="33" t="n"/>
      <c r="E169" s="33" t="n"/>
      <c r="F169" s="33" t="n"/>
      <c r="G169" s="33" t="n"/>
      <c r="H169" s="33" t="n"/>
      <c r="I169" s="33" t="n"/>
      <c r="J169" s="33" t="n"/>
      <c r="K169" s="33" t="n"/>
      <c r="L169" s="33" t="n"/>
      <c r="M169" s="33" t="n"/>
      <c r="N169" s="33" t="n"/>
      <c r="O169" s="33" t="n"/>
      <c r="P169" s="33" t="n"/>
      <c r="Q169" s="33" t="n"/>
      <c r="R169" s="33" t="n"/>
      <c r="S169" s="33" t="n"/>
      <c r="T169" s="33" t="n"/>
      <c r="U169" s="33" t="n"/>
    </row>
    <row r="170">
      <c r="A170" s="33" t="n"/>
      <c r="B170" s="33" t="n"/>
      <c r="C170" s="33" t="n"/>
      <c r="D170" s="33" t="n"/>
      <c r="E170" s="33" t="n"/>
      <c r="F170" s="33" t="n"/>
      <c r="G170" s="33" t="n"/>
      <c r="H170" s="33" t="n"/>
      <c r="I170" s="33" t="n"/>
      <c r="J170" s="33" t="n"/>
      <c r="K170" s="33" t="n"/>
      <c r="L170" s="33" t="n"/>
      <c r="M170" s="33" t="n"/>
      <c r="N170" s="33" t="n"/>
      <c r="O170" s="33" t="n"/>
      <c r="P170" s="33" t="n"/>
      <c r="Q170" s="33" t="n"/>
      <c r="R170" s="33" t="n"/>
      <c r="S170" s="33" t="n"/>
      <c r="T170" s="33" t="n"/>
      <c r="U170" s="33" t="n"/>
    </row>
    <row r="171">
      <c r="A171" s="33" t="n"/>
      <c r="B171" s="33" t="n"/>
      <c r="C171" s="33" t="n"/>
      <c r="D171" s="33" t="n"/>
      <c r="E171" s="33" t="n"/>
      <c r="F171" s="33" t="n"/>
      <c r="G171" s="33" t="n"/>
      <c r="H171" s="33" t="n"/>
      <c r="I171" s="33" t="n"/>
      <c r="J171" s="33" t="n"/>
      <c r="K171" s="33" t="n"/>
      <c r="L171" s="33" t="n"/>
      <c r="M171" s="33" t="n"/>
      <c r="N171" s="33" t="n"/>
      <c r="O171" s="33" t="n"/>
      <c r="P171" s="33" t="n"/>
      <c r="Q171" s="33" t="n"/>
      <c r="R171" s="33" t="n"/>
      <c r="S171" s="33" t="n"/>
      <c r="T171" s="33" t="n"/>
      <c r="U171" s="33" t="n"/>
    </row>
    <row r="172">
      <c r="A172" s="33" t="n"/>
      <c r="B172" s="33" t="n"/>
      <c r="C172" s="33" t="n"/>
      <c r="D172" s="33" t="n"/>
      <c r="E172" s="33" t="n"/>
      <c r="F172" s="33" t="n"/>
      <c r="G172" s="33" t="n"/>
      <c r="H172" s="33" t="n"/>
      <c r="I172" s="33" t="n"/>
      <c r="J172" s="33" t="n"/>
      <c r="K172" s="33" t="n"/>
      <c r="L172" s="33" t="n"/>
      <c r="M172" s="33" t="n"/>
      <c r="N172" s="33" t="n"/>
      <c r="O172" s="33" t="n"/>
      <c r="P172" s="33" t="n"/>
      <c r="Q172" s="33" t="n"/>
      <c r="R172" s="33" t="n"/>
      <c r="S172" s="33" t="n"/>
      <c r="T172" s="33" t="n"/>
      <c r="U172" s="33" t="n"/>
    </row>
    <row r="173">
      <c r="A173" s="33" t="n"/>
      <c r="B173" s="33" t="n"/>
      <c r="C173" s="33" t="n"/>
      <c r="D173" s="33" t="n"/>
      <c r="E173" s="33" t="n"/>
      <c r="F173" s="33" t="n"/>
      <c r="G173" s="33" t="n"/>
      <c r="H173" s="33" t="n"/>
      <c r="I173" s="33" t="n"/>
      <c r="J173" s="33" t="n"/>
      <c r="K173" s="33" t="n"/>
      <c r="L173" s="33" t="n"/>
      <c r="M173" s="33" t="n"/>
      <c r="N173" s="33" t="n"/>
      <c r="O173" s="33" t="n"/>
      <c r="P173" s="33" t="n"/>
      <c r="Q173" s="33" t="n"/>
      <c r="R173" s="33" t="n"/>
      <c r="S173" s="33" t="n"/>
      <c r="T173" s="33" t="n"/>
      <c r="U173" s="33" t="n"/>
    </row>
    <row r="174">
      <c r="A174" s="33" t="n"/>
      <c r="B174" s="33" t="n"/>
      <c r="C174" s="33" t="n"/>
      <c r="D174" s="33" t="n"/>
      <c r="E174" s="33" t="n"/>
      <c r="F174" s="33" t="n"/>
      <c r="G174" s="33" t="n"/>
      <c r="H174" s="33" t="n"/>
      <c r="I174" s="33" t="n"/>
      <c r="J174" s="33" t="n"/>
      <c r="K174" s="33" t="n"/>
      <c r="L174" s="33" t="n"/>
      <c r="M174" s="33" t="n"/>
      <c r="N174" s="33" t="n"/>
      <c r="O174" s="33" t="n"/>
      <c r="P174" s="33" t="n"/>
      <c r="Q174" s="33" t="n"/>
      <c r="R174" s="33" t="n"/>
      <c r="S174" s="33" t="n"/>
      <c r="T174" s="33" t="n"/>
      <c r="U174" s="33" t="n"/>
    </row>
    <row r="175">
      <c r="A175" s="33" t="n"/>
      <c r="B175" s="33" t="n"/>
      <c r="C175" s="33" t="n"/>
      <c r="D175" s="33" t="n"/>
      <c r="E175" s="33" t="n"/>
      <c r="F175" s="33" t="n"/>
      <c r="G175" s="33" t="n"/>
      <c r="H175" s="33" t="n"/>
      <c r="I175" s="33" t="n"/>
      <c r="J175" s="33" t="n"/>
      <c r="K175" s="33" t="n"/>
      <c r="L175" s="33" t="n"/>
      <c r="M175" s="33" t="n"/>
      <c r="N175" s="33" t="n"/>
      <c r="O175" s="33" t="n"/>
      <c r="P175" s="33" t="n"/>
      <c r="Q175" s="33" t="n"/>
      <c r="R175" s="33" t="n"/>
      <c r="S175" s="33" t="n"/>
      <c r="T175" s="33" t="n"/>
      <c r="U175" s="33" t="n"/>
    </row>
    <row r="176">
      <c r="A176" s="33" t="n"/>
      <c r="B176" s="33" t="n"/>
      <c r="C176" s="33" t="n"/>
      <c r="D176" s="33" t="n"/>
      <c r="E176" s="33" t="n"/>
      <c r="F176" s="33" t="n"/>
      <c r="G176" s="33" t="n"/>
      <c r="H176" s="33" t="n"/>
      <c r="I176" s="33" t="n"/>
      <c r="J176" s="33" t="n"/>
      <c r="K176" s="33" t="n"/>
      <c r="L176" s="33" t="n"/>
      <c r="M176" s="33" t="n"/>
      <c r="N176" s="33" t="n"/>
      <c r="O176" s="33" t="n"/>
      <c r="P176" s="33" t="n"/>
      <c r="Q176" s="33" t="n"/>
      <c r="R176" s="33" t="n"/>
      <c r="S176" s="33" t="n"/>
      <c r="T176" s="33" t="n"/>
      <c r="U176" s="33" t="n"/>
    </row>
    <row r="177">
      <c r="A177" s="33" t="n"/>
      <c r="B177" s="33" t="n"/>
      <c r="C177" s="33" t="n"/>
      <c r="D177" s="33" t="n"/>
      <c r="E177" s="33" t="n"/>
      <c r="F177" s="33" t="n"/>
      <c r="G177" s="33" t="n"/>
      <c r="H177" s="33" t="n"/>
      <c r="I177" s="33" t="n"/>
      <c r="J177" s="33" t="n"/>
      <c r="K177" s="33" t="n"/>
      <c r="L177" s="33" t="n"/>
      <c r="M177" s="33" t="n"/>
      <c r="N177" s="33" t="n"/>
      <c r="O177" s="33" t="n"/>
      <c r="P177" s="33" t="n"/>
      <c r="Q177" s="33" t="n"/>
      <c r="R177" s="33" t="n"/>
      <c r="S177" s="33" t="n"/>
      <c r="T177" s="33" t="n"/>
      <c r="U177" s="33" t="n"/>
    </row>
    <row r="178">
      <c r="A178" s="33" t="n"/>
      <c r="B178" s="33" t="n"/>
      <c r="C178" s="33" t="n"/>
      <c r="D178" s="33" t="n"/>
      <c r="E178" s="33" t="n"/>
      <c r="F178" s="33" t="n"/>
      <c r="G178" s="33" t="n"/>
      <c r="H178" s="33" t="n"/>
      <c r="I178" s="33" t="n"/>
      <c r="J178" s="33" t="n"/>
      <c r="K178" s="33" t="n"/>
      <c r="L178" s="33" t="n"/>
      <c r="M178" s="33" t="n"/>
      <c r="N178" s="33" t="n"/>
      <c r="O178" s="33" t="n"/>
      <c r="P178" s="33" t="n"/>
      <c r="Q178" s="33" t="n"/>
      <c r="R178" s="33" t="n"/>
      <c r="S178" s="33" t="n"/>
      <c r="T178" s="33" t="n"/>
      <c r="U178" s="33" t="n"/>
    </row>
    <row r="179">
      <c r="A179" s="33" t="n"/>
      <c r="B179" s="33" t="n"/>
      <c r="C179" s="33" t="n"/>
      <c r="D179" s="33" t="n"/>
      <c r="E179" s="33" t="n"/>
      <c r="F179" s="33" t="n"/>
      <c r="G179" s="33" t="n"/>
      <c r="H179" s="33" t="n"/>
      <c r="I179" s="33" t="n"/>
      <c r="J179" s="33" t="n"/>
      <c r="K179" s="33" t="n"/>
      <c r="L179" s="33" t="n"/>
      <c r="M179" s="33" t="n"/>
      <c r="N179" s="33" t="n"/>
      <c r="O179" s="33" t="n"/>
      <c r="P179" s="33" t="n"/>
      <c r="Q179" s="33" t="n"/>
      <c r="R179" s="33" t="n"/>
      <c r="S179" s="33" t="n"/>
      <c r="T179" s="33" t="n"/>
      <c r="U179" s="33" t="n"/>
    </row>
    <row r="180">
      <c r="A180" s="33" t="n"/>
      <c r="B180" s="33" t="n"/>
      <c r="C180" s="33" t="n"/>
      <c r="D180" s="33" t="n"/>
      <c r="E180" s="33" t="n"/>
      <c r="F180" s="33" t="n"/>
      <c r="G180" s="33" t="n"/>
      <c r="H180" s="33" t="n"/>
      <c r="I180" s="33" t="n"/>
      <c r="J180" s="33" t="n"/>
      <c r="K180" s="33" t="n"/>
      <c r="L180" s="33" t="n"/>
      <c r="M180" s="33" t="n"/>
      <c r="N180" s="33" t="n"/>
      <c r="O180" s="33" t="n"/>
      <c r="P180" s="33" t="n"/>
      <c r="Q180" s="33" t="n"/>
      <c r="R180" s="33" t="n"/>
      <c r="S180" s="33" t="n"/>
      <c r="T180" s="33" t="n"/>
      <c r="U180" s="33" t="n"/>
    </row>
    <row r="181">
      <c r="A181" s="33" t="n"/>
      <c r="B181" s="33" t="n"/>
      <c r="C181" s="33" t="n"/>
      <c r="D181" s="33" t="n"/>
      <c r="E181" s="33" t="n"/>
      <c r="F181" s="33" t="n"/>
      <c r="G181" s="33" t="n"/>
      <c r="H181" s="33" t="n"/>
      <c r="I181" s="33" t="n"/>
      <c r="J181" s="33" t="n"/>
      <c r="K181" s="33" t="n"/>
      <c r="L181" s="33" t="n"/>
      <c r="M181" s="33" t="n"/>
      <c r="N181" s="33" t="n"/>
      <c r="O181" s="33" t="n"/>
      <c r="P181" s="33" t="n"/>
      <c r="Q181" s="33" t="n"/>
      <c r="R181" s="33" t="n"/>
      <c r="S181" s="33" t="n"/>
      <c r="T181" s="33" t="n"/>
      <c r="U181" s="33" t="n"/>
    </row>
    <row r="182">
      <c r="A182" s="33" t="n"/>
      <c r="B182" s="33" t="n"/>
      <c r="C182" s="33" t="n"/>
      <c r="D182" s="33" t="n"/>
      <c r="E182" s="33" t="n"/>
      <c r="F182" s="33" t="n"/>
      <c r="G182" s="33" t="n"/>
      <c r="H182" s="33" t="n"/>
      <c r="I182" s="33" t="n"/>
      <c r="J182" s="33" t="n"/>
      <c r="K182" s="33" t="n"/>
      <c r="L182" s="33" t="n"/>
      <c r="M182" s="33" t="n"/>
      <c r="N182" s="33" t="n"/>
      <c r="O182" s="33" t="n"/>
      <c r="P182" s="33" t="n"/>
      <c r="Q182" s="33" t="n"/>
      <c r="R182" s="33" t="n"/>
      <c r="S182" s="33" t="n"/>
      <c r="T182" s="33" t="n"/>
      <c r="U182" s="33" t="n"/>
    </row>
    <row r="183">
      <c r="A183" s="33" t="n"/>
      <c r="B183" s="33" t="n"/>
      <c r="C183" s="33" t="n"/>
      <c r="D183" s="33" t="n"/>
      <c r="E183" s="33" t="n"/>
      <c r="F183" s="33" t="n"/>
      <c r="G183" s="33" t="n"/>
      <c r="H183" s="33" t="n"/>
      <c r="I183" s="33" t="n"/>
      <c r="J183" s="33" t="n"/>
      <c r="K183" s="33" t="n"/>
      <c r="L183" s="33" t="n"/>
      <c r="M183" s="33" t="n"/>
      <c r="N183" s="33" t="n"/>
      <c r="O183" s="33" t="n"/>
      <c r="P183" s="33" t="n"/>
      <c r="Q183" s="33" t="n"/>
      <c r="R183" s="33" t="n"/>
      <c r="S183" s="33" t="n"/>
      <c r="T183" s="33" t="n"/>
      <c r="U183" s="33" t="n"/>
    </row>
    <row r="184">
      <c r="A184" s="33" t="n"/>
      <c r="B184" s="33" t="n"/>
      <c r="C184" s="33" t="n"/>
      <c r="D184" s="33" t="n"/>
      <c r="E184" s="33" t="n"/>
      <c r="F184" s="33" t="n"/>
      <c r="G184" s="33" t="n"/>
      <c r="H184" s="33" t="n"/>
      <c r="I184" s="33" t="n"/>
      <c r="J184" s="33" t="n"/>
      <c r="K184" s="33" t="n"/>
      <c r="L184" s="33" t="n"/>
      <c r="M184" s="33" t="n"/>
      <c r="N184" s="33" t="n"/>
      <c r="O184" s="33" t="n"/>
      <c r="P184" s="33" t="n"/>
      <c r="Q184" s="33" t="n"/>
      <c r="R184" s="33" t="n"/>
      <c r="S184" s="33" t="n"/>
      <c r="T184" s="33" t="n"/>
      <c r="U184" s="33" t="n"/>
    </row>
    <row r="185">
      <c r="A185" s="33" t="n"/>
      <c r="B185" s="33" t="n"/>
      <c r="C185" s="33" t="n"/>
      <c r="D185" s="33" t="n"/>
      <c r="E185" s="33" t="n"/>
      <c r="F185" s="33" t="n"/>
      <c r="G185" s="33" t="n"/>
      <c r="H185" s="33" t="n"/>
      <c r="I185" s="33" t="n"/>
      <c r="J185" s="33" t="n"/>
      <c r="K185" s="33" t="n"/>
      <c r="L185" s="33" t="n"/>
      <c r="M185" s="33" t="n"/>
      <c r="N185" s="33" t="n"/>
      <c r="O185" s="33" t="n"/>
      <c r="P185" s="33" t="n"/>
      <c r="Q185" s="33" t="n"/>
      <c r="R185" s="33" t="n"/>
      <c r="S185" s="33" t="n"/>
      <c r="T185" s="33" t="n"/>
      <c r="U185" s="33" t="n"/>
    </row>
    <row r="186">
      <c r="A186" s="33" t="n"/>
      <c r="B186" s="33" t="n"/>
      <c r="C186" s="33" t="n"/>
      <c r="D186" s="33" t="n"/>
      <c r="E186" s="33" t="n"/>
      <c r="F186" s="33" t="n"/>
      <c r="G186" s="33" t="n"/>
      <c r="H186" s="33" t="n"/>
      <c r="I186" s="33" t="n"/>
      <c r="J186" s="33" t="n"/>
      <c r="K186" s="33" t="n"/>
      <c r="L186" s="33" t="n"/>
      <c r="M186" s="33" t="n"/>
      <c r="N186" s="33" t="n"/>
      <c r="O186" s="33" t="n"/>
      <c r="P186" s="33" t="n"/>
      <c r="Q186" s="33" t="n"/>
      <c r="R186" s="33" t="n"/>
      <c r="S186" s="33" t="n"/>
      <c r="T186" s="33" t="n"/>
      <c r="U186" s="33" t="n"/>
    </row>
    <row r="187">
      <c r="A187" s="33" t="n"/>
      <c r="B187" s="33" t="n"/>
      <c r="C187" s="33" t="n"/>
      <c r="D187" s="33" t="n"/>
      <c r="E187" s="33" t="n"/>
      <c r="F187" s="33" t="n"/>
      <c r="G187" s="33" t="n"/>
      <c r="H187" s="33" t="n"/>
      <c r="I187" s="33" t="n"/>
      <c r="J187" s="33" t="n"/>
      <c r="K187" s="33" t="n"/>
      <c r="L187" s="33" t="n"/>
      <c r="M187" s="33" t="n"/>
      <c r="N187" s="33" t="n"/>
      <c r="O187" s="33" t="n"/>
      <c r="P187" s="33" t="n"/>
      <c r="Q187" s="33" t="n"/>
      <c r="R187" s="33" t="n"/>
      <c r="S187" s="33" t="n"/>
      <c r="T187" s="33" t="n"/>
      <c r="U187" s="33" t="n"/>
    </row>
    <row r="188">
      <c r="A188" s="33" t="n"/>
      <c r="B188" s="33" t="n"/>
      <c r="C188" s="33" t="n"/>
      <c r="D188" s="33" t="n"/>
      <c r="E188" s="33" t="n"/>
      <c r="F188" s="33" t="n"/>
      <c r="G188" s="33" t="n"/>
      <c r="H188" s="33" t="n"/>
      <c r="I188" s="33" t="n"/>
      <c r="J188" s="33" t="n"/>
      <c r="K188" s="33" t="n"/>
      <c r="L188" s="33" t="n"/>
      <c r="M188" s="33" t="n"/>
      <c r="N188" s="33" t="n"/>
      <c r="O188" s="33" t="n"/>
      <c r="P188" s="33" t="n"/>
      <c r="Q188" s="33" t="n"/>
      <c r="R188" s="33" t="n"/>
      <c r="S188" s="33" t="n"/>
      <c r="T188" s="33" t="n"/>
      <c r="U188" s="33" t="n"/>
    </row>
    <row r="189">
      <c r="A189" s="33" t="n"/>
      <c r="B189" s="33" t="n"/>
      <c r="C189" s="33" t="n"/>
      <c r="D189" s="33" t="n"/>
      <c r="E189" s="33" t="n"/>
      <c r="F189" s="33" t="n"/>
      <c r="G189" s="33" t="n"/>
      <c r="H189" s="33" t="n"/>
      <c r="I189" s="33" t="n"/>
      <c r="J189" s="33" t="n"/>
      <c r="K189" s="33" t="n"/>
      <c r="L189" s="33" t="n"/>
      <c r="M189" s="33" t="n"/>
      <c r="N189" s="33" t="n"/>
      <c r="O189" s="33" t="n"/>
      <c r="P189" s="33" t="n"/>
      <c r="Q189" s="33" t="n"/>
      <c r="R189" s="33" t="n"/>
      <c r="S189" s="33" t="n"/>
      <c r="T189" s="33" t="n"/>
      <c r="U189" s="33" t="n"/>
    </row>
    <row r="190">
      <c r="A190" s="33" t="n"/>
      <c r="B190" s="33" t="n"/>
      <c r="C190" s="33" t="n"/>
      <c r="D190" s="33" t="n"/>
      <c r="E190" s="33" t="n"/>
      <c r="F190" s="33" t="n"/>
      <c r="G190" s="33" t="n"/>
      <c r="H190" s="33" t="n"/>
      <c r="I190" s="33" t="n"/>
      <c r="J190" s="33" t="n"/>
      <c r="K190" s="33" t="n"/>
      <c r="L190" s="33" t="n"/>
      <c r="M190" s="33" t="n"/>
      <c r="N190" s="33" t="n"/>
      <c r="O190" s="33" t="n"/>
      <c r="P190" s="33" t="n"/>
      <c r="Q190" s="33" t="n"/>
      <c r="R190" s="33" t="n"/>
      <c r="S190" s="33" t="n"/>
      <c r="T190" s="33" t="n"/>
      <c r="U190" s="33" t="n"/>
    </row>
    <row r="191">
      <c r="A191" s="33" t="n"/>
      <c r="B191" s="33" t="n"/>
      <c r="C191" s="33" t="n"/>
      <c r="D191" s="33" t="n"/>
      <c r="E191" s="33" t="n"/>
      <c r="F191" s="33" t="n"/>
      <c r="G191" s="33" t="n"/>
      <c r="H191" s="33" t="n"/>
      <c r="I191" s="33" t="n"/>
      <c r="J191" s="33" t="n"/>
      <c r="K191" s="33" t="n"/>
      <c r="L191" s="33" t="n"/>
      <c r="M191" s="33" t="n"/>
      <c r="N191" s="33" t="n"/>
      <c r="O191" s="33" t="n"/>
      <c r="P191" s="33" t="n"/>
      <c r="Q191" s="33" t="n"/>
      <c r="R191" s="33" t="n"/>
      <c r="S191" s="33" t="n"/>
      <c r="T191" s="33" t="n"/>
      <c r="U191" s="33" t="n"/>
    </row>
    <row r="192">
      <c r="A192" s="33" t="n"/>
      <c r="B192" s="33" t="n"/>
      <c r="C192" s="33" t="n"/>
      <c r="D192" s="33" t="n"/>
      <c r="E192" s="33" t="n"/>
      <c r="F192" s="33" t="n"/>
      <c r="G192" s="33" t="n"/>
      <c r="H192" s="33" t="n"/>
      <c r="I192" s="33" t="n"/>
      <c r="J192" s="33" t="n"/>
      <c r="K192" s="33" t="n"/>
      <c r="L192" s="33" t="n"/>
      <c r="M192" s="33" t="n"/>
      <c r="N192" s="33" t="n"/>
      <c r="O192" s="33" t="n"/>
      <c r="P192" s="33" t="n"/>
      <c r="Q192" s="33" t="n"/>
      <c r="R192" s="33" t="n"/>
      <c r="S192" s="33" t="n"/>
      <c r="T192" s="33" t="n"/>
      <c r="U192" s="33" t="n"/>
    </row>
    <row r="193">
      <c r="A193" s="33" t="n"/>
      <c r="B193" s="33" t="n"/>
      <c r="C193" s="33" t="n"/>
      <c r="D193" s="33" t="n"/>
      <c r="E193" s="33" t="n"/>
      <c r="F193" s="33" t="n"/>
      <c r="G193" s="33" t="n"/>
      <c r="H193" s="33" t="n"/>
      <c r="I193" s="33" t="n"/>
      <c r="J193" s="33" t="n"/>
      <c r="K193" s="33" t="n"/>
      <c r="L193" s="33" t="n"/>
      <c r="M193" s="33" t="n"/>
      <c r="N193" s="33" t="n"/>
      <c r="O193" s="33" t="n"/>
      <c r="P193" s="33" t="n"/>
      <c r="Q193" s="33" t="n"/>
      <c r="R193" s="33" t="n"/>
      <c r="S193" s="33" t="n"/>
      <c r="T193" s="33" t="n"/>
      <c r="U193" s="33" t="n"/>
    </row>
    <row r="194">
      <c r="A194" s="33" t="n"/>
      <c r="B194" s="33" t="n"/>
      <c r="C194" s="33" t="n"/>
      <c r="D194" s="33" t="n"/>
      <c r="E194" s="33" t="n"/>
      <c r="F194" s="33" t="n"/>
      <c r="G194" s="33" t="n"/>
      <c r="H194" s="33" t="n"/>
      <c r="I194" s="33" t="n"/>
      <c r="J194" s="33" t="n"/>
      <c r="K194" s="33" t="n"/>
      <c r="L194" s="33" t="n"/>
      <c r="M194" s="33" t="n"/>
      <c r="N194" s="33" t="n"/>
      <c r="O194" s="33" t="n"/>
      <c r="P194" s="33" t="n"/>
      <c r="Q194" s="33" t="n"/>
      <c r="R194" s="33" t="n"/>
      <c r="S194" s="33" t="n"/>
      <c r="T194" s="33" t="n"/>
      <c r="U194" s="33" t="n"/>
    </row>
    <row r="195">
      <c r="A195" s="33" t="n"/>
      <c r="B195" s="33" t="n"/>
      <c r="C195" s="33" t="n"/>
      <c r="D195" s="33" t="n"/>
      <c r="E195" s="33" t="n"/>
      <c r="F195" s="33" t="n"/>
      <c r="G195" s="33" t="n"/>
      <c r="H195" s="33" t="n"/>
      <c r="I195" s="33" t="n"/>
      <c r="J195" s="33" t="n"/>
      <c r="K195" s="33" t="n"/>
      <c r="L195" s="33" t="n"/>
      <c r="M195" s="33" t="n"/>
      <c r="N195" s="33" t="n"/>
      <c r="O195" s="33" t="n"/>
      <c r="P195" s="33" t="n"/>
      <c r="Q195" s="33" t="n"/>
      <c r="R195" s="33" t="n"/>
      <c r="S195" s="33" t="n"/>
      <c r="T195" s="33" t="n"/>
      <c r="U195" s="33" t="n"/>
    </row>
    <row r="196">
      <c r="A196" s="33" t="n"/>
      <c r="B196" s="33" t="n"/>
      <c r="C196" s="33" t="n"/>
      <c r="D196" s="33" t="n"/>
      <c r="E196" s="33" t="n"/>
      <c r="F196" s="33" t="n"/>
      <c r="G196" s="33" t="n"/>
      <c r="H196" s="33" t="n"/>
      <c r="I196" s="33" t="n"/>
      <c r="J196" s="33" t="n"/>
      <c r="K196" s="33" t="n"/>
      <c r="L196" s="33" t="n"/>
      <c r="M196" s="33" t="n"/>
      <c r="N196" s="33" t="n"/>
      <c r="O196" s="33" t="n"/>
      <c r="P196" s="33" t="n"/>
      <c r="Q196" s="33" t="n"/>
      <c r="R196" s="33" t="n"/>
      <c r="S196" s="33" t="n"/>
      <c r="T196" s="33" t="n"/>
      <c r="U196" s="33" t="n"/>
    </row>
    <row r="197">
      <c r="A197" s="33" t="n"/>
      <c r="B197" s="33" t="n"/>
      <c r="C197" s="33" t="n"/>
      <c r="D197" s="33" t="n"/>
      <c r="E197" s="33" t="n"/>
      <c r="F197" s="33" t="n"/>
      <c r="G197" s="33" t="n"/>
      <c r="H197" s="33" t="n"/>
      <c r="I197" s="33" t="n"/>
      <c r="J197" s="33" t="n"/>
      <c r="K197" s="33" t="n"/>
      <c r="L197" s="33" t="n"/>
      <c r="M197" s="33" t="n"/>
      <c r="N197" s="33" t="n"/>
      <c r="O197" s="33" t="n"/>
      <c r="P197" s="33" t="n"/>
      <c r="Q197" s="33" t="n"/>
      <c r="R197" s="33" t="n"/>
      <c r="S197" s="33" t="n"/>
      <c r="T197" s="33" t="n"/>
      <c r="U197" s="33" t="n"/>
    </row>
    <row r="198">
      <c r="A198" s="33" t="n"/>
      <c r="B198" s="33" t="n"/>
      <c r="C198" s="33" t="n"/>
      <c r="D198" s="33" t="n"/>
      <c r="E198" s="33" t="n"/>
      <c r="F198" s="33" t="n"/>
      <c r="G198" s="33" t="n"/>
      <c r="H198" s="33" t="n"/>
      <c r="I198" s="33" t="n"/>
      <c r="J198" s="33" t="n"/>
      <c r="K198" s="33" t="n"/>
      <c r="L198" s="33" t="n"/>
      <c r="M198" s="33" t="n"/>
      <c r="N198" s="33" t="n"/>
      <c r="O198" s="33" t="n"/>
      <c r="P198" s="33" t="n"/>
      <c r="Q198" s="33" t="n"/>
      <c r="R198" s="33" t="n"/>
      <c r="S198" s="33" t="n"/>
      <c r="T198" s="33" t="n"/>
      <c r="U198" s="33" t="n"/>
    </row>
    <row r="199">
      <c r="A199" s="33" t="n"/>
      <c r="B199" s="33" t="n"/>
      <c r="C199" s="33" t="n"/>
      <c r="D199" s="33" t="n"/>
      <c r="E199" s="33" t="n"/>
      <c r="F199" s="33" t="n"/>
      <c r="G199" s="33" t="n"/>
      <c r="H199" s="33" t="n"/>
      <c r="I199" s="33" t="n"/>
      <c r="J199" s="33" t="n"/>
      <c r="K199" s="33" t="n"/>
      <c r="L199" s="33" t="n"/>
      <c r="M199" s="33" t="n"/>
      <c r="N199" s="33" t="n"/>
      <c r="O199" s="33" t="n"/>
      <c r="P199" s="33" t="n"/>
      <c r="Q199" s="33" t="n"/>
      <c r="R199" s="33" t="n"/>
      <c r="S199" s="33" t="n"/>
      <c r="T199" s="33" t="n"/>
      <c r="U199" s="33" t="n"/>
    </row>
    <row r="200">
      <c r="A200" s="33" t="n"/>
      <c r="B200" s="33" t="n"/>
      <c r="C200" s="33" t="n"/>
      <c r="D200" s="33" t="n"/>
      <c r="E200" s="33" t="n"/>
      <c r="F200" s="33" t="n"/>
      <c r="G200" s="33" t="n"/>
      <c r="H200" s="33" t="n"/>
      <c r="I200" s="33" t="n"/>
      <c r="J200" s="33" t="n"/>
      <c r="K200" s="33" t="n"/>
      <c r="L200" s="33" t="n"/>
      <c r="M200" s="33" t="n"/>
      <c r="N200" s="33" t="n"/>
      <c r="O200" s="33" t="n"/>
      <c r="P200" s="33" t="n"/>
      <c r="Q200" s="33" t="n"/>
      <c r="R200" s="33" t="n"/>
      <c r="S200" s="33" t="n"/>
      <c r="T200" s="33" t="n"/>
      <c r="U200" s="33" t="n"/>
    </row>
    <row r="201">
      <c r="A201" s="33" t="n"/>
      <c r="B201" s="33" t="n"/>
      <c r="C201" s="33" t="n"/>
      <c r="D201" s="33" t="n"/>
      <c r="E201" s="33" t="n"/>
      <c r="F201" s="33" t="n"/>
      <c r="G201" s="33" t="n"/>
      <c r="H201" s="33" t="n"/>
      <c r="I201" s="33" t="n"/>
      <c r="J201" s="33" t="n"/>
      <c r="K201" s="33" t="n"/>
      <c r="L201" s="33" t="n"/>
      <c r="M201" s="33" t="n"/>
      <c r="N201" s="33" t="n"/>
      <c r="O201" s="33" t="n"/>
      <c r="P201" s="33" t="n"/>
      <c r="Q201" s="33" t="n"/>
      <c r="R201" s="33" t="n"/>
      <c r="S201" s="33" t="n"/>
      <c r="T201" s="33" t="n"/>
      <c r="U201" s="33" t="n"/>
    </row>
    <row r="202">
      <c r="A202" s="33" t="n"/>
      <c r="B202" s="33" t="n"/>
      <c r="C202" s="33" t="n"/>
      <c r="D202" s="33" t="n"/>
      <c r="E202" s="33" t="n"/>
      <c r="F202" s="33" t="n"/>
      <c r="G202" s="33" t="n"/>
      <c r="H202" s="33" t="n"/>
      <c r="I202" s="33" t="n"/>
      <c r="J202" s="33" t="n"/>
      <c r="K202" s="33" t="n"/>
      <c r="L202" s="33" t="n"/>
      <c r="M202" s="33" t="n"/>
      <c r="N202" s="33" t="n"/>
      <c r="O202" s="33" t="n"/>
      <c r="P202" s="33" t="n"/>
      <c r="Q202" s="33" t="n"/>
      <c r="R202" s="33" t="n"/>
      <c r="S202" s="33" t="n"/>
      <c r="T202" s="33" t="n"/>
      <c r="U202" s="33" t="n"/>
    </row>
    <row r="203">
      <c r="A203" s="33" t="n"/>
      <c r="B203" s="33" t="n"/>
      <c r="C203" s="33" t="n"/>
      <c r="D203" s="33" t="n"/>
      <c r="E203" s="33" t="n"/>
      <c r="F203" s="33" t="n"/>
      <c r="G203" s="33" t="n"/>
      <c r="H203" s="33" t="n"/>
      <c r="I203" s="33" t="n"/>
      <c r="J203" s="33" t="n"/>
      <c r="K203" s="33" t="n"/>
      <c r="L203" s="33" t="n"/>
      <c r="M203" s="33" t="n"/>
      <c r="N203" s="33" t="n"/>
      <c r="O203" s="33" t="n"/>
      <c r="P203" s="33" t="n"/>
      <c r="Q203" s="33" t="n"/>
      <c r="R203" s="33" t="n"/>
      <c r="S203" s="33" t="n"/>
      <c r="T203" s="33" t="n"/>
      <c r="U203" s="33" t="n"/>
    </row>
    <row r="204">
      <c r="A204" s="33" t="n"/>
      <c r="B204" s="33" t="n"/>
      <c r="C204" s="33" t="n"/>
      <c r="D204" s="33" t="n"/>
      <c r="E204" s="33" t="n"/>
      <c r="F204" s="33" t="n"/>
      <c r="G204" s="33" t="n"/>
      <c r="H204" s="33" t="n"/>
      <c r="I204" s="33" t="n"/>
      <c r="J204" s="33" t="n"/>
      <c r="K204" s="33" t="n"/>
      <c r="L204" s="33" t="n"/>
      <c r="M204" s="33" t="n"/>
      <c r="N204" s="33" t="n"/>
      <c r="O204" s="33" t="n"/>
      <c r="P204" s="33" t="n"/>
      <c r="Q204" s="33" t="n"/>
      <c r="R204" s="33" t="n"/>
      <c r="S204" s="33" t="n"/>
      <c r="T204" s="33" t="n"/>
      <c r="U204" s="33" t="n"/>
    </row>
    <row r="205">
      <c r="A205" s="33" t="n"/>
      <c r="B205" s="33" t="n"/>
      <c r="C205" s="33" t="n"/>
      <c r="D205" s="33" t="n"/>
      <c r="E205" s="33" t="n"/>
      <c r="F205" s="33" t="n"/>
      <c r="G205" s="33" t="n"/>
      <c r="H205" s="33" t="n"/>
      <c r="I205" s="33" t="n"/>
      <c r="J205" s="33" t="n"/>
      <c r="K205" s="33" t="n"/>
      <c r="L205" s="33" t="n"/>
      <c r="M205" s="33" t="n"/>
      <c r="N205" s="33" t="n"/>
      <c r="O205" s="33" t="n"/>
      <c r="P205" s="33" t="n"/>
      <c r="Q205" s="33" t="n"/>
      <c r="R205" s="33" t="n"/>
      <c r="S205" s="33" t="n"/>
      <c r="T205" s="33" t="n"/>
      <c r="U205" s="33" t="n"/>
    </row>
    <row r="206">
      <c r="A206" s="33" t="n"/>
      <c r="B206" s="33" t="n"/>
      <c r="C206" s="33" t="n"/>
      <c r="D206" s="33" t="n"/>
      <c r="E206" s="33" t="n"/>
      <c r="F206" s="33" t="n"/>
      <c r="G206" s="33" t="n"/>
      <c r="H206" s="33" t="n"/>
      <c r="I206" s="33" t="n"/>
      <c r="J206" s="33" t="n"/>
      <c r="K206" s="33" t="n"/>
      <c r="L206" s="33" t="n"/>
      <c r="M206" s="33" t="n"/>
      <c r="N206" s="33" t="n"/>
      <c r="O206" s="33" t="n"/>
      <c r="P206" s="33" t="n"/>
      <c r="Q206" s="33" t="n"/>
      <c r="R206" s="33" t="n"/>
      <c r="S206" s="33" t="n"/>
      <c r="T206" s="33" t="n"/>
      <c r="U206" s="33" t="n"/>
    </row>
    <row r="207">
      <c r="A207" s="33" t="n"/>
      <c r="B207" s="33" t="n"/>
      <c r="C207" s="33" t="n"/>
      <c r="D207" s="33" t="n"/>
      <c r="E207" s="33" t="n"/>
      <c r="F207" s="33" t="n"/>
      <c r="G207" s="33" t="n"/>
      <c r="H207" s="33" t="n"/>
      <c r="I207" s="33" t="n"/>
      <c r="J207" s="33" t="n"/>
      <c r="K207" s="33" t="n"/>
      <c r="L207" s="33" t="n"/>
      <c r="M207" s="33" t="n"/>
      <c r="N207" s="33" t="n"/>
      <c r="O207" s="33" t="n"/>
      <c r="P207" s="33" t="n"/>
      <c r="Q207" s="33" t="n"/>
      <c r="R207" s="33" t="n"/>
      <c r="S207" s="33" t="n"/>
      <c r="T207" s="33" t="n"/>
      <c r="U207" s="33" t="n"/>
    </row>
    <row r="208">
      <c r="A208" s="33" t="n"/>
      <c r="B208" s="33" t="n"/>
      <c r="C208" s="33" t="n"/>
      <c r="D208" s="33" t="n"/>
      <c r="E208" s="33" t="n"/>
      <c r="F208" s="33" t="n"/>
      <c r="G208" s="33" t="n"/>
      <c r="H208" s="33" t="n"/>
      <c r="I208" s="33" t="n"/>
      <c r="J208" s="33" t="n"/>
      <c r="K208" s="33" t="n"/>
      <c r="L208" s="33" t="n"/>
      <c r="M208" s="33" t="n"/>
      <c r="N208" s="33" t="n"/>
      <c r="O208" s="33" t="n"/>
      <c r="P208" s="33" t="n"/>
      <c r="Q208" s="33" t="n"/>
      <c r="R208" s="33" t="n"/>
      <c r="S208" s="33" t="n"/>
      <c r="T208" s="33" t="n"/>
      <c r="U208" s="33" t="n"/>
    </row>
    <row r="209">
      <c r="A209" s="33" t="n"/>
      <c r="B209" s="33" t="n"/>
      <c r="C209" s="33" t="n"/>
      <c r="D209" s="33" t="n"/>
      <c r="E209" s="33" t="n"/>
      <c r="F209" s="33" t="n"/>
      <c r="G209" s="33" t="n"/>
      <c r="H209" s="33" t="n"/>
      <c r="I209" s="33" t="n"/>
      <c r="J209" s="33" t="n"/>
      <c r="K209" s="33" t="n"/>
      <c r="L209" s="33" t="n"/>
      <c r="M209" s="33" t="n"/>
      <c r="N209" s="33" t="n"/>
      <c r="O209" s="33" t="n"/>
      <c r="P209" s="33" t="n"/>
      <c r="Q209" s="33" t="n"/>
      <c r="R209" s="33" t="n"/>
      <c r="S209" s="33" t="n"/>
      <c r="T209" s="33" t="n"/>
      <c r="U209" s="33" t="n"/>
    </row>
    <row r="210">
      <c r="A210" s="33" t="n"/>
      <c r="B210" s="33" t="n"/>
      <c r="C210" s="33" t="n"/>
      <c r="D210" s="33" t="n"/>
      <c r="E210" s="33" t="n"/>
      <c r="F210" s="33" t="n"/>
      <c r="G210" s="33" t="n"/>
      <c r="H210" s="33" t="n"/>
      <c r="I210" s="33" t="n"/>
      <c r="J210" s="33" t="n"/>
      <c r="K210" s="33" t="n"/>
      <c r="L210" s="33" t="n"/>
      <c r="M210" s="33" t="n"/>
      <c r="N210" s="33" t="n"/>
      <c r="O210" s="33" t="n"/>
      <c r="P210" s="33" t="n"/>
      <c r="Q210" s="33" t="n"/>
      <c r="R210" s="33" t="n"/>
      <c r="S210" s="33" t="n"/>
      <c r="T210" s="33" t="n"/>
      <c r="U210" s="33" t="n"/>
    </row>
    <row r="211">
      <c r="A211" s="33" t="n"/>
      <c r="B211" s="33" t="n"/>
      <c r="C211" s="33" t="n"/>
      <c r="D211" s="33" t="n"/>
      <c r="E211" s="33" t="n"/>
      <c r="F211" s="33" t="n"/>
      <c r="G211" s="33" t="n"/>
      <c r="H211" s="33" t="n"/>
      <c r="I211" s="33" t="n"/>
      <c r="J211" s="33" t="n"/>
      <c r="K211" s="33" t="n"/>
      <c r="L211" s="33" t="n"/>
      <c r="M211" s="33" t="n"/>
      <c r="N211" s="33" t="n"/>
      <c r="O211" s="33" t="n"/>
      <c r="P211" s="33" t="n"/>
      <c r="Q211" s="33" t="n"/>
      <c r="R211" s="33" t="n"/>
      <c r="S211" s="33" t="n"/>
      <c r="T211" s="33" t="n"/>
      <c r="U211" s="33" t="n"/>
    </row>
    <row r="212">
      <c r="A212" s="33" t="n"/>
      <c r="B212" s="33" t="n"/>
      <c r="C212" s="33" t="n"/>
      <c r="D212" s="33" t="n"/>
      <c r="E212" s="33" t="n"/>
      <c r="F212" s="33" t="n"/>
      <c r="G212" s="33" t="n"/>
      <c r="H212" s="33" t="n"/>
      <c r="I212" s="33" t="n"/>
      <c r="J212" s="33" t="n"/>
      <c r="K212" s="33" t="n"/>
      <c r="L212" s="33" t="n"/>
      <c r="M212" s="33" t="n"/>
      <c r="N212" s="33" t="n"/>
      <c r="O212" s="33" t="n"/>
      <c r="P212" s="33" t="n"/>
      <c r="Q212" s="33" t="n"/>
      <c r="R212" s="33" t="n"/>
      <c r="S212" s="33" t="n"/>
      <c r="T212" s="33" t="n"/>
      <c r="U212" s="33" t="n"/>
    </row>
    <row r="213">
      <c r="A213" s="33" t="n"/>
      <c r="B213" s="33" t="n"/>
      <c r="C213" s="33" t="n"/>
      <c r="D213" s="33" t="n"/>
      <c r="E213" s="33" t="n"/>
      <c r="F213" s="33" t="n"/>
      <c r="G213" s="33" t="n"/>
      <c r="H213" s="33" t="n"/>
      <c r="I213" s="33" t="n"/>
      <c r="J213" s="33" t="n"/>
      <c r="K213" s="33" t="n"/>
      <c r="L213" s="33" t="n"/>
      <c r="M213" s="33" t="n"/>
      <c r="N213" s="33" t="n"/>
      <c r="O213" s="33" t="n"/>
      <c r="P213" s="33" t="n"/>
      <c r="Q213" s="33" t="n"/>
      <c r="R213" s="33" t="n"/>
      <c r="S213" s="33" t="n"/>
      <c r="T213" s="33" t="n"/>
      <c r="U213" s="33" t="n"/>
    </row>
    <row r="214">
      <c r="A214" s="33" t="n"/>
      <c r="B214" s="33" t="n"/>
      <c r="C214" s="33" t="n"/>
      <c r="D214" s="33" t="n"/>
      <c r="E214" s="33" t="n"/>
      <c r="F214" s="33" t="n"/>
      <c r="G214" s="33" t="n"/>
      <c r="H214" s="33" t="n"/>
      <c r="I214" s="33" t="n"/>
      <c r="J214" s="33" t="n"/>
      <c r="K214" s="33" t="n"/>
      <c r="L214" s="33" t="n"/>
      <c r="M214" s="33" t="n"/>
      <c r="N214" s="33" t="n"/>
      <c r="O214" s="33" t="n"/>
      <c r="P214" s="33" t="n"/>
      <c r="Q214" s="33" t="n"/>
      <c r="R214" s="33" t="n"/>
      <c r="S214" s="33" t="n"/>
      <c r="T214" s="33" t="n"/>
      <c r="U214" s="33" t="n"/>
    </row>
    <row r="215">
      <c r="A215" s="33" t="n"/>
      <c r="B215" s="33" t="n"/>
      <c r="C215" s="33" t="n"/>
      <c r="D215" s="33" t="n"/>
      <c r="E215" s="33" t="n"/>
      <c r="F215" s="33" t="n"/>
      <c r="G215" s="33" t="n"/>
      <c r="H215" s="33" t="n"/>
      <c r="I215" s="33" t="n"/>
      <c r="J215" s="33" t="n"/>
      <c r="K215" s="33" t="n"/>
      <c r="L215" s="33" t="n"/>
      <c r="M215" s="33" t="n"/>
      <c r="N215" s="33" t="n"/>
      <c r="O215" s="33" t="n"/>
      <c r="P215" s="33" t="n"/>
      <c r="Q215" s="33" t="n"/>
      <c r="R215" s="33" t="n"/>
      <c r="S215" s="33" t="n"/>
      <c r="T215" s="33" t="n"/>
      <c r="U215" s="33" t="n"/>
    </row>
    <row r="216">
      <c r="A216" s="33" t="n"/>
      <c r="B216" s="33" t="n"/>
      <c r="C216" s="33" t="n"/>
      <c r="D216" s="33" t="n"/>
      <c r="E216" s="33" t="n"/>
      <c r="F216" s="33" t="n"/>
      <c r="G216" s="33" t="n"/>
      <c r="H216" s="33" t="n"/>
      <c r="I216" s="33" t="n"/>
      <c r="J216" s="33" t="n"/>
      <c r="K216" s="33" t="n"/>
      <c r="L216" s="33" t="n"/>
      <c r="M216" s="33" t="n"/>
      <c r="N216" s="33" t="n"/>
      <c r="O216" s="33" t="n"/>
      <c r="P216" s="33" t="n"/>
      <c r="Q216" s="33" t="n"/>
      <c r="R216" s="33" t="n"/>
      <c r="S216" s="33" t="n"/>
      <c r="T216" s="33" t="n"/>
      <c r="U216" s="33" t="n"/>
    </row>
    <row r="217">
      <c r="A217" s="33" t="n"/>
      <c r="B217" s="33" t="n"/>
      <c r="C217" s="33" t="n"/>
      <c r="D217" s="33" t="n"/>
      <c r="E217" s="33" t="n"/>
      <c r="F217" s="33" t="n"/>
      <c r="G217" s="33" t="n"/>
      <c r="H217" s="33" t="n"/>
      <c r="I217" s="33" t="n"/>
      <c r="J217" s="33" t="n"/>
      <c r="K217" s="33" t="n"/>
      <c r="L217" s="33" t="n"/>
      <c r="M217" s="33" t="n"/>
      <c r="N217" s="33" t="n"/>
      <c r="O217" s="33" t="n"/>
      <c r="P217" s="33" t="n"/>
      <c r="Q217" s="33" t="n"/>
      <c r="R217" s="33" t="n"/>
      <c r="S217" s="33" t="n"/>
      <c r="T217" s="33" t="n"/>
      <c r="U217" s="33" t="n"/>
    </row>
    <row r="218">
      <c r="A218" s="33" t="n"/>
      <c r="B218" s="33" t="n"/>
      <c r="C218" s="33" t="n"/>
      <c r="D218" s="33" t="n"/>
      <c r="E218" s="33" t="n"/>
      <c r="F218" s="33" t="n"/>
      <c r="G218" s="33" t="n"/>
      <c r="H218" s="33" t="n"/>
      <c r="I218" s="33" t="n"/>
      <c r="J218" s="33" t="n"/>
      <c r="K218" s="33" t="n"/>
      <c r="L218" s="33" t="n"/>
      <c r="M218" s="33" t="n"/>
      <c r="N218" s="33" t="n"/>
      <c r="O218" s="33" t="n"/>
      <c r="P218" s="33" t="n"/>
      <c r="Q218" s="33" t="n"/>
      <c r="R218" s="33" t="n"/>
      <c r="S218" s="33" t="n"/>
      <c r="T218" s="33" t="n"/>
      <c r="U218" s="33" t="n"/>
    </row>
    <row r="219">
      <c r="A219" s="33" t="n"/>
      <c r="B219" s="33" t="n"/>
      <c r="C219" s="33" t="n"/>
      <c r="D219" s="33" t="n"/>
      <c r="E219" s="33" t="n"/>
      <c r="F219" s="33" t="n"/>
      <c r="G219" s="33" t="n"/>
      <c r="H219" s="33" t="n"/>
      <c r="I219" s="33" t="n"/>
      <c r="J219" s="33" t="n"/>
      <c r="K219" s="33" t="n"/>
      <c r="L219" s="33" t="n"/>
      <c r="M219" s="33" t="n"/>
      <c r="N219" s="33" t="n"/>
      <c r="O219" s="33" t="n"/>
      <c r="P219" s="33" t="n"/>
      <c r="Q219" s="33" t="n"/>
      <c r="R219" s="33" t="n"/>
      <c r="S219" s="33" t="n"/>
      <c r="T219" s="33" t="n"/>
      <c r="U219" s="33" t="n"/>
    </row>
    <row r="220">
      <c r="A220" s="33" t="n"/>
      <c r="B220" s="33" t="n"/>
      <c r="C220" s="33" t="n"/>
      <c r="D220" s="33" t="n"/>
      <c r="E220" s="33" t="n"/>
      <c r="F220" s="33" t="n"/>
      <c r="G220" s="33" t="n"/>
      <c r="H220" s="33" t="n"/>
      <c r="I220" s="33" t="n"/>
      <c r="J220" s="33" t="n"/>
      <c r="K220" s="33" t="n"/>
      <c r="L220" s="33" t="n"/>
      <c r="M220" s="33" t="n"/>
      <c r="N220" s="33" t="n"/>
      <c r="O220" s="33" t="n"/>
      <c r="P220" s="33" t="n"/>
      <c r="Q220" s="33" t="n"/>
      <c r="R220" s="33" t="n"/>
      <c r="S220" s="33" t="n"/>
      <c r="T220" s="33" t="n"/>
      <c r="U220" s="33" t="n"/>
    </row>
    <row r="221">
      <c r="A221" s="33" t="n"/>
      <c r="B221" s="33" t="n"/>
      <c r="C221" s="33" t="n"/>
      <c r="D221" s="33" t="n"/>
      <c r="E221" s="33" t="n"/>
      <c r="F221" s="33" t="n"/>
      <c r="G221" s="33" t="n"/>
      <c r="H221" s="33" t="n"/>
      <c r="I221" s="33" t="n"/>
      <c r="J221" s="33" t="n"/>
      <c r="K221" s="33" t="n"/>
      <c r="L221" s="33" t="n"/>
      <c r="M221" s="33" t="n"/>
      <c r="N221" s="33" t="n"/>
      <c r="O221" s="33" t="n"/>
      <c r="P221" s="33" t="n"/>
      <c r="Q221" s="33" t="n"/>
      <c r="R221" s="33" t="n"/>
      <c r="S221" s="33" t="n"/>
      <c r="T221" s="33" t="n"/>
      <c r="U221" s="33" t="n"/>
    </row>
    <row r="222">
      <c r="A222" s="33" t="n"/>
      <c r="B222" s="33" t="n"/>
      <c r="C222" s="33" t="n"/>
      <c r="D222" s="33" t="n"/>
      <c r="E222" s="33" t="n"/>
      <c r="F222" s="33" t="n"/>
      <c r="G222" s="33" t="n"/>
      <c r="H222" s="33" t="n"/>
      <c r="I222" s="33" t="n"/>
      <c r="J222" s="33" t="n"/>
      <c r="K222" s="33" t="n"/>
      <c r="L222" s="33" t="n"/>
      <c r="M222" s="33" t="n"/>
      <c r="N222" s="33" t="n"/>
      <c r="O222" s="33" t="n"/>
      <c r="P222" s="33" t="n"/>
      <c r="Q222" s="33" t="n"/>
      <c r="R222" s="33" t="n"/>
      <c r="S222" s="33" t="n"/>
      <c r="T222" s="33" t="n"/>
      <c r="U222" s="33" t="n"/>
    </row>
    <row r="223">
      <c r="A223" s="33" t="n"/>
      <c r="B223" s="33" t="n"/>
      <c r="C223" s="33" t="n"/>
      <c r="D223" s="33" t="n"/>
      <c r="E223" s="33" t="n"/>
      <c r="F223" s="33" t="n"/>
      <c r="G223" s="33" t="n"/>
      <c r="H223" s="33" t="n"/>
      <c r="I223" s="33" t="n"/>
      <c r="J223" s="33" t="n"/>
      <c r="K223" s="33" t="n"/>
      <c r="L223" s="33" t="n"/>
      <c r="M223" s="33" t="n"/>
      <c r="N223" s="33" t="n"/>
      <c r="O223" s="33" t="n"/>
      <c r="P223" s="33" t="n"/>
      <c r="Q223" s="33" t="n"/>
      <c r="R223" s="33" t="n"/>
      <c r="S223" s="33" t="n"/>
      <c r="T223" s="33" t="n"/>
      <c r="U223" s="33" t="n"/>
    </row>
    <row r="224">
      <c r="A224" s="33" t="n"/>
      <c r="B224" s="33" t="n"/>
      <c r="C224" s="33" t="n"/>
      <c r="D224" s="33" t="n"/>
      <c r="E224" s="33" t="n"/>
      <c r="F224" s="33" t="n"/>
      <c r="G224" s="33" t="n"/>
      <c r="H224" s="33" t="n"/>
      <c r="I224" s="33" t="n"/>
      <c r="J224" s="33" t="n"/>
      <c r="K224" s="33" t="n"/>
      <c r="L224" s="33" t="n"/>
      <c r="M224" s="33" t="n"/>
      <c r="N224" s="33" t="n"/>
      <c r="O224" s="33" t="n"/>
      <c r="P224" s="33" t="n"/>
      <c r="Q224" s="33" t="n"/>
      <c r="R224" s="33" t="n"/>
      <c r="S224" s="33" t="n"/>
      <c r="T224" s="33" t="n"/>
      <c r="U224" s="33" t="n"/>
    </row>
    <row r="225">
      <c r="A225" s="33" t="n"/>
      <c r="B225" s="33" t="n"/>
      <c r="C225" s="33" t="n"/>
      <c r="D225" s="33" t="n"/>
      <c r="E225" s="33" t="n"/>
      <c r="F225" s="33" t="n"/>
      <c r="G225" s="33" t="n"/>
      <c r="H225" s="33" t="n"/>
      <c r="I225" s="33" t="n"/>
      <c r="J225" s="33" t="n"/>
      <c r="K225" s="33" t="n"/>
      <c r="L225" s="33" t="n"/>
      <c r="M225" s="33" t="n"/>
      <c r="N225" s="33" t="n"/>
      <c r="O225" s="33" t="n"/>
      <c r="P225" s="33" t="n"/>
      <c r="Q225" s="33" t="n"/>
      <c r="R225" s="33" t="n"/>
      <c r="S225" s="33" t="n"/>
      <c r="T225" s="33" t="n"/>
      <c r="U225" s="33" t="n"/>
    </row>
    <row r="226">
      <c r="A226" s="33" t="n"/>
      <c r="B226" s="33" t="n"/>
      <c r="C226" s="33" t="n"/>
      <c r="D226" s="33" t="n"/>
      <c r="E226" s="33" t="n"/>
      <c r="F226" s="33" t="n"/>
      <c r="G226" s="33" t="n"/>
      <c r="H226" s="33" t="n"/>
      <c r="I226" s="33" t="n"/>
      <c r="J226" s="33" t="n"/>
      <c r="K226" s="33" t="n"/>
      <c r="L226" s="33" t="n"/>
      <c r="M226" s="33" t="n"/>
      <c r="N226" s="33" t="n"/>
      <c r="O226" s="33" t="n"/>
      <c r="P226" s="33" t="n"/>
      <c r="Q226" s="33" t="n"/>
      <c r="R226" s="33" t="n"/>
      <c r="S226" s="33" t="n"/>
      <c r="T226" s="33" t="n"/>
      <c r="U226" s="33" t="n"/>
    </row>
    <row r="227">
      <c r="A227" s="33" t="n"/>
      <c r="B227" s="33" t="n"/>
      <c r="C227" s="33" t="n"/>
      <c r="D227" s="33" t="n"/>
      <c r="E227" s="33" t="n"/>
      <c r="F227" s="33" t="n"/>
      <c r="G227" s="33" t="n"/>
      <c r="H227" s="33" t="n"/>
      <c r="I227" s="33" t="n"/>
      <c r="J227" s="33" t="n"/>
      <c r="K227" s="33" t="n"/>
      <c r="L227" s="33" t="n"/>
      <c r="M227" s="33" t="n"/>
      <c r="N227" s="33" t="n"/>
      <c r="O227" s="33" t="n"/>
      <c r="P227" s="33" t="n"/>
      <c r="Q227" s="33" t="n"/>
      <c r="R227" s="33" t="n"/>
      <c r="S227" s="33" t="n"/>
      <c r="T227" s="33" t="n"/>
      <c r="U227" s="33" t="n"/>
    </row>
    <row r="228">
      <c r="A228" s="33" t="n"/>
      <c r="B228" s="33" t="n"/>
      <c r="C228" s="33" t="n"/>
      <c r="D228" s="33" t="n"/>
      <c r="E228" s="33" t="n"/>
      <c r="F228" s="33" t="n"/>
      <c r="G228" s="33" t="n"/>
      <c r="H228" s="33" t="n"/>
      <c r="I228" s="33" t="n"/>
      <c r="J228" s="33" t="n"/>
      <c r="K228" s="33" t="n"/>
      <c r="L228" s="33" t="n"/>
      <c r="M228" s="33" t="n"/>
      <c r="N228" s="33" t="n"/>
      <c r="O228" s="33" t="n"/>
      <c r="P228" s="33" t="n"/>
      <c r="Q228" s="33" t="n"/>
      <c r="R228" s="33" t="n"/>
      <c r="S228" s="33" t="n"/>
      <c r="T228" s="33" t="n"/>
      <c r="U228" s="33" t="n"/>
    </row>
    <row r="229">
      <c r="A229" s="33" t="n"/>
      <c r="B229" s="33" t="n"/>
      <c r="C229" s="33" t="n"/>
      <c r="D229" s="33" t="n"/>
      <c r="E229" s="33" t="n"/>
      <c r="F229" s="33" t="n"/>
      <c r="G229" s="33" t="n"/>
      <c r="H229" s="33" t="n"/>
      <c r="I229" s="33" t="n"/>
      <c r="J229" s="33" t="n"/>
      <c r="K229" s="33" t="n"/>
      <c r="L229" s="33" t="n"/>
      <c r="M229" s="33" t="n"/>
      <c r="N229" s="33" t="n"/>
      <c r="O229" s="33" t="n"/>
      <c r="P229" s="33" t="n"/>
      <c r="Q229" s="33" t="n"/>
      <c r="R229" s="33" t="n"/>
      <c r="S229" s="33" t="n"/>
      <c r="T229" s="33" t="n"/>
      <c r="U229" s="33" t="n"/>
    </row>
    <row r="230">
      <c r="A230" s="33" t="n"/>
      <c r="B230" s="33" t="n"/>
      <c r="C230" s="33" t="n"/>
      <c r="D230" s="33" t="n"/>
      <c r="E230" s="33" t="n"/>
      <c r="F230" s="33" t="n"/>
      <c r="G230" s="33" t="n"/>
      <c r="H230" s="33" t="n"/>
      <c r="I230" s="33" t="n"/>
      <c r="J230" s="33" t="n"/>
      <c r="K230" s="33" t="n"/>
      <c r="L230" s="33" t="n"/>
      <c r="M230" s="33" t="n"/>
      <c r="N230" s="33" t="n"/>
      <c r="O230" s="33" t="n"/>
      <c r="P230" s="33" t="n"/>
      <c r="Q230" s="33" t="n"/>
      <c r="R230" s="33" t="n"/>
      <c r="S230" s="33" t="n"/>
      <c r="T230" s="33" t="n"/>
      <c r="U230" s="33" t="n"/>
    </row>
    <row r="231">
      <c r="A231" s="33" t="n"/>
      <c r="B231" s="33" t="n"/>
      <c r="C231" s="33" t="n"/>
      <c r="D231" s="33" t="n"/>
      <c r="E231" s="33" t="n"/>
      <c r="F231" s="33" t="n"/>
      <c r="G231" s="33" t="n"/>
      <c r="H231" s="33" t="n"/>
      <c r="I231" s="33" t="n"/>
      <c r="J231" s="33" t="n"/>
      <c r="K231" s="33" t="n"/>
      <c r="L231" s="33" t="n"/>
      <c r="M231" s="33" t="n"/>
      <c r="N231" s="33" t="n"/>
      <c r="O231" s="33" t="n"/>
      <c r="P231" s="33" t="n"/>
      <c r="Q231" s="33" t="n"/>
      <c r="R231" s="33" t="n"/>
      <c r="S231" s="33" t="n"/>
      <c r="T231" s="33" t="n"/>
      <c r="U231" s="33" t="n"/>
    </row>
    <row r="232">
      <c r="A232" s="33" t="n"/>
      <c r="B232" s="33" t="n"/>
      <c r="C232" s="33" t="n"/>
      <c r="D232" s="33" t="n"/>
      <c r="E232" s="33" t="n"/>
      <c r="F232" s="33" t="n"/>
      <c r="G232" s="33" t="n"/>
      <c r="H232" s="33" t="n"/>
      <c r="I232" s="33" t="n"/>
      <c r="J232" s="33" t="n"/>
      <c r="K232" s="33" t="n"/>
      <c r="L232" s="33" t="n"/>
      <c r="M232" s="33" t="n"/>
      <c r="N232" s="33" t="n"/>
      <c r="O232" s="33" t="n"/>
      <c r="P232" s="33" t="n"/>
      <c r="Q232" s="33" t="n"/>
      <c r="R232" s="33" t="n"/>
      <c r="S232" s="33" t="n"/>
      <c r="T232" s="33" t="n"/>
      <c r="U232" s="33" t="n"/>
    </row>
    <row r="233">
      <c r="A233" s="33" t="n"/>
      <c r="B233" s="33" t="n"/>
      <c r="C233" s="33" t="n"/>
      <c r="D233" s="33" t="n"/>
      <c r="E233" s="33" t="n"/>
      <c r="F233" s="33" t="n"/>
      <c r="G233" s="33" t="n"/>
      <c r="H233" s="33" t="n"/>
      <c r="I233" s="33" t="n"/>
      <c r="J233" s="33" t="n"/>
      <c r="K233" s="33" t="n"/>
      <c r="L233" s="33" t="n"/>
      <c r="M233" s="33" t="n"/>
      <c r="N233" s="33" t="n"/>
      <c r="O233" s="33" t="n"/>
      <c r="P233" s="33" t="n"/>
      <c r="Q233" s="33" t="n"/>
      <c r="R233" s="33" t="n"/>
      <c r="S233" s="33" t="n"/>
      <c r="T233" s="33" t="n"/>
      <c r="U233" s="33" t="n"/>
    </row>
    <row r="234">
      <c r="A234" s="33" t="n"/>
      <c r="B234" s="33" t="n"/>
      <c r="C234" s="33" t="n"/>
      <c r="D234" s="33" t="n"/>
      <c r="E234" s="33" t="n"/>
      <c r="F234" s="33" t="n"/>
      <c r="G234" s="33" t="n"/>
      <c r="H234" s="33" t="n"/>
      <c r="I234" s="33" t="n"/>
      <c r="J234" s="33" t="n"/>
      <c r="K234" s="33" t="n"/>
      <c r="L234" s="33" t="n"/>
      <c r="M234" s="33" t="n"/>
      <c r="N234" s="33" t="n"/>
      <c r="O234" s="33" t="n"/>
      <c r="P234" s="33" t="n"/>
      <c r="Q234" s="33" t="n"/>
      <c r="R234" s="33" t="n"/>
      <c r="S234" s="33" t="n"/>
      <c r="T234" s="33" t="n"/>
      <c r="U234" s="33" t="n"/>
    </row>
    <row r="235">
      <c r="A235" s="33" t="n"/>
      <c r="B235" s="33" t="n"/>
      <c r="C235" s="33" t="n"/>
      <c r="D235" s="33" t="n"/>
      <c r="E235" s="33" t="n"/>
      <c r="F235" s="33" t="n"/>
      <c r="G235" s="33" t="n"/>
      <c r="H235" s="33" t="n"/>
      <c r="I235" s="33" t="n"/>
      <c r="J235" s="33" t="n"/>
      <c r="K235" s="33" t="n"/>
      <c r="L235" s="33" t="n"/>
      <c r="M235" s="33" t="n"/>
      <c r="N235" s="33" t="n"/>
      <c r="O235" s="33" t="n"/>
      <c r="P235" s="33" t="n"/>
      <c r="Q235" s="33" t="n"/>
      <c r="R235" s="33" t="n"/>
      <c r="S235" s="33" t="n"/>
      <c r="T235" s="33" t="n"/>
      <c r="U235" s="33" t="n"/>
    </row>
    <row r="236">
      <c r="A236" s="33" t="n"/>
      <c r="B236" s="33" t="n"/>
      <c r="C236" s="33" t="n"/>
      <c r="D236" s="33" t="n"/>
      <c r="E236" s="33" t="n"/>
      <c r="F236" s="33" t="n"/>
      <c r="G236" s="33" t="n"/>
      <c r="H236" s="33" t="n"/>
      <c r="I236" s="33" t="n"/>
      <c r="J236" s="33" t="n"/>
      <c r="K236" s="33" t="n"/>
      <c r="L236" s="33" t="n"/>
      <c r="M236" s="33" t="n"/>
      <c r="N236" s="33" t="n"/>
      <c r="O236" s="33" t="n"/>
      <c r="P236" s="33" t="n"/>
      <c r="Q236" s="33" t="n"/>
      <c r="R236" s="33" t="n"/>
      <c r="S236" s="33" t="n"/>
      <c r="T236" s="33" t="n"/>
      <c r="U236" s="33" t="n"/>
    </row>
    <row r="237">
      <c r="A237" s="33" t="n"/>
      <c r="B237" s="33" t="n"/>
      <c r="C237" s="33" t="n"/>
      <c r="D237" s="33" t="n"/>
      <c r="E237" s="33" t="n"/>
      <c r="F237" s="33" t="n"/>
      <c r="G237" s="33" t="n"/>
      <c r="H237" s="33" t="n"/>
      <c r="I237" s="33" t="n"/>
      <c r="J237" s="33" t="n"/>
      <c r="K237" s="33" t="n"/>
      <c r="L237" s="33" t="n"/>
      <c r="M237" s="33" t="n"/>
      <c r="N237" s="33" t="n"/>
      <c r="O237" s="33" t="n"/>
      <c r="P237" s="33" t="n"/>
      <c r="Q237" s="33" t="n"/>
      <c r="R237" s="33" t="n"/>
      <c r="S237" s="33" t="n"/>
      <c r="T237" s="33" t="n"/>
      <c r="U237" s="33" t="n"/>
    </row>
    <row r="238">
      <c r="A238" s="33" t="n"/>
      <c r="B238" s="33" t="n"/>
      <c r="C238" s="33" t="n"/>
      <c r="D238" s="33" t="n"/>
      <c r="E238" s="33" t="n"/>
      <c r="F238" s="33" t="n"/>
      <c r="G238" s="33" t="n"/>
      <c r="H238" s="33" t="n"/>
      <c r="I238" s="33" t="n"/>
      <c r="J238" s="33" t="n"/>
      <c r="K238" s="33" t="n"/>
      <c r="L238" s="33" t="n"/>
      <c r="M238" s="33" t="n"/>
      <c r="N238" s="33" t="n"/>
      <c r="O238" s="33" t="n"/>
      <c r="P238" s="33" t="n"/>
      <c r="Q238" s="33" t="n"/>
      <c r="R238" s="33" t="n"/>
      <c r="S238" s="33" t="n"/>
      <c r="T238" s="33" t="n"/>
      <c r="U238" s="33" t="n"/>
    </row>
    <row r="239">
      <c r="A239" s="33" t="n"/>
      <c r="B239" s="33" t="n"/>
      <c r="C239" s="33" t="n"/>
      <c r="D239" s="33" t="n"/>
      <c r="E239" s="33" t="n"/>
      <c r="F239" s="33" t="n"/>
      <c r="G239" s="33" t="n"/>
      <c r="H239" s="33" t="n"/>
      <c r="I239" s="33" t="n"/>
      <c r="J239" s="33" t="n"/>
      <c r="K239" s="33" t="n"/>
      <c r="L239" s="33" t="n"/>
      <c r="M239" s="33" t="n"/>
      <c r="N239" s="33" t="n"/>
      <c r="O239" s="33" t="n"/>
      <c r="P239" s="33" t="n"/>
      <c r="Q239" s="33" t="n"/>
      <c r="R239" s="33" t="n"/>
      <c r="S239" s="33" t="n"/>
      <c r="T239" s="33" t="n"/>
      <c r="U239" s="33" t="n"/>
    </row>
    <row r="240">
      <c r="A240" s="33" t="n"/>
      <c r="B240" s="33" t="n"/>
      <c r="C240" s="33" t="n"/>
      <c r="D240" s="33" t="n"/>
      <c r="E240" s="33" t="n"/>
      <c r="F240" s="33" t="n"/>
      <c r="G240" s="33" t="n"/>
      <c r="H240" s="33" t="n"/>
      <c r="I240" s="33" t="n"/>
      <c r="J240" s="33" t="n"/>
      <c r="K240" s="33" t="n"/>
      <c r="L240" s="33" t="n"/>
      <c r="M240" s="33" t="n"/>
      <c r="N240" s="33" t="n"/>
      <c r="O240" s="33" t="n"/>
      <c r="P240" s="33" t="n"/>
      <c r="Q240" s="33" t="n"/>
      <c r="R240" s="33" t="n"/>
      <c r="S240" s="33" t="n"/>
      <c r="T240" s="33" t="n"/>
      <c r="U240" s="33" t="n"/>
    </row>
    <row r="241">
      <c r="A241" s="33" t="n"/>
      <c r="B241" s="33" t="n"/>
      <c r="C241" s="33" t="n"/>
      <c r="D241" s="33" t="n"/>
      <c r="E241" s="33" t="n"/>
      <c r="F241" s="33" t="n"/>
      <c r="G241" s="33" t="n"/>
      <c r="H241" s="33" t="n"/>
      <c r="I241" s="33" t="n"/>
      <c r="J241" s="33" t="n"/>
      <c r="K241" s="33" t="n"/>
      <c r="L241" s="33" t="n"/>
      <c r="M241" s="33" t="n"/>
      <c r="N241" s="33" t="n"/>
      <c r="O241" s="33" t="n"/>
      <c r="P241" s="33" t="n"/>
      <c r="Q241" s="33" t="n"/>
      <c r="R241" s="33" t="n"/>
      <c r="S241" s="33" t="n"/>
      <c r="T241" s="33" t="n"/>
      <c r="U241" s="33" t="n"/>
    </row>
    <row r="242">
      <c r="A242" s="33" t="n"/>
      <c r="B242" s="33" t="n"/>
      <c r="C242" s="33" t="n"/>
      <c r="D242" s="33" t="n"/>
      <c r="E242" s="33" t="n"/>
      <c r="F242" s="33" t="n"/>
      <c r="G242" s="33" t="n"/>
      <c r="H242" s="33" t="n"/>
      <c r="I242" s="33" t="n"/>
      <c r="J242" s="33" t="n"/>
      <c r="K242" s="33" t="n"/>
      <c r="L242" s="33" t="n"/>
      <c r="M242" s="33" t="n"/>
      <c r="N242" s="33" t="n"/>
      <c r="O242" s="33" t="n"/>
      <c r="P242" s="33" t="n"/>
      <c r="Q242" s="33" t="n"/>
      <c r="R242" s="33" t="n"/>
      <c r="S242" s="33" t="n"/>
      <c r="T242" s="33" t="n"/>
      <c r="U242" s="33" t="n"/>
    </row>
    <row r="243">
      <c r="A243" s="33" t="n"/>
      <c r="B243" s="33" t="n"/>
      <c r="C243" s="33" t="n"/>
      <c r="D243" s="33" t="n"/>
      <c r="E243" s="33" t="n"/>
      <c r="F243" s="33" t="n"/>
      <c r="G243" s="33" t="n"/>
      <c r="H243" s="33" t="n"/>
      <c r="I243" s="33" t="n"/>
      <c r="J243" s="33" t="n"/>
      <c r="K243" s="33" t="n"/>
      <c r="L243" s="33" t="n"/>
      <c r="M243" s="33" t="n"/>
      <c r="N243" s="33" t="n"/>
      <c r="O243" s="33" t="n"/>
      <c r="P243" s="33" t="n"/>
      <c r="Q243" s="33" t="n"/>
      <c r="R243" s="33" t="n"/>
      <c r="S243" s="33" t="n"/>
      <c r="T243" s="33" t="n"/>
      <c r="U243" s="33" t="n"/>
    </row>
    <row r="244">
      <c r="A244" s="33" t="n"/>
      <c r="B244" s="33" t="n"/>
      <c r="C244" s="33" t="n"/>
      <c r="D244" s="33" t="n"/>
      <c r="E244" s="33" t="n"/>
      <c r="F244" s="33" t="n"/>
      <c r="G244" s="33" t="n"/>
      <c r="H244" s="33" t="n"/>
      <c r="I244" s="33" t="n"/>
      <c r="J244" s="33" t="n"/>
      <c r="K244" s="33" t="n"/>
      <c r="L244" s="33" t="n"/>
      <c r="M244" s="33" t="n"/>
      <c r="N244" s="33" t="n"/>
      <c r="O244" s="33" t="n"/>
      <c r="P244" s="33" t="n"/>
      <c r="Q244" s="33" t="n"/>
      <c r="R244" s="33" t="n"/>
      <c r="S244" s="33" t="n"/>
      <c r="T244" s="33" t="n"/>
      <c r="U244" s="33" t="n"/>
    </row>
    <row r="245">
      <c r="A245" s="33" t="n"/>
      <c r="B245" s="33" t="n"/>
      <c r="C245" s="33" t="n"/>
      <c r="D245" s="33" t="n"/>
      <c r="E245" s="33" t="n"/>
      <c r="F245" s="33" t="n"/>
      <c r="G245" s="33" t="n"/>
      <c r="H245" s="33" t="n"/>
      <c r="I245" s="33" t="n"/>
      <c r="J245" s="33" t="n"/>
      <c r="K245" s="33" t="n"/>
      <c r="L245" s="33" t="n"/>
      <c r="M245" s="33" t="n"/>
      <c r="N245" s="33" t="n"/>
      <c r="O245" s="33" t="n"/>
      <c r="P245" s="33" t="n"/>
      <c r="Q245" s="33" t="n"/>
      <c r="R245" s="33" t="n"/>
      <c r="S245" s="33" t="n"/>
      <c r="T245" s="33" t="n"/>
      <c r="U245" s="33" t="n"/>
    </row>
    <row r="246">
      <c r="A246" s="33" t="n"/>
      <c r="B246" s="33" t="n"/>
      <c r="C246" s="33" t="n"/>
      <c r="D246" s="33" t="n"/>
      <c r="E246" s="33" t="n"/>
      <c r="F246" s="33" t="n"/>
      <c r="G246" s="33" t="n"/>
      <c r="H246" s="33" t="n"/>
      <c r="I246" s="33" t="n"/>
      <c r="J246" s="33" t="n"/>
      <c r="K246" s="33" t="n"/>
      <c r="L246" s="33" t="n"/>
      <c r="M246" s="33" t="n"/>
      <c r="N246" s="33" t="n"/>
      <c r="O246" s="33" t="n"/>
      <c r="P246" s="33" t="n"/>
      <c r="Q246" s="33" t="n"/>
      <c r="R246" s="33" t="n"/>
      <c r="S246" s="33" t="n"/>
      <c r="T246" s="33" t="n"/>
      <c r="U246" s="33" t="n"/>
    </row>
    <row r="247">
      <c r="A247" s="33" t="n"/>
      <c r="B247" s="33" t="n"/>
      <c r="C247" s="33" t="n"/>
      <c r="D247" s="33" t="n"/>
      <c r="E247" s="33" t="n"/>
      <c r="F247" s="33" t="n"/>
      <c r="G247" s="33" t="n"/>
      <c r="H247" s="33" t="n"/>
      <c r="I247" s="33" t="n"/>
      <c r="J247" s="33" t="n"/>
      <c r="K247" s="33" t="n"/>
      <c r="L247" s="33" t="n"/>
      <c r="M247" s="33" t="n"/>
      <c r="N247" s="33" t="n"/>
      <c r="O247" s="33" t="n"/>
      <c r="P247" s="33" t="n"/>
      <c r="Q247" s="33" t="n"/>
      <c r="R247" s="33" t="n"/>
      <c r="S247" s="33" t="n"/>
      <c r="T247" s="33" t="n"/>
      <c r="U247" s="33" t="n"/>
    </row>
    <row r="248">
      <c r="A248" s="33" t="n"/>
      <c r="B248" s="33" t="n"/>
      <c r="C248" s="33" t="n"/>
      <c r="D248" s="33" t="n"/>
      <c r="E248" s="33" t="n"/>
      <c r="F248" s="33" t="n"/>
      <c r="G248" s="33" t="n"/>
      <c r="H248" s="33" t="n"/>
      <c r="I248" s="33" t="n"/>
      <c r="J248" s="33" t="n"/>
      <c r="K248" s="33" t="n"/>
      <c r="L248" s="33" t="n"/>
      <c r="M248" s="33" t="n"/>
      <c r="N248" s="33" t="n"/>
      <c r="O248" s="33" t="n"/>
      <c r="P248" s="33" t="n"/>
      <c r="Q248" s="33" t="n"/>
      <c r="R248" s="33" t="n"/>
      <c r="S248" s="33" t="n"/>
      <c r="T248" s="33" t="n"/>
      <c r="U248" s="33" t="n"/>
    </row>
    <row r="249">
      <c r="A249" s="33" t="n"/>
      <c r="B249" s="33" t="n"/>
      <c r="C249" s="33" t="n"/>
      <c r="D249" s="33" t="n"/>
      <c r="E249" s="33" t="n"/>
      <c r="F249" s="33" t="n"/>
      <c r="G249" s="33" t="n"/>
      <c r="H249" s="33" t="n"/>
      <c r="I249" s="33" t="n"/>
      <c r="J249" s="33" t="n"/>
      <c r="K249" s="33" t="n"/>
      <c r="L249" s="33" t="n"/>
      <c r="M249" s="33" t="n"/>
      <c r="N249" s="33" t="n"/>
      <c r="O249" s="33" t="n"/>
      <c r="P249" s="33" t="n"/>
      <c r="Q249" s="33" t="n"/>
      <c r="R249" s="33" t="n"/>
      <c r="S249" s="33" t="n"/>
      <c r="T249" s="33" t="n"/>
      <c r="U249" s="33" t="n"/>
    </row>
    <row r="250">
      <c r="A250" s="33" t="n"/>
      <c r="B250" s="33" t="n"/>
      <c r="C250" s="33" t="n"/>
      <c r="D250" s="33" t="n"/>
      <c r="E250" s="33" t="n"/>
      <c r="F250" s="33" t="n"/>
      <c r="G250" s="33" t="n"/>
      <c r="H250" s="33" t="n"/>
      <c r="I250" s="33" t="n"/>
      <c r="J250" s="33" t="n"/>
      <c r="K250" s="33" t="n"/>
      <c r="L250" s="33" t="n"/>
      <c r="M250" s="33" t="n"/>
      <c r="N250" s="33" t="n"/>
      <c r="O250" s="33" t="n"/>
      <c r="P250" s="33" t="n"/>
      <c r="Q250" s="33" t="n"/>
      <c r="R250" s="33" t="n"/>
      <c r="S250" s="33" t="n"/>
      <c r="T250" s="33" t="n"/>
      <c r="U250" s="33" t="n"/>
    </row>
    <row r="251">
      <c r="A251" s="33" t="n"/>
      <c r="B251" s="33" t="n"/>
      <c r="C251" s="33" t="n"/>
      <c r="D251" s="33" t="n"/>
      <c r="E251" s="33" t="n"/>
      <c r="F251" s="33" t="n"/>
      <c r="G251" s="33" t="n"/>
      <c r="H251" s="33" t="n"/>
      <c r="I251" s="33" t="n"/>
      <c r="J251" s="33" t="n"/>
      <c r="K251" s="33" t="n"/>
      <c r="L251" s="33" t="n"/>
      <c r="M251" s="33" t="n"/>
      <c r="N251" s="33" t="n"/>
      <c r="O251" s="33" t="n"/>
      <c r="P251" s="33" t="n"/>
      <c r="Q251" s="33" t="n"/>
      <c r="R251" s="33" t="n"/>
      <c r="S251" s="33" t="n"/>
      <c r="T251" s="33" t="n"/>
      <c r="U251" s="33" t="n"/>
    </row>
    <row r="252">
      <c r="A252" s="33" t="n"/>
      <c r="B252" s="33" t="n"/>
      <c r="C252" s="33" t="n"/>
      <c r="D252" s="33" t="n"/>
      <c r="E252" s="33" t="n"/>
      <c r="F252" s="33" t="n"/>
      <c r="G252" s="33" t="n"/>
      <c r="H252" s="33" t="n"/>
      <c r="I252" s="33" t="n"/>
      <c r="J252" s="33" t="n"/>
      <c r="K252" s="33" t="n"/>
      <c r="L252" s="33" t="n"/>
      <c r="M252" s="33" t="n"/>
      <c r="N252" s="33" t="n"/>
      <c r="O252" s="33" t="n"/>
      <c r="P252" s="33" t="n"/>
      <c r="Q252" s="33" t="n"/>
      <c r="R252" s="33" t="n"/>
      <c r="S252" s="33" t="n"/>
      <c r="T252" s="33" t="n"/>
      <c r="U252" s="33" t="n"/>
    </row>
    <row r="253">
      <c r="A253" s="33" t="n"/>
      <c r="B253" s="33" t="n"/>
      <c r="C253" s="33" t="n"/>
      <c r="D253" s="33" t="n"/>
      <c r="E253" s="33" t="n"/>
      <c r="F253" s="33" t="n"/>
      <c r="G253" s="33" t="n"/>
      <c r="H253" s="33" t="n"/>
      <c r="I253" s="33" t="n"/>
      <c r="J253" s="33" t="n"/>
      <c r="K253" s="33" t="n"/>
      <c r="L253" s="33" t="n"/>
      <c r="M253" s="33" t="n"/>
      <c r="N253" s="33" t="n"/>
      <c r="O253" s="33" t="n"/>
      <c r="P253" s="33" t="n"/>
      <c r="Q253" s="33" t="n"/>
      <c r="R253" s="33" t="n"/>
      <c r="S253" s="33" t="n"/>
      <c r="T253" s="33" t="n"/>
      <c r="U253" s="33" t="n"/>
    </row>
    <row r="254">
      <c r="A254" s="33" t="n"/>
      <c r="B254" s="33" t="n"/>
      <c r="C254" s="33" t="n"/>
      <c r="D254" s="33" t="n"/>
      <c r="E254" s="33" t="n"/>
      <c r="F254" s="33" t="n"/>
      <c r="G254" s="33" t="n"/>
      <c r="H254" s="33" t="n"/>
      <c r="I254" s="33" t="n"/>
      <c r="J254" s="33" t="n"/>
      <c r="K254" s="33" t="n"/>
      <c r="L254" s="33" t="n"/>
      <c r="M254" s="33" t="n"/>
      <c r="N254" s="33" t="n"/>
      <c r="O254" s="33" t="n"/>
      <c r="P254" s="33" t="n"/>
      <c r="Q254" s="33" t="n"/>
      <c r="R254" s="33" t="n"/>
      <c r="S254" s="33" t="n"/>
      <c r="T254" s="33" t="n"/>
      <c r="U254" s="33" t="n"/>
    </row>
    <row r="255">
      <c r="A255" s="33" t="n"/>
      <c r="B255" s="33" t="n"/>
      <c r="C255" s="33" t="n"/>
      <c r="D255" s="33" t="n"/>
      <c r="E255" s="33" t="n"/>
      <c r="F255" s="33" t="n"/>
      <c r="G255" s="33" t="n"/>
      <c r="H255" s="33" t="n"/>
      <c r="I255" s="33" t="n"/>
      <c r="J255" s="33" t="n"/>
      <c r="K255" s="33" t="n"/>
      <c r="L255" s="33" t="n"/>
      <c r="M255" s="33" t="n"/>
      <c r="N255" s="33" t="n"/>
      <c r="O255" s="33" t="n"/>
      <c r="P255" s="33" t="n"/>
      <c r="Q255" s="33" t="n"/>
      <c r="R255" s="33" t="n"/>
      <c r="S255" s="33" t="n"/>
      <c r="T255" s="33" t="n"/>
      <c r="U255" s="33" t="n"/>
    </row>
    <row r="256">
      <c r="A256" s="33" t="n"/>
      <c r="B256" s="33" t="n"/>
      <c r="C256" s="33" t="n"/>
      <c r="D256" s="33" t="n"/>
      <c r="E256" s="33" t="n"/>
      <c r="F256" s="33" t="n"/>
      <c r="G256" s="33" t="n"/>
      <c r="H256" s="33" t="n"/>
      <c r="I256" s="33" t="n"/>
      <c r="J256" s="33" t="n"/>
      <c r="K256" s="33" t="n"/>
      <c r="L256" s="33" t="n"/>
      <c r="M256" s="33" t="n"/>
      <c r="N256" s="33" t="n"/>
      <c r="O256" s="33" t="n"/>
      <c r="P256" s="33" t="n"/>
      <c r="Q256" s="33" t="n"/>
      <c r="R256" s="33" t="n"/>
      <c r="S256" s="33" t="n"/>
      <c r="T256" s="33" t="n"/>
      <c r="U256" s="33" t="n"/>
    </row>
    <row r="257">
      <c r="A257" s="33" t="n"/>
      <c r="B257" s="33" t="n"/>
      <c r="C257" s="33" t="n"/>
      <c r="D257" s="33" t="n"/>
      <c r="E257" s="33" t="n"/>
      <c r="F257" s="33" t="n"/>
      <c r="G257" s="33" t="n"/>
      <c r="H257" s="33" t="n"/>
      <c r="I257" s="33" t="n"/>
      <c r="J257" s="33" t="n"/>
      <c r="K257" s="33" t="n"/>
      <c r="L257" s="33" t="n"/>
      <c r="M257" s="33" t="n"/>
      <c r="N257" s="33" t="n"/>
      <c r="O257" s="33" t="n"/>
      <c r="P257" s="33" t="n"/>
      <c r="Q257" s="33" t="n"/>
      <c r="R257" s="33" t="n"/>
      <c r="S257" s="33" t="n"/>
      <c r="T257" s="33" t="n"/>
      <c r="U257" s="33" t="n"/>
    </row>
    <row r="258">
      <c r="A258" s="33" t="n"/>
      <c r="B258" s="33" t="n"/>
      <c r="C258" s="33" t="n"/>
      <c r="D258" s="33" t="n"/>
      <c r="E258" s="33" t="n"/>
      <c r="F258" s="33" t="n"/>
      <c r="G258" s="33" t="n"/>
      <c r="H258" s="33" t="n"/>
      <c r="I258" s="33" t="n"/>
      <c r="J258" s="33" t="n"/>
      <c r="K258" s="33" t="n"/>
      <c r="L258" s="33" t="n"/>
      <c r="M258" s="33" t="n"/>
      <c r="N258" s="33" t="n"/>
      <c r="O258" s="33" t="n"/>
      <c r="P258" s="33" t="n"/>
      <c r="Q258" s="33" t="n"/>
      <c r="R258" s="33" t="n"/>
      <c r="S258" s="33" t="n"/>
      <c r="T258" s="33" t="n"/>
      <c r="U258" s="33" t="n"/>
    </row>
    <row r="259">
      <c r="A259" s="33" t="n"/>
      <c r="B259" s="33" t="n"/>
      <c r="C259" s="33" t="n"/>
      <c r="D259" s="33" t="n"/>
      <c r="E259" s="33" t="n"/>
      <c r="F259" s="33" t="n"/>
      <c r="G259" s="33" t="n"/>
      <c r="H259" s="33" t="n"/>
      <c r="I259" s="33" t="n"/>
      <c r="J259" s="33" t="n"/>
      <c r="K259" s="33" t="n"/>
      <c r="L259" s="33" t="n"/>
      <c r="M259" s="33" t="n"/>
      <c r="N259" s="33" t="n"/>
      <c r="O259" s="33" t="n"/>
      <c r="P259" s="33" t="n"/>
      <c r="Q259" s="33" t="n"/>
      <c r="R259" s="33" t="n"/>
      <c r="S259" s="33" t="n"/>
      <c r="T259" s="33" t="n"/>
      <c r="U259" s="33" t="n"/>
    </row>
    <row r="260">
      <c r="A260" s="33" t="n"/>
      <c r="B260" s="33" t="n"/>
      <c r="C260" s="33" t="n"/>
      <c r="D260" s="33" t="n"/>
      <c r="E260" s="33" t="n"/>
      <c r="F260" s="33" t="n"/>
      <c r="G260" s="33" t="n"/>
      <c r="H260" s="33" t="n"/>
      <c r="I260" s="33" t="n"/>
      <c r="J260" s="33" t="n"/>
      <c r="K260" s="33" t="n"/>
      <c r="L260" s="33" t="n"/>
      <c r="M260" s="33" t="n"/>
      <c r="N260" s="33" t="n"/>
      <c r="O260" s="33" t="n"/>
      <c r="P260" s="33" t="n"/>
      <c r="Q260" s="33" t="n"/>
      <c r="R260" s="33" t="n"/>
      <c r="S260" s="33" t="n"/>
      <c r="T260" s="33" t="n"/>
      <c r="U260" s="33" t="n"/>
    </row>
    <row r="261">
      <c r="A261" s="33" t="n"/>
      <c r="B261" s="33" t="n"/>
      <c r="C261" s="33" t="n"/>
      <c r="D261" s="33" t="n"/>
      <c r="E261" s="33" t="n"/>
      <c r="F261" s="33" t="n"/>
      <c r="G261" s="33" t="n"/>
      <c r="H261" s="33" t="n"/>
      <c r="I261" s="33" t="n"/>
      <c r="J261" s="33" t="n"/>
      <c r="K261" s="33" t="n"/>
      <c r="L261" s="33" t="n"/>
      <c r="M261" s="33" t="n"/>
      <c r="N261" s="33" t="n"/>
      <c r="O261" s="33" t="n"/>
      <c r="P261" s="33" t="n"/>
      <c r="Q261" s="33" t="n"/>
      <c r="R261" s="33" t="n"/>
      <c r="S261" s="33" t="n"/>
      <c r="T261" s="33" t="n"/>
      <c r="U261" s="33" t="n"/>
    </row>
    <row r="262">
      <c r="A262" s="33" t="n"/>
      <c r="B262" s="33" t="n"/>
      <c r="C262" s="33" t="n"/>
      <c r="D262" s="33" t="n"/>
      <c r="E262" s="33" t="n"/>
      <c r="F262" s="33" t="n"/>
      <c r="G262" s="33" t="n"/>
      <c r="H262" s="33" t="n"/>
      <c r="I262" s="33" t="n"/>
      <c r="J262" s="33" t="n"/>
      <c r="K262" s="33" t="n"/>
      <c r="L262" s="33" t="n"/>
      <c r="M262" s="33" t="n"/>
      <c r="N262" s="33" t="n"/>
      <c r="O262" s="33" t="n"/>
      <c r="P262" s="33" t="n"/>
      <c r="Q262" s="33" t="n"/>
      <c r="R262" s="33" t="n"/>
      <c r="S262" s="33" t="n"/>
      <c r="T262" s="33" t="n"/>
      <c r="U262" s="33" t="n"/>
    </row>
    <row r="263">
      <c r="A263" s="33" t="n"/>
      <c r="B263" s="33" t="n"/>
      <c r="C263" s="33" t="n"/>
      <c r="D263" s="33" t="n"/>
      <c r="E263" s="33" t="n"/>
      <c r="F263" s="33" t="n"/>
      <c r="G263" s="33" t="n"/>
      <c r="H263" s="33" t="n"/>
      <c r="I263" s="33" t="n"/>
      <c r="J263" s="33" t="n"/>
      <c r="K263" s="33" t="n"/>
      <c r="L263" s="33" t="n"/>
      <c r="M263" s="33" t="n"/>
      <c r="N263" s="33" t="n"/>
      <c r="O263" s="33" t="n"/>
      <c r="P263" s="33" t="n"/>
      <c r="Q263" s="33" t="n"/>
      <c r="R263" s="33" t="n"/>
      <c r="S263" s="33" t="n"/>
      <c r="T263" s="33" t="n"/>
      <c r="U263" s="33" t="n"/>
    </row>
    <row r="264">
      <c r="A264" s="33" t="n"/>
      <c r="B264" s="33" t="n"/>
      <c r="C264" s="33" t="n"/>
      <c r="D264" s="33" t="n"/>
      <c r="E264" s="33" t="n"/>
      <c r="F264" s="33" t="n"/>
      <c r="G264" s="33" t="n"/>
      <c r="H264" s="33" t="n"/>
      <c r="I264" s="33" t="n"/>
      <c r="J264" s="33" t="n"/>
      <c r="K264" s="33" t="n"/>
      <c r="L264" s="33" t="n"/>
      <c r="M264" s="33" t="n"/>
      <c r="N264" s="33" t="n"/>
      <c r="O264" s="33" t="n"/>
      <c r="P264" s="33" t="n"/>
      <c r="Q264" s="33" t="n"/>
      <c r="R264" s="33" t="n"/>
      <c r="S264" s="33" t="n"/>
      <c r="T264" s="33" t="n"/>
      <c r="U264" s="33" t="n"/>
    </row>
    <row r="265">
      <c r="A265" s="33" t="n"/>
      <c r="B265" s="33" t="n"/>
      <c r="C265" s="33" t="n"/>
      <c r="D265" s="33" t="n"/>
      <c r="E265" s="33" t="n"/>
      <c r="F265" s="33" t="n"/>
      <c r="G265" s="33" t="n"/>
      <c r="H265" s="33" t="n"/>
      <c r="I265" s="33" t="n"/>
      <c r="J265" s="33" t="n"/>
      <c r="K265" s="33" t="n"/>
      <c r="L265" s="33" t="n"/>
      <c r="M265" s="33" t="n"/>
      <c r="N265" s="33" t="n"/>
      <c r="O265" s="33" t="n"/>
      <c r="P265" s="33" t="n"/>
      <c r="Q265" s="33" t="n"/>
      <c r="R265" s="33" t="n"/>
      <c r="S265" s="33" t="n"/>
      <c r="T265" s="33" t="n"/>
      <c r="U265" s="33" t="n"/>
    </row>
    <row r="266">
      <c r="A266" s="33" t="n"/>
      <c r="B266" s="33" t="n"/>
      <c r="C266" s="33" t="n"/>
      <c r="D266" s="33" t="n"/>
      <c r="E266" s="33" t="n"/>
      <c r="F266" s="33" t="n"/>
      <c r="G266" s="33" t="n"/>
      <c r="H266" s="33" t="n"/>
      <c r="I266" s="33" t="n"/>
      <c r="J266" s="33" t="n"/>
      <c r="K266" s="33" t="n"/>
      <c r="L266" s="33" t="n"/>
      <c r="M266" s="33" t="n"/>
      <c r="N266" s="33" t="n"/>
      <c r="O266" s="33" t="n"/>
      <c r="P266" s="33" t="n"/>
      <c r="Q266" s="33" t="n"/>
      <c r="R266" s="33" t="n"/>
      <c r="S266" s="33" t="n"/>
      <c r="T266" s="33" t="n"/>
      <c r="U266" s="33" t="n"/>
    </row>
    <row r="267">
      <c r="A267" s="33" t="n"/>
      <c r="B267" s="33" t="n"/>
      <c r="C267" s="33" t="n"/>
      <c r="D267" s="33" t="n"/>
      <c r="E267" s="33" t="n"/>
      <c r="F267" s="33" t="n"/>
      <c r="G267" s="33" t="n"/>
      <c r="H267" s="33" t="n"/>
      <c r="I267" s="33" t="n"/>
      <c r="J267" s="33" t="n"/>
      <c r="K267" s="33" t="n"/>
      <c r="L267" s="33" t="n"/>
      <c r="M267" s="33" t="n"/>
      <c r="N267" s="33" t="n"/>
      <c r="O267" s="33" t="n"/>
      <c r="P267" s="33" t="n"/>
      <c r="Q267" s="33" t="n"/>
      <c r="R267" s="33" t="n"/>
      <c r="S267" s="33" t="n"/>
      <c r="T267" s="33" t="n"/>
      <c r="U267" s="33" t="n"/>
    </row>
    <row r="268">
      <c r="A268" s="33" t="n"/>
      <c r="B268" s="33" t="n"/>
      <c r="C268" s="33" t="n"/>
      <c r="D268" s="33" t="n"/>
      <c r="E268" s="33" t="n"/>
      <c r="F268" s="33" t="n"/>
      <c r="G268" s="33" t="n"/>
      <c r="H268" s="33" t="n"/>
      <c r="I268" s="33" t="n"/>
      <c r="J268" s="33" t="n"/>
      <c r="K268" s="33" t="n"/>
      <c r="L268" s="33" t="n"/>
      <c r="M268" s="33" t="n"/>
      <c r="N268" s="33" t="n"/>
      <c r="O268" s="33" t="n"/>
      <c r="P268" s="33" t="n"/>
      <c r="Q268" s="33" t="n"/>
      <c r="R268" s="33" t="n"/>
      <c r="S268" s="33" t="n"/>
      <c r="T268" s="33" t="n"/>
      <c r="U268" s="33" t="n"/>
    </row>
    <row r="269">
      <c r="A269" s="33" t="n"/>
      <c r="B269" s="33" t="n"/>
      <c r="C269" s="33" t="n"/>
      <c r="D269" s="33" t="n"/>
      <c r="E269" s="33" t="n"/>
      <c r="F269" s="33" t="n"/>
      <c r="G269" s="33" t="n"/>
      <c r="H269" s="33" t="n"/>
      <c r="I269" s="33" t="n"/>
      <c r="J269" s="33" t="n"/>
      <c r="K269" s="33" t="n"/>
      <c r="L269" s="33" t="n"/>
      <c r="M269" s="33" t="n"/>
      <c r="N269" s="33" t="n"/>
      <c r="O269" s="33" t="n"/>
      <c r="P269" s="33" t="n"/>
      <c r="Q269" s="33" t="n"/>
      <c r="R269" s="33" t="n"/>
      <c r="S269" s="33" t="n"/>
      <c r="T269" s="33" t="n"/>
      <c r="U269" s="33" t="n"/>
    </row>
    <row r="270">
      <c r="A270" s="33" t="n"/>
      <c r="B270" s="33" t="n"/>
      <c r="C270" s="33" t="n"/>
      <c r="D270" s="33" t="n"/>
      <c r="E270" s="33" t="n"/>
      <c r="F270" s="33" t="n"/>
      <c r="G270" s="33" t="n"/>
      <c r="H270" s="33" t="n"/>
      <c r="I270" s="33" t="n"/>
      <c r="J270" s="33" t="n"/>
      <c r="K270" s="33" t="n"/>
      <c r="L270" s="33" t="n"/>
      <c r="M270" s="33" t="n"/>
      <c r="N270" s="33" t="n"/>
      <c r="O270" s="33" t="n"/>
      <c r="P270" s="33" t="n"/>
      <c r="Q270" s="33" t="n"/>
      <c r="R270" s="33" t="n"/>
      <c r="S270" s="33" t="n"/>
      <c r="T270" s="33" t="n"/>
      <c r="U270" s="33" t="n"/>
    </row>
    <row r="271">
      <c r="A271" s="33" t="n"/>
      <c r="B271" s="33" t="n"/>
      <c r="C271" s="33" t="n"/>
      <c r="D271" s="33" t="n"/>
      <c r="E271" s="33" t="n"/>
      <c r="F271" s="33" t="n"/>
      <c r="G271" s="33" t="n"/>
      <c r="H271" s="33" t="n"/>
      <c r="I271" s="33" t="n"/>
      <c r="J271" s="33" t="n"/>
      <c r="K271" s="33" t="n"/>
      <c r="L271" s="33" t="n"/>
      <c r="M271" s="33" t="n"/>
      <c r="N271" s="33" t="n"/>
      <c r="O271" s="33" t="n"/>
      <c r="P271" s="33" t="n"/>
      <c r="Q271" s="33" t="n"/>
      <c r="R271" s="33" t="n"/>
      <c r="S271" s="33" t="n"/>
      <c r="T271" s="33" t="n"/>
      <c r="U271" s="33" t="n"/>
    </row>
    <row r="272">
      <c r="A272" s="33" t="n"/>
      <c r="B272" s="33" t="n"/>
      <c r="C272" s="33" t="n"/>
      <c r="D272" s="33" t="n"/>
      <c r="E272" s="33" t="n"/>
      <c r="F272" s="33" t="n"/>
      <c r="G272" s="33" t="n"/>
      <c r="H272" s="33" t="n"/>
      <c r="I272" s="33" t="n"/>
      <c r="J272" s="33" t="n"/>
      <c r="K272" s="33" t="n"/>
      <c r="L272" s="33" t="n"/>
      <c r="M272" s="33" t="n"/>
      <c r="N272" s="33" t="n"/>
      <c r="O272" s="33" t="n"/>
      <c r="P272" s="33" t="n"/>
      <c r="Q272" s="33" t="n"/>
      <c r="R272" s="33" t="n"/>
      <c r="S272" s="33" t="n"/>
      <c r="T272" s="33" t="n"/>
      <c r="U272" s="33" t="n"/>
    </row>
    <row r="273">
      <c r="A273" s="33" t="n"/>
      <c r="B273" s="33" t="n"/>
      <c r="C273" s="33" t="n"/>
      <c r="D273" s="33" t="n"/>
      <c r="E273" s="33" t="n"/>
      <c r="F273" s="33" t="n"/>
      <c r="G273" s="33" t="n"/>
      <c r="H273" s="33" t="n"/>
      <c r="I273" s="33" t="n"/>
      <c r="J273" s="33" t="n"/>
      <c r="K273" s="33" t="n"/>
      <c r="L273" s="33" t="n"/>
      <c r="M273" s="33" t="n"/>
      <c r="N273" s="33" t="n"/>
      <c r="O273" s="33" t="n"/>
      <c r="P273" s="33" t="n"/>
      <c r="Q273" s="33" t="n"/>
      <c r="R273" s="33" t="n"/>
      <c r="S273" s="33" t="n"/>
      <c r="T273" s="33" t="n"/>
      <c r="U273" s="33" t="n"/>
    </row>
    <row r="274">
      <c r="A274" s="33" t="n"/>
      <c r="B274" s="33" t="n"/>
      <c r="C274" s="33" t="n"/>
      <c r="D274" s="33" t="n"/>
      <c r="E274" s="33" t="n"/>
      <c r="F274" s="33" t="n"/>
      <c r="G274" s="33" t="n"/>
      <c r="H274" s="33" t="n"/>
      <c r="I274" s="33" t="n"/>
      <c r="J274" s="33" t="n"/>
      <c r="K274" s="33" t="n"/>
      <c r="L274" s="33" t="n"/>
      <c r="M274" s="33" t="n"/>
      <c r="N274" s="33" t="n"/>
      <c r="O274" s="33" t="n"/>
      <c r="P274" s="33" t="n"/>
      <c r="Q274" s="33" t="n"/>
      <c r="R274" s="33" t="n"/>
      <c r="S274" s="33" t="n"/>
      <c r="T274" s="33" t="n"/>
      <c r="U274" s="33" t="n"/>
    </row>
    <row r="275">
      <c r="A275" s="33" t="n"/>
      <c r="B275" s="33" t="n"/>
      <c r="C275" s="33" t="n"/>
      <c r="D275" s="33" t="n"/>
      <c r="E275" s="33" t="n"/>
      <c r="F275" s="33" t="n"/>
      <c r="G275" s="33" t="n"/>
      <c r="H275" s="33" t="n"/>
      <c r="I275" s="33" t="n"/>
      <c r="J275" s="33" t="n"/>
      <c r="K275" s="33" t="n"/>
      <c r="L275" s="33" t="n"/>
      <c r="M275" s="33" t="n"/>
      <c r="N275" s="33" t="n"/>
      <c r="O275" s="33" t="n"/>
      <c r="P275" s="33" t="n"/>
      <c r="Q275" s="33" t="n"/>
      <c r="R275" s="33" t="n"/>
      <c r="S275" s="33" t="n"/>
      <c r="T275" s="33" t="n"/>
      <c r="U275" s="33" t="n"/>
    </row>
    <row r="276">
      <c r="A276" s="33" t="n"/>
      <c r="B276" s="33" t="n"/>
      <c r="C276" s="33" t="n"/>
      <c r="D276" s="33" t="n"/>
      <c r="E276" s="33" t="n"/>
      <c r="F276" s="33" t="n"/>
      <c r="G276" s="33" t="n"/>
      <c r="H276" s="33" t="n"/>
      <c r="I276" s="33" t="n"/>
      <c r="J276" s="33" t="n"/>
      <c r="K276" s="33" t="n"/>
      <c r="L276" s="33" t="n"/>
      <c r="M276" s="33" t="n"/>
      <c r="N276" s="33" t="n"/>
      <c r="O276" s="33" t="n"/>
      <c r="P276" s="33" t="n"/>
      <c r="Q276" s="33" t="n"/>
      <c r="R276" s="33" t="n"/>
      <c r="S276" s="33" t="n"/>
      <c r="T276" s="33" t="n"/>
      <c r="U276" s="33" t="n"/>
    </row>
    <row r="277">
      <c r="A277" s="33" t="n"/>
      <c r="B277" s="33" t="n"/>
      <c r="C277" s="33" t="n"/>
      <c r="D277" s="33" t="n"/>
      <c r="E277" s="33" t="n"/>
      <c r="F277" s="33" t="n"/>
      <c r="G277" s="33" t="n"/>
      <c r="H277" s="33" t="n"/>
      <c r="I277" s="33" t="n"/>
      <c r="J277" s="33" t="n"/>
      <c r="K277" s="33" t="n"/>
      <c r="L277" s="33" t="n"/>
      <c r="M277" s="33" t="n"/>
      <c r="N277" s="33" t="n"/>
      <c r="O277" s="33" t="n"/>
      <c r="P277" s="33" t="n"/>
      <c r="Q277" s="33" t="n"/>
      <c r="R277" s="33" t="n"/>
      <c r="S277" s="33" t="n"/>
      <c r="T277" s="33" t="n"/>
      <c r="U277" s="33" t="n"/>
    </row>
    <row r="278">
      <c r="A278" s="33" t="n"/>
      <c r="B278" s="33" t="n"/>
      <c r="C278" s="33" t="n"/>
      <c r="D278" s="33" t="n"/>
      <c r="E278" s="33" t="n"/>
      <c r="F278" s="33" t="n"/>
      <c r="G278" s="33" t="n"/>
      <c r="H278" s="33" t="n"/>
      <c r="I278" s="33" t="n"/>
      <c r="J278" s="33" t="n"/>
      <c r="K278" s="33" t="n"/>
      <c r="L278" s="33" t="n"/>
      <c r="M278" s="33" t="n"/>
      <c r="N278" s="33" t="n"/>
      <c r="O278" s="33" t="n"/>
      <c r="P278" s="33" t="n"/>
      <c r="Q278" s="33" t="n"/>
      <c r="R278" s="33" t="n"/>
      <c r="S278" s="33" t="n"/>
      <c r="T278" s="33" t="n"/>
      <c r="U278" s="33" t="n"/>
    </row>
    <row r="279">
      <c r="A279" s="33" t="n"/>
      <c r="B279" s="33" t="n"/>
      <c r="C279" s="33" t="n"/>
      <c r="D279" s="33" t="n"/>
      <c r="E279" s="33" t="n"/>
      <c r="F279" s="33" t="n"/>
      <c r="G279" s="33" t="n"/>
      <c r="H279" s="33" t="n"/>
      <c r="I279" s="33" t="n"/>
      <c r="J279" s="33" t="n"/>
      <c r="K279" s="33" t="n"/>
      <c r="L279" s="33" t="n"/>
      <c r="M279" s="33" t="n"/>
      <c r="N279" s="33" t="n"/>
      <c r="O279" s="33" t="n"/>
      <c r="P279" s="33" t="n"/>
      <c r="Q279" s="33" t="n"/>
      <c r="R279" s="33" t="n"/>
      <c r="S279" s="33" t="n"/>
      <c r="T279" s="33" t="n"/>
      <c r="U279" s="33" t="n"/>
    </row>
    <row r="280">
      <c r="A280" s="33" t="n"/>
      <c r="B280" s="33" t="n"/>
      <c r="C280" s="33" t="n"/>
      <c r="D280" s="33" t="n"/>
      <c r="E280" s="33" t="n"/>
      <c r="F280" s="33" t="n"/>
      <c r="G280" s="33" t="n"/>
      <c r="H280" s="33" t="n"/>
      <c r="I280" s="33" t="n"/>
      <c r="J280" s="33" t="n"/>
      <c r="K280" s="33" t="n"/>
      <c r="L280" s="33" t="n"/>
      <c r="M280" s="33" t="n"/>
      <c r="N280" s="33" t="n"/>
      <c r="O280" s="33" t="n"/>
      <c r="P280" s="33" t="n"/>
      <c r="Q280" s="33" t="n"/>
      <c r="R280" s="33" t="n"/>
      <c r="S280" s="33" t="n"/>
      <c r="T280" s="33" t="n"/>
      <c r="U280" s="33" t="n"/>
    </row>
    <row r="281">
      <c r="A281" s="33" t="n"/>
      <c r="B281" s="33" t="n"/>
      <c r="C281" s="33" t="n"/>
      <c r="D281" s="33" t="n"/>
      <c r="E281" s="33" t="n"/>
      <c r="F281" s="33" t="n"/>
      <c r="G281" s="33" t="n"/>
      <c r="H281" s="33" t="n"/>
      <c r="I281" s="33" t="n"/>
      <c r="J281" s="33" t="n"/>
      <c r="K281" s="33" t="n"/>
      <c r="L281" s="33" t="n"/>
      <c r="M281" s="33" t="n"/>
      <c r="N281" s="33" t="n"/>
      <c r="O281" s="33" t="n"/>
      <c r="P281" s="33" t="n"/>
      <c r="Q281" s="33" t="n"/>
      <c r="R281" s="33" t="n"/>
      <c r="S281" s="33" t="n"/>
      <c r="T281" s="33" t="n"/>
      <c r="U281" s="33" t="n"/>
    </row>
    <row r="282">
      <c r="A282" s="33" t="n"/>
      <c r="B282" s="33" t="n"/>
      <c r="C282" s="33" t="n"/>
      <c r="D282" s="33" t="n"/>
      <c r="E282" s="33" t="n"/>
      <c r="F282" s="33" t="n"/>
      <c r="G282" s="33" t="n"/>
      <c r="H282" s="33" t="n"/>
      <c r="I282" s="33" t="n"/>
      <c r="J282" s="33" t="n"/>
      <c r="K282" s="33" t="n"/>
      <c r="L282" s="33" t="n"/>
      <c r="M282" s="33" t="n"/>
      <c r="N282" s="33" t="n"/>
      <c r="O282" s="33" t="n"/>
      <c r="P282" s="33" t="n"/>
      <c r="Q282" s="33" t="n"/>
      <c r="R282" s="33" t="n"/>
      <c r="S282" s="33" t="n"/>
      <c r="T282" s="33" t="n"/>
      <c r="U282" s="33" t="n"/>
    </row>
    <row r="283">
      <c r="A283" s="33" t="n"/>
      <c r="B283" s="33" t="n"/>
      <c r="C283" s="33" t="n"/>
      <c r="D283" s="33" t="n"/>
      <c r="E283" s="33" t="n"/>
      <c r="F283" s="33" t="n"/>
      <c r="G283" s="33" t="n"/>
      <c r="H283" s="33" t="n"/>
      <c r="I283" s="33" t="n"/>
      <c r="J283" s="33" t="n"/>
      <c r="K283" s="33" t="n"/>
      <c r="L283" s="33" t="n"/>
      <c r="M283" s="33" t="n"/>
      <c r="N283" s="33" t="n"/>
      <c r="O283" s="33" t="n"/>
      <c r="P283" s="33" t="n"/>
      <c r="Q283" s="33" t="n"/>
      <c r="R283" s="33" t="n"/>
      <c r="S283" s="33" t="n"/>
      <c r="T283" s="33" t="n"/>
      <c r="U283" s="33" t="n"/>
    </row>
    <row r="284">
      <c r="A284" s="33" t="n"/>
      <c r="B284" s="33" t="n"/>
      <c r="C284" s="33" t="n"/>
      <c r="D284" s="33" t="n"/>
      <c r="E284" s="33" t="n"/>
      <c r="F284" s="33" t="n"/>
      <c r="G284" s="33" t="n"/>
      <c r="H284" s="33" t="n"/>
      <c r="I284" s="33" t="n"/>
      <c r="J284" s="33" t="n"/>
      <c r="K284" s="33" t="n"/>
      <c r="L284" s="33" t="n"/>
      <c r="M284" s="33" t="n"/>
      <c r="N284" s="33" t="n"/>
      <c r="O284" s="33" t="n"/>
      <c r="P284" s="33" t="n"/>
      <c r="Q284" s="33" t="n"/>
      <c r="R284" s="33" t="n"/>
      <c r="S284" s="33" t="n"/>
      <c r="T284" s="33" t="n"/>
      <c r="U284" s="33" t="n"/>
    </row>
    <row r="285">
      <c r="A285" s="33" t="n"/>
      <c r="B285" s="33" t="n"/>
      <c r="C285" s="33" t="n"/>
      <c r="D285" s="33" t="n"/>
      <c r="E285" s="33" t="n"/>
      <c r="F285" s="33" t="n"/>
      <c r="G285" s="33" t="n"/>
      <c r="H285" s="33" t="n"/>
      <c r="I285" s="33" t="n"/>
      <c r="J285" s="33" t="n"/>
      <c r="K285" s="33" t="n"/>
      <c r="L285" s="33" t="n"/>
      <c r="M285" s="33" t="n"/>
      <c r="N285" s="33" t="n"/>
      <c r="O285" s="33" t="n"/>
      <c r="P285" s="33" t="n"/>
      <c r="Q285" s="33" t="n"/>
      <c r="R285" s="33" t="n"/>
      <c r="S285" s="33" t="n"/>
      <c r="T285" s="33" t="n"/>
      <c r="U285" s="33" t="n"/>
    </row>
    <row r="286">
      <c r="A286" s="33" t="n"/>
      <c r="B286" s="33" t="n"/>
      <c r="C286" s="33" t="n"/>
      <c r="D286" s="33" t="n"/>
      <c r="E286" s="33" t="n"/>
      <c r="F286" s="33" t="n"/>
      <c r="G286" s="33" t="n"/>
      <c r="H286" s="33" t="n"/>
      <c r="I286" s="33" t="n"/>
      <c r="J286" s="33" t="n"/>
      <c r="K286" s="33" t="n"/>
      <c r="L286" s="33" t="n"/>
      <c r="M286" s="33" t="n"/>
      <c r="N286" s="33" t="n"/>
      <c r="O286" s="33" t="n"/>
      <c r="P286" s="33" t="n"/>
      <c r="Q286" s="33" t="n"/>
      <c r="R286" s="33" t="n"/>
      <c r="S286" s="33" t="n"/>
      <c r="T286" s="33" t="n"/>
      <c r="U286" s="33" t="n"/>
    </row>
    <row r="287">
      <c r="A287" s="33" t="n"/>
      <c r="B287" s="33" t="n"/>
      <c r="C287" s="33" t="n"/>
      <c r="D287" s="33" t="n"/>
      <c r="E287" s="33" t="n"/>
      <c r="F287" s="33" t="n"/>
      <c r="G287" s="33" t="n"/>
      <c r="H287" s="33" t="n"/>
      <c r="I287" s="33" t="n"/>
      <c r="J287" s="33" t="n"/>
      <c r="K287" s="33" t="n"/>
      <c r="L287" s="33" t="n"/>
      <c r="M287" s="33" t="n"/>
      <c r="N287" s="33" t="n"/>
      <c r="O287" s="33" t="n"/>
      <c r="P287" s="33" t="n"/>
      <c r="Q287" s="33" t="n"/>
      <c r="R287" s="33" t="n"/>
      <c r="S287" s="33" t="n"/>
      <c r="T287" s="33" t="n"/>
      <c r="U287" s="33" t="n"/>
    </row>
    <row r="288">
      <c r="A288" s="33" t="n"/>
      <c r="B288" s="33" t="n"/>
      <c r="C288" s="33" t="n"/>
      <c r="D288" s="33" t="n"/>
      <c r="E288" s="33" t="n"/>
      <c r="F288" s="33" t="n"/>
      <c r="G288" s="33" t="n"/>
      <c r="H288" s="33" t="n"/>
      <c r="I288" s="33" t="n"/>
      <c r="J288" s="33" t="n"/>
      <c r="K288" s="33" t="n"/>
      <c r="L288" s="33" t="n"/>
      <c r="M288" s="33" t="n"/>
      <c r="N288" s="33" t="n"/>
      <c r="O288" s="33" t="n"/>
      <c r="P288" s="33" t="n"/>
      <c r="Q288" s="33" t="n"/>
      <c r="R288" s="33" t="n"/>
      <c r="S288" s="33" t="n"/>
      <c r="T288" s="33" t="n"/>
      <c r="U288" s="33" t="n"/>
    </row>
    <row r="289">
      <c r="A289" s="33" t="n"/>
      <c r="B289" s="33" t="n"/>
      <c r="C289" s="33" t="n"/>
      <c r="D289" s="33" t="n"/>
      <c r="E289" s="33" t="n"/>
      <c r="F289" s="33" t="n"/>
      <c r="G289" s="33" t="n"/>
      <c r="H289" s="33" t="n"/>
      <c r="I289" s="33" t="n"/>
      <c r="J289" s="33" t="n"/>
      <c r="K289" s="33" t="n"/>
      <c r="L289" s="33" t="n"/>
      <c r="M289" s="33" t="n"/>
      <c r="N289" s="33" t="n"/>
      <c r="O289" s="33" t="n"/>
      <c r="P289" s="33" t="n"/>
      <c r="Q289" s="33" t="n"/>
      <c r="R289" s="33" t="n"/>
      <c r="S289" s="33" t="n"/>
      <c r="T289" s="33" t="n"/>
      <c r="U289" s="33" t="n"/>
    </row>
    <row r="290">
      <c r="A290" s="33" t="n"/>
      <c r="B290" s="33" t="n"/>
      <c r="C290" s="33" t="n"/>
      <c r="D290" s="33" t="n"/>
      <c r="E290" s="33" t="n"/>
      <c r="F290" s="33" t="n"/>
      <c r="G290" s="33" t="n"/>
      <c r="H290" s="33" t="n"/>
      <c r="I290" s="33" t="n"/>
      <c r="J290" s="33" t="n"/>
      <c r="K290" s="33" t="n"/>
      <c r="L290" s="33" t="n"/>
      <c r="M290" s="33" t="n"/>
      <c r="N290" s="33" t="n"/>
      <c r="O290" s="33" t="n"/>
      <c r="P290" s="33" t="n"/>
      <c r="Q290" s="33" t="n"/>
      <c r="R290" s="33" t="n"/>
      <c r="S290" s="33" t="n"/>
      <c r="T290" s="33" t="n"/>
      <c r="U290" s="33" t="n"/>
    </row>
    <row r="291">
      <c r="A291" s="33" t="n"/>
      <c r="B291" s="33" t="n"/>
      <c r="C291" s="33" t="n"/>
      <c r="D291" s="33" t="n"/>
      <c r="E291" s="33" t="n"/>
      <c r="F291" s="33" t="n"/>
      <c r="G291" s="33" t="n"/>
      <c r="H291" s="33" t="n"/>
      <c r="I291" s="33" t="n"/>
      <c r="J291" s="33" t="n"/>
      <c r="K291" s="33" t="n"/>
      <c r="L291" s="33" t="n"/>
      <c r="M291" s="33" t="n"/>
      <c r="N291" s="33" t="n"/>
      <c r="O291" s="33" t="n"/>
      <c r="P291" s="33" t="n"/>
      <c r="Q291" s="33" t="n"/>
      <c r="R291" s="33" t="n"/>
      <c r="S291" s="33" t="n"/>
      <c r="T291" s="33" t="n"/>
      <c r="U291" s="33" t="n"/>
    </row>
    <row r="292">
      <c r="A292" s="33" t="n"/>
      <c r="B292" s="33" t="n"/>
      <c r="C292" s="33" t="n"/>
      <c r="D292" s="33" t="n"/>
      <c r="E292" s="33" t="n"/>
      <c r="F292" s="33" t="n"/>
      <c r="G292" s="33" t="n"/>
      <c r="H292" s="33" t="n"/>
      <c r="I292" s="33" t="n"/>
      <c r="J292" s="33" t="n"/>
      <c r="K292" s="33" t="n"/>
      <c r="L292" s="33" t="n"/>
      <c r="M292" s="33" t="n"/>
      <c r="N292" s="33" t="n"/>
      <c r="O292" s="33" t="n"/>
      <c r="P292" s="33" t="n"/>
      <c r="Q292" s="33" t="n"/>
      <c r="R292" s="33" t="n"/>
      <c r="S292" s="33" t="n"/>
      <c r="T292" s="33" t="n"/>
      <c r="U292" s="33" t="n"/>
    </row>
    <row r="293">
      <c r="A293" s="33" t="n"/>
      <c r="B293" s="33" t="n"/>
      <c r="C293" s="33" t="n"/>
      <c r="D293" s="33" t="n"/>
      <c r="E293" s="33" t="n"/>
      <c r="F293" s="33" t="n"/>
      <c r="G293" s="33" t="n"/>
      <c r="H293" s="33" t="n"/>
      <c r="I293" s="33" t="n"/>
      <c r="J293" s="33" t="n"/>
      <c r="K293" s="33" t="n"/>
      <c r="L293" s="33" t="n"/>
      <c r="M293" s="33" t="n"/>
      <c r="N293" s="33" t="n"/>
      <c r="O293" s="33" t="n"/>
      <c r="P293" s="33" t="n"/>
      <c r="Q293" s="33" t="n"/>
      <c r="R293" s="33" t="n"/>
      <c r="S293" s="33" t="n"/>
      <c r="T293" s="33" t="n"/>
      <c r="U293" s="33" t="n"/>
    </row>
    <row r="294">
      <c r="A294" s="33" t="n"/>
      <c r="B294" s="33" t="n"/>
      <c r="C294" s="33" t="n"/>
      <c r="D294" s="33" t="n"/>
      <c r="E294" s="33" t="n"/>
      <c r="F294" s="33" t="n"/>
      <c r="G294" s="33" t="n"/>
      <c r="H294" s="33" t="n"/>
      <c r="I294" s="33" t="n"/>
      <c r="J294" s="33" t="n"/>
      <c r="K294" s="33" t="n"/>
      <c r="L294" s="33" t="n"/>
      <c r="M294" s="33" t="n"/>
      <c r="N294" s="33" t="n"/>
      <c r="O294" s="33" t="n"/>
      <c r="P294" s="33" t="n"/>
      <c r="Q294" s="33" t="n"/>
      <c r="R294" s="33" t="n"/>
      <c r="S294" s="33" t="n"/>
      <c r="T294" s="33" t="n"/>
      <c r="U294" s="33" t="n"/>
    </row>
    <row r="295">
      <c r="A295" s="33" t="n"/>
      <c r="B295" s="33" t="n"/>
      <c r="C295" s="33" t="n"/>
      <c r="D295" s="33" t="n"/>
      <c r="E295" s="33" t="n"/>
      <c r="F295" s="33" t="n"/>
      <c r="G295" s="33" t="n"/>
      <c r="H295" s="33" t="n"/>
      <c r="I295" s="33" t="n"/>
      <c r="J295" s="33" t="n"/>
      <c r="K295" s="33" t="n"/>
      <c r="L295" s="33" t="n"/>
      <c r="M295" s="33" t="n"/>
      <c r="N295" s="33" t="n"/>
      <c r="O295" s="33" t="n"/>
      <c r="P295" s="33" t="n"/>
      <c r="Q295" s="33" t="n"/>
      <c r="R295" s="33" t="n"/>
      <c r="S295" s="33" t="n"/>
      <c r="T295" s="33" t="n"/>
      <c r="U295" s="33" t="n"/>
    </row>
    <row r="296">
      <c r="A296" s="33" t="n"/>
      <c r="B296" s="33" t="n"/>
      <c r="C296" s="33" t="n"/>
      <c r="D296" s="33" t="n"/>
      <c r="E296" s="33" t="n"/>
      <c r="F296" s="33" t="n"/>
      <c r="G296" s="33" t="n"/>
      <c r="H296" s="33" t="n"/>
      <c r="I296" s="33" t="n"/>
      <c r="J296" s="33" t="n"/>
      <c r="K296" s="33" t="n"/>
      <c r="L296" s="33" t="n"/>
      <c r="M296" s="33" t="n"/>
      <c r="N296" s="33" t="n"/>
      <c r="O296" s="33" t="n"/>
      <c r="P296" s="33" t="n"/>
      <c r="Q296" s="33" t="n"/>
      <c r="R296" s="33" t="n"/>
      <c r="S296" s="33" t="n"/>
      <c r="T296" s="33" t="n"/>
      <c r="U296" s="33" t="n"/>
    </row>
    <row r="297">
      <c r="A297" s="33" t="n"/>
      <c r="B297" s="33" t="n"/>
      <c r="C297" s="33" t="n"/>
      <c r="D297" s="33" t="n"/>
      <c r="E297" s="33" t="n"/>
      <c r="F297" s="33" t="n"/>
      <c r="G297" s="33" t="n"/>
      <c r="H297" s="33" t="n"/>
      <c r="I297" s="33" t="n"/>
      <c r="J297" s="33" t="n"/>
      <c r="K297" s="33" t="n"/>
      <c r="L297" s="33" t="n"/>
      <c r="M297" s="33" t="n"/>
      <c r="N297" s="33" t="n"/>
      <c r="O297" s="33" t="n"/>
      <c r="P297" s="33" t="n"/>
      <c r="Q297" s="33" t="n"/>
      <c r="R297" s="33" t="n"/>
      <c r="S297" s="33" t="n"/>
      <c r="T297" s="33" t="n"/>
      <c r="U297" s="33" t="n"/>
    </row>
    <row r="298">
      <c r="A298" s="33" t="n"/>
      <c r="B298" s="33" t="n"/>
      <c r="C298" s="33" t="n"/>
      <c r="D298" s="33" t="n"/>
      <c r="E298" s="33" t="n"/>
      <c r="F298" s="33" t="n"/>
      <c r="G298" s="33" t="n"/>
      <c r="H298" s="33" t="n"/>
      <c r="I298" s="33" t="n"/>
      <c r="J298" s="33" t="n"/>
      <c r="K298" s="33" t="n"/>
      <c r="L298" s="33" t="n"/>
      <c r="M298" s="33" t="n"/>
      <c r="N298" s="33" t="n"/>
      <c r="O298" s="33" t="n"/>
      <c r="P298" s="33" t="n"/>
      <c r="Q298" s="33" t="n"/>
      <c r="R298" s="33" t="n"/>
      <c r="S298" s="33" t="n"/>
      <c r="T298" s="33" t="n"/>
      <c r="U298" s="33" t="n"/>
    </row>
    <row r="299">
      <c r="A299" s="33" t="n"/>
      <c r="B299" s="33" t="n"/>
      <c r="C299" s="33" t="n"/>
      <c r="D299" s="33" t="n"/>
      <c r="E299" s="33" t="n"/>
      <c r="F299" s="33" t="n"/>
      <c r="G299" s="33" t="n"/>
      <c r="H299" s="33" t="n"/>
      <c r="I299" s="33" t="n"/>
      <c r="J299" s="33" t="n"/>
      <c r="K299" s="33" t="n"/>
      <c r="L299" s="33" t="n"/>
      <c r="M299" s="33" t="n"/>
      <c r="N299" s="33" t="n"/>
      <c r="O299" s="33" t="n"/>
      <c r="P299" s="33" t="n"/>
      <c r="Q299" s="33" t="n"/>
      <c r="R299" s="33" t="n"/>
      <c r="S299" s="33" t="n"/>
      <c r="T299" s="33" t="n"/>
      <c r="U299" s="33" t="n"/>
    </row>
    <row r="300">
      <c r="A300" s="33" t="n"/>
      <c r="B300" s="33" t="n"/>
      <c r="C300" s="33" t="n"/>
      <c r="D300" s="33" t="n"/>
      <c r="E300" s="33" t="n"/>
      <c r="F300" s="33" t="n"/>
      <c r="G300" s="33" t="n"/>
      <c r="H300" s="33" t="n"/>
      <c r="I300" s="33" t="n"/>
      <c r="J300" s="33" t="n"/>
      <c r="K300" s="33" t="n"/>
      <c r="L300" s="33" t="n"/>
      <c r="M300" s="33" t="n"/>
      <c r="N300" s="33" t="n"/>
      <c r="O300" s="33" t="n"/>
      <c r="P300" s="33" t="n"/>
      <c r="Q300" s="33" t="n"/>
      <c r="R300" s="33" t="n"/>
      <c r="S300" s="33" t="n"/>
      <c r="T300" s="33" t="n"/>
      <c r="U300" s="33" t="n"/>
    </row>
    <row r="301">
      <c r="A301" s="33" t="n"/>
      <c r="B301" s="33" t="n"/>
      <c r="C301" s="33" t="n"/>
      <c r="D301" s="33" t="n"/>
      <c r="E301" s="33" t="n"/>
      <c r="F301" s="33" t="n"/>
      <c r="G301" s="33" t="n"/>
      <c r="H301" s="33" t="n"/>
      <c r="I301" s="33" t="n"/>
      <c r="J301" s="33" t="n"/>
      <c r="K301" s="33" t="n"/>
      <c r="L301" s="33" t="n"/>
      <c r="M301" s="33" t="n"/>
      <c r="N301" s="33" t="n"/>
      <c r="O301" s="33" t="n"/>
      <c r="P301" s="33" t="n"/>
      <c r="Q301" s="33" t="n"/>
      <c r="R301" s="33" t="n"/>
      <c r="S301" s="33" t="n"/>
      <c r="T301" s="33" t="n"/>
      <c r="U301" s="33" t="n"/>
    </row>
    <row r="302">
      <c r="A302" s="33" t="n"/>
      <c r="B302" s="33" t="n"/>
      <c r="C302" s="33" t="n"/>
      <c r="D302" s="33" t="n"/>
      <c r="E302" s="33" t="n"/>
      <c r="F302" s="33" t="n"/>
      <c r="G302" s="33" t="n"/>
      <c r="H302" s="33" t="n"/>
      <c r="I302" s="33" t="n"/>
      <c r="J302" s="33" t="n"/>
      <c r="K302" s="33" t="n"/>
      <c r="L302" s="33" t="n"/>
      <c r="M302" s="33" t="n"/>
      <c r="N302" s="33" t="n"/>
      <c r="O302" s="33" t="n"/>
      <c r="P302" s="33" t="n"/>
      <c r="Q302" s="33" t="n"/>
      <c r="R302" s="33" t="n"/>
      <c r="S302" s="33" t="n"/>
      <c r="T302" s="33" t="n"/>
      <c r="U302" s="33" t="n"/>
    </row>
    <row r="303">
      <c r="A303" s="33" t="n"/>
      <c r="B303" s="33" t="n"/>
      <c r="C303" s="33" t="n"/>
      <c r="D303" s="33" t="n"/>
      <c r="E303" s="33" t="n"/>
      <c r="F303" s="33" t="n"/>
      <c r="G303" s="33" t="n"/>
      <c r="H303" s="33" t="n"/>
      <c r="I303" s="33" t="n"/>
      <c r="J303" s="33" t="n"/>
      <c r="K303" s="33" t="n"/>
      <c r="L303" s="33" t="n"/>
      <c r="M303" s="33" t="n"/>
      <c r="N303" s="33" t="n"/>
      <c r="O303" s="33" t="n"/>
      <c r="P303" s="33" t="n"/>
      <c r="Q303" s="33" t="n"/>
      <c r="R303" s="33" t="n"/>
      <c r="S303" s="33" t="n"/>
      <c r="T303" s="33" t="n"/>
      <c r="U303" s="33" t="n"/>
    </row>
    <row r="304">
      <c r="A304" s="33" t="n"/>
      <c r="B304" s="33" t="n"/>
      <c r="C304" s="33" t="n"/>
      <c r="D304" s="33" t="n"/>
      <c r="E304" s="33" t="n"/>
      <c r="F304" s="33" t="n"/>
      <c r="G304" s="33" t="n"/>
      <c r="H304" s="33" t="n"/>
      <c r="I304" s="33" t="n"/>
      <c r="J304" s="33" t="n"/>
      <c r="K304" s="33" t="n"/>
      <c r="L304" s="33" t="n"/>
      <c r="M304" s="33" t="n"/>
      <c r="N304" s="33" t="n"/>
      <c r="O304" s="33" t="n"/>
      <c r="P304" s="33" t="n"/>
      <c r="Q304" s="33" t="n"/>
      <c r="R304" s="33" t="n"/>
      <c r="S304" s="33" t="n"/>
      <c r="T304" s="33" t="n"/>
      <c r="U304" s="33" t="n"/>
    </row>
    <row r="305">
      <c r="A305" s="33" t="n"/>
      <c r="B305" s="33" t="n"/>
      <c r="C305" s="33" t="n"/>
      <c r="D305" s="33" t="n"/>
      <c r="E305" s="33" t="n"/>
      <c r="F305" s="33" t="n"/>
      <c r="G305" s="33" t="n"/>
      <c r="H305" s="33" t="n"/>
      <c r="I305" s="33" t="n"/>
      <c r="J305" s="33" t="n"/>
      <c r="K305" s="33" t="n"/>
      <c r="L305" s="33" t="n"/>
      <c r="M305" s="33" t="n"/>
      <c r="N305" s="33" t="n"/>
      <c r="O305" s="33" t="n"/>
      <c r="P305" s="33" t="n"/>
      <c r="Q305" s="33" t="n"/>
      <c r="R305" s="33" t="n"/>
      <c r="S305" s="33" t="n"/>
      <c r="T305" s="33" t="n"/>
      <c r="U305" s="33" t="n"/>
    </row>
    <row r="306">
      <c r="A306" s="33" t="n"/>
      <c r="B306" s="33" t="n"/>
      <c r="C306" s="33" t="n"/>
      <c r="D306" s="33" t="n"/>
      <c r="E306" s="33" t="n"/>
      <c r="F306" s="33" t="n"/>
      <c r="G306" s="33" t="n"/>
      <c r="H306" s="33" t="n"/>
      <c r="I306" s="33" t="n"/>
      <c r="J306" s="33" t="n"/>
      <c r="K306" s="33" t="n"/>
      <c r="L306" s="33" t="n"/>
      <c r="M306" s="33" t="n"/>
      <c r="N306" s="33" t="n"/>
      <c r="O306" s="33" t="n"/>
      <c r="P306" s="33" t="n"/>
      <c r="Q306" s="33" t="n"/>
      <c r="R306" s="33" t="n"/>
      <c r="S306" s="33" t="n"/>
      <c r="T306" s="33" t="n"/>
      <c r="U306" s="33" t="n"/>
    </row>
    <row r="307">
      <c r="A307" s="33" t="n"/>
      <c r="B307" s="33" t="n"/>
      <c r="C307" s="33" t="n"/>
      <c r="D307" s="33" t="n"/>
      <c r="E307" s="33" t="n"/>
      <c r="F307" s="33" t="n"/>
      <c r="G307" s="33" t="n"/>
      <c r="H307" s="33" t="n"/>
      <c r="I307" s="33" t="n"/>
      <c r="J307" s="33" t="n"/>
      <c r="K307" s="33" t="n"/>
      <c r="L307" s="33" t="n"/>
      <c r="M307" s="33" t="n"/>
      <c r="N307" s="33" t="n"/>
      <c r="O307" s="33" t="n"/>
      <c r="P307" s="33" t="n"/>
      <c r="Q307" s="33" t="n"/>
      <c r="R307" s="33" t="n"/>
      <c r="S307" s="33" t="n"/>
      <c r="T307" s="33" t="n"/>
      <c r="U307" s="33" t="n"/>
    </row>
    <row r="308">
      <c r="A308" s="33" t="n"/>
      <c r="B308" s="33" t="n"/>
      <c r="C308" s="33" t="n"/>
      <c r="D308" s="33" t="n"/>
      <c r="E308" s="33" t="n"/>
      <c r="F308" s="33" t="n"/>
      <c r="G308" s="33" t="n"/>
      <c r="H308" s="33" t="n"/>
      <c r="I308" s="33" t="n"/>
      <c r="J308" s="33" t="n"/>
      <c r="K308" s="33" t="n"/>
      <c r="L308" s="33" t="n"/>
      <c r="M308" s="33" t="n"/>
      <c r="N308" s="33" t="n"/>
      <c r="O308" s="33" t="n"/>
      <c r="P308" s="33" t="n"/>
      <c r="Q308" s="33" t="n"/>
      <c r="R308" s="33" t="n"/>
      <c r="S308" s="33" t="n"/>
      <c r="T308" s="33" t="n"/>
      <c r="U308" s="33" t="n"/>
    </row>
    <row r="309">
      <c r="A309" s="33" t="n"/>
      <c r="B309" s="33" t="n"/>
      <c r="C309" s="33" t="n"/>
      <c r="D309" s="33" t="n"/>
      <c r="E309" s="33" t="n"/>
      <c r="F309" s="33" t="n"/>
      <c r="G309" s="33" t="n"/>
      <c r="H309" s="33" t="n"/>
      <c r="I309" s="33" t="n"/>
      <c r="J309" s="33" t="n"/>
      <c r="K309" s="33" t="n"/>
      <c r="L309" s="33" t="n"/>
      <c r="M309" s="33" t="n"/>
      <c r="N309" s="33" t="n"/>
      <c r="O309" s="33" t="n"/>
      <c r="P309" s="33" t="n"/>
      <c r="Q309" s="33" t="n"/>
      <c r="R309" s="33" t="n"/>
      <c r="S309" s="33" t="n"/>
      <c r="T309" s="33" t="n"/>
      <c r="U309" s="33" t="n"/>
    </row>
    <row r="310">
      <c r="A310" s="33" t="n"/>
      <c r="B310" s="33" t="n"/>
      <c r="C310" s="33" t="n"/>
      <c r="D310" s="33" t="n"/>
      <c r="E310" s="33" t="n"/>
      <c r="F310" s="33" t="n"/>
      <c r="G310" s="33" t="n"/>
      <c r="H310" s="33" t="n"/>
      <c r="I310" s="33" t="n"/>
      <c r="J310" s="33" t="n"/>
      <c r="K310" s="33" t="n"/>
      <c r="L310" s="33" t="n"/>
      <c r="M310" s="33" t="n"/>
      <c r="N310" s="33" t="n"/>
      <c r="O310" s="33" t="n"/>
      <c r="P310" s="33" t="n"/>
      <c r="Q310" s="33" t="n"/>
      <c r="R310" s="33" t="n"/>
      <c r="S310" s="33" t="n"/>
      <c r="T310" s="33" t="n"/>
      <c r="U310" s="33" t="n"/>
    </row>
    <row r="311">
      <c r="A311" s="33" t="n"/>
      <c r="B311" s="33" t="n"/>
      <c r="C311" s="33" t="n"/>
      <c r="D311" s="33" t="n"/>
      <c r="E311" s="33" t="n"/>
      <c r="F311" s="33" t="n"/>
      <c r="G311" s="33" t="n"/>
      <c r="H311" s="33" t="n"/>
      <c r="I311" s="33" t="n"/>
      <c r="J311" s="33" t="n"/>
      <c r="K311" s="33" t="n"/>
      <c r="L311" s="33" t="n"/>
      <c r="M311" s="33" t="n"/>
      <c r="N311" s="33" t="n"/>
      <c r="O311" s="33" t="n"/>
      <c r="P311" s="33" t="n"/>
      <c r="Q311" s="33" t="n"/>
      <c r="R311" s="33" t="n"/>
      <c r="S311" s="33" t="n"/>
      <c r="T311" s="33" t="n"/>
      <c r="U311" s="33" t="n"/>
    </row>
    <row r="312">
      <c r="A312" s="33" t="n"/>
      <c r="B312" s="33" t="n"/>
      <c r="C312" s="33" t="n"/>
      <c r="D312" s="33" t="n"/>
      <c r="E312" s="33" t="n"/>
      <c r="F312" s="33" t="n"/>
      <c r="G312" s="33" t="n"/>
      <c r="H312" s="33" t="n"/>
      <c r="I312" s="33" t="n"/>
      <c r="J312" s="33" t="n"/>
      <c r="K312" s="33" t="n"/>
      <c r="L312" s="33" t="n"/>
      <c r="M312" s="33" t="n"/>
      <c r="N312" s="33" t="n"/>
      <c r="O312" s="33" t="n"/>
      <c r="P312" s="33" t="n"/>
      <c r="Q312" s="33" t="n"/>
      <c r="R312" s="33" t="n"/>
      <c r="S312" s="33" t="n"/>
      <c r="T312" s="33" t="n"/>
      <c r="U312" s="33" t="n"/>
    </row>
    <row r="313">
      <c r="A313" s="33" t="n"/>
      <c r="B313" s="33" t="n"/>
      <c r="C313" s="33" t="n"/>
      <c r="D313" s="33" t="n"/>
      <c r="E313" s="33" t="n"/>
      <c r="F313" s="33" t="n"/>
      <c r="G313" s="33" t="n"/>
      <c r="H313" s="33" t="n"/>
      <c r="I313" s="33" t="n"/>
      <c r="J313" s="33" t="n"/>
      <c r="K313" s="33" t="n"/>
      <c r="L313" s="33" t="n"/>
      <c r="M313" s="33" t="n"/>
      <c r="N313" s="33" t="n"/>
      <c r="O313" s="33" t="n"/>
      <c r="P313" s="33" t="n"/>
      <c r="Q313" s="33" t="n"/>
      <c r="R313" s="33" t="n"/>
      <c r="S313" s="33" t="n"/>
      <c r="T313" s="33" t="n"/>
      <c r="U313" s="33" t="n"/>
    </row>
    <row r="314">
      <c r="A314" s="33" t="n"/>
      <c r="B314" s="33" t="n"/>
      <c r="C314" s="33" t="n"/>
      <c r="D314" s="33" t="n"/>
      <c r="E314" s="33" t="n"/>
      <c r="F314" s="33" t="n"/>
      <c r="G314" s="33" t="n"/>
      <c r="H314" s="33" t="n"/>
      <c r="I314" s="33" t="n"/>
      <c r="J314" s="33" t="n"/>
      <c r="K314" s="33" t="n"/>
      <c r="L314" s="33" t="n"/>
      <c r="M314" s="33" t="n"/>
      <c r="N314" s="33" t="n"/>
      <c r="O314" s="33" t="n"/>
      <c r="P314" s="33" t="n"/>
      <c r="Q314" s="33" t="n"/>
      <c r="R314" s="33" t="n"/>
      <c r="S314" s="33" t="n"/>
      <c r="T314" s="33" t="n"/>
      <c r="U314" s="33" t="n"/>
    </row>
    <row r="315">
      <c r="A315" s="33" t="n"/>
      <c r="B315" s="33" t="n"/>
      <c r="C315" s="33" t="n"/>
      <c r="D315" s="33" t="n"/>
      <c r="E315" s="33" t="n"/>
      <c r="F315" s="33" t="n"/>
      <c r="G315" s="33" t="n"/>
      <c r="H315" s="33" t="n"/>
      <c r="I315" s="33" t="n"/>
      <c r="J315" s="33" t="n"/>
      <c r="K315" s="33" t="n"/>
      <c r="L315" s="33" t="n"/>
      <c r="M315" s="33" t="n"/>
      <c r="N315" s="33" t="n"/>
      <c r="O315" s="33" t="n"/>
      <c r="P315" s="33" t="n"/>
      <c r="Q315" s="33" t="n"/>
      <c r="R315" s="33" t="n"/>
      <c r="S315" s="33" t="n"/>
      <c r="T315" s="33" t="n"/>
      <c r="U315" s="33" t="n"/>
    </row>
    <row r="316">
      <c r="A316" s="33" t="n"/>
      <c r="B316" s="33" t="n"/>
      <c r="C316" s="33" t="n"/>
      <c r="D316" s="33" t="n"/>
      <c r="E316" s="33" t="n"/>
      <c r="F316" s="33" t="n"/>
      <c r="G316" s="33" t="n"/>
      <c r="H316" s="33" t="n"/>
      <c r="I316" s="33" t="n"/>
      <c r="J316" s="33" t="n"/>
      <c r="K316" s="33" t="n"/>
      <c r="L316" s="33" t="n"/>
      <c r="M316" s="33" t="n"/>
      <c r="N316" s="33" t="n"/>
      <c r="O316" s="33" t="n"/>
      <c r="P316" s="33" t="n"/>
      <c r="Q316" s="33" t="n"/>
      <c r="R316" s="33" t="n"/>
      <c r="S316" s="33" t="n"/>
      <c r="T316" s="33" t="n"/>
      <c r="U316" s="33" t="n"/>
    </row>
    <row r="317">
      <c r="A317" s="33" t="n"/>
      <c r="B317" s="33" t="n"/>
      <c r="C317" s="33" t="n"/>
      <c r="D317" s="33" t="n"/>
      <c r="E317" s="33" t="n"/>
      <c r="F317" s="33" t="n"/>
      <c r="G317" s="33" t="n"/>
      <c r="H317" s="33" t="n"/>
      <c r="I317" s="33" t="n"/>
      <c r="J317" s="33" t="n"/>
      <c r="K317" s="33" t="n"/>
      <c r="L317" s="33" t="n"/>
      <c r="M317" s="33" t="n"/>
      <c r="N317" s="33" t="n"/>
      <c r="O317" s="33" t="n"/>
      <c r="P317" s="33" t="n"/>
      <c r="Q317" s="33" t="n"/>
      <c r="R317" s="33" t="n"/>
      <c r="S317" s="33" t="n"/>
      <c r="T317" s="33" t="n"/>
      <c r="U317" s="33" t="n"/>
    </row>
    <row r="318">
      <c r="A318" s="33" t="n"/>
      <c r="B318" s="33" t="n"/>
      <c r="C318" s="33" t="n"/>
      <c r="D318" s="33" t="n"/>
      <c r="E318" s="33" t="n"/>
      <c r="F318" s="33" t="n"/>
      <c r="G318" s="33" t="n"/>
      <c r="H318" s="33" t="n"/>
      <c r="I318" s="33" t="n"/>
      <c r="J318" s="33" t="n"/>
      <c r="K318" s="33" t="n"/>
      <c r="L318" s="33" t="n"/>
      <c r="M318" s="33" t="n"/>
      <c r="N318" s="33" t="n"/>
      <c r="O318" s="33" t="n"/>
      <c r="P318" s="33" t="n"/>
      <c r="Q318" s="33" t="n"/>
      <c r="R318" s="33" t="n"/>
      <c r="S318" s="33" t="n"/>
      <c r="T318" s="33" t="n"/>
      <c r="U318" s="33" t="n"/>
    </row>
    <row r="319">
      <c r="A319" s="33" t="n"/>
      <c r="B319" s="33" t="n"/>
      <c r="C319" s="33" t="n"/>
      <c r="D319" s="33" t="n"/>
      <c r="E319" s="33" t="n"/>
      <c r="F319" s="33" t="n"/>
      <c r="G319" s="33" t="n"/>
      <c r="H319" s="33" t="n"/>
      <c r="I319" s="33" t="n"/>
      <c r="J319" s="33" t="n"/>
      <c r="K319" s="33" t="n"/>
      <c r="L319" s="33" t="n"/>
      <c r="M319" s="33" t="n"/>
      <c r="N319" s="33" t="n"/>
      <c r="O319" s="33" t="n"/>
      <c r="P319" s="33" t="n"/>
      <c r="Q319" s="33" t="n"/>
      <c r="R319" s="33" t="n"/>
      <c r="S319" s="33" t="n"/>
      <c r="T319" s="33" t="n"/>
      <c r="U319" s="33" t="n"/>
    </row>
    <row r="320">
      <c r="A320" s="33" t="n"/>
      <c r="B320" s="33" t="n"/>
      <c r="C320" s="33" t="n"/>
      <c r="D320" s="33" t="n"/>
      <c r="E320" s="33" t="n"/>
      <c r="F320" s="33" t="n"/>
      <c r="G320" s="33" t="n"/>
      <c r="H320" s="33" t="n"/>
      <c r="I320" s="33" t="n"/>
      <c r="J320" s="33" t="n"/>
      <c r="K320" s="33" t="n"/>
      <c r="L320" s="33" t="n"/>
      <c r="M320" s="33" t="n"/>
      <c r="N320" s="33" t="n"/>
      <c r="O320" s="33" t="n"/>
      <c r="P320" s="33" t="n"/>
      <c r="Q320" s="33" t="n"/>
      <c r="R320" s="33" t="n"/>
      <c r="S320" s="33" t="n"/>
      <c r="T320" s="33" t="n"/>
      <c r="U320" s="33" t="n"/>
    </row>
    <row r="321">
      <c r="A321" s="33" t="n"/>
      <c r="B321" s="33" t="n"/>
      <c r="C321" s="33" t="n"/>
      <c r="D321" s="33" t="n"/>
      <c r="E321" s="33" t="n"/>
      <c r="F321" s="33" t="n"/>
      <c r="G321" s="33" t="n"/>
      <c r="H321" s="33" t="n"/>
      <c r="I321" s="33" t="n"/>
      <c r="J321" s="33" t="n"/>
      <c r="K321" s="33" t="n"/>
      <c r="L321" s="33" t="n"/>
      <c r="M321" s="33" t="n"/>
      <c r="N321" s="33" t="n"/>
      <c r="O321" s="33" t="n"/>
      <c r="P321" s="33" t="n"/>
      <c r="Q321" s="33" t="n"/>
      <c r="R321" s="33" t="n"/>
      <c r="S321" s="33" t="n"/>
      <c r="T321" s="33" t="n"/>
      <c r="U321" s="33" t="n"/>
    </row>
    <row r="322">
      <c r="A322" s="33" t="n"/>
      <c r="B322" s="33" t="n"/>
      <c r="C322" s="33" t="n"/>
      <c r="D322" s="33" t="n"/>
      <c r="E322" s="33" t="n"/>
      <c r="F322" s="33" t="n"/>
      <c r="G322" s="33" t="n"/>
      <c r="H322" s="33" t="n"/>
      <c r="I322" s="33" t="n"/>
      <c r="J322" s="33" t="n"/>
      <c r="K322" s="33" t="n"/>
      <c r="L322" s="33" t="n"/>
      <c r="M322" s="33" t="n"/>
      <c r="N322" s="33" t="n"/>
      <c r="O322" s="33" t="n"/>
      <c r="P322" s="33" t="n"/>
      <c r="Q322" s="33" t="n"/>
      <c r="R322" s="33" t="n"/>
      <c r="S322" s="33" t="n"/>
      <c r="T322" s="33" t="n"/>
      <c r="U322" s="33" t="n"/>
    </row>
    <row r="323">
      <c r="A323" s="33" t="n"/>
      <c r="B323" s="33" t="n"/>
      <c r="C323" s="33" t="n"/>
      <c r="D323" s="33" t="n"/>
      <c r="E323" s="33" t="n"/>
      <c r="F323" s="33" t="n"/>
      <c r="G323" s="33" t="n"/>
      <c r="H323" s="33" t="n"/>
      <c r="I323" s="33" t="n"/>
      <c r="J323" s="33" t="n"/>
      <c r="K323" s="33" t="n"/>
      <c r="L323" s="33" t="n"/>
      <c r="M323" s="33" t="n"/>
      <c r="N323" s="33" t="n"/>
      <c r="O323" s="33" t="n"/>
      <c r="P323" s="33" t="n"/>
      <c r="Q323" s="33" t="n"/>
      <c r="R323" s="33" t="n"/>
      <c r="S323" s="33" t="n"/>
      <c r="T323" s="33" t="n"/>
      <c r="U323" s="33" t="n"/>
    </row>
    <row r="324">
      <c r="A324" s="33" t="n"/>
      <c r="B324" s="33" t="n"/>
      <c r="C324" s="33" t="n"/>
      <c r="D324" s="33" t="n"/>
      <c r="E324" s="33" t="n"/>
      <c r="F324" s="33" t="n"/>
      <c r="G324" s="33" t="n"/>
      <c r="H324" s="33" t="n"/>
      <c r="I324" s="33" t="n"/>
      <c r="J324" s="33" t="n"/>
      <c r="K324" s="33" t="n"/>
      <c r="L324" s="33" t="n"/>
      <c r="M324" s="33" t="n"/>
      <c r="N324" s="33" t="n"/>
      <c r="O324" s="33" t="n"/>
      <c r="P324" s="33" t="n"/>
      <c r="Q324" s="33" t="n"/>
      <c r="R324" s="33" t="n"/>
      <c r="S324" s="33" t="n"/>
      <c r="T324" s="33" t="n"/>
      <c r="U324" s="33" t="n"/>
    </row>
    <row r="325">
      <c r="A325" s="33" t="n"/>
      <c r="B325" s="33" t="n"/>
      <c r="C325" s="33" t="n"/>
      <c r="D325" s="33" t="n"/>
      <c r="E325" s="33" t="n"/>
      <c r="F325" s="33" t="n"/>
      <c r="G325" s="33" t="n"/>
      <c r="H325" s="33" t="n"/>
      <c r="I325" s="33" t="n"/>
      <c r="J325" s="33" t="n"/>
      <c r="K325" s="33" t="n"/>
      <c r="L325" s="33" t="n"/>
      <c r="M325" s="33" t="n"/>
      <c r="N325" s="33" t="n"/>
      <c r="O325" s="33" t="n"/>
      <c r="P325" s="33" t="n"/>
      <c r="Q325" s="33" t="n"/>
      <c r="R325" s="33" t="n"/>
      <c r="S325" s="33" t="n"/>
      <c r="T325" s="33" t="n"/>
      <c r="U325" s="33" t="n"/>
    </row>
    <row r="326">
      <c r="A326" s="33" t="n"/>
      <c r="B326" s="33" t="n"/>
      <c r="C326" s="33" t="n"/>
      <c r="D326" s="33" t="n"/>
      <c r="E326" s="33" t="n"/>
      <c r="F326" s="33" t="n"/>
      <c r="G326" s="33" t="n"/>
      <c r="H326" s="33" t="n"/>
      <c r="I326" s="33" t="n"/>
      <c r="J326" s="33" t="n"/>
      <c r="K326" s="33" t="n"/>
      <c r="L326" s="33" t="n"/>
      <c r="M326" s="33" t="n"/>
      <c r="N326" s="33" t="n"/>
      <c r="O326" s="33" t="n"/>
      <c r="P326" s="33" t="n"/>
      <c r="Q326" s="33" t="n"/>
      <c r="R326" s="33" t="n"/>
      <c r="S326" s="33" t="n"/>
      <c r="T326" s="33" t="n"/>
      <c r="U326" s="33" t="n"/>
    </row>
    <row r="327">
      <c r="A327" s="33" t="n"/>
      <c r="B327" s="33" t="n"/>
      <c r="C327" s="33" t="n"/>
      <c r="D327" s="33" t="n"/>
      <c r="E327" s="33" t="n"/>
      <c r="F327" s="33" t="n"/>
      <c r="G327" s="33" t="n"/>
      <c r="H327" s="33" t="n"/>
      <c r="I327" s="33" t="n"/>
      <c r="J327" s="33" t="n"/>
      <c r="K327" s="33" t="n"/>
      <c r="L327" s="33" t="n"/>
      <c r="M327" s="33" t="n"/>
      <c r="N327" s="33" t="n"/>
      <c r="O327" s="33" t="n"/>
      <c r="P327" s="33" t="n"/>
      <c r="Q327" s="33" t="n"/>
      <c r="R327" s="33" t="n"/>
      <c r="S327" s="33" t="n"/>
      <c r="T327" s="33" t="n"/>
      <c r="U327" s="33" t="n"/>
    </row>
    <row r="328">
      <c r="A328" s="33" t="n"/>
      <c r="B328" s="33" t="n"/>
      <c r="C328" s="33" t="n"/>
      <c r="D328" s="33" t="n"/>
      <c r="E328" s="33" t="n"/>
      <c r="F328" s="33" t="n"/>
      <c r="G328" s="33" t="n"/>
      <c r="H328" s="33" t="n"/>
      <c r="I328" s="33" t="n"/>
      <c r="J328" s="33" t="n"/>
      <c r="K328" s="33" t="n"/>
      <c r="L328" s="33" t="n"/>
      <c r="M328" s="33" t="n"/>
      <c r="N328" s="33" t="n"/>
      <c r="O328" s="33" t="n"/>
      <c r="P328" s="33" t="n"/>
      <c r="Q328" s="33" t="n"/>
      <c r="R328" s="33" t="n"/>
      <c r="S328" s="33" t="n"/>
      <c r="T328" s="33" t="n"/>
      <c r="U328" s="33" t="n"/>
    </row>
    <row r="329">
      <c r="A329" s="33" t="n"/>
      <c r="B329" s="33" t="n"/>
      <c r="C329" s="33" t="n"/>
      <c r="D329" s="33" t="n"/>
      <c r="E329" s="33" t="n"/>
      <c r="F329" s="33" t="n"/>
      <c r="G329" s="33" t="n"/>
      <c r="H329" s="33" t="n"/>
      <c r="I329" s="33" t="n"/>
      <c r="J329" s="33" t="n"/>
      <c r="K329" s="33" t="n"/>
      <c r="L329" s="33" t="n"/>
      <c r="M329" s="33" t="n"/>
      <c r="N329" s="33" t="n"/>
      <c r="O329" s="33" t="n"/>
      <c r="P329" s="33" t="n"/>
      <c r="Q329" s="33" t="n"/>
      <c r="R329" s="33" t="n"/>
      <c r="S329" s="33" t="n"/>
      <c r="T329" s="33" t="n"/>
      <c r="U329" s="33" t="n"/>
    </row>
    <row r="330">
      <c r="A330" s="33" t="n"/>
      <c r="B330" s="33" t="n"/>
      <c r="C330" s="33" t="n"/>
      <c r="D330" s="33" t="n"/>
      <c r="E330" s="33" t="n"/>
      <c r="F330" s="33" t="n"/>
      <c r="G330" s="33" t="n"/>
      <c r="H330" s="33" t="n"/>
      <c r="I330" s="33" t="n"/>
      <c r="J330" s="33" t="n"/>
      <c r="K330" s="33" t="n"/>
      <c r="L330" s="33" t="n"/>
      <c r="M330" s="33" t="n"/>
      <c r="N330" s="33" t="n"/>
      <c r="O330" s="33" t="n"/>
      <c r="P330" s="33" t="n"/>
      <c r="Q330" s="33" t="n"/>
      <c r="R330" s="33" t="n"/>
      <c r="S330" s="33" t="n"/>
      <c r="T330" s="33" t="n"/>
      <c r="U330" s="33" t="n"/>
    </row>
    <row r="331">
      <c r="A331" s="33" t="n"/>
      <c r="B331" s="33" t="n"/>
      <c r="C331" s="33" t="n"/>
      <c r="D331" s="33" t="n"/>
      <c r="E331" s="33" t="n"/>
      <c r="F331" s="33" t="n"/>
      <c r="G331" s="33" t="n"/>
      <c r="H331" s="33" t="n"/>
      <c r="I331" s="33" t="n"/>
      <c r="J331" s="33" t="n"/>
      <c r="K331" s="33" t="n"/>
      <c r="L331" s="33" t="n"/>
      <c r="M331" s="33" t="n"/>
      <c r="N331" s="33" t="n"/>
      <c r="O331" s="33" t="n"/>
      <c r="P331" s="33" t="n"/>
      <c r="Q331" s="33" t="n"/>
      <c r="R331" s="33" t="n"/>
      <c r="S331" s="33" t="n"/>
      <c r="T331" s="33" t="n"/>
      <c r="U331" s="33" t="n"/>
    </row>
    <row r="332">
      <c r="A332" s="33" t="n"/>
      <c r="B332" s="33" t="n"/>
      <c r="C332" s="33" t="n"/>
      <c r="D332" s="33" t="n"/>
      <c r="E332" s="33" t="n"/>
      <c r="F332" s="33" t="n"/>
      <c r="G332" s="33" t="n"/>
      <c r="H332" s="33" t="n"/>
      <c r="I332" s="33" t="n"/>
      <c r="J332" s="33" t="n"/>
      <c r="K332" s="33" t="n"/>
      <c r="L332" s="33" t="n"/>
      <c r="M332" s="33" t="n"/>
      <c r="N332" s="33" t="n"/>
      <c r="O332" s="33" t="n"/>
      <c r="P332" s="33" t="n"/>
      <c r="Q332" s="33" t="n"/>
      <c r="R332" s="33" t="n"/>
      <c r="S332" s="33" t="n"/>
      <c r="T332" s="33" t="n"/>
      <c r="U332" s="33" t="n"/>
    </row>
    <row r="333">
      <c r="A333" s="33" t="n"/>
      <c r="B333" s="33" t="n"/>
      <c r="C333" s="33" t="n"/>
      <c r="D333" s="33" t="n"/>
      <c r="E333" s="33" t="n"/>
      <c r="F333" s="33" t="n"/>
      <c r="G333" s="33" t="n"/>
      <c r="H333" s="33" t="n"/>
      <c r="I333" s="33" t="n"/>
      <c r="J333" s="33" t="n"/>
      <c r="K333" s="33" t="n"/>
      <c r="L333" s="33" t="n"/>
      <c r="M333" s="33" t="n"/>
      <c r="N333" s="33" t="n"/>
      <c r="O333" s="33" t="n"/>
      <c r="P333" s="33" t="n"/>
      <c r="Q333" s="33" t="n"/>
      <c r="R333" s="33" t="n"/>
      <c r="S333" s="33" t="n"/>
      <c r="T333" s="33" t="n"/>
      <c r="U333" s="33" t="n"/>
    </row>
    <row r="334">
      <c r="A334" s="33" t="n"/>
      <c r="B334" s="33" t="n"/>
      <c r="C334" s="33" t="n"/>
      <c r="D334" s="33" t="n"/>
      <c r="E334" s="33" t="n"/>
      <c r="F334" s="33" t="n"/>
      <c r="G334" s="33" t="n"/>
      <c r="H334" s="33" t="n"/>
      <c r="I334" s="33" t="n"/>
      <c r="J334" s="33" t="n"/>
      <c r="K334" s="33" t="n"/>
      <c r="L334" s="33" t="n"/>
      <c r="M334" s="33" t="n"/>
      <c r="N334" s="33" t="n"/>
      <c r="O334" s="33" t="n"/>
      <c r="P334" s="33" t="n"/>
      <c r="Q334" s="33" t="n"/>
      <c r="R334" s="33" t="n"/>
      <c r="S334" s="33" t="n"/>
      <c r="T334" s="33" t="n"/>
      <c r="U334" s="33" t="n"/>
    </row>
    <row r="335">
      <c r="A335" s="33" t="n"/>
      <c r="B335" s="33" t="n"/>
      <c r="C335" s="33" t="n"/>
      <c r="D335" s="33" t="n"/>
      <c r="E335" s="33" t="n"/>
      <c r="F335" s="33" t="n"/>
      <c r="G335" s="33" t="n"/>
      <c r="H335" s="33" t="n"/>
      <c r="I335" s="33" t="n"/>
      <c r="J335" s="33" t="n"/>
      <c r="K335" s="33" t="n"/>
      <c r="L335" s="33" t="n"/>
      <c r="M335" s="33" t="n"/>
      <c r="N335" s="33" t="n"/>
      <c r="O335" s="33" t="n"/>
      <c r="P335" s="33" t="n"/>
      <c r="Q335" s="33" t="n"/>
      <c r="R335" s="33" t="n"/>
      <c r="S335" s="33" t="n"/>
      <c r="T335" s="33" t="n"/>
      <c r="U335" s="33" t="n"/>
    </row>
    <row r="336">
      <c r="A336" s="33" t="n"/>
      <c r="B336" s="33" t="n"/>
      <c r="C336" s="33" t="n"/>
      <c r="D336" s="33" t="n"/>
      <c r="E336" s="33" t="n"/>
      <c r="F336" s="33" t="n"/>
      <c r="G336" s="33" t="n"/>
      <c r="H336" s="33" t="n"/>
      <c r="I336" s="33" t="n"/>
      <c r="J336" s="33" t="n"/>
      <c r="K336" s="33" t="n"/>
      <c r="L336" s="33" t="n"/>
      <c r="M336" s="33" t="n"/>
      <c r="N336" s="33" t="n"/>
      <c r="O336" s="33" t="n"/>
      <c r="P336" s="33" t="n"/>
      <c r="Q336" s="33" t="n"/>
      <c r="R336" s="33" t="n"/>
      <c r="S336" s="33" t="n"/>
      <c r="T336" s="33" t="n"/>
      <c r="U336" s="33" t="n"/>
    </row>
    <row r="337">
      <c r="A337" s="33" t="n"/>
      <c r="B337" s="33" t="n"/>
      <c r="C337" s="33" t="n"/>
      <c r="D337" s="33" t="n"/>
      <c r="E337" s="33" t="n"/>
      <c r="F337" s="33" t="n"/>
      <c r="G337" s="33" t="n"/>
      <c r="H337" s="33" t="n"/>
      <c r="I337" s="33" t="n"/>
      <c r="J337" s="33" t="n"/>
      <c r="K337" s="33" t="n"/>
      <c r="L337" s="33" t="n"/>
      <c r="M337" s="33" t="n"/>
      <c r="N337" s="33" t="n"/>
      <c r="O337" s="33" t="n"/>
      <c r="P337" s="33" t="n"/>
      <c r="Q337" s="33" t="n"/>
      <c r="R337" s="33" t="n"/>
      <c r="S337" s="33" t="n"/>
      <c r="T337" s="33" t="n"/>
      <c r="U337" s="33" t="n"/>
    </row>
    <row r="338">
      <c r="A338" s="33" t="n"/>
      <c r="B338" s="33" t="n"/>
      <c r="C338" s="33" t="n"/>
      <c r="D338" s="33" t="n"/>
      <c r="E338" s="33" t="n"/>
      <c r="F338" s="33" t="n"/>
      <c r="G338" s="33" t="n"/>
      <c r="H338" s="33" t="n"/>
      <c r="I338" s="33" t="n"/>
      <c r="J338" s="33" t="n"/>
      <c r="K338" s="33" t="n"/>
      <c r="L338" s="33" t="n"/>
      <c r="M338" s="33" t="n"/>
      <c r="N338" s="33" t="n"/>
      <c r="O338" s="33" t="n"/>
      <c r="P338" s="33" t="n"/>
      <c r="Q338" s="33" t="n"/>
      <c r="R338" s="33" t="n"/>
      <c r="S338" s="33" t="n"/>
      <c r="T338" s="33" t="n"/>
      <c r="U338" s="33" t="n"/>
    </row>
    <row r="339">
      <c r="A339" s="33" t="n"/>
      <c r="B339" s="33" t="n"/>
      <c r="C339" s="33" t="n"/>
      <c r="D339" s="33" t="n"/>
      <c r="E339" s="33" t="n"/>
      <c r="F339" s="33" t="n"/>
      <c r="G339" s="33" t="n"/>
      <c r="H339" s="33" t="n"/>
      <c r="I339" s="33" t="n"/>
      <c r="J339" s="33" t="n"/>
      <c r="K339" s="33" t="n"/>
      <c r="L339" s="33" t="n"/>
      <c r="M339" s="33" t="n"/>
      <c r="N339" s="33" t="n"/>
      <c r="O339" s="33" t="n"/>
      <c r="P339" s="33" t="n"/>
      <c r="Q339" s="33" t="n"/>
      <c r="R339" s="33" t="n"/>
      <c r="S339" s="33" t="n"/>
      <c r="T339" s="33" t="n"/>
      <c r="U339" s="33" t="n"/>
    </row>
    <row r="340">
      <c r="A340" s="33" t="n"/>
      <c r="B340" s="33" t="n"/>
      <c r="C340" s="33" t="n"/>
      <c r="D340" s="33" t="n"/>
      <c r="E340" s="33" t="n"/>
      <c r="F340" s="33" t="n"/>
      <c r="G340" s="33" t="n"/>
      <c r="H340" s="33" t="n"/>
      <c r="I340" s="33" t="n"/>
      <c r="J340" s="33" t="n"/>
      <c r="K340" s="33" t="n"/>
      <c r="L340" s="33" t="n"/>
      <c r="M340" s="33" t="n"/>
      <c r="N340" s="33" t="n"/>
      <c r="O340" s="33" t="n"/>
      <c r="P340" s="33" t="n"/>
      <c r="Q340" s="33" t="n"/>
      <c r="R340" s="33" t="n"/>
      <c r="S340" s="33" t="n"/>
      <c r="T340" s="33" t="n"/>
      <c r="U340" s="33" t="n"/>
    </row>
    <row r="341">
      <c r="A341" s="33" t="n"/>
      <c r="B341" s="33" t="n"/>
      <c r="C341" s="33" t="n"/>
      <c r="D341" s="33" t="n"/>
      <c r="E341" s="33" t="n"/>
      <c r="F341" s="33" t="n"/>
      <c r="G341" s="33" t="n"/>
      <c r="H341" s="33" t="n"/>
      <c r="I341" s="33" t="n"/>
      <c r="J341" s="33" t="n"/>
      <c r="K341" s="33" t="n"/>
      <c r="L341" s="33" t="n"/>
      <c r="M341" s="33" t="n"/>
      <c r="N341" s="33" t="n"/>
      <c r="O341" s="33" t="n"/>
      <c r="P341" s="33" t="n"/>
      <c r="Q341" s="33" t="n"/>
      <c r="R341" s="33" t="n"/>
      <c r="S341" s="33" t="n"/>
      <c r="T341" s="33" t="n"/>
      <c r="U341" s="33" t="n"/>
    </row>
    <row r="342">
      <c r="A342" s="33" t="n"/>
      <c r="B342" s="33" t="n"/>
      <c r="C342" s="33" t="n"/>
      <c r="D342" s="33" t="n"/>
      <c r="E342" s="33" t="n"/>
      <c r="F342" s="33" t="n"/>
      <c r="G342" s="33" t="n"/>
      <c r="H342" s="33" t="n"/>
      <c r="I342" s="33" t="n"/>
      <c r="J342" s="33" t="n"/>
      <c r="K342" s="33" t="n"/>
      <c r="L342" s="33" t="n"/>
      <c r="M342" s="33" t="n"/>
      <c r="N342" s="33" t="n"/>
      <c r="O342" s="33" t="n"/>
      <c r="P342" s="33" t="n"/>
      <c r="Q342" s="33" t="n"/>
      <c r="R342" s="33" t="n"/>
      <c r="S342" s="33" t="n"/>
      <c r="T342" s="33" t="n"/>
      <c r="U342" s="33" t="n"/>
    </row>
    <row r="343">
      <c r="A343" s="33" t="n"/>
      <c r="B343" s="33" t="n"/>
      <c r="C343" s="33" t="n"/>
      <c r="D343" s="33" t="n"/>
      <c r="E343" s="33" t="n"/>
      <c r="F343" s="33" t="n"/>
      <c r="G343" s="33" t="n"/>
      <c r="H343" s="33" t="n"/>
      <c r="I343" s="33" t="n"/>
      <c r="J343" s="33" t="n"/>
      <c r="K343" s="33" t="n"/>
      <c r="L343" s="33" t="n"/>
      <c r="M343" s="33" t="n"/>
      <c r="N343" s="33" t="n"/>
      <c r="O343" s="33" t="n"/>
      <c r="P343" s="33" t="n"/>
      <c r="Q343" s="33" t="n"/>
      <c r="R343" s="33" t="n"/>
      <c r="S343" s="33" t="n"/>
      <c r="T343" s="33" t="n"/>
      <c r="U343" s="33" t="n"/>
    </row>
    <row r="344">
      <c r="A344" s="33" t="n"/>
      <c r="B344" s="33" t="n"/>
      <c r="C344" s="33" t="n"/>
      <c r="D344" s="33" t="n"/>
      <c r="E344" s="33" t="n"/>
      <c r="F344" s="33" t="n"/>
      <c r="G344" s="33" t="n"/>
      <c r="H344" s="33" t="n"/>
      <c r="I344" s="33" t="n"/>
      <c r="J344" s="33" t="n"/>
      <c r="K344" s="33" t="n"/>
      <c r="L344" s="33" t="n"/>
      <c r="M344" s="33" t="n"/>
      <c r="N344" s="33" t="n"/>
      <c r="O344" s="33" t="n"/>
      <c r="P344" s="33" t="n"/>
      <c r="Q344" s="33" t="n"/>
      <c r="R344" s="33" t="n"/>
      <c r="S344" s="33" t="n"/>
      <c r="T344" s="33" t="n"/>
      <c r="U344" s="33" t="n"/>
    </row>
    <row r="345">
      <c r="A345" s="33" t="n"/>
      <c r="B345" s="33" t="n"/>
      <c r="C345" s="33" t="n"/>
      <c r="D345" s="33" t="n"/>
      <c r="E345" s="33" t="n"/>
      <c r="F345" s="33" t="n"/>
      <c r="G345" s="33" t="n"/>
      <c r="H345" s="33" t="n"/>
      <c r="I345" s="33" t="n"/>
      <c r="J345" s="33" t="n"/>
      <c r="K345" s="33" t="n"/>
      <c r="L345" s="33" t="n"/>
      <c r="M345" s="33" t="n"/>
      <c r="N345" s="33" t="n"/>
      <c r="O345" s="33" t="n"/>
      <c r="P345" s="33" t="n"/>
      <c r="Q345" s="33" t="n"/>
      <c r="R345" s="33" t="n"/>
      <c r="S345" s="33" t="n"/>
      <c r="T345" s="33" t="n"/>
      <c r="U345" s="33" t="n"/>
    </row>
    <row r="346">
      <c r="A346" s="33" t="n"/>
      <c r="B346" s="33" t="n"/>
      <c r="C346" s="33" t="n"/>
      <c r="D346" s="33" t="n"/>
      <c r="E346" s="33" t="n"/>
      <c r="F346" s="33" t="n"/>
      <c r="G346" s="33" t="n"/>
      <c r="H346" s="33" t="n"/>
      <c r="I346" s="33" t="n"/>
      <c r="J346" s="33" t="n"/>
      <c r="K346" s="33" t="n"/>
      <c r="L346" s="33" t="n"/>
      <c r="M346" s="33" t="n"/>
      <c r="N346" s="33" t="n"/>
      <c r="O346" s="33" t="n"/>
      <c r="P346" s="33" t="n"/>
      <c r="Q346" s="33" t="n"/>
      <c r="R346" s="33" t="n"/>
      <c r="S346" s="33" t="n"/>
      <c r="T346" s="33" t="n"/>
      <c r="U346" s="33" t="n"/>
    </row>
    <row r="347">
      <c r="A347" s="33" t="n"/>
      <c r="B347" s="33" t="n"/>
      <c r="C347" s="33" t="n"/>
      <c r="D347" s="33" t="n"/>
      <c r="E347" s="33" t="n"/>
      <c r="F347" s="33" t="n"/>
      <c r="G347" s="33" t="n"/>
      <c r="H347" s="33" t="n"/>
      <c r="I347" s="33" t="n"/>
      <c r="J347" s="33" t="n"/>
      <c r="K347" s="33" t="n"/>
      <c r="L347" s="33" t="n"/>
      <c r="M347" s="33" t="n"/>
      <c r="N347" s="33" t="n"/>
      <c r="O347" s="33" t="n"/>
      <c r="P347" s="33" t="n"/>
      <c r="Q347" s="33" t="n"/>
      <c r="R347" s="33" t="n"/>
      <c r="S347" s="33" t="n"/>
      <c r="T347" s="33" t="n"/>
      <c r="U347" s="33" t="n"/>
    </row>
    <row r="348">
      <c r="A348" s="33" t="n"/>
      <c r="B348" s="33" t="n"/>
      <c r="C348" s="33" t="n"/>
      <c r="D348" s="33" t="n"/>
      <c r="E348" s="33" t="n"/>
      <c r="F348" s="33" t="n"/>
      <c r="G348" s="33" t="n"/>
      <c r="H348" s="33" t="n"/>
      <c r="I348" s="33" t="n"/>
      <c r="J348" s="33" t="n"/>
      <c r="K348" s="33" t="n"/>
      <c r="L348" s="33" t="n"/>
      <c r="M348" s="33" t="n"/>
      <c r="N348" s="33" t="n"/>
      <c r="O348" s="33" t="n"/>
      <c r="P348" s="33" t="n"/>
      <c r="Q348" s="33" t="n"/>
      <c r="R348" s="33" t="n"/>
      <c r="S348" s="33" t="n"/>
      <c r="T348" s="33" t="n"/>
      <c r="U348" s="33" t="n"/>
    </row>
    <row r="349">
      <c r="A349" s="33" t="n"/>
      <c r="B349" s="33" t="n"/>
      <c r="C349" s="33" t="n"/>
      <c r="D349" s="33" t="n"/>
      <c r="E349" s="33" t="n"/>
      <c r="F349" s="33" t="n"/>
      <c r="G349" s="33" t="n"/>
      <c r="H349" s="33" t="n"/>
      <c r="I349" s="33" t="n"/>
      <c r="J349" s="33" t="n"/>
      <c r="K349" s="33" t="n"/>
      <c r="L349" s="33" t="n"/>
      <c r="M349" s="33" t="n"/>
      <c r="N349" s="33" t="n"/>
      <c r="O349" s="33" t="n"/>
      <c r="P349" s="33" t="n"/>
      <c r="Q349" s="33" t="n"/>
      <c r="R349" s="33" t="n"/>
      <c r="S349" s="33" t="n"/>
      <c r="T349" s="33" t="n"/>
      <c r="U349" s="33" t="n"/>
    </row>
    <row r="350">
      <c r="A350" s="33" t="n"/>
      <c r="B350" s="33" t="n"/>
      <c r="C350" s="33" t="n"/>
      <c r="D350" s="33" t="n"/>
      <c r="E350" s="33" t="n"/>
      <c r="F350" s="33" t="n"/>
      <c r="G350" s="33" t="n"/>
      <c r="H350" s="33" t="n"/>
      <c r="I350" s="33" t="n"/>
      <c r="J350" s="33" t="n"/>
      <c r="K350" s="33" t="n"/>
      <c r="L350" s="33" t="n"/>
      <c r="M350" s="33" t="n"/>
      <c r="N350" s="33" t="n"/>
      <c r="O350" s="33" t="n"/>
      <c r="P350" s="33" t="n"/>
      <c r="Q350" s="33" t="n"/>
      <c r="R350" s="33" t="n"/>
      <c r="S350" s="33" t="n"/>
      <c r="T350" s="33" t="n"/>
      <c r="U350" s="33" t="n"/>
    </row>
    <row r="351">
      <c r="A351" s="33" t="n"/>
      <c r="B351" s="33" t="n"/>
      <c r="C351" s="33" t="n"/>
      <c r="D351" s="33" t="n"/>
      <c r="E351" s="33" t="n"/>
      <c r="F351" s="33" t="n"/>
      <c r="G351" s="33" t="n"/>
      <c r="H351" s="33" t="n"/>
      <c r="I351" s="33" t="n"/>
      <c r="J351" s="33" t="n"/>
      <c r="K351" s="33" t="n"/>
      <c r="L351" s="33" t="n"/>
      <c r="M351" s="33" t="n"/>
      <c r="N351" s="33" t="n"/>
      <c r="O351" s="33" t="n"/>
      <c r="P351" s="33" t="n"/>
      <c r="Q351" s="33" t="n"/>
      <c r="R351" s="33" t="n"/>
      <c r="S351" s="33" t="n"/>
      <c r="T351" s="33" t="n"/>
      <c r="U351" s="33" t="n"/>
    </row>
    <row r="352">
      <c r="A352" s="33" t="n"/>
      <c r="B352" s="33" t="n"/>
      <c r="C352" s="33" t="n"/>
      <c r="D352" s="33" t="n"/>
      <c r="E352" s="33" t="n"/>
      <c r="F352" s="33" t="n"/>
      <c r="G352" s="33" t="n"/>
      <c r="H352" s="33" t="n"/>
      <c r="I352" s="33" t="n"/>
      <c r="J352" s="33" t="n"/>
      <c r="K352" s="33" t="n"/>
      <c r="L352" s="33" t="n"/>
      <c r="M352" s="33" t="n"/>
      <c r="N352" s="33" t="n"/>
      <c r="O352" s="33" t="n"/>
      <c r="P352" s="33" t="n"/>
      <c r="Q352" s="33" t="n"/>
      <c r="R352" s="33" t="n"/>
      <c r="S352" s="33" t="n"/>
      <c r="T352" s="33" t="n"/>
      <c r="U352" s="33" t="n"/>
    </row>
    <row r="353">
      <c r="A353" s="33" t="n"/>
      <c r="B353" s="33" t="n"/>
      <c r="C353" s="33" t="n"/>
      <c r="D353" s="33" t="n"/>
      <c r="E353" s="33" t="n"/>
      <c r="F353" s="33" t="n"/>
      <c r="G353" s="33" t="n"/>
      <c r="H353" s="33" t="n"/>
      <c r="I353" s="33" t="n"/>
      <c r="J353" s="33" t="n"/>
      <c r="K353" s="33" t="n"/>
      <c r="L353" s="33" t="n"/>
      <c r="M353" s="33" t="n"/>
      <c r="N353" s="33" t="n"/>
      <c r="O353" s="33" t="n"/>
      <c r="P353" s="33" t="n"/>
      <c r="Q353" s="33" t="n"/>
      <c r="R353" s="33" t="n"/>
      <c r="S353" s="33" t="n"/>
      <c r="T353" s="33" t="n"/>
      <c r="U353" s="33" t="n"/>
    </row>
    <row r="354">
      <c r="A354" s="33" t="n"/>
      <c r="B354" s="33" t="n"/>
      <c r="C354" s="33" t="n"/>
      <c r="D354" s="33" t="n"/>
      <c r="E354" s="33" t="n"/>
      <c r="F354" s="33" t="n"/>
      <c r="G354" s="33" t="n"/>
      <c r="H354" s="33" t="n"/>
      <c r="I354" s="33" t="n"/>
      <c r="J354" s="33" t="n"/>
      <c r="K354" s="33" t="n"/>
      <c r="L354" s="33" t="n"/>
      <c r="M354" s="33" t="n"/>
      <c r="N354" s="33" t="n"/>
      <c r="O354" s="33" t="n"/>
      <c r="P354" s="33" t="n"/>
      <c r="Q354" s="33" t="n"/>
      <c r="R354" s="33" t="n"/>
      <c r="S354" s="33" t="n"/>
      <c r="T354" s="33" t="n"/>
      <c r="U354" s="33" t="n"/>
    </row>
    <row r="355">
      <c r="A355" s="33" t="n"/>
      <c r="B355" s="33" t="n"/>
      <c r="C355" s="33" t="n"/>
      <c r="D355" s="33" t="n"/>
      <c r="E355" s="33" t="n"/>
      <c r="F355" s="33" t="n"/>
      <c r="G355" s="33" t="n"/>
      <c r="H355" s="33" t="n"/>
      <c r="I355" s="33" t="n"/>
      <c r="J355" s="33" t="n"/>
      <c r="K355" s="33" t="n"/>
      <c r="L355" s="33" t="n"/>
      <c r="M355" s="33" t="n"/>
      <c r="N355" s="33" t="n"/>
      <c r="O355" s="33" t="n"/>
      <c r="P355" s="33" t="n"/>
      <c r="Q355" s="33" t="n"/>
      <c r="R355" s="33" t="n"/>
      <c r="S355" s="33" t="n"/>
      <c r="T355" s="33" t="n"/>
      <c r="U355" s="33" t="n"/>
    </row>
    <row r="356">
      <c r="A356" s="33" t="n"/>
      <c r="B356" s="33" t="n"/>
      <c r="C356" s="33" t="n"/>
      <c r="D356" s="33" t="n"/>
      <c r="E356" s="33" t="n"/>
      <c r="F356" s="33" t="n"/>
      <c r="G356" s="33" t="n"/>
      <c r="H356" s="33" t="n"/>
      <c r="I356" s="33" t="n"/>
      <c r="J356" s="33" t="n"/>
      <c r="K356" s="33" t="n"/>
      <c r="L356" s="33" t="n"/>
      <c r="M356" s="33" t="n"/>
      <c r="N356" s="33" t="n"/>
      <c r="O356" s="33" t="n"/>
      <c r="P356" s="33" t="n"/>
      <c r="Q356" s="33" t="n"/>
      <c r="R356" s="33" t="n"/>
      <c r="S356" s="33" t="n"/>
      <c r="T356" s="33" t="n"/>
      <c r="U356" s="33" t="n"/>
    </row>
    <row r="357">
      <c r="A357" s="33" t="n"/>
      <c r="B357" s="33" t="n"/>
      <c r="C357" s="33" t="n"/>
      <c r="D357" s="33" t="n"/>
      <c r="E357" s="33" t="n"/>
      <c r="F357" s="33" t="n"/>
      <c r="G357" s="33" t="n"/>
      <c r="H357" s="33" t="n"/>
      <c r="I357" s="33" t="n"/>
      <c r="J357" s="33" t="n"/>
      <c r="K357" s="33" t="n"/>
      <c r="L357" s="33" t="n"/>
      <c r="M357" s="33" t="n"/>
      <c r="N357" s="33" t="n"/>
      <c r="O357" s="33" t="n"/>
      <c r="P357" s="33" t="n"/>
      <c r="Q357" s="33" t="n"/>
      <c r="R357" s="33" t="n"/>
      <c r="S357" s="33" t="n"/>
      <c r="T357" s="33" t="n"/>
      <c r="U357" s="33" t="n"/>
    </row>
    <row r="358">
      <c r="A358" s="33" t="n"/>
      <c r="B358" s="33" t="n"/>
      <c r="C358" s="33" t="n"/>
      <c r="D358" s="33" t="n"/>
      <c r="E358" s="33" t="n"/>
      <c r="F358" s="33" t="n"/>
      <c r="G358" s="33" t="n"/>
      <c r="H358" s="33" t="n"/>
      <c r="I358" s="33" t="n"/>
      <c r="J358" s="33" t="n"/>
      <c r="K358" s="33" t="n"/>
      <c r="L358" s="33" t="n"/>
      <c r="M358" s="33" t="n"/>
      <c r="N358" s="33" t="n"/>
      <c r="O358" s="33" t="n"/>
      <c r="P358" s="33" t="n"/>
      <c r="Q358" s="33" t="n"/>
      <c r="R358" s="33" t="n"/>
      <c r="S358" s="33" t="n"/>
      <c r="T358" s="33" t="n"/>
      <c r="U358" s="33" t="n"/>
    </row>
    <row r="359">
      <c r="A359" s="33" t="n"/>
      <c r="B359" s="33" t="n"/>
      <c r="C359" s="33" t="n"/>
      <c r="D359" s="33" t="n"/>
      <c r="E359" s="33" t="n"/>
      <c r="F359" s="33" t="n"/>
      <c r="G359" s="33" t="n"/>
      <c r="H359" s="33" t="n"/>
      <c r="I359" s="33" t="n"/>
      <c r="J359" s="33" t="n"/>
      <c r="K359" s="33" t="n"/>
      <c r="L359" s="33" t="n"/>
      <c r="M359" s="33" t="n"/>
      <c r="N359" s="33" t="n"/>
      <c r="O359" s="33" t="n"/>
      <c r="P359" s="33" t="n"/>
      <c r="Q359" s="33" t="n"/>
      <c r="R359" s="33" t="n"/>
      <c r="S359" s="33" t="n"/>
      <c r="T359" s="33" t="n"/>
      <c r="U359" s="33" t="n"/>
    </row>
    <row r="360">
      <c r="A360" s="33" t="n"/>
      <c r="B360" s="33" t="n"/>
      <c r="C360" s="33" t="n"/>
      <c r="D360" s="33" t="n"/>
      <c r="E360" s="33" t="n"/>
      <c r="F360" s="33" t="n"/>
      <c r="G360" s="33" t="n"/>
      <c r="H360" s="33" t="n"/>
      <c r="I360" s="33" t="n"/>
      <c r="J360" s="33" t="n"/>
      <c r="K360" s="33" t="n"/>
      <c r="L360" s="33" t="n"/>
      <c r="M360" s="33" t="n"/>
      <c r="N360" s="33" t="n"/>
      <c r="O360" s="33" t="n"/>
      <c r="P360" s="33" t="n"/>
      <c r="Q360" s="33" t="n"/>
      <c r="R360" s="33" t="n"/>
      <c r="S360" s="33" t="n"/>
      <c r="T360" s="33" t="n"/>
      <c r="U360" s="33" t="n"/>
    </row>
    <row r="361">
      <c r="A361" s="33" t="n"/>
      <c r="B361" s="33" t="n"/>
      <c r="C361" s="33" t="n"/>
      <c r="D361" s="33" t="n"/>
      <c r="E361" s="33" t="n"/>
      <c r="F361" s="33" t="n"/>
      <c r="G361" s="33" t="n"/>
      <c r="H361" s="33" t="n"/>
      <c r="I361" s="33" t="n"/>
      <c r="J361" s="33" t="n"/>
      <c r="K361" s="33" t="n"/>
      <c r="L361" s="33" t="n"/>
      <c r="M361" s="33" t="n"/>
      <c r="N361" s="33" t="n"/>
      <c r="O361" s="33" t="n"/>
      <c r="P361" s="33" t="n"/>
      <c r="Q361" s="33" t="n"/>
      <c r="R361" s="33" t="n"/>
      <c r="S361" s="33" t="n"/>
      <c r="T361" s="33" t="n"/>
      <c r="U361" s="33" t="n"/>
    </row>
    <row r="362">
      <c r="A362" s="33" t="n"/>
      <c r="B362" s="33" t="n"/>
      <c r="C362" s="33" t="n"/>
      <c r="D362" s="33" t="n"/>
      <c r="E362" s="33" t="n"/>
      <c r="F362" s="33" t="n"/>
      <c r="G362" s="33" t="n"/>
      <c r="H362" s="33" t="n"/>
      <c r="I362" s="33" t="n"/>
      <c r="J362" s="33" t="n"/>
      <c r="K362" s="33" t="n"/>
      <c r="L362" s="33" t="n"/>
      <c r="M362" s="33" t="n"/>
      <c r="N362" s="33" t="n"/>
      <c r="O362" s="33" t="n"/>
      <c r="P362" s="33" t="n"/>
      <c r="Q362" s="33" t="n"/>
      <c r="R362" s="33" t="n"/>
      <c r="S362" s="33" t="n"/>
      <c r="T362" s="33" t="n"/>
      <c r="U362" s="33" t="n"/>
    </row>
    <row r="363">
      <c r="A363" s="33" t="n"/>
      <c r="B363" s="33" t="n"/>
      <c r="C363" s="33" t="n"/>
      <c r="D363" s="33" t="n"/>
      <c r="E363" s="33" t="n"/>
      <c r="F363" s="33" t="n"/>
      <c r="G363" s="33" t="n"/>
      <c r="H363" s="33" t="n"/>
      <c r="I363" s="33" t="n"/>
      <c r="J363" s="33" t="n"/>
      <c r="K363" s="33" t="n"/>
      <c r="L363" s="33" t="n"/>
      <c r="M363" s="33" t="n"/>
      <c r="N363" s="33" t="n"/>
      <c r="O363" s="33" t="n"/>
      <c r="P363" s="33" t="n"/>
      <c r="Q363" s="33" t="n"/>
      <c r="R363" s="33" t="n"/>
      <c r="S363" s="33" t="n"/>
      <c r="T363" s="33" t="n"/>
      <c r="U363" s="33" t="n"/>
    </row>
    <row r="364">
      <c r="A364" s="33" t="n"/>
      <c r="B364" s="33" t="n"/>
      <c r="C364" s="33" t="n"/>
      <c r="D364" s="33" t="n"/>
      <c r="E364" s="33" t="n"/>
      <c r="F364" s="33" t="n"/>
      <c r="G364" s="33" t="n"/>
      <c r="H364" s="33" t="n"/>
      <c r="I364" s="33" t="n"/>
      <c r="J364" s="33" t="n"/>
      <c r="K364" s="33" t="n"/>
      <c r="L364" s="33" t="n"/>
      <c r="M364" s="33" t="n"/>
      <c r="N364" s="33" t="n"/>
      <c r="O364" s="33" t="n"/>
      <c r="P364" s="33" t="n"/>
      <c r="Q364" s="33" t="n"/>
      <c r="R364" s="33" t="n"/>
      <c r="S364" s="33" t="n"/>
      <c r="T364" s="33" t="n"/>
      <c r="U364" s="33" t="n"/>
    </row>
    <row r="365">
      <c r="A365" s="33" t="n"/>
      <c r="B365" s="33" t="n"/>
      <c r="C365" s="33" t="n"/>
      <c r="D365" s="33" t="n"/>
      <c r="E365" s="33" t="n"/>
      <c r="F365" s="33" t="n"/>
      <c r="G365" s="33" t="n"/>
      <c r="H365" s="33" t="n"/>
      <c r="I365" s="33" t="n"/>
      <c r="J365" s="33" t="n"/>
      <c r="K365" s="33" t="n"/>
      <c r="L365" s="33" t="n"/>
      <c r="M365" s="33" t="n"/>
      <c r="N365" s="33" t="n"/>
      <c r="O365" s="33" t="n"/>
      <c r="P365" s="33" t="n"/>
      <c r="Q365" s="33" t="n"/>
      <c r="R365" s="33" t="n"/>
      <c r="S365" s="33" t="n"/>
      <c r="T365" s="33" t="n"/>
      <c r="U365" s="33" t="n"/>
    </row>
    <row r="366">
      <c r="A366" s="33" t="n"/>
      <c r="B366" s="33" t="n"/>
      <c r="C366" s="33" t="n"/>
      <c r="D366" s="33" t="n"/>
      <c r="E366" s="33" t="n"/>
      <c r="F366" s="33" t="n"/>
      <c r="G366" s="33" t="n"/>
      <c r="H366" s="33" t="n"/>
      <c r="I366" s="33" t="n"/>
      <c r="J366" s="33" t="n"/>
      <c r="K366" s="33" t="n"/>
      <c r="L366" s="33" t="n"/>
      <c r="M366" s="33" t="n"/>
      <c r="N366" s="33" t="n"/>
      <c r="O366" s="33" t="n"/>
      <c r="P366" s="33" t="n"/>
      <c r="Q366" s="33" t="n"/>
      <c r="R366" s="33" t="n"/>
      <c r="S366" s="33" t="n"/>
      <c r="T366" s="33" t="n"/>
      <c r="U366" s="33" t="n"/>
    </row>
    <row r="367">
      <c r="A367" s="33" t="n"/>
      <c r="B367" s="33" t="n"/>
      <c r="C367" s="33" t="n"/>
      <c r="D367" s="33" t="n"/>
      <c r="E367" s="33" t="n"/>
      <c r="F367" s="33" t="n"/>
      <c r="G367" s="33" t="n"/>
      <c r="H367" s="33" t="n"/>
      <c r="I367" s="33" t="n"/>
      <c r="J367" s="33" t="n"/>
      <c r="K367" s="33" t="n"/>
      <c r="L367" s="33" t="n"/>
      <c r="M367" s="33" t="n"/>
      <c r="N367" s="33" t="n"/>
      <c r="O367" s="33" t="n"/>
      <c r="P367" s="33" t="n"/>
      <c r="Q367" s="33" t="n"/>
      <c r="R367" s="33" t="n"/>
      <c r="S367" s="33" t="n"/>
      <c r="T367" s="33" t="n"/>
      <c r="U367" s="33" t="n"/>
    </row>
    <row r="368">
      <c r="A368" s="33" t="n"/>
      <c r="B368" s="33" t="n"/>
      <c r="C368" s="33" t="n"/>
      <c r="D368" s="33" t="n"/>
      <c r="E368" s="33" t="n"/>
      <c r="F368" s="33" t="n"/>
      <c r="G368" s="33" t="n"/>
      <c r="H368" s="33" t="n"/>
      <c r="I368" s="33" t="n"/>
      <c r="J368" s="33" t="n"/>
      <c r="K368" s="33" t="n"/>
      <c r="L368" s="33" t="n"/>
      <c r="M368" s="33" t="n"/>
      <c r="N368" s="33" t="n"/>
      <c r="O368" s="33" t="n"/>
      <c r="P368" s="33" t="n"/>
      <c r="Q368" s="33" t="n"/>
      <c r="R368" s="33" t="n"/>
      <c r="S368" s="33" t="n"/>
      <c r="T368" s="33" t="n"/>
      <c r="U368" s="33" t="n"/>
    </row>
    <row r="369">
      <c r="A369" s="33" t="n"/>
      <c r="B369" s="33" t="n"/>
      <c r="C369" s="33" t="n"/>
      <c r="D369" s="33" t="n"/>
      <c r="E369" s="33" t="n"/>
      <c r="F369" s="33" t="n"/>
      <c r="G369" s="33" t="n"/>
      <c r="H369" s="33" t="n"/>
      <c r="I369" s="33" t="n"/>
      <c r="J369" s="33" t="n"/>
      <c r="K369" s="33" t="n"/>
      <c r="L369" s="33" t="n"/>
      <c r="M369" s="33" t="n"/>
      <c r="N369" s="33" t="n"/>
      <c r="O369" s="33" t="n"/>
      <c r="P369" s="33" t="n"/>
      <c r="Q369" s="33" t="n"/>
      <c r="R369" s="33" t="n"/>
      <c r="S369" s="33" t="n"/>
      <c r="T369" s="33" t="n"/>
      <c r="U369" s="33" t="n"/>
    </row>
    <row r="370">
      <c r="A370" s="33" t="n"/>
      <c r="B370" s="33" t="n"/>
      <c r="C370" s="33" t="n"/>
      <c r="D370" s="33" t="n"/>
      <c r="E370" s="33" t="n"/>
      <c r="F370" s="33" t="n"/>
      <c r="G370" s="33" t="n"/>
      <c r="H370" s="33" t="n"/>
      <c r="I370" s="33" t="n"/>
      <c r="J370" s="33" t="n"/>
      <c r="K370" s="33" t="n"/>
      <c r="L370" s="33" t="n"/>
      <c r="M370" s="33" t="n"/>
      <c r="N370" s="33" t="n"/>
      <c r="O370" s="33" t="n"/>
      <c r="P370" s="33" t="n"/>
      <c r="Q370" s="33" t="n"/>
      <c r="R370" s="33" t="n"/>
      <c r="S370" s="33" t="n"/>
      <c r="T370" s="33" t="n"/>
      <c r="U370" s="33" t="n"/>
    </row>
    <row r="371">
      <c r="A371" s="33" t="n"/>
      <c r="B371" s="33" t="n"/>
      <c r="C371" s="33" t="n"/>
      <c r="D371" s="33" t="n"/>
      <c r="E371" s="33" t="n"/>
      <c r="F371" s="33" t="n"/>
      <c r="G371" s="33" t="n"/>
      <c r="H371" s="33" t="n"/>
      <c r="I371" s="33" t="n"/>
      <c r="J371" s="33" t="n"/>
      <c r="K371" s="33" t="n"/>
      <c r="L371" s="33" t="n"/>
      <c r="M371" s="33" t="n"/>
      <c r="N371" s="33" t="n"/>
      <c r="O371" s="33" t="n"/>
      <c r="P371" s="33" t="n"/>
      <c r="Q371" s="33" t="n"/>
      <c r="R371" s="33" t="n"/>
      <c r="S371" s="33" t="n"/>
      <c r="T371" s="33" t="n"/>
      <c r="U371" s="33" t="n"/>
    </row>
    <row r="372">
      <c r="A372" s="33" t="n"/>
      <c r="B372" s="33" t="n"/>
      <c r="C372" s="33" t="n"/>
      <c r="D372" s="33" t="n"/>
      <c r="E372" s="33" t="n"/>
      <c r="F372" s="33" t="n"/>
      <c r="G372" s="33" t="n"/>
      <c r="H372" s="33" t="n"/>
      <c r="I372" s="33" t="n"/>
      <c r="J372" s="33" t="n"/>
      <c r="K372" s="33" t="n"/>
      <c r="L372" s="33" t="n"/>
      <c r="M372" s="33" t="n"/>
      <c r="N372" s="33" t="n"/>
      <c r="O372" s="33" t="n"/>
      <c r="P372" s="33" t="n"/>
      <c r="Q372" s="33" t="n"/>
      <c r="R372" s="33" t="n"/>
      <c r="S372" s="33" t="n"/>
      <c r="T372" s="33" t="n"/>
      <c r="U372" s="33" t="n"/>
    </row>
    <row r="373">
      <c r="A373" s="33" t="n"/>
      <c r="B373" s="33" t="n"/>
      <c r="C373" s="33" t="n"/>
      <c r="D373" s="33" t="n"/>
      <c r="E373" s="33" t="n"/>
      <c r="F373" s="33" t="n"/>
      <c r="G373" s="33" t="n"/>
      <c r="H373" s="33" t="n"/>
      <c r="I373" s="33" t="n"/>
      <c r="J373" s="33" t="n"/>
      <c r="K373" s="33" t="n"/>
      <c r="L373" s="33" t="n"/>
      <c r="M373" s="33" t="n"/>
      <c r="N373" s="33" t="n"/>
      <c r="O373" s="33" t="n"/>
      <c r="P373" s="33" t="n"/>
      <c r="Q373" s="33" t="n"/>
      <c r="R373" s="33" t="n"/>
      <c r="S373" s="33" t="n"/>
      <c r="T373" s="33" t="n"/>
      <c r="U373" s="33" t="n"/>
    </row>
    <row r="374">
      <c r="A374" s="33" t="n"/>
      <c r="B374" s="33" t="n"/>
      <c r="C374" s="33" t="n"/>
      <c r="D374" s="33" t="n"/>
      <c r="E374" s="33" t="n"/>
      <c r="F374" s="33" t="n"/>
      <c r="G374" s="33" t="n"/>
      <c r="H374" s="33" t="n"/>
      <c r="I374" s="33" t="n"/>
      <c r="J374" s="33" t="n"/>
      <c r="K374" s="33" t="n"/>
      <c r="L374" s="33" t="n"/>
      <c r="M374" s="33" t="n"/>
      <c r="N374" s="33" t="n"/>
      <c r="O374" s="33" t="n"/>
      <c r="P374" s="33" t="n"/>
      <c r="Q374" s="33" t="n"/>
      <c r="R374" s="33" t="n"/>
      <c r="S374" s="33" t="n"/>
      <c r="T374" s="33" t="n"/>
      <c r="U374" s="33" t="n"/>
    </row>
    <row r="375">
      <c r="A375" s="33" t="n"/>
      <c r="B375" s="33" t="n"/>
      <c r="C375" s="33" t="n"/>
      <c r="D375" s="33" t="n"/>
      <c r="E375" s="33" t="n"/>
      <c r="F375" s="33" t="n"/>
      <c r="G375" s="33" t="n"/>
      <c r="H375" s="33" t="n"/>
      <c r="I375" s="33" t="n"/>
      <c r="J375" s="33" t="n"/>
      <c r="K375" s="33" t="n"/>
      <c r="L375" s="33" t="n"/>
      <c r="M375" s="33" t="n"/>
      <c r="N375" s="33" t="n"/>
      <c r="O375" s="33" t="n"/>
      <c r="P375" s="33" t="n"/>
      <c r="Q375" s="33" t="n"/>
      <c r="R375" s="33" t="n"/>
      <c r="S375" s="33" t="n"/>
      <c r="T375" s="33" t="n"/>
      <c r="U375" s="33" t="n"/>
    </row>
    <row r="376">
      <c r="A376" s="33" t="n"/>
      <c r="B376" s="33" t="n"/>
      <c r="C376" s="33" t="n"/>
      <c r="D376" s="33" t="n"/>
      <c r="E376" s="33" t="n"/>
      <c r="F376" s="33" t="n"/>
      <c r="G376" s="33" t="n"/>
      <c r="H376" s="33" t="n"/>
      <c r="I376" s="33" t="n"/>
      <c r="J376" s="33" t="n"/>
      <c r="K376" s="33" t="n"/>
      <c r="L376" s="33" t="n"/>
      <c r="M376" s="33" t="n"/>
      <c r="N376" s="33" t="n"/>
      <c r="O376" s="33" t="n"/>
      <c r="P376" s="33" t="n"/>
      <c r="Q376" s="33" t="n"/>
      <c r="R376" s="33" t="n"/>
      <c r="S376" s="33" t="n"/>
      <c r="T376" s="33" t="n"/>
      <c r="U376" s="33" t="n"/>
    </row>
    <row r="377">
      <c r="A377" s="33" t="n"/>
      <c r="B377" s="33" t="n"/>
      <c r="C377" s="33" t="n"/>
      <c r="D377" s="33" t="n"/>
      <c r="E377" s="33" t="n"/>
      <c r="F377" s="33" t="n"/>
      <c r="G377" s="33" t="n"/>
      <c r="H377" s="33" t="n"/>
      <c r="I377" s="33" t="n"/>
      <c r="J377" s="33" t="n"/>
      <c r="K377" s="33" t="n"/>
      <c r="L377" s="33" t="n"/>
      <c r="M377" s="33" t="n"/>
      <c r="N377" s="33" t="n"/>
      <c r="O377" s="33" t="n"/>
      <c r="P377" s="33" t="n"/>
      <c r="Q377" s="33" t="n"/>
      <c r="R377" s="33" t="n"/>
      <c r="S377" s="33" t="n"/>
      <c r="T377" s="33" t="n"/>
      <c r="U377" s="33" t="n"/>
    </row>
    <row r="378">
      <c r="A378" s="33" t="n"/>
      <c r="B378" s="33" t="n"/>
      <c r="C378" s="33" t="n"/>
      <c r="D378" s="33" t="n"/>
      <c r="E378" s="33" t="n"/>
      <c r="F378" s="33" t="n"/>
      <c r="G378" s="33" t="n"/>
      <c r="H378" s="33" t="n"/>
      <c r="I378" s="33" t="n"/>
      <c r="J378" s="33" t="n"/>
      <c r="K378" s="33" t="n"/>
      <c r="L378" s="33" t="n"/>
      <c r="M378" s="33" t="n"/>
      <c r="N378" s="33" t="n"/>
      <c r="O378" s="33" t="n"/>
      <c r="P378" s="33" t="n"/>
      <c r="Q378" s="33" t="n"/>
      <c r="R378" s="33" t="n"/>
      <c r="S378" s="33" t="n"/>
      <c r="T378" s="33" t="n"/>
      <c r="U378" s="33" t="n"/>
    </row>
    <row r="379">
      <c r="A379" s="33" t="n"/>
      <c r="B379" s="33" t="n"/>
      <c r="C379" s="33" t="n"/>
      <c r="D379" s="33" t="n"/>
      <c r="E379" s="33" t="n"/>
      <c r="F379" s="33" t="n"/>
      <c r="G379" s="33" t="n"/>
      <c r="H379" s="33" t="n"/>
      <c r="I379" s="33" t="n"/>
      <c r="J379" s="33" t="n"/>
      <c r="K379" s="33" t="n"/>
      <c r="L379" s="33" t="n"/>
      <c r="M379" s="33" t="n"/>
      <c r="N379" s="33" t="n"/>
      <c r="O379" s="33" t="n"/>
      <c r="P379" s="33" t="n"/>
      <c r="Q379" s="33" t="n"/>
      <c r="R379" s="33" t="n"/>
      <c r="S379" s="33" t="n"/>
      <c r="T379" s="33" t="n"/>
      <c r="U379" s="33" t="n"/>
    </row>
    <row r="380">
      <c r="A380" s="33" t="n"/>
      <c r="B380" s="33" t="n"/>
      <c r="C380" s="33" t="n"/>
      <c r="D380" s="33" t="n"/>
      <c r="E380" s="33" t="n"/>
      <c r="F380" s="33" t="n"/>
      <c r="G380" s="33" t="n"/>
      <c r="H380" s="33" t="n"/>
      <c r="I380" s="33" t="n"/>
      <c r="J380" s="33" t="n"/>
      <c r="K380" s="33" t="n"/>
      <c r="L380" s="33" t="n"/>
      <c r="M380" s="33" t="n"/>
      <c r="N380" s="33" t="n"/>
      <c r="O380" s="33" t="n"/>
      <c r="P380" s="33" t="n"/>
      <c r="Q380" s="33" t="n"/>
      <c r="R380" s="33" t="n"/>
      <c r="S380" s="33" t="n"/>
      <c r="T380" s="33" t="n"/>
      <c r="U380" s="33" t="n"/>
    </row>
    <row r="381">
      <c r="A381" s="33" t="n"/>
      <c r="B381" s="33" t="n"/>
      <c r="C381" s="33" t="n"/>
      <c r="D381" s="33" t="n"/>
      <c r="E381" s="33" t="n"/>
      <c r="F381" s="33" t="n"/>
      <c r="G381" s="33" t="n"/>
      <c r="H381" s="33" t="n"/>
      <c r="I381" s="33" t="n"/>
      <c r="J381" s="33" t="n"/>
      <c r="K381" s="33" t="n"/>
      <c r="L381" s="33" t="n"/>
      <c r="M381" s="33" t="n"/>
      <c r="N381" s="33" t="n"/>
      <c r="O381" s="33" t="n"/>
      <c r="P381" s="33" t="n"/>
      <c r="Q381" s="33" t="n"/>
      <c r="R381" s="33" t="n"/>
      <c r="S381" s="33" t="n"/>
      <c r="T381" s="33" t="n"/>
      <c r="U381" s="33" t="n"/>
    </row>
    <row r="382">
      <c r="A382" s="33" t="n"/>
      <c r="B382" s="33" t="n"/>
      <c r="C382" s="33" t="n"/>
      <c r="D382" s="33" t="n"/>
      <c r="E382" s="33" t="n"/>
      <c r="F382" s="33" t="n"/>
      <c r="G382" s="33" t="n"/>
      <c r="H382" s="33" t="n"/>
      <c r="I382" s="33" t="n"/>
      <c r="J382" s="33" t="n"/>
      <c r="K382" s="33" t="n"/>
      <c r="L382" s="33" t="n"/>
      <c r="M382" s="33" t="n"/>
      <c r="N382" s="33" t="n"/>
      <c r="O382" s="33" t="n"/>
      <c r="P382" s="33" t="n"/>
      <c r="Q382" s="33" t="n"/>
      <c r="R382" s="33" t="n"/>
      <c r="S382" s="33" t="n"/>
      <c r="T382" s="33" t="n"/>
      <c r="U382" s="33" t="n"/>
    </row>
    <row r="383">
      <c r="A383" s="33" t="n"/>
      <c r="B383" s="33" t="n"/>
      <c r="C383" s="33" t="n"/>
      <c r="D383" s="33" t="n"/>
      <c r="E383" s="33" t="n"/>
      <c r="F383" s="33" t="n"/>
      <c r="G383" s="33" t="n"/>
      <c r="H383" s="33" t="n"/>
      <c r="I383" s="33" t="n"/>
      <c r="J383" s="33" t="n"/>
      <c r="K383" s="33" t="n"/>
      <c r="L383" s="33" t="n"/>
      <c r="M383" s="33" t="n"/>
      <c r="N383" s="33" t="n"/>
      <c r="O383" s="33" t="n"/>
      <c r="P383" s="33" t="n"/>
      <c r="Q383" s="33" t="n"/>
      <c r="R383" s="33" t="n"/>
      <c r="S383" s="33" t="n"/>
      <c r="T383" s="33" t="n"/>
      <c r="U383" s="33" t="n"/>
    </row>
    <row r="384">
      <c r="A384" s="33" t="n"/>
      <c r="B384" s="33" t="n"/>
      <c r="C384" s="33" t="n"/>
      <c r="D384" s="33" t="n"/>
      <c r="E384" s="33" t="n"/>
      <c r="F384" s="33" t="n"/>
      <c r="G384" s="33" t="n"/>
      <c r="H384" s="33" t="n"/>
      <c r="I384" s="33" t="n"/>
      <c r="J384" s="33" t="n"/>
      <c r="K384" s="33" t="n"/>
      <c r="L384" s="33" t="n"/>
      <c r="M384" s="33" t="n"/>
      <c r="N384" s="33" t="n"/>
      <c r="O384" s="33" t="n"/>
      <c r="P384" s="33" t="n"/>
      <c r="Q384" s="33" t="n"/>
      <c r="R384" s="33" t="n"/>
      <c r="S384" s="33" t="n"/>
      <c r="T384" s="33" t="n"/>
      <c r="U384" s="33" t="n"/>
    </row>
    <row r="385">
      <c r="A385" s="33" t="n"/>
      <c r="B385" s="33" t="n"/>
      <c r="C385" s="33" t="n"/>
      <c r="D385" s="33" t="n"/>
      <c r="E385" s="33" t="n"/>
      <c r="F385" s="33" t="n"/>
      <c r="G385" s="33" t="n"/>
      <c r="H385" s="33" t="n"/>
      <c r="I385" s="33" t="n"/>
      <c r="J385" s="33" t="n"/>
      <c r="K385" s="33" t="n"/>
      <c r="L385" s="33" t="n"/>
      <c r="M385" s="33" t="n"/>
      <c r="N385" s="33" t="n"/>
      <c r="O385" s="33" t="n"/>
      <c r="P385" s="33" t="n"/>
      <c r="Q385" s="33" t="n"/>
      <c r="R385" s="33" t="n"/>
      <c r="S385" s="33" t="n"/>
      <c r="T385" s="33" t="n"/>
      <c r="U385" s="33" t="n"/>
    </row>
    <row r="386">
      <c r="A386" s="33" t="n"/>
      <c r="B386" s="33" t="n"/>
      <c r="C386" s="33" t="n"/>
      <c r="D386" s="33" t="n"/>
      <c r="E386" s="33" t="n"/>
      <c r="F386" s="33" t="n"/>
      <c r="G386" s="33" t="n"/>
      <c r="H386" s="33" t="n"/>
      <c r="I386" s="33" t="n"/>
      <c r="J386" s="33" t="n"/>
      <c r="K386" s="33" t="n"/>
      <c r="L386" s="33" t="n"/>
      <c r="M386" s="33" t="n"/>
      <c r="N386" s="33" t="n"/>
      <c r="O386" s="33" t="n"/>
      <c r="P386" s="33" t="n"/>
      <c r="Q386" s="33" t="n"/>
      <c r="R386" s="33" t="n"/>
      <c r="S386" s="33" t="n"/>
      <c r="T386" s="33" t="n"/>
      <c r="U386" s="33" t="n"/>
    </row>
    <row r="387">
      <c r="A387" s="33" t="n"/>
      <c r="B387" s="33" t="n"/>
      <c r="C387" s="33" t="n"/>
      <c r="D387" s="33" t="n"/>
      <c r="E387" s="33" t="n"/>
      <c r="F387" s="33" t="n"/>
      <c r="G387" s="33" t="n"/>
      <c r="H387" s="33" t="n"/>
      <c r="I387" s="33" t="n"/>
      <c r="J387" s="33" t="n"/>
      <c r="K387" s="33" t="n"/>
      <c r="L387" s="33" t="n"/>
      <c r="M387" s="33" t="n"/>
      <c r="N387" s="33" t="n"/>
      <c r="O387" s="33" t="n"/>
      <c r="P387" s="33" t="n"/>
      <c r="Q387" s="33" t="n"/>
      <c r="R387" s="33" t="n"/>
      <c r="S387" s="33" t="n"/>
      <c r="T387" s="33" t="n"/>
      <c r="U387" s="33" t="n"/>
    </row>
    <row r="388">
      <c r="A388" s="33" t="n"/>
      <c r="B388" s="33" t="n"/>
      <c r="C388" s="33" t="n"/>
      <c r="D388" s="33" t="n"/>
      <c r="E388" s="33" t="n"/>
      <c r="F388" s="33" t="n"/>
      <c r="G388" s="33" t="n"/>
      <c r="H388" s="33" t="n"/>
      <c r="I388" s="33" t="n"/>
      <c r="J388" s="33" t="n"/>
      <c r="K388" s="33" t="n"/>
      <c r="L388" s="33" t="n"/>
      <c r="M388" s="33" t="n"/>
      <c r="N388" s="33" t="n"/>
      <c r="O388" s="33" t="n"/>
      <c r="P388" s="33" t="n"/>
      <c r="Q388" s="33" t="n"/>
      <c r="R388" s="33" t="n"/>
      <c r="S388" s="33" t="n"/>
      <c r="T388" s="33" t="n"/>
      <c r="U388" s="33" t="n"/>
    </row>
    <row r="389">
      <c r="A389" s="33" t="n"/>
      <c r="B389" s="33" t="n"/>
      <c r="C389" s="33" t="n"/>
      <c r="D389" s="33" t="n"/>
      <c r="E389" s="33" t="n"/>
      <c r="F389" s="33" t="n"/>
      <c r="G389" s="33" t="n"/>
      <c r="H389" s="33" t="n"/>
      <c r="I389" s="33" t="n"/>
      <c r="J389" s="33" t="n"/>
      <c r="K389" s="33" t="n"/>
      <c r="L389" s="33" t="n"/>
      <c r="M389" s="33" t="n"/>
      <c r="N389" s="33" t="n"/>
      <c r="O389" s="33" t="n"/>
      <c r="P389" s="33" t="n"/>
      <c r="Q389" s="33" t="n"/>
      <c r="R389" s="33" t="n"/>
      <c r="S389" s="33" t="n"/>
      <c r="T389" s="33" t="n"/>
      <c r="U389" s="33" t="n"/>
    </row>
    <row r="390">
      <c r="A390" s="33" t="n"/>
      <c r="B390" s="33" t="n"/>
      <c r="C390" s="33" t="n"/>
      <c r="D390" s="33" t="n"/>
      <c r="E390" s="33" t="n"/>
      <c r="F390" s="33" t="n"/>
      <c r="G390" s="33" t="n"/>
      <c r="H390" s="33" t="n"/>
      <c r="I390" s="33" t="n"/>
      <c r="J390" s="33" t="n"/>
      <c r="K390" s="33" t="n"/>
      <c r="L390" s="33" t="n"/>
      <c r="M390" s="33" t="n"/>
      <c r="N390" s="33" t="n"/>
      <c r="O390" s="33" t="n"/>
      <c r="P390" s="33" t="n"/>
      <c r="Q390" s="33" t="n"/>
      <c r="R390" s="33" t="n"/>
      <c r="S390" s="33" t="n"/>
      <c r="T390" s="33" t="n"/>
      <c r="U390" s="33" t="n"/>
    </row>
    <row r="391">
      <c r="A391" s="33" t="n"/>
      <c r="B391" s="33" t="n"/>
      <c r="C391" s="33" t="n"/>
      <c r="D391" s="33" t="n"/>
      <c r="E391" s="33" t="n"/>
      <c r="F391" s="33" t="n"/>
      <c r="G391" s="33" t="n"/>
      <c r="H391" s="33" t="n"/>
      <c r="I391" s="33" t="n"/>
      <c r="J391" s="33" t="n"/>
      <c r="K391" s="33" t="n"/>
      <c r="L391" s="33" t="n"/>
      <c r="M391" s="33" t="n"/>
      <c r="N391" s="33" t="n"/>
      <c r="O391" s="33" t="n"/>
      <c r="P391" s="33" t="n"/>
      <c r="Q391" s="33" t="n"/>
      <c r="R391" s="33" t="n"/>
      <c r="S391" s="33" t="n"/>
      <c r="T391" s="33" t="n"/>
      <c r="U391" s="33" t="n"/>
    </row>
    <row r="392">
      <c r="A392" s="33" t="n"/>
      <c r="B392" s="33" t="n"/>
      <c r="C392" s="33" t="n"/>
      <c r="D392" s="33" t="n"/>
      <c r="E392" s="33" t="n"/>
      <c r="F392" s="33" t="n"/>
      <c r="G392" s="33" t="n"/>
      <c r="H392" s="33" t="n"/>
      <c r="I392" s="33" t="n"/>
      <c r="J392" s="33" t="n"/>
      <c r="K392" s="33" t="n"/>
      <c r="L392" s="33" t="n"/>
      <c r="M392" s="33" t="n"/>
      <c r="N392" s="33" t="n"/>
      <c r="O392" s="33" t="n"/>
      <c r="P392" s="33" t="n"/>
      <c r="Q392" s="33" t="n"/>
      <c r="R392" s="33" t="n"/>
      <c r="S392" s="33" t="n"/>
      <c r="T392" s="33" t="n"/>
      <c r="U392" s="33" t="n"/>
    </row>
    <row r="393">
      <c r="A393" s="33" t="n"/>
      <c r="B393" s="33" t="n"/>
      <c r="C393" s="33" t="n"/>
      <c r="D393" s="33" t="n"/>
      <c r="E393" s="33" t="n"/>
      <c r="F393" s="33" t="n"/>
      <c r="G393" s="33" t="n"/>
      <c r="H393" s="33" t="n"/>
      <c r="I393" s="33" t="n"/>
      <c r="J393" s="33" t="n"/>
      <c r="K393" s="33" t="n"/>
      <c r="L393" s="33" t="n"/>
      <c r="M393" s="33" t="n"/>
      <c r="N393" s="33" t="n"/>
      <c r="O393" s="33" t="n"/>
      <c r="P393" s="33" t="n"/>
      <c r="Q393" s="33" t="n"/>
      <c r="R393" s="33" t="n"/>
      <c r="S393" s="33" t="n"/>
      <c r="T393" s="33" t="n"/>
      <c r="U393" s="33" t="n"/>
    </row>
    <row r="394">
      <c r="A394" s="33" t="n"/>
      <c r="B394" s="33" t="n"/>
      <c r="C394" s="33" t="n"/>
      <c r="D394" s="33" t="n"/>
      <c r="E394" s="33" t="n"/>
      <c r="F394" s="33" t="n"/>
      <c r="G394" s="33" t="n"/>
      <c r="H394" s="33" t="n"/>
      <c r="I394" s="33" t="n"/>
      <c r="J394" s="33" t="n"/>
      <c r="K394" s="33" t="n"/>
      <c r="L394" s="33" t="n"/>
      <c r="M394" s="33" t="n"/>
      <c r="N394" s="33" t="n"/>
      <c r="O394" s="33" t="n"/>
      <c r="P394" s="33" t="n"/>
      <c r="Q394" s="33" t="n"/>
      <c r="R394" s="33" t="n"/>
      <c r="S394" s="33" t="n"/>
      <c r="T394" s="33" t="n"/>
      <c r="U394" s="33" t="n"/>
    </row>
    <row r="395">
      <c r="A395" s="33" t="n"/>
      <c r="B395" s="33" t="n"/>
      <c r="C395" s="33" t="n"/>
      <c r="D395" s="33" t="n"/>
      <c r="E395" s="33" t="n"/>
      <c r="F395" s="33" t="n"/>
      <c r="G395" s="33" t="n"/>
      <c r="H395" s="33" t="n"/>
      <c r="I395" s="33" t="n"/>
      <c r="J395" s="33" t="n"/>
      <c r="K395" s="33" t="n"/>
      <c r="L395" s="33" t="n"/>
      <c r="M395" s="33" t="n"/>
      <c r="N395" s="33" t="n"/>
      <c r="O395" s="33" t="n"/>
      <c r="P395" s="33" t="n"/>
      <c r="Q395" s="33" t="n"/>
      <c r="R395" s="33" t="n"/>
      <c r="S395" s="33" t="n"/>
      <c r="T395" s="33" t="n"/>
      <c r="U395" s="33" t="n"/>
    </row>
    <row r="396">
      <c r="A396" s="33" t="n"/>
      <c r="B396" s="33" t="n"/>
      <c r="C396" s="33" t="n"/>
      <c r="D396" s="33" t="n"/>
      <c r="E396" s="33" t="n"/>
      <c r="F396" s="33" t="n"/>
      <c r="G396" s="33" t="n"/>
      <c r="H396" s="33" t="n"/>
      <c r="I396" s="33" t="n"/>
      <c r="J396" s="33" t="n"/>
      <c r="K396" s="33" t="n"/>
      <c r="L396" s="33" t="n"/>
      <c r="M396" s="33" t="n"/>
      <c r="N396" s="33" t="n"/>
      <c r="O396" s="33" t="n"/>
      <c r="P396" s="33" t="n"/>
      <c r="Q396" s="33" t="n"/>
      <c r="R396" s="33" t="n"/>
      <c r="S396" s="33" t="n"/>
      <c r="T396" s="33" t="n"/>
      <c r="U396" s="33" t="n"/>
    </row>
    <row r="397">
      <c r="A397" s="33" t="n"/>
      <c r="B397" s="33" t="n"/>
      <c r="C397" s="33" t="n"/>
      <c r="D397" s="33" t="n"/>
      <c r="E397" s="33" t="n"/>
      <c r="F397" s="33" t="n"/>
      <c r="G397" s="33" t="n"/>
      <c r="H397" s="33" t="n"/>
      <c r="I397" s="33" t="n"/>
      <c r="J397" s="33" t="n"/>
      <c r="K397" s="33" t="n"/>
      <c r="L397" s="33" t="n"/>
      <c r="M397" s="33" t="n"/>
      <c r="N397" s="33" t="n"/>
      <c r="O397" s="33" t="n"/>
      <c r="P397" s="33" t="n"/>
      <c r="Q397" s="33" t="n"/>
      <c r="R397" s="33" t="n"/>
      <c r="S397" s="33" t="n"/>
      <c r="T397" s="33" t="n"/>
      <c r="U397" s="33" t="n"/>
    </row>
    <row r="398">
      <c r="A398" s="33" t="n"/>
      <c r="B398" s="33" t="n"/>
      <c r="C398" s="33" t="n"/>
      <c r="D398" s="33" t="n"/>
      <c r="E398" s="33" t="n"/>
      <c r="F398" s="33" t="n"/>
      <c r="G398" s="33" t="n"/>
      <c r="H398" s="33" t="n"/>
      <c r="I398" s="33" t="n"/>
      <c r="J398" s="33" t="n"/>
      <c r="K398" s="33" t="n"/>
      <c r="L398" s="33" t="n"/>
      <c r="M398" s="33" t="n"/>
      <c r="N398" s="33" t="n"/>
      <c r="O398" s="33" t="n"/>
      <c r="P398" s="33" t="n"/>
      <c r="Q398" s="33" t="n"/>
      <c r="R398" s="33" t="n"/>
      <c r="S398" s="33" t="n"/>
      <c r="T398" s="33" t="n"/>
      <c r="U398" s="33" t="n"/>
    </row>
    <row r="399">
      <c r="A399" s="33" t="n"/>
      <c r="B399" s="33" t="n"/>
      <c r="C399" s="33" t="n"/>
      <c r="D399" s="33" t="n"/>
      <c r="E399" s="33" t="n"/>
      <c r="F399" s="33" t="n"/>
      <c r="G399" s="33" t="n"/>
      <c r="H399" s="33" t="n"/>
      <c r="I399" s="33" t="n"/>
      <c r="J399" s="33" t="n"/>
      <c r="K399" s="33" t="n"/>
      <c r="L399" s="33" t="n"/>
      <c r="M399" s="33" t="n"/>
      <c r="N399" s="33" t="n"/>
      <c r="O399" s="33" t="n"/>
      <c r="P399" s="33" t="n"/>
      <c r="Q399" s="33" t="n"/>
      <c r="R399" s="33" t="n"/>
      <c r="S399" s="33" t="n"/>
      <c r="T399" s="33" t="n"/>
      <c r="U399" s="33" t="n"/>
    </row>
    <row r="400">
      <c r="A400" s="33" t="n"/>
      <c r="B400" s="33" t="n"/>
      <c r="C400" s="33" t="n"/>
      <c r="D400" s="33" t="n"/>
      <c r="E400" s="33" t="n"/>
      <c r="F400" s="33" t="n"/>
      <c r="G400" s="33" t="n"/>
      <c r="H400" s="33" t="n"/>
      <c r="I400" s="33" t="n"/>
      <c r="J400" s="33" t="n"/>
      <c r="K400" s="33" t="n"/>
      <c r="L400" s="33" t="n"/>
      <c r="M400" s="33" t="n"/>
      <c r="N400" s="33" t="n"/>
      <c r="O400" s="33" t="n"/>
      <c r="P400" s="33" t="n"/>
      <c r="Q400" s="33" t="n"/>
      <c r="R400" s="33" t="n"/>
      <c r="S400" s="33" t="n"/>
      <c r="T400" s="33" t="n"/>
      <c r="U400" s="33" t="n"/>
    </row>
    <row r="401">
      <c r="A401" s="33" t="n"/>
      <c r="B401" s="33" t="n"/>
      <c r="C401" s="33" t="n"/>
      <c r="D401" s="33" t="n"/>
      <c r="E401" s="33" t="n"/>
      <c r="F401" s="33" t="n"/>
      <c r="G401" s="33" t="n"/>
      <c r="H401" s="33" t="n"/>
      <c r="I401" s="33" t="n"/>
      <c r="J401" s="33" t="n"/>
      <c r="K401" s="33" t="n"/>
      <c r="L401" s="33" t="n"/>
      <c r="M401" s="33" t="n"/>
      <c r="N401" s="33" t="n"/>
      <c r="O401" s="33" t="n"/>
      <c r="P401" s="33" t="n"/>
      <c r="Q401" s="33" t="n"/>
      <c r="R401" s="33" t="n"/>
      <c r="S401" s="33" t="n"/>
      <c r="T401" s="33" t="n"/>
      <c r="U401" s="33" t="n"/>
    </row>
    <row r="402">
      <c r="A402" s="33" t="n"/>
      <c r="B402" s="33" t="n"/>
      <c r="C402" s="33" t="n"/>
      <c r="D402" s="33" t="n"/>
      <c r="E402" s="33" t="n"/>
      <c r="F402" s="33" t="n"/>
      <c r="G402" s="33" t="n"/>
      <c r="H402" s="33" t="n"/>
      <c r="I402" s="33" t="n"/>
      <c r="J402" s="33" t="n"/>
      <c r="K402" s="33" t="n"/>
      <c r="L402" s="33" t="n"/>
      <c r="M402" s="33" t="n"/>
      <c r="N402" s="33" t="n"/>
      <c r="O402" s="33" t="n"/>
      <c r="P402" s="33" t="n"/>
      <c r="Q402" s="33" t="n"/>
      <c r="R402" s="33" t="n"/>
      <c r="S402" s="33" t="n"/>
      <c r="T402" s="33" t="n"/>
      <c r="U402" s="33" t="n"/>
    </row>
    <row r="403">
      <c r="A403" s="33" t="n"/>
      <c r="B403" s="33" t="n"/>
      <c r="C403" s="33" t="n"/>
      <c r="D403" s="33" t="n"/>
      <c r="E403" s="33" t="n"/>
      <c r="F403" s="33" t="n"/>
      <c r="G403" s="33" t="n"/>
      <c r="H403" s="33" t="n"/>
      <c r="I403" s="33" t="n"/>
      <c r="J403" s="33" t="n"/>
      <c r="K403" s="33" t="n"/>
      <c r="L403" s="33" t="n"/>
      <c r="M403" s="33" t="n"/>
      <c r="N403" s="33" t="n"/>
      <c r="O403" s="33" t="n"/>
      <c r="P403" s="33" t="n"/>
      <c r="Q403" s="33" t="n"/>
      <c r="R403" s="33" t="n"/>
      <c r="S403" s="33" t="n"/>
      <c r="T403" s="33" t="n"/>
      <c r="U403" s="33" t="n"/>
    </row>
    <row r="404">
      <c r="A404" s="33" t="n"/>
      <c r="B404" s="33" t="n"/>
      <c r="C404" s="33" t="n"/>
      <c r="D404" s="33" t="n"/>
      <c r="E404" s="33" t="n"/>
      <c r="F404" s="33" t="n"/>
      <c r="G404" s="33" t="n"/>
      <c r="H404" s="33" t="n"/>
      <c r="I404" s="33" t="n"/>
      <c r="J404" s="33" t="n"/>
      <c r="K404" s="33" t="n"/>
      <c r="L404" s="33" t="n"/>
      <c r="M404" s="33" t="n"/>
      <c r="N404" s="33" t="n"/>
      <c r="O404" s="33" t="n"/>
      <c r="P404" s="33" t="n"/>
      <c r="Q404" s="33" t="n"/>
      <c r="R404" s="33" t="n"/>
      <c r="S404" s="33" t="n"/>
      <c r="T404" s="33" t="n"/>
      <c r="U404" s="33" t="n"/>
    </row>
    <row r="405">
      <c r="A405" s="33" t="n"/>
      <c r="B405" s="33" t="n"/>
      <c r="C405" s="33" t="n"/>
      <c r="D405" s="33" t="n"/>
      <c r="E405" s="33" t="n"/>
      <c r="F405" s="33" t="n"/>
      <c r="G405" s="33" t="n"/>
      <c r="H405" s="33" t="n"/>
      <c r="I405" s="33" t="n"/>
      <c r="J405" s="33" t="n"/>
      <c r="K405" s="33" t="n"/>
      <c r="L405" s="33" t="n"/>
      <c r="M405" s="33" t="n"/>
      <c r="N405" s="33" t="n"/>
      <c r="O405" s="33" t="n"/>
      <c r="P405" s="33" t="n"/>
      <c r="Q405" s="33" t="n"/>
      <c r="R405" s="33" t="n"/>
      <c r="S405" s="33" t="n"/>
      <c r="T405" s="33" t="n"/>
      <c r="U405" s="33" t="n"/>
    </row>
    <row r="406">
      <c r="A406" s="33" t="n"/>
      <c r="B406" s="33" t="n"/>
      <c r="C406" s="33" t="n"/>
      <c r="D406" s="33" t="n"/>
      <c r="E406" s="33" t="n"/>
      <c r="F406" s="33" t="n"/>
      <c r="G406" s="33" t="n"/>
      <c r="H406" s="33" t="n"/>
      <c r="I406" s="33" t="n"/>
      <c r="J406" s="33" t="n"/>
      <c r="K406" s="33" t="n"/>
      <c r="L406" s="33" t="n"/>
      <c r="M406" s="33" t="n"/>
      <c r="N406" s="33" t="n"/>
      <c r="O406" s="33" t="n"/>
      <c r="P406" s="33" t="n"/>
      <c r="Q406" s="33" t="n"/>
      <c r="R406" s="33" t="n"/>
      <c r="S406" s="33" t="n"/>
      <c r="T406" s="33" t="n"/>
      <c r="U406" s="33" t="n"/>
    </row>
    <row r="407">
      <c r="A407" s="33" t="n"/>
      <c r="B407" s="33" t="n"/>
      <c r="C407" s="33" t="n"/>
      <c r="D407" s="33" t="n"/>
      <c r="E407" s="33" t="n"/>
      <c r="F407" s="33" t="n"/>
      <c r="G407" s="33" t="n"/>
      <c r="H407" s="33" t="n"/>
      <c r="I407" s="33" t="n"/>
      <c r="J407" s="33" t="n"/>
      <c r="K407" s="33" t="n"/>
      <c r="L407" s="33" t="n"/>
      <c r="M407" s="33" t="n"/>
      <c r="N407" s="33" t="n"/>
      <c r="O407" s="33" t="n"/>
      <c r="P407" s="33" t="n"/>
      <c r="Q407" s="33" t="n"/>
      <c r="R407" s="33" t="n"/>
      <c r="S407" s="33" t="n"/>
      <c r="T407" s="33" t="n"/>
      <c r="U407" s="33" t="n"/>
    </row>
    <row r="408">
      <c r="A408" s="33" t="n"/>
      <c r="B408" s="33" t="n"/>
      <c r="C408" s="33" t="n"/>
      <c r="D408" s="33" t="n"/>
      <c r="E408" s="33" t="n"/>
      <c r="F408" s="33" t="n"/>
      <c r="G408" s="33" t="n"/>
      <c r="H408" s="33" t="n"/>
      <c r="I408" s="33" t="n"/>
      <c r="J408" s="33" t="n"/>
      <c r="K408" s="33" t="n"/>
      <c r="L408" s="33" t="n"/>
      <c r="M408" s="33" t="n"/>
      <c r="N408" s="33" t="n"/>
      <c r="O408" s="33" t="n"/>
      <c r="P408" s="33" t="n"/>
      <c r="Q408" s="33" t="n"/>
      <c r="R408" s="33" t="n"/>
      <c r="S408" s="33" t="n"/>
      <c r="T408" s="33" t="n"/>
      <c r="U408" s="33" t="n"/>
    </row>
    <row r="409">
      <c r="A409" s="33" t="n"/>
      <c r="B409" s="33" t="n"/>
      <c r="C409" s="33" t="n"/>
      <c r="D409" s="33" t="n"/>
      <c r="E409" s="33" t="n"/>
      <c r="F409" s="33" t="n"/>
      <c r="G409" s="33" t="n"/>
      <c r="H409" s="33" t="n"/>
      <c r="I409" s="33" t="n"/>
      <c r="J409" s="33" t="n"/>
      <c r="K409" s="33" t="n"/>
      <c r="L409" s="33" t="n"/>
      <c r="M409" s="33" t="n"/>
      <c r="N409" s="33" t="n"/>
      <c r="O409" s="33" t="n"/>
      <c r="P409" s="33" t="n"/>
      <c r="Q409" s="33" t="n"/>
      <c r="R409" s="33" t="n"/>
      <c r="S409" s="33" t="n"/>
      <c r="T409" s="33" t="n"/>
      <c r="U409" s="33" t="n"/>
    </row>
    <row r="410">
      <c r="A410" s="33" t="n"/>
      <c r="B410" s="33" t="n"/>
      <c r="C410" s="33" t="n"/>
      <c r="D410" s="33" t="n"/>
      <c r="E410" s="33" t="n"/>
      <c r="F410" s="33" t="n"/>
      <c r="G410" s="33" t="n"/>
      <c r="H410" s="33" t="n"/>
      <c r="I410" s="33" t="n"/>
      <c r="J410" s="33" t="n"/>
      <c r="K410" s="33" t="n"/>
      <c r="L410" s="33" t="n"/>
      <c r="M410" s="33" t="n"/>
      <c r="N410" s="33" t="n"/>
      <c r="O410" s="33" t="n"/>
      <c r="P410" s="33" t="n"/>
      <c r="Q410" s="33" t="n"/>
      <c r="R410" s="33" t="n"/>
      <c r="S410" s="33" t="n"/>
      <c r="T410" s="33" t="n"/>
      <c r="U410" s="33" t="n"/>
    </row>
    <row r="411">
      <c r="A411" s="33" t="n"/>
      <c r="B411" s="33" t="n"/>
      <c r="C411" s="33" t="n"/>
      <c r="D411" s="33" t="n"/>
      <c r="E411" s="33" t="n"/>
      <c r="F411" s="33" t="n"/>
      <c r="G411" s="33" t="n"/>
      <c r="H411" s="33" t="n"/>
      <c r="I411" s="33" t="n"/>
      <c r="J411" s="33" t="n"/>
      <c r="K411" s="33" t="n"/>
      <c r="L411" s="33" t="n"/>
      <c r="M411" s="33" t="n"/>
      <c r="N411" s="33" t="n"/>
      <c r="O411" s="33" t="n"/>
      <c r="P411" s="33" t="n"/>
      <c r="Q411" s="33" t="n"/>
      <c r="R411" s="33" t="n"/>
      <c r="S411" s="33" t="n"/>
      <c r="T411" s="33" t="n"/>
      <c r="U411" s="33" t="n"/>
    </row>
    <row r="412">
      <c r="A412" s="33" t="n"/>
      <c r="B412" s="33" t="n"/>
      <c r="C412" s="33" t="n"/>
      <c r="D412" s="33" t="n"/>
      <c r="E412" s="33" t="n"/>
      <c r="F412" s="33" t="n"/>
      <c r="G412" s="33" t="n"/>
      <c r="H412" s="33" t="n"/>
      <c r="I412" s="33" t="n"/>
      <c r="J412" s="33" t="n"/>
      <c r="K412" s="33" t="n"/>
      <c r="L412" s="33" t="n"/>
      <c r="M412" s="33" t="n"/>
      <c r="N412" s="33" t="n"/>
      <c r="O412" s="33" t="n"/>
      <c r="P412" s="33" t="n"/>
      <c r="Q412" s="33" t="n"/>
      <c r="R412" s="33" t="n"/>
      <c r="S412" s="33" t="n"/>
      <c r="T412" s="33" t="n"/>
      <c r="U412" s="33" t="n"/>
    </row>
    <row r="413">
      <c r="A413" s="33" t="n"/>
      <c r="B413" s="33" t="n"/>
      <c r="C413" s="33" t="n"/>
      <c r="D413" s="33" t="n"/>
      <c r="E413" s="33" t="n"/>
      <c r="F413" s="33" t="n"/>
      <c r="G413" s="33" t="n"/>
      <c r="H413" s="33" t="n"/>
      <c r="I413" s="33" t="n"/>
      <c r="J413" s="33" t="n"/>
      <c r="K413" s="33" t="n"/>
      <c r="L413" s="33" t="n"/>
      <c r="M413" s="33" t="n"/>
      <c r="N413" s="33" t="n"/>
      <c r="O413" s="33" t="n"/>
      <c r="P413" s="33" t="n"/>
      <c r="Q413" s="33" t="n"/>
      <c r="R413" s="33" t="n"/>
      <c r="S413" s="33" t="n"/>
      <c r="T413" s="33" t="n"/>
      <c r="U413" s="33" t="n"/>
    </row>
    <row r="414">
      <c r="A414" s="33" t="n"/>
      <c r="B414" s="33" t="n"/>
      <c r="C414" s="33" t="n"/>
      <c r="D414" s="33" t="n"/>
      <c r="E414" s="33" t="n"/>
      <c r="F414" s="33" t="n"/>
      <c r="G414" s="33" t="n"/>
      <c r="H414" s="33" t="n"/>
      <c r="I414" s="33" t="n"/>
      <c r="J414" s="33" t="n"/>
      <c r="K414" s="33" t="n"/>
      <c r="L414" s="33" t="n"/>
      <c r="M414" s="33" t="n"/>
      <c r="N414" s="33" t="n"/>
      <c r="O414" s="33" t="n"/>
      <c r="P414" s="33" t="n"/>
      <c r="Q414" s="33" t="n"/>
      <c r="R414" s="33" t="n"/>
      <c r="S414" s="33" t="n"/>
      <c r="T414" s="33" t="n"/>
      <c r="U414" s="33" t="n"/>
    </row>
    <row r="415">
      <c r="A415" s="33" t="n"/>
      <c r="B415" s="33" t="n"/>
      <c r="C415" s="33" t="n"/>
      <c r="D415" s="33" t="n"/>
      <c r="E415" s="33" t="n"/>
      <c r="F415" s="33" t="n"/>
      <c r="G415" s="33" t="n"/>
      <c r="H415" s="33" t="n"/>
      <c r="I415" s="33" t="n"/>
      <c r="J415" s="33" t="n"/>
      <c r="K415" s="33" t="n"/>
      <c r="L415" s="33" t="n"/>
      <c r="M415" s="33" t="n"/>
      <c r="N415" s="33" t="n"/>
      <c r="O415" s="33" t="n"/>
      <c r="P415" s="33" t="n"/>
      <c r="Q415" s="33" t="n"/>
      <c r="R415" s="33" t="n"/>
      <c r="S415" s="33" t="n"/>
      <c r="T415" s="33" t="n"/>
      <c r="U415" s="33" t="n"/>
    </row>
    <row r="416">
      <c r="A416" s="33" t="n"/>
      <c r="B416" s="33" t="n"/>
      <c r="C416" s="33" t="n"/>
      <c r="D416" s="33" t="n"/>
      <c r="E416" s="33" t="n"/>
      <c r="F416" s="33" t="n"/>
      <c r="G416" s="33" t="n"/>
      <c r="H416" s="33" t="n"/>
      <c r="I416" s="33" t="n"/>
      <c r="J416" s="33" t="n"/>
      <c r="K416" s="33" t="n"/>
      <c r="L416" s="33" t="n"/>
      <c r="M416" s="33" t="n"/>
      <c r="N416" s="33" t="n"/>
      <c r="O416" s="33" t="n"/>
      <c r="P416" s="33" t="n"/>
      <c r="Q416" s="33" t="n"/>
      <c r="R416" s="33" t="n"/>
      <c r="S416" s="33" t="n"/>
      <c r="T416" s="33" t="n"/>
      <c r="U416" s="33" t="n"/>
    </row>
    <row r="417">
      <c r="A417" s="33" t="n"/>
      <c r="B417" s="33" t="n"/>
      <c r="C417" s="33" t="n"/>
      <c r="D417" s="33" t="n"/>
      <c r="E417" s="33" t="n"/>
      <c r="F417" s="33" t="n"/>
      <c r="G417" s="33" t="n"/>
      <c r="H417" s="33" t="n"/>
      <c r="I417" s="33" t="n"/>
      <c r="J417" s="33" t="n"/>
      <c r="K417" s="33" t="n"/>
      <c r="L417" s="33" t="n"/>
      <c r="M417" s="33" t="n"/>
      <c r="N417" s="33" t="n"/>
      <c r="O417" s="33" t="n"/>
      <c r="P417" s="33" t="n"/>
      <c r="Q417" s="33" t="n"/>
      <c r="R417" s="33" t="n"/>
      <c r="S417" s="33" t="n"/>
      <c r="T417" s="33" t="n"/>
      <c r="U417" s="33" t="n"/>
    </row>
    <row r="418">
      <c r="A418" s="33" t="n"/>
      <c r="B418" s="33" t="n"/>
      <c r="C418" s="33" t="n"/>
      <c r="D418" s="33" t="n"/>
      <c r="E418" s="33" t="n"/>
      <c r="F418" s="33" t="n"/>
      <c r="G418" s="33" t="n"/>
      <c r="H418" s="33" t="n"/>
      <c r="I418" s="33" t="n"/>
      <c r="J418" s="33" t="n"/>
      <c r="K418" s="33" t="n"/>
      <c r="L418" s="33" t="n"/>
      <c r="M418" s="33" t="n"/>
      <c r="N418" s="33" t="n"/>
      <c r="O418" s="33" t="n"/>
      <c r="P418" s="33" t="n"/>
      <c r="Q418" s="33" t="n"/>
      <c r="R418" s="33" t="n"/>
      <c r="S418" s="33" t="n"/>
      <c r="T418" s="33" t="n"/>
      <c r="U418" s="33" t="n"/>
    </row>
    <row r="419">
      <c r="A419" s="33" t="n"/>
      <c r="B419" s="33" t="n"/>
      <c r="C419" s="33" t="n"/>
      <c r="D419" s="33" t="n"/>
      <c r="E419" s="33" t="n"/>
      <c r="F419" s="33" t="n"/>
      <c r="G419" s="33" t="n"/>
      <c r="H419" s="33" t="n"/>
      <c r="I419" s="33" t="n"/>
      <c r="J419" s="33" t="n"/>
      <c r="K419" s="33" t="n"/>
      <c r="L419" s="33" t="n"/>
      <c r="M419" s="33" t="n"/>
      <c r="N419" s="33" t="n"/>
      <c r="O419" s="33" t="n"/>
      <c r="P419" s="33" t="n"/>
      <c r="Q419" s="33" t="n"/>
      <c r="R419" s="33" t="n"/>
      <c r="S419" s="33" t="n"/>
      <c r="T419" s="33" t="n"/>
      <c r="U419" s="33" t="n"/>
    </row>
    <row r="420">
      <c r="A420" s="33" t="n"/>
      <c r="B420" s="33" t="n"/>
      <c r="C420" s="33" t="n"/>
      <c r="D420" s="33" t="n"/>
      <c r="E420" s="33" t="n"/>
      <c r="F420" s="33" t="n"/>
      <c r="G420" s="33" t="n"/>
      <c r="H420" s="33" t="n"/>
      <c r="I420" s="33" t="n"/>
      <c r="J420" s="33" t="n"/>
      <c r="K420" s="33" t="n"/>
      <c r="L420" s="33" t="n"/>
      <c r="M420" s="33" t="n"/>
      <c r="N420" s="33" t="n"/>
      <c r="O420" s="33" t="n"/>
      <c r="P420" s="33" t="n"/>
      <c r="Q420" s="33" t="n"/>
      <c r="R420" s="33" t="n"/>
      <c r="S420" s="33" t="n"/>
      <c r="T420" s="33" t="n"/>
      <c r="U420" s="33" t="n"/>
    </row>
    <row r="421">
      <c r="A421" s="33" t="n"/>
      <c r="B421" s="33" t="n"/>
      <c r="C421" s="33" t="n"/>
      <c r="D421" s="33" t="n"/>
      <c r="E421" s="33" t="n"/>
      <c r="F421" s="33" t="n"/>
      <c r="G421" s="33" t="n"/>
      <c r="H421" s="33" t="n"/>
      <c r="I421" s="33" t="n"/>
      <c r="J421" s="33" t="n"/>
      <c r="K421" s="33" t="n"/>
      <c r="L421" s="33" t="n"/>
      <c r="M421" s="33" t="n"/>
      <c r="N421" s="33" t="n"/>
      <c r="O421" s="33" t="n"/>
      <c r="P421" s="33" t="n"/>
      <c r="Q421" s="33" t="n"/>
      <c r="R421" s="33" t="n"/>
      <c r="S421" s="33" t="n"/>
      <c r="T421" s="33" t="n"/>
      <c r="U421" s="33" t="n"/>
    </row>
    <row r="422">
      <c r="A422" s="33" t="n"/>
      <c r="B422" s="33" t="n"/>
      <c r="C422" s="33" t="n"/>
      <c r="D422" s="33" t="n"/>
      <c r="E422" s="33" t="n"/>
      <c r="F422" s="33" t="n"/>
      <c r="G422" s="33" t="n"/>
      <c r="H422" s="33" t="n"/>
      <c r="I422" s="33" t="n"/>
      <c r="J422" s="33" t="n"/>
      <c r="K422" s="33" t="n"/>
      <c r="L422" s="33" t="n"/>
      <c r="M422" s="33" t="n"/>
      <c r="N422" s="33" t="n"/>
      <c r="O422" s="33" t="n"/>
      <c r="P422" s="33" t="n"/>
      <c r="Q422" s="33" t="n"/>
      <c r="R422" s="33" t="n"/>
      <c r="S422" s="33" t="n"/>
      <c r="T422" s="33" t="n"/>
      <c r="U422" s="33" t="n"/>
    </row>
    <row r="423">
      <c r="A423" s="33" t="n"/>
      <c r="B423" s="33" t="n"/>
      <c r="C423" s="33" t="n"/>
      <c r="D423" s="33" t="n"/>
      <c r="E423" s="33" t="n"/>
      <c r="F423" s="33" t="n"/>
      <c r="G423" s="33" t="n"/>
      <c r="H423" s="33" t="n"/>
      <c r="I423" s="33" t="n"/>
      <c r="J423" s="33" t="n"/>
      <c r="K423" s="33" t="n"/>
      <c r="L423" s="33" t="n"/>
      <c r="M423" s="33" t="n"/>
      <c r="N423" s="33" t="n"/>
      <c r="O423" s="33" t="n"/>
      <c r="P423" s="33" t="n"/>
      <c r="Q423" s="33" t="n"/>
      <c r="R423" s="33" t="n"/>
      <c r="S423" s="33" t="n"/>
      <c r="T423" s="33" t="n"/>
      <c r="U423" s="33" t="n"/>
    </row>
    <row r="424">
      <c r="A424" s="33" t="n"/>
      <c r="B424" s="33" t="n"/>
      <c r="C424" s="33" t="n"/>
      <c r="D424" s="33" t="n"/>
      <c r="E424" s="33" t="n"/>
      <c r="F424" s="33" t="n"/>
      <c r="G424" s="33" t="n"/>
      <c r="H424" s="33" t="n"/>
      <c r="I424" s="33" t="n"/>
      <c r="J424" s="33" t="n"/>
      <c r="K424" s="33" t="n"/>
      <c r="L424" s="33" t="n"/>
      <c r="M424" s="33" t="n"/>
      <c r="N424" s="33" t="n"/>
      <c r="O424" s="33" t="n"/>
      <c r="P424" s="33" t="n"/>
      <c r="Q424" s="33" t="n"/>
      <c r="R424" s="33" t="n"/>
      <c r="S424" s="33" t="n"/>
      <c r="T424" s="33" t="n"/>
      <c r="U424" s="33" t="n"/>
    </row>
    <row r="425">
      <c r="A425" s="33" t="n"/>
      <c r="B425" s="33" t="n"/>
      <c r="C425" s="33" t="n"/>
      <c r="D425" s="33" t="n"/>
      <c r="E425" s="33" t="n"/>
      <c r="F425" s="33" t="n"/>
      <c r="G425" s="33" t="n"/>
      <c r="H425" s="33" t="n"/>
      <c r="I425" s="33" t="n"/>
      <c r="J425" s="33" t="n"/>
      <c r="K425" s="33" t="n"/>
      <c r="L425" s="33" t="n"/>
      <c r="M425" s="33" t="n"/>
      <c r="N425" s="33" t="n"/>
      <c r="O425" s="33" t="n"/>
      <c r="P425" s="33" t="n"/>
      <c r="Q425" s="33" t="n"/>
      <c r="R425" s="33" t="n"/>
      <c r="S425" s="33" t="n"/>
      <c r="T425" s="33" t="n"/>
      <c r="U425" s="33" t="n"/>
    </row>
    <row r="426">
      <c r="A426" s="33" t="n"/>
      <c r="B426" s="33" t="n"/>
      <c r="C426" s="33" t="n"/>
      <c r="D426" s="33" t="n"/>
      <c r="E426" s="33" t="n"/>
      <c r="F426" s="33" t="n"/>
      <c r="G426" s="33" t="n"/>
      <c r="H426" s="33" t="n"/>
      <c r="I426" s="33" t="n"/>
      <c r="J426" s="33" t="n"/>
      <c r="K426" s="33" t="n"/>
      <c r="L426" s="33" t="n"/>
      <c r="M426" s="33" t="n"/>
      <c r="N426" s="33" t="n"/>
      <c r="O426" s="33" t="n"/>
      <c r="P426" s="33" t="n"/>
      <c r="Q426" s="33" t="n"/>
      <c r="R426" s="33" t="n"/>
      <c r="S426" s="33" t="n"/>
      <c r="T426" s="33" t="n"/>
      <c r="U426" s="33" t="n"/>
    </row>
    <row r="427">
      <c r="A427" s="33" t="n"/>
      <c r="B427" s="33" t="n"/>
      <c r="C427" s="33" t="n"/>
      <c r="D427" s="33" t="n"/>
      <c r="E427" s="33" t="n"/>
      <c r="F427" s="33" t="n"/>
      <c r="G427" s="33" t="n"/>
      <c r="H427" s="33" t="n"/>
      <c r="I427" s="33" t="n"/>
      <c r="J427" s="33" t="n"/>
      <c r="K427" s="33" t="n"/>
      <c r="L427" s="33" t="n"/>
      <c r="M427" s="33" t="n"/>
      <c r="N427" s="33" t="n"/>
      <c r="O427" s="33" t="n"/>
      <c r="P427" s="33" t="n"/>
      <c r="Q427" s="33" t="n"/>
      <c r="R427" s="33" t="n"/>
      <c r="S427" s="33" t="n"/>
      <c r="T427" s="33" t="n"/>
      <c r="U427" s="33" t="n"/>
    </row>
    <row r="428">
      <c r="A428" s="33" t="n"/>
      <c r="B428" s="33" t="n"/>
      <c r="C428" s="33" t="n"/>
      <c r="D428" s="33" t="n"/>
      <c r="E428" s="33" t="n"/>
      <c r="F428" s="33" t="n"/>
      <c r="G428" s="33" t="n"/>
      <c r="H428" s="33" t="n"/>
      <c r="I428" s="33" t="n"/>
      <c r="J428" s="33" t="n"/>
      <c r="K428" s="33" t="n"/>
      <c r="L428" s="33" t="n"/>
      <c r="M428" s="33" t="n"/>
      <c r="N428" s="33" t="n"/>
      <c r="O428" s="33" t="n"/>
      <c r="P428" s="33" t="n"/>
      <c r="Q428" s="33" t="n"/>
      <c r="R428" s="33" t="n"/>
      <c r="S428" s="33" t="n"/>
      <c r="T428" s="33" t="n"/>
      <c r="U428" s="33" t="n"/>
    </row>
    <row r="429">
      <c r="A429" s="33" t="n"/>
      <c r="B429" s="33" t="n"/>
      <c r="C429" s="33" t="n"/>
      <c r="D429" s="33" t="n"/>
      <c r="E429" s="33" t="n"/>
      <c r="F429" s="33" t="n"/>
      <c r="G429" s="33" t="n"/>
      <c r="H429" s="33" t="n"/>
      <c r="I429" s="33" t="n"/>
      <c r="J429" s="33" t="n"/>
      <c r="K429" s="33" t="n"/>
      <c r="L429" s="33" t="n"/>
      <c r="M429" s="33" t="n"/>
      <c r="N429" s="33" t="n"/>
      <c r="O429" s="33" t="n"/>
      <c r="P429" s="33" t="n"/>
      <c r="Q429" s="33" t="n"/>
      <c r="R429" s="33" t="n"/>
      <c r="S429" s="33" t="n"/>
      <c r="T429" s="33" t="n"/>
      <c r="U429" s="33" t="n"/>
    </row>
    <row r="430">
      <c r="A430" s="33" t="n"/>
      <c r="B430" s="33" t="n"/>
      <c r="C430" s="33" t="n"/>
      <c r="D430" s="33" t="n"/>
      <c r="E430" s="33" t="n"/>
      <c r="F430" s="33" t="n"/>
      <c r="G430" s="33" t="n"/>
      <c r="H430" s="33" t="n"/>
      <c r="I430" s="33" t="n"/>
      <c r="J430" s="33" t="n"/>
      <c r="K430" s="33" t="n"/>
      <c r="L430" s="33" t="n"/>
      <c r="M430" s="33" t="n"/>
      <c r="N430" s="33" t="n"/>
      <c r="O430" s="33" t="n"/>
      <c r="P430" s="33" t="n"/>
      <c r="Q430" s="33" t="n"/>
      <c r="R430" s="33" t="n"/>
      <c r="S430" s="33" t="n"/>
      <c r="T430" s="33" t="n"/>
      <c r="U430" s="33" t="n"/>
    </row>
    <row r="431">
      <c r="A431" s="33" t="n"/>
      <c r="B431" s="33" t="n"/>
      <c r="C431" s="33" t="n"/>
      <c r="D431" s="33" t="n"/>
      <c r="E431" s="33" t="n"/>
      <c r="F431" s="33" t="n"/>
      <c r="G431" s="33" t="n"/>
      <c r="H431" s="33" t="n"/>
      <c r="I431" s="33" t="n"/>
      <c r="J431" s="33" t="n"/>
      <c r="K431" s="33" t="n"/>
      <c r="L431" s="33" t="n"/>
      <c r="M431" s="33" t="n"/>
      <c r="N431" s="33" t="n"/>
      <c r="O431" s="33" t="n"/>
      <c r="P431" s="33" t="n"/>
      <c r="Q431" s="33" t="n"/>
      <c r="R431" s="33" t="n"/>
      <c r="S431" s="33" t="n"/>
      <c r="T431" s="33" t="n"/>
      <c r="U431" s="33" t="n"/>
    </row>
    <row r="432">
      <c r="A432" s="33" t="n"/>
      <c r="B432" s="33" t="n"/>
      <c r="C432" s="33" t="n"/>
      <c r="D432" s="33" t="n"/>
      <c r="E432" s="33" t="n"/>
      <c r="F432" s="33" t="n"/>
      <c r="G432" s="33" t="n"/>
      <c r="H432" s="33" t="n"/>
      <c r="I432" s="33" t="n"/>
      <c r="J432" s="33" t="n"/>
      <c r="K432" s="33" t="n"/>
      <c r="L432" s="33" t="n"/>
      <c r="M432" s="33" t="n"/>
      <c r="N432" s="33" t="n"/>
      <c r="O432" s="33" t="n"/>
      <c r="P432" s="33" t="n"/>
      <c r="Q432" s="33" t="n"/>
      <c r="R432" s="33" t="n"/>
      <c r="S432" s="33" t="n"/>
      <c r="T432" s="33" t="n"/>
      <c r="U432" s="33" t="n"/>
    </row>
    <row r="433">
      <c r="A433" s="33" t="n"/>
      <c r="B433" s="33" t="n"/>
      <c r="C433" s="33" t="n"/>
      <c r="D433" s="33" t="n"/>
      <c r="E433" s="33" t="n"/>
      <c r="F433" s="33" t="n"/>
      <c r="G433" s="33" t="n"/>
      <c r="H433" s="33" t="n"/>
      <c r="I433" s="33" t="n"/>
      <c r="J433" s="33" t="n"/>
      <c r="K433" s="33" t="n"/>
      <c r="L433" s="33" t="n"/>
      <c r="M433" s="33" t="n"/>
      <c r="N433" s="33" t="n"/>
      <c r="O433" s="33" t="n"/>
      <c r="P433" s="33" t="n"/>
      <c r="Q433" s="33" t="n"/>
      <c r="R433" s="33" t="n"/>
      <c r="S433" s="33" t="n"/>
      <c r="T433" s="33" t="n"/>
      <c r="U433" s="33" t="n"/>
    </row>
    <row r="434">
      <c r="A434" s="33" t="n"/>
      <c r="B434" s="33" t="n"/>
      <c r="C434" s="33" t="n"/>
      <c r="D434" s="33" t="n"/>
      <c r="E434" s="33" t="n"/>
      <c r="F434" s="33" t="n"/>
      <c r="G434" s="33" t="n"/>
      <c r="H434" s="33" t="n"/>
      <c r="I434" s="33" t="n"/>
      <c r="J434" s="33" t="n"/>
      <c r="K434" s="33" t="n"/>
      <c r="L434" s="33" t="n"/>
      <c r="M434" s="33" t="n"/>
      <c r="N434" s="33" t="n"/>
      <c r="O434" s="33" t="n"/>
      <c r="P434" s="33" t="n"/>
      <c r="Q434" s="33" t="n"/>
      <c r="R434" s="33" t="n"/>
      <c r="S434" s="33" t="n"/>
      <c r="T434" s="33" t="n"/>
      <c r="U434" s="33" t="n"/>
    </row>
    <row r="435">
      <c r="A435" s="33" t="n"/>
      <c r="B435" s="33" t="n"/>
      <c r="C435" s="33" t="n"/>
      <c r="D435" s="33" t="n"/>
      <c r="E435" s="33" t="n"/>
      <c r="F435" s="33" t="n"/>
      <c r="G435" s="33" t="n"/>
      <c r="H435" s="33" t="n"/>
      <c r="I435" s="33" t="n"/>
      <c r="J435" s="33" t="n"/>
      <c r="K435" s="33" t="n"/>
      <c r="L435" s="33" t="n"/>
      <c r="M435" s="33" t="n"/>
      <c r="N435" s="33" t="n"/>
      <c r="O435" s="33" t="n"/>
      <c r="P435" s="33" t="n"/>
      <c r="Q435" s="33" t="n"/>
      <c r="R435" s="33" t="n"/>
      <c r="S435" s="33" t="n"/>
      <c r="T435" s="33" t="n"/>
      <c r="U435" s="33" t="n"/>
    </row>
    <row r="436">
      <c r="A436" s="33" t="n"/>
      <c r="B436" s="33" t="n"/>
      <c r="C436" s="33" t="n"/>
      <c r="D436" s="33" t="n"/>
      <c r="E436" s="33" t="n"/>
      <c r="F436" s="33" t="n"/>
      <c r="G436" s="33" t="n"/>
      <c r="H436" s="33" t="n"/>
      <c r="I436" s="33" t="n"/>
      <c r="J436" s="33" t="n"/>
      <c r="K436" s="33" t="n"/>
      <c r="L436" s="33" t="n"/>
      <c r="M436" s="33" t="n"/>
      <c r="N436" s="33" t="n"/>
      <c r="O436" s="33" t="n"/>
      <c r="P436" s="33" t="n"/>
      <c r="Q436" s="33" t="n"/>
      <c r="R436" s="33" t="n"/>
      <c r="S436" s="33" t="n"/>
      <c r="T436" s="33" t="n"/>
      <c r="U436" s="33" t="n"/>
    </row>
    <row r="437">
      <c r="A437" s="33" t="n"/>
      <c r="B437" s="33" t="n"/>
      <c r="C437" s="33" t="n"/>
      <c r="D437" s="33" t="n"/>
      <c r="E437" s="33" t="n"/>
      <c r="F437" s="33" t="n"/>
      <c r="G437" s="33" t="n"/>
      <c r="H437" s="33" t="n"/>
      <c r="I437" s="33" t="n"/>
      <c r="J437" s="33" t="n"/>
      <c r="K437" s="33" t="n"/>
      <c r="L437" s="33" t="n"/>
      <c r="M437" s="33" t="n"/>
      <c r="N437" s="33" t="n"/>
      <c r="O437" s="33" t="n"/>
      <c r="P437" s="33" t="n"/>
      <c r="Q437" s="33" t="n"/>
      <c r="R437" s="33" t="n"/>
      <c r="S437" s="33" t="n"/>
      <c r="T437" s="33" t="n"/>
      <c r="U437" s="33" t="n"/>
    </row>
    <row r="438">
      <c r="A438" s="33" t="n"/>
      <c r="B438" s="33" t="n"/>
      <c r="C438" s="33" t="n"/>
      <c r="D438" s="33" t="n"/>
      <c r="E438" s="33" t="n"/>
      <c r="F438" s="33" t="n"/>
      <c r="G438" s="33" t="n"/>
      <c r="H438" s="33" t="n"/>
      <c r="I438" s="33" t="n"/>
      <c r="J438" s="33" t="n"/>
      <c r="K438" s="33" t="n"/>
      <c r="L438" s="33" t="n"/>
      <c r="M438" s="33" t="n"/>
      <c r="N438" s="33" t="n"/>
      <c r="O438" s="33" t="n"/>
      <c r="P438" s="33" t="n"/>
      <c r="Q438" s="33" t="n"/>
      <c r="R438" s="33" t="n"/>
      <c r="S438" s="33" t="n"/>
      <c r="T438" s="33" t="n"/>
      <c r="U438" s="33" t="n"/>
    </row>
    <row r="439">
      <c r="A439" s="33" t="n"/>
      <c r="B439" s="33" t="n"/>
      <c r="C439" s="33" t="n"/>
      <c r="D439" s="33" t="n"/>
      <c r="E439" s="33" t="n"/>
      <c r="F439" s="33" t="n"/>
      <c r="G439" s="33" t="n"/>
      <c r="H439" s="33" t="n"/>
      <c r="I439" s="33" t="n"/>
      <c r="J439" s="33" t="n"/>
      <c r="K439" s="33" t="n"/>
      <c r="L439" s="33" t="n"/>
      <c r="M439" s="33" t="n"/>
      <c r="N439" s="33" t="n"/>
      <c r="O439" s="33" t="n"/>
      <c r="P439" s="33" t="n"/>
      <c r="Q439" s="33" t="n"/>
      <c r="R439" s="33" t="n"/>
      <c r="S439" s="33" t="n"/>
      <c r="T439" s="33" t="n"/>
      <c r="U439" s="33" t="n"/>
    </row>
    <row r="440">
      <c r="A440" s="33" t="n"/>
      <c r="B440" s="33" t="n"/>
      <c r="C440" s="33" t="n"/>
      <c r="D440" s="33" t="n"/>
      <c r="E440" s="33" t="n"/>
      <c r="F440" s="33" t="n"/>
      <c r="G440" s="33" t="n"/>
      <c r="H440" s="33" t="n"/>
      <c r="I440" s="33" t="n"/>
      <c r="J440" s="33" t="n"/>
      <c r="K440" s="33" t="n"/>
      <c r="L440" s="33" t="n"/>
      <c r="M440" s="33" t="n"/>
      <c r="N440" s="33" t="n"/>
      <c r="O440" s="33" t="n"/>
      <c r="P440" s="33" t="n"/>
      <c r="Q440" s="33" t="n"/>
      <c r="R440" s="33" t="n"/>
      <c r="S440" s="33" t="n"/>
      <c r="T440" s="33" t="n"/>
      <c r="U440" s="33" t="n"/>
    </row>
    <row r="441">
      <c r="A441" s="33" t="n"/>
      <c r="B441" s="33" t="n"/>
      <c r="C441" s="33" t="n"/>
      <c r="D441" s="33" t="n"/>
      <c r="E441" s="33" t="n"/>
      <c r="F441" s="33" t="n"/>
      <c r="G441" s="33" t="n"/>
      <c r="H441" s="33" t="n"/>
      <c r="I441" s="33" t="n"/>
      <c r="J441" s="33" t="n"/>
      <c r="K441" s="33" t="n"/>
      <c r="L441" s="33" t="n"/>
      <c r="M441" s="33" t="n"/>
      <c r="N441" s="33" t="n"/>
      <c r="O441" s="33" t="n"/>
      <c r="P441" s="33" t="n"/>
      <c r="Q441" s="33" t="n"/>
      <c r="R441" s="33" t="n"/>
      <c r="S441" s="33" t="n"/>
      <c r="T441" s="33" t="n"/>
      <c r="U441" s="33" t="n"/>
    </row>
    <row r="442">
      <c r="A442" s="33" t="n"/>
      <c r="B442" s="33" t="n"/>
      <c r="C442" s="33" t="n"/>
      <c r="D442" s="33" t="n"/>
      <c r="E442" s="33" t="n"/>
      <c r="F442" s="33" t="n"/>
      <c r="G442" s="33" t="n"/>
      <c r="H442" s="33" t="n"/>
      <c r="I442" s="33" t="n"/>
      <c r="J442" s="33" t="n"/>
      <c r="K442" s="33" t="n"/>
      <c r="L442" s="33" t="n"/>
      <c r="M442" s="33" t="n"/>
      <c r="N442" s="33" t="n"/>
      <c r="O442" s="33" t="n"/>
      <c r="P442" s="33" t="n"/>
      <c r="Q442" s="33" t="n"/>
      <c r="R442" s="33" t="n"/>
      <c r="S442" s="33" t="n"/>
      <c r="T442" s="33" t="n"/>
      <c r="U442" s="33" t="n"/>
    </row>
    <row r="443">
      <c r="A443" s="33" t="n"/>
      <c r="B443" s="33" t="n"/>
      <c r="C443" s="33" t="n"/>
      <c r="D443" s="33" t="n"/>
      <c r="E443" s="33" t="n"/>
      <c r="F443" s="33" t="n"/>
      <c r="G443" s="33" t="n"/>
      <c r="H443" s="33" t="n"/>
      <c r="I443" s="33" t="n"/>
      <c r="J443" s="33" t="n"/>
      <c r="K443" s="33" t="n"/>
      <c r="L443" s="33" t="n"/>
      <c r="M443" s="33" t="n"/>
      <c r="N443" s="33" t="n"/>
      <c r="O443" s="33" t="n"/>
      <c r="P443" s="33" t="n"/>
      <c r="Q443" s="33" t="n"/>
      <c r="R443" s="33" t="n"/>
      <c r="S443" s="33" t="n"/>
      <c r="T443" s="33" t="n"/>
      <c r="U443" s="33" t="n"/>
    </row>
    <row r="444">
      <c r="A444" s="33" t="n"/>
      <c r="B444" s="33" t="n"/>
      <c r="C444" s="33" t="n"/>
      <c r="D444" s="33" t="n"/>
      <c r="E444" s="33" t="n"/>
      <c r="F444" s="33" t="n"/>
      <c r="G444" s="33" t="n"/>
      <c r="H444" s="33" t="n"/>
      <c r="I444" s="33" t="n"/>
      <c r="J444" s="33" t="n"/>
      <c r="K444" s="33" t="n"/>
      <c r="L444" s="33" t="n"/>
      <c r="M444" s="33" t="n"/>
      <c r="N444" s="33" t="n"/>
      <c r="O444" s="33" t="n"/>
      <c r="P444" s="33" t="n"/>
      <c r="Q444" s="33" t="n"/>
      <c r="R444" s="33" t="n"/>
      <c r="S444" s="33" t="n"/>
      <c r="T444" s="33" t="n"/>
      <c r="U444" s="33" t="n"/>
    </row>
    <row r="445">
      <c r="A445" s="33" t="n"/>
      <c r="B445" s="33" t="n"/>
      <c r="C445" s="33" t="n"/>
      <c r="D445" s="33" t="n"/>
      <c r="E445" s="33" t="n"/>
      <c r="F445" s="33" t="n"/>
      <c r="G445" s="33" t="n"/>
      <c r="H445" s="33" t="n"/>
      <c r="I445" s="33" t="n"/>
      <c r="J445" s="33" t="n"/>
      <c r="K445" s="33" t="n"/>
      <c r="L445" s="33" t="n"/>
      <c r="M445" s="33" t="n"/>
      <c r="N445" s="33" t="n"/>
      <c r="O445" s="33" t="n"/>
      <c r="P445" s="33" t="n"/>
      <c r="Q445" s="33" t="n"/>
      <c r="R445" s="33" t="n"/>
      <c r="S445" s="33" t="n"/>
      <c r="T445" s="33" t="n"/>
      <c r="U445" s="33" t="n"/>
    </row>
    <row r="446">
      <c r="A446" s="33" t="n"/>
      <c r="B446" s="33" t="n"/>
      <c r="C446" s="33" t="n"/>
      <c r="D446" s="33" t="n"/>
      <c r="E446" s="33" t="n"/>
      <c r="F446" s="33" t="n"/>
      <c r="G446" s="33" t="n"/>
      <c r="H446" s="33" t="n"/>
      <c r="I446" s="33" t="n"/>
      <c r="J446" s="33" t="n"/>
      <c r="K446" s="33" t="n"/>
      <c r="L446" s="33" t="n"/>
      <c r="M446" s="33" t="n"/>
      <c r="N446" s="33" t="n"/>
      <c r="O446" s="33" t="n"/>
      <c r="P446" s="33" t="n"/>
      <c r="Q446" s="33" t="n"/>
      <c r="R446" s="33" t="n"/>
      <c r="S446" s="33" t="n"/>
      <c r="T446" s="33" t="n"/>
      <c r="U446" s="33" t="n"/>
    </row>
    <row r="447">
      <c r="A447" s="33" t="n"/>
      <c r="B447" s="33" t="n"/>
      <c r="C447" s="33" t="n"/>
      <c r="D447" s="33" t="n"/>
      <c r="E447" s="33" t="n"/>
      <c r="F447" s="33" t="n"/>
      <c r="G447" s="33" t="n"/>
      <c r="H447" s="33" t="n"/>
      <c r="I447" s="33" t="n"/>
      <c r="J447" s="33" t="n"/>
      <c r="K447" s="33" t="n"/>
      <c r="L447" s="33" t="n"/>
      <c r="M447" s="33" t="n"/>
      <c r="N447" s="33" t="n"/>
      <c r="O447" s="33" t="n"/>
      <c r="P447" s="33" t="n"/>
      <c r="Q447" s="33" t="n"/>
      <c r="R447" s="33" t="n"/>
      <c r="S447" s="33" t="n"/>
      <c r="T447" s="33" t="n"/>
      <c r="U447" s="33" t="n"/>
    </row>
    <row r="448">
      <c r="A448" s="33" t="n"/>
      <c r="B448" s="33" t="n"/>
      <c r="C448" s="33" t="n"/>
      <c r="D448" s="33" t="n"/>
      <c r="E448" s="33" t="n"/>
      <c r="F448" s="33" t="n"/>
      <c r="G448" s="33" t="n"/>
      <c r="H448" s="33" t="n"/>
      <c r="I448" s="33" t="n"/>
      <c r="J448" s="33" t="n"/>
      <c r="K448" s="33" t="n"/>
      <c r="L448" s="33" t="n"/>
      <c r="M448" s="33" t="n"/>
      <c r="N448" s="33" t="n"/>
      <c r="O448" s="33" t="n"/>
      <c r="P448" s="33" t="n"/>
      <c r="Q448" s="33" t="n"/>
      <c r="R448" s="33" t="n"/>
      <c r="S448" s="33" t="n"/>
      <c r="T448" s="33" t="n"/>
      <c r="U448" s="33" t="n"/>
    </row>
    <row r="449">
      <c r="A449" s="33" t="n"/>
      <c r="B449" s="33" t="n"/>
      <c r="C449" s="33" t="n"/>
      <c r="D449" s="33" t="n"/>
      <c r="E449" s="33" t="n"/>
      <c r="F449" s="33" t="n"/>
      <c r="G449" s="33" t="n"/>
      <c r="H449" s="33" t="n"/>
      <c r="I449" s="33" t="n"/>
      <c r="J449" s="33" t="n"/>
      <c r="K449" s="33" t="n"/>
      <c r="L449" s="33" t="n"/>
      <c r="M449" s="33" t="n"/>
      <c r="N449" s="33" t="n"/>
      <c r="O449" s="33" t="n"/>
      <c r="P449" s="33" t="n"/>
      <c r="Q449" s="33" t="n"/>
      <c r="R449" s="33" t="n"/>
      <c r="S449" s="33" t="n"/>
      <c r="T449" s="33" t="n"/>
      <c r="U449" s="33" t="n"/>
    </row>
    <row r="450">
      <c r="A450" s="33" t="n"/>
      <c r="B450" s="33" t="n"/>
      <c r="C450" s="33" t="n"/>
      <c r="D450" s="33" t="n"/>
      <c r="E450" s="33" t="n"/>
      <c r="F450" s="33" t="n"/>
      <c r="G450" s="33" t="n"/>
      <c r="H450" s="33" t="n"/>
      <c r="I450" s="33" t="n"/>
      <c r="J450" s="33" t="n"/>
      <c r="K450" s="33" t="n"/>
      <c r="L450" s="33" t="n"/>
      <c r="M450" s="33" t="n"/>
      <c r="N450" s="33" t="n"/>
      <c r="O450" s="33" t="n"/>
      <c r="P450" s="33" t="n"/>
      <c r="Q450" s="33" t="n"/>
      <c r="R450" s="33" t="n"/>
      <c r="S450" s="33" t="n"/>
      <c r="T450" s="33" t="n"/>
      <c r="U450" s="33" t="n"/>
    </row>
    <row r="451">
      <c r="A451" s="33" t="n"/>
      <c r="B451" s="33" t="n"/>
      <c r="C451" s="33" t="n"/>
      <c r="D451" s="33" t="n"/>
      <c r="E451" s="33" t="n"/>
      <c r="F451" s="33" t="n"/>
      <c r="G451" s="33" t="n"/>
      <c r="H451" s="33" t="n"/>
      <c r="I451" s="33" t="n"/>
      <c r="J451" s="33" t="n"/>
      <c r="K451" s="33" t="n"/>
      <c r="L451" s="33" t="n"/>
      <c r="M451" s="33" t="n"/>
      <c r="N451" s="33" t="n"/>
      <c r="O451" s="33" t="n"/>
      <c r="P451" s="33" t="n"/>
      <c r="Q451" s="33" t="n"/>
      <c r="R451" s="33" t="n"/>
      <c r="S451" s="33" t="n"/>
      <c r="T451" s="33" t="n"/>
      <c r="U451" s="33" t="n"/>
    </row>
    <row r="452">
      <c r="A452" s="33" t="n"/>
      <c r="B452" s="33" t="n"/>
      <c r="C452" s="33" t="n"/>
      <c r="D452" s="33" t="n"/>
      <c r="E452" s="33" t="n"/>
      <c r="F452" s="33" t="n"/>
      <c r="G452" s="33" t="n"/>
      <c r="H452" s="33" t="n"/>
      <c r="I452" s="33" t="n"/>
      <c r="J452" s="33" t="n"/>
      <c r="K452" s="33" t="n"/>
      <c r="L452" s="33" t="n"/>
      <c r="M452" s="33" t="n"/>
      <c r="N452" s="33" t="n"/>
      <c r="O452" s="33" t="n"/>
      <c r="P452" s="33" t="n"/>
      <c r="Q452" s="33" t="n"/>
      <c r="R452" s="33" t="n"/>
      <c r="S452" s="33" t="n"/>
      <c r="T452" s="33" t="n"/>
      <c r="U452" s="33" t="n"/>
    </row>
    <row r="453">
      <c r="A453" s="33" t="n"/>
      <c r="B453" s="33" t="n"/>
      <c r="C453" s="33" t="n"/>
      <c r="D453" s="33" t="n"/>
      <c r="E453" s="33" t="n"/>
      <c r="F453" s="33" t="n"/>
      <c r="G453" s="33" t="n"/>
      <c r="H453" s="33" t="n"/>
      <c r="I453" s="33" t="n"/>
      <c r="J453" s="33" t="n"/>
      <c r="K453" s="33" t="n"/>
      <c r="L453" s="33" t="n"/>
      <c r="M453" s="33" t="n"/>
      <c r="N453" s="33" t="n"/>
      <c r="O453" s="33" t="n"/>
      <c r="P453" s="33" t="n"/>
      <c r="Q453" s="33" t="n"/>
      <c r="R453" s="33" t="n"/>
      <c r="S453" s="33" t="n"/>
      <c r="T453" s="33" t="n"/>
      <c r="U453" s="33" t="n"/>
    </row>
    <row r="454">
      <c r="A454" s="33" t="n"/>
      <c r="B454" s="33" t="n"/>
      <c r="C454" s="33" t="n"/>
      <c r="D454" s="33" t="n"/>
      <c r="E454" s="33" t="n"/>
      <c r="F454" s="33" t="n"/>
      <c r="G454" s="33" t="n"/>
      <c r="H454" s="33" t="n"/>
      <c r="I454" s="33" t="n"/>
      <c r="J454" s="33" t="n"/>
      <c r="K454" s="33" t="n"/>
      <c r="L454" s="33" t="n"/>
      <c r="M454" s="33" t="n"/>
      <c r="N454" s="33" t="n"/>
      <c r="O454" s="33" t="n"/>
      <c r="P454" s="33" t="n"/>
      <c r="Q454" s="33" t="n"/>
      <c r="R454" s="33" t="n"/>
      <c r="S454" s="33" t="n"/>
      <c r="T454" s="33" t="n"/>
      <c r="U454" s="33" t="n"/>
    </row>
    <row r="455">
      <c r="A455" s="33" t="n"/>
      <c r="B455" s="33" t="n"/>
      <c r="C455" s="33" t="n"/>
      <c r="D455" s="33" t="n"/>
      <c r="E455" s="33" t="n"/>
      <c r="F455" s="33" t="n"/>
      <c r="G455" s="33" t="n"/>
      <c r="H455" s="33" t="n"/>
      <c r="I455" s="33" t="n"/>
      <c r="J455" s="33" t="n"/>
      <c r="K455" s="33" t="n"/>
      <c r="L455" s="33" t="n"/>
      <c r="M455" s="33" t="n"/>
      <c r="N455" s="33" t="n"/>
      <c r="O455" s="33" t="n"/>
      <c r="P455" s="33" t="n"/>
      <c r="Q455" s="33" t="n"/>
      <c r="R455" s="33" t="n"/>
      <c r="S455" s="33" t="n"/>
      <c r="T455" s="33" t="n"/>
      <c r="U455" s="33" t="n"/>
    </row>
    <row r="456">
      <c r="A456" s="33" t="n"/>
      <c r="B456" s="33" t="n"/>
      <c r="C456" s="33" t="n"/>
      <c r="D456" s="33" t="n"/>
      <c r="E456" s="33" t="n"/>
      <c r="F456" s="33" t="n"/>
      <c r="G456" s="33" t="n"/>
      <c r="H456" s="33" t="n"/>
      <c r="I456" s="33" t="n"/>
      <c r="J456" s="33" t="n"/>
      <c r="K456" s="33" t="n"/>
      <c r="L456" s="33" t="n"/>
      <c r="M456" s="33" t="n"/>
      <c r="N456" s="33" t="n"/>
      <c r="O456" s="33" t="n"/>
      <c r="P456" s="33" t="n"/>
      <c r="Q456" s="33" t="n"/>
      <c r="R456" s="33" t="n"/>
      <c r="S456" s="33" t="n"/>
      <c r="T456" s="33" t="n"/>
      <c r="U456" s="33" t="n"/>
    </row>
    <row r="457">
      <c r="A457" s="33" t="n"/>
      <c r="B457" s="33" t="n"/>
      <c r="C457" s="33" t="n"/>
      <c r="D457" s="33" t="n"/>
      <c r="E457" s="33" t="n"/>
      <c r="F457" s="33" t="n"/>
      <c r="G457" s="33" t="n"/>
      <c r="H457" s="33" t="n"/>
      <c r="I457" s="33" t="n"/>
      <c r="J457" s="33" t="n"/>
      <c r="K457" s="33" t="n"/>
      <c r="L457" s="33" t="n"/>
      <c r="M457" s="33" t="n"/>
      <c r="N457" s="33" t="n"/>
      <c r="O457" s="33" t="n"/>
      <c r="P457" s="33" t="n"/>
      <c r="Q457" s="33" t="n"/>
      <c r="R457" s="33" t="n"/>
      <c r="S457" s="33" t="n"/>
      <c r="T457" s="33" t="n"/>
      <c r="U457" s="33" t="n"/>
    </row>
    <row r="458">
      <c r="A458" s="33" t="n"/>
      <c r="B458" s="33" t="n"/>
      <c r="C458" s="33" t="n"/>
      <c r="D458" s="33" t="n"/>
      <c r="E458" s="33" t="n"/>
      <c r="F458" s="33" t="n"/>
      <c r="G458" s="33" t="n"/>
      <c r="H458" s="33" t="n"/>
      <c r="I458" s="33" t="n"/>
      <c r="J458" s="33" t="n"/>
      <c r="K458" s="33" t="n"/>
      <c r="L458" s="33" t="n"/>
      <c r="M458" s="33" t="n"/>
      <c r="N458" s="33" t="n"/>
      <c r="O458" s="33" t="n"/>
      <c r="P458" s="33" t="n"/>
      <c r="Q458" s="33" t="n"/>
      <c r="R458" s="33" t="n"/>
      <c r="S458" s="33" t="n"/>
      <c r="T458" s="33" t="n"/>
      <c r="U458" s="33" t="n"/>
    </row>
    <row r="459">
      <c r="A459" s="33" t="n"/>
      <c r="B459" s="33" t="n"/>
      <c r="C459" s="33" t="n"/>
      <c r="D459" s="33" t="n"/>
      <c r="E459" s="33" t="n"/>
      <c r="F459" s="33" t="n"/>
      <c r="G459" s="33" t="n"/>
      <c r="H459" s="33" t="n"/>
      <c r="I459" s="33" t="n"/>
      <c r="J459" s="33" t="n"/>
      <c r="K459" s="33" t="n"/>
      <c r="L459" s="33" t="n"/>
      <c r="M459" s="33" t="n"/>
      <c r="N459" s="33" t="n"/>
      <c r="O459" s="33" t="n"/>
      <c r="P459" s="33" t="n"/>
      <c r="Q459" s="33" t="n"/>
      <c r="R459" s="33" t="n"/>
      <c r="S459" s="33" t="n"/>
      <c r="T459" s="33" t="n"/>
      <c r="U459" s="33" t="n"/>
    </row>
    <row r="460">
      <c r="A460" s="33" t="n"/>
      <c r="B460" s="33" t="n"/>
      <c r="C460" s="33" t="n"/>
      <c r="D460" s="33" t="n"/>
      <c r="E460" s="33" t="n"/>
      <c r="F460" s="33" t="n"/>
      <c r="G460" s="33" t="n"/>
      <c r="H460" s="33" t="n"/>
      <c r="I460" s="33" t="n"/>
      <c r="J460" s="33" t="n"/>
      <c r="K460" s="33" t="n"/>
      <c r="L460" s="33" t="n"/>
      <c r="M460" s="33" t="n"/>
      <c r="N460" s="33" t="n"/>
      <c r="O460" s="33" t="n"/>
      <c r="P460" s="33" t="n"/>
      <c r="Q460" s="33" t="n"/>
      <c r="R460" s="33" t="n"/>
      <c r="S460" s="33" t="n"/>
      <c r="T460" s="33" t="n"/>
      <c r="U460" s="33" t="n"/>
    </row>
    <row r="461">
      <c r="A461" s="33" t="n"/>
      <c r="B461" s="33" t="n"/>
      <c r="C461" s="33" t="n"/>
      <c r="D461" s="33" t="n"/>
      <c r="E461" s="33" t="n"/>
      <c r="F461" s="33" t="n"/>
      <c r="G461" s="33" t="n"/>
      <c r="H461" s="33" t="n"/>
      <c r="I461" s="33" t="n"/>
      <c r="J461" s="33" t="n"/>
      <c r="K461" s="33" t="n"/>
      <c r="L461" s="33" t="n"/>
      <c r="M461" s="33" t="n"/>
      <c r="N461" s="33" t="n"/>
      <c r="O461" s="33" t="n"/>
      <c r="P461" s="33" t="n"/>
      <c r="Q461" s="33" t="n"/>
      <c r="R461" s="33" t="n"/>
      <c r="S461" s="33" t="n"/>
      <c r="T461" s="33" t="n"/>
      <c r="U461" s="33" t="n"/>
    </row>
    <row r="462">
      <c r="A462" s="33" t="n"/>
      <c r="B462" s="33" t="n"/>
      <c r="C462" s="33" t="n"/>
      <c r="D462" s="33" t="n"/>
      <c r="E462" s="33" t="n"/>
      <c r="F462" s="33" t="n"/>
      <c r="G462" s="33" t="n"/>
      <c r="H462" s="33" t="n"/>
      <c r="I462" s="33" t="n"/>
      <c r="J462" s="33" t="n"/>
      <c r="K462" s="33" t="n"/>
      <c r="L462" s="33" t="n"/>
      <c r="M462" s="33" t="n"/>
      <c r="N462" s="33" t="n"/>
      <c r="O462" s="33" t="n"/>
      <c r="P462" s="33" t="n"/>
      <c r="Q462" s="33" t="n"/>
      <c r="R462" s="33" t="n"/>
      <c r="S462" s="33" t="n"/>
      <c r="T462" s="33" t="n"/>
      <c r="U462" s="33" t="n"/>
    </row>
    <row r="463">
      <c r="A463" s="33" t="n"/>
      <c r="B463" s="33" t="n"/>
      <c r="C463" s="33" t="n"/>
      <c r="D463" s="33" t="n"/>
      <c r="E463" s="33" t="n"/>
      <c r="F463" s="33" t="n"/>
      <c r="G463" s="33" t="n"/>
      <c r="H463" s="33" t="n"/>
      <c r="I463" s="33" t="n"/>
      <c r="J463" s="33" t="n"/>
      <c r="K463" s="33" t="n"/>
      <c r="L463" s="33" t="n"/>
      <c r="M463" s="33" t="n"/>
      <c r="N463" s="33" t="n"/>
      <c r="O463" s="33" t="n"/>
      <c r="P463" s="33" t="n"/>
      <c r="Q463" s="33" t="n"/>
      <c r="R463" s="33" t="n"/>
      <c r="S463" s="33" t="n"/>
      <c r="T463" s="33" t="n"/>
      <c r="U463" s="33" t="n"/>
    </row>
    <row r="464">
      <c r="A464" s="33" t="n"/>
      <c r="B464" s="33" t="n"/>
      <c r="C464" s="33" t="n"/>
      <c r="D464" s="33" t="n"/>
      <c r="E464" s="33" t="n"/>
      <c r="F464" s="33" t="n"/>
      <c r="G464" s="33" t="n"/>
      <c r="H464" s="33" t="n"/>
      <c r="I464" s="33" t="n"/>
      <c r="J464" s="33" t="n"/>
      <c r="K464" s="33" t="n"/>
      <c r="L464" s="33" t="n"/>
      <c r="M464" s="33" t="n"/>
      <c r="N464" s="33" t="n"/>
      <c r="O464" s="33" t="n"/>
      <c r="P464" s="33" t="n"/>
      <c r="Q464" s="33" t="n"/>
      <c r="R464" s="33" t="n"/>
      <c r="S464" s="33" t="n"/>
      <c r="T464" s="33" t="n"/>
      <c r="U464" s="33" t="n"/>
    </row>
    <row r="465">
      <c r="A465" s="33" t="n"/>
      <c r="B465" s="33" t="n"/>
      <c r="C465" s="33" t="n"/>
      <c r="D465" s="33" t="n"/>
      <c r="E465" s="33" t="n"/>
      <c r="F465" s="33" t="n"/>
      <c r="G465" s="33" t="n"/>
      <c r="H465" s="33" t="n"/>
      <c r="I465" s="33" t="n"/>
      <c r="J465" s="33" t="n"/>
      <c r="K465" s="33" t="n"/>
      <c r="L465" s="33" t="n"/>
      <c r="M465" s="33" t="n"/>
      <c r="N465" s="33" t="n"/>
      <c r="O465" s="33" t="n"/>
      <c r="P465" s="33" t="n"/>
      <c r="Q465" s="33" t="n"/>
      <c r="R465" s="33" t="n"/>
      <c r="S465" s="33" t="n"/>
      <c r="T465" s="33" t="n"/>
      <c r="U465" s="33" t="n"/>
    </row>
    <row r="466">
      <c r="A466" s="33" t="n"/>
      <c r="B466" s="33" t="n"/>
      <c r="C466" s="33" t="n"/>
      <c r="D466" s="33" t="n"/>
      <c r="E466" s="33" t="n"/>
      <c r="F466" s="33" t="n"/>
      <c r="G466" s="33" t="n"/>
      <c r="H466" s="33" t="n"/>
      <c r="I466" s="33" t="n"/>
      <c r="J466" s="33" t="n"/>
      <c r="K466" s="33" t="n"/>
      <c r="L466" s="33" t="n"/>
      <c r="M466" s="33" t="n"/>
      <c r="N466" s="33" t="n"/>
      <c r="O466" s="33" t="n"/>
      <c r="P466" s="33" t="n"/>
      <c r="Q466" s="33" t="n"/>
      <c r="R466" s="33" t="n"/>
      <c r="S466" s="33" t="n"/>
      <c r="T466" s="33" t="n"/>
      <c r="U466" s="33" t="n"/>
    </row>
    <row r="467">
      <c r="A467" s="33" t="n"/>
      <c r="B467" s="33" t="n"/>
      <c r="C467" s="33" t="n"/>
      <c r="D467" s="33" t="n"/>
      <c r="E467" s="33" t="n"/>
      <c r="F467" s="33" t="n"/>
      <c r="G467" s="33" t="n"/>
      <c r="H467" s="33" t="n"/>
      <c r="I467" s="33" t="n"/>
      <c r="J467" s="33" t="n"/>
      <c r="K467" s="33" t="n"/>
      <c r="L467" s="33" t="n"/>
      <c r="M467" s="33" t="n"/>
      <c r="N467" s="33" t="n"/>
      <c r="O467" s="33" t="n"/>
      <c r="P467" s="33" t="n"/>
      <c r="Q467" s="33" t="n"/>
      <c r="R467" s="33" t="n"/>
      <c r="S467" s="33" t="n"/>
      <c r="T467" s="33" t="n"/>
      <c r="U467" s="33" t="n"/>
    </row>
    <row r="468">
      <c r="A468" s="33" t="n"/>
      <c r="B468" s="33" t="n"/>
      <c r="C468" s="33" t="n"/>
      <c r="D468" s="33" t="n"/>
      <c r="E468" s="33" t="n"/>
      <c r="F468" s="33" t="n"/>
      <c r="G468" s="33" t="n"/>
      <c r="H468" s="33" t="n"/>
      <c r="I468" s="33" t="n"/>
      <c r="J468" s="33" t="n"/>
      <c r="K468" s="33" t="n"/>
      <c r="L468" s="33" t="n"/>
      <c r="M468" s="33" t="n"/>
      <c r="N468" s="33" t="n"/>
      <c r="O468" s="33" t="n"/>
      <c r="P468" s="33" t="n"/>
      <c r="Q468" s="33" t="n"/>
      <c r="R468" s="33" t="n"/>
      <c r="S468" s="33" t="n"/>
      <c r="T468" s="33" t="n"/>
      <c r="U468" s="33" t="n"/>
    </row>
    <row r="469">
      <c r="A469" s="33" t="n"/>
      <c r="B469" s="33" t="n"/>
      <c r="C469" s="33" t="n"/>
      <c r="D469" s="33" t="n"/>
      <c r="E469" s="33" t="n"/>
      <c r="F469" s="33" t="n"/>
      <c r="G469" s="33" t="n"/>
      <c r="H469" s="33" t="n"/>
      <c r="I469" s="33" t="n"/>
      <c r="J469" s="33" t="n"/>
      <c r="K469" s="33" t="n"/>
      <c r="L469" s="33" t="n"/>
      <c r="M469" s="33" t="n"/>
      <c r="N469" s="33" t="n"/>
      <c r="O469" s="33" t="n"/>
      <c r="P469" s="33" t="n"/>
      <c r="Q469" s="33" t="n"/>
      <c r="R469" s="33" t="n"/>
      <c r="S469" s="33" t="n"/>
      <c r="T469" s="33" t="n"/>
      <c r="U469" s="33" t="n"/>
    </row>
    <row r="470">
      <c r="A470" s="33" t="n"/>
      <c r="B470" s="33" t="n"/>
      <c r="C470" s="33" t="n"/>
      <c r="D470" s="33" t="n"/>
      <c r="E470" s="33" t="n"/>
      <c r="F470" s="33" t="n"/>
      <c r="G470" s="33" t="n"/>
      <c r="H470" s="33" t="n"/>
      <c r="I470" s="33" t="n"/>
      <c r="J470" s="33" t="n"/>
      <c r="K470" s="33" t="n"/>
      <c r="L470" s="33" t="n"/>
      <c r="M470" s="33" t="n"/>
      <c r="N470" s="33" t="n"/>
      <c r="O470" s="33" t="n"/>
      <c r="P470" s="33" t="n"/>
      <c r="Q470" s="33" t="n"/>
      <c r="R470" s="33" t="n"/>
      <c r="S470" s="33" t="n"/>
      <c r="T470" s="33" t="n"/>
      <c r="U470" s="33" t="n"/>
    </row>
    <row r="471">
      <c r="A471" s="33" t="n"/>
      <c r="B471" s="33" t="n"/>
      <c r="C471" s="33" t="n"/>
      <c r="D471" s="33" t="n"/>
      <c r="E471" s="33" t="n"/>
      <c r="F471" s="33" t="n"/>
      <c r="G471" s="33" t="n"/>
      <c r="H471" s="33" t="n"/>
      <c r="I471" s="33" t="n"/>
      <c r="J471" s="33" t="n"/>
      <c r="K471" s="33" t="n"/>
      <c r="L471" s="33" t="n"/>
      <c r="M471" s="33" t="n"/>
      <c r="N471" s="33" t="n"/>
      <c r="O471" s="33" t="n"/>
      <c r="P471" s="33" t="n"/>
      <c r="Q471" s="33" t="n"/>
      <c r="R471" s="33" t="n"/>
      <c r="S471" s="33" t="n"/>
      <c r="T471" s="33" t="n"/>
      <c r="U471" s="33" t="n"/>
    </row>
    <row r="472">
      <c r="A472" s="33" t="n"/>
      <c r="B472" s="33" t="n"/>
      <c r="C472" s="33" t="n"/>
      <c r="D472" s="33" t="n"/>
      <c r="E472" s="33" t="n"/>
      <c r="F472" s="33" t="n"/>
      <c r="G472" s="33" t="n"/>
      <c r="H472" s="33" t="n"/>
      <c r="I472" s="33" t="n"/>
      <c r="J472" s="33" t="n"/>
      <c r="K472" s="33" t="n"/>
      <c r="L472" s="33" t="n"/>
      <c r="M472" s="33" t="n"/>
      <c r="N472" s="33" t="n"/>
      <c r="O472" s="33" t="n"/>
      <c r="P472" s="33" t="n"/>
      <c r="Q472" s="33" t="n"/>
      <c r="R472" s="33" t="n"/>
      <c r="S472" s="33" t="n"/>
      <c r="T472" s="33" t="n"/>
      <c r="U472" s="33" t="n"/>
    </row>
    <row r="473">
      <c r="A473" s="33" t="n"/>
      <c r="B473" s="33" t="n"/>
      <c r="C473" s="33" t="n"/>
      <c r="D473" s="33" t="n"/>
      <c r="E473" s="33" t="n"/>
      <c r="F473" s="33" t="n"/>
      <c r="G473" s="33" t="n"/>
      <c r="H473" s="33" t="n"/>
      <c r="I473" s="33" t="n"/>
      <c r="J473" s="33" t="n"/>
      <c r="K473" s="33" t="n"/>
      <c r="L473" s="33" t="n"/>
      <c r="M473" s="33" t="n"/>
      <c r="N473" s="33" t="n"/>
      <c r="O473" s="33" t="n"/>
      <c r="P473" s="33" t="n"/>
      <c r="Q473" s="33" t="n"/>
      <c r="R473" s="33" t="n"/>
      <c r="S473" s="33" t="n"/>
      <c r="T473" s="33" t="n"/>
      <c r="U473" s="33" t="n"/>
    </row>
    <row r="474">
      <c r="A474" s="33" t="n"/>
      <c r="B474" s="33" t="n"/>
      <c r="C474" s="33" t="n"/>
      <c r="D474" s="33" t="n"/>
      <c r="E474" s="33" t="n"/>
      <c r="F474" s="33" t="n"/>
      <c r="G474" s="33" t="n"/>
      <c r="H474" s="33" t="n"/>
      <c r="I474" s="33" t="n"/>
      <c r="J474" s="33" t="n"/>
      <c r="K474" s="33" t="n"/>
      <c r="L474" s="33" t="n"/>
      <c r="M474" s="33" t="n"/>
      <c r="N474" s="33" t="n"/>
      <c r="O474" s="33" t="n"/>
      <c r="P474" s="33" t="n"/>
      <c r="Q474" s="33" t="n"/>
      <c r="R474" s="33" t="n"/>
      <c r="S474" s="33" t="n"/>
      <c r="T474" s="33" t="n"/>
      <c r="U474" s="33" t="n"/>
    </row>
    <row r="475">
      <c r="A475" s="33" t="n"/>
      <c r="B475" s="33" t="n"/>
      <c r="C475" s="33" t="n"/>
      <c r="D475" s="33" t="n"/>
      <c r="E475" s="33" t="n"/>
      <c r="F475" s="33" t="n"/>
      <c r="G475" s="33" t="n"/>
      <c r="H475" s="33" t="n"/>
      <c r="I475" s="33" t="n"/>
      <c r="J475" s="33" t="n"/>
      <c r="K475" s="33" t="n"/>
      <c r="L475" s="33" t="n"/>
      <c r="M475" s="33" t="n"/>
      <c r="N475" s="33" t="n"/>
      <c r="O475" s="33" t="n"/>
      <c r="P475" s="33" t="n"/>
      <c r="Q475" s="33" t="n"/>
      <c r="R475" s="33" t="n"/>
      <c r="S475" s="33" t="n"/>
      <c r="T475" s="33" t="n"/>
      <c r="U475" s="33" t="n"/>
    </row>
    <row r="476">
      <c r="A476" s="33" t="n"/>
      <c r="B476" s="33" t="n"/>
      <c r="C476" s="33" t="n"/>
      <c r="D476" s="33" t="n"/>
      <c r="E476" s="33" t="n"/>
      <c r="F476" s="33" t="n"/>
      <c r="G476" s="33" t="n"/>
      <c r="H476" s="33" t="n"/>
      <c r="I476" s="33" t="n"/>
      <c r="J476" s="33" t="n"/>
      <c r="K476" s="33" t="n"/>
      <c r="L476" s="33" t="n"/>
      <c r="M476" s="33" t="n"/>
      <c r="N476" s="33" t="n"/>
      <c r="O476" s="33" t="n"/>
      <c r="P476" s="33" t="n"/>
      <c r="Q476" s="33" t="n"/>
      <c r="R476" s="33" t="n"/>
      <c r="S476" s="33" t="n"/>
      <c r="T476" s="33" t="n"/>
      <c r="U476" s="33" t="n"/>
    </row>
    <row r="477">
      <c r="A477" s="33" t="n"/>
      <c r="B477" s="33" t="n"/>
      <c r="C477" s="33" t="n"/>
      <c r="D477" s="33" t="n"/>
      <c r="E477" s="33" t="n"/>
      <c r="F477" s="33" t="n"/>
      <c r="G477" s="33" t="n"/>
      <c r="H477" s="33" t="n"/>
      <c r="I477" s="33" t="n"/>
      <c r="J477" s="33" t="n"/>
      <c r="K477" s="33" t="n"/>
      <c r="L477" s="33" t="n"/>
      <c r="M477" s="33" t="n"/>
      <c r="N477" s="33" t="n"/>
      <c r="O477" s="33" t="n"/>
      <c r="P477" s="33" t="n"/>
      <c r="Q477" s="33" t="n"/>
      <c r="R477" s="33" t="n"/>
      <c r="S477" s="33" t="n"/>
      <c r="T477" s="33" t="n"/>
      <c r="U477" s="33" t="n"/>
    </row>
    <row r="478">
      <c r="A478" s="33" t="n"/>
      <c r="B478" s="33" t="n"/>
      <c r="C478" s="33" t="n"/>
      <c r="D478" s="33" t="n"/>
      <c r="E478" s="33" t="n"/>
      <c r="F478" s="33" t="n"/>
      <c r="G478" s="33" t="n"/>
      <c r="H478" s="33" t="n"/>
      <c r="I478" s="33" t="n"/>
      <c r="J478" s="33" t="n"/>
      <c r="K478" s="33" t="n"/>
      <c r="L478" s="33" t="n"/>
      <c r="M478" s="33" t="n"/>
      <c r="N478" s="33" t="n"/>
      <c r="O478" s="33" t="n"/>
      <c r="P478" s="33" t="n"/>
      <c r="Q478" s="33" t="n"/>
      <c r="R478" s="33" t="n"/>
      <c r="S478" s="33" t="n"/>
      <c r="T478" s="33" t="n"/>
      <c r="U478" s="33" t="n"/>
    </row>
    <row r="479">
      <c r="A479" s="33" t="n"/>
      <c r="B479" s="33" t="n"/>
      <c r="C479" s="33" t="n"/>
      <c r="D479" s="33" t="n"/>
      <c r="E479" s="33" t="n"/>
      <c r="F479" s="33" t="n"/>
      <c r="G479" s="33" t="n"/>
      <c r="H479" s="33" t="n"/>
      <c r="I479" s="33" t="n"/>
      <c r="J479" s="33" t="n"/>
      <c r="K479" s="33" t="n"/>
      <c r="L479" s="33" t="n"/>
      <c r="M479" s="33" t="n"/>
      <c r="N479" s="33" t="n"/>
      <c r="O479" s="33" t="n"/>
      <c r="P479" s="33" t="n"/>
      <c r="Q479" s="33" t="n"/>
      <c r="R479" s="33" t="n"/>
      <c r="S479" s="33" t="n"/>
      <c r="T479" s="33" t="n"/>
      <c r="U479" s="33" t="n"/>
    </row>
    <row r="480">
      <c r="A480" s="33" t="n"/>
      <c r="B480" s="33" t="n"/>
      <c r="C480" s="33" t="n"/>
      <c r="D480" s="33" t="n"/>
      <c r="E480" s="33" t="n"/>
      <c r="F480" s="33" t="n"/>
      <c r="G480" s="33" t="n"/>
      <c r="H480" s="33" t="n"/>
      <c r="I480" s="33" t="n"/>
      <c r="J480" s="33" t="n"/>
      <c r="K480" s="33" t="n"/>
      <c r="L480" s="33" t="n"/>
      <c r="M480" s="33" t="n"/>
      <c r="N480" s="33" t="n"/>
      <c r="O480" s="33" t="n"/>
      <c r="P480" s="33" t="n"/>
      <c r="Q480" s="33" t="n"/>
      <c r="R480" s="33" t="n"/>
      <c r="S480" s="33" t="n"/>
      <c r="T480" s="33" t="n"/>
      <c r="U480" s="33" t="n"/>
    </row>
    <row r="481">
      <c r="A481" s="33" t="n"/>
      <c r="B481" s="33" t="n"/>
      <c r="C481" s="33" t="n"/>
      <c r="D481" s="33" t="n"/>
      <c r="E481" s="33" t="n"/>
      <c r="F481" s="33" t="n"/>
      <c r="G481" s="33" t="n"/>
      <c r="H481" s="33" t="n"/>
      <c r="I481" s="33" t="n"/>
      <c r="J481" s="33" t="n"/>
      <c r="K481" s="33" t="n"/>
      <c r="L481" s="33" t="n"/>
      <c r="M481" s="33" t="n"/>
      <c r="N481" s="33" t="n"/>
      <c r="O481" s="33" t="n"/>
      <c r="P481" s="33" t="n"/>
      <c r="Q481" s="33" t="n"/>
      <c r="R481" s="33" t="n"/>
      <c r="S481" s="33" t="n"/>
      <c r="T481" s="33" t="n"/>
      <c r="U481" s="33" t="n"/>
    </row>
    <row r="482">
      <c r="A482" s="33" t="n"/>
      <c r="B482" s="33" t="n"/>
      <c r="C482" s="33" t="n"/>
      <c r="D482" s="33" t="n"/>
      <c r="E482" s="33" t="n"/>
      <c r="F482" s="33" t="n"/>
      <c r="G482" s="33" t="n"/>
      <c r="H482" s="33" t="n"/>
      <c r="I482" s="33" t="n"/>
      <c r="J482" s="33" t="n"/>
      <c r="K482" s="33" t="n"/>
      <c r="L482" s="33" t="n"/>
      <c r="M482" s="33" t="n"/>
      <c r="N482" s="33" t="n"/>
      <c r="O482" s="33" t="n"/>
      <c r="P482" s="33" t="n"/>
      <c r="Q482" s="33" t="n"/>
      <c r="R482" s="33" t="n"/>
      <c r="S482" s="33" t="n"/>
      <c r="T482" s="33" t="n"/>
      <c r="U482" s="33" t="n"/>
    </row>
    <row r="483">
      <c r="A483" s="33" t="n"/>
      <c r="B483" s="33" t="n"/>
      <c r="C483" s="33" t="n"/>
      <c r="D483" s="33" t="n"/>
      <c r="E483" s="33" t="n"/>
      <c r="F483" s="33" t="n"/>
      <c r="G483" s="33" t="n"/>
      <c r="H483" s="33" t="n"/>
      <c r="I483" s="33" t="n"/>
      <c r="J483" s="33" t="n"/>
      <c r="K483" s="33" t="n"/>
      <c r="L483" s="33" t="n"/>
      <c r="M483" s="33" t="n"/>
      <c r="N483" s="33" t="n"/>
      <c r="O483" s="33" t="n"/>
      <c r="P483" s="33" t="n"/>
      <c r="Q483" s="33" t="n"/>
      <c r="R483" s="33" t="n"/>
      <c r="S483" s="33" t="n"/>
      <c r="T483" s="33" t="n"/>
      <c r="U483" s="33" t="n"/>
    </row>
    <row r="484">
      <c r="A484" s="33" t="n"/>
      <c r="B484" s="33" t="n"/>
      <c r="C484" s="33" t="n"/>
      <c r="D484" s="33" t="n"/>
      <c r="E484" s="33" t="n"/>
      <c r="F484" s="33" t="n"/>
      <c r="G484" s="33" t="n"/>
      <c r="H484" s="33" t="n"/>
      <c r="I484" s="33" t="n"/>
      <c r="J484" s="33" t="n"/>
      <c r="K484" s="33" t="n"/>
      <c r="L484" s="33" t="n"/>
      <c r="M484" s="33" t="n"/>
      <c r="N484" s="33" t="n"/>
      <c r="O484" s="33" t="n"/>
      <c r="P484" s="33" t="n"/>
      <c r="Q484" s="33" t="n"/>
      <c r="R484" s="33" t="n"/>
      <c r="S484" s="33" t="n"/>
      <c r="T484" s="33" t="n"/>
      <c r="U484" s="33" t="n"/>
    </row>
    <row r="485">
      <c r="A485" s="33" t="n"/>
      <c r="B485" s="33" t="n"/>
      <c r="C485" s="33" t="n"/>
      <c r="D485" s="33" t="n"/>
      <c r="E485" s="33" t="n"/>
      <c r="F485" s="33" t="n"/>
      <c r="G485" s="33" t="n"/>
      <c r="H485" s="33" t="n"/>
      <c r="I485" s="33" t="n"/>
      <c r="J485" s="33" t="n"/>
      <c r="K485" s="33" t="n"/>
      <c r="L485" s="33" t="n"/>
      <c r="M485" s="33" t="n"/>
      <c r="N485" s="33" t="n"/>
      <c r="O485" s="33" t="n"/>
      <c r="P485" s="33" t="n"/>
      <c r="Q485" s="33" t="n"/>
      <c r="R485" s="33" t="n"/>
      <c r="S485" s="33" t="n"/>
      <c r="T485" s="33" t="n"/>
      <c r="U485" s="33" t="n"/>
    </row>
    <row r="486">
      <c r="A486" s="33" t="n"/>
      <c r="B486" s="33" t="n"/>
      <c r="C486" s="33" t="n"/>
      <c r="D486" s="33" t="n"/>
      <c r="E486" s="33" t="n"/>
      <c r="F486" s="33" t="n"/>
      <c r="G486" s="33" t="n"/>
      <c r="H486" s="33" t="n"/>
      <c r="I486" s="33" t="n"/>
      <c r="J486" s="33" t="n"/>
      <c r="K486" s="33" t="n"/>
      <c r="L486" s="33" t="n"/>
      <c r="M486" s="33" t="n"/>
      <c r="N486" s="33" t="n"/>
      <c r="O486" s="33" t="n"/>
      <c r="P486" s="33" t="n"/>
      <c r="Q486" s="33" t="n"/>
      <c r="R486" s="33" t="n"/>
      <c r="S486" s="33" t="n"/>
      <c r="T486" s="33" t="n"/>
      <c r="U486" s="33" t="n"/>
    </row>
    <row r="487">
      <c r="A487" s="33" t="n"/>
      <c r="B487" s="33" t="n"/>
      <c r="C487" s="33" t="n"/>
      <c r="D487" s="33" t="n"/>
      <c r="E487" s="33" t="n"/>
      <c r="F487" s="33" t="n"/>
      <c r="G487" s="33" t="n"/>
      <c r="H487" s="33" t="n"/>
      <c r="I487" s="33" t="n"/>
      <c r="J487" s="33" t="n"/>
      <c r="K487" s="33" t="n"/>
      <c r="L487" s="33" t="n"/>
      <c r="M487" s="33" t="n"/>
      <c r="N487" s="33" t="n"/>
      <c r="O487" s="33" t="n"/>
      <c r="P487" s="33" t="n"/>
      <c r="Q487" s="33" t="n"/>
      <c r="R487" s="33" t="n"/>
      <c r="S487" s="33" t="n"/>
      <c r="T487" s="33" t="n"/>
      <c r="U487" s="33" t="n"/>
    </row>
    <row r="488">
      <c r="A488" s="33" t="n"/>
      <c r="B488" s="33" t="n"/>
      <c r="C488" s="33" t="n"/>
      <c r="D488" s="33" t="n"/>
      <c r="E488" s="33" t="n"/>
      <c r="F488" s="33" t="n"/>
      <c r="G488" s="33" t="n"/>
      <c r="H488" s="33" t="n"/>
      <c r="I488" s="33" t="n"/>
      <c r="J488" s="33" t="n"/>
      <c r="K488" s="33" t="n"/>
      <c r="L488" s="33" t="n"/>
      <c r="M488" s="33" t="n"/>
      <c r="N488" s="33" t="n"/>
      <c r="O488" s="33" t="n"/>
      <c r="P488" s="33" t="n"/>
      <c r="Q488" s="33" t="n"/>
      <c r="R488" s="33" t="n"/>
      <c r="S488" s="33" t="n"/>
      <c r="T488" s="33" t="n"/>
      <c r="U488" s="33" t="n"/>
    </row>
    <row r="489">
      <c r="A489" s="33" t="n"/>
      <c r="B489" s="33" t="n"/>
      <c r="C489" s="33" t="n"/>
      <c r="D489" s="33" t="n"/>
      <c r="E489" s="33" t="n"/>
      <c r="F489" s="33" t="n"/>
      <c r="G489" s="33" t="n"/>
      <c r="H489" s="33" t="n"/>
      <c r="I489" s="33" t="n"/>
      <c r="J489" s="33" t="n"/>
      <c r="K489" s="33" t="n"/>
      <c r="L489" s="33" t="n"/>
      <c r="M489" s="33" t="n"/>
      <c r="N489" s="33" t="n"/>
      <c r="O489" s="33" t="n"/>
      <c r="P489" s="33" t="n"/>
      <c r="Q489" s="33" t="n"/>
      <c r="R489" s="33" t="n"/>
      <c r="S489" s="33" t="n"/>
      <c r="T489" s="33" t="n"/>
      <c r="U489" s="33" t="n"/>
    </row>
    <row r="490">
      <c r="A490" s="33" t="n"/>
      <c r="B490" s="33" t="n"/>
      <c r="C490" s="33" t="n"/>
      <c r="D490" s="33" t="n"/>
      <c r="E490" s="33" t="n"/>
      <c r="F490" s="33" t="n"/>
      <c r="G490" s="33" t="n"/>
      <c r="H490" s="33" t="n"/>
      <c r="I490" s="33" t="n"/>
      <c r="J490" s="33" t="n"/>
      <c r="K490" s="33" t="n"/>
      <c r="L490" s="33" t="n"/>
      <c r="M490" s="33" t="n"/>
      <c r="N490" s="33" t="n"/>
      <c r="O490" s="33" t="n"/>
      <c r="P490" s="33" t="n"/>
      <c r="Q490" s="33" t="n"/>
      <c r="R490" s="33" t="n"/>
      <c r="S490" s="33" t="n"/>
      <c r="T490" s="33" t="n"/>
      <c r="U490" s="33" t="n"/>
    </row>
    <row r="491">
      <c r="A491" s="33" t="n"/>
      <c r="B491" s="33" t="n"/>
      <c r="C491" s="33" t="n"/>
      <c r="D491" s="33" t="n"/>
      <c r="E491" s="33" t="n"/>
      <c r="F491" s="33" t="n"/>
      <c r="G491" s="33" t="n"/>
      <c r="H491" s="33" t="n"/>
      <c r="I491" s="33" t="n"/>
      <c r="J491" s="33" t="n"/>
      <c r="K491" s="33" t="n"/>
      <c r="L491" s="33" t="n"/>
      <c r="M491" s="33" t="n"/>
      <c r="N491" s="33" t="n"/>
      <c r="O491" s="33" t="n"/>
      <c r="P491" s="33" t="n"/>
      <c r="Q491" s="33" t="n"/>
      <c r="R491" s="33" t="n"/>
      <c r="S491" s="33" t="n"/>
      <c r="T491" s="33" t="n"/>
      <c r="U491" s="33" t="n"/>
    </row>
    <row r="492">
      <c r="A492" s="33" t="n"/>
      <c r="B492" s="33" t="n"/>
      <c r="C492" s="33" t="n"/>
      <c r="D492" s="33" t="n"/>
      <c r="E492" s="33" t="n"/>
      <c r="F492" s="33" t="n"/>
      <c r="G492" s="33" t="n"/>
      <c r="H492" s="33" t="n"/>
      <c r="I492" s="33" t="n"/>
      <c r="J492" s="33" t="n"/>
      <c r="K492" s="33" t="n"/>
      <c r="L492" s="33" t="n"/>
      <c r="M492" s="33" t="n"/>
      <c r="N492" s="33" t="n"/>
      <c r="O492" s="33" t="n"/>
      <c r="P492" s="33" t="n"/>
      <c r="Q492" s="33" t="n"/>
      <c r="R492" s="33" t="n"/>
      <c r="S492" s="33" t="n"/>
      <c r="T492" s="33" t="n"/>
      <c r="U492" s="33" t="n"/>
    </row>
    <row r="493">
      <c r="A493" s="33" t="n"/>
      <c r="B493" s="33" t="n"/>
      <c r="C493" s="33" t="n"/>
      <c r="D493" s="33" t="n"/>
      <c r="E493" s="33" t="n"/>
      <c r="F493" s="33" t="n"/>
      <c r="G493" s="33" t="n"/>
      <c r="H493" s="33" t="n"/>
      <c r="I493" s="33" t="n"/>
      <c r="J493" s="33" t="n"/>
      <c r="K493" s="33" t="n"/>
      <c r="L493" s="33" t="n"/>
      <c r="M493" s="33" t="n"/>
      <c r="N493" s="33" t="n"/>
      <c r="O493" s="33" t="n"/>
      <c r="P493" s="33" t="n"/>
      <c r="Q493" s="33" t="n"/>
      <c r="R493" s="33" t="n"/>
      <c r="S493" s="33" t="n"/>
      <c r="T493" s="33" t="n"/>
      <c r="U493" s="33" t="n"/>
    </row>
    <row r="494">
      <c r="A494" s="33" t="n"/>
      <c r="B494" s="33" t="n"/>
      <c r="C494" s="33" t="n"/>
      <c r="D494" s="33" t="n"/>
      <c r="E494" s="33" t="n"/>
      <c r="F494" s="33" t="n"/>
      <c r="G494" s="33" t="n"/>
      <c r="H494" s="33" t="n"/>
      <c r="I494" s="33" t="n"/>
      <c r="J494" s="33" t="n"/>
      <c r="K494" s="33" t="n"/>
      <c r="L494" s="33" t="n"/>
      <c r="M494" s="33" t="n"/>
      <c r="N494" s="33" t="n"/>
      <c r="O494" s="33" t="n"/>
      <c r="P494" s="33" t="n"/>
      <c r="Q494" s="33" t="n"/>
      <c r="R494" s="33" t="n"/>
      <c r="S494" s="33" t="n"/>
      <c r="T494" s="33" t="n"/>
      <c r="U494" s="33" t="n"/>
    </row>
    <row r="495">
      <c r="A495" s="33" t="n"/>
      <c r="B495" s="33" t="n"/>
      <c r="C495" s="33" t="n"/>
      <c r="D495" s="33" t="n"/>
      <c r="E495" s="33" t="n"/>
      <c r="F495" s="33" t="n"/>
      <c r="G495" s="33" t="n"/>
      <c r="H495" s="33" t="n"/>
      <c r="I495" s="33" t="n"/>
      <c r="J495" s="33" t="n"/>
      <c r="K495" s="33" t="n"/>
      <c r="L495" s="33" t="n"/>
      <c r="M495" s="33" t="n"/>
      <c r="N495" s="33" t="n"/>
      <c r="O495" s="33" t="n"/>
      <c r="P495" s="33" t="n"/>
      <c r="Q495" s="33" t="n"/>
      <c r="R495" s="33" t="n"/>
      <c r="S495" s="33" t="n"/>
      <c r="T495" s="33" t="n"/>
      <c r="U495" s="33" t="n"/>
    </row>
    <row r="496">
      <c r="A496" s="33" t="n"/>
      <c r="B496" s="33" t="n"/>
      <c r="C496" s="33" t="n"/>
      <c r="D496" s="33" t="n"/>
      <c r="E496" s="33" t="n"/>
      <c r="F496" s="33" t="n"/>
      <c r="G496" s="33" t="n"/>
      <c r="H496" s="33" t="n"/>
      <c r="I496" s="33" t="n"/>
      <c r="J496" s="33" t="n"/>
      <c r="K496" s="33" t="n"/>
      <c r="L496" s="33" t="n"/>
      <c r="M496" s="33" t="n"/>
      <c r="N496" s="33" t="n"/>
      <c r="O496" s="33" t="n"/>
      <c r="P496" s="33" t="n"/>
      <c r="Q496" s="33" t="n"/>
      <c r="R496" s="33" t="n"/>
      <c r="S496" s="33" t="n"/>
      <c r="T496" s="33" t="n"/>
      <c r="U496" s="33" t="n"/>
    </row>
    <row r="497">
      <c r="A497" s="33" t="n"/>
      <c r="B497" s="33" t="n"/>
      <c r="C497" s="33" t="n"/>
      <c r="D497" s="33" t="n"/>
      <c r="E497" s="33" t="n"/>
      <c r="F497" s="33" t="n"/>
      <c r="G497" s="33" t="n"/>
      <c r="H497" s="33" t="n"/>
      <c r="I497" s="33" t="n"/>
      <c r="J497" s="33" t="n"/>
      <c r="K497" s="33" t="n"/>
      <c r="L497" s="33" t="n"/>
      <c r="M497" s="33" t="n"/>
      <c r="N497" s="33" t="n"/>
      <c r="O497" s="33" t="n"/>
      <c r="P497" s="33" t="n"/>
      <c r="Q497" s="33" t="n"/>
      <c r="R497" s="33" t="n"/>
      <c r="S497" s="33" t="n"/>
      <c r="T497" s="33" t="n"/>
      <c r="U497" s="33" t="n"/>
    </row>
    <row r="498">
      <c r="A498" s="33" t="n"/>
      <c r="B498" s="33" t="n"/>
      <c r="C498" s="33" t="n"/>
      <c r="D498" s="33" t="n"/>
      <c r="E498" s="33" t="n"/>
      <c r="F498" s="33" t="n"/>
      <c r="G498" s="33" t="n"/>
      <c r="H498" s="33" t="n"/>
      <c r="I498" s="33" t="n"/>
      <c r="J498" s="33" t="n"/>
      <c r="K498" s="33" t="n"/>
      <c r="L498" s="33" t="n"/>
      <c r="M498" s="33" t="n"/>
      <c r="N498" s="33" t="n"/>
      <c r="O498" s="33" t="n"/>
      <c r="P498" s="33" t="n"/>
      <c r="Q498" s="33" t="n"/>
      <c r="R498" s="33" t="n"/>
      <c r="S498" s="33" t="n"/>
      <c r="T498" s="33" t="n"/>
      <c r="U498" s="33" t="n"/>
    </row>
    <row r="499">
      <c r="A499" s="33" t="n"/>
      <c r="B499" s="33" t="n"/>
      <c r="C499" s="33" t="n"/>
      <c r="D499" s="33" t="n"/>
      <c r="E499" s="33" t="n"/>
      <c r="F499" s="33" t="n"/>
      <c r="G499" s="33" t="n"/>
      <c r="H499" s="33" t="n"/>
      <c r="I499" s="33" t="n"/>
      <c r="J499" s="33" t="n"/>
      <c r="K499" s="33" t="n"/>
      <c r="L499" s="33" t="n"/>
      <c r="M499" s="33" t="n"/>
      <c r="N499" s="33" t="n"/>
      <c r="O499" s="33" t="n"/>
      <c r="P499" s="33" t="n"/>
      <c r="Q499" s="33" t="n"/>
      <c r="R499" s="33" t="n"/>
      <c r="S499" s="33" t="n"/>
      <c r="T499" s="33" t="n"/>
      <c r="U499" s="33" t="n"/>
    </row>
    <row r="500">
      <c r="A500" s="33" t="n"/>
      <c r="B500" s="33" t="n"/>
      <c r="C500" s="33" t="n"/>
      <c r="D500" s="33" t="n"/>
      <c r="E500" s="33" t="n"/>
      <c r="F500" s="33" t="n"/>
      <c r="G500" s="33" t="n"/>
      <c r="H500" s="33" t="n"/>
      <c r="I500" s="33" t="n"/>
      <c r="J500" s="33" t="n"/>
      <c r="K500" s="33" t="n"/>
      <c r="L500" s="33" t="n"/>
      <c r="M500" s="33" t="n"/>
      <c r="N500" s="33" t="n"/>
      <c r="O500" s="33" t="n"/>
      <c r="P500" s="33" t="n"/>
      <c r="Q500" s="33" t="n"/>
      <c r="R500" s="33" t="n"/>
      <c r="S500" s="33" t="n"/>
      <c r="T500" s="33" t="n"/>
      <c r="U500" s="33" t="n"/>
    </row>
    <row r="501">
      <c r="A501" s="33" t="n"/>
      <c r="B501" s="33" t="n"/>
      <c r="C501" s="33" t="n"/>
      <c r="D501" s="33" t="n"/>
      <c r="E501" s="33" t="n"/>
      <c r="F501" s="33" t="n"/>
      <c r="G501" s="33" t="n"/>
      <c r="H501" s="33" t="n"/>
      <c r="I501" s="33" t="n"/>
      <c r="J501" s="33" t="n"/>
      <c r="K501" s="33" t="n"/>
      <c r="L501" s="33" t="n"/>
      <c r="M501" s="33" t="n"/>
      <c r="N501" s="33" t="n"/>
      <c r="O501" s="33" t="n"/>
      <c r="P501" s="33" t="n"/>
      <c r="Q501" s="33" t="n"/>
      <c r="R501" s="33" t="n"/>
      <c r="S501" s="33" t="n"/>
      <c r="T501" s="33" t="n"/>
      <c r="U501" s="33" t="n"/>
    </row>
  </sheetData>
  <autoFilter ref="A1:U501"/>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tabColor rgb="FF808080"/>
    <outlinePr summaryBelow="1" summaryRight="1"/>
    <pageSetUpPr/>
  </sheetPr>
  <dimension ref="A1:N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0" customWidth="1" min="2" max="3"/>
    <col width="9" customWidth="1" min="4" max="7"/>
    <col width="10" customWidth="1" min="8" max="8"/>
    <col width="8" customWidth="1" min="9" max="9"/>
    <col width="9" customWidth="1" min="10" max="11"/>
    <col width="10" customWidth="1" min="12" max="12"/>
    <col width="18" customWidth="1" min="13" max="13"/>
    <col width="14" customWidth="1" min="14" max="14"/>
  </cols>
  <sheetData>
    <row r="1" ht="31.5" customHeight="1">
      <c r="A1" s="5" t="inlineStr">
        <is>
          <t>RFI No</t>
        </is>
      </c>
      <c r="B1" s="5" t="inlineStr">
        <is>
          <t>N° de joint</t>
        </is>
      </c>
      <c r="C1" s="5" t="inlineStr">
        <is>
          <t>État surface avant sablage</t>
        </is>
      </c>
      <c r="D1" s="5" t="inlineStr">
        <is>
          <t>Temp surface</t>
        </is>
      </c>
      <c r="E1" s="5" t="inlineStr">
        <is>
          <t>Profil sablage µm</t>
        </is>
      </c>
      <c r="F1" s="5" t="inlineStr">
        <is>
          <t>Chlorures µg/cm²</t>
        </is>
      </c>
      <c r="G1" s="5" t="inlineStr">
        <is>
          <t>Test poussière</t>
        </is>
      </c>
      <c r="H1" s="5" t="inlineStr">
        <is>
          <t>Temp préchauffage °C</t>
        </is>
      </c>
      <c r="I1" s="5" t="inlineStr">
        <is>
          <t>Visuel</t>
        </is>
      </c>
      <c r="J1" s="5" t="inlineStr">
        <is>
          <t>Test d'adhérence</t>
        </is>
      </c>
      <c r="K1" s="5" t="inlineStr">
        <is>
          <t>Holiday test</t>
        </is>
      </c>
      <c r="L1" s="5" t="inlineStr">
        <is>
          <t>Accepté / Rejeté</t>
        </is>
      </c>
      <c r="M1" s="5" t="inlineStr">
        <is>
          <t>Remarques</t>
        </is>
      </c>
      <c r="N1" s="8" t="inlineStr">
        <is>
          <t>Clé (auto)</t>
        </is>
      </c>
    </row>
    <row r="2">
      <c r="A2" s="33" t="inlineStr">
        <is>
          <t>21063-G26-PPL-RFI-0194</t>
        </is>
      </c>
      <c r="B2" s="33" t="inlineStr">
        <is>
          <t>JN°1596</t>
        </is>
      </c>
      <c r="C2" s="33" t="inlineStr">
        <is>
          <t>OK</t>
        </is>
      </c>
      <c r="D2" s="33" t="inlineStr">
        <is>
          <t>36 C°</t>
        </is>
      </c>
      <c r="E2" s="33" t="inlineStr">
        <is>
          <t>68</t>
        </is>
      </c>
      <c r="F2" s="33" t="inlineStr">
        <is>
          <t>15</t>
        </is>
      </c>
      <c r="G2" s="33" t="inlineStr">
        <is>
          <t>OK</t>
        </is>
      </c>
      <c r="H2" s="33" t="inlineStr">
        <is>
          <t>50</t>
        </is>
      </c>
      <c r="I2" s="33" t="inlineStr">
        <is>
          <t>OK</t>
        </is>
      </c>
      <c r="J2" s="33" t="inlineStr">
        <is>
          <t>/</t>
        </is>
      </c>
      <c r="K2" s="33" t="inlineStr">
        <is>
          <t>OK</t>
        </is>
      </c>
      <c r="L2" s="33" t="inlineStr">
        <is>
          <t>OK</t>
        </is>
      </c>
      <c r="M2" s="33" t="inlineStr">
        <is>
          <t>Dust test ( T-2)</t>
        </is>
      </c>
      <c r="N2" s="13">
        <f>IF(A2="","",A2&amp;"|"&amp;COUNTIF($A$2:A2,A2))</f>
        <v/>
      </c>
    </row>
    <row r="3">
      <c r="A3" s="33" t="inlineStr">
        <is>
          <t>21063-G26-PPL-RFI-0194</t>
        </is>
      </c>
      <c r="B3" s="33" t="inlineStr">
        <is>
          <t>JN°1597</t>
        </is>
      </c>
      <c r="C3" s="33" t="inlineStr">
        <is>
          <t>OK</t>
        </is>
      </c>
      <c r="D3" s="33" t="inlineStr">
        <is>
          <t>36 C°</t>
        </is>
      </c>
      <c r="E3" s="33" t="inlineStr">
        <is>
          <t>73</t>
        </is>
      </c>
      <c r="F3" s="33" t="inlineStr">
        <is>
          <t>18</t>
        </is>
      </c>
      <c r="G3" s="33" t="inlineStr">
        <is>
          <t>OK</t>
        </is>
      </c>
      <c r="H3" s="33" t="inlineStr">
        <is>
          <t>50</t>
        </is>
      </c>
      <c r="I3" s="33" t="inlineStr">
        <is>
          <t>OK</t>
        </is>
      </c>
      <c r="J3" s="33" t="inlineStr">
        <is>
          <t>/</t>
        </is>
      </c>
      <c r="K3" s="33" t="inlineStr">
        <is>
          <t>OK</t>
        </is>
      </c>
      <c r="L3" s="33" t="inlineStr">
        <is>
          <t>OK</t>
        </is>
      </c>
      <c r="M3" s="33" t="inlineStr">
        <is>
          <t>Dust test ( T-2)</t>
        </is>
      </c>
      <c r="N3" s="13">
        <f>IF(A3="","",A3&amp;"|"&amp;COUNTIF($A$2:A3,A3))</f>
        <v/>
      </c>
    </row>
    <row r="4">
      <c r="A4" s="33" t="inlineStr">
        <is>
          <t>21063-G26-PPL-RFI-0194</t>
        </is>
      </c>
      <c r="B4" s="33" t="inlineStr">
        <is>
          <t>JN°1598</t>
        </is>
      </c>
      <c r="C4" s="33" t="inlineStr">
        <is>
          <t>OK</t>
        </is>
      </c>
      <c r="D4" s="33" t="inlineStr">
        <is>
          <t>36 C°</t>
        </is>
      </c>
      <c r="E4" s="33" t="inlineStr">
        <is>
          <t>79</t>
        </is>
      </c>
      <c r="F4" s="33" t="inlineStr">
        <is>
          <t>17</t>
        </is>
      </c>
      <c r="G4" s="33" t="inlineStr">
        <is>
          <t>OK</t>
        </is>
      </c>
      <c r="H4" s="33" t="inlineStr">
        <is>
          <t>50</t>
        </is>
      </c>
      <c r="I4" s="33" t="inlineStr">
        <is>
          <t>OK</t>
        </is>
      </c>
      <c r="J4" s="33" t="inlineStr">
        <is>
          <t>/</t>
        </is>
      </c>
      <c r="K4" s="33" t="inlineStr">
        <is>
          <t>OK</t>
        </is>
      </c>
      <c r="L4" s="33" t="inlineStr">
        <is>
          <t>OK</t>
        </is>
      </c>
      <c r="M4" s="33" t="inlineStr">
        <is>
          <t>Dust test ( T-2)</t>
        </is>
      </c>
      <c r="N4" s="13">
        <f>IF(A4="","",A4&amp;"|"&amp;COUNTIF($A$2:A4,A4))</f>
        <v/>
      </c>
    </row>
    <row r="5">
      <c r="A5" s="33" t="inlineStr">
        <is>
          <t>21063-G26-PPL-RFI-0194</t>
        </is>
      </c>
      <c r="B5" s="33" t="inlineStr">
        <is>
          <t>JN°1599</t>
        </is>
      </c>
      <c r="C5" s="33" t="inlineStr">
        <is>
          <t>OK</t>
        </is>
      </c>
      <c r="D5" s="33" t="inlineStr">
        <is>
          <t>36 C°</t>
        </is>
      </c>
      <c r="E5" s="33" t="inlineStr">
        <is>
          <t>79</t>
        </is>
      </c>
      <c r="F5" s="33" t="inlineStr">
        <is>
          <t>17</t>
        </is>
      </c>
      <c r="G5" s="33" t="inlineStr">
        <is>
          <t>OK</t>
        </is>
      </c>
      <c r="H5" s="33" t="inlineStr">
        <is>
          <t>50</t>
        </is>
      </c>
      <c r="I5" s="33" t="inlineStr">
        <is>
          <t>OK</t>
        </is>
      </c>
      <c r="J5" s="33" t="inlineStr">
        <is>
          <t>/</t>
        </is>
      </c>
      <c r="K5" s="33" t="inlineStr">
        <is>
          <t>OK</t>
        </is>
      </c>
      <c r="L5" s="33" t="inlineStr">
        <is>
          <t>OK</t>
        </is>
      </c>
      <c r="M5" s="33" t="inlineStr">
        <is>
          <t>Dust test ( T-2)</t>
        </is>
      </c>
      <c r="N5" s="13">
        <f>IF(A5="","",A5&amp;"|"&amp;COUNTIF($A$2:A5,A5))</f>
        <v/>
      </c>
    </row>
    <row r="6">
      <c r="A6" s="33" t="inlineStr">
        <is>
          <t>21063-G26-PPL-RFI-0194</t>
        </is>
      </c>
      <c r="B6" s="33" t="inlineStr">
        <is>
          <t>JN°1600</t>
        </is>
      </c>
      <c r="C6" s="33" t="inlineStr">
        <is>
          <t>OK</t>
        </is>
      </c>
      <c r="D6" s="33" t="inlineStr">
        <is>
          <t>36 C°</t>
        </is>
      </c>
      <c r="E6" s="33" t="inlineStr">
        <is>
          <t>61</t>
        </is>
      </c>
      <c r="F6" s="33" t="inlineStr">
        <is>
          <t>14</t>
        </is>
      </c>
      <c r="G6" s="33" t="inlineStr">
        <is>
          <t>OK</t>
        </is>
      </c>
      <c r="H6" s="33" t="inlineStr">
        <is>
          <t>50</t>
        </is>
      </c>
      <c r="I6" s="33" t="inlineStr">
        <is>
          <t>OK</t>
        </is>
      </c>
      <c r="J6" s="33" t="inlineStr">
        <is>
          <t>/</t>
        </is>
      </c>
      <c r="K6" s="33" t="inlineStr">
        <is>
          <t>OK</t>
        </is>
      </c>
      <c r="L6" s="33" t="inlineStr">
        <is>
          <t>OK</t>
        </is>
      </c>
      <c r="M6" s="33" t="inlineStr">
        <is>
          <t>Dust test ( T-2)</t>
        </is>
      </c>
      <c r="N6" s="13">
        <f>IF(A6="","",A6&amp;"|"&amp;COUNTIF($A$2:A6,A6))</f>
        <v/>
      </c>
    </row>
    <row r="7">
      <c r="A7" s="33" t="inlineStr">
        <is>
          <t>21063-G26-PPL-RFI-0194</t>
        </is>
      </c>
      <c r="B7" s="33" t="inlineStr">
        <is>
          <t>JN°1601</t>
        </is>
      </c>
      <c r="C7" s="33" t="inlineStr">
        <is>
          <t>OK</t>
        </is>
      </c>
      <c r="D7" s="33" t="inlineStr">
        <is>
          <t>36 C°</t>
        </is>
      </c>
      <c r="E7" s="33" t="inlineStr">
        <is>
          <t>65</t>
        </is>
      </c>
      <c r="F7" s="33" t="inlineStr">
        <is>
          <t>18</t>
        </is>
      </c>
      <c r="G7" s="33" t="inlineStr">
        <is>
          <t>OK</t>
        </is>
      </c>
      <c r="H7" s="33" t="inlineStr">
        <is>
          <t>50</t>
        </is>
      </c>
      <c r="I7" s="33" t="inlineStr">
        <is>
          <t>OK</t>
        </is>
      </c>
      <c r="J7" s="33" t="inlineStr">
        <is>
          <t>/</t>
        </is>
      </c>
      <c r="K7" s="33" t="inlineStr">
        <is>
          <t>OK</t>
        </is>
      </c>
      <c r="L7" s="33" t="inlineStr">
        <is>
          <t>OK</t>
        </is>
      </c>
      <c r="M7" s="33" t="inlineStr">
        <is>
          <t>Dust test ( T-2)</t>
        </is>
      </c>
      <c r="N7" s="13">
        <f>IF(A7="","",A7&amp;"|"&amp;COUNTIF($A$2:A7,A7))</f>
        <v/>
      </c>
    </row>
    <row r="8">
      <c r="A8" s="33" t="inlineStr">
        <is>
          <t>21063-G26-PPL-RFI-0194</t>
        </is>
      </c>
      <c r="B8" s="33" t="inlineStr">
        <is>
          <t>JN°1602</t>
        </is>
      </c>
      <c r="C8" s="33" t="inlineStr">
        <is>
          <t>OK</t>
        </is>
      </c>
      <c r="D8" s="33" t="inlineStr">
        <is>
          <t>36 C°</t>
        </is>
      </c>
      <c r="E8" s="33" t="inlineStr">
        <is>
          <t>65</t>
        </is>
      </c>
      <c r="F8" s="33" t="inlineStr">
        <is>
          <t>18</t>
        </is>
      </c>
      <c r="G8" s="33" t="inlineStr">
        <is>
          <t>OK</t>
        </is>
      </c>
      <c r="H8" s="33" t="inlineStr">
        <is>
          <t>50</t>
        </is>
      </c>
      <c r="I8" s="33" t="inlineStr">
        <is>
          <t>OK</t>
        </is>
      </c>
      <c r="J8" s="33" t="inlineStr">
        <is>
          <t>/</t>
        </is>
      </c>
      <c r="K8" s="33" t="inlineStr">
        <is>
          <t>OK</t>
        </is>
      </c>
      <c r="L8" s="33" t="inlineStr">
        <is>
          <t>OK</t>
        </is>
      </c>
      <c r="M8" s="33" t="inlineStr">
        <is>
          <t>Dust test ( T-2)</t>
        </is>
      </c>
      <c r="N8" s="13">
        <f>IF(A8="","",A8&amp;"|"&amp;COUNTIF($A$2:A8,A8))</f>
        <v/>
      </c>
    </row>
    <row r="9">
      <c r="A9" s="33" t="inlineStr">
        <is>
          <t>21063-G26-PPL-RFI-0194</t>
        </is>
      </c>
      <c r="B9" s="33" t="inlineStr">
        <is>
          <t>JN°1605</t>
        </is>
      </c>
      <c r="C9" s="33" t="inlineStr">
        <is>
          <t>OK</t>
        </is>
      </c>
      <c r="D9" s="33" t="inlineStr">
        <is>
          <t>37 C°</t>
        </is>
      </c>
      <c r="E9" s="33" t="inlineStr">
        <is>
          <t>78</t>
        </is>
      </c>
      <c r="F9" s="33" t="inlineStr">
        <is>
          <t>15</t>
        </is>
      </c>
      <c r="G9" s="33" t="inlineStr">
        <is>
          <t>OK</t>
        </is>
      </c>
      <c r="H9" s="33" t="inlineStr">
        <is>
          <t>50</t>
        </is>
      </c>
      <c r="I9" s="33" t="inlineStr">
        <is>
          <t>OK</t>
        </is>
      </c>
      <c r="J9" s="33" t="inlineStr">
        <is>
          <t>/</t>
        </is>
      </c>
      <c r="K9" s="33" t="inlineStr">
        <is>
          <t>OK</t>
        </is>
      </c>
      <c r="L9" s="33" t="inlineStr">
        <is>
          <t>OK</t>
        </is>
      </c>
      <c r="M9" s="33" t="inlineStr">
        <is>
          <t>Dust test ( T-2)</t>
        </is>
      </c>
      <c r="N9" s="13">
        <f>IF(A9="","",A9&amp;"|"&amp;COUNTIF($A$2:A9,A9))</f>
        <v/>
      </c>
    </row>
    <row r="10">
      <c r="A10" s="33" t="inlineStr">
        <is>
          <t>21063-G26-PPL-RFI-0194</t>
        </is>
      </c>
      <c r="B10" s="33" t="inlineStr">
        <is>
          <t>JN°1606</t>
        </is>
      </c>
      <c r="C10" s="33" t="inlineStr">
        <is>
          <t>OK</t>
        </is>
      </c>
      <c r="D10" s="33" t="inlineStr">
        <is>
          <t>37 C°</t>
        </is>
      </c>
      <c r="E10" s="33" t="inlineStr">
        <is>
          <t>75</t>
        </is>
      </c>
      <c r="F10" s="33" t="inlineStr">
        <is>
          <t>15</t>
        </is>
      </c>
      <c r="G10" s="33" t="inlineStr">
        <is>
          <t>OK</t>
        </is>
      </c>
      <c r="H10" s="33" t="inlineStr">
        <is>
          <t>50</t>
        </is>
      </c>
      <c r="I10" s="33" t="inlineStr">
        <is>
          <t>OK</t>
        </is>
      </c>
      <c r="J10" s="33" t="inlineStr">
        <is>
          <t>/</t>
        </is>
      </c>
      <c r="K10" s="33" t="inlineStr">
        <is>
          <t>OK</t>
        </is>
      </c>
      <c r="L10" s="33" t="inlineStr">
        <is>
          <t>OK</t>
        </is>
      </c>
      <c r="M10" s="33" t="inlineStr">
        <is>
          <t>Dust test ( T-2)</t>
        </is>
      </c>
      <c r="N10" s="13">
        <f>IF(A10="","",A10&amp;"|"&amp;COUNTIF($A$2:A10,A10))</f>
        <v/>
      </c>
    </row>
    <row r="11">
      <c r="A11" s="33" t="inlineStr">
        <is>
          <t>21063-G26-PPL-RFI-0194</t>
        </is>
      </c>
      <c r="B11" s="33" t="inlineStr">
        <is>
          <t>JN°1585</t>
        </is>
      </c>
      <c r="C11" s="33" t="inlineStr">
        <is>
          <t>OK</t>
        </is>
      </c>
      <c r="D11" s="33" t="inlineStr">
        <is>
          <t>37 C°</t>
        </is>
      </c>
      <c r="E11" s="33" t="inlineStr">
        <is>
          <t>73</t>
        </is>
      </c>
      <c r="F11" s="33" t="inlineStr">
        <is>
          <t>17</t>
        </is>
      </c>
      <c r="G11" s="33" t="inlineStr">
        <is>
          <t>OK</t>
        </is>
      </c>
      <c r="H11" s="33" t="inlineStr">
        <is>
          <t>50</t>
        </is>
      </c>
      <c r="I11" s="33" t="inlineStr">
        <is>
          <t>OK</t>
        </is>
      </c>
      <c r="J11" s="33" t="inlineStr">
        <is>
          <t>/</t>
        </is>
      </c>
      <c r="K11" s="33" t="inlineStr">
        <is>
          <t>OK</t>
        </is>
      </c>
      <c r="L11" s="33" t="inlineStr">
        <is>
          <t>OK</t>
        </is>
      </c>
      <c r="M11" s="33" t="inlineStr">
        <is>
          <t>Dust test ( T-2)</t>
        </is>
      </c>
      <c r="N11" s="13">
        <f>IF(A11="","",A11&amp;"|"&amp;COUNTIF($A$2:A11,A11))</f>
        <v/>
      </c>
    </row>
    <row r="12">
      <c r="A12" s="33" t="inlineStr">
        <is>
          <t>21063-G26-PPL-RFI-0194</t>
        </is>
      </c>
      <c r="B12" s="33" t="inlineStr">
        <is>
          <t>JN°1587</t>
        </is>
      </c>
      <c r="C12" s="33" t="inlineStr">
        <is>
          <t>OK</t>
        </is>
      </c>
      <c r="D12" s="33" t="inlineStr">
        <is>
          <t>37 C°</t>
        </is>
      </c>
      <c r="E12" s="33" t="inlineStr">
        <is>
          <t>70</t>
        </is>
      </c>
      <c r="F12" s="33" t="inlineStr">
        <is>
          <t>18</t>
        </is>
      </c>
      <c r="G12" s="33" t="inlineStr">
        <is>
          <t>OK</t>
        </is>
      </c>
      <c r="H12" s="33" t="inlineStr">
        <is>
          <t>50</t>
        </is>
      </c>
      <c r="I12" s="33" t="inlineStr">
        <is>
          <t>OK</t>
        </is>
      </c>
      <c r="J12" s="33" t="inlineStr">
        <is>
          <t>/</t>
        </is>
      </c>
      <c r="K12" s="33" t="inlineStr">
        <is>
          <t>OK</t>
        </is>
      </c>
      <c r="L12" s="33" t="inlineStr">
        <is>
          <t>OK</t>
        </is>
      </c>
      <c r="M12" s="33" t="inlineStr">
        <is>
          <t>Dust test ( T-2)</t>
        </is>
      </c>
      <c r="N12" s="13">
        <f>IF(A12="","",A12&amp;"|"&amp;COUNTIF($A$2:A12,A12))</f>
        <v/>
      </c>
    </row>
    <row r="13">
      <c r="A13" s="33" t="n"/>
      <c r="B13" s="33" t="n"/>
      <c r="C13" s="33" t="n"/>
      <c r="D13" s="33" t="n"/>
      <c r="E13" s="33" t="n"/>
      <c r="F13" s="33" t="n"/>
      <c r="G13" s="33" t="n"/>
      <c r="H13" s="33" t="n"/>
      <c r="I13" s="33" t="n"/>
      <c r="J13" s="33" t="n"/>
      <c r="K13" s="33" t="n"/>
      <c r="L13" s="33" t="n"/>
      <c r="M13" s="33" t="n"/>
      <c r="N13" s="13">
        <f>IF(A13="","",A13&amp;"|"&amp;COUNTIF($A$2:A13,A13))</f>
        <v/>
      </c>
    </row>
    <row r="14">
      <c r="A14" s="33" t="n"/>
      <c r="B14" s="33" t="n"/>
      <c r="C14" s="33" t="n"/>
      <c r="D14" s="33" t="n"/>
      <c r="E14" s="33" t="n"/>
      <c r="F14" s="33" t="n"/>
      <c r="G14" s="33" t="n"/>
      <c r="H14" s="33" t="n"/>
      <c r="I14" s="33" t="n"/>
      <c r="J14" s="33" t="n"/>
      <c r="K14" s="33" t="n"/>
      <c r="L14" s="33" t="n"/>
      <c r="M14" s="33" t="n"/>
      <c r="N14" s="13">
        <f>IF(A14="","",A14&amp;"|"&amp;COUNTIF($A$2:A14,A14))</f>
        <v/>
      </c>
    </row>
    <row r="15">
      <c r="A15" s="33" t="n"/>
      <c r="B15" s="33" t="n"/>
      <c r="C15" s="33" t="n"/>
      <c r="D15" s="33" t="n"/>
      <c r="E15" s="33" t="n"/>
      <c r="F15" s="33" t="n"/>
      <c r="G15" s="33" t="n"/>
      <c r="H15" s="33" t="n"/>
      <c r="I15" s="33" t="n"/>
      <c r="J15" s="33" t="n"/>
      <c r="K15" s="33" t="n"/>
      <c r="L15" s="33" t="n"/>
      <c r="M15" s="33" t="n"/>
      <c r="N15" s="13">
        <f>IF(A15="","",A15&amp;"|"&amp;COUNTIF($A$2:A15,A15))</f>
        <v/>
      </c>
    </row>
    <row r="16">
      <c r="A16" s="33" t="n"/>
      <c r="B16" s="33" t="n"/>
      <c r="C16" s="33" t="n"/>
      <c r="D16" s="33" t="n"/>
      <c r="E16" s="33" t="n"/>
      <c r="F16" s="33" t="n"/>
      <c r="G16" s="33" t="n"/>
      <c r="H16" s="33" t="n"/>
      <c r="I16" s="33" t="n"/>
      <c r="J16" s="33" t="n"/>
      <c r="K16" s="33" t="n"/>
      <c r="L16" s="33" t="n"/>
      <c r="M16" s="33" t="n"/>
      <c r="N16" s="13">
        <f>IF(A16="","",A16&amp;"|"&amp;COUNTIF($A$2:A16,A16))</f>
        <v/>
      </c>
    </row>
    <row r="17">
      <c r="A17" s="33" t="n"/>
      <c r="B17" s="33" t="n"/>
      <c r="C17" s="33" t="n"/>
      <c r="D17" s="33" t="n"/>
      <c r="E17" s="33" t="n"/>
      <c r="F17" s="33" t="n"/>
      <c r="G17" s="33" t="n"/>
      <c r="H17" s="33" t="n"/>
      <c r="I17" s="33" t="n"/>
      <c r="J17" s="33" t="n"/>
      <c r="K17" s="33" t="n"/>
      <c r="L17" s="33" t="n"/>
      <c r="M17" s="33" t="n"/>
      <c r="N17" s="13">
        <f>IF(A17="","",A17&amp;"|"&amp;COUNTIF($A$2:A17,A17))</f>
        <v/>
      </c>
    </row>
    <row r="18">
      <c r="A18" s="33" t="n"/>
      <c r="B18" s="33" t="n"/>
      <c r="C18" s="33" t="n"/>
      <c r="D18" s="33" t="n"/>
      <c r="E18" s="33" t="n"/>
      <c r="F18" s="33" t="n"/>
      <c r="G18" s="33" t="n"/>
      <c r="H18" s="33" t="n"/>
      <c r="I18" s="33" t="n"/>
      <c r="J18" s="33" t="n"/>
      <c r="K18" s="33" t="n"/>
      <c r="L18" s="33" t="n"/>
      <c r="M18" s="33" t="n"/>
      <c r="N18" s="13">
        <f>IF(A18="","",A18&amp;"|"&amp;COUNTIF($A$2:A18,A18))</f>
        <v/>
      </c>
    </row>
    <row r="19">
      <c r="A19" s="33" t="n"/>
      <c r="B19" s="33" t="n"/>
      <c r="C19" s="33" t="n"/>
      <c r="D19" s="33" t="n"/>
      <c r="E19" s="33" t="n"/>
      <c r="F19" s="33" t="n"/>
      <c r="G19" s="33" t="n"/>
      <c r="H19" s="33" t="n"/>
      <c r="I19" s="33" t="n"/>
      <c r="J19" s="33" t="n"/>
      <c r="K19" s="33" t="n"/>
      <c r="L19" s="33" t="n"/>
      <c r="M19" s="33" t="n"/>
      <c r="N19" s="13">
        <f>IF(A19="","",A19&amp;"|"&amp;COUNTIF($A$2:A19,A19))</f>
        <v/>
      </c>
    </row>
    <row r="20">
      <c r="A20" s="33" t="n"/>
      <c r="B20" s="33" t="n"/>
      <c r="C20" s="33" t="n"/>
      <c r="D20" s="33" t="n"/>
      <c r="E20" s="33" t="n"/>
      <c r="F20" s="33" t="n"/>
      <c r="G20" s="33" t="n"/>
      <c r="H20" s="33" t="n"/>
      <c r="I20" s="33" t="n"/>
      <c r="J20" s="33" t="n"/>
      <c r="K20" s="33" t="n"/>
      <c r="L20" s="33" t="n"/>
      <c r="M20" s="33" t="n"/>
      <c r="N20" s="13">
        <f>IF(A20="","",A20&amp;"|"&amp;COUNTIF($A$2:A20,A20))</f>
        <v/>
      </c>
    </row>
    <row r="21">
      <c r="A21" s="33" t="n"/>
      <c r="B21" s="33" t="n"/>
      <c r="C21" s="33" t="n"/>
      <c r="D21" s="33" t="n"/>
      <c r="E21" s="33" t="n"/>
      <c r="F21" s="33" t="n"/>
      <c r="G21" s="33" t="n"/>
      <c r="H21" s="33" t="n"/>
      <c r="I21" s="33" t="n"/>
      <c r="J21" s="33" t="n"/>
      <c r="K21" s="33" t="n"/>
      <c r="L21" s="33" t="n"/>
      <c r="M21" s="33" t="n"/>
      <c r="N21" s="13">
        <f>IF(A21="","",A21&amp;"|"&amp;COUNTIF($A$2:A21,A21))</f>
        <v/>
      </c>
    </row>
    <row r="22">
      <c r="A22" s="33" t="n"/>
      <c r="B22" s="33" t="n"/>
      <c r="C22" s="33" t="n"/>
      <c r="D22" s="33" t="n"/>
      <c r="E22" s="33" t="n"/>
      <c r="F22" s="33" t="n"/>
      <c r="G22" s="33" t="n"/>
      <c r="H22" s="33" t="n"/>
      <c r="I22" s="33" t="n"/>
      <c r="J22" s="33" t="n"/>
      <c r="K22" s="33" t="n"/>
      <c r="L22" s="33" t="n"/>
      <c r="M22" s="33" t="n"/>
      <c r="N22" s="13">
        <f>IF(A22="","",A22&amp;"|"&amp;COUNTIF($A$2:A22,A22))</f>
        <v/>
      </c>
    </row>
    <row r="23">
      <c r="A23" s="33" t="n"/>
      <c r="B23" s="33" t="n"/>
      <c r="C23" s="33" t="n"/>
      <c r="D23" s="33" t="n"/>
      <c r="E23" s="33" t="n"/>
      <c r="F23" s="33" t="n"/>
      <c r="G23" s="33" t="n"/>
      <c r="H23" s="33" t="n"/>
      <c r="I23" s="33" t="n"/>
      <c r="J23" s="33" t="n"/>
      <c r="K23" s="33" t="n"/>
      <c r="L23" s="33" t="n"/>
      <c r="M23" s="33" t="n"/>
      <c r="N23" s="13">
        <f>IF(A23="","",A23&amp;"|"&amp;COUNTIF($A$2:A23,A23))</f>
        <v/>
      </c>
    </row>
    <row r="24">
      <c r="A24" s="33" t="n"/>
      <c r="B24" s="33" t="n"/>
      <c r="C24" s="33" t="n"/>
      <c r="D24" s="33" t="n"/>
      <c r="E24" s="33" t="n"/>
      <c r="F24" s="33" t="n"/>
      <c r="G24" s="33" t="n"/>
      <c r="H24" s="33" t="n"/>
      <c r="I24" s="33" t="n"/>
      <c r="J24" s="33" t="n"/>
      <c r="K24" s="33" t="n"/>
      <c r="L24" s="33" t="n"/>
      <c r="M24" s="33" t="n"/>
      <c r="N24" s="13">
        <f>IF(A24="","",A24&amp;"|"&amp;COUNTIF($A$2:A24,A24))</f>
        <v/>
      </c>
    </row>
    <row r="25">
      <c r="A25" s="33" t="n"/>
      <c r="B25" s="33" t="n"/>
      <c r="C25" s="33" t="n"/>
      <c r="D25" s="33" t="n"/>
      <c r="E25" s="33" t="n"/>
      <c r="F25" s="33" t="n"/>
      <c r="G25" s="33" t="n"/>
      <c r="H25" s="33" t="n"/>
      <c r="I25" s="33" t="n"/>
      <c r="J25" s="33" t="n"/>
      <c r="K25" s="33" t="n"/>
      <c r="L25" s="33" t="n"/>
      <c r="M25" s="33" t="n"/>
      <c r="N25" s="13">
        <f>IF(A25="","",A25&amp;"|"&amp;COUNTIF($A$2:A25,A25))</f>
        <v/>
      </c>
    </row>
    <row r="26">
      <c r="A26" s="33" t="n"/>
      <c r="B26" s="33" t="n"/>
      <c r="C26" s="33" t="n"/>
      <c r="D26" s="33" t="n"/>
      <c r="E26" s="33" t="n"/>
      <c r="F26" s="33" t="n"/>
      <c r="G26" s="33" t="n"/>
      <c r="H26" s="33" t="n"/>
      <c r="I26" s="33" t="n"/>
      <c r="J26" s="33" t="n"/>
      <c r="K26" s="33" t="n"/>
      <c r="L26" s="33" t="n"/>
      <c r="M26" s="33" t="n"/>
      <c r="N26" s="13">
        <f>IF(A26="","",A26&amp;"|"&amp;COUNTIF($A$2:A26,A26))</f>
        <v/>
      </c>
    </row>
    <row r="27">
      <c r="A27" s="33" t="n"/>
      <c r="B27" s="33" t="n"/>
      <c r="C27" s="33" t="n"/>
      <c r="D27" s="33" t="n"/>
      <c r="E27" s="33" t="n"/>
      <c r="F27" s="33" t="n"/>
      <c r="G27" s="33" t="n"/>
      <c r="H27" s="33" t="n"/>
      <c r="I27" s="33" t="n"/>
      <c r="J27" s="33" t="n"/>
      <c r="K27" s="33" t="n"/>
      <c r="L27" s="33" t="n"/>
      <c r="M27" s="33" t="n"/>
      <c r="N27" s="13">
        <f>IF(A27="","",A27&amp;"|"&amp;COUNTIF($A$2:A27,A27))</f>
        <v/>
      </c>
    </row>
    <row r="28">
      <c r="A28" s="33" t="n"/>
      <c r="B28" s="33" t="n"/>
      <c r="C28" s="33" t="n"/>
      <c r="D28" s="33" t="n"/>
      <c r="E28" s="33" t="n"/>
      <c r="F28" s="33" t="n"/>
      <c r="G28" s="33" t="n"/>
      <c r="H28" s="33" t="n"/>
      <c r="I28" s="33" t="n"/>
      <c r="J28" s="33" t="n"/>
      <c r="K28" s="33" t="n"/>
      <c r="L28" s="33" t="n"/>
      <c r="M28" s="33" t="n"/>
      <c r="N28" s="13">
        <f>IF(A28="","",A28&amp;"|"&amp;COUNTIF($A$2:A28,A28))</f>
        <v/>
      </c>
    </row>
    <row r="29">
      <c r="A29" s="33" t="n"/>
      <c r="B29" s="33" t="n"/>
      <c r="C29" s="33" t="n"/>
      <c r="D29" s="33" t="n"/>
      <c r="E29" s="33" t="n"/>
      <c r="F29" s="33" t="n"/>
      <c r="G29" s="33" t="n"/>
      <c r="H29" s="33" t="n"/>
      <c r="I29" s="33" t="n"/>
      <c r="J29" s="33" t="n"/>
      <c r="K29" s="33" t="n"/>
      <c r="L29" s="33" t="n"/>
      <c r="M29" s="33" t="n"/>
      <c r="N29" s="13">
        <f>IF(A29="","",A29&amp;"|"&amp;COUNTIF($A$2:A29,A29))</f>
        <v/>
      </c>
    </row>
    <row r="30">
      <c r="A30" s="33" t="n"/>
      <c r="B30" s="33" t="n"/>
      <c r="C30" s="33" t="n"/>
      <c r="D30" s="33" t="n"/>
      <c r="E30" s="33" t="n"/>
      <c r="F30" s="33" t="n"/>
      <c r="G30" s="33" t="n"/>
      <c r="H30" s="33" t="n"/>
      <c r="I30" s="33" t="n"/>
      <c r="J30" s="33" t="n"/>
      <c r="K30" s="33" t="n"/>
      <c r="L30" s="33" t="n"/>
      <c r="M30" s="33" t="n"/>
      <c r="N30" s="13">
        <f>IF(A30="","",A30&amp;"|"&amp;COUNTIF($A$2:A30,A30))</f>
        <v/>
      </c>
    </row>
    <row r="31">
      <c r="A31" s="33" t="n"/>
      <c r="B31" s="33" t="n"/>
      <c r="C31" s="33" t="n"/>
      <c r="D31" s="33" t="n"/>
      <c r="E31" s="33" t="n"/>
      <c r="F31" s="33" t="n"/>
      <c r="G31" s="33" t="n"/>
      <c r="H31" s="33" t="n"/>
      <c r="I31" s="33" t="n"/>
      <c r="J31" s="33" t="n"/>
      <c r="K31" s="33" t="n"/>
      <c r="L31" s="33" t="n"/>
      <c r="M31" s="33" t="n"/>
      <c r="N31" s="13">
        <f>IF(A31="","",A31&amp;"|"&amp;COUNTIF($A$2:A31,A31))</f>
        <v/>
      </c>
    </row>
    <row r="32">
      <c r="A32" s="33" t="n"/>
      <c r="B32" s="33" t="n"/>
      <c r="C32" s="33" t="n"/>
      <c r="D32" s="33" t="n"/>
      <c r="E32" s="33" t="n"/>
      <c r="F32" s="33" t="n"/>
      <c r="G32" s="33" t="n"/>
      <c r="H32" s="33" t="n"/>
      <c r="I32" s="33" t="n"/>
      <c r="J32" s="33" t="n"/>
      <c r="K32" s="33" t="n"/>
      <c r="L32" s="33" t="n"/>
      <c r="M32" s="33" t="n"/>
      <c r="N32" s="13">
        <f>IF(A32="","",A32&amp;"|"&amp;COUNTIF($A$2:A32,A32))</f>
        <v/>
      </c>
    </row>
    <row r="33">
      <c r="A33" s="33" t="n"/>
      <c r="B33" s="33" t="n"/>
      <c r="C33" s="33" t="n"/>
      <c r="D33" s="33" t="n"/>
      <c r="E33" s="33" t="n"/>
      <c r="F33" s="33" t="n"/>
      <c r="G33" s="33" t="n"/>
      <c r="H33" s="33" t="n"/>
      <c r="I33" s="33" t="n"/>
      <c r="J33" s="33" t="n"/>
      <c r="K33" s="33" t="n"/>
      <c r="L33" s="33" t="n"/>
      <c r="M33" s="33" t="n"/>
      <c r="N33" s="13">
        <f>IF(A33="","",A33&amp;"|"&amp;COUNTIF($A$2:A33,A33))</f>
        <v/>
      </c>
    </row>
    <row r="34">
      <c r="A34" s="33" t="n"/>
      <c r="B34" s="33" t="n"/>
      <c r="C34" s="33" t="n"/>
      <c r="D34" s="33" t="n"/>
      <c r="E34" s="33" t="n"/>
      <c r="F34" s="33" t="n"/>
      <c r="G34" s="33" t="n"/>
      <c r="H34" s="33" t="n"/>
      <c r="I34" s="33" t="n"/>
      <c r="J34" s="33" t="n"/>
      <c r="K34" s="33" t="n"/>
      <c r="L34" s="33" t="n"/>
      <c r="M34" s="33" t="n"/>
      <c r="N34" s="13">
        <f>IF(A34="","",A34&amp;"|"&amp;COUNTIF($A$2:A34,A34))</f>
        <v/>
      </c>
    </row>
    <row r="35">
      <c r="A35" s="33" t="n"/>
      <c r="B35" s="33" t="n"/>
      <c r="C35" s="33" t="n"/>
      <c r="D35" s="33" t="n"/>
      <c r="E35" s="33" t="n"/>
      <c r="F35" s="33" t="n"/>
      <c r="G35" s="33" t="n"/>
      <c r="H35" s="33" t="n"/>
      <c r="I35" s="33" t="n"/>
      <c r="J35" s="33" t="n"/>
      <c r="K35" s="33" t="n"/>
      <c r="L35" s="33" t="n"/>
      <c r="M35" s="33" t="n"/>
      <c r="N35" s="13">
        <f>IF(A35="","",A35&amp;"|"&amp;COUNTIF($A$2:A35,A35))</f>
        <v/>
      </c>
    </row>
    <row r="36">
      <c r="A36" s="33" t="n"/>
      <c r="B36" s="33" t="n"/>
      <c r="C36" s="33" t="n"/>
      <c r="D36" s="33" t="n"/>
      <c r="E36" s="33" t="n"/>
      <c r="F36" s="33" t="n"/>
      <c r="G36" s="33" t="n"/>
      <c r="H36" s="33" t="n"/>
      <c r="I36" s="33" t="n"/>
      <c r="J36" s="33" t="n"/>
      <c r="K36" s="33" t="n"/>
      <c r="L36" s="33" t="n"/>
      <c r="M36" s="33" t="n"/>
      <c r="N36" s="13">
        <f>IF(A36="","",A36&amp;"|"&amp;COUNTIF($A$2:A36,A36))</f>
        <v/>
      </c>
    </row>
    <row r="37">
      <c r="A37" s="33" t="n"/>
      <c r="B37" s="33" t="n"/>
      <c r="C37" s="33" t="n"/>
      <c r="D37" s="33" t="n"/>
      <c r="E37" s="33" t="n"/>
      <c r="F37" s="33" t="n"/>
      <c r="G37" s="33" t="n"/>
      <c r="H37" s="33" t="n"/>
      <c r="I37" s="33" t="n"/>
      <c r="J37" s="33" t="n"/>
      <c r="K37" s="33" t="n"/>
      <c r="L37" s="33" t="n"/>
      <c r="M37" s="33" t="n"/>
      <c r="N37" s="13">
        <f>IF(A37="","",A37&amp;"|"&amp;COUNTIF($A$2:A37,A37))</f>
        <v/>
      </c>
    </row>
    <row r="38">
      <c r="A38" s="33" t="n"/>
      <c r="B38" s="33" t="n"/>
      <c r="C38" s="33" t="n"/>
      <c r="D38" s="33" t="n"/>
      <c r="E38" s="33" t="n"/>
      <c r="F38" s="33" t="n"/>
      <c r="G38" s="33" t="n"/>
      <c r="H38" s="33" t="n"/>
      <c r="I38" s="33" t="n"/>
      <c r="J38" s="33" t="n"/>
      <c r="K38" s="33" t="n"/>
      <c r="L38" s="33" t="n"/>
      <c r="M38" s="33" t="n"/>
      <c r="N38" s="13">
        <f>IF(A38="","",A38&amp;"|"&amp;COUNTIF($A$2:A38,A38))</f>
        <v/>
      </c>
    </row>
    <row r="39">
      <c r="A39" s="33" t="n"/>
      <c r="B39" s="33" t="n"/>
      <c r="C39" s="33" t="n"/>
      <c r="D39" s="33" t="n"/>
      <c r="E39" s="33" t="n"/>
      <c r="F39" s="33" t="n"/>
      <c r="G39" s="33" t="n"/>
      <c r="H39" s="33" t="n"/>
      <c r="I39" s="33" t="n"/>
      <c r="J39" s="33" t="n"/>
      <c r="K39" s="33" t="n"/>
      <c r="L39" s="33" t="n"/>
      <c r="M39" s="33" t="n"/>
      <c r="N39" s="13">
        <f>IF(A39="","",A39&amp;"|"&amp;COUNTIF($A$2:A39,A39))</f>
        <v/>
      </c>
    </row>
    <row r="40">
      <c r="A40" s="33" t="n"/>
      <c r="B40" s="33" t="n"/>
      <c r="C40" s="33" t="n"/>
      <c r="D40" s="33" t="n"/>
      <c r="E40" s="33" t="n"/>
      <c r="F40" s="33" t="n"/>
      <c r="G40" s="33" t="n"/>
      <c r="H40" s="33" t="n"/>
      <c r="I40" s="33" t="n"/>
      <c r="J40" s="33" t="n"/>
      <c r="K40" s="33" t="n"/>
      <c r="L40" s="33" t="n"/>
      <c r="M40" s="33" t="n"/>
      <c r="N40" s="13">
        <f>IF(A40="","",A40&amp;"|"&amp;COUNTIF($A$2:A40,A40))</f>
        <v/>
      </c>
    </row>
    <row r="41">
      <c r="A41" s="33" t="n"/>
      <c r="B41" s="33" t="n"/>
      <c r="C41" s="33" t="n"/>
      <c r="D41" s="33" t="n"/>
      <c r="E41" s="33" t="n"/>
      <c r="F41" s="33" t="n"/>
      <c r="G41" s="33" t="n"/>
      <c r="H41" s="33" t="n"/>
      <c r="I41" s="33" t="n"/>
      <c r="J41" s="33" t="n"/>
      <c r="K41" s="33" t="n"/>
      <c r="L41" s="33" t="n"/>
      <c r="M41" s="33" t="n"/>
      <c r="N41" s="13">
        <f>IF(A41="","",A41&amp;"|"&amp;COUNTIF($A$2:A41,A41))</f>
        <v/>
      </c>
    </row>
    <row r="42">
      <c r="A42" s="33" t="n"/>
      <c r="B42" s="33" t="n"/>
      <c r="C42" s="33" t="n"/>
      <c r="D42" s="33" t="n"/>
      <c r="E42" s="33" t="n"/>
      <c r="F42" s="33" t="n"/>
      <c r="G42" s="33" t="n"/>
      <c r="H42" s="33" t="n"/>
      <c r="I42" s="33" t="n"/>
      <c r="J42" s="33" t="n"/>
      <c r="K42" s="33" t="n"/>
      <c r="L42" s="33" t="n"/>
      <c r="M42" s="33" t="n"/>
      <c r="N42" s="13">
        <f>IF(A42="","",A42&amp;"|"&amp;COUNTIF($A$2:A42,A42))</f>
        <v/>
      </c>
    </row>
    <row r="43">
      <c r="A43" s="33" t="n"/>
      <c r="B43" s="33" t="n"/>
      <c r="C43" s="33" t="n"/>
      <c r="D43" s="33" t="n"/>
      <c r="E43" s="33" t="n"/>
      <c r="F43" s="33" t="n"/>
      <c r="G43" s="33" t="n"/>
      <c r="H43" s="33" t="n"/>
      <c r="I43" s="33" t="n"/>
      <c r="J43" s="33" t="n"/>
      <c r="K43" s="33" t="n"/>
      <c r="L43" s="33" t="n"/>
      <c r="M43" s="33" t="n"/>
      <c r="N43" s="13">
        <f>IF(A43="","",A43&amp;"|"&amp;COUNTIF($A$2:A43,A43))</f>
        <v/>
      </c>
    </row>
    <row r="44">
      <c r="A44" s="33" t="n"/>
      <c r="B44" s="33" t="n"/>
      <c r="C44" s="33" t="n"/>
      <c r="D44" s="33" t="n"/>
      <c r="E44" s="33" t="n"/>
      <c r="F44" s="33" t="n"/>
      <c r="G44" s="33" t="n"/>
      <c r="H44" s="33" t="n"/>
      <c r="I44" s="33" t="n"/>
      <c r="J44" s="33" t="n"/>
      <c r="K44" s="33" t="n"/>
      <c r="L44" s="33" t="n"/>
      <c r="M44" s="33" t="n"/>
      <c r="N44" s="13">
        <f>IF(A44="","",A44&amp;"|"&amp;COUNTIF($A$2:A44,A44))</f>
        <v/>
      </c>
    </row>
    <row r="45">
      <c r="A45" s="33" t="n"/>
      <c r="B45" s="33" t="n"/>
      <c r="C45" s="33" t="n"/>
      <c r="D45" s="33" t="n"/>
      <c r="E45" s="33" t="n"/>
      <c r="F45" s="33" t="n"/>
      <c r="G45" s="33" t="n"/>
      <c r="H45" s="33" t="n"/>
      <c r="I45" s="33" t="n"/>
      <c r="J45" s="33" t="n"/>
      <c r="K45" s="33" t="n"/>
      <c r="L45" s="33" t="n"/>
      <c r="M45" s="33" t="n"/>
      <c r="N45" s="13">
        <f>IF(A45="","",A45&amp;"|"&amp;COUNTIF($A$2:A45,A45))</f>
        <v/>
      </c>
    </row>
    <row r="46">
      <c r="A46" s="33" t="n"/>
      <c r="B46" s="33" t="n"/>
      <c r="C46" s="33" t="n"/>
      <c r="D46" s="33" t="n"/>
      <c r="E46" s="33" t="n"/>
      <c r="F46" s="33" t="n"/>
      <c r="G46" s="33" t="n"/>
      <c r="H46" s="33" t="n"/>
      <c r="I46" s="33" t="n"/>
      <c r="J46" s="33" t="n"/>
      <c r="K46" s="33" t="n"/>
      <c r="L46" s="33" t="n"/>
      <c r="M46" s="33" t="n"/>
      <c r="N46" s="13">
        <f>IF(A46="","",A46&amp;"|"&amp;COUNTIF($A$2:A46,A46))</f>
        <v/>
      </c>
    </row>
    <row r="47">
      <c r="A47" s="33" t="n"/>
      <c r="B47" s="33" t="n"/>
      <c r="C47" s="33" t="n"/>
      <c r="D47" s="33" t="n"/>
      <c r="E47" s="33" t="n"/>
      <c r="F47" s="33" t="n"/>
      <c r="G47" s="33" t="n"/>
      <c r="H47" s="33" t="n"/>
      <c r="I47" s="33" t="n"/>
      <c r="J47" s="33" t="n"/>
      <c r="K47" s="33" t="n"/>
      <c r="L47" s="33" t="n"/>
      <c r="M47" s="33" t="n"/>
      <c r="N47" s="13">
        <f>IF(A47="","",A47&amp;"|"&amp;COUNTIF($A$2:A47,A47))</f>
        <v/>
      </c>
    </row>
    <row r="48">
      <c r="A48" s="33" t="n"/>
      <c r="B48" s="33" t="n"/>
      <c r="C48" s="33" t="n"/>
      <c r="D48" s="33" t="n"/>
      <c r="E48" s="33" t="n"/>
      <c r="F48" s="33" t="n"/>
      <c r="G48" s="33" t="n"/>
      <c r="H48" s="33" t="n"/>
      <c r="I48" s="33" t="n"/>
      <c r="J48" s="33" t="n"/>
      <c r="K48" s="33" t="n"/>
      <c r="L48" s="33" t="n"/>
      <c r="M48" s="33" t="n"/>
      <c r="N48" s="13">
        <f>IF(A48="","",A48&amp;"|"&amp;COUNTIF($A$2:A48,A48))</f>
        <v/>
      </c>
    </row>
    <row r="49">
      <c r="A49" s="33" t="n"/>
      <c r="B49" s="33" t="n"/>
      <c r="C49" s="33" t="n"/>
      <c r="D49" s="33" t="n"/>
      <c r="E49" s="33" t="n"/>
      <c r="F49" s="33" t="n"/>
      <c r="G49" s="33" t="n"/>
      <c r="H49" s="33" t="n"/>
      <c r="I49" s="33" t="n"/>
      <c r="J49" s="33" t="n"/>
      <c r="K49" s="33" t="n"/>
      <c r="L49" s="33" t="n"/>
      <c r="M49" s="33" t="n"/>
      <c r="N49" s="13">
        <f>IF(A49="","",A49&amp;"|"&amp;COUNTIF($A$2:A49,A49))</f>
        <v/>
      </c>
    </row>
    <row r="50">
      <c r="A50" s="33" t="n"/>
      <c r="B50" s="33" t="n"/>
      <c r="C50" s="33" t="n"/>
      <c r="D50" s="33" t="n"/>
      <c r="E50" s="33" t="n"/>
      <c r="F50" s="33" t="n"/>
      <c r="G50" s="33" t="n"/>
      <c r="H50" s="33" t="n"/>
      <c r="I50" s="33" t="n"/>
      <c r="J50" s="33" t="n"/>
      <c r="K50" s="33" t="n"/>
      <c r="L50" s="33" t="n"/>
      <c r="M50" s="33" t="n"/>
      <c r="N50" s="13">
        <f>IF(A50="","",A50&amp;"|"&amp;COUNTIF($A$2:A50,A50))</f>
        <v/>
      </c>
    </row>
    <row r="51">
      <c r="A51" s="33" t="n"/>
      <c r="B51" s="33" t="n"/>
      <c r="C51" s="33" t="n"/>
      <c r="D51" s="33" t="n"/>
      <c r="E51" s="33" t="n"/>
      <c r="F51" s="33" t="n"/>
      <c r="G51" s="33" t="n"/>
      <c r="H51" s="33" t="n"/>
      <c r="I51" s="33" t="n"/>
      <c r="J51" s="33" t="n"/>
      <c r="K51" s="33" t="n"/>
      <c r="L51" s="33" t="n"/>
      <c r="M51" s="33" t="n"/>
      <c r="N51" s="13">
        <f>IF(A51="","",A51&amp;"|"&amp;COUNTIF($A$2:A51,A51))</f>
        <v/>
      </c>
    </row>
    <row r="52">
      <c r="A52" s="33" t="n"/>
      <c r="B52" s="33" t="n"/>
      <c r="C52" s="33" t="n"/>
      <c r="D52" s="33" t="n"/>
      <c r="E52" s="33" t="n"/>
      <c r="F52" s="33" t="n"/>
      <c r="G52" s="33" t="n"/>
      <c r="H52" s="33" t="n"/>
      <c r="I52" s="33" t="n"/>
      <c r="J52" s="33" t="n"/>
      <c r="K52" s="33" t="n"/>
      <c r="L52" s="33" t="n"/>
      <c r="M52" s="33" t="n"/>
      <c r="N52" s="13">
        <f>IF(A52="","",A52&amp;"|"&amp;COUNTIF($A$2:A52,A52))</f>
        <v/>
      </c>
    </row>
    <row r="53">
      <c r="A53" s="33" t="n"/>
      <c r="B53" s="33" t="n"/>
      <c r="C53" s="33" t="n"/>
      <c r="D53" s="33" t="n"/>
      <c r="E53" s="33" t="n"/>
      <c r="F53" s="33" t="n"/>
      <c r="G53" s="33" t="n"/>
      <c r="H53" s="33" t="n"/>
      <c r="I53" s="33" t="n"/>
      <c r="J53" s="33" t="n"/>
      <c r="K53" s="33" t="n"/>
      <c r="L53" s="33" t="n"/>
      <c r="M53" s="33" t="n"/>
      <c r="N53" s="13">
        <f>IF(A53="","",A53&amp;"|"&amp;COUNTIF($A$2:A53,A53))</f>
        <v/>
      </c>
    </row>
    <row r="54">
      <c r="A54" s="33" t="n"/>
      <c r="B54" s="33" t="n"/>
      <c r="C54" s="33" t="n"/>
      <c r="D54" s="33" t="n"/>
      <c r="E54" s="33" t="n"/>
      <c r="F54" s="33" t="n"/>
      <c r="G54" s="33" t="n"/>
      <c r="H54" s="33" t="n"/>
      <c r="I54" s="33" t="n"/>
      <c r="J54" s="33" t="n"/>
      <c r="K54" s="33" t="n"/>
      <c r="L54" s="33" t="n"/>
      <c r="M54" s="33" t="n"/>
      <c r="N54" s="13">
        <f>IF(A54="","",A54&amp;"|"&amp;COUNTIF($A$2:A54,A54))</f>
        <v/>
      </c>
    </row>
    <row r="55">
      <c r="A55" s="33" t="n"/>
      <c r="B55" s="33" t="n"/>
      <c r="C55" s="33" t="n"/>
      <c r="D55" s="33" t="n"/>
      <c r="E55" s="33" t="n"/>
      <c r="F55" s="33" t="n"/>
      <c r="G55" s="33" t="n"/>
      <c r="H55" s="33" t="n"/>
      <c r="I55" s="33" t="n"/>
      <c r="J55" s="33" t="n"/>
      <c r="K55" s="33" t="n"/>
      <c r="L55" s="33" t="n"/>
      <c r="M55" s="33" t="n"/>
      <c r="N55" s="13">
        <f>IF(A55="","",A55&amp;"|"&amp;COUNTIF($A$2:A55,A55))</f>
        <v/>
      </c>
    </row>
    <row r="56">
      <c r="A56" s="33" t="n"/>
      <c r="B56" s="33" t="n"/>
      <c r="C56" s="33" t="n"/>
      <c r="D56" s="33" t="n"/>
      <c r="E56" s="33" t="n"/>
      <c r="F56" s="33" t="n"/>
      <c r="G56" s="33" t="n"/>
      <c r="H56" s="33" t="n"/>
      <c r="I56" s="33" t="n"/>
      <c r="J56" s="33" t="n"/>
      <c r="K56" s="33" t="n"/>
      <c r="L56" s="33" t="n"/>
      <c r="M56" s="33" t="n"/>
      <c r="N56" s="13">
        <f>IF(A56="","",A56&amp;"|"&amp;COUNTIF($A$2:A56,A56))</f>
        <v/>
      </c>
    </row>
    <row r="57">
      <c r="A57" s="33" t="n"/>
      <c r="B57" s="33" t="n"/>
      <c r="C57" s="33" t="n"/>
      <c r="D57" s="33" t="n"/>
      <c r="E57" s="33" t="n"/>
      <c r="F57" s="33" t="n"/>
      <c r="G57" s="33" t="n"/>
      <c r="H57" s="33" t="n"/>
      <c r="I57" s="33" t="n"/>
      <c r="J57" s="33" t="n"/>
      <c r="K57" s="33" t="n"/>
      <c r="L57" s="33" t="n"/>
      <c r="M57" s="33" t="n"/>
      <c r="N57" s="13">
        <f>IF(A57="","",A57&amp;"|"&amp;COUNTIF($A$2:A57,A57))</f>
        <v/>
      </c>
    </row>
    <row r="58">
      <c r="A58" s="33" t="n"/>
      <c r="B58" s="33" t="n"/>
      <c r="C58" s="33" t="n"/>
      <c r="D58" s="33" t="n"/>
      <c r="E58" s="33" t="n"/>
      <c r="F58" s="33" t="n"/>
      <c r="G58" s="33" t="n"/>
      <c r="H58" s="33" t="n"/>
      <c r="I58" s="33" t="n"/>
      <c r="J58" s="33" t="n"/>
      <c r="K58" s="33" t="n"/>
      <c r="L58" s="33" t="n"/>
      <c r="M58" s="33" t="n"/>
      <c r="N58" s="13">
        <f>IF(A58="","",A58&amp;"|"&amp;COUNTIF($A$2:A58,A58))</f>
        <v/>
      </c>
    </row>
    <row r="59">
      <c r="A59" s="33" t="n"/>
      <c r="B59" s="33" t="n"/>
      <c r="C59" s="33" t="n"/>
      <c r="D59" s="33" t="n"/>
      <c r="E59" s="33" t="n"/>
      <c r="F59" s="33" t="n"/>
      <c r="G59" s="33" t="n"/>
      <c r="H59" s="33" t="n"/>
      <c r="I59" s="33" t="n"/>
      <c r="J59" s="33" t="n"/>
      <c r="K59" s="33" t="n"/>
      <c r="L59" s="33" t="n"/>
      <c r="M59" s="33" t="n"/>
      <c r="N59" s="13">
        <f>IF(A59="","",A59&amp;"|"&amp;COUNTIF($A$2:A59,A59))</f>
        <v/>
      </c>
    </row>
    <row r="60">
      <c r="A60" s="33" t="n"/>
      <c r="B60" s="33" t="n"/>
      <c r="C60" s="33" t="n"/>
      <c r="D60" s="33" t="n"/>
      <c r="E60" s="33" t="n"/>
      <c r="F60" s="33" t="n"/>
      <c r="G60" s="33" t="n"/>
      <c r="H60" s="33" t="n"/>
      <c r="I60" s="33" t="n"/>
      <c r="J60" s="33" t="n"/>
      <c r="K60" s="33" t="n"/>
      <c r="L60" s="33" t="n"/>
      <c r="M60" s="33" t="n"/>
      <c r="N60" s="13">
        <f>IF(A60="","",A60&amp;"|"&amp;COUNTIF($A$2:A60,A60))</f>
        <v/>
      </c>
    </row>
    <row r="61">
      <c r="A61" s="33" t="n"/>
      <c r="B61" s="33" t="n"/>
      <c r="C61" s="33" t="n"/>
      <c r="D61" s="33" t="n"/>
      <c r="E61" s="33" t="n"/>
      <c r="F61" s="33" t="n"/>
      <c r="G61" s="33" t="n"/>
      <c r="H61" s="33" t="n"/>
      <c r="I61" s="33" t="n"/>
      <c r="J61" s="33" t="n"/>
      <c r="K61" s="33" t="n"/>
      <c r="L61" s="33" t="n"/>
      <c r="M61" s="33" t="n"/>
      <c r="N61" s="13">
        <f>IF(A61="","",A61&amp;"|"&amp;COUNTIF($A$2:A61,A61))</f>
        <v/>
      </c>
    </row>
    <row r="62">
      <c r="A62" s="33" t="n"/>
      <c r="B62" s="33" t="n"/>
      <c r="C62" s="33" t="n"/>
      <c r="D62" s="33" t="n"/>
      <c r="E62" s="33" t="n"/>
      <c r="F62" s="33" t="n"/>
      <c r="G62" s="33" t="n"/>
      <c r="H62" s="33" t="n"/>
      <c r="I62" s="33" t="n"/>
      <c r="J62" s="33" t="n"/>
      <c r="K62" s="33" t="n"/>
      <c r="L62" s="33" t="n"/>
      <c r="M62" s="33" t="n"/>
      <c r="N62" s="13">
        <f>IF(A62="","",A62&amp;"|"&amp;COUNTIF($A$2:A62,A62))</f>
        <v/>
      </c>
    </row>
    <row r="63">
      <c r="A63" s="33" t="n"/>
      <c r="B63" s="33" t="n"/>
      <c r="C63" s="33" t="n"/>
      <c r="D63" s="33" t="n"/>
      <c r="E63" s="33" t="n"/>
      <c r="F63" s="33" t="n"/>
      <c r="G63" s="33" t="n"/>
      <c r="H63" s="33" t="n"/>
      <c r="I63" s="33" t="n"/>
      <c r="J63" s="33" t="n"/>
      <c r="K63" s="33" t="n"/>
      <c r="L63" s="33" t="n"/>
      <c r="M63" s="33" t="n"/>
      <c r="N63" s="13">
        <f>IF(A63="","",A63&amp;"|"&amp;COUNTIF($A$2:A63,A63))</f>
        <v/>
      </c>
    </row>
    <row r="64">
      <c r="A64" s="33" t="n"/>
      <c r="B64" s="33" t="n"/>
      <c r="C64" s="33" t="n"/>
      <c r="D64" s="33" t="n"/>
      <c r="E64" s="33" t="n"/>
      <c r="F64" s="33" t="n"/>
      <c r="G64" s="33" t="n"/>
      <c r="H64" s="33" t="n"/>
      <c r="I64" s="33" t="n"/>
      <c r="J64" s="33" t="n"/>
      <c r="K64" s="33" t="n"/>
      <c r="L64" s="33" t="n"/>
      <c r="M64" s="33" t="n"/>
      <c r="N64" s="13">
        <f>IF(A64="","",A64&amp;"|"&amp;COUNTIF($A$2:A64,A64))</f>
        <v/>
      </c>
    </row>
    <row r="65">
      <c r="A65" s="33" t="n"/>
      <c r="B65" s="33" t="n"/>
      <c r="C65" s="33" t="n"/>
      <c r="D65" s="33" t="n"/>
      <c r="E65" s="33" t="n"/>
      <c r="F65" s="33" t="n"/>
      <c r="G65" s="33" t="n"/>
      <c r="H65" s="33" t="n"/>
      <c r="I65" s="33" t="n"/>
      <c r="J65" s="33" t="n"/>
      <c r="K65" s="33" t="n"/>
      <c r="L65" s="33" t="n"/>
      <c r="M65" s="33" t="n"/>
      <c r="N65" s="13">
        <f>IF(A65="","",A65&amp;"|"&amp;COUNTIF($A$2:A65,A65))</f>
        <v/>
      </c>
    </row>
    <row r="66">
      <c r="A66" s="33" t="n"/>
      <c r="B66" s="33" t="n"/>
      <c r="C66" s="33" t="n"/>
      <c r="D66" s="33" t="n"/>
      <c r="E66" s="33" t="n"/>
      <c r="F66" s="33" t="n"/>
      <c r="G66" s="33" t="n"/>
      <c r="H66" s="33" t="n"/>
      <c r="I66" s="33" t="n"/>
      <c r="J66" s="33" t="n"/>
      <c r="K66" s="33" t="n"/>
      <c r="L66" s="33" t="n"/>
      <c r="M66" s="33" t="n"/>
      <c r="N66" s="13">
        <f>IF(A66="","",A66&amp;"|"&amp;COUNTIF($A$2:A66,A66))</f>
        <v/>
      </c>
    </row>
    <row r="67">
      <c r="A67" s="33" t="n"/>
      <c r="B67" s="33" t="n"/>
      <c r="C67" s="33" t="n"/>
      <c r="D67" s="33" t="n"/>
      <c r="E67" s="33" t="n"/>
      <c r="F67" s="33" t="n"/>
      <c r="G67" s="33" t="n"/>
      <c r="H67" s="33" t="n"/>
      <c r="I67" s="33" t="n"/>
      <c r="J67" s="33" t="n"/>
      <c r="K67" s="33" t="n"/>
      <c r="L67" s="33" t="n"/>
      <c r="M67" s="33" t="n"/>
      <c r="N67" s="13">
        <f>IF(A67="","",A67&amp;"|"&amp;COUNTIF($A$2:A67,A67))</f>
        <v/>
      </c>
    </row>
    <row r="68">
      <c r="A68" s="33" t="n"/>
      <c r="B68" s="33" t="n"/>
      <c r="C68" s="33" t="n"/>
      <c r="D68" s="33" t="n"/>
      <c r="E68" s="33" t="n"/>
      <c r="F68" s="33" t="n"/>
      <c r="G68" s="33" t="n"/>
      <c r="H68" s="33" t="n"/>
      <c r="I68" s="33" t="n"/>
      <c r="J68" s="33" t="n"/>
      <c r="K68" s="33" t="n"/>
      <c r="L68" s="33" t="n"/>
      <c r="M68" s="33" t="n"/>
      <c r="N68" s="13">
        <f>IF(A68="","",A68&amp;"|"&amp;COUNTIF($A$2:A68,A68))</f>
        <v/>
      </c>
    </row>
    <row r="69">
      <c r="A69" s="33" t="n"/>
      <c r="B69" s="33" t="n"/>
      <c r="C69" s="33" t="n"/>
      <c r="D69" s="33" t="n"/>
      <c r="E69" s="33" t="n"/>
      <c r="F69" s="33" t="n"/>
      <c r="G69" s="33" t="n"/>
      <c r="H69" s="33" t="n"/>
      <c r="I69" s="33" t="n"/>
      <c r="J69" s="33" t="n"/>
      <c r="K69" s="33" t="n"/>
      <c r="L69" s="33" t="n"/>
      <c r="M69" s="33" t="n"/>
      <c r="N69" s="13">
        <f>IF(A69="","",A69&amp;"|"&amp;COUNTIF($A$2:A69,A69))</f>
        <v/>
      </c>
    </row>
    <row r="70">
      <c r="A70" s="33" t="n"/>
      <c r="B70" s="33" t="n"/>
      <c r="C70" s="33" t="n"/>
      <c r="D70" s="33" t="n"/>
      <c r="E70" s="33" t="n"/>
      <c r="F70" s="33" t="n"/>
      <c r="G70" s="33" t="n"/>
      <c r="H70" s="33" t="n"/>
      <c r="I70" s="33" t="n"/>
      <c r="J70" s="33" t="n"/>
      <c r="K70" s="33" t="n"/>
      <c r="L70" s="33" t="n"/>
      <c r="M70" s="33" t="n"/>
      <c r="N70" s="13">
        <f>IF(A70="","",A70&amp;"|"&amp;COUNTIF($A$2:A70,A70))</f>
        <v/>
      </c>
    </row>
    <row r="71">
      <c r="A71" s="33" t="n"/>
      <c r="B71" s="33" t="n"/>
      <c r="C71" s="33" t="n"/>
      <c r="D71" s="33" t="n"/>
      <c r="E71" s="33" t="n"/>
      <c r="F71" s="33" t="n"/>
      <c r="G71" s="33" t="n"/>
      <c r="H71" s="33" t="n"/>
      <c r="I71" s="33" t="n"/>
      <c r="J71" s="33" t="n"/>
      <c r="K71" s="33" t="n"/>
      <c r="L71" s="33" t="n"/>
      <c r="M71" s="33" t="n"/>
      <c r="N71" s="13">
        <f>IF(A71="","",A71&amp;"|"&amp;COUNTIF($A$2:A71,A71))</f>
        <v/>
      </c>
    </row>
    <row r="72">
      <c r="A72" s="33" t="n"/>
      <c r="B72" s="33" t="n"/>
      <c r="C72" s="33" t="n"/>
      <c r="D72" s="33" t="n"/>
      <c r="E72" s="33" t="n"/>
      <c r="F72" s="33" t="n"/>
      <c r="G72" s="33" t="n"/>
      <c r="H72" s="33" t="n"/>
      <c r="I72" s="33" t="n"/>
      <c r="J72" s="33" t="n"/>
      <c r="K72" s="33" t="n"/>
      <c r="L72" s="33" t="n"/>
      <c r="M72" s="33" t="n"/>
      <c r="N72" s="13">
        <f>IF(A72="","",A72&amp;"|"&amp;COUNTIF($A$2:A72,A72))</f>
        <v/>
      </c>
    </row>
    <row r="73">
      <c r="A73" s="33" t="n"/>
      <c r="B73" s="33" t="n"/>
      <c r="C73" s="33" t="n"/>
      <c r="D73" s="33" t="n"/>
      <c r="E73" s="33" t="n"/>
      <c r="F73" s="33" t="n"/>
      <c r="G73" s="33" t="n"/>
      <c r="H73" s="33" t="n"/>
      <c r="I73" s="33" t="n"/>
      <c r="J73" s="33" t="n"/>
      <c r="K73" s="33" t="n"/>
      <c r="L73" s="33" t="n"/>
      <c r="M73" s="33" t="n"/>
      <c r="N73" s="13">
        <f>IF(A73="","",A73&amp;"|"&amp;COUNTIF($A$2:A73,A73))</f>
        <v/>
      </c>
    </row>
    <row r="74">
      <c r="A74" s="33" t="n"/>
      <c r="B74" s="33" t="n"/>
      <c r="C74" s="33" t="n"/>
      <c r="D74" s="33" t="n"/>
      <c r="E74" s="33" t="n"/>
      <c r="F74" s="33" t="n"/>
      <c r="G74" s="33" t="n"/>
      <c r="H74" s="33" t="n"/>
      <c r="I74" s="33" t="n"/>
      <c r="J74" s="33" t="n"/>
      <c r="K74" s="33" t="n"/>
      <c r="L74" s="33" t="n"/>
      <c r="M74" s="33" t="n"/>
      <c r="N74" s="13">
        <f>IF(A74="","",A74&amp;"|"&amp;COUNTIF($A$2:A74,A74))</f>
        <v/>
      </c>
    </row>
    <row r="75">
      <c r="A75" s="33" t="n"/>
      <c r="B75" s="33" t="n"/>
      <c r="C75" s="33" t="n"/>
      <c r="D75" s="33" t="n"/>
      <c r="E75" s="33" t="n"/>
      <c r="F75" s="33" t="n"/>
      <c r="G75" s="33" t="n"/>
      <c r="H75" s="33" t="n"/>
      <c r="I75" s="33" t="n"/>
      <c r="J75" s="33" t="n"/>
      <c r="K75" s="33" t="n"/>
      <c r="L75" s="33" t="n"/>
      <c r="M75" s="33" t="n"/>
      <c r="N75" s="13">
        <f>IF(A75="","",A75&amp;"|"&amp;COUNTIF($A$2:A75,A75))</f>
        <v/>
      </c>
    </row>
    <row r="76">
      <c r="A76" s="33" t="n"/>
      <c r="B76" s="33" t="n"/>
      <c r="C76" s="33" t="n"/>
      <c r="D76" s="33" t="n"/>
      <c r="E76" s="33" t="n"/>
      <c r="F76" s="33" t="n"/>
      <c r="G76" s="33" t="n"/>
      <c r="H76" s="33" t="n"/>
      <c r="I76" s="33" t="n"/>
      <c r="J76" s="33" t="n"/>
      <c r="K76" s="33" t="n"/>
      <c r="L76" s="33" t="n"/>
      <c r="M76" s="33" t="n"/>
      <c r="N76" s="13">
        <f>IF(A76="","",A76&amp;"|"&amp;COUNTIF($A$2:A76,A76))</f>
        <v/>
      </c>
    </row>
    <row r="77">
      <c r="A77" s="33" t="n"/>
      <c r="B77" s="33" t="n"/>
      <c r="C77" s="33" t="n"/>
      <c r="D77" s="33" t="n"/>
      <c r="E77" s="33" t="n"/>
      <c r="F77" s="33" t="n"/>
      <c r="G77" s="33" t="n"/>
      <c r="H77" s="33" t="n"/>
      <c r="I77" s="33" t="n"/>
      <c r="J77" s="33" t="n"/>
      <c r="K77" s="33" t="n"/>
      <c r="L77" s="33" t="n"/>
      <c r="M77" s="33" t="n"/>
      <c r="N77" s="13">
        <f>IF(A77="","",A77&amp;"|"&amp;COUNTIF($A$2:A77,A77))</f>
        <v/>
      </c>
    </row>
    <row r="78">
      <c r="A78" s="33" t="n"/>
      <c r="B78" s="33" t="n"/>
      <c r="C78" s="33" t="n"/>
      <c r="D78" s="33" t="n"/>
      <c r="E78" s="33" t="n"/>
      <c r="F78" s="33" t="n"/>
      <c r="G78" s="33" t="n"/>
      <c r="H78" s="33" t="n"/>
      <c r="I78" s="33" t="n"/>
      <c r="J78" s="33" t="n"/>
      <c r="K78" s="33" t="n"/>
      <c r="L78" s="33" t="n"/>
      <c r="M78" s="33" t="n"/>
      <c r="N78" s="13">
        <f>IF(A78="","",A78&amp;"|"&amp;COUNTIF($A$2:A78,A78))</f>
        <v/>
      </c>
    </row>
    <row r="79">
      <c r="A79" s="33" t="n"/>
      <c r="B79" s="33" t="n"/>
      <c r="C79" s="33" t="n"/>
      <c r="D79" s="33" t="n"/>
      <c r="E79" s="33" t="n"/>
      <c r="F79" s="33" t="n"/>
      <c r="G79" s="33" t="n"/>
      <c r="H79" s="33" t="n"/>
      <c r="I79" s="33" t="n"/>
      <c r="J79" s="33" t="n"/>
      <c r="K79" s="33" t="n"/>
      <c r="L79" s="33" t="n"/>
      <c r="M79" s="33" t="n"/>
      <c r="N79" s="13">
        <f>IF(A79="","",A79&amp;"|"&amp;COUNTIF($A$2:A79,A79))</f>
        <v/>
      </c>
    </row>
    <row r="80">
      <c r="A80" s="33" t="n"/>
      <c r="B80" s="33" t="n"/>
      <c r="C80" s="33" t="n"/>
      <c r="D80" s="33" t="n"/>
      <c r="E80" s="33" t="n"/>
      <c r="F80" s="33" t="n"/>
      <c r="G80" s="33" t="n"/>
      <c r="H80" s="33" t="n"/>
      <c r="I80" s="33" t="n"/>
      <c r="J80" s="33" t="n"/>
      <c r="K80" s="33" t="n"/>
      <c r="L80" s="33" t="n"/>
      <c r="M80" s="33" t="n"/>
      <c r="N80" s="13">
        <f>IF(A80="","",A80&amp;"|"&amp;COUNTIF($A$2:A80,A80))</f>
        <v/>
      </c>
    </row>
    <row r="81">
      <c r="A81" s="33" t="n"/>
      <c r="B81" s="33" t="n"/>
      <c r="C81" s="33" t="n"/>
      <c r="D81" s="33" t="n"/>
      <c r="E81" s="33" t="n"/>
      <c r="F81" s="33" t="n"/>
      <c r="G81" s="33" t="n"/>
      <c r="H81" s="33" t="n"/>
      <c r="I81" s="33" t="n"/>
      <c r="J81" s="33" t="n"/>
      <c r="K81" s="33" t="n"/>
      <c r="L81" s="33" t="n"/>
      <c r="M81" s="33" t="n"/>
      <c r="N81" s="13">
        <f>IF(A81="","",A81&amp;"|"&amp;COUNTIF($A$2:A81,A81))</f>
        <v/>
      </c>
    </row>
    <row r="82">
      <c r="A82" s="33" t="n"/>
      <c r="B82" s="33" t="n"/>
      <c r="C82" s="33" t="n"/>
      <c r="D82" s="33" t="n"/>
      <c r="E82" s="33" t="n"/>
      <c r="F82" s="33" t="n"/>
      <c r="G82" s="33" t="n"/>
      <c r="H82" s="33" t="n"/>
      <c r="I82" s="33" t="n"/>
      <c r="J82" s="33" t="n"/>
      <c r="K82" s="33" t="n"/>
      <c r="L82" s="33" t="n"/>
      <c r="M82" s="33" t="n"/>
      <c r="N82" s="13">
        <f>IF(A82="","",A82&amp;"|"&amp;COUNTIF($A$2:A82,A82))</f>
        <v/>
      </c>
    </row>
    <row r="83">
      <c r="A83" s="33" t="n"/>
      <c r="B83" s="33" t="n"/>
      <c r="C83" s="33" t="n"/>
      <c r="D83" s="33" t="n"/>
      <c r="E83" s="33" t="n"/>
      <c r="F83" s="33" t="n"/>
      <c r="G83" s="33" t="n"/>
      <c r="H83" s="33" t="n"/>
      <c r="I83" s="33" t="n"/>
      <c r="J83" s="33" t="n"/>
      <c r="K83" s="33" t="n"/>
      <c r="L83" s="33" t="n"/>
      <c r="M83" s="33" t="n"/>
      <c r="N83" s="13">
        <f>IF(A83="","",A83&amp;"|"&amp;COUNTIF($A$2:A83,A83))</f>
        <v/>
      </c>
    </row>
    <row r="84">
      <c r="A84" s="33" t="n"/>
      <c r="B84" s="33" t="n"/>
      <c r="C84" s="33" t="n"/>
      <c r="D84" s="33" t="n"/>
      <c r="E84" s="33" t="n"/>
      <c r="F84" s="33" t="n"/>
      <c r="G84" s="33" t="n"/>
      <c r="H84" s="33" t="n"/>
      <c r="I84" s="33" t="n"/>
      <c r="J84" s="33" t="n"/>
      <c r="K84" s="33" t="n"/>
      <c r="L84" s="33" t="n"/>
      <c r="M84" s="33" t="n"/>
      <c r="N84" s="13">
        <f>IF(A84="","",A84&amp;"|"&amp;COUNTIF($A$2:A84,A84))</f>
        <v/>
      </c>
    </row>
    <row r="85">
      <c r="A85" s="33" t="n"/>
      <c r="B85" s="33" t="n"/>
      <c r="C85" s="33" t="n"/>
      <c r="D85" s="33" t="n"/>
      <c r="E85" s="33" t="n"/>
      <c r="F85" s="33" t="n"/>
      <c r="G85" s="33" t="n"/>
      <c r="H85" s="33" t="n"/>
      <c r="I85" s="33" t="n"/>
      <c r="J85" s="33" t="n"/>
      <c r="K85" s="33" t="n"/>
      <c r="L85" s="33" t="n"/>
      <c r="M85" s="33" t="n"/>
      <c r="N85" s="13">
        <f>IF(A85="","",A85&amp;"|"&amp;COUNTIF($A$2:A85,A85))</f>
        <v/>
      </c>
    </row>
    <row r="86">
      <c r="A86" s="33" t="n"/>
      <c r="B86" s="33" t="n"/>
      <c r="C86" s="33" t="n"/>
      <c r="D86" s="33" t="n"/>
      <c r="E86" s="33" t="n"/>
      <c r="F86" s="33" t="n"/>
      <c r="G86" s="33" t="n"/>
      <c r="H86" s="33" t="n"/>
      <c r="I86" s="33" t="n"/>
      <c r="J86" s="33" t="n"/>
      <c r="K86" s="33" t="n"/>
      <c r="L86" s="33" t="n"/>
      <c r="M86" s="33" t="n"/>
      <c r="N86" s="13">
        <f>IF(A86="","",A86&amp;"|"&amp;COUNTIF($A$2:A86,A86))</f>
        <v/>
      </c>
    </row>
    <row r="87">
      <c r="A87" s="33" t="n"/>
      <c r="B87" s="33" t="n"/>
      <c r="C87" s="33" t="n"/>
      <c r="D87" s="33" t="n"/>
      <c r="E87" s="33" t="n"/>
      <c r="F87" s="33" t="n"/>
      <c r="G87" s="33" t="n"/>
      <c r="H87" s="33" t="n"/>
      <c r="I87" s="33" t="n"/>
      <c r="J87" s="33" t="n"/>
      <c r="K87" s="33" t="n"/>
      <c r="L87" s="33" t="n"/>
      <c r="M87" s="33" t="n"/>
      <c r="N87" s="13">
        <f>IF(A87="","",A87&amp;"|"&amp;COUNTIF($A$2:A87,A87))</f>
        <v/>
      </c>
    </row>
    <row r="88">
      <c r="A88" s="33" t="n"/>
      <c r="B88" s="33" t="n"/>
      <c r="C88" s="33" t="n"/>
      <c r="D88" s="33" t="n"/>
      <c r="E88" s="33" t="n"/>
      <c r="F88" s="33" t="n"/>
      <c r="G88" s="33" t="n"/>
      <c r="H88" s="33" t="n"/>
      <c r="I88" s="33" t="n"/>
      <c r="J88" s="33" t="n"/>
      <c r="K88" s="33" t="n"/>
      <c r="L88" s="33" t="n"/>
      <c r="M88" s="33" t="n"/>
      <c r="N88" s="13">
        <f>IF(A88="","",A88&amp;"|"&amp;COUNTIF($A$2:A88,A88))</f>
        <v/>
      </c>
    </row>
    <row r="89">
      <c r="A89" s="33" t="n"/>
      <c r="B89" s="33" t="n"/>
      <c r="C89" s="33" t="n"/>
      <c r="D89" s="33" t="n"/>
      <c r="E89" s="33" t="n"/>
      <c r="F89" s="33" t="n"/>
      <c r="G89" s="33" t="n"/>
      <c r="H89" s="33" t="n"/>
      <c r="I89" s="33" t="n"/>
      <c r="J89" s="33" t="n"/>
      <c r="K89" s="33" t="n"/>
      <c r="L89" s="33" t="n"/>
      <c r="M89" s="33" t="n"/>
      <c r="N89" s="13">
        <f>IF(A89="","",A89&amp;"|"&amp;COUNTIF($A$2:A89,A89))</f>
        <v/>
      </c>
    </row>
    <row r="90">
      <c r="A90" s="33" t="n"/>
      <c r="B90" s="33" t="n"/>
      <c r="C90" s="33" t="n"/>
      <c r="D90" s="33" t="n"/>
      <c r="E90" s="33" t="n"/>
      <c r="F90" s="33" t="n"/>
      <c r="G90" s="33" t="n"/>
      <c r="H90" s="33" t="n"/>
      <c r="I90" s="33" t="n"/>
      <c r="J90" s="33" t="n"/>
      <c r="K90" s="33" t="n"/>
      <c r="L90" s="33" t="n"/>
      <c r="M90" s="33" t="n"/>
      <c r="N90" s="13">
        <f>IF(A90="","",A90&amp;"|"&amp;COUNTIF($A$2:A90,A90))</f>
        <v/>
      </c>
    </row>
    <row r="91">
      <c r="A91" s="33" t="n"/>
      <c r="B91" s="33" t="n"/>
      <c r="C91" s="33" t="n"/>
      <c r="D91" s="33" t="n"/>
      <c r="E91" s="33" t="n"/>
      <c r="F91" s="33" t="n"/>
      <c r="G91" s="33" t="n"/>
      <c r="H91" s="33" t="n"/>
      <c r="I91" s="33" t="n"/>
      <c r="J91" s="33" t="n"/>
      <c r="K91" s="33" t="n"/>
      <c r="L91" s="33" t="n"/>
      <c r="M91" s="33" t="n"/>
      <c r="N91" s="13">
        <f>IF(A91="","",A91&amp;"|"&amp;COUNTIF($A$2:A91,A91))</f>
        <v/>
      </c>
    </row>
    <row r="92">
      <c r="A92" s="33" t="n"/>
      <c r="B92" s="33" t="n"/>
      <c r="C92" s="33" t="n"/>
      <c r="D92" s="33" t="n"/>
      <c r="E92" s="33" t="n"/>
      <c r="F92" s="33" t="n"/>
      <c r="G92" s="33" t="n"/>
      <c r="H92" s="33" t="n"/>
      <c r="I92" s="33" t="n"/>
      <c r="J92" s="33" t="n"/>
      <c r="K92" s="33" t="n"/>
      <c r="L92" s="33" t="n"/>
      <c r="M92" s="33" t="n"/>
      <c r="N92" s="13">
        <f>IF(A92="","",A92&amp;"|"&amp;COUNTIF($A$2:A92,A92))</f>
        <v/>
      </c>
    </row>
    <row r="93">
      <c r="A93" s="33" t="n"/>
      <c r="B93" s="33" t="n"/>
      <c r="C93" s="33" t="n"/>
      <c r="D93" s="33" t="n"/>
      <c r="E93" s="33" t="n"/>
      <c r="F93" s="33" t="n"/>
      <c r="G93" s="33" t="n"/>
      <c r="H93" s="33" t="n"/>
      <c r="I93" s="33" t="n"/>
      <c r="J93" s="33" t="n"/>
      <c r="K93" s="33" t="n"/>
      <c r="L93" s="33" t="n"/>
      <c r="M93" s="33" t="n"/>
      <c r="N93" s="13">
        <f>IF(A93="","",A93&amp;"|"&amp;COUNTIF($A$2:A93,A93))</f>
        <v/>
      </c>
    </row>
    <row r="94">
      <c r="A94" s="33" t="n"/>
      <c r="B94" s="33" t="n"/>
      <c r="C94" s="33" t="n"/>
      <c r="D94" s="33" t="n"/>
      <c r="E94" s="33" t="n"/>
      <c r="F94" s="33" t="n"/>
      <c r="G94" s="33" t="n"/>
      <c r="H94" s="33" t="n"/>
      <c r="I94" s="33" t="n"/>
      <c r="J94" s="33" t="n"/>
      <c r="K94" s="33" t="n"/>
      <c r="L94" s="33" t="n"/>
      <c r="M94" s="33" t="n"/>
      <c r="N94" s="13">
        <f>IF(A94="","",A94&amp;"|"&amp;COUNTIF($A$2:A94,A94))</f>
        <v/>
      </c>
    </row>
    <row r="95">
      <c r="A95" s="33" t="n"/>
      <c r="B95" s="33" t="n"/>
      <c r="C95" s="33" t="n"/>
      <c r="D95" s="33" t="n"/>
      <c r="E95" s="33" t="n"/>
      <c r="F95" s="33" t="n"/>
      <c r="G95" s="33" t="n"/>
      <c r="H95" s="33" t="n"/>
      <c r="I95" s="33" t="n"/>
      <c r="J95" s="33" t="n"/>
      <c r="K95" s="33" t="n"/>
      <c r="L95" s="33" t="n"/>
      <c r="M95" s="33" t="n"/>
      <c r="N95" s="13">
        <f>IF(A95="","",A95&amp;"|"&amp;COUNTIF($A$2:A95,A95))</f>
        <v/>
      </c>
    </row>
    <row r="96">
      <c r="A96" s="33" t="n"/>
      <c r="B96" s="33" t="n"/>
      <c r="C96" s="33" t="n"/>
      <c r="D96" s="33" t="n"/>
      <c r="E96" s="33" t="n"/>
      <c r="F96" s="33" t="n"/>
      <c r="G96" s="33" t="n"/>
      <c r="H96" s="33" t="n"/>
      <c r="I96" s="33" t="n"/>
      <c r="J96" s="33" t="n"/>
      <c r="K96" s="33" t="n"/>
      <c r="L96" s="33" t="n"/>
      <c r="M96" s="33" t="n"/>
      <c r="N96" s="13">
        <f>IF(A96="","",A96&amp;"|"&amp;COUNTIF($A$2:A96,A96))</f>
        <v/>
      </c>
    </row>
    <row r="97">
      <c r="A97" s="33" t="n"/>
      <c r="B97" s="33" t="n"/>
      <c r="C97" s="33" t="n"/>
      <c r="D97" s="33" t="n"/>
      <c r="E97" s="33" t="n"/>
      <c r="F97" s="33" t="n"/>
      <c r="G97" s="33" t="n"/>
      <c r="H97" s="33" t="n"/>
      <c r="I97" s="33" t="n"/>
      <c r="J97" s="33" t="n"/>
      <c r="K97" s="33" t="n"/>
      <c r="L97" s="33" t="n"/>
      <c r="M97" s="33" t="n"/>
      <c r="N97" s="13">
        <f>IF(A97="","",A97&amp;"|"&amp;COUNTIF($A$2:A97,A97))</f>
        <v/>
      </c>
    </row>
    <row r="98">
      <c r="A98" s="33" t="n"/>
      <c r="B98" s="33" t="n"/>
      <c r="C98" s="33" t="n"/>
      <c r="D98" s="33" t="n"/>
      <c r="E98" s="33" t="n"/>
      <c r="F98" s="33" t="n"/>
      <c r="G98" s="33" t="n"/>
      <c r="H98" s="33" t="n"/>
      <c r="I98" s="33" t="n"/>
      <c r="J98" s="33" t="n"/>
      <c r="K98" s="33" t="n"/>
      <c r="L98" s="33" t="n"/>
      <c r="M98" s="33" t="n"/>
      <c r="N98" s="13">
        <f>IF(A98="","",A98&amp;"|"&amp;COUNTIF($A$2:A98,A98))</f>
        <v/>
      </c>
    </row>
    <row r="99">
      <c r="A99" s="33" t="n"/>
      <c r="B99" s="33" t="n"/>
      <c r="C99" s="33" t="n"/>
      <c r="D99" s="33" t="n"/>
      <c r="E99" s="33" t="n"/>
      <c r="F99" s="33" t="n"/>
      <c r="G99" s="33" t="n"/>
      <c r="H99" s="33" t="n"/>
      <c r="I99" s="33" t="n"/>
      <c r="J99" s="33" t="n"/>
      <c r="K99" s="33" t="n"/>
      <c r="L99" s="33" t="n"/>
      <c r="M99" s="33" t="n"/>
      <c r="N99" s="13">
        <f>IF(A99="","",A99&amp;"|"&amp;COUNTIF($A$2:A99,A99))</f>
        <v/>
      </c>
    </row>
    <row r="100">
      <c r="A100" s="33" t="n"/>
      <c r="B100" s="33" t="n"/>
      <c r="C100" s="33" t="n"/>
      <c r="D100" s="33" t="n"/>
      <c r="E100" s="33" t="n"/>
      <c r="F100" s="33" t="n"/>
      <c r="G100" s="33" t="n"/>
      <c r="H100" s="33" t="n"/>
      <c r="I100" s="33" t="n"/>
      <c r="J100" s="33" t="n"/>
      <c r="K100" s="33" t="n"/>
      <c r="L100" s="33" t="n"/>
      <c r="M100" s="33" t="n"/>
      <c r="N100" s="13">
        <f>IF(A100="","",A100&amp;"|"&amp;COUNTIF($A$2:A100,A100))</f>
        <v/>
      </c>
    </row>
    <row r="101">
      <c r="A101" s="33" t="n"/>
      <c r="B101" s="33" t="n"/>
      <c r="C101" s="33" t="n"/>
      <c r="D101" s="33" t="n"/>
      <c r="E101" s="33" t="n"/>
      <c r="F101" s="33" t="n"/>
      <c r="G101" s="33" t="n"/>
      <c r="H101" s="33" t="n"/>
      <c r="I101" s="33" t="n"/>
      <c r="J101" s="33" t="n"/>
      <c r="K101" s="33" t="n"/>
      <c r="L101" s="33" t="n"/>
      <c r="M101" s="33" t="n"/>
      <c r="N101" s="13">
        <f>IF(A101="","",A101&amp;"|"&amp;COUNTIF($A$2:A101,A101))</f>
        <v/>
      </c>
    </row>
    <row r="102">
      <c r="A102" s="33" t="n"/>
      <c r="B102" s="33" t="n"/>
      <c r="C102" s="33" t="n"/>
      <c r="D102" s="33" t="n"/>
      <c r="E102" s="33" t="n"/>
      <c r="F102" s="33" t="n"/>
      <c r="G102" s="33" t="n"/>
      <c r="H102" s="33" t="n"/>
      <c r="I102" s="33" t="n"/>
      <c r="J102" s="33" t="n"/>
      <c r="K102" s="33" t="n"/>
      <c r="L102" s="33" t="n"/>
      <c r="M102" s="33" t="n"/>
      <c r="N102" s="13">
        <f>IF(A102="","",A102&amp;"|"&amp;COUNTIF($A$2:A102,A102))</f>
        <v/>
      </c>
    </row>
    <row r="103">
      <c r="A103" s="33" t="n"/>
      <c r="B103" s="33" t="n"/>
      <c r="C103" s="33" t="n"/>
      <c r="D103" s="33" t="n"/>
      <c r="E103" s="33" t="n"/>
      <c r="F103" s="33" t="n"/>
      <c r="G103" s="33" t="n"/>
      <c r="H103" s="33" t="n"/>
      <c r="I103" s="33" t="n"/>
      <c r="J103" s="33" t="n"/>
      <c r="K103" s="33" t="n"/>
      <c r="L103" s="33" t="n"/>
      <c r="M103" s="33" t="n"/>
      <c r="N103" s="13">
        <f>IF(A103="","",A103&amp;"|"&amp;COUNTIF($A$2:A103,A103))</f>
        <v/>
      </c>
    </row>
    <row r="104">
      <c r="A104" s="33" t="n"/>
      <c r="B104" s="33" t="n"/>
      <c r="C104" s="33" t="n"/>
      <c r="D104" s="33" t="n"/>
      <c r="E104" s="33" t="n"/>
      <c r="F104" s="33" t="n"/>
      <c r="G104" s="33" t="n"/>
      <c r="H104" s="33" t="n"/>
      <c r="I104" s="33" t="n"/>
      <c r="J104" s="33" t="n"/>
      <c r="K104" s="33" t="n"/>
      <c r="L104" s="33" t="n"/>
      <c r="M104" s="33" t="n"/>
      <c r="N104" s="13">
        <f>IF(A104="","",A104&amp;"|"&amp;COUNTIF($A$2:A104,A104))</f>
        <v/>
      </c>
    </row>
    <row r="105">
      <c r="A105" s="33" t="n"/>
      <c r="B105" s="33" t="n"/>
      <c r="C105" s="33" t="n"/>
      <c r="D105" s="33" t="n"/>
      <c r="E105" s="33" t="n"/>
      <c r="F105" s="33" t="n"/>
      <c r="G105" s="33" t="n"/>
      <c r="H105" s="33" t="n"/>
      <c r="I105" s="33" t="n"/>
      <c r="J105" s="33" t="n"/>
      <c r="K105" s="33" t="n"/>
      <c r="L105" s="33" t="n"/>
      <c r="M105" s="33" t="n"/>
      <c r="N105" s="13">
        <f>IF(A105="","",A105&amp;"|"&amp;COUNTIF($A$2:A105,A105))</f>
        <v/>
      </c>
    </row>
    <row r="106">
      <c r="A106" s="33" t="n"/>
      <c r="B106" s="33" t="n"/>
      <c r="C106" s="33" t="n"/>
      <c r="D106" s="33" t="n"/>
      <c r="E106" s="33" t="n"/>
      <c r="F106" s="33" t="n"/>
      <c r="G106" s="33" t="n"/>
      <c r="H106" s="33" t="n"/>
      <c r="I106" s="33" t="n"/>
      <c r="J106" s="33" t="n"/>
      <c r="K106" s="33" t="n"/>
      <c r="L106" s="33" t="n"/>
      <c r="M106" s="33" t="n"/>
      <c r="N106" s="13">
        <f>IF(A106="","",A106&amp;"|"&amp;COUNTIF($A$2:A106,A106))</f>
        <v/>
      </c>
    </row>
    <row r="107">
      <c r="A107" s="33" t="n"/>
      <c r="B107" s="33" t="n"/>
      <c r="C107" s="33" t="n"/>
      <c r="D107" s="33" t="n"/>
      <c r="E107" s="33" t="n"/>
      <c r="F107" s="33" t="n"/>
      <c r="G107" s="33" t="n"/>
      <c r="H107" s="33" t="n"/>
      <c r="I107" s="33" t="n"/>
      <c r="J107" s="33" t="n"/>
      <c r="K107" s="33" t="n"/>
      <c r="L107" s="33" t="n"/>
      <c r="M107" s="33" t="n"/>
      <c r="N107" s="13">
        <f>IF(A107="","",A107&amp;"|"&amp;COUNTIF($A$2:A107,A107))</f>
        <v/>
      </c>
    </row>
    <row r="108">
      <c r="A108" s="33" t="n"/>
      <c r="B108" s="33" t="n"/>
      <c r="C108" s="33" t="n"/>
      <c r="D108" s="33" t="n"/>
      <c r="E108" s="33" t="n"/>
      <c r="F108" s="33" t="n"/>
      <c r="G108" s="33" t="n"/>
      <c r="H108" s="33" t="n"/>
      <c r="I108" s="33" t="n"/>
      <c r="J108" s="33" t="n"/>
      <c r="K108" s="33" t="n"/>
      <c r="L108" s="33" t="n"/>
      <c r="M108" s="33" t="n"/>
      <c r="N108" s="13">
        <f>IF(A108="","",A108&amp;"|"&amp;COUNTIF($A$2:A108,A108))</f>
        <v/>
      </c>
    </row>
    <row r="109">
      <c r="A109" s="33" t="n"/>
      <c r="B109" s="33" t="n"/>
      <c r="C109" s="33" t="n"/>
      <c r="D109" s="33" t="n"/>
      <c r="E109" s="33" t="n"/>
      <c r="F109" s="33" t="n"/>
      <c r="G109" s="33" t="n"/>
      <c r="H109" s="33" t="n"/>
      <c r="I109" s="33" t="n"/>
      <c r="J109" s="33" t="n"/>
      <c r="K109" s="33" t="n"/>
      <c r="L109" s="33" t="n"/>
      <c r="M109" s="33" t="n"/>
      <c r="N109" s="13">
        <f>IF(A109="","",A109&amp;"|"&amp;COUNTIF($A$2:A109,A109))</f>
        <v/>
      </c>
    </row>
    <row r="110">
      <c r="A110" s="33" t="n"/>
      <c r="B110" s="33" t="n"/>
      <c r="C110" s="33" t="n"/>
      <c r="D110" s="33" t="n"/>
      <c r="E110" s="33" t="n"/>
      <c r="F110" s="33" t="n"/>
      <c r="G110" s="33" t="n"/>
      <c r="H110" s="33" t="n"/>
      <c r="I110" s="33" t="n"/>
      <c r="J110" s="33" t="n"/>
      <c r="K110" s="33" t="n"/>
      <c r="L110" s="33" t="n"/>
      <c r="M110" s="33" t="n"/>
      <c r="N110" s="13">
        <f>IF(A110="","",A110&amp;"|"&amp;COUNTIF($A$2:A110,A110))</f>
        <v/>
      </c>
    </row>
    <row r="111">
      <c r="A111" s="33" t="n"/>
      <c r="B111" s="33" t="n"/>
      <c r="C111" s="33" t="n"/>
      <c r="D111" s="33" t="n"/>
      <c r="E111" s="33" t="n"/>
      <c r="F111" s="33" t="n"/>
      <c r="G111" s="33" t="n"/>
      <c r="H111" s="33" t="n"/>
      <c r="I111" s="33" t="n"/>
      <c r="J111" s="33" t="n"/>
      <c r="K111" s="33" t="n"/>
      <c r="L111" s="33" t="n"/>
      <c r="M111" s="33" t="n"/>
      <c r="N111" s="13">
        <f>IF(A111="","",A111&amp;"|"&amp;COUNTIF($A$2:A111,A111))</f>
        <v/>
      </c>
    </row>
    <row r="112">
      <c r="A112" s="33" t="n"/>
      <c r="B112" s="33" t="n"/>
      <c r="C112" s="33" t="n"/>
      <c r="D112" s="33" t="n"/>
      <c r="E112" s="33" t="n"/>
      <c r="F112" s="33" t="n"/>
      <c r="G112" s="33" t="n"/>
      <c r="H112" s="33" t="n"/>
      <c r="I112" s="33" t="n"/>
      <c r="J112" s="33" t="n"/>
      <c r="K112" s="33" t="n"/>
      <c r="L112" s="33" t="n"/>
      <c r="M112" s="33" t="n"/>
      <c r="N112" s="13">
        <f>IF(A112="","",A112&amp;"|"&amp;COUNTIF($A$2:A112,A112))</f>
        <v/>
      </c>
    </row>
    <row r="113">
      <c r="A113" s="33" t="n"/>
      <c r="B113" s="33" t="n"/>
      <c r="C113" s="33" t="n"/>
      <c r="D113" s="33" t="n"/>
      <c r="E113" s="33" t="n"/>
      <c r="F113" s="33" t="n"/>
      <c r="G113" s="33" t="n"/>
      <c r="H113" s="33" t="n"/>
      <c r="I113" s="33" t="n"/>
      <c r="J113" s="33" t="n"/>
      <c r="K113" s="33" t="n"/>
      <c r="L113" s="33" t="n"/>
      <c r="M113" s="33" t="n"/>
      <c r="N113" s="13">
        <f>IF(A113="","",A113&amp;"|"&amp;COUNTIF($A$2:A113,A113))</f>
        <v/>
      </c>
    </row>
    <row r="114">
      <c r="A114" s="33" t="n"/>
      <c r="B114" s="33" t="n"/>
      <c r="C114" s="33" t="n"/>
      <c r="D114" s="33" t="n"/>
      <c r="E114" s="33" t="n"/>
      <c r="F114" s="33" t="n"/>
      <c r="G114" s="33" t="n"/>
      <c r="H114" s="33" t="n"/>
      <c r="I114" s="33" t="n"/>
      <c r="J114" s="33" t="n"/>
      <c r="K114" s="33" t="n"/>
      <c r="L114" s="33" t="n"/>
      <c r="M114" s="33" t="n"/>
      <c r="N114" s="13">
        <f>IF(A114="","",A114&amp;"|"&amp;COUNTIF($A$2:A114,A114))</f>
        <v/>
      </c>
    </row>
    <row r="115">
      <c r="A115" s="33" t="n"/>
      <c r="B115" s="33" t="n"/>
      <c r="C115" s="33" t="n"/>
      <c r="D115" s="33" t="n"/>
      <c r="E115" s="33" t="n"/>
      <c r="F115" s="33" t="n"/>
      <c r="G115" s="33" t="n"/>
      <c r="H115" s="33" t="n"/>
      <c r="I115" s="33" t="n"/>
      <c r="J115" s="33" t="n"/>
      <c r="K115" s="33" t="n"/>
      <c r="L115" s="33" t="n"/>
      <c r="M115" s="33" t="n"/>
      <c r="N115" s="13">
        <f>IF(A115="","",A115&amp;"|"&amp;COUNTIF($A$2:A115,A115))</f>
        <v/>
      </c>
    </row>
    <row r="116">
      <c r="A116" s="33" t="n"/>
      <c r="B116" s="33" t="n"/>
      <c r="C116" s="33" t="n"/>
      <c r="D116" s="33" t="n"/>
      <c r="E116" s="33" t="n"/>
      <c r="F116" s="33" t="n"/>
      <c r="G116" s="33" t="n"/>
      <c r="H116" s="33" t="n"/>
      <c r="I116" s="33" t="n"/>
      <c r="J116" s="33" t="n"/>
      <c r="K116" s="33" t="n"/>
      <c r="L116" s="33" t="n"/>
      <c r="M116" s="33" t="n"/>
      <c r="N116" s="13">
        <f>IF(A116="","",A116&amp;"|"&amp;COUNTIF($A$2:A116,A116))</f>
        <v/>
      </c>
    </row>
    <row r="117">
      <c r="A117" s="33" t="n"/>
      <c r="B117" s="33" t="n"/>
      <c r="C117" s="33" t="n"/>
      <c r="D117" s="33" t="n"/>
      <c r="E117" s="33" t="n"/>
      <c r="F117" s="33" t="n"/>
      <c r="G117" s="33" t="n"/>
      <c r="H117" s="33" t="n"/>
      <c r="I117" s="33" t="n"/>
      <c r="J117" s="33" t="n"/>
      <c r="K117" s="33" t="n"/>
      <c r="L117" s="33" t="n"/>
      <c r="M117" s="33" t="n"/>
      <c r="N117" s="13">
        <f>IF(A117="","",A117&amp;"|"&amp;COUNTIF($A$2:A117,A117))</f>
        <v/>
      </c>
    </row>
    <row r="118">
      <c r="A118" s="33" t="n"/>
      <c r="B118" s="33" t="n"/>
      <c r="C118" s="33" t="n"/>
      <c r="D118" s="33" t="n"/>
      <c r="E118" s="33" t="n"/>
      <c r="F118" s="33" t="n"/>
      <c r="G118" s="33" t="n"/>
      <c r="H118" s="33" t="n"/>
      <c r="I118" s="33" t="n"/>
      <c r="J118" s="33" t="n"/>
      <c r="K118" s="33" t="n"/>
      <c r="L118" s="33" t="n"/>
      <c r="M118" s="33" t="n"/>
      <c r="N118" s="13">
        <f>IF(A118="","",A118&amp;"|"&amp;COUNTIF($A$2:A118,A118))</f>
        <v/>
      </c>
    </row>
    <row r="119">
      <c r="A119" s="33" t="n"/>
      <c r="B119" s="33" t="n"/>
      <c r="C119" s="33" t="n"/>
      <c r="D119" s="33" t="n"/>
      <c r="E119" s="33" t="n"/>
      <c r="F119" s="33" t="n"/>
      <c r="G119" s="33" t="n"/>
      <c r="H119" s="33" t="n"/>
      <c r="I119" s="33" t="n"/>
      <c r="J119" s="33" t="n"/>
      <c r="K119" s="33" t="n"/>
      <c r="L119" s="33" t="n"/>
      <c r="M119" s="33" t="n"/>
      <c r="N119" s="13">
        <f>IF(A119="","",A119&amp;"|"&amp;COUNTIF($A$2:A119,A119))</f>
        <v/>
      </c>
    </row>
    <row r="120">
      <c r="A120" s="33" t="n"/>
      <c r="B120" s="33" t="n"/>
      <c r="C120" s="33" t="n"/>
      <c r="D120" s="33" t="n"/>
      <c r="E120" s="33" t="n"/>
      <c r="F120" s="33" t="n"/>
      <c r="G120" s="33" t="n"/>
      <c r="H120" s="33" t="n"/>
      <c r="I120" s="33" t="n"/>
      <c r="J120" s="33" t="n"/>
      <c r="K120" s="33" t="n"/>
      <c r="L120" s="33" t="n"/>
      <c r="M120" s="33" t="n"/>
      <c r="N120" s="13">
        <f>IF(A120="","",A120&amp;"|"&amp;COUNTIF($A$2:A120,A120))</f>
        <v/>
      </c>
    </row>
    <row r="121">
      <c r="A121" s="33" t="n"/>
      <c r="B121" s="33" t="n"/>
      <c r="C121" s="33" t="n"/>
      <c r="D121" s="33" t="n"/>
      <c r="E121" s="33" t="n"/>
      <c r="F121" s="33" t="n"/>
      <c r="G121" s="33" t="n"/>
      <c r="H121" s="33" t="n"/>
      <c r="I121" s="33" t="n"/>
      <c r="J121" s="33" t="n"/>
      <c r="K121" s="33" t="n"/>
      <c r="L121" s="33" t="n"/>
      <c r="M121" s="33" t="n"/>
      <c r="N121" s="13">
        <f>IF(A121="","",A121&amp;"|"&amp;COUNTIF($A$2:A121,A121))</f>
        <v/>
      </c>
    </row>
    <row r="122">
      <c r="A122" s="33" t="n"/>
      <c r="B122" s="33" t="n"/>
      <c r="C122" s="33" t="n"/>
      <c r="D122" s="33" t="n"/>
      <c r="E122" s="33" t="n"/>
      <c r="F122" s="33" t="n"/>
      <c r="G122" s="33" t="n"/>
      <c r="H122" s="33" t="n"/>
      <c r="I122" s="33" t="n"/>
      <c r="J122" s="33" t="n"/>
      <c r="K122" s="33" t="n"/>
      <c r="L122" s="33" t="n"/>
      <c r="M122" s="33" t="n"/>
      <c r="N122" s="13">
        <f>IF(A122="","",A122&amp;"|"&amp;COUNTIF($A$2:A122,A122))</f>
        <v/>
      </c>
    </row>
    <row r="123">
      <c r="A123" s="33" t="n"/>
      <c r="B123" s="33" t="n"/>
      <c r="C123" s="33" t="n"/>
      <c r="D123" s="33" t="n"/>
      <c r="E123" s="33" t="n"/>
      <c r="F123" s="33" t="n"/>
      <c r="G123" s="33" t="n"/>
      <c r="H123" s="33" t="n"/>
      <c r="I123" s="33" t="n"/>
      <c r="J123" s="33" t="n"/>
      <c r="K123" s="33" t="n"/>
      <c r="L123" s="33" t="n"/>
      <c r="M123" s="33" t="n"/>
      <c r="N123" s="13">
        <f>IF(A123="","",A123&amp;"|"&amp;COUNTIF($A$2:A123,A123))</f>
        <v/>
      </c>
    </row>
    <row r="124">
      <c r="A124" s="33" t="n"/>
      <c r="B124" s="33" t="n"/>
      <c r="C124" s="33" t="n"/>
      <c r="D124" s="33" t="n"/>
      <c r="E124" s="33" t="n"/>
      <c r="F124" s="33" t="n"/>
      <c r="G124" s="33" t="n"/>
      <c r="H124" s="33" t="n"/>
      <c r="I124" s="33" t="n"/>
      <c r="J124" s="33" t="n"/>
      <c r="K124" s="33" t="n"/>
      <c r="L124" s="33" t="n"/>
      <c r="M124" s="33" t="n"/>
      <c r="N124" s="13">
        <f>IF(A124="","",A124&amp;"|"&amp;COUNTIF($A$2:A124,A124))</f>
        <v/>
      </c>
    </row>
    <row r="125">
      <c r="A125" s="33" t="n"/>
      <c r="B125" s="33" t="n"/>
      <c r="C125" s="33" t="n"/>
      <c r="D125" s="33" t="n"/>
      <c r="E125" s="33" t="n"/>
      <c r="F125" s="33" t="n"/>
      <c r="G125" s="33" t="n"/>
      <c r="H125" s="33" t="n"/>
      <c r="I125" s="33" t="n"/>
      <c r="J125" s="33" t="n"/>
      <c r="K125" s="33" t="n"/>
      <c r="L125" s="33" t="n"/>
      <c r="M125" s="33" t="n"/>
      <c r="N125" s="13">
        <f>IF(A125="","",A125&amp;"|"&amp;COUNTIF($A$2:A125,A125))</f>
        <v/>
      </c>
    </row>
    <row r="126">
      <c r="A126" s="33" t="n"/>
      <c r="B126" s="33" t="n"/>
      <c r="C126" s="33" t="n"/>
      <c r="D126" s="33" t="n"/>
      <c r="E126" s="33" t="n"/>
      <c r="F126" s="33" t="n"/>
      <c r="G126" s="33" t="n"/>
      <c r="H126" s="33" t="n"/>
      <c r="I126" s="33" t="n"/>
      <c r="J126" s="33" t="n"/>
      <c r="K126" s="33" t="n"/>
      <c r="L126" s="33" t="n"/>
      <c r="M126" s="33" t="n"/>
      <c r="N126" s="13">
        <f>IF(A126="","",A126&amp;"|"&amp;COUNTIF($A$2:A126,A126))</f>
        <v/>
      </c>
    </row>
    <row r="127">
      <c r="A127" s="33" t="n"/>
      <c r="B127" s="33" t="n"/>
      <c r="C127" s="33" t="n"/>
      <c r="D127" s="33" t="n"/>
      <c r="E127" s="33" t="n"/>
      <c r="F127" s="33" t="n"/>
      <c r="G127" s="33" t="n"/>
      <c r="H127" s="33" t="n"/>
      <c r="I127" s="33" t="n"/>
      <c r="J127" s="33" t="n"/>
      <c r="K127" s="33" t="n"/>
      <c r="L127" s="33" t="n"/>
      <c r="M127" s="33" t="n"/>
      <c r="N127" s="13">
        <f>IF(A127="","",A127&amp;"|"&amp;COUNTIF($A$2:A127,A127))</f>
        <v/>
      </c>
    </row>
    <row r="128">
      <c r="A128" s="33" t="n"/>
      <c r="B128" s="33" t="n"/>
      <c r="C128" s="33" t="n"/>
      <c r="D128" s="33" t="n"/>
      <c r="E128" s="33" t="n"/>
      <c r="F128" s="33" t="n"/>
      <c r="G128" s="33" t="n"/>
      <c r="H128" s="33" t="n"/>
      <c r="I128" s="33" t="n"/>
      <c r="J128" s="33" t="n"/>
      <c r="K128" s="33" t="n"/>
      <c r="L128" s="33" t="n"/>
      <c r="M128" s="33" t="n"/>
      <c r="N128" s="13">
        <f>IF(A128="","",A128&amp;"|"&amp;COUNTIF($A$2:A128,A128))</f>
        <v/>
      </c>
    </row>
    <row r="129">
      <c r="A129" s="33" t="n"/>
      <c r="B129" s="33" t="n"/>
      <c r="C129" s="33" t="n"/>
      <c r="D129" s="33" t="n"/>
      <c r="E129" s="33" t="n"/>
      <c r="F129" s="33" t="n"/>
      <c r="G129" s="33" t="n"/>
      <c r="H129" s="33" t="n"/>
      <c r="I129" s="33" t="n"/>
      <c r="J129" s="33" t="n"/>
      <c r="K129" s="33" t="n"/>
      <c r="L129" s="33" t="n"/>
      <c r="M129" s="33" t="n"/>
      <c r="N129" s="13">
        <f>IF(A129="","",A129&amp;"|"&amp;COUNTIF($A$2:A129,A129))</f>
        <v/>
      </c>
    </row>
    <row r="130">
      <c r="A130" s="33" t="n"/>
      <c r="B130" s="33" t="n"/>
      <c r="C130" s="33" t="n"/>
      <c r="D130" s="33" t="n"/>
      <c r="E130" s="33" t="n"/>
      <c r="F130" s="33" t="n"/>
      <c r="G130" s="33" t="n"/>
      <c r="H130" s="33" t="n"/>
      <c r="I130" s="33" t="n"/>
      <c r="J130" s="33" t="n"/>
      <c r="K130" s="33" t="n"/>
      <c r="L130" s="33" t="n"/>
      <c r="M130" s="33" t="n"/>
      <c r="N130" s="13">
        <f>IF(A130="","",A130&amp;"|"&amp;COUNTIF($A$2:A130,A130))</f>
        <v/>
      </c>
    </row>
    <row r="131">
      <c r="A131" s="33" t="n"/>
      <c r="B131" s="33" t="n"/>
      <c r="C131" s="33" t="n"/>
      <c r="D131" s="33" t="n"/>
      <c r="E131" s="33" t="n"/>
      <c r="F131" s="33" t="n"/>
      <c r="G131" s="33" t="n"/>
      <c r="H131" s="33" t="n"/>
      <c r="I131" s="33" t="n"/>
      <c r="J131" s="33" t="n"/>
      <c r="K131" s="33" t="n"/>
      <c r="L131" s="33" t="n"/>
      <c r="M131" s="33" t="n"/>
      <c r="N131" s="13">
        <f>IF(A131="","",A131&amp;"|"&amp;COUNTIF($A$2:A131,A131))</f>
        <v/>
      </c>
    </row>
    <row r="132">
      <c r="A132" s="33" t="n"/>
      <c r="B132" s="33" t="n"/>
      <c r="C132" s="33" t="n"/>
      <c r="D132" s="33" t="n"/>
      <c r="E132" s="33" t="n"/>
      <c r="F132" s="33" t="n"/>
      <c r="G132" s="33" t="n"/>
      <c r="H132" s="33" t="n"/>
      <c r="I132" s="33" t="n"/>
      <c r="J132" s="33" t="n"/>
      <c r="K132" s="33" t="n"/>
      <c r="L132" s="33" t="n"/>
      <c r="M132" s="33" t="n"/>
      <c r="N132" s="13">
        <f>IF(A132="","",A132&amp;"|"&amp;COUNTIF($A$2:A132,A132))</f>
        <v/>
      </c>
    </row>
    <row r="133">
      <c r="A133" s="33" t="n"/>
      <c r="B133" s="33" t="n"/>
      <c r="C133" s="33" t="n"/>
      <c r="D133" s="33" t="n"/>
      <c r="E133" s="33" t="n"/>
      <c r="F133" s="33" t="n"/>
      <c r="G133" s="33" t="n"/>
      <c r="H133" s="33" t="n"/>
      <c r="I133" s="33" t="n"/>
      <c r="J133" s="33" t="n"/>
      <c r="K133" s="33" t="n"/>
      <c r="L133" s="33" t="n"/>
      <c r="M133" s="33" t="n"/>
      <c r="N133" s="13">
        <f>IF(A133="","",A133&amp;"|"&amp;COUNTIF($A$2:A133,A133))</f>
        <v/>
      </c>
    </row>
    <row r="134">
      <c r="A134" s="33" t="n"/>
      <c r="B134" s="33" t="n"/>
      <c r="C134" s="33" t="n"/>
      <c r="D134" s="33" t="n"/>
      <c r="E134" s="33" t="n"/>
      <c r="F134" s="33" t="n"/>
      <c r="G134" s="33" t="n"/>
      <c r="H134" s="33" t="n"/>
      <c r="I134" s="33" t="n"/>
      <c r="J134" s="33" t="n"/>
      <c r="K134" s="33" t="n"/>
      <c r="L134" s="33" t="n"/>
      <c r="M134" s="33" t="n"/>
      <c r="N134" s="13">
        <f>IF(A134="","",A134&amp;"|"&amp;COUNTIF($A$2:A134,A134))</f>
        <v/>
      </c>
    </row>
    <row r="135">
      <c r="A135" s="33" t="n"/>
      <c r="B135" s="33" t="n"/>
      <c r="C135" s="33" t="n"/>
      <c r="D135" s="33" t="n"/>
      <c r="E135" s="33" t="n"/>
      <c r="F135" s="33" t="n"/>
      <c r="G135" s="33" t="n"/>
      <c r="H135" s="33" t="n"/>
      <c r="I135" s="33" t="n"/>
      <c r="J135" s="33" t="n"/>
      <c r="K135" s="33" t="n"/>
      <c r="L135" s="33" t="n"/>
      <c r="M135" s="33" t="n"/>
      <c r="N135" s="13">
        <f>IF(A135="","",A135&amp;"|"&amp;COUNTIF($A$2:A135,A135))</f>
        <v/>
      </c>
    </row>
    <row r="136">
      <c r="A136" s="33" t="n"/>
      <c r="B136" s="33" t="n"/>
      <c r="C136" s="33" t="n"/>
      <c r="D136" s="33" t="n"/>
      <c r="E136" s="33" t="n"/>
      <c r="F136" s="33" t="n"/>
      <c r="G136" s="33" t="n"/>
      <c r="H136" s="33" t="n"/>
      <c r="I136" s="33" t="n"/>
      <c r="J136" s="33" t="n"/>
      <c r="K136" s="33" t="n"/>
      <c r="L136" s="33" t="n"/>
      <c r="M136" s="33" t="n"/>
      <c r="N136" s="13">
        <f>IF(A136="","",A136&amp;"|"&amp;COUNTIF($A$2:A136,A136))</f>
        <v/>
      </c>
    </row>
    <row r="137">
      <c r="A137" s="33" t="n"/>
      <c r="B137" s="33" t="n"/>
      <c r="C137" s="33" t="n"/>
      <c r="D137" s="33" t="n"/>
      <c r="E137" s="33" t="n"/>
      <c r="F137" s="33" t="n"/>
      <c r="G137" s="33" t="n"/>
      <c r="H137" s="33" t="n"/>
      <c r="I137" s="33" t="n"/>
      <c r="J137" s="33" t="n"/>
      <c r="K137" s="33" t="n"/>
      <c r="L137" s="33" t="n"/>
      <c r="M137" s="33" t="n"/>
      <c r="N137" s="13">
        <f>IF(A137="","",A137&amp;"|"&amp;COUNTIF($A$2:A137,A137))</f>
        <v/>
      </c>
    </row>
    <row r="138">
      <c r="A138" s="33" t="n"/>
      <c r="B138" s="33" t="n"/>
      <c r="C138" s="33" t="n"/>
      <c r="D138" s="33" t="n"/>
      <c r="E138" s="33" t="n"/>
      <c r="F138" s="33" t="n"/>
      <c r="G138" s="33" t="n"/>
      <c r="H138" s="33" t="n"/>
      <c r="I138" s="33" t="n"/>
      <c r="J138" s="33" t="n"/>
      <c r="K138" s="33" t="n"/>
      <c r="L138" s="33" t="n"/>
      <c r="M138" s="33" t="n"/>
      <c r="N138" s="13">
        <f>IF(A138="","",A138&amp;"|"&amp;COUNTIF($A$2:A138,A138))</f>
        <v/>
      </c>
    </row>
    <row r="139">
      <c r="A139" s="33" t="n"/>
      <c r="B139" s="33" t="n"/>
      <c r="C139" s="33" t="n"/>
      <c r="D139" s="33" t="n"/>
      <c r="E139" s="33" t="n"/>
      <c r="F139" s="33" t="n"/>
      <c r="G139" s="33" t="n"/>
      <c r="H139" s="33" t="n"/>
      <c r="I139" s="33" t="n"/>
      <c r="J139" s="33" t="n"/>
      <c r="K139" s="33" t="n"/>
      <c r="L139" s="33" t="n"/>
      <c r="M139" s="33" t="n"/>
      <c r="N139" s="13">
        <f>IF(A139="","",A139&amp;"|"&amp;COUNTIF($A$2:A139,A139))</f>
        <v/>
      </c>
    </row>
    <row r="140">
      <c r="A140" s="33" t="n"/>
      <c r="B140" s="33" t="n"/>
      <c r="C140" s="33" t="n"/>
      <c r="D140" s="33" t="n"/>
      <c r="E140" s="33" t="n"/>
      <c r="F140" s="33" t="n"/>
      <c r="G140" s="33" t="n"/>
      <c r="H140" s="33" t="n"/>
      <c r="I140" s="33" t="n"/>
      <c r="J140" s="33" t="n"/>
      <c r="K140" s="33" t="n"/>
      <c r="L140" s="33" t="n"/>
      <c r="M140" s="33" t="n"/>
      <c r="N140" s="13">
        <f>IF(A140="","",A140&amp;"|"&amp;COUNTIF($A$2:A140,A140))</f>
        <v/>
      </c>
    </row>
    <row r="141">
      <c r="A141" s="33" t="n"/>
      <c r="B141" s="33" t="n"/>
      <c r="C141" s="33" t="n"/>
      <c r="D141" s="33" t="n"/>
      <c r="E141" s="33" t="n"/>
      <c r="F141" s="33" t="n"/>
      <c r="G141" s="33" t="n"/>
      <c r="H141" s="33" t="n"/>
      <c r="I141" s="33" t="n"/>
      <c r="J141" s="33" t="n"/>
      <c r="K141" s="33" t="n"/>
      <c r="L141" s="33" t="n"/>
      <c r="M141" s="33" t="n"/>
      <c r="N141" s="13">
        <f>IF(A141="","",A141&amp;"|"&amp;COUNTIF($A$2:A141,A141))</f>
        <v/>
      </c>
    </row>
    <row r="142">
      <c r="A142" s="33" t="n"/>
      <c r="B142" s="33" t="n"/>
      <c r="C142" s="33" t="n"/>
      <c r="D142" s="33" t="n"/>
      <c r="E142" s="33" t="n"/>
      <c r="F142" s="33" t="n"/>
      <c r="G142" s="33" t="n"/>
      <c r="H142" s="33" t="n"/>
      <c r="I142" s="33" t="n"/>
      <c r="J142" s="33" t="n"/>
      <c r="K142" s="33" t="n"/>
      <c r="L142" s="33" t="n"/>
      <c r="M142" s="33" t="n"/>
      <c r="N142" s="13">
        <f>IF(A142="","",A142&amp;"|"&amp;COUNTIF($A$2:A142,A142))</f>
        <v/>
      </c>
    </row>
    <row r="143">
      <c r="A143" s="33" t="n"/>
      <c r="B143" s="33" t="n"/>
      <c r="C143" s="33" t="n"/>
      <c r="D143" s="33" t="n"/>
      <c r="E143" s="33" t="n"/>
      <c r="F143" s="33" t="n"/>
      <c r="G143" s="33" t="n"/>
      <c r="H143" s="33" t="n"/>
      <c r="I143" s="33" t="n"/>
      <c r="J143" s="33" t="n"/>
      <c r="K143" s="33" t="n"/>
      <c r="L143" s="33" t="n"/>
      <c r="M143" s="33" t="n"/>
      <c r="N143" s="13">
        <f>IF(A143="","",A143&amp;"|"&amp;COUNTIF($A$2:A143,A143))</f>
        <v/>
      </c>
    </row>
    <row r="144">
      <c r="A144" s="33" t="n"/>
      <c r="B144" s="33" t="n"/>
      <c r="C144" s="33" t="n"/>
      <c r="D144" s="33" t="n"/>
      <c r="E144" s="33" t="n"/>
      <c r="F144" s="33" t="n"/>
      <c r="G144" s="33" t="n"/>
      <c r="H144" s="33" t="n"/>
      <c r="I144" s="33" t="n"/>
      <c r="J144" s="33" t="n"/>
      <c r="K144" s="33" t="n"/>
      <c r="L144" s="33" t="n"/>
      <c r="M144" s="33" t="n"/>
      <c r="N144" s="13">
        <f>IF(A144="","",A144&amp;"|"&amp;COUNTIF($A$2:A144,A144))</f>
        <v/>
      </c>
    </row>
    <row r="145">
      <c r="A145" s="33" t="n"/>
      <c r="B145" s="33" t="n"/>
      <c r="C145" s="33" t="n"/>
      <c r="D145" s="33" t="n"/>
      <c r="E145" s="33" t="n"/>
      <c r="F145" s="33" t="n"/>
      <c r="G145" s="33" t="n"/>
      <c r="H145" s="33" t="n"/>
      <c r="I145" s="33" t="n"/>
      <c r="J145" s="33" t="n"/>
      <c r="K145" s="33" t="n"/>
      <c r="L145" s="33" t="n"/>
      <c r="M145" s="33" t="n"/>
      <c r="N145" s="13">
        <f>IF(A145="","",A145&amp;"|"&amp;COUNTIF($A$2:A145,A145))</f>
        <v/>
      </c>
    </row>
    <row r="146">
      <c r="A146" s="33" t="n"/>
      <c r="B146" s="33" t="n"/>
      <c r="C146" s="33" t="n"/>
      <c r="D146" s="33" t="n"/>
      <c r="E146" s="33" t="n"/>
      <c r="F146" s="33" t="n"/>
      <c r="G146" s="33" t="n"/>
      <c r="H146" s="33" t="n"/>
      <c r="I146" s="33" t="n"/>
      <c r="J146" s="33" t="n"/>
      <c r="K146" s="33" t="n"/>
      <c r="L146" s="33" t="n"/>
      <c r="M146" s="33" t="n"/>
      <c r="N146" s="13">
        <f>IF(A146="","",A146&amp;"|"&amp;COUNTIF($A$2:A146,A146))</f>
        <v/>
      </c>
    </row>
    <row r="147">
      <c r="A147" s="33" t="n"/>
      <c r="B147" s="33" t="n"/>
      <c r="C147" s="33" t="n"/>
      <c r="D147" s="33" t="n"/>
      <c r="E147" s="33" t="n"/>
      <c r="F147" s="33" t="n"/>
      <c r="G147" s="33" t="n"/>
      <c r="H147" s="33" t="n"/>
      <c r="I147" s="33" t="n"/>
      <c r="J147" s="33" t="n"/>
      <c r="K147" s="33" t="n"/>
      <c r="L147" s="33" t="n"/>
      <c r="M147" s="33" t="n"/>
      <c r="N147" s="13">
        <f>IF(A147="","",A147&amp;"|"&amp;COUNTIF($A$2:A147,A147))</f>
        <v/>
      </c>
    </row>
    <row r="148">
      <c r="A148" s="33" t="n"/>
      <c r="B148" s="33" t="n"/>
      <c r="C148" s="33" t="n"/>
      <c r="D148" s="33" t="n"/>
      <c r="E148" s="33" t="n"/>
      <c r="F148" s="33" t="n"/>
      <c r="G148" s="33" t="n"/>
      <c r="H148" s="33" t="n"/>
      <c r="I148" s="33" t="n"/>
      <c r="J148" s="33" t="n"/>
      <c r="K148" s="33" t="n"/>
      <c r="L148" s="33" t="n"/>
      <c r="M148" s="33" t="n"/>
      <c r="N148" s="13">
        <f>IF(A148="","",A148&amp;"|"&amp;COUNTIF($A$2:A148,A148))</f>
        <v/>
      </c>
    </row>
    <row r="149">
      <c r="A149" s="33" t="n"/>
      <c r="B149" s="33" t="n"/>
      <c r="C149" s="33" t="n"/>
      <c r="D149" s="33" t="n"/>
      <c r="E149" s="33" t="n"/>
      <c r="F149" s="33" t="n"/>
      <c r="G149" s="33" t="n"/>
      <c r="H149" s="33" t="n"/>
      <c r="I149" s="33" t="n"/>
      <c r="J149" s="33" t="n"/>
      <c r="K149" s="33" t="n"/>
      <c r="L149" s="33" t="n"/>
      <c r="M149" s="33" t="n"/>
      <c r="N149" s="13">
        <f>IF(A149="","",A149&amp;"|"&amp;COUNTIF($A$2:A149,A149))</f>
        <v/>
      </c>
    </row>
    <row r="150">
      <c r="A150" s="33" t="n"/>
      <c r="B150" s="33" t="n"/>
      <c r="C150" s="33" t="n"/>
      <c r="D150" s="33" t="n"/>
      <c r="E150" s="33" t="n"/>
      <c r="F150" s="33" t="n"/>
      <c r="G150" s="33" t="n"/>
      <c r="H150" s="33" t="n"/>
      <c r="I150" s="33" t="n"/>
      <c r="J150" s="33" t="n"/>
      <c r="K150" s="33" t="n"/>
      <c r="L150" s="33" t="n"/>
      <c r="M150" s="33" t="n"/>
      <c r="N150" s="13">
        <f>IF(A150="","",A150&amp;"|"&amp;COUNTIF($A$2:A150,A150))</f>
        <v/>
      </c>
    </row>
    <row r="151">
      <c r="A151" s="33" t="n"/>
      <c r="B151" s="33" t="n"/>
      <c r="C151" s="33" t="n"/>
      <c r="D151" s="33" t="n"/>
      <c r="E151" s="33" t="n"/>
      <c r="F151" s="33" t="n"/>
      <c r="G151" s="33" t="n"/>
      <c r="H151" s="33" t="n"/>
      <c r="I151" s="33" t="n"/>
      <c r="J151" s="33" t="n"/>
      <c r="K151" s="33" t="n"/>
      <c r="L151" s="33" t="n"/>
      <c r="M151" s="33" t="n"/>
      <c r="N151" s="13">
        <f>IF(A151="","",A151&amp;"|"&amp;COUNTIF($A$2:A151,A151))</f>
        <v/>
      </c>
    </row>
    <row r="152">
      <c r="A152" s="33" t="n"/>
      <c r="B152" s="33" t="n"/>
      <c r="C152" s="33" t="n"/>
      <c r="D152" s="33" t="n"/>
      <c r="E152" s="33" t="n"/>
      <c r="F152" s="33" t="n"/>
      <c r="G152" s="33" t="n"/>
      <c r="H152" s="33" t="n"/>
      <c r="I152" s="33" t="n"/>
      <c r="J152" s="33" t="n"/>
      <c r="K152" s="33" t="n"/>
      <c r="L152" s="33" t="n"/>
      <c r="M152" s="33" t="n"/>
      <c r="N152" s="13">
        <f>IF(A152="","",A152&amp;"|"&amp;COUNTIF($A$2:A152,A152))</f>
        <v/>
      </c>
    </row>
    <row r="153">
      <c r="A153" s="33" t="n"/>
      <c r="B153" s="33" t="n"/>
      <c r="C153" s="33" t="n"/>
      <c r="D153" s="33" t="n"/>
      <c r="E153" s="33" t="n"/>
      <c r="F153" s="33" t="n"/>
      <c r="G153" s="33" t="n"/>
      <c r="H153" s="33" t="n"/>
      <c r="I153" s="33" t="n"/>
      <c r="J153" s="33" t="n"/>
      <c r="K153" s="33" t="n"/>
      <c r="L153" s="33" t="n"/>
      <c r="M153" s="33" t="n"/>
      <c r="N153" s="13">
        <f>IF(A153="","",A153&amp;"|"&amp;COUNTIF($A$2:A153,A153))</f>
        <v/>
      </c>
    </row>
    <row r="154">
      <c r="A154" s="33" t="n"/>
      <c r="B154" s="33" t="n"/>
      <c r="C154" s="33" t="n"/>
      <c r="D154" s="33" t="n"/>
      <c r="E154" s="33" t="n"/>
      <c r="F154" s="33" t="n"/>
      <c r="G154" s="33" t="n"/>
      <c r="H154" s="33" t="n"/>
      <c r="I154" s="33" t="n"/>
      <c r="J154" s="33" t="n"/>
      <c r="K154" s="33" t="n"/>
      <c r="L154" s="33" t="n"/>
      <c r="M154" s="33" t="n"/>
      <c r="N154" s="13">
        <f>IF(A154="","",A154&amp;"|"&amp;COUNTIF($A$2:A154,A154))</f>
        <v/>
      </c>
    </row>
    <row r="155">
      <c r="A155" s="33" t="n"/>
      <c r="B155" s="33" t="n"/>
      <c r="C155" s="33" t="n"/>
      <c r="D155" s="33" t="n"/>
      <c r="E155" s="33" t="n"/>
      <c r="F155" s="33" t="n"/>
      <c r="G155" s="33" t="n"/>
      <c r="H155" s="33" t="n"/>
      <c r="I155" s="33" t="n"/>
      <c r="J155" s="33" t="n"/>
      <c r="K155" s="33" t="n"/>
      <c r="L155" s="33" t="n"/>
      <c r="M155" s="33" t="n"/>
      <c r="N155" s="13">
        <f>IF(A155="","",A155&amp;"|"&amp;COUNTIF($A$2:A155,A155))</f>
        <v/>
      </c>
    </row>
    <row r="156">
      <c r="A156" s="33" t="n"/>
      <c r="B156" s="33" t="n"/>
      <c r="C156" s="33" t="n"/>
      <c r="D156" s="33" t="n"/>
      <c r="E156" s="33" t="n"/>
      <c r="F156" s="33" t="n"/>
      <c r="G156" s="33" t="n"/>
      <c r="H156" s="33" t="n"/>
      <c r="I156" s="33" t="n"/>
      <c r="J156" s="33" t="n"/>
      <c r="K156" s="33" t="n"/>
      <c r="L156" s="33" t="n"/>
      <c r="M156" s="33" t="n"/>
      <c r="N156" s="13">
        <f>IF(A156="","",A156&amp;"|"&amp;COUNTIF($A$2:A156,A156))</f>
        <v/>
      </c>
    </row>
    <row r="157">
      <c r="A157" s="33" t="n"/>
      <c r="B157" s="33" t="n"/>
      <c r="C157" s="33" t="n"/>
      <c r="D157" s="33" t="n"/>
      <c r="E157" s="33" t="n"/>
      <c r="F157" s="33" t="n"/>
      <c r="G157" s="33" t="n"/>
      <c r="H157" s="33" t="n"/>
      <c r="I157" s="33" t="n"/>
      <c r="J157" s="33" t="n"/>
      <c r="K157" s="33" t="n"/>
      <c r="L157" s="33" t="n"/>
      <c r="M157" s="33" t="n"/>
      <c r="N157" s="13">
        <f>IF(A157="","",A157&amp;"|"&amp;COUNTIF($A$2:A157,A157))</f>
        <v/>
      </c>
    </row>
    <row r="158">
      <c r="A158" s="33" t="n"/>
      <c r="B158" s="33" t="n"/>
      <c r="C158" s="33" t="n"/>
      <c r="D158" s="33" t="n"/>
      <c r="E158" s="33" t="n"/>
      <c r="F158" s="33" t="n"/>
      <c r="G158" s="33" t="n"/>
      <c r="H158" s="33" t="n"/>
      <c r="I158" s="33" t="n"/>
      <c r="J158" s="33" t="n"/>
      <c r="K158" s="33" t="n"/>
      <c r="L158" s="33" t="n"/>
      <c r="M158" s="33" t="n"/>
      <c r="N158" s="13">
        <f>IF(A158="","",A158&amp;"|"&amp;COUNTIF($A$2:A158,A158))</f>
        <v/>
      </c>
    </row>
    <row r="159">
      <c r="A159" s="33" t="n"/>
      <c r="B159" s="33" t="n"/>
      <c r="C159" s="33" t="n"/>
      <c r="D159" s="33" t="n"/>
      <c r="E159" s="33" t="n"/>
      <c r="F159" s="33" t="n"/>
      <c r="G159" s="33" t="n"/>
      <c r="H159" s="33" t="n"/>
      <c r="I159" s="33" t="n"/>
      <c r="J159" s="33" t="n"/>
      <c r="K159" s="33" t="n"/>
      <c r="L159" s="33" t="n"/>
      <c r="M159" s="33" t="n"/>
      <c r="N159" s="13">
        <f>IF(A159="","",A159&amp;"|"&amp;COUNTIF($A$2:A159,A159))</f>
        <v/>
      </c>
    </row>
    <row r="160">
      <c r="A160" s="33" t="n"/>
      <c r="B160" s="33" t="n"/>
      <c r="C160" s="33" t="n"/>
      <c r="D160" s="33" t="n"/>
      <c r="E160" s="33" t="n"/>
      <c r="F160" s="33" t="n"/>
      <c r="G160" s="33" t="n"/>
      <c r="H160" s="33" t="n"/>
      <c r="I160" s="33" t="n"/>
      <c r="J160" s="33" t="n"/>
      <c r="K160" s="33" t="n"/>
      <c r="L160" s="33" t="n"/>
      <c r="M160" s="33" t="n"/>
      <c r="N160" s="13">
        <f>IF(A160="","",A160&amp;"|"&amp;COUNTIF($A$2:A160,A160))</f>
        <v/>
      </c>
    </row>
    <row r="161">
      <c r="A161" s="33" t="n"/>
      <c r="B161" s="33" t="n"/>
      <c r="C161" s="33" t="n"/>
      <c r="D161" s="33" t="n"/>
      <c r="E161" s="33" t="n"/>
      <c r="F161" s="33" t="n"/>
      <c r="G161" s="33" t="n"/>
      <c r="H161" s="33" t="n"/>
      <c r="I161" s="33" t="n"/>
      <c r="J161" s="33" t="n"/>
      <c r="K161" s="33" t="n"/>
      <c r="L161" s="33" t="n"/>
      <c r="M161" s="33" t="n"/>
      <c r="N161" s="13">
        <f>IF(A161="","",A161&amp;"|"&amp;COUNTIF($A$2:A161,A161))</f>
        <v/>
      </c>
    </row>
    <row r="162">
      <c r="A162" s="33" t="n"/>
      <c r="B162" s="33" t="n"/>
      <c r="C162" s="33" t="n"/>
      <c r="D162" s="33" t="n"/>
      <c r="E162" s="33" t="n"/>
      <c r="F162" s="33" t="n"/>
      <c r="G162" s="33" t="n"/>
      <c r="H162" s="33" t="n"/>
      <c r="I162" s="33" t="n"/>
      <c r="J162" s="33" t="n"/>
      <c r="K162" s="33" t="n"/>
      <c r="L162" s="33" t="n"/>
      <c r="M162" s="33" t="n"/>
      <c r="N162" s="13">
        <f>IF(A162="","",A162&amp;"|"&amp;COUNTIF($A$2:A162,A162))</f>
        <v/>
      </c>
    </row>
    <row r="163">
      <c r="A163" s="33" t="n"/>
      <c r="B163" s="33" t="n"/>
      <c r="C163" s="33" t="n"/>
      <c r="D163" s="33" t="n"/>
      <c r="E163" s="33" t="n"/>
      <c r="F163" s="33" t="n"/>
      <c r="G163" s="33" t="n"/>
      <c r="H163" s="33" t="n"/>
      <c r="I163" s="33" t="n"/>
      <c r="J163" s="33" t="n"/>
      <c r="K163" s="33" t="n"/>
      <c r="L163" s="33" t="n"/>
      <c r="M163" s="33" t="n"/>
      <c r="N163" s="13">
        <f>IF(A163="","",A163&amp;"|"&amp;COUNTIF($A$2:A163,A163))</f>
        <v/>
      </c>
    </row>
    <row r="164">
      <c r="A164" s="33" t="n"/>
      <c r="B164" s="33" t="n"/>
      <c r="C164" s="33" t="n"/>
      <c r="D164" s="33" t="n"/>
      <c r="E164" s="33" t="n"/>
      <c r="F164" s="33" t="n"/>
      <c r="G164" s="33" t="n"/>
      <c r="H164" s="33" t="n"/>
      <c r="I164" s="33" t="n"/>
      <c r="J164" s="33" t="n"/>
      <c r="K164" s="33" t="n"/>
      <c r="L164" s="33" t="n"/>
      <c r="M164" s="33" t="n"/>
      <c r="N164" s="13">
        <f>IF(A164="","",A164&amp;"|"&amp;COUNTIF($A$2:A164,A164))</f>
        <v/>
      </c>
    </row>
    <row r="165">
      <c r="A165" s="33" t="n"/>
      <c r="B165" s="33" t="n"/>
      <c r="C165" s="33" t="n"/>
      <c r="D165" s="33" t="n"/>
      <c r="E165" s="33" t="n"/>
      <c r="F165" s="33" t="n"/>
      <c r="G165" s="33" t="n"/>
      <c r="H165" s="33" t="n"/>
      <c r="I165" s="33" t="n"/>
      <c r="J165" s="33" t="n"/>
      <c r="K165" s="33" t="n"/>
      <c r="L165" s="33" t="n"/>
      <c r="M165" s="33" t="n"/>
      <c r="N165" s="13">
        <f>IF(A165="","",A165&amp;"|"&amp;COUNTIF($A$2:A165,A165))</f>
        <v/>
      </c>
    </row>
    <row r="166">
      <c r="A166" s="33" t="n"/>
      <c r="B166" s="33" t="n"/>
      <c r="C166" s="33" t="n"/>
      <c r="D166" s="33" t="n"/>
      <c r="E166" s="33" t="n"/>
      <c r="F166" s="33" t="n"/>
      <c r="G166" s="33" t="n"/>
      <c r="H166" s="33" t="n"/>
      <c r="I166" s="33" t="n"/>
      <c r="J166" s="33" t="n"/>
      <c r="K166" s="33" t="n"/>
      <c r="L166" s="33" t="n"/>
      <c r="M166" s="33" t="n"/>
      <c r="N166" s="13">
        <f>IF(A166="","",A166&amp;"|"&amp;COUNTIF($A$2:A166,A166))</f>
        <v/>
      </c>
    </row>
    <row r="167">
      <c r="A167" s="33" t="n"/>
      <c r="B167" s="33" t="n"/>
      <c r="C167" s="33" t="n"/>
      <c r="D167" s="33" t="n"/>
      <c r="E167" s="33" t="n"/>
      <c r="F167" s="33" t="n"/>
      <c r="G167" s="33" t="n"/>
      <c r="H167" s="33" t="n"/>
      <c r="I167" s="33" t="n"/>
      <c r="J167" s="33" t="n"/>
      <c r="K167" s="33" t="n"/>
      <c r="L167" s="33" t="n"/>
      <c r="M167" s="33" t="n"/>
      <c r="N167" s="13">
        <f>IF(A167="","",A167&amp;"|"&amp;COUNTIF($A$2:A167,A167))</f>
        <v/>
      </c>
    </row>
    <row r="168">
      <c r="A168" s="33" t="n"/>
      <c r="B168" s="33" t="n"/>
      <c r="C168" s="33" t="n"/>
      <c r="D168" s="33" t="n"/>
      <c r="E168" s="33" t="n"/>
      <c r="F168" s="33" t="n"/>
      <c r="G168" s="33" t="n"/>
      <c r="H168" s="33" t="n"/>
      <c r="I168" s="33" t="n"/>
      <c r="J168" s="33" t="n"/>
      <c r="K168" s="33" t="n"/>
      <c r="L168" s="33" t="n"/>
      <c r="M168" s="33" t="n"/>
      <c r="N168" s="13">
        <f>IF(A168="","",A168&amp;"|"&amp;COUNTIF($A$2:A168,A168))</f>
        <v/>
      </c>
    </row>
    <row r="169">
      <c r="A169" s="33" t="n"/>
      <c r="B169" s="33" t="n"/>
      <c r="C169" s="33" t="n"/>
      <c r="D169" s="33" t="n"/>
      <c r="E169" s="33" t="n"/>
      <c r="F169" s="33" t="n"/>
      <c r="G169" s="33" t="n"/>
      <c r="H169" s="33" t="n"/>
      <c r="I169" s="33" t="n"/>
      <c r="J169" s="33" t="n"/>
      <c r="K169" s="33" t="n"/>
      <c r="L169" s="33" t="n"/>
      <c r="M169" s="33" t="n"/>
      <c r="N169" s="13">
        <f>IF(A169="","",A169&amp;"|"&amp;COUNTIF($A$2:A169,A169))</f>
        <v/>
      </c>
    </row>
    <row r="170">
      <c r="A170" s="33" t="n"/>
      <c r="B170" s="33" t="n"/>
      <c r="C170" s="33" t="n"/>
      <c r="D170" s="33" t="n"/>
      <c r="E170" s="33" t="n"/>
      <c r="F170" s="33" t="n"/>
      <c r="G170" s="33" t="n"/>
      <c r="H170" s="33" t="n"/>
      <c r="I170" s="33" t="n"/>
      <c r="J170" s="33" t="n"/>
      <c r="K170" s="33" t="n"/>
      <c r="L170" s="33" t="n"/>
      <c r="M170" s="33" t="n"/>
      <c r="N170" s="13">
        <f>IF(A170="","",A170&amp;"|"&amp;COUNTIF($A$2:A170,A170))</f>
        <v/>
      </c>
    </row>
    <row r="171">
      <c r="A171" s="33" t="n"/>
      <c r="B171" s="33" t="n"/>
      <c r="C171" s="33" t="n"/>
      <c r="D171" s="33" t="n"/>
      <c r="E171" s="33" t="n"/>
      <c r="F171" s="33" t="n"/>
      <c r="G171" s="33" t="n"/>
      <c r="H171" s="33" t="n"/>
      <c r="I171" s="33" t="n"/>
      <c r="J171" s="33" t="n"/>
      <c r="K171" s="33" t="n"/>
      <c r="L171" s="33" t="n"/>
      <c r="M171" s="33" t="n"/>
      <c r="N171" s="13">
        <f>IF(A171="","",A171&amp;"|"&amp;COUNTIF($A$2:A171,A171))</f>
        <v/>
      </c>
    </row>
    <row r="172">
      <c r="A172" s="33" t="n"/>
      <c r="B172" s="33" t="n"/>
      <c r="C172" s="33" t="n"/>
      <c r="D172" s="33" t="n"/>
      <c r="E172" s="33" t="n"/>
      <c r="F172" s="33" t="n"/>
      <c r="G172" s="33" t="n"/>
      <c r="H172" s="33" t="n"/>
      <c r="I172" s="33" t="n"/>
      <c r="J172" s="33" t="n"/>
      <c r="K172" s="33" t="n"/>
      <c r="L172" s="33" t="n"/>
      <c r="M172" s="33" t="n"/>
      <c r="N172" s="13">
        <f>IF(A172="","",A172&amp;"|"&amp;COUNTIF($A$2:A172,A172))</f>
        <v/>
      </c>
    </row>
    <row r="173">
      <c r="A173" s="33" t="n"/>
      <c r="B173" s="33" t="n"/>
      <c r="C173" s="33" t="n"/>
      <c r="D173" s="33" t="n"/>
      <c r="E173" s="33" t="n"/>
      <c r="F173" s="33" t="n"/>
      <c r="G173" s="33" t="n"/>
      <c r="H173" s="33" t="n"/>
      <c r="I173" s="33" t="n"/>
      <c r="J173" s="33" t="n"/>
      <c r="K173" s="33" t="n"/>
      <c r="L173" s="33" t="n"/>
      <c r="M173" s="33" t="n"/>
      <c r="N173" s="13">
        <f>IF(A173="","",A173&amp;"|"&amp;COUNTIF($A$2:A173,A173))</f>
        <v/>
      </c>
    </row>
    <row r="174">
      <c r="A174" s="33" t="n"/>
      <c r="B174" s="33" t="n"/>
      <c r="C174" s="33" t="n"/>
      <c r="D174" s="33" t="n"/>
      <c r="E174" s="33" t="n"/>
      <c r="F174" s="33" t="n"/>
      <c r="G174" s="33" t="n"/>
      <c r="H174" s="33" t="n"/>
      <c r="I174" s="33" t="n"/>
      <c r="J174" s="33" t="n"/>
      <c r="K174" s="33" t="n"/>
      <c r="L174" s="33" t="n"/>
      <c r="M174" s="33" t="n"/>
      <c r="N174" s="13">
        <f>IF(A174="","",A174&amp;"|"&amp;COUNTIF($A$2:A174,A174))</f>
        <v/>
      </c>
    </row>
    <row r="175">
      <c r="A175" s="33" t="n"/>
      <c r="B175" s="33" t="n"/>
      <c r="C175" s="33" t="n"/>
      <c r="D175" s="33" t="n"/>
      <c r="E175" s="33" t="n"/>
      <c r="F175" s="33" t="n"/>
      <c r="G175" s="33" t="n"/>
      <c r="H175" s="33" t="n"/>
      <c r="I175" s="33" t="n"/>
      <c r="J175" s="33" t="n"/>
      <c r="K175" s="33" t="n"/>
      <c r="L175" s="33" t="n"/>
      <c r="M175" s="33" t="n"/>
      <c r="N175" s="13">
        <f>IF(A175="","",A175&amp;"|"&amp;COUNTIF($A$2:A175,A175))</f>
        <v/>
      </c>
    </row>
    <row r="176">
      <c r="A176" s="33" t="n"/>
      <c r="B176" s="33" t="n"/>
      <c r="C176" s="33" t="n"/>
      <c r="D176" s="33" t="n"/>
      <c r="E176" s="33" t="n"/>
      <c r="F176" s="33" t="n"/>
      <c r="G176" s="33" t="n"/>
      <c r="H176" s="33" t="n"/>
      <c r="I176" s="33" t="n"/>
      <c r="J176" s="33" t="n"/>
      <c r="K176" s="33" t="n"/>
      <c r="L176" s="33" t="n"/>
      <c r="M176" s="33" t="n"/>
      <c r="N176" s="13">
        <f>IF(A176="","",A176&amp;"|"&amp;COUNTIF($A$2:A176,A176))</f>
        <v/>
      </c>
    </row>
    <row r="177">
      <c r="A177" s="33" t="n"/>
      <c r="B177" s="33" t="n"/>
      <c r="C177" s="33" t="n"/>
      <c r="D177" s="33" t="n"/>
      <c r="E177" s="33" t="n"/>
      <c r="F177" s="33" t="n"/>
      <c r="G177" s="33" t="n"/>
      <c r="H177" s="33" t="n"/>
      <c r="I177" s="33" t="n"/>
      <c r="J177" s="33" t="n"/>
      <c r="K177" s="33" t="n"/>
      <c r="L177" s="33" t="n"/>
      <c r="M177" s="33" t="n"/>
      <c r="N177" s="13">
        <f>IF(A177="","",A177&amp;"|"&amp;COUNTIF($A$2:A177,A177))</f>
        <v/>
      </c>
    </row>
    <row r="178">
      <c r="A178" s="33" t="n"/>
      <c r="B178" s="33" t="n"/>
      <c r="C178" s="33" t="n"/>
      <c r="D178" s="33" t="n"/>
      <c r="E178" s="33" t="n"/>
      <c r="F178" s="33" t="n"/>
      <c r="G178" s="33" t="n"/>
      <c r="H178" s="33" t="n"/>
      <c r="I178" s="33" t="n"/>
      <c r="J178" s="33" t="n"/>
      <c r="K178" s="33" t="n"/>
      <c r="L178" s="33" t="n"/>
      <c r="M178" s="33" t="n"/>
      <c r="N178" s="13">
        <f>IF(A178="","",A178&amp;"|"&amp;COUNTIF($A$2:A178,A178))</f>
        <v/>
      </c>
    </row>
    <row r="179">
      <c r="A179" s="33" t="n"/>
      <c r="B179" s="33" t="n"/>
      <c r="C179" s="33" t="n"/>
      <c r="D179" s="33" t="n"/>
      <c r="E179" s="33" t="n"/>
      <c r="F179" s="33" t="n"/>
      <c r="G179" s="33" t="n"/>
      <c r="H179" s="33" t="n"/>
      <c r="I179" s="33" t="n"/>
      <c r="J179" s="33" t="n"/>
      <c r="K179" s="33" t="n"/>
      <c r="L179" s="33" t="n"/>
      <c r="M179" s="33" t="n"/>
      <c r="N179" s="13">
        <f>IF(A179="","",A179&amp;"|"&amp;COUNTIF($A$2:A179,A179))</f>
        <v/>
      </c>
    </row>
    <row r="180">
      <c r="A180" s="33" t="n"/>
      <c r="B180" s="33" t="n"/>
      <c r="C180" s="33" t="n"/>
      <c r="D180" s="33" t="n"/>
      <c r="E180" s="33" t="n"/>
      <c r="F180" s="33" t="n"/>
      <c r="G180" s="33" t="n"/>
      <c r="H180" s="33" t="n"/>
      <c r="I180" s="33" t="n"/>
      <c r="J180" s="33" t="n"/>
      <c r="K180" s="33" t="n"/>
      <c r="L180" s="33" t="n"/>
      <c r="M180" s="33" t="n"/>
      <c r="N180" s="13">
        <f>IF(A180="","",A180&amp;"|"&amp;COUNTIF($A$2:A180,A180))</f>
        <v/>
      </c>
    </row>
    <row r="181">
      <c r="A181" s="33" t="n"/>
      <c r="B181" s="33" t="n"/>
      <c r="C181" s="33" t="n"/>
      <c r="D181" s="33" t="n"/>
      <c r="E181" s="33" t="n"/>
      <c r="F181" s="33" t="n"/>
      <c r="G181" s="33" t="n"/>
      <c r="H181" s="33" t="n"/>
      <c r="I181" s="33" t="n"/>
      <c r="J181" s="33" t="n"/>
      <c r="K181" s="33" t="n"/>
      <c r="L181" s="33" t="n"/>
      <c r="M181" s="33" t="n"/>
      <c r="N181" s="13">
        <f>IF(A181="","",A181&amp;"|"&amp;COUNTIF($A$2:A181,A181))</f>
        <v/>
      </c>
    </row>
    <row r="182">
      <c r="A182" s="33" t="n"/>
      <c r="B182" s="33" t="n"/>
      <c r="C182" s="33" t="n"/>
      <c r="D182" s="33" t="n"/>
      <c r="E182" s="33" t="n"/>
      <c r="F182" s="33" t="n"/>
      <c r="G182" s="33" t="n"/>
      <c r="H182" s="33" t="n"/>
      <c r="I182" s="33" t="n"/>
      <c r="J182" s="33" t="n"/>
      <c r="K182" s="33" t="n"/>
      <c r="L182" s="33" t="n"/>
      <c r="M182" s="33" t="n"/>
      <c r="N182" s="13">
        <f>IF(A182="","",A182&amp;"|"&amp;COUNTIF($A$2:A182,A182))</f>
        <v/>
      </c>
    </row>
    <row r="183">
      <c r="A183" s="33" t="n"/>
      <c r="B183" s="33" t="n"/>
      <c r="C183" s="33" t="n"/>
      <c r="D183" s="33" t="n"/>
      <c r="E183" s="33" t="n"/>
      <c r="F183" s="33" t="n"/>
      <c r="G183" s="33" t="n"/>
      <c r="H183" s="33" t="n"/>
      <c r="I183" s="33" t="n"/>
      <c r="J183" s="33" t="n"/>
      <c r="K183" s="33" t="n"/>
      <c r="L183" s="33" t="n"/>
      <c r="M183" s="33" t="n"/>
      <c r="N183" s="13">
        <f>IF(A183="","",A183&amp;"|"&amp;COUNTIF($A$2:A183,A183))</f>
        <v/>
      </c>
    </row>
    <row r="184">
      <c r="A184" s="33" t="n"/>
      <c r="B184" s="33" t="n"/>
      <c r="C184" s="33" t="n"/>
      <c r="D184" s="33" t="n"/>
      <c r="E184" s="33" t="n"/>
      <c r="F184" s="33" t="n"/>
      <c r="G184" s="33" t="n"/>
      <c r="H184" s="33" t="n"/>
      <c r="I184" s="33" t="n"/>
      <c r="J184" s="33" t="n"/>
      <c r="K184" s="33" t="n"/>
      <c r="L184" s="33" t="n"/>
      <c r="M184" s="33" t="n"/>
      <c r="N184" s="13">
        <f>IF(A184="","",A184&amp;"|"&amp;COUNTIF($A$2:A184,A184))</f>
        <v/>
      </c>
    </row>
    <row r="185">
      <c r="A185" s="33" t="n"/>
      <c r="B185" s="33" t="n"/>
      <c r="C185" s="33" t="n"/>
      <c r="D185" s="33" t="n"/>
      <c r="E185" s="33" t="n"/>
      <c r="F185" s="33" t="n"/>
      <c r="G185" s="33" t="n"/>
      <c r="H185" s="33" t="n"/>
      <c r="I185" s="33" t="n"/>
      <c r="J185" s="33" t="n"/>
      <c r="K185" s="33" t="n"/>
      <c r="L185" s="33" t="n"/>
      <c r="M185" s="33" t="n"/>
      <c r="N185" s="13">
        <f>IF(A185="","",A185&amp;"|"&amp;COUNTIF($A$2:A185,A185))</f>
        <v/>
      </c>
    </row>
    <row r="186">
      <c r="A186" s="33" t="n"/>
      <c r="B186" s="33" t="n"/>
      <c r="C186" s="33" t="n"/>
      <c r="D186" s="33" t="n"/>
      <c r="E186" s="33" t="n"/>
      <c r="F186" s="33" t="n"/>
      <c r="G186" s="33" t="n"/>
      <c r="H186" s="33" t="n"/>
      <c r="I186" s="33" t="n"/>
      <c r="J186" s="33" t="n"/>
      <c r="K186" s="33" t="n"/>
      <c r="L186" s="33" t="n"/>
      <c r="M186" s="33" t="n"/>
      <c r="N186" s="13">
        <f>IF(A186="","",A186&amp;"|"&amp;COUNTIF($A$2:A186,A186))</f>
        <v/>
      </c>
    </row>
    <row r="187">
      <c r="A187" s="33" t="n"/>
      <c r="B187" s="33" t="n"/>
      <c r="C187" s="33" t="n"/>
      <c r="D187" s="33" t="n"/>
      <c r="E187" s="33" t="n"/>
      <c r="F187" s="33" t="n"/>
      <c r="G187" s="33" t="n"/>
      <c r="H187" s="33" t="n"/>
      <c r="I187" s="33" t="n"/>
      <c r="J187" s="33" t="n"/>
      <c r="K187" s="33" t="n"/>
      <c r="L187" s="33" t="n"/>
      <c r="M187" s="33" t="n"/>
      <c r="N187" s="13">
        <f>IF(A187="","",A187&amp;"|"&amp;COUNTIF($A$2:A187,A187))</f>
        <v/>
      </c>
    </row>
    <row r="188">
      <c r="A188" s="33" t="n"/>
      <c r="B188" s="33" t="n"/>
      <c r="C188" s="33" t="n"/>
      <c r="D188" s="33" t="n"/>
      <c r="E188" s="33" t="n"/>
      <c r="F188" s="33" t="n"/>
      <c r="G188" s="33" t="n"/>
      <c r="H188" s="33" t="n"/>
      <c r="I188" s="33" t="n"/>
      <c r="J188" s="33" t="n"/>
      <c r="K188" s="33" t="n"/>
      <c r="L188" s="33" t="n"/>
      <c r="M188" s="33" t="n"/>
      <c r="N188" s="13">
        <f>IF(A188="","",A188&amp;"|"&amp;COUNTIF($A$2:A188,A188))</f>
        <v/>
      </c>
    </row>
    <row r="189">
      <c r="A189" s="33" t="n"/>
      <c r="B189" s="33" t="n"/>
      <c r="C189" s="33" t="n"/>
      <c r="D189" s="33" t="n"/>
      <c r="E189" s="33" t="n"/>
      <c r="F189" s="33" t="n"/>
      <c r="G189" s="33" t="n"/>
      <c r="H189" s="33" t="n"/>
      <c r="I189" s="33" t="n"/>
      <c r="J189" s="33" t="n"/>
      <c r="K189" s="33" t="n"/>
      <c r="L189" s="33" t="n"/>
      <c r="M189" s="33" t="n"/>
      <c r="N189" s="13">
        <f>IF(A189="","",A189&amp;"|"&amp;COUNTIF($A$2:A189,A189))</f>
        <v/>
      </c>
    </row>
    <row r="190">
      <c r="A190" s="33" t="n"/>
      <c r="B190" s="33" t="n"/>
      <c r="C190" s="33" t="n"/>
      <c r="D190" s="33" t="n"/>
      <c r="E190" s="33" t="n"/>
      <c r="F190" s="33" t="n"/>
      <c r="G190" s="33" t="n"/>
      <c r="H190" s="33" t="n"/>
      <c r="I190" s="33" t="n"/>
      <c r="J190" s="33" t="n"/>
      <c r="K190" s="33" t="n"/>
      <c r="L190" s="33" t="n"/>
      <c r="M190" s="33" t="n"/>
      <c r="N190" s="13">
        <f>IF(A190="","",A190&amp;"|"&amp;COUNTIF($A$2:A190,A190))</f>
        <v/>
      </c>
    </row>
    <row r="191">
      <c r="A191" s="33" t="n"/>
      <c r="B191" s="33" t="n"/>
      <c r="C191" s="33" t="n"/>
      <c r="D191" s="33" t="n"/>
      <c r="E191" s="33" t="n"/>
      <c r="F191" s="33" t="n"/>
      <c r="G191" s="33" t="n"/>
      <c r="H191" s="33" t="n"/>
      <c r="I191" s="33" t="n"/>
      <c r="J191" s="33" t="n"/>
      <c r="K191" s="33" t="n"/>
      <c r="L191" s="33" t="n"/>
      <c r="M191" s="33" t="n"/>
      <c r="N191" s="13">
        <f>IF(A191="","",A191&amp;"|"&amp;COUNTIF($A$2:A191,A191))</f>
        <v/>
      </c>
    </row>
    <row r="192">
      <c r="A192" s="33" t="n"/>
      <c r="B192" s="33" t="n"/>
      <c r="C192" s="33" t="n"/>
      <c r="D192" s="33" t="n"/>
      <c r="E192" s="33" t="n"/>
      <c r="F192" s="33" t="n"/>
      <c r="G192" s="33" t="n"/>
      <c r="H192" s="33" t="n"/>
      <c r="I192" s="33" t="n"/>
      <c r="J192" s="33" t="n"/>
      <c r="K192" s="33" t="n"/>
      <c r="L192" s="33" t="n"/>
      <c r="M192" s="33" t="n"/>
      <c r="N192" s="13">
        <f>IF(A192="","",A192&amp;"|"&amp;COUNTIF($A$2:A192,A192))</f>
        <v/>
      </c>
    </row>
    <row r="193">
      <c r="A193" s="33" t="n"/>
      <c r="B193" s="33" t="n"/>
      <c r="C193" s="33" t="n"/>
      <c r="D193" s="33" t="n"/>
      <c r="E193" s="33" t="n"/>
      <c r="F193" s="33" t="n"/>
      <c r="G193" s="33" t="n"/>
      <c r="H193" s="33" t="n"/>
      <c r="I193" s="33" t="n"/>
      <c r="J193" s="33" t="n"/>
      <c r="K193" s="33" t="n"/>
      <c r="L193" s="33" t="n"/>
      <c r="M193" s="33" t="n"/>
      <c r="N193" s="13">
        <f>IF(A193="","",A193&amp;"|"&amp;COUNTIF($A$2:A193,A193))</f>
        <v/>
      </c>
    </row>
    <row r="194">
      <c r="A194" s="33" t="n"/>
      <c r="B194" s="33" t="n"/>
      <c r="C194" s="33" t="n"/>
      <c r="D194" s="33" t="n"/>
      <c r="E194" s="33" t="n"/>
      <c r="F194" s="33" t="n"/>
      <c r="G194" s="33" t="n"/>
      <c r="H194" s="33" t="n"/>
      <c r="I194" s="33" t="n"/>
      <c r="J194" s="33" t="n"/>
      <c r="K194" s="33" t="n"/>
      <c r="L194" s="33" t="n"/>
      <c r="M194" s="33" t="n"/>
      <c r="N194" s="13">
        <f>IF(A194="","",A194&amp;"|"&amp;COUNTIF($A$2:A194,A194))</f>
        <v/>
      </c>
    </row>
    <row r="195">
      <c r="A195" s="33" t="n"/>
      <c r="B195" s="33" t="n"/>
      <c r="C195" s="33" t="n"/>
      <c r="D195" s="33" t="n"/>
      <c r="E195" s="33" t="n"/>
      <c r="F195" s="33" t="n"/>
      <c r="G195" s="33" t="n"/>
      <c r="H195" s="33" t="n"/>
      <c r="I195" s="33" t="n"/>
      <c r="J195" s="33" t="n"/>
      <c r="K195" s="33" t="n"/>
      <c r="L195" s="33" t="n"/>
      <c r="M195" s="33" t="n"/>
      <c r="N195" s="13">
        <f>IF(A195="","",A195&amp;"|"&amp;COUNTIF($A$2:A195,A195))</f>
        <v/>
      </c>
    </row>
    <row r="196">
      <c r="A196" s="33" t="n"/>
      <c r="B196" s="33" t="n"/>
      <c r="C196" s="33" t="n"/>
      <c r="D196" s="33" t="n"/>
      <c r="E196" s="33" t="n"/>
      <c r="F196" s="33" t="n"/>
      <c r="G196" s="33" t="n"/>
      <c r="H196" s="33" t="n"/>
      <c r="I196" s="33" t="n"/>
      <c r="J196" s="33" t="n"/>
      <c r="K196" s="33" t="n"/>
      <c r="L196" s="33" t="n"/>
      <c r="M196" s="33" t="n"/>
      <c r="N196" s="13">
        <f>IF(A196="","",A196&amp;"|"&amp;COUNTIF($A$2:A196,A196))</f>
        <v/>
      </c>
    </row>
    <row r="197">
      <c r="A197" s="33" t="n"/>
      <c r="B197" s="33" t="n"/>
      <c r="C197" s="33" t="n"/>
      <c r="D197" s="33" t="n"/>
      <c r="E197" s="33" t="n"/>
      <c r="F197" s="33" t="n"/>
      <c r="G197" s="33" t="n"/>
      <c r="H197" s="33" t="n"/>
      <c r="I197" s="33" t="n"/>
      <c r="J197" s="33" t="n"/>
      <c r="K197" s="33" t="n"/>
      <c r="L197" s="33" t="n"/>
      <c r="M197" s="33" t="n"/>
      <c r="N197" s="13">
        <f>IF(A197="","",A197&amp;"|"&amp;COUNTIF($A$2:A197,A197))</f>
        <v/>
      </c>
    </row>
    <row r="198">
      <c r="A198" s="33" t="n"/>
      <c r="B198" s="33" t="n"/>
      <c r="C198" s="33" t="n"/>
      <c r="D198" s="33" t="n"/>
      <c r="E198" s="33" t="n"/>
      <c r="F198" s="33" t="n"/>
      <c r="G198" s="33" t="n"/>
      <c r="H198" s="33" t="n"/>
      <c r="I198" s="33" t="n"/>
      <c r="J198" s="33" t="n"/>
      <c r="K198" s="33" t="n"/>
      <c r="L198" s="33" t="n"/>
      <c r="M198" s="33" t="n"/>
      <c r="N198" s="13">
        <f>IF(A198="","",A198&amp;"|"&amp;COUNTIF($A$2:A198,A198))</f>
        <v/>
      </c>
    </row>
    <row r="199">
      <c r="A199" s="33" t="n"/>
      <c r="B199" s="33" t="n"/>
      <c r="C199" s="33" t="n"/>
      <c r="D199" s="33" t="n"/>
      <c r="E199" s="33" t="n"/>
      <c r="F199" s="33" t="n"/>
      <c r="G199" s="33" t="n"/>
      <c r="H199" s="33" t="n"/>
      <c r="I199" s="33" t="n"/>
      <c r="J199" s="33" t="n"/>
      <c r="K199" s="33" t="n"/>
      <c r="L199" s="33" t="n"/>
      <c r="M199" s="33" t="n"/>
      <c r="N199" s="13">
        <f>IF(A199="","",A199&amp;"|"&amp;COUNTIF($A$2:A199,A199))</f>
        <v/>
      </c>
    </row>
    <row r="200">
      <c r="A200" s="33" t="n"/>
      <c r="B200" s="33" t="n"/>
      <c r="C200" s="33" t="n"/>
      <c r="D200" s="33" t="n"/>
      <c r="E200" s="33" t="n"/>
      <c r="F200" s="33" t="n"/>
      <c r="G200" s="33" t="n"/>
      <c r="H200" s="33" t="n"/>
      <c r="I200" s="33" t="n"/>
      <c r="J200" s="33" t="n"/>
      <c r="K200" s="33" t="n"/>
      <c r="L200" s="33" t="n"/>
      <c r="M200" s="33" t="n"/>
      <c r="N200" s="13">
        <f>IF(A200="","",A200&amp;"|"&amp;COUNTIF($A$2:A200,A200))</f>
        <v/>
      </c>
    </row>
    <row r="201">
      <c r="A201" s="33" t="n"/>
      <c r="B201" s="33" t="n"/>
      <c r="C201" s="33" t="n"/>
      <c r="D201" s="33" t="n"/>
      <c r="E201" s="33" t="n"/>
      <c r="F201" s="33" t="n"/>
      <c r="G201" s="33" t="n"/>
      <c r="H201" s="33" t="n"/>
      <c r="I201" s="33" t="n"/>
      <c r="J201" s="33" t="n"/>
      <c r="K201" s="33" t="n"/>
      <c r="L201" s="33" t="n"/>
      <c r="M201" s="33" t="n"/>
      <c r="N201" s="13">
        <f>IF(A201="","",A201&amp;"|"&amp;COUNTIF($A$2:A201,A201))</f>
        <v/>
      </c>
    </row>
    <row r="202">
      <c r="A202" s="33" t="n"/>
      <c r="B202" s="33" t="n"/>
      <c r="C202" s="33" t="n"/>
      <c r="D202" s="33" t="n"/>
      <c r="E202" s="33" t="n"/>
      <c r="F202" s="33" t="n"/>
      <c r="G202" s="33" t="n"/>
      <c r="H202" s="33" t="n"/>
      <c r="I202" s="33" t="n"/>
      <c r="J202" s="33" t="n"/>
      <c r="K202" s="33" t="n"/>
      <c r="L202" s="33" t="n"/>
      <c r="M202" s="33" t="n"/>
      <c r="N202" s="13">
        <f>IF(A202="","",A202&amp;"|"&amp;COUNTIF($A$2:A202,A202))</f>
        <v/>
      </c>
    </row>
    <row r="203">
      <c r="A203" s="33" t="n"/>
      <c r="B203" s="33" t="n"/>
      <c r="C203" s="33" t="n"/>
      <c r="D203" s="33" t="n"/>
      <c r="E203" s="33" t="n"/>
      <c r="F203" s="33" t="n"/>
      <c r="G203" s="33" t="n"/>
      <c r="H203" s="33" t="n"/>
      <c r="I203" s="33" t="n"/>
      <c r="J203" s="33" t="n"/>
      <c r="K203" s="33" t="n"/>
      <c r="L203" s="33" t="n"/>
      <c r="M203" s="33" t="n"/>
      <c r="N203" s="13">
        <f>IF(A203="","",A203&amp;"|"&amp;COUNTIF($A$2:A203,A203))</f>
        <v/>
      </c>
    </row>
    <row r="204">
      <c r="A204" s="33" t="n"/>
      <c r="B204" s="33" t="n"/>
      <c r="C204" s="33" t="n"/>
      <c r="D204" s="33" t="n"/>
      <c r="E204" s="33" t="n"/>
      <c r="F204" s="33" t="n"/>
      <c r="G204" s="33" t="n"/>
      <c r="H204" s="33" t="n"/>
      <c r="I204" s="33" t="n"/>
      <c r="J204" s="33" t="n"/>
      <c r="K204" s="33" t="n"/>
      <c r="L204" s="33" t="n"/>
      <c r="M204" s="33" t="n"/>
      <c r="N204" s="13">
        <f>IF(A204="","",A204&amp;"|"&amp;COUNTIF($A$2:A204,A204))</f>
        <v/>
      </c>
    </row>
    <row r="205">
      <c r="A205" s="33" t="n"/>
      <c r="B205" s="33" t="n"/>
      <c r="C205" s="33" t="n"/>
      <c r="D205" s="33" t="n"/>
      <c r="E205" s="33" t="n"/>
      <c r="F205" s="33" t="n"/>
      <c r="G205" s="33" t="n"/>
      <c r="H205" s="33" t="n"/>
      <c r="I205" s="33" t="n"/>
      <c r="J205" s="33" t="n"/>
      <c r="K205" s="33" t="n"/>
      <c r="L205" s="33" t="n"/>
      <c r="M205" s="33" t="n"/>
      <c r="N205" s="13">
        <f>IF(A205="","",A205&amp;"|"&amp;COUNTIF($A$2:A205,A205))</f>
        <v/>
      </c>
    </row>
    <row r="206">
      <c r="A206" s="33" t="n"/>
      <c r="B206" s="33" t="n"/>
      <c r="C206" s="33" t="n"/>
      <c r="D206" s="33" t="n"/>
      <c r="E206" s="33" t="n"/>
      <c r="F206" s="33" t="n"/>
      <c r="G206" s="33" t="n"/>
      <c r="H206" s="33" t="n"/>
      <c r="I206" s="33" t="n"/>
      <c r="J206" s="33" t="n"/>
      <c r="K206" s="33" t="n"/>
      <c r="L206" s="33" t="n"/>
      <c r="M206" s="33" t="n"/>
      <c r="N206" s="13">
        <f>IF(A206="","",A206&amp;"|"&amp;COUNTIF($A$2:A206,A206))</f>
        <v/>
      </c>
    </row>
    <row r="207">
      <c r="A207" s="33" t="n"/>
      <c r="B207" s="33" t="n"/>
      <c r="C207" s="33" t="n"/>
      <c r="D207" s="33" t="n"/>
      <c r="E207" s="33" t="n"/>
      <c r="F207" s="33" t="n"/>
      <c r="G207" s="33" t="n"/>
      <c r="H207" s="33" t="n"/>
      <c r="I207" s="33" t="n"/>
      <c r="J207" s="33" t="n"/>
      <c r="K207" s="33" t="n"/>
      <c r="L207" s="33" t="n"/>
      <c r="M207" s="33" t="n"/>
      <c r="N207" s="13">
        <f>IF(A207="","",A207&amp;"|"&amp;COUNTIF($A$2:A207,A207))</f>
        <v/>
      </c>
    </row>
    <row r="208">
      <c r="A208" s="33" t="n"/>
      <c r="B208" s="33" t="n"/>
      <c r="C208" s="33" t="n"/>
      <c r="D208" s="33" t="n"/>
      <c r="E208" s="33" t="n"/>
      <c r="F208" s="33" t="n"/>
      <c r="G208" s="33" t="n"/>
      <c r="H208" s="33" t="n"/>
      <c r="I208" s="33" t="n"/>
      <c r="J208" s="33" t="n"/>
      <c r="K208" s="33" t="n"/>
      <c r="L208" s="33" t="n"/>
      <c r="M208" s="33" t="n"/>
      <c r="N208" s="13">
        <f>IF(A208="","",A208&amp;"|"&amp;COUNTIF($A$2:A208,A208))</f>
        <v/>
      </c>
    </row>
    <row r="209">
      <c r="A209" s="33" t="n"/>
      <c r="B209" s="33" t="n"/>
      <c r="C209" s="33" t="n"/>
      <c r="D209" s="33" t="n"/>
      <c r="E209" s="33" t="n"/>
      <c r="F209" s="33" t="n"/>
      <c r="G209" s="33" t="n"/>
      <c r="H209" s="33" t="n"/>
      <c r="I209" s="33" t="n"/>
      <c r="J209" s="33" t="n"/>
      <c r="K209" s="33" t="n"/>
      <c r="L209" s="33" t="n"/>
      <c r="M209" s="33" t="n"/>
      <c r="N209" s="13">
        <f>IF(A209="","",A209&amp;"|"&amp;COUNTIF($A$2:A209,A209))</f>
        <v/>
      </c>
    </row>
    <row r="210">
      <c r="A210" s="33" t="n"/>
      <c r="B210" s="33" t="n"/>
      <c r="C210" s="33" t="n"/>
      <c r="D210" s="33" t="n"/>
      <c r="E210" s="33" t="n"/>
      <c r="F210" s="33" t="n"/>
      <c r="G210" s="33" t="n"/>
      <c r="H210" s="33" t="n"/>
      <c r="I210" s="33" t="n"/>
      <c r="J210" s="33" t="n"/>
      <c r="K210" s="33" t="n"/>
      <c r="L210" s="33" t="n"/>
      <c r="M210" s="33" t="n"/>
      <c r="N210" s="13">
        <f>IF(A210="","",A210&amp;"|"&amp;COUNTIF($A$2:A210,A210))</f>
        <v/>
      </c>
    </row>
    <row r="211">
      <c r="A211" s="33" t="n"/>
      <c r="B211" s="33" t="n"/>
      <c r="C211" s="33" t="n"/>
      <c r="D211" s="33" t="n"/>
      <c r="E211" s="33" t="n"/>
      <c r="F211" s="33" t="n"/>
      <c r="G211" s="33" t="n"/>
      <c r="H211" s="33" t="n"/>
      <c r="I211" s="33" t="n"/>
      <c r="J211" s="33" t="n"/>
      <c r="K211" s="33" t="n"/>
      <c r="L211" s="33" t="n"/>
      <c r="M211" s="33" t="n"/>
      <c r="N211" s="13">
        <f>IF(A211="","",A211&amp;"|"&amp;COUNTIF($A$2:A211,A211))</f>
        <v/>
      </c>
    </row>
    <row r="212">
      <c r="A212" s="33" t="n"/>
      <c r="B212" s="33" t="n"/>
      <c r="C212" s="33" t="n"/>
      <c r="D212" s="33" t="n"/>
      <c r="E212" s="33" t="n"/>
      <c r="F212" s="33" t="n"/>
      <c r="G212" s="33" t="n"/>
      <c r="H212" s="33" t="n"/>
      <c r="I212" s="33" t="n"/>
      <c r="J212" s="33" t="n"/>
      <c r="K212" s="33" t="n"/>
      <c r="L212" s="33" t="n"/>
      <c r="M212" s="33" t="n"/>
      <c r="N212" s="13">
        <f>IF(A212="","",A212&amp;"|"&amp;COUNTIF($A$2:A212,A212))</f>
        <v/>
      </c>
    </row>
    <row r="213">
      <c r="A213" s="33" t="n"/>
      <c r="B213" s="33" t="n"/>
      <c r="C213" s="33" t="n"/>
      <c r="D213" s="33" t="n"/>
      <c r="E213" s="33" t="n"/>
      <c r="F213" s="33" t="n"/>
      <c r="G213" s="33" t="n"/>
      <c r="H213" s="33" t="n"/>
      <c r="I213" s="33" t="n"/>
      <c r="J213" s="33" t="n"/>
      <c r="K213" s="33" t="n"/>
      <c r="L213" s="33" t="n"/>
      <c r="M213" s="33" t="n"/>
      <c r="N213" s="13">
        <f>IF(A213="","",A213&amp;"|"&amp;COUNTIF($A$2:A213,A213))</f>
        <v/>
      </c>
    </row>
    <row r="214">
      <c r="A214" s="33" t="n"/>
      <c r="B214" s="33" t="n"/>
      <c r="C214" s="33" t="n"/>
      <c r="D214" s="33" t="n"/>
      <c r="E214" s="33" t="n"/>
      <c r="F214" s="33" t="n"/>
      <c r="G214" s="33" t="n"/>
      <c r="H214" s="33" t="n"/>
      <c r="I214" s="33" t="n"/>
      <c r="J214" s="33" t="n"/>
      <c r="K214" s="33" t="n"/>
      <c r="L214" s="33" t="n"/>
      <c r="M214" s="33" t="n"/>
      <c r="N214" s="13">
        <f>IF(A214="","",A214&amp;"|"&amp;COUNTIF($A$2:A214,A214))</f>
        <v/>
      </c>
    </row>
    <row r="215">
      <c r="A215" s="33" t="n"/>
      <c r="B215" s="33" t="n"/>
      <c r="C215" s="33" t="n"/>
      <c r="D215" s="33" t="n"/>
      <c r="E215" s="33" t="n"/>
      <c r="F215" s="33" t="n"/>
      <c r="G215" s="33" t="n"/>
      <c r="H215" s="33" t="n"/>
      <c r="I215" s="33" t="n"/>
      <c r="J215" s="33" t="n"/>
      <c r="K215" s="33" t="n"/>
      <c r="L215" s="33" t="n"/>
      <c r="M215" s="33" t="n"/>
      <c r="N215" s="13">
        <f>IF(A215="","",A215&amp;"|"&amp;COUNTIF($A$2:A215,A215))</f>
        <v/>
      </c>
    </row>
    <row r="216">
      <c r="A216" s="33" t="n"/>
      <c r="B216" s="33" t="n"/>
      <c r="C216" s="33" t="n"/>
      <c r="D216" s="33" t="n"/>
      <c r="E216" s="33" t="n"/>
      <c r="F216" s="33" t="n"/>
      <c r="G216" s="33" t="n"/>
      <c r="H216" s="33" t="n"/>
      <c r="I216" s="33" t="n"/>
      <c r="J216" s="33" t="n"/>
      <c r="K216" s="33" t="n"/>
      <c r="L216" s="33" t="n"/>
      <c r="M216" s="33" t="n"/>
      <c r="N216" s="13">
        <f>IF(A216="","",A216&amp;"|"&amp;COUNTIF($A$2:A216,A216))</f>
        <v/>
      </c>
    </row>
    <row r="217">
      <c r="A217" s="33" t="n"/>
      <c r="B217" s="33" t="n"/>
      <c r="C217" s="33" t="n"/>
      <c r="D217" s="33" t="n"/>
      <c r="E217" s="33" t="n"/>
      <c r="F217" s="33" t="n"/>
      <c r="G217" s="33" t="n"/>
      <c r="H217" s="33" t="n"/>
      <c r="I217" s="33" t="n"/>
      <c r="J217" s="33" t="n"/>
      <c r="K217" s="33" t="n"/>
      <c r="L217" s="33" t="n"/>
      <c r="M217" s="33" t="n"/>
      <c r="N217" s="13">
        <f>IF(A217="","",A217&amp;"|"&amp;COUNTIF($A$2:A217,A217))</f>
        <v/>
      </c>
    </row>
    <row r="218">
      <c r="A218" s="33" t="n"/>
      <c r="B218" s="33" t="n"/>
      <c r="C218" s="33" t="n"/>
      <c r="D218" s="33" t="n"/>
      <c r="E218" s="33" t="n"/>
      <c r="F218" s="33" t="n"/>
      <c r="G218" s="33" t="n"/>
      <c r="H218" s="33" t="n"/>
      <c r="I218" s="33" t="n"/>
      <c r="J218" s="33" t="n"/>
      <c r="K218" s="33" t="n"/>
      <c r="L218" s="33" t="n"/>
      <c r="M218" s="33" t="n"/>
      <c r="N218" s="13">
        <f>IF(A218="","",A218&amp;"|"&amp;COUNTIF($A$2:A218,A218))</f>
        <v/>
      </c>
    </row>
    <row r="219">
      <c r="A219" s="33" t="n"/>
      <c r="B219" s="33" t="n"/>
      <c r="C219" s="33" t="n"/>
      <c r="D219" s="33" t="n"/>
      <c r="E219" s="33" t="n"/>
      <c r="F219" s="33" t="n"/>
      <c r="G219" s="33" t="n"/>
      <c r="H219" s="33" t="n"/>
      <c r="I219" s="33" t="n"/>
      <c r="J219" s="33" t="n"/>
      <c r="K219" s="33" t="n"/>
      <c r="L219" s="33" t="n"/>
      <c r="M219" s="33" t="n"/>
      <c r="N219" s="13">
        <f>IF(A219="","",A219&amp;"|"&amp;COUNTIF($A$2:A219,A219))</f>
        <v/>
      </c>
    </row>
    <row r="220">
      <c r="A220" s="33" t="n"/>
      <c r="B220" s="33" t="n"/>
      <c r="C220" s="33" t="n"/>
      <c r="D220" s="33" t="n"/>
      <c r="E220" s="33" t="n"/>
      <c r="F220" s="33" t="n"/>
      <c r="G220" s="33" t="n"/>
      <c r="H220" s="33" t="n"/>
      <c r="I220" s="33" t="n"/>
      <c r="J220" s="33" t="n"/>
      <c r="K220" s="33" t="n"/>
      <c r="L220" s="33" t="n"/>
      <c r="M220" s="33" t="n"/>
      <c r="N220" s="13">
        <f>IF(A220="","",A220&amp;"|"&amp;COUNTIF($A$2:A220,A220))</f>
        <v/>
      </c>
    </row>
    <row r="221">
      <c r="A221" s="33" t="n"/>
      <c r="B221" s="33" t="n"/>
      <c r="C221" s="33" t="n"/>
      <c r="D221" s="33" t="n"/>
      <c r="E221" s="33" t="n"/>
      <c r="F221" s="33" t="n"/>
      <c r="G221" s="33" t="n"/>
      <c r="H221" s="33" t="n"/>
      <c r="I221" s="33" t="n"/>
      <c r="J221" s="33" t="n"/>
      <c r="K221" s="33" t="n"/>
      <c r="L221" s="33" t="n"/>
      <c r="M221" s="33" t="n"/>
      <c r="N221" s="13">
        <f>IF(A221="","",A221&amp;"|"&amp;COUNTIF($A$2:A221,A221))</f>
        <v/>
      </c>
    </row>
    <row r="222">
      <c r="A222" s="33" t="n"/>
      <c r="B222" s="33" t="n"/>
      <c r="C222" s="33" t="n"/>
      <c r="D222" s="33" t="n"/>
      <c r="E222" s="33" t="n"/>
      <c r="F222" s="33" t="n"/>
      <c r="G222" s="33" t="n"/>
      <c r="H222" s="33" t="n"/>
      <c r="I222" s="33" t="n"/>
      <c r="J222" s="33" t="n"/>
      <c r="K222" s="33" t="n"/>
      <c r="L222" s="33" t="n"/>
      <c r="M222" s="33" t="n"/>
      <c r="N222" s="13">
        <f>IF(A222="","",A222&amp;"|"&amp;COUNTIF($A$2:A222,A222))</f>
        <v/>
      </c>
    </row>
    <row r="223">
      <c r="A223" s="33" t="n"/>
      <c r="B223" s="33" t="n"/>
      <c r="C223" s="33" t="n"/>
      <c r="D223" s="33" t="n"/>
      <c r="E223" s="33" t="n"/>
      <c r="F223" s="33" t="n"/>
      <c r="G223" s="33" t="n"/>
      <c r="H223" s="33" t="n"/>
      <c r="I223" s="33" t="n"/>
      <c r="J223" s="33" t="n"/>
      <c r="K223" s="33" t="n"/>
      <c r="L223" s="33" t="n"/>
      <c r="M223" s="33" t="n"/>
      <c r="N223" s="13">
        <f>IF(A223="","",A223&amp;"|"&amp;COUNTIF($A$2:A223,A223))</f>
        <v/>
      </c>
    </row>
    <row r="224">
      <c r="A224" s="33" t="n"/>
      <c r="B224" s="33" t="n"/>
      <c r="C224" s="33" t="n"/>
      <c r="D224" s="33" t="n"/>
      <c r="E224" s="33" t="n"/>
      <c r="F224" s="33" t="n"/>
      <c r="G224" s="33" t="n"/>
      <c r="H224" s="33" t="n"/>
      <c r="I224" s="33" t="n"/>
      <c r="J224" s="33" t="n"/>
      <c r="K224" s="33" t="n"/>
      <c r="L224" s="33" t="n"/>
      <c r="M224" s="33" t="n"/>
      <c r="N224" s="13">
        <f>IF(A224="","",A224&amp;"|"&amp;COUNTIF($A$2:A224,A224))</f>
        <v/>
      </c>
    </row>
    <row r="225">
      <c r="A225" s="33" t="n"/>
      <c r="B225" s="33" t="n"/>
      <c r="C225" s="33" t="n"/>
      <c r="D225" s="33" t="n"/>
      <c r="E225" s="33" t="n"/>
      <c r="F225" s="33" t="n"/>
      <c r="G225" s="33" t="n"/>
      <c r="H225" s="33" t="n"/>
      <c r="I225" s="33" t="n"/>
      <c r="J225" s="33" t="n"/>
      <c r="K225" s="33" t="n"/>
      <c r="L225" s="33" t="n"/>
      <c r="M225" s="33" t="n"/>
      <c r="N225" s="13">
        <f>IF(A225="","",A225&amp;"|"&amp;COUNTIF($A$2:A225,A225))</f>
        <v/>
      </c>
    </row>
    <row r="226">
      <c r="A226" s="33" t="n"/>
      <c r="B226" s="33" t="n"/>
      <c r="C226" s="33" t="n"/>
      <c r="D226" s="33" t="n"/>
      <c r="E226" s="33" t="n"/>
      <c r="F226" s="33" t="n"/>
      <c r="G226" s="33" t="n"/>
      <c r="H226" s="33" t="n"/>
      <c r="I226" s="33" t="n"/>
      <c r="J226" s="33" t="n"/>
      <c r="K226" s="33" t="n"/>
      <c r="L226" s="33" t="n"/>
      <c r="M226" s="33" t="n"/>
      <c r="N226" s="13">
        <f>IF(A226="","",A226&amp;"|"&amp;COUNTIF($A$2:A226,A226))</f>
        <v/>
      </c>
    </row>
    <row r="227">
      <c r="A227" s="33" t="n"/>
      <c r="B227" s="33" t="n"/>
      <c r="C227" s="33" t="n"/>
      <c r="D227" s="33" t="n"/>
      <c r="E227" s="33" t="n"/>
      <c r="F227" s="33" t="n"/>
      <c r="G227" s="33" t="n"/>
      <c r="H227" s="33" t="n"/>
      <c r="I227" s="33" t="n"/>
      <c r="J227" s="33" t="n"/>
      <c r="K227" s="33" t="n"/>
      <c r="L227" s="33" t="n"/>
      <c r="M227" s="33" t="n"/>
      <c r="N227" s="13">
        <f>IF(A227="","",A227&amp;"|"&amp;COUNTIF($A$2:A227,A227))</f>
        <v/>
      </c>
    </row>
    <row r="228">
      <c r="A228" s="33" t="n"/>
      <c r="B228" s="33" t="n"/>
      <c r="C228" s="33" t="n"/>
      <c r="D228" s="33" t="n"/>
      <c r="E228" s="33" t="n"/>
      <c r="F228" s="33" t="n"/>
      <c r="G228" s="33" t="n"/>
      <c r="H228" s="33" t="n"/>
      <c r="I228" s="33" t="n"/>
      <c r="J228" s="33" t="n"/>
      <c r="K228" s="33" t="n"/>
      <c r="L228" s="33" t="n"/>
      <c r="M228" s="33" t="n"/>
      <c r="N228" s="13">
        <f>IF(A228="","",A228&amp;"|"&amp;COUNTIF($A$2:A228,A228))</f>
        <v/>
      </c>
    </row>
    <row r="229">
      <c r="A229" s="33" t="n"/>
      <c r="B229" s="33" t="n"/>
      <c r="C229" s="33" t="n"/>
      <c r="D229" s="33" t="n"/>
      <c r="E229" s="33" t="n"/>
      <c r="F229" s="33" t="n"/>
      <c r="G229" s="33" t="n"/>
      <c r="H229" s="33" t="n"/>
      <c r="I229" s="33" t="n"/>
      <c r="J229" s="33" t="n"/>
      <c r="K229" s="33" t="n"/>
      <c r="L229" s="33" t="n"/>
      <c r="M229" s="33" t="n"/>
      <c r="N229" s="13">
        <f>IF(A229="","",A229&amp;"|"&amp;COUNTIF($A$2:A229,A229))</f>
        <v/>
      </c>
    </row>
    <row r="230">
      <c r="A230" s="33" t="n"/>
      <c r="B230" s="33" t="n"/>
      <c r="C230" s="33" t="n"/>
      <c r="D230" s="33" t="n"/>
      <c r="E230" s="33" t="n"/>
      <c r="F230" s="33" t="n"/>
      <c r="G230" s="33" t="n"/>
      <c r="H230" s="33" t="n"/>
      <c r="I230" s="33" t="n"/>
      <c r="J230" s="33" t="n"/>
      <c r="K230" s="33" t="n"/>
      <c r="L230" s="33" t="n"/>
      <c r="M230" s="33" t="n"/>
      <c r="N230" s="13">
        <f>IF(A230="","",A230&amp;"|"&amp;COUNTIF($A$2:A230,A230))</f>
        <v/>
      </c>
    </row>
    <row r="231">
      <c r="A231" s="33" t="n"/>
      <c r="B231" s="33" t="n"/>
      <c r="C231" s="33" t="n"/>
      <c r="D231" s="33" t="n"/>
      <c r="E231" s="33" t="n"/>
      <c r="F231" s="33" t="n"/>
      <c r="G231" s="33" t="n"/>
      <c r="H231" s="33" t="n"/>
      <c r="I231" s="33" t="n"/>
      <c r="J231" s="33" t="n"/>
      <c r="K231" s="33" t="n"/>
      <c r="L231" s="33" t="n"/>
      <c r="M231" s="33" t="n"/>
      <c r="N231" s="13">
        <f>IF(A231="","",A231&amp;"|"&amp;COUNTIF($A$2:A231,A231))</f>
        <v/>
      </c>
    </row>
    <row r="232">
      <c r="A232" s="33" t="n"/>
      <c r="B232" s="33" t="n"/>
      <c r="C232" s="33" t="n"/>
      <c r="D232" s="33" t="n"/>
      <c r="E232" s="33" t="n"/>
      <c r="F232" s="33" t="n"/>
      <c r="G232" s="33" t="n"/>
      <c r="H232" s="33" t="n"/>
      <c r="I232" s="33" t="n"/>
      <c r="J232" s="33" t="n"/>
      <c r="K232" s="33" t="n"/>
      <c r="L232" s="33" t="n"/>
      <c r="M232" s="33" t="n"/>
      <c r="N232" s="13">
        <f>IF(A232="","",A232&amp;"|"&amp;COUNTIF($A$2:A232,A232))</f>
        <v/>
      </c>
    </row>
    <row r="233">
      <c r="A233" s="33" t="n"/>
      <c r="B233" s="33" t="n"/>
      <c r="C233" s="33" t="n"/>
      <c r="D233" s="33" t="n"/>
      <c r="E233" s="33" t="n"/>
      <c r="F233" s="33" t="n"/>
      <c r="G233" s="33" t="n"/>
      <c r="H233" s="33" t="n"/>
      <c r="I233" s="33" t="n"/>
      <c r="J233" s="33" t="n"/>
      <c r="K233" s="33" t="n"/>
      <c r="L233" s="33" t="n"/>
      <c r="M233" s="33" t="n"/>
      <c r="N233" s="13">
        <f>IF(A233="","",A233&amp;"|"&amp;COUNTIF($A$2:A233,A233))</f>
        <v/>
      </c>
    </row>
    <row r="234">
      <c r="A234" s="33" t="n"/>
      <c r="B234" s="33" t="n"/>
      <c r="C234" s="33" t="n"/>
      <c r="D234" s="33" t="n"/>
      <c r="E234" s="33" t="n"/>
      <c r="F234" s="33" t="n"/>
      <c r="G234" s="33" t="n"/>
      <c r="H234" s="33" t="n"/>
      <c r="I234" s="33" t="n"/>
      <c r="J234" s="33" t="n"/>
      <c r="K234" s="33" t="n"/>
      <c r="L234" s="33" t="n"/>
      <c r="M234" s="33" t="n"/>
      <c r="N234" s="13">
        <f>IF(A234="","",A234&amp;"|"&amp;COUNTIF($A$2:A234,A234))</f>
        <v/>
      </c>
    </row>
    <row r="235">
      <c r="A235" s="33" t="n"/>
      <c r="B235" s="33" t="n"/>
      <c r="C235" s="33" t="n"/>
      <c r="D235" s="33" t="n"/>
      <c r="E235" s="33" t="n"/>
      <c r="F235" s="33" t="n"/>
      <c r="G235" s="33" t="n"/>
      <c r="H235" s="33" t="n"/>
      <c r="I235" s="33" t="n"/>
      <c r="J235" s="33" t="n"/>
      <c r="K235" s="33" t="n"/>
      <c r="L235" s="33" t="n"/>
      <c r="M235" s="33" t="n"/>
      <c r="N235" s="13">
        <f>IF(A235="","",A235&amp;"|"&amp;COUNTIF($A$2:A235,A235))</f>
        <v/>
      </c>
    </row>
    <row r="236">
      <c r="A236" s="33" t="n"/>
      <c r="B236" s="33" t="n"/>
      <c r="C236" s="33" t="n"/>
      <c r="D236" s="33" t="n"/>
      <c r="E236" s="33" t="n"/>
      <c r="F236" s="33" t="n"/>
      <c r="G236" s="33" t="n"/>
      <c r="H236" s="33" t="n"/>
      <c r="I236" s="33" t="n"/>
      <c r="J236" s="33" t="n"/>
      <c r="K236" s="33" t="n"/>
      <c r="L236" s="33" t="n"/>
      <c r="M236" s="33" t="n"/>
      <c r="N236" s="13">
        <f>IF(A236="","",A236&amp;"|"&amp;COUNTIF($A$2:A236,A236))</f>
        <v/>
      </c>
    </row>
    <row r="237">
      <c r="A237" s="33" t="n"/>
      <c r="B237" s="33" t="n"/>
      <c r="C237" s="33" t="n"/>
      <c r="D237" s="33" t="n"/>
      <c r="E237" s="33" t="n"/>
      <c r="F237" s="33" t="n"/>
      <c r="G237" s="33" t="n"/>
      <c r="H237" s="33" t="n"/>
      <c r="I237" s="33" t="n"/>
      <c r="J237" s="33" t="n"/>
      <c r="K237" s="33" t="n"/>
      <c r="L237" s="33" t="n"/>
      <c r="M237" s="33" t="n"/>
      <c r="N237" s="13">
        <f>IF(A237="","",A237&amp;"|"&amp;COUNTIF($A$2:A237,A237))</f>
        <v/>
      </c>
    </row>
    <row r="238">
      <c r="A238" s="33" t="n"/>
      <c r="B238" s="33" t="n"/>
      <c r="C238" s="33" t="n"/>
      <c r="D238" s="33" t="n"/>
      <c r="E238" s="33" t="n"/>
      <c r="F238" s="33" t="n"/>
      <c r="G238" s="33" t="n"/>
      <c r="H238" s="33" t="n"/>
      <c r="I238" s="33" t="n"/>
      <c r="J238" s="33" t="n"/>
      <c r="K238" s="33" t="n"/>
      <c r="L238" s="33" t="n"/>
      <c r="M238" s="33" t="n"/>
      <c r="N238" s="13">
        <f>IF(A238="","",A238&amp;"|"&amp;COUNTIF($A$2:A238,A238))</f>
        <v/>
      </c>
    </row>
    <row r="239">
      <c r="A239" s="33" t="n"/>
      <c r="B239" s="33" t="n"/>
      <c r="C239" s="33" t="n"/>
      <c r="D239" s="33" t="n"/>
      <c r="E239" s="33" t="n"/>
      <c r="F239" s="33" t="n"/>
      <c r="G239" s="33" t="n"/>
      <c r="H239" s="33" t="n"/>
      <c r="I239" s="33" t="n"/>
      <c r="J239" s="33" t="n"/>
      <c r="K239" s="33" t="n"/>
      <c r="L239" s="33" t="n"/>
      <c r="M239" s="33" t="n"/>
      <c r="N239" s="13">
        <f>IF(A239="","",A239&amp;"|"&amp;COUNTIF($A$2:A239,A239))</f>
        <v/>
      </c>
    </row>
    <row r="240">
      <c r="A240" s="33" t="n"/>
      <c r="B240" s="33" t="n"/>
      <c r="C240" s="33" t="n"/>
      <c r="D240" s="33" t="n"/>
      <c r="E240" s="33" t="n"/>
      <c r="F240" s="33" t="n"/>
      <c r="G240" s="33" t="n"/>
      <c r="H240" s="33" t="n"/>
      <c r="I240" s="33" t="n"/>
      <c r="J240" s="33" t="n"/>
      <c r="K240" s="33" t="n"/>
      <c r="L240" s="33" t="n"/>
      <c r="M240" s="33" t="n"/>
      <c r="N240" s="13">
        <f>IF(A240="","",A240&amp;"|"&amp;COUNTIF($A$2:A240,A240))</f>
        <v/>
      </c>
    </row>
    <row r="241">
      <c r="A241" s="33" t="n"/>
      <c r="B241" s="33" t="n"/>
      <c r="C241" s="33" t="n"/>
      <c r="D241" s="33" t="n"/>
      <c r="E241" s="33" t="n"/>
      <c r="F241" s="33" t="n"/>
      <c r="G241" s="33" t="n"/>
      <c r="H241" s="33" t="n"/>
      <c r="I241" s="33" t="n"/>
      <c r="J241" s="33" t="n"/>
      <c r="K241" s="33" t="n"/>
      <c r="L241" s="33" t="n"/>
      <c r="M241" s="33" t="n"/>
      <c r="N241" s="13">
        <f>IF(A241="","",A241&amp;"|"&amp;COUNTIF($A$2:A241,A241))</f>
        <v/>
      </c>
    </row>
    <row r="242">
      <c r="A242" s="33" t="n"/>
      <c r="B242" s="33" t="n"/>
      <c r="C242" s="33" t="n"/>
      <c r="D242" s="33" t="n"/>
      <c r="E242" s="33" t="n"/>
      <c r="F242" s="33" t="n"/>
      <c r="G242" s="33" t="n"/>
      <c r="H242" s="33" t="n"/>
      <c r="I242" s="33" t="n"/>
      <c r="J242" s="33" t="n"/>
      <c r="K242" s="33" t="n"/>
      <c r="L242" s="33" t="n"/>
      <c r="M242" s="33" t="n"/>
      <c r="N242" s="13">
        <f>IF(A242="","",A242&amp;"|"&amp;COUNTIF($A$2:A242,A242))</f>
        <v/>
      </c>
    </row>
    <row r="243">
      <c r="A243" s="33" t="n"/>
      <c r="B243" s="33" t="n"/>
      <c r="C243" s="33" t="n"/>
      <c r="D243" s="33" t="n"/>
      <c r="E243" s="33" t="n"/>
      <c r="F243" s="33" t="n"/>
      <c r="G243" s="33" t="n"/>
      <c r="H243" s="33" t="n"/>
      <c r="I243" s="33" t="n"/>
      <c r="J243" s="33" t="n"/>
      <c r="K243" s="33" t="n"/>
      <c r="L243" s="33" t="n"/>
      <c r="M243" s="33" t="n"/>
      <c r="N243" s="13">
        <f>IF(A243="","",A243&amp;"|"&amp;COUNTIF($A$2:A243,A243))</f>
        <v/>
      </c>
    </row>
    <row r="244">
      <c r="A244" s="33" t="n"/>
      <c r="B244" s="33" t="n"/>
      <c r="C244" s="33" t="n"/>
      <c r="D244" s="33" t="n"/>
      <c r="E244" s="33" t="n"/>
      <c r="F244" s="33" t="n"/>
      <c r="G244" s="33" t="n"/>
      <c r="H244" s="33" t="n"/>
      <c r="I244" s="33" t="n"/>
      <c r="J244" s="33" t="n"/>
      <c r="K244" s="33" t="n"/>
      <c r="L244" s="33" t="n"/>
      <c r="M244" s="33" t="n"/>
      <c r="N244" s="13">
        <f>IF(A244="","",A244&amp;"|"&amp;COUNTIF($A$2:A244,A244))</f>
        <v/>
      </c>
    </row>
    <row r="245">
      <c r="A245" s="33" t="n"/>
      <c r="B245" s="33" t="n"/>
      <c r="C245" s="33" t="n"/>
      <c r="D245" s="33" t="n"/>
      <c r="E245" s="33" t="n"/>
      <c r="F245" s="33" t="n"/>
      <c r="G245" s="33" t="n"/>
      <c r="H245" s="33" t="n"/>
      <c r="I245" s="33" t="n"/>
      <c r="J245" s="33" t="n"/>
      <c r="K245" s="33" t="n"/>
      <c r="L245" s="33" t="n"/>
      <c r="M245" s="33" t="n"/>
      <c r="N245" s="13">
        <f>IF(A245="","",A245&amp;"|"&amp;COUNTIF($A$2:A245,A245))</f>
        <v/>
      </c>
    </row>
    <row r="246">
      <c r="A246" s="33" t="n"/>
      <c r="B246" s="33" t="n"/>
      <c r="C246" s="33" t="n"/>
      <c r="D246" s="33" t="n"/>
      <c r="E246" s="33" t="n"/>
      <c r="F246" s="33" t="n"/>
      <c r="G246" s="33" t="n"/>
      <c r="H246" s="33" t="n"/>
      <c r="I246" s="33" t="n"/>
      <c r="J246" s="33" t="n"/>
      <c r="K246" s="33" t="n"/>
      <c r="L246" s="33" t="n"/>
      <c r="M246" s="33" t="n"/>
      <c r="N246" s="13">
        <f>IF(A246="","",A246&amp;"|"&amp;COUNTIF($A$2:A246,A246))</f>
        <v/>
      </c>
    </row>
    <row r="247">
      <c r="A247" s="33" t="n"/>
      <c r="B247" s="33" t="n"/>
      <c r="C247" s="33" t="n"/>
      <c r="D247" s="33" t="n"/>
      <c r="E247" s="33" t="n"/>
      <c r="F247" s="33" t="n"/>
      <c r="G247" s="33" t="n"/>
      <c r="H247" s="33" t="n"/>
      <c r="I247" s="33" t="n"/>
      <c r="J247" s="33" t="n"/>
      <c r="K247" s="33" t="n"/>
      <c r="L247" s="33" t="n"/>
      <c r="M247" s="33" t="n"/>
      <c r="N247" s="13">
        <f>IF(A247="","",A247&amp;"|"&amp;COUNTIF($A$2:A247,A247))</f>
        <v/>
      </c>
    </row>
    <row r="248">
      <c r="A248" s="33" t="n"/>
      <c r="B248" s="33" t="n"/>
      <c r="C248" s="33" t="n"/>
      <c r="D248" s="33" t="n"/>
      <c r="E248" s="33" t="n"/>
      <c r="F248" s="33" t="n"/>
      <c r="G248" s="33" t="n"/>
      <c r="H248" s="33" t="n"/>
      <c r="I248" s="33" t="n"/>
      <c r="J248" s="33" t="n"/>
      <c r="K248" s="33" t="n"/>
      <c r="L248" s="33" t="n"/>
      <c r="M248" s="33" t="n"/>
      <c r="N248" s="13">
        <f>IF(A248="","",A248&amp;"|"&amp;COUNTIF($A$2:A248,A248))</f>
        <v/>
      </c>
    </row>
    <row r="249">
      <c r="A249" s="33" t="n"/>
      <c r="B249" s="33" t="n"/>
      <c r="C249" s="33" t="n"/>
      <c r="D249" s="33" t="n"/>
      <c r="E249" s="33" t="n"/>
      <c r="F249" s="33" t="n"/>
      <c r="G249" s="33" t="n"/>
      <c r="H249" s="33" t="n"/>
      <c r="I249" s="33" t="n"/>
      <c r="J249" s="33" t="n"/>
      <c r="K249" s="33" t="n"/>
      <c r="L249" s="33" t="n"/>
      <c r="M249" s="33" t="n"/>
      <c r="N249" s="13">
        <f>IF(A249="","",A249&amp;"|"&amp;COUNTIF($A$2:A249,A249))</f>
        <v/>
      </c>
    </row>
    <row r="250">
      <c r="A250" s="33" t="n"/>
      <c r="B250" s="33" t="n"/>
      <c r="C250" s="33" t="n"/>
      <c r="D250" s="33" t="n"/>
      <c r="E250" s="33" t="n"/>
      <c r="F250" s="33" t="n"/>
      <c r="G250" s="33" t="n"/>
      <c r="H250" s="33" t="n"/>
      <c r="I250" s="33" t="n"/>
      <c r="J250" s="33" t="n"/>
      <c r="K250" s="33" t="n"/>
      <c r="L250" s="33" t="n"/>
      <c r="M250" s="33" t="n"/>
      <c r="N250" s="13">
        <f>IF(A250="","",A250&amp;"|"&amp;COUNTIF($A$2:A250,A250))</f>
        <v/>
      </c>
    </row>
    <row r="251">
      <c r="A251" s="33" t="n"/>
      <c r="B251" s="33" t="n"/>
      <c r="C251" s="33" t="n"/>
      <c r="D251" s="33" t="n"/>
      <c r="E251" s="33" t="n"/>
      <c r="F251" s="33" t="n"/>
      <c r="G251" s="33" t="n"/>
      <c r="H251" s="33" t="n"/>
      <c r="I251" s="33" t="n"/>
      <c r="J251" s="33" t="n"/>
      <c r="K251" s="33" t="n"/>
      <c r="L251" s="33" t="n"/>
      <c r="M251" s="33" t="n"/>
      <c r="N251" s="13">
        <f>IF(A251="","",A251&amp;"|"&amp;COUNTIF($A$2:A251,A251))</f>
        <v/>
      </c>
    </row>
    <row r="252">
      <c r="A252" s="33" t="n"/>
      <c r="B252" s="33" t="n"/>
      <c r="C252" s="33" t="n"/>
      <c r="D252" s="33" t="n"/>
      <c r="E252" s="33" t="n"/>
      <c r="F252" s="33" t="n"/>
      <c r="G252" s="33" t="n"/>
      <c r="H252" s="33" t="n"/>
      <c r="I252" s="33" t="n"/>
      <c r="J252" s="33" t="n"/>
      <c r="K252" s="33" t="n"/>
      <c r="L252" s="33" t="n"/>
      <c r="M252" s="33" t="n"/>
      <c r="N252" s="13">
        <f>IF(A252="","",A252&amp;"|"&amp;COUNTIF($A$2:A252,A252))</f>
        <v/>
      </c>
    </row>
    <row r="253">
      <c r="A253" s="33" t="n"/>
      <c r="B253" s="33" t="n"/>
      <c r="C253" s="33" t="n"/>
      <c r="D253" s="33" t="n"/>
      <c r="E253" s="33" t="n"/>
      <c r="F253" s="33" t="n"/>
      <c r="G253" s="33" t="n"/>
      <c r="H253" s="33" t="n"/>
      <c r="I253" s="33" t="n"/>
      <c r="J253" s="33" t="n"/>
      <c r="K253" s="33" t="n"/>
      <c r="L253" s="33" t="n"/>
      <c r="M253" s="33" t="n"/>
      <c r="N253" s="13">
        <f>IF(A253="","",A253&amp;"|"&amp;COUNTIF($A$2:A253,A253))</f>
        <v/>
      </c>
    </row>
    <row r="254">
      <c r="A254" s="33" t="n"/>
      <c r="B254" s="33" t="n"/>
      <c r="C254" s="33" t="n"/>
      <c r="D254" s="33" t="n"/>
      <c r="E254" s="33" t="n"/>
      <c r="F254" s="33" t="n"/>
      <c r="G254" s="33" t="n"/>
      <c r="H254" s="33" t="n"/>
      <c r="I254" s="33" t="n"/>
      <c r="J254" s="33" t="n"/>
      <c r="K254" s="33" t="n"/>
      <c r="L254" s="33" t="n"/>
      <c r="M254" s="33" t="n"/>
      <c r="N254" s="13">
        <f>IF(A254="","",A254&amp;"|"&amp;COUNTIF($A$2:A254,A254))</f>
        <v/>
      </c>
    </row>
    <row r="255">
      <c r="A255" s="33" t="n"/>
      <c r="B255" s="33" t="n"/>
      <c r="C255" s="33" t="n"/>
      <c r="D255" s="33" t="n"/>
      <c r="E255" s="33" t="n"/>
      <c r="F255" s="33" t="n"/>
      <c r="G255" s="33" t="n"/>
      <c r="H255" s="33" t="n"/>
      <c r="I255" s="33" t="n"/>
      <c r="J255" s="33" t="n"/>
      <c r="K255" s="33" t="n"/>
      <c r="L255" s="33" t="n"/>
      <c r="M255" s="33" t="n"/>
      <c r="N255" s="13">
        <f>IF(A255="","",A255&amp;"|"&amp;COUNTIF($A$2:A255,A255))</f>
        <v/>
      </c>
    </row>
    <row r="256">
      <c r="A256" s="33" t="n"/>
      <c r="B256" s="33" t="n"/>
      <c r="C256" s="33" t="n"/>
      <c r="D256" s="33" t="n"/>
      <c r="E256" s="33" t="n"/>
      <c r="F256" s="33" t="n"/>
      <c r="G256" s="33" t="n"/>
      <c r="H256" s="33" t="n"/>
      <c r="I256" s="33" t="n"/>
      <c r="J256" s="33" t="n"/>
      <c r="K256" s="33" t="n"/>
      <c r="L256" s="33" t="n"/>
      <c r="M256" s="33" t="n"/>
      <c r="N256" s="13">
        <f>IF(A256="","",A256&amp;"|"&amp;COUNTIF($A$2:A256,A256))</f>
        <v/>
      </c>
    </row>
    <row r="257">
      <c r="A257" s="33" t="n"/>
      <c r="B257" s="33" t="n"/>
      <c r="C257" s="33" t="n"/>
      <c r="D257" s="33" t="n"/>
      <c r="E257" s="33" t="n"/>
      <c r="F257" s="33" t="n"/>
      <c r="G257" s="33" t="n"/>
      <c r="H257" s="33" t="n"/>
      <c r="I257" s="33" t="n"/>
      <c r="J257" s="33" t="n"/>
      <c r="K257" s="33" t="n"/>
      <c r="L257" s="33" t="n"/>
      <c r="M257" s="33" t="n"/>
      <c r="N257" s="13">
        <f>IF(A257="","",A257&amp;"|"&amp;COUNTIF($A$2:A257,A257))</f>
        <v/>
      </c>
    </row>
    <row r="258">
      <c r="A258" s="33" t="n"/>
      <c r="B258" s="33" t="n"/>
      <c r="C258" s="33" t="n"/>
      <c r="D258" s="33" t="n"/>
      <c r="E258" s="33" t="n"/>
      <c r="F258" s="33" t="n"/>
      <c r="G258" s="33" t="n"/>
      <c r="H258" s="33" t="n"/>
      <c r="I258" s="33" t="n"/>
      <c r="J258" s="33" t="n"/>
      <c r="K258" s="33" t="n"/>
      <c r="L258" s="33" t="n"/>
      <c r="M258" s="33" t="n"/>
      <c r="N258" s="13">
        <f>IF(A258="","",A258&amp;"|"&amp;COUNTIF($A$2:A258,A258))</f>
        <v/>
      </c>
    </row>
    <row r="259">
      <c r="A259" s="33" t="n"/>
      <c r="B259" s="33" t="n"/>
      <c r="C259" s="33" t="n"/>
      <c r="D259" s="33" t="n"/>
      <c r="E259" s="33" t="n"/>
      <c r="F259" s="33" t="n"/>
      <c r="G259" s="33" t="n"/>
      <c r="H259" s="33" t="n"/>
      <c r="I259" s="33" t="n"/>
      <c r="J259" s="33" t="n"/>
      <c r="K259" s="33" t="n"/>
      <c r="L259" s="33" t="n"/>
      <c r="M259" s="33" t="n"/>
      <c r="N259" s="13">
        <f>IF(A259="","",A259&amp;"|"&amp;COUNTIF($A$2:A259,A259))</f>
        <v/>
      </c>
    </row>
    <row r="260">
      <c r="A260" s="33" t="n"/>
      <c r="B260" s="33" t="n"/>
      <c r="C260" s="33" t="n"/>
      <c r="D260" s="33" t="n"/>
      <c r="E260" s="33" t="n"/>
      <c r="F260" s="33" t="n"/>
      <c r="G260" s="33" t="n"/>
      <c r="H260" s="33" t="n"/>
      <c r="I260" s="33" t="n"/>
      <c r="J260" s="33" t="n"/>
      <c r="K260" s="33" t="n"/>
      <c r="L260" s="33" t="n"/>
      <c r="M260" s="33" t="n"/>
      <c r="N260" s="13">
        <f>IF(A260="","",A260&amp;"|"&amp;COUNTIF($A$2:A260,A260))</f>
        <v/>
      </c>
    </row>
    <row r="261">
      <c r="A261" s="33" t="n"/>
      <c r="B261" s="33" t="n"/>
      <c r="C261" s="33" t="n"/>
      <c r="D261" s="33" t="n"/>
      <c r="E261" s="33" t="n"/>
      <c r="F261" s="33" t="n"/>
      <c r="G261" s="33" t="n"/>
      <c r="H261" s="33" t="n"/>
      <c r="I261" s="33" t="n"/>
      <c r="J261" s="33" t="n"/>
      <c r="K261" s="33" t="n"/>
      <c r="L261" s="33" t="n"/>
      <c r="M261" s="33" t="n"/>
      <c r="N261" s="13">
        <f>IF(A261="","",A261&amp;"|"&amp;COUNTIF($A$2:A261,A261))</f>
        <v/>
      </c>
    </row>
    <row r="262">
      <c r="A262" s="33" t="n"/>
      <c r="B262" s="33" t="n"/>
      <c r="C262" s="33" t="n"/>
      <c r="D262" s="33" t="n"/>
      <c r="E262" s="33" t="n"/>
      <c r="F262" s="33" t="n"/>
      <c r="G262" s="33" t="n"/>
      <c r="H262" s="33" t="n"/>
      <c r="I262" s="33" t="n"/>
      <c r="J262" s="33" t="n"/>
      <c r="K262" s="33" t="n"/>
      <c r="L262" s="33" t="n"/>
      <c r="M262" s="33" t="n"/>
      <c r="N262" s="13">
        <f>IF(A262="","",A262&amp;"|"&amp;COUNTIF($A$2:A262,A262))</f>
        <v/>
      </c>
    </row>
    <row r="263">
      <c r="A263" s="33" t="n"/>
      <c r="B263" s="33" t="n"/>
      <c r="C263" s="33" t="n"/>
      <c r="D263" s="33" t="n"/>
      <c r="E263" s="33" t="n"/>
      <c r="F263" s="33" t="n"/>
      <c r="G263" s="33" t="n"/>
      <c r="H263" s="33" t="n"/>
      <c r="I263" s="33" t="n"/>
      <c r="J263" s="33" t="n"/>
      <c r="K263" s="33" t="n"/>
      <c r="L263" s="33" t="n"/>
      <c r="M263" s="33" t="n"/>
      <c r="N263" s="13">
        <f>IF(A263="","",A263&amp;"|"&amp;COUNTIF($A$2:A263,A263))</f>
        <v/>
      </c>
    </row>
    <row r="264">
      <c r="A264" s="33" t="n"/>
      <c r="B264" s="33" t="n"/>
      <c r="C264" s="33" t="n"/>
      <c r="D264" s="33" t="n"/>
      <c r="E264" s="33" t="n"/>
      <c r="F264" s="33" t="n"/>
      <c r="G264" s="33" t="n"/>
      <c r="H264" s="33" t="n"/>
      <c r="I264" s="33" t="n"/>
      <c r="J264" s="33" t="n"/>
      <c r="K264" s="33" t="n"/>
      <c r="L264" s="33" t="n"/>
      <c r="M264" s="33" t="n"/>
      <c r="N264" s="13">
        <f>IF(A264="","",A264&amp;"|"&amp;COUNTIF($A$2:A264,A264))</f>
        <v/>
      </c>
    </row>
    <row r="265">
      <c r="A265" s="33" t="n"/>
      <c r="B265" s="33" t="n"/>
      <c r="C265" s="33" t="n"/>
      <c r="D265" s="33" t="n"/>
      <c r="E265" s="33" t="n"/>
      <c r="F265" s="33" t="n"/>
      <c r="G265" s="33" t="n"/>
      <c r="H265" s="33" t="n"/>
      <c r="I265" s="33" t="n"/>
      <c r="J265" s="33" t="n"/>
      <c r="K265" s="33" t="n"/>
      <c r="L265" s="33" t="n"/>
      <c r="M265" s="33" t="n"/>
      <c r="N265" s="13">
        <f>IF(A265="","",A265&amp;"|"&amp;COUNTIF($A$2:A265,A265))</f>
        <v/>
      </c>
    </row>
    <row r="266">
      <c r="A266" s="33" t="n"/>
      <c r="B266" s="33" t="n"/>
      <c r="C266" s="33" t="n"/>
      <c r="D266" s="33" t="n"/>
      <c r="E266" s="33" t="n"/>
      <c r="F266" s="33" t="n"/>
      <c r="G266" s="33" t="n"/>
      <c r="H266" s="33" t="n"/>
      <c r="I266" s="33" t="n"/>
      <c r="J266" s="33" t="n"/>
      <c r="K266" s="33" t="n"/>
      <c r="L266" s="33" t="n"/>
      <c r="M266" s="33" t="n"/>
      <c r="N266" s="13">
        <f>IF(A266="","",A266&amp;"|"&amp;COUNTIF($A$2:A266,A266))</f>
        <v/>
      </c>
    </row>
    <row r="267">
      <c r="A267" s="33" t="n"/>
      <c r="B267" s="33" t="n"/>
      <c r="C267" s="33" t="n"/>
      <c r="D267" s="33" t="n"/>
      <c r="E267" s="33" t="n"/>
      <c r="F267" s="33" t="n"/>
      <c r="G267" s="33" t="n"/>
      <c r="H267" s="33" t="n"/>
      <c r="I267" s="33" t="n"/>
      <c r="J267" s="33" t="n"/>
      <c r="K267" s="33" t="n"/>
      <c r="L267" s="33" t="n"/>
      <c r="M267" s="33" t="n"/>
      <c r="N267" s="13">
        <f>IF(A267="","",A267&amp;"|"&amp;COUNTIF($A$2:A267,A267))</f>
        <v/>
      </c>
    </row>
    <row r="268">
      <c r="A268" s="33" t="n"/>
      <c r="B268" s="33" t="n"/>
      <c r="C268" s="33" t="n"/>
      <c r="D268" s="33" t="n"/>
      <c r="E268" s="33" t="n"/>
      <c r="F268" s="33" t="n"/>
      <c r="G268" s="33" t="n"/>
      <c r="H268" s="33" t="n"/>
      <c r="I268" s="33" t="n"/>
      <c r="J268" s="33" t="n"/>
      <c r="K268" s="33" t="n"/>
      <c r="L268" s="33" t="n"/>
      <c r="M268" s="33" t="n"/>
      <c r="N268" s="13">
        <f>IF(A268="","",A268&amp;"|"&amp;COUNTIF($A$2:A268,A268))</f>
        <v/>
      </c>
    </row>
    <row r="269">
      <c r="A269" s="33" t="n"/>
      <c r="B269" s="33" t="n"/>
      <c r="C269" s="33" t="n"/>
      <c r="D269" s="33" t="n"/>
      <c r="E269" s="33" t="n"/>
      <c r="F269" s="33" t="n"/>
      <c r="G269" s="33" t="n"/>
      <c r="H269" s="33" t="n"/>
      <c r="I269" s="33" t="n"/>
      <c r="J269" s="33" t="n"/>
      <c r="K269" s="33" t="n"/>
      <c r="L269" s="33" t="n"/>
      <c r="M269" s="33" t="n"/>
      <c r="N269" s="13">
        <f>IF(A269="","",A269&amp;"|"&amp;COUNTIF($A$2:A269,A269))</f>
        <v/>
      </c>
    </row>
    <row r="270">
      <c r="A270" s="33" t="n"/>
      <c r="B270" s="33" t="n"/>
      <c r="C270" s="33" t="n"/>
      <c r="D270" s="33" t="n"/>
      <c r="E270" s="33" t="n"/>
      <c r="F270" s="33" t="n"/>
      <c r="G270" s="33" t="n"/>
      <c r="H270" s="33" t="n"/>
      <c r="I270" s="33" t="n"/>
      <c r="J270" s="33" t="n"/>
      <c r="K270" s="33" t="n"/>
      <c r="L270" s="33" t="n"/>
      <c r="M270" s="33" t="n"/>
      <c r="N270" s="13">
        <f>IF(A270="","",A270&amp;"|"&amp;COUNTIF($A$2:A270,A270))</f>
        <v/>
      </c>
    </row>
    <row r="271">
      <c r="A271" s="33" t="n"/>
      <c r="B271" s="33" t="n"/>
      <c r="C271" s="33" t="n"/>
      <c r="D271" s="33" t="n"/>
      <c r="E271" s="33" t="n"/>
      <c r="F271" s="33" t="n"/>
      <c r="G271" s="33" t="n"/>
      <c r="H271" s="33" t="n"/>
      <c r="I271" s="33" t="n"/>
      <c r="J271" s="33" t="n"/>
      <c r="K271" s="33" t="n"/>
      <c r="L271" s="33" t="n"/>
      <c r="M271" s="33" t="n"/>
      <c r="N271" s="13">
        <f>IF(A271="","",A271&amp;"|"&amp;COUNTIF($A$2:A271,A271))</f>
        <v/>
      </c>
    </row>
    <row r="272">
      <c r="A272" s="33" t="n"/>
      <c r="B272" s="33" t="n"/>
      <c r="C272" s="33" t="n"/>
      <c r="D272" s="33" t="n"/>
      <c r="E272" s="33" t="n"/>
      <c r="F272" s="33" t="n"/>
      <c r="G272" s="33" t="n"/>
      <c r="H272" s="33" t="n"/>
      <c r="I272" s="33" t="n"/>
      <c r="J272" s="33" t="n"/>
      <c r="K272" s="33" t="n"/>
      <c r="L272" s="33" t="n"/>
      <c r="M272" s="33" t="n"/>
      <c r="N272" s="13">
        <f>IF(A272="","",A272&amp;"|"&amp;COUNTIF($A$2:A272,A272))</f>
        <v/>
      </c>
    </row>
    <row r="273">
      <c r="A273" s="33" t="n"/>
      <c r="B273" s="33" t="n"/>
      <c r="C273" s="33" t="n"/>
      <c r="D273" s="33" t="n"/>
      <c r="E273" s="33" t="n"/>
      <c r="F273" s="33" t="n"/>
      <c r="G273" s="33" t="n"/>
      <c r="H273" s="33" t="n"/>
      <c r="I273" s="33" t="n"/>
      <c r="J273" s="33" t="n"/>
      <c r="K273" s="33" t="n"/>
      <c r="L273" s="33" t="n"/>
      <c r="M273" s="33" t="n"/>
      <c r="N273" s="13">
        <f>IF(A273="","",A273&amp;"|"&amp;COUNTIF($A$2:A273,A273))</f>
        <v/>
      </c>
    </row>
    <row r="274">
      <c r="A274" s="33" t="n"/>
      <c r="B274" s="33" t="n"/>
      <c r="C274" s="33" t="n"/>
      <c r="D274" s="33" t="n"/>
      <c r="E274" s="33" t="n"/>
      <c r="F274" s="33" t="n"/>
      <c r="G274" s="33" t="n"/>
      <c r="H274" s="33" t="n"/>
      <c r="I274" s="33" t="n"/>
      <c r="J274" s="33" t="n"/>
      <c r="K274" s="33" t="n"/>
      <c r="L274" s="33" t="n"/>
      <c r="M274" s="33" t="n"/>
      <c r="N274" s="13">
        <f>IF(A274="","",A274&amp;"|"&amp;COUNTIF($A$2:A274,A274))</f>
        <v/>
      </c>
    </row>
    <row r="275">
      <c r="A275" s="33" t="n"/>
      <c r="B275" s="33" t="n"/>
      <c r="C275" s="33" t="n"/>
      <c r="D275" s="33" t="n"/>
      <c r="E275" s="33" t="n"/>
      <c r="F275" s="33" t="n"/>
      <c r="G275" s="33" t="n"/>
      <c r="H275" s="33" t="n"/>
      <c r="I275" s="33" t="n"/>
      <c r="J275" s="33" t="n"/>
      <c r="K275" s="33" t="n"/>
      <c r="L275" s="33" t="n"/>
      <c r="M275" s="33" t="n"/>
      <c r="N275" s="13">
        <f>IF(A275="","",A275&amp;"|"&amp;COUNTIF($A$2:A275,A275))</f>
        <v/>
      </c>
    </row>
    <row r="276">
      <c r="A276" s="33" t="n"/>
      <c r="B276" s="33" t="n"/>
      <c r="C276" s="33" t="n"/>
      <c r="D276" s="33" t="n"/>
      <c r="E276" s="33" t="n"/>
      <c r="F276" s="33" t="n"/>
      <c r="G276" s="33" t="n"/>
      <c r="H276" s="33" t="n"/>
      <c r="I276" s="33" t="n"/>
      <c r="J276" s="33" t="n"/>
      <c r="K276" s="33" t="n"/>
      <c r="L276" s="33" t="n"/>
      <c r="M276" s="33" t="n"/>
      <c r="N276" s="13">
        <f>IF(A276="","",A276&amp;"|"&amp;COUNTIF($A$2:A276,A276))</f>
        <v/>
      </c>
    </row>
    <row r="277">
      <c r="A277" s="33" t="n"/>
      <c r="B277" s="33" t="n"/>
      <c r="C277" s="33" t="n"/>
      <c r="D277" s="33" t="n"/>
      <c r="E277" s="33" t="n"/>
      <c r="F277" s="33" t="n"/>
      <c r="G277" s="33" t="n"/>
      <c r="H277" s="33" t="n"/>
      <c r="I277" s="33" t="n"/>
      <c r="J277" s="33" t="n"/>
      <c r="K277" s="33" t="n"/>
      <c r="L277" s="33" t="n"/>
      <c r="M277" s="33" t="n"/>
      <c r="N277" s="13">
        <f>IF(A277="","",A277&amp;"|"&amp;COUNTIF($A$2:A277,A277))</f>
        <v/>
      </c>
    </row>
    <row r="278">
      <c r="A278" s="33" t="n"/>
      <c r="B278" s="33" t="n"/>
      <c r="C278" s="33" t="n"/>
      <c r="D278" s="33" t="n"/>
      <c r="E278" s="33" t="n"/>
      <c r="F278" s="33" t="n"/>
      <c r="G278" s="33" t="n"/>
      <c r="H278" s="33" t="n"/>
      <c r="I278" s="33" t="n"/>
      <c r="J278" s="33" t="n"/>
      <c r="K278" s="33" t="n"/>
      <c r="L278" s="33" t="n"/>
      <c r="M278" s="33" t="n"/>
      <c r="N278" s="13">
        <f>IF(A278="","",A278&amp;"|"&amp;COUNTIF($A$2:A278,A278))</f>
        <v/>
      </c>
    </row>
    <row r="279">
      <c r="A279" s="33" t="n"/>
      <c r="B279" s="33" t="n"/>
      <c r="C279" s="33" t="n"/>
      <c r="D279" s="33" t="n"/>
      <c r="E279" s="33" t="n"/>
      <c r="F279" s="33" t="n"/>
      <c r="G279" s="33" t="n"/>
      <c r="H279" s="33" t="n"/>
      <c r="I279" s="33" t="n"/>
      <c r="J279" s="33" t="n"/>
      <c r="K279" s="33" t="n"/>
      <c r="L279" s="33" t="n"/>
      <c r="M279" s="33" t="n"/>
      <c r="N279" s="13">
        <f>IF(A279="","",A279&amp;"|"&amp;COUNTIF($A$2:A279,A279))</f>
        <v/>
      </c>
    </row>
    <row r="280">
      <c r="A280" s="33" t="n"/>
      <c r="B280" s="33" t="n"/>
      <c r="C280" s="33" t="n"/>
      <c r="D280" s="33" t="n"/>
      <c r="E280" s="33" t="n"/>
      <c r="F280" s="33" t="n"/>
      <c r="G280" s="33" t="n"/>
      <c r="H280" s="33" t="n"/>
      <c r="I280" s="33" t="n"/>
      <c r="J280" s="33" t="n"/>
      <c r="K280" s="33" t="n"/>
      <c r="L280" s="33" t="n"/>
      <c r="M280" s="33" t="n"/>
      <c r="N280" s="13">
        <f>IF(A280="","",A280&amp;"|"&amp;COUNTIF($A$2:A280,A280))</f>
        <v/>
      </c>
    </row>
    <row r="281">
      <c r="A281" s="33" t="n"/>
      <c r="B281" s="33" t="n"/>
      <c r="C281" s="33" t="n"/>
      <c r="D281" s="33" t="n"/>
      <c r="E281" s="33" t="n"/>
      <c r="F281" s="33" t="n"/>
      <c r="G281" s="33" t="n"/>
      <c r="H281" s="33" t="n"/>
      <c r="I281" s="33" t="n"/>
      <c r="J281" s="33" t="n"/>
      <c r="K281" s="33" t="n"/>
      <c r="L281" s="33" t="n"/>
      <c r="M281" s="33" t="n"/>
      <c r="N281" s="13">
        <f>IF(A281="","",A281&amp;"|"&amp;COUNTIF($A$2:A281,A281))</f>
        <v/>
      </c>
    </row>
    <row r="282">
      <c r="A282" s="33" t="n"/>
      <c r="B282" s="33" t="n"/>
      <c r="C282" s="33" t="n"/>
      <c r="D282" s="33" t="n"/>
      <c r="E282" s="33" t="n"/>
      <c r="F282" s="33" t="n"/>
      <c r="G282" s="33" t="n"/>
      <c r="H282" s="33" t="n"/>
      <c r="I282" s="33" t="n"/>
      <c r="J282" s="33" t="n"/>
      <c r="K282" s="33" t="n"/>
      <c r="L282" s="33" t="n"/>
      <c r="M282" s="33" t="n"/>
      <c r="N282" s="13">
        <f>IF(A282="","",A282&amp;"|"&amp;COUNTIF($A$2:A282,A282))</f>
        <v/>
      </c>
    </row>
    <row r="283">
      <c r="A283" s="33" t="n"/>
      <c r="B283" s="33" t="n"/>
      <c r="C283" s="33" t="n"/>
      <c r="D283" s="33" t="n"/>
      <c r="E283" s="33" t="n"/>
      <c r="F283" s="33" t="n"/>
      <c r="G283" s="33" t="n"/>
      <c r="H283" s="33" t="n"/>
      <c r="I283" s="33" t="n"/>
      <c r="J283" s="33" t="n"/>
      <c r="K283" s="33" t="n"/>
      <c r="L283" s="33" t="n"/>
      <c r="M283" s="33" t="n"/>
      <c r="N283" s="13">
        <f>IF(A283="","",A283&amp;"|"&amp;COUNTIF($A$2:A283,A283))</f>
        <v/>
      </c>
    </row>
    <row r="284">
      <c r="A284" s="33" t="n"/>
      <c r="B284" s="33" t="n"/>
      <c r="C284" s="33" t="n"/>
      <c r="D284" s="33" t="n"/>
      <c r="E284" s="33" t="n"/>
      <c r="F284" s="33" t="n"/>
      <c r="G284" s="33" t="n"/>
      <c r="H284" s="33" t="n"/>
      <c r="I284" s="33" t="n"/>
      <c r="J284" s="33" t="n"/>
      <c r="K284" s="33" t="n"/>
      <c r="L284" s="33" t="n"/>
      <c r="M284" s="33" t="n"/>
      <c r="N284" s="13">
        <f>IF(A284="","",A284&amp;"|"&amp;COUNTIF($A$2:A284,A284))</f>
        <v/>
      </c>
    </row>
    <row r="285">
      <c r="A285" s="33" t="n"/>
      <c r="B285" s="33" t="n"/>
      <c r="C285" s="33" t="n"/>
      <c r="D285" s="33" t="n"/>
      <c r="E285" s="33" t="n"/>
      <c r="F285" s="33" t="n"/>
      <c r="G285" s="33" t="n"/>
      <c r="H285" s="33" t="n"/>
      <c r="I285" s="33" t="n"/>
      <c r="J285" s="33" t="n"/>
      <c r="K285" s="33" t="n"/>
      <c r="L285" s="33" t="n"/>
      <c r="M285" s="33" t="n"/>
      <c r="N285" s="13">
        <f>IF(A285="","",A285&amp;"|"&amp;COUNTIF($A$2:A285,A285))</f>
        <v/>
      </c>
    </row>
    <row r="286">
      <c r="A286" s="33" t="n"/>
      <c r="B286" s="33" t="n"/>
      <c r="C286" s="33" t="n"/>
      <c r="D286" s="33" t="n"/>
      <c r="E286" s="33" t="n"/>
      <c r="F286" s="33" t="n"/>
      <c r="G286" s="33" t="n"/>
      <c r="H286" s="33" t="n"/>
      <c r="I286" s="33" t="n"/>
      <c r="J286" s="33" t="n"/>
      <c r="K286" s="33" t="n"/>
      <c r="L286" s="33" t="n"/>
      <c r="M286" s="33" t="n"/>
      <c r="N286" s="13">
        <f>IF(A286="","",A286&amp;"|"&amp;COUNTIF($A$2:A286,A286))</f>
        <v/>
      </c>
    </row>
    <row r="287">
      <c r="A287" s="33" t="n"/>
      <c r="B287" s="33" t="n"/>
      <c r="C287" s="33" t="n"/>
      <c r="D287" s="33" t="n"/>
      <c r="E287" s="33" t="n"/>
      <c r="F287" s="33" t="n"/>
      <c r="G287" s="33" t="n"/>
      <c r="H287" s="33" t="n"/>
      <c r="I287" s="33" t="n"/>
      <c r="J287" s="33" t="n"/>
      <c r="K287" s="33" t="n"/>
      <c r="L287" s="33" t="n"/>
      <c r="M287" s="33" t="n"/>
      <c r="N287" s="13">
        <f>IF(A287="","",A287&amp;"|"&amp;COUNTIF($A$2:A287,A287))</f>
        <v/>
      </c>
    </row>
    <row r="288">
      <c r="A288" s="33" t="n"/>
      <c r="B288" s="33" t="n"/>
      <c r="C288" s="33" t="n"/>
      <c r="D288" s="33" t="n"/>
      <c r="E288" s="33" t="n"/>
      <c r="F288" s="33" t="n"/>
      <c r="G288" s="33" t="n"/>
      <c r="H288" s="33" t="n"/>
      <c r="I288" s="33" t="n"/>
      <c r="J288" s="33" t="n"/>
      <c r="K288" s="33" t="n"/>
      <c r="L288" s="33" t="n"/>
      <c r="M288" s="33" t="n"/>
      <c r="N288" s="13">
        <f>IF(A288="","",A288&amp;"|"&amp;COUNTIF($A$2:A288,A288))</f>
        <v/>
      </c>
    </row>
    <row r="289">
      <c r="A289" s="33" t="n"/>
      <c r="B289" s="33" t="n"/>
      <c r="C289" s="33" t="n"/>
      <c r="D289" s="33" t="n"/>
      <c r="E289" s="33" t="n"/>
      <c r="F289" s="33" t="n"/>
      <c r="G289" s="33" t="n"/>
      <c r="H289" s="33" t="n"/>
      <c r="I289" s="33" t="n"/>
      <c r="J289" s="33" t="n"/>
      <c r="K289" s="33" t="n"/>
      <c r="L289" s="33" t="n"/>
      <c r="M289" s="33" t="n"/>
      <c r="N289" s="13">
        <f>IF(A289="","",A289&amp;"|"&amp;COUNTIF($A$2:A289,A289))</f>
        <v/>
      </c>
    </row>
    <row r="290">
      <c r="A290" s="33" t="n"/>
      <c r="B290" s="33" t="n"/>
      <c r="C290" s="33" t="n"/>
      <c r="D290" s="33" t="n"/>
      <c r="E290" s="33" t="n"/>
      <c r="F290" s="33" t="n"/>
      <c r="G290" s="33" t="n"/>
      <c r="H290" s="33" t="n"/>
      <c r="I290" s="33" t="n"/>
      <c r="J290" s="33" t="n"/>
      <c r="K290" s="33" t="n"/>
      <c r="L290" s="33" t="n"/>
      <c r="M290" s="33" t="n"/>
      <c r="N290" s="13">
        <f>IF(A290="","",A290&amp;"|"&amp;COUNTIF($A$2:A290,A290))</f>
        <v/>
      </c>
    </row>
    <row r="291">
      <c r="A291" s="33" t="n"/>
      <c r="B291" s="33" t="n"/>
      <c r="C291" s="33" t="n"/>
      <c r="D291" s="33" t="n"/>
      <c r="E291" s="33" t="n"/>
      <c r="F291" s="33" t="n"/>
      <c r="G291" s="33" t="n"/>
      <c r="H291" s="33" t="n"/>
      <c r="I291" s="33" t="n"/>
      <c r="J291" s="33" t="n"/>
      <c r="K291" s="33" t="n"/>
      <c r="L291" s="33" t="n"/>
      <c r="M291" s="33" t="n"/>
      <c r="N291" s="13">
        <f>IF(A291="","",A291&amp;"|"&amp;COUNTIF($A$2:A291,A291))</f>
        <v/>
      </c>
    </row>
    <row r="292">
      <c r="A292" s="33" t="n"/>
      <c r="B292" s="33" t="n"/>
      <c r="C292" s="33" t="n"/>
      <c r="D292" s="33" t="n"/>
      <c r="E292" s="33" t="n"/>
      <c r="F292" s="33" t="n"/>
      <c r="G292" s="33" t="n"/>
      <c r="H292" s="33" t="n"/>
      <c r="I292" s="33" t="n"/>
      <c r="J292" s="33" t="n"/>
      <c r="K292" s="33" t="n"/>
      <c r="L292" s="33" t="n"/>
      <c r="M292" s="33" t="n"/>
      <c r="N292" s="13">
        <f>IF(A292="","",A292&amp;"|"&amp;COUNTIF($A$2:A292,A292))</f>
        <v/>
      </c>
    </row>
    <row r="293">
      <c r="A293" s="33" t="n"/>
      <c r="B293" s="33" t="n"/>
      <c r="C293" s="33" t="n"/>
      <c r="D293" s="33" t="n"/>
      <c r="E293" s="33" t="n"/>
      <c r="F293" s="33" t="n"/>
      <c r="G293" s="33" t="n"/>
      <c r="H293" s="33" t="n"/>
      <c r="I293" s="33" t="n"/>
      <c r="J293" s="33" t="n"/>
      <c r="K293" s="33" t="n"/>
      <c r="L293" s="33" t="n"/>
      <c r="M293" s="33" t="n"/>
      <c r="N293" s="13">
        <f>IF(A293="","",A293&amp;"|"&amp;COUNTIF($A$2:A293,A293))</f>
        <v/>
      </c>
    </row>
    <row r="294">
      <c r="A294" s="33" t="n"/>
      <c r="B294" s="33" t="n"/>
      <c r="C294" s="33" t="n"/>
      <c r="D294" s="33" t="n"/>
      <c r="E294" s="33" t="n"/>
      <c r="F294" s="33" t="n"/>
      <c r="G294" s="33" t="n"/>
      <c r="H294" s="33" t="n"/>
      <c r="I294" s="33" t="n"/>
      <c r="J294" s="33" t="n"/>
      <c r="K294" s="33" t="n"/>
      <c r="L294" s="33" t="n"/>
      <c r="M294" s="33" t="n"/>
      <c r="N294" s="13">
        <f>IF(A294="","",A294&amp;"|"&amp;COUNTIF($A$2:A294,A294))</f>
        <v/>
      </c>
    </row>
    <row r="295">
      <c r="A295" s="33" t="n"/>
      <c r="B295" s="33" t="n"/>
      <c r="C295" s="33" t="n"/>
      <c r="D295" s="33" t="n"/>
      <c r="E295" s="33" t="n"/>
      <c r="F295" s="33" t="n"/>
      <c r="G295" s="33" t="n"/>
      <c r="H295" s="33" t="n"/>
      <c r="I295" s="33" t="n"/>
      <c r="J295" s="33" t="n"/>
      <c r="K295" s="33" t="n"/>
      <c r="L295" s="33" t="n"/>
      <c r="M295" s="33" t="n"/>
      <c r="N295" s="13">
        <f>IF(A295="","",A295&amp;"|"&amp;COUNTIF($A$2:A295,A295))</f>
        <v/>
      </c>
    </row>
    <row r="296">
      <c r="A296" s="33" t="n"/>
      <c r="B296" s="33" t="n"/>
      <c r="C296" s="33" t="n"/>
      <c r="D296" s="33" t="n"/>
      <c r="E296" s="33" t="n"/>
      <c r="F296" s="33" t="n"/>
      <c r="G296" s="33" t="n"/>
      <c r="H296" s="33" t="n"/>
      <c r="I296" s="33" t="n"/>
      <c r="J296" s="33" t="n"/>
      <c r="K296" s="33" t="n"/>
      <c r="L296" s="33" t="n"/>
      <c r="M296" s="33" t="n"/>
      <c r="N296" s="13">
        <f>IF(A296="","",A296&amp;"|"&amp;COUNTIF($A$2:A296,A296))</f>
        <v/>
      </c>
    </row>
    <row r="297">
      <c r="A297" s="33" t="n"/>
      <c r="B297" s="33" t="n"/>
      <c r="C297" s="33" t="n"/>
      <c r="D297" s="33" t="n"/>
      <c r="E297" s="33" t="n"/>
      <c r="F297" s="33" t="n"/>
      <c r="G297" s="33" t="n"/>
      <c r="H297" s="33" t="n"/>
      <c r="I297" s="33" t="n"/>
      <c r="J297" s="33" t="n"/>
      <c r="K297" s="33" t="n"/>
      <c r="L297" s="33" t="n"/>
      <c r="M297" s="33" t="n"/>
      <c r="N297" s="13">
        <f>IF(A297="","",A297&amp;"|"&amp;COUNTIF($A$2:A297,A297))</f>
        <v/>
      </c>
    </row>
    <row r="298">
      <c r="A298" s="33" t="n"/>
      <c r="B298" s="33" t="n"/>
      <c r="C298" s="33" t="n"/>
      <c r="D298" s="33" t="n"/>
      <c r="E298" s="33" t="n"/>
      <c r="F298" s="33" t="n"/>
      <c r="G298" s="33" t="n"/>
      <c r="H298" s="33" t="n"/>
      <c r="I298" s="33" t="n"/>
      <c r="J298" s="33" t="n"/>
      <c r="K298" s="33" t="n"/>
      <c r="L298" s="33" t="n"/>
      <c r="M298" s="33" t="n"/>
      <c r="N298" s="13">
        <f>IF(A298="","",A298&amp;"|"&amp;COUNTIF($A$2:A298,A298))</f>
        <v/>
      </c>
    </row>
    <row r="299">
      <c r="A299" s="33" t="n"/>
      <c r="B299" s="33" t="n"/>
      <c r="C299" s="33" t="n"/>
      <c r="D299" s="33" t="n"/>
      <c r="E299" s="33" t="n"/>
      <c r="F299" s="33" t="n"/>
      <c r="G299" s="33" t="n"/>
      <c r="H299" s="33" t="n"/>
      <c r="I299" s="33" t="n"/>
      <c r="J299" s="33" t="n"/>
      <c r="K299" s="33" t="n"/>
      <c r="L299" s="33" t="n"/>
      <c r="M299" s="33" t="n"/>
      <c r="N299" s="13">
        <f>IF(A299="","",A299&amp;"|"&amp;COUNTIF($A$2:A299,A299))</f>
        <v/>
      </c>
    </row>
    <row r="300">
      <c r="A300" s="33" t="n"/>
      <c r="B300" s="33" t="n"/>
      <c r="C300" s="33" t="n"/>
      <c r="D300" s="33" t="n"/>
      <c r="E300" s="33" t="n"/>
      <c r="F300" s="33" t="n"/>
      <c r="G300" s="33" t="n"/>
      <c r="H300" s="33" t="n"/>
      <c r="I300" s="33" t="n"/>
      <c r="J300" s="33" t="n"/>
      <c r="K300" s="33" t="n"/>
      <c r="L300" s="33" t="n"/>
      <c r="M300" s="33" t="n"/>
      <c r="N300" s="13">
        <f>IF(A300="","",A300&amp;"|"&amp;COUNTIF($A$2:A300,A300))</f>
        <v/>
      </c>
    </row>
    <row r="301">
      <c r="A301" s="33" t="n"/>
      <c r="B301" s="33" t="n"/>
      <c r="C301" s="33" t="n"/>
      <c r="D301" s="33" t="n"/>
      <c r="E301" s="33" t="n"/>
      <c r="F301" s="33" t="n"/>
      <c r="G301" s="33" t="n"/>
      <c r="H301" s="33" t="n"/>
      <c r="I301" s="33" t="n"/>
      <c r="J301" s="33" t="n"/>
      <c r="K301" s="33" t="n"/>
      <c r="L301" s="33" t="n"/>
      <c r="M301" s="33" t="n"/>
      <c r="N301" s="13">
        <f>IF(A301="","",A301&amp;"|"&amp;COUNTIF($A$2:A301,A301))</f>
        <v/>
      </c>
    </row>
    <row r="302">
      <c r="A302" s="33" t="n"/>
      <c r="B302" s="33" t="n"/>
      <c r="C302" s="33" t="n"/>
      <c r="D302" s="33" t="n"/>
      <c r="E302" s="33" t="n"/>
      <c r="F302" s="33" t="n"/>
      <c r="G302" s="33" t="n"/>
      <c r="H302" s="33" t="n"/>
      <c r="I302" s="33" t="n"/>
      <c r="J302" s="33" t="n"/>
      <c r="K302" s="33" t="n"/>
      <c r="L302" s="33" t="n"/>
      <c r="M302" s="33" t="n"/>
      <c r="N302" s="13">
        <f>IF(A302="","",A302&amp;"|"&amp;COUNTIF($A$2:A302,A302))</f>
        <v/>
      </c>
    </row>
    <row r="303">
      <c r="A303" s="33" t="n"/>
      <c r="B303" s="33" t="n"/>
      <c r="C303" s="33" t="n"/>
      <c r="D303" s="33" t="n"/>
      <c r="E303" s="33" t="n"/>
      <c r="F303" s="33" t="n"/>
      <c r="G303" s="33" t="n"/>
      <c r="H303" s="33" t="n"/>
      <c r="I303" s="33" t="n"/>
      <c r="J303" s="33" t="n"/>
      <c r="K303" s="33" t="n"/>
      <c r="L303" s="33" t="n"/>
      <c r="M303" s="33" t="n"/>
      <c r="N303" s="13">
        <f>IF(A303="","",A303&amp;"|"&amp;COUNTIF($A$2:A303,A303))</f>
        <v/>
      </c>
    </row>
    <row r="304">
      <c r="A304" s="33" t="n"/>
      <c r="B304" s="33" t="n"/>
      <c r="C304" s="33" t="n"/>
      <c r="D304" s="33" t="n"/>
      <c r="E304" s="33" t="n"/>
      <c r="F304" s="33" t="n"/>
      <c r="G304" s="33" t="n"/>
      <c r="H304" s="33" t="n"/>
      <c r="I304" s="33" t="n"/>
      <c r="J304" s="33" t="n"/>
      <c r="K304" s="33" t="n"/>
      <c r="L304" s="33" t="n"/>
      <c r="M304" s="33" t="n"/>
      <c r="N304" s="13">
        <f>IF(A304="","",A304&amp;"|"&amp;COUNTIF($A$2:A304,A304))</f>
        <v/>
      </c>
    </row>
    <row r="305">
      <c r="A305" s="33" t="n"/>
      <c r="B305" s="33" t="n"/>
      <c r="C305" s="33" t="n"/>
      <c r="D305" s="33" t="n"/>
      <c r="E305" s="33" t="n"/>
      <c r="F305" s="33" t="n"/>
      <c r="G305" s="33" t="n"/>
      <c r="H305" s="33" t="n"/>
      <c r="I305" s="33" t="n"/>
      <c r="J305" s="33" t="n"/>
      <c r="K305" s="33" t="n"/>
      <c r="L305" s="33" t="n"/>
      <c r="M305" s="33" t="n"/>
      <c r="N305" s="13">
        <f>IF(A305="","",A305&amp;"|"&amp;COUNTIF($A$2:A305,A305))</f>
        <v/>
      </c>
    </row>
    <row r="306">
      <c r="A306" s="33" t="n"/>
      <c r="B306" s="33" t="n"/>
      <c r="C306" s="33" t="n"/>
      <c r="D306" s="33" t="n"/>
      <c r="E306" s="33" t="n"/>
      <c r="F306" s="33" t="n"/>
      <c r="G306" s="33" t="n"/>
      <c r="H306" s="33" t="n"/>
      <c r="I306" s="33" t="n"/>
      <c r="J306" s="33" t="n"/>
      <c r="K306" s="33" t="n"/>
      <c r="L306" s="33" t="n"/>
      <c r="M306" s="33" t="n"/>
      <c r="N306" s="13">
        <f>IF(A306="","",A306&amp;"|"&amp;COUNTIF($A$2:A306,A306))</f>
        <v/>
      </c>
    </row>
    <row r="307">
      <c r="A307" s="33" t="n"/>
      <c r="B307" s="33" t="n"/>
      <c r="C307" s="33" t="n"/>
      <c r="D307" s="33" t="n"/>
      <c r="E307" s="33" t="n"/>
      <c r="F307" s="33" t="n"/>
      <c r="G307" s="33" t="n"/>
      <c r="H307" s="33" t="n"/>
      <c r="I307" s="33" t="n"/>
      <c r="J307" s="33" t="n"/>
      <c r="K307" s="33" t="n"/>
      <c r="L307" s="33" t="n"/>
      <c r="M307" s="33" t="n"/>
      <c r="N307" s="13">
        <f>IF(A307="","",A307&amp;"|"&amp;COUNTIF($A$2:A307,A307))</f>
        <v/>
      </c>
    </row>
    <row r="308">
      <c r="A308" s="33" t="n"/>
      <c r="B308" s="33" t="n"/>
      <c r="C308" s="33" t="n"/>
      <c r="D308" s="33" t="n"/>
      <c r="E308" s="33" t="n"/>
      <c r="F308" s="33" t="n"/>
      <c r="G308" s="33" t="n"/>
      <c r="H308" s="33" t="n"/>
      <c r="I308" s="33" t="n"/>
      <c r="J308" s="33" t="n"/>
      <c r="K308" s="33" t="n"/>
      <c r="L308" s="33" t="n"/>
      <c r="M308" s="33" t="n"/>
      <c r="N308" s="13">
        <f>IF(A308="","",A308&amp;"|"&amp;COUNTIF($A$2:A308,A308))</f>
        <v/>
      </c>
    </row>
    <row r="309">
      <c r="A309" s="33" t="n"/>
      <c r="B309" s="33" t="n"/>
      <c r="C309" s="33" t="n"/>
      <c r="D309" s="33" t="n"/>
      <c r="E309" s="33" t="n"/>
      <c r="F309" s="33" t="n"/>
      <c r="G309" s="33" t="n"/>
      <c r="H309" s="33" t="n"/>
      <c r="I309" s="33" t="n"/>
      <c r="J309" s="33" t="n"/>
      <c r="K309" s="33" t="n"/>
      <c r="L309" s="33" t="n"/>
      <c r="M309" s="33" t="n"/>
      <c r="N309" s="13">
        <f>IF(A309="","",A309&amp;"|"&amp;COUNTIF($A$2:A309,A309))</f>
        <v/>
      </c>
    </row>
    <row r="310">
      <c r="A310" s="33" t="n"/>
      <c r="B310" s="33" t="n"/>
      <c r="C310" s="33" t="n"/>
      <c r="D310" s="33" t="n"/>
      <c r="E310" s="33" t="n"/>
      <c r="F310" s="33" t="n"/>
      <c r="G310" s="33" t="n"/>
      <c r="H310" s="33" t="n"/>
      <c r="I310" s="33" t="n"/>
      <c r="J310" s="33" t="n"/>
      <c r="K310" s="33" t="n"/>
      <c r="L310" s="33" t="n"/>
      <c r="M310" s="33" t="n"/>
      <c r="N310" s="13">
        <f>IF(A310="","",A310&amp;"|"&amp;COUNTIF($A$2:A310,A310))</f>
        <v/>
      </c>
    </row>
    <row r="311">
      <c r="A311" s="33" t="n"/>
      <c r="B311" s="33" t="n"/>
      <c r="C311" s="33" t="n"/>
      <c r="D311" s="33" t="n"/>
      <c r="E311" s="33" t="n"/>
      <c r="F311" s="33" t="n"/>
      <c r="G311" s="33" t="n"/>
      <c r="H311" s="33" t="n"/>
      <c r="I311" s="33" t="n"/>
      <c r="J311" s="33" t="n"/>
      <c r="K311" s="33" t="n"/>
      <c r="L311" s="33" t="n"/>
      <c r="M311" s="33" t="n"/>
      <c r="N311" s="13">
        <f>IF(A311="","",A311&amp;"|"&amp;COUNTIF($A$2:A311,A311))</f>
        <v/>
      </c>
    </row>
    <row r="312">
      <c r="A312" s="33" t="n"/>
      <c r="B312" s="33" t="n"/>
      <c r="C312" s="33" t="n"/>
      <c r="D312" s="33" t="n"/>
      <c r="E312" s="33" t="n"/>
      <c r="F312" s="33" t="n"/>
      <c r="G312" s="33" t="n"/>
      <c r="H312" s="33" t="n"/>
      <c r="I312" s="33" t="n"/>
      <c r="J312" s="33" t="n"/>
      <c r="K312" s="33" t="n"/>
      <c r="L312" s="33" t="n"/>
      <c r="M312" s="33" t="n"/>
      <c r="N312" s="13">
        <f>IF(A312="","",A312&amp;"|"&amp;COUNTIF($A$2:A312,A312))</f>
        <v/>
      </c>
    </row>
    <row r="313">
      <c r="A313" s="33" t="n"/>
      <c r="B313" s="33" t="n"/>
      <c r="C313" s="33" t="n"/>
      <c r="D313" s="33" t="n"/>
      <c r="E313" s="33" t="n"/>
      <c r="F313" s="33" t="n"/>
      <c r="G313" s="33" t="n"/>
      <c r="H313" s="33" t="n"/>
      <c r="I313" s="33" t="n"/>
      <c r="J313" s="33" t="n"/>
      <c r="K313" s="33" t="n"/>
      <c r="L313" s="33" t="n"/>
      <c r="M313" s="33" t="n"/>
      <c r="N313" s="13">
        <f>IF(A313="","",A313&amp;"|"&amp;COUNTIF($A$2:A313,A313))</f>
        <v/>
      </c>
    </row>
    <row r="314">
      <c r="A314" s="33" t="n"/>
      <c r="B314" s="33" t="n"/>
      <c r="C314" s="33" t="n"/>
      <c r="D314" s="33" t="n"/>
      <c r="E314" s="33" t="n"/>
      <c r="F314" s="33" t="n"/>
      <c r="G314" s="33" t="n"/>
      <c r="H314" s="33" t="n"/>
      <c r="I314" s="33" t="n"/>
      <c r="J314" s="33" t="n"/>
      <c r="K314" s="33" t="n"/>
      <c r="L314" s="33" t="n"/>
      <c r="M314" s="33" t="n"/>
      <c r="N314" s="13">
        <f>IF(A314="","",A314&amp;"|"&amp;COUNTIF($A$2:A314,A314))</f>
        <v/>
      </c>
    </row>
    <row r="315">
      <c r="A315" s="33" t="n"/>
      <c r="B315" s="33" t="n"/>
      <c r="C315" s="33" t="n"/>
      <c r="D315" s="33" t="n"/>
      <c r="E315" s="33" t="n"/>
      <c r="F315" s="33" t="n"/>
      <c r="G315" s="33" t="n"/>
      <c r="H315" s="33" t="n"/>
      <c r="I315" s="33" t="n"/>
      <c r="J315" s="33" t="n"/>
      <c r="K315" s="33" t="n"/>
      <c r="L315" s="33" t="n"/>
      <c r="M315" s="33" t="n"/>
      <c r="N315" s="13">
        <f>IF(A315="","",A315&amp;"|"&amp;COUNTIF($A$2:A315,A315))</f>
        <v/>
      </c>
    </row>
    <row r="316">
      <c r="A316" s="33" t="n"/>
      <c r="B316" s="33" t="n"/>
      <c r="C316" s="33" t="n"/>
      <c r="D316" s="33" t="n"/>
      <c r="E316" s="33" t="n"/>
      <c r="F316" s="33" t="n"/>
      <c r="G316" s="33" t="n"/>
      <c r="H316" s="33" t="n"/>
      <c r="I316" s="33" t="n"/>
      <c r="J316" s="33" t="n"/>
      <c r="K316" s="33" t="n"/>
      <c r="L316" s="33" t="n"/>
      <c r="M316" s="33" t="n"/>
      <c r="N316" s="13">
        <f>IF(A316="","",A316&amp;"|"&amp;COUNTIF($A$2:A316,A316))</f>
        <v/>
      </c>
    </row>
    <row r="317">
      <c r="A317" s="33" t="n"/>
      <c r="B317" s="33" t="n"/>
      <c r="C317" s="33" t="n"/>
      <c r="D317" s="33" t="n"/>
      <c r="E317" s="33" t="n"/>
      <c r="F317" s="33" t="n"/>
      <c r="G317" s="33" t="n"/>
      <c r="H317" s="33" t="n"/>
      <c r="I317" s="33" t="n"/>
      <c r="J317" s="33" t="n"/>
      <c r="K317" s="33" t="n"/>
      <c r="L317" s="33" t="n"/>
      <c r="M317" s="33" t="n"/>
      <c r="N317" s="13">
        <f>IF(A317="","",A317&amp;"|"&amp;COUNTIF($A$2:A317,A317))</f>
        <v/>
      </c>
    </row>
    <row r="318">
      <c r="A318" s="33" t="n"/>
      <c r="B318" s="33" t="n"/>
      <c r="C318" s="33" t="n"/>
      <c r="D318" s="33" t="n"/>
      <c r="E318" s="33" t="n"/>
      <c r="F318" s="33" t="n"/>
      <c r="G318" s="33" t="n"/>
      <c r="H318" s="33" t="n"/>
      <c r="I318" s="33" t="n"/>
      <c r="J318" s="33" t="n"/>
      <c r="K318" s="33" t="n"/>
      <c r="L318" s="33" t="n"/>
      <c r="M318" s="33" t="n"/>
      <c r="N318" s="13">
        <f>IF(A318="","",A318&amp;"|"&amp;COUNTIF($A$2:A318,A318))</f>
        <v/>
      </c>
    </row>
    <row r="319">
      <c r="A319" s="33" t="n"/>
      <c r="B319" s="33" t="n"/>
      <c r="C319" s="33" t="n"/>
      <c r="D319" s="33" t="n"/>
      <c r="E319" s="33" t="n"/>
      <c r="F319" s="33" t="n"/>
      <c r="G319" s="33" t="n"/>
      <c r="H319" s="33" t="n"/>
      <c r="I319" s="33" t="n"/>
      <c r="J319" s="33" t="n"/>
      <c r="K319" s="33" t="n"/>
      <c r="L319" s="33" t="n"/>
      <c r="M319" s="33" t="n"/>
      <c r="N319" s="13">
        <f>IF(A319="","",A319&amp;"|"&amp;COUNTIF($A$2:A319,A319))</f>
        <v/>
      </c>
    </row>
    <row r="320">
      <c r="A320" s="33" t="n"/>
      <c r="B320" s="33" t="n"/>
      <c r="C320" s="33" t="n"/>
      <c r="D320" s="33" t="n"/>
      <c r="E320" s="33" t="n"/>
      <c r="F320" s="33" t="n"/>
      <c r="G320" s="33" t="n"/>
      <c r="H320" s="33" t="n"/>
      <c r="I320" s="33" t="n"/>
      <c r="J320" s="33" t="n"/>
      <c r="K320" s="33" t="n"/>
      <c r="L320" s="33" t="n"/>
      <c r="M320" s="33" t="n"/>
      <c r="N320" s="13">
        <f>IF(A320="","",A320&amp;"|"&amp;COUNTIF($A$2:A320,A320))</f>
        <v/>
      </c>
    </row>
    <row r="321">
      <c r="A321" s="33" t="n"/>
      <c r="B321" s="33" t="n"/>
      <c r="C321" s="33" t="n"/>
      <c r="D321" s="33" t="n"/>
      <c r="E321" s="33" t="n"/>
      <c r="F321" s="33" t="n"/>
      <c r="G321" s="33" t="n"/>
      <c r="H321" s="33" t="n"/>
      <c r="I321" s="33" t="n"/>
      <c r="J321" s="33" t="n"/>
      <c r="K321" s="33" t="n"/>
      <c r="L321" s="33" t="n"/>
      <c r="M321" s="33" t="n"/>
      <c r="N321" s="13">
        <f>IF(A321="","",A321&amp;"|"&amp;COUNTIF($A$2:A321,A321))</f>
        <v/>
      </c>
    </row>
    <row r="322">
      <c r="A322" s="33" t="n"/>
      <c r="B322" s="33" t="n"/>
      <c r="C322" s="33" t="n"/>
      <c r="D322" s="33" t="n"/>
      <c r="E322" s="33" t="n"/>
      <c r="F322" s="33" t="n"/>
      <c r="G322" s="33" t="n"/>
      <c r="H322" s="33" t="n"/>
      <c r="I322" s="33" t="n"/>
      <c r="J322" s="33" t="n"/>
      <c r="K322" s="33" t="n"/>
      <c r="L322" s="33" t="n"/>
      <c r="M322" s="33" t="n"/>
      <c r="N322" s="13">
        <f>IF(A322="","",A322&amp;"|"&amp;COUNTIF($A$2:A322,A322))</f>
        <v/>
      </c>
    </row>
    <row r="323">
      <c r="A323" s="33" t="n"/>
      <c r="B323" s="33" t="n"/>
      <c r="C323" s="33" t="n"/>
      <c r="D323" s="33" t="n"/>
      <c r="E323" s="33" t="n"/>
      <c r="F323" s="33" t="n"/>
      <c r="G323" s="33" t="n"/>
      <c r="H323" s="33" t="n"/>
      <c r="I323" s="33" t="n"/>
      <c r="J323" s="33" t="n"/>
      <c r="K323" s="33" t="n"/>
      <c r="L323" s="33" t="n"/>
      <c r="M323" s="33" t="n"/>
      <c r="N323" s="13">
        <f>IF(A323="","",A323&amp;"|"&amp;COUNTIF($A$2:A323,A323))</f>
        <v/>
      </c>
    </row>
    <row r="324">
      <c r="A324" s="33" t="n"/>
      <c r="B324" s="33" t="n"/>
      <c r="C324" s="33" t="n"/>
      <c r="D324" s="33" t="n"/>
      <c r="E324" s="33" t="n"/>
      <c r="F324" s="33" t="n"/>
      <c r="G324" s="33" t="n"/>
      <c r="H324" s="33" t="n"/>
      <c r="I324" s="33" t="n"/>
      <c r="J324" s="33" t="n"/>
      <c r="K324" s="33" t="n"/>
      <c r="L324" s="33" t="n"/>
      <c r="M324" s="33" t="n"/>
      <c r="N324" s="13">
        <f>IF(A324="","",A324&amp;"|"&amp;COUNTIF($A$2:A324,A324))</f>
        <v/>
      </c>
    </row>
    <row r="325">
      <c r="A325" s="33" t="n"/>
      <c r="B325" s="33" t="n"/>
      <c r="C325" s="33" t="n"/>
      <c r="D325" s="33" t="n"/>
      <c r="E325" s="33" t="n"/>
      <c r="F325" s="33" t="n"/>
      <c r="G325" s="33" t="n"/>
      <c r="H325" s="33" t="n"/>
      <c r="I325" s="33" t="n"/>
      <c r="J325" s="33" t="n"/>
      <c r="K325" s="33" t="n"/>
      <c r="L325" s="33" t="n"/>
      <c r="M325" s="33" t="n"/>
      <c r="N325" s="13">
        <f>IF(A325="","",A325&amp;"|"&amp;COUNTIF($A$2:A325,A325))</f>
        <v/>
      </c>
    </row>
    <row r="326">
      <c r="A326" s="33" t="n"/>
      <c r="B326" s="33" t="n"/>
      <c r="C326" s="33" t="n"/>
      <c r="D326" s="33" t="n"/>
      <c r="E326" s="33" t="n"/>
      <c r="F326" s="33" t="n"/>
      <c r="G326" s="33" t="n"/>
      <c r="H326" s="33" t="n"/>
      <c r="I326" s="33" t="n"/>
      <c r="J326" s="33" t="n"/>
      <c r="K326" s="33" t="n"/>
      <c r="L326" s="33" t="n"/>
      <c r="M326" s="33" t="n"/>
      <c r="N326" s="13">
        <f>IF(A326="","",A326&amp;"|"&amp;COUNTIF($A$2:A326,A326))</f>
        <v/>
      </c>
    </row>
    <row r="327">
      <c r="A327" s="33" t="n"/>
      <c r="B327" s="33" t="n"/>
      <c r="C327" s="33" t="n"/>
      <c r="D327" s="33" t="n"/>
      <c r="E327" s="33" t="n"/>
      <c r="F327" s="33" t="n"/>
      <c r="G327" s="33" t="n"/>
      <c r="H327" s="33" t="n"/>
      <c r="I327" s="33" t="n"/>
      <c r="J327" s="33" t="n"/>
      <c r="K327" s="33" t="n"/>
      <c r="L327" s="33" t="n"/>
      <c r="M327" s="33" t="n"/>
      <c r="N327" s="13">
        <f>IF(A327="","",A327&amp;"|"&amp;COUNTIF($A$2:A327,A327))</f>
        <v/>
      </c>
    </row>
    <row r="328">
      <c r="A328" s="33" t="n"/>
      <c r="B328" s="33" t="n"/>
      <c r="C328" s="33" t="n"/>
      <c r="D328" s="33" t="n"/>
      <c r="E328" s="33" t="n"/>
      <c r="F328" s="33" t="n"/>
      <c r="G328" s="33" t="n"/>
      <c r="H328" s="33" t="n"/>
      <c r="I328" s="33" t="n"/>
      <c r="J328" s="33" t="n"/>
      <c r="K328" s="33" t="n"/>
      <c r="L328" s="33" t="n"/>
      <c r="M328" s="33" t="n"/>
      <c r="N328" s="13">
        <f>IF(A328="","",A328&amp;"|"&amp;COUNTIF($A$2:A328,A328))</f>
        <v/>
      </c>
    </row>
    <row r="329">
      <c r="A329" s="33" t="n"/>
      <c r="B329" s="33" t="n"/>
      <c r="C329" s="33" t="n"/>
      <c r="D329" s="33" t="n"/>
      <c r="E329" s="33" t="n"/>
      <c r="F329" s="33" t="n"/>
      <c r="G329" s="33" t="n"/>
      <c r="H329" s="33" t="n"/>
      <c r="I329" s="33" t="n"/>
      <c r="J329" s="33" t="n"/>
      <c r="K329" s="33" t="n"/>
      <c r="L329" s="33" t="n"/>
      <c r="M329" s="33" t="n"/>
      <c r="N329" s="13">
        <f>IF(A329="","",A329&amp;"|"&amp;COUNTIF($A$2:A329,A329))</f>
        <v/>
      </c>
    </row>
    <row r="330">
      <c r="A330" s="33" t="n"/>
      <c r="B330" s="33" t="n"/>
      <c r="C330" s="33" t="n"/>
      <c r="D330" s="33" t="n"/>
      <c r="E330" s="33" t="n"/>
      <c r="F330" s="33" t="n"/>
      <c r="G330" s="33" t="n"/>
      <c r="H330" s="33" t="n"/>
      <c r="I330" s="33" t="n"/>
      <c r="J330" s="33" t="n"/>
      <c r="K330" s="33" t="n"/>
      <c r="L330" s="33" t="n"/>
      <c r="M330" s="33" t="n"/>
      <c r="N330" s="13">
        <f>IF(A330="","",A330&amp;"|"&amp;COUNTIF($A$2:A330,A330))</f>
        <v/>
      </c>
    </row>
    <row r="331">
      <c r="A331" s="33" t="n"/>
      <c r="B331" s="33" t="n"/>
      <c r="C331" s="33" t="n"/>
      <c r="D331" s="33" t="n"/>
      <c r="E331" s="33" t="n"/>
      <c r="F331" s="33" t="n"/>
      <c r="G331" s="33" t="n"/>
      <c r="H331" s="33" t="n"/>
      <c r="I331" s="33" t="n"/>
      <c r="J331" s="33" t="n"/>
      <c r="K331" s="33" t="n"/>
      <c r="L331" s="33" t="n"/>
      <c r="M331" s="33" t="n"/>
      <c r="N331" s="13">
        <f>IF(A331="","",A331&amp;"|"&amp;COUNTIF($A$2:A331,A331))</f>
        <v/>
      </c>
    </row>
    <row r="332">
      <c r="A332" s="33" t="n"/>
      <c r="B332" s="33" t="n"/>
      <c r="C332" s="33" t="n"/>
      <c r="D332" s="33" t="n"/>
      <c r="E332" s="33" t="n"/>
      <c r="F332" s="33" t="n"/>
      <c r="G332" s="33" t="n"/>
      <c r="H332" s="33" t="n"/>
      <c r="I332" s="33" t="n"/>
      <c r="J332" s="33" t="n"/>
      <c r="K332" s="33" t="n"/>
      <c r="L332" s="33" t="n"/>
      <c r="M332" s="33" t="n"/>
      <c r="N332" s="13">
        <f>IF(A332="","",A332&amp;"|"&amp;COUNTIF($A$2:A332,A332))</f>
        <v/>
      </c>
    </row>
    <row r="333">
      <c r="A333" s="33" t="n"/>
      <c r="B333" s="33" t="n"/>
      <c r="C333" s="33" t="n"/>
      <c r="D333" s="33" t="n"/>
      <c r="E333" s="33" t="n"/>
      <c r="F333" s="33" t="n"/>
      <c r="G333" s="33" t="n"/>
      <c r="H333" s="33" t="n"/>
      <c r="I333" s="33" t="n"/>
      <c r="J333" s="33" t="n"/>
      <c r="K333" s="33" t="n"/>
      <c r="L333" s="33" t="n"/>
      <c r="M333" s="33" t="n"/>
      <c r="N333" s="13">
        <f>IF(A333="","",A333&amp;"|"&amp;COUNTIF($A$2:A333,A333))</f>
        <v/>
      </c>
    </row>
    <row r="334">
      <c r="A334" s="33" t="n"/>
      <c r="B334" s="33" t="n"/>
      <c r="C334" s="33" t="n"/>
      <c r="D334" s="33" t="n"/>
      <c r="E334" s="33" t="n"/>
      <c r="F334" s="33" t="n"/>
      <c r="G334" s="33" t="n"/>
      <c r="H334" s="33" t="n"/>
      <c r="I334" s="33" t="n"/>
      <c r="J334" s="33" t="n"/>
      <c r="K334" s="33" t="n"/>
      <c r="L334" s="33" t="n"/>
      <c r="M334" s="33" t="n"/>
      <c r="N334" s="13">
        <f>IF(A334="","",A334&amp;"|"&amp;COUNTIF($A$2:A334,A334))</f>
        <v/>
      </c>
    </row>
    <row r="335">
      <c r="A335" s="33" t="n"/>
      <c r="B335" s="33" t="n"/>
      <c r="C335" s="33" t="n"/>
      <c r="D335" s="33" t="n"/>
      <c r="E335" s="33" t="n"/>
      <c r="F335" s="33" t="n"/>
      <c r="G335" s="33" t="n"/>
      <c r="H335" s="33" t="n"/>
      <c r="I335" s="33" t="n"/>
      <c r="J335" s="33" t="n"/>
      <c r="K335" s="33" t="n"/>
      <c r="L335" s="33" t="n"/>
      <c r="M335" s="33" t="n"/>
      <c r="N335" s="13">
        <f>IF(A335="","",A335&amp;"|"&amp;COUNTIF($A$2:A335,A335))</f>
        <v/>
      </c>
    </row>
    <row r="336">
      <c r="A336" s="33" t="n"/>
      <c r="B336" s="33" t="n"/>
      <c r="C336" s="33" t="n"/>
      <c r="D336" s="33" t="n"/>
      <c r="E336" s="33" t="n"/>
      <c r="F336" s="33" t="n"/>
      <c r="G336" s="33" t="n"/>
      <c r="H336" s="33" t="n"/>
      <c r="I336" s="33" t="n"/>
      <c r="J336" s="33" t="n"/>
      <c r="K336" s="33" t="n"/>
      <c r="L336" s="33" t="n"/>
      <c r="M336" s="33" t="n"/>
      <c r="N336" s="13">
        <f>IF(A336="","",A336&amp;"|"&amp;COUNTIF($A$2:A336,A336))</f>
        <v/>
      </c>
    </row>
    <row r="337">
      <c r="A337" s="33" t="n"/>
      <c r="B337" s="33" t="n"/>
      <c r="C337" s="33" t="n"/>
      <c r="D337" s="33" t="n"/>
      <c r="E337" s="33" t="n"/>
      <c r="F337" s="33" t="n"/>
      <c r="G337" s="33" t="n"/>
      <c r="H337" s="33" t="n"/>
      <c r="I337" s="33" t="n"/>
      <c r="J337" s="33" t="n"/>
      <c r="K337" s="33" t="n"/>
      <c r="L337" s="33" t="n"/>
      <c r="M337" s="33" t="n"/>
      <c r="N337" s="13">
        <f>IF(A337="","",A337&amp;"|"&amp;COUNTIF($A$2:A337,A337))</f>
        <v/>
      </c>
    </row>
    <row r="338">
      <c r="A338" s="33" t="n"/>
      <c r="B338" s="33" t="n"/>
      <c r="C338" s="33" t="n"/>
      <c r="D338" s="33" t="n"/>
      <c r="E338" s="33" t="n"/>
      <c r="F338" s="33" t="n"/>
      <c r="G338" s="33" t="n"/>
      <c r="H338" s="33" t="n"/>
      <c r="I338" s="33" t="n"/>
      <c r="J338" s="33" t="n"/>
      <c r="K338" s="33" t="n"/>
      <c r="L338" s="33" t="n"/>
      <c r="M338" s="33" t="n"/>
      <c r="N338" s="13">
        <f>IF(A338="","",A338&amp;"|"&amp;COUNTIF($A$2:A338,A338))</f>
        <v/>
      </c>
    </row>
    <row r="339">
      <c r="A339" s="33" t="n"/>
      <c r="B339" s="33" t="n"/>
      <c r="C339" s="33" t="n"/>
      <c r="D339" s="33" t="n"/>
      <c r="E339" s="33" t="n"/>
      <c r="F339" s="33" t="n"/>
      <c r="G339" s="33" t="n"/>
      <c r="H339" s="33" t="n"/>
      <c r="I339" s="33" t="n"/>
      <c r="J339" s="33" t="n"/>
      <c r="K339" s="33" t="n"/>
      <c r="L339" s="33" t="n"/>
      <c r="M339" s="33" t="n"/>
      <c r="N339" s="13">
        <f>IF(A339="","",A339&amp;"|"&amp;COUNTIF($A$2:A339,A339))</f>
        <v/>
      </c>
    </row>
    <row r="340">
      <c r="A340" s="33" t="n"/>
      <c r="B340" s="33" t="n"/>
      <c r="C340" s="33" t="n"/>
      <c r="D340" s="33" t="n"/>
      <c r="E340" s="33" t="n"/>
      <c r="F340" s="33" t="n"/>
      <c r="G340" s="33" t="n"/>
      <c r="H340" s="33" t="n"/>
      <c r="I340" s="33" t="n"/>
      <c r="J340" s="33" t="n"/>
      <c r="K340" s="33" t="n"/>
      <c r="L340" s="33" t="n"/>
      <c r="M340" s="33" t="n"/>
      <c r="N340" s="13">
        <f>IF(A340="","",A340&amp;"|"&amp;COUNTIF($A$2:A340,A340))</f>
        <v/>
      </c>
    </row>
    <row r="341">
      <c r="A341" s="33" t="n"/>
      <c r="B341" s="33" t="n"/>
      <c r="C341" s="33" t="n"/>
      <c r="D341" s="33" t="n"/>
      <c r="E341" s="33" t="n"/>
      <c r="F341" s="33" t="n"/>
      <c r="G341" s="33" t="n"/>
      <c r="H341" s="33" t="n"/>
      <c r="I341" s="33" t="n"/>
      <c r="J341" s="33" t="n"/>
      <c r="K341" s="33" t="n"/>
      <c r="L341" s="33" t="n"/>
      <c r="M341" s="33" t="n"/>
      <c r="N341" s="13">
        <f>IF(A341="","",A341&amp;"|"&amp;COUNTIF($A$2:A341,A341))</f>
        <v/>
      </c>
    </row>
    <row r="342">
      <c r="A342" s="33" t="n"/>
      <c r="B342" s="33" t="n"/>
      <c r="C342" s="33" t="n"/>
      <c r="D342" s="33" t="n"/>
      <c r="E342" s="33" t="n"/>
      <c r="F342" s="33" t="n"/>
      <c r="G342" s="33" t="n"/>
      <c r="H342" s="33" t="n"/>
      <c r="I342" s="33" t="n"/>
      <c r="J342" s="33" t="n"/>
      <c r="K342" s="33" t="n"/>
      <c r="L342" s="33" t="n"/>
      <c r="M342" s="33" t="n"/>
      <c r="N342" s="13">
        <f>IF(A342="","",A342&amp;"|"&amp;COUNTIF($A$2:A342,A342))</f>
        <v/>
      </c>
    </row>
    <row r="343">
      <c r="A343" s="33" t="n"/>
      <c r="B343" s="33" t="n"/>
      <c r="C343" s="33" t="n"/>
      <c r="D343" s="33" t="n"/>
      <c r="E343" s="33" t="n"/>
      <c r="F343" s="33" t="n"/>
      <c r="G343" s="33" t="n"/>
      <c r="H343" s="33" t="n"/>
      <c r="I343" s="33" t="n"/>
      <c r="J343" s="33" t="n"/>
      <c r="K343" s="33" t="n"/>
      <c r="L343" s="33" t="n"/>
      <c r="M343" s="33" t="n"/>
      <c r="N343" s="13">
        <f>IF(A343="","",A343&amp;"|"&amp;COUNTIF($A$2:A343,A343))</f>
        <v/>
      </c>
    </row>
    <row r="344">
      <c r="A344" s="33" t="n"/>
      <c r="B344" s="33" t="n"/>
      <c r="C344" s="33" t="n"/>
      <c r="D344" s="33" t="n"/>
      <c r="E344" s="33" t="n"/>
      <c r="F344" s="33" t="n"/>
      <c r="G344" s="33" t="n"/>
      <c r="H344" s="33" t="n"/>
      <c r="I344" s="33" t="n"/>
      <c r="J344" s="33" t="n"/>
      <c r="K344" s="33" t="n"/>
      <c r="L344" s="33" t="n"/>
      <c r="M344" s="33" t="n"/>
      <c r="N344" s="13">
        <f>IF(A344="","",A344&amp;"|"&amp;COUNTIF($A$2:A344,A344))</f>
        <v/>
      </c>
    </row>
    <row r="345">
      <c r="A345" s="33" t="n"/>
      <c r="B345" s="33" t="n"/>
      <c r="C345" s="33" t="n"/>
      <c r="D345" s="33" t="n"/>
      <c r="E345" s="33" t="n"/>
      <c r="F345" s="33" t="n"/>
      <c r="G345" s="33" t="n"/>
      <c r="H345" s="33" t="n"/>
      <c r="I345" s="33" t="n"/>
      <c r="J345" s="33" t="n"/>
      <c r="K345" s="33" t="n"/>
      <c r="L345" s="33" t="n"/>
      <c r="M345" s="33" t="n"/>
      <c r="N345" s="13">
        <f>IF(A345="","",A345&amp;"|"&amp;COUNTIF($A$2:A345,A345))</f>
        <v/>
      </c>
    </row>
    <row r="346">
      <c r="A346" s="33" t="n"/>
      <c r="B346" s="33" t="n"/>
      <c r="C346" s="33" t="n"/>
      <c r="D346" s="33" t="n"/>
      <c r="E346" s="33" t="n"/>
      <c r="F346" s="33" t="n"/>
      <c r="G346" s="33" t="n"/>
      <c r="H346" s="33" t="n"/>
      <c r="I346" s="33" t="n"/>
      <c r="J346" s="33" t="n"/>
      <c r="K346" s="33" t="n"/>
      <c r="L346" s="33" t="n"/>
      <c r="M346" s="33" t="n"/>
      <c r="N346" s="13">
        <f>IF(A346="","",A346&amp;"|"&amp;COUNTIF($A$2:A346,A346))</f>
        <v/>
      </c>
    </row>
    <row r="347">
      <c r="A347" s="33" t="n"/>
      <c r="B347" s="33" t="n"/>
      <c r="C347" s="33" t="n"/>
      <c r="D347" s="33" t="n"/>
      <c r="E347" s="33" t="n"/>
      <c r="F347" s="33" t="n"/>
      <c r="G347" s="33" t="n"/>
      <c r="H347" s="33" t="n"/>
      <c r="I347" s="33" t="n"/>
      <c r="J347" s="33" t="n"/>
      <c r="K347" s="33" t="n"/>
      <c r="L347" s="33" t="n"/>
      <c r="M347" s="33" t="n"/>
      <c r="N347" s="13">
        <f>IF(A347="","",A347&amp;"|"&amp;COUNTIF($A$2:A347,A347))</f>
        <v/>
      </c>
    </row>
    <row r="348">
      <c r="A348" s="33" t="n"/>
      <c r="B348" s="33" t="n"/>
      <c r="C348" s="33" t="n"/>
      <c r="D348" s="33" t="n"/>
      <c r="E348" s="33" t="n"/>
      <c r="F348" s="33" t="n"/>
      <c r="G348" s="33" t="n"/>
      <c r="H348" s="33" t="n"/>
      <c r="I348" s="33" t="n"/>
      <c r="J348" s="33" t="n"/>
      <c r="K348" s="33" t="n"/>
      <c r="L348" s="33" t="n"/>
      <c r="M348" s="33" t="n"/>
      <c r="N348" s="13">
        <f>IF(A348="","",A348&amp;"|"&amp;COUNTIF($A$2:A348,A348))</f>
        <v/>
      </c>
    </row>
    <row r="349">
      <c r="A349" s="33" t="n"/>
      <c r="B349" s="33" t="n"/>
      <c r="C349" s="33" t="n"/>
      <c r="D349" s="33" t="n"/>
      <c r="E349" s="33" t="n"/>
      <c r="F349" s="33" t="n"/>
      <c r="G349" s="33" t="n"/>
      <c r="H349" s="33" t="n"/>
      <c r="I349" s="33" t="n"/>
      <c r="J349" s="33" t="n"/>
      <c r="K349" s="33" t="n"/>
      <c r="L349" s="33" t="n"/>
      <c r="M349" s="33" t="n"/>
      <c r="N349" s="13">
        <f>IF(A349="","",A349&amp;"|"&amp;COUNTIF($A$2:A349,A349))</f>
        <v/>
      </c>
    </row>
    <row r="350">
      <c r="A350" s="33" t="n"/>
      <c r="B350" s="33" t="n"/>
      <c r="C350" s="33" t="n"/>
      <c r="D350" s="33" t="n"/>
      <c r="E350" s="33" t="n"/>
      <c r="F350" s="33" t="n"/>
      <c r="G350" s="33" t="n"/>
      <c r="H350" s="33" t="n"/>
      <c r="I350" s="33" t="n"/>
      <c r="J350" s="33" t="n"/>
      <c r="K350" s="33" t="n"/>
      <c r="L350" s="33" t="n"/>
      <c r="M350" s="33" t="n"/>
      <c r="N350" s="13">
        <f>IF(A350="","",A350&amp;"|"&amp;COUNTIF($A$2:A350,A350))</f>
        <v/>
      </c>
    </row>
    <row r="351">
      <c r="A351" s="33" t="n"/>
      <c r="B351" s="33" t="n"/>
      <c r="C351" s="33" t="n"/>
      <c r="D351" s="33" t="n"/>
      <c r="E351" s="33" t="n"/>
      <c r="F351" s="33" t="n"/>
      <c r="G351" s="33" t="n"/>
      <c r="H351" s="33" t="n"/>
      <c r="I351" s="33" t="n"/>
      <c r="J351" s="33" t="n"/>
      <c r="K351" s="33" t="n"/>
      <c r="L351" s="33" t="n"/>
      <c r="M351" s="33" t="n"/>
      <c r="N351" s="13">
        <f>IF(A351="","",A351&amp;"|"&amp;COUNTIF($A$2:A351,A351))</f>
        <v/>
      </c>
    </row>
    <row r="352">
      <c r="A352" s="33" t="n"/>
      <c r="B352" s="33" t="n"/>
      <c r="C352" s="33" t="n"/>
      <c r="D352" s="33" t="n"/>
      <c r="E352" s="33" t="n"/>
      <c r="F352" s="33" t="n"/>
      <c r="G352" s="33" t="n"/>
      <c r="H352" s="33" t="n"/>
      <c r="I352" s="33" t="n"/>
      <c r="J352" s="33" t="n"/>
      <c r="K352" s="33" t="n"/>
      <c r="L352" s="33" t="n"/>
      <c r="M352" s="33" t="n"/>
      <c r="N352" s="13">
        <f>IF(A352="","",A352&amp;"|"&amp;COUNTIF($A$2:A352,A352))</f>
        <v/>
      </c>
    </row>
    <row r="353">
      <c r="A353" s="33" t="n"/>
      <c r="B353" s="33" t="n"/>
      <c r="C353" s="33" t="n"/>
      <c r="D353" s="33" t="n"/>
      <c r="E353" s="33" t="n"/>
      <c r="F353" s="33" t="n"/>
      <c r="G353" s="33" t="n"/>
      <c r="H353" s="33" t="n"/>
      <c r="I353" s="33" t="n"/>
      <c r="J353" s="33" t="n"/>
      <c r="K353" s="33" t="n"/>
      <c r="L353" s="33" t="n"/>
      <c r="M353" s="33" t="n"/>
      <c r="N353" s="13">
        <f>IF(A353="","",A353&amp;"|"&amp;COUNTIF($A$2:A353,A353))</f>
        <v/>
      </c>
    </row>
    <row r="354">
      <c r="A354" s="33" t="n"/>
      <c r="B354" s="33" t="n"/>
      <c r="C354" s="33" t="n"/>
      <c r="D354" s="33" t="n"/>
      <c r="E354" s="33" t="n"/>
      <c r="F354" s="33" t="n"/>
      <c r="G354" s="33" t="n"/>
      <c r="H354" s="33" t="n"/>
      <c r="I354" s="33" t="n"/>
      <c r="J354" s="33" t="n"/>
      <c r="K354" s="33" t="n"/>
      <c r="L354" s="33" t="n"/>
      <c r="M354" s="33" t="n"/>
      <c r="N354" s="13">
        <f>IF(A354="","",A354&amp;"|"&amp;COUNTIF($A$2:A354,A354))</f>
        <v/>
      </c>
    </row>
    <row r="355">
      <c r="A355" s="33" t="n"/>
      <c r="B355" s="33" t="n"/>
      <c r="C355" s="33" t="n"/>
      <c r="D355" s="33" t="n"/>
      <c r="E355" s="33" t="n"/>
      <c r="F355" s="33" t="n"/>
      <c r="G355" s="33" t="n"/>
      <c r="H355" s="33" t="n"/>
      <c r="I355" s="33" t="n"/>
      <c r="J355" s="33" t="n"/>
      <c r="K355" s="33" t="n"/>
      <c r="L355" s="33" t="n"/>
      <c r="M355" s="33" t="n"/>
      <c r="N355" s="13">
        <f>IF(A355="","",A355&amp;"|"&amp;COUNTIF($A$2:A355,A355))</f>
        <v/>
      </c>
    </row>
    <row r="356">
      <c r="A356" s="33" t="n"/>
      <c r="B356" s="33" t="n"/>
      <c r="C356" s="33" t="n"/>
      <c r="D356" s="33" t="n"/>
      <c r="E356" s="33" t="n"/>
      <c r="F356" s="33" t="n"/>
      <c r="G356" s="33" t="n"/>
      <c r="H356" s="33" t="n"/>
      <c r="I356" s="33" t="n"/>
      <c r="J356" s="33" t="n"/>
      <c r="K356" s="33" t="n"/>
      <c r="L356" s="33" t="n"/>
      <c r="M356" s="33" t="n"/>
      <c r="N356" s="13">
        <f>IF(A356="","",A356&amp;"|"&amp;COUNTIF($A$2:A356,A356))</f>
        <v/>
      </c>
    </row>
    <row r="357">
      <c r="A357" s="33" t="n"/>
      <c r="B357" s="33" t="n"/>
      <c r="C357" s="33" t="n"/>
      <c r="D357" s="33" t="n"/>
      <c r="E357" s="33" t="n"/>
      <c r="F357" s="33" t="n"/>
      <c r="G357" s="33" t="n"/>
      <c r="H357" s="33" t="n"/>
      <c r="I357" s="33" t="n"/>
      <c r="J357" s="33" t="n"/>
      <c r="K357" s="33" t="n"/>
      <c r="L357" s="33" t="n"/>
      <c r="M357" s="33" t="n"/>
      <c r="N357" s="13">
        <f>IF(A357="","",A357&amp;"|"&amp;COUNTIF($A$2:A357,A357))</f>
        <v/>
      </c>
    </row>
    <row r="358">
      <c r="A358" s="33" t="n"/>
      <c r="B358" s="33" t="n"/>
      <c r="C358" s="33" t="n"/>
      <c r="D358" s="33" t="n"/>
      <c r="E358" s="33" t="n"/>
      <c r="F358" s="33" t="n"/>
      <c r="G358" s="33" t="n"/>
      <c r="H358" s="33" t="n"/>
      <c r="I358" s="33" t="n"/>
      <c r="J358" s="33" t="n"/>
      <c r="K358" s="33" t="n"/>
      <c r="L358" s="33" t="n"/>
      <c r="M358" s="33" t="n"/>
      <c r="N358" s="13">
        <f>IF(A358="","",A358&amp;"|"&amp;COUNTIF($A$2:A358,A358))</f>
        <v/>
      </c>
    </row>
    <row r="359">
      <c r="A359" s="33" t="n"/>
      <c r="B359" s="33" t="n"/>
      <c r="C359" s="33" t="n"/>
      <c r="D359" s="33" t="n"/>
      <c r="E359" s="33" t="n"/>
      <c r="F359" s="33" t="n"/>
      <c r="G359" s="33" t="n"/>
      <c r="H359" s="33" t="n"/>
      <c r="I359" s="33" t="n"/>
      <c r="J359" s="33" t="n"/>
      <c r="K359" s="33" t="n"/>
      <c r="L359" s="33" t="n"/>
      <c r="M359" s="33" t="n"/>
      <c r="N359" s="13">
        <f>IF(A359="","",A359&amp;"|"&amp;COUNTIF($A$2:A359,A359))</f>
        <v/>
      </c>
    </row>
    <row r="360">
      <c r="A360" s="33" t="n"/>
      <c r="B360" s="33" t="n"/>
      <c r="C360" s="33" t="n"/>
      <c r="D360" s="33" t="n"/>
      <c r="E360" s="33" t="n"/>
      <c r="F360" s="33" t="n"/>
      <c r="G360" s="33" t="n"/>
      <c r="H360" s="33" t="n"/>
      <c r="I360" s="33" t="n"/>
      <c r="J360" s="33" t="n"/>
      <c r="K360" s="33" t="n"/>
      <c r="L360" s="33" t="n"/>
      <c r="M360" s="33" t="n"/>
      <c r="N360" s="13">
        <f>IF(A360="","",A360&amp;"|"&amp;COUNTIF($A$2:A360,A360))</f>
        <v/>
      </c>
    </row>
    <row r="361">
      <c r="A361" s="33" t="n"/>
      <c r="B361" s="33" t="n"/>
      <c r="C361" s="33" t="n"/>
      <c r="D361" s="33" t="n"/>
      <c r="E361" s="33" t="n"/>
      <c r="F361" s="33" t="n"/>
      <c r="G361" s="33" t="n"/>
      <c r="H361" s="33" t="n"/>
      <c r="I361" s="33" t="n"/>
      <c r="J361" s="33" t="n"/>
      <c r="K361" s="33" t="n"/>
      <c r="L361" s="33" t="n"/>
      <c r="M361" s="33" t="n"/>
      <c r="N361" s="13">
        <f>IF(A361="","",A361&amp;"|"&amp;COUNTIF($A$2:A361,A361))</f>
        <v/>
      </c>
    </row>
    <row r="362">
      <c r="A362" s="33" t="n"/>
      <c r="B362" s="33" t="n"/>
      <c r="C362" s="33" t="n"/>
      <c r="D362" s="33" t="n"/>
      <c r="E362" s="33" t="n"/>
      <c r="F362" s="33" t="n"/>
      <c r="G362" s="33" t="n"/>
      <c r="H362" s="33" t="n"/>
      <c r="I362" s="33" t="n"/>
      <c r="J362" s="33" t="n"/>
      <c r="K362" s="33" t="n"/>
      <c r="L362" s="33" t="n"/>
      <c r="M362" s="33" t="n"/>
      <c r="N362" s="13">
        <f>IF(A362="","",A362&amp;"|"&amp;COUNTIF($A$2:A362,A362))</f>
        <v/>
      </c>
    </row>
    <row r="363">
      <c r="A363" s="33" t="n"/>
      <c r="B363" s="33" t="n"/>
      <c r="C363" s="33" t="n"/>
      <c r="D363" s="33" t="n"/>
      <c r="E363" s="33" t="n"/>
      <c r="F363" s="33" t="n"/>
      <c r="G363" s="33" t="n"/>
      <c r="H363" s="33" t="n"/>
      <c r="I363" s="33" t="n"/>
      <c r="J363" s="33" t="n"/>
      <c r="K363" s="33" t="n"/>
      <c r="L363" s="33" t="n"/>
      <c r="M363" s="33" t="n"/>
      <c r="N363" s="13">
        <f>IF(A363="","",A363&amp;"|"&amp;COUNTIF($A$2:A363,A363))</f>
        <v/>
      </c>
    </row>
    <row r="364">
      <c r="A364" s="33" t="n"/>
      <c r="B364" s="33" t="n"/>
      <c r="C364" s="33" t="n"/>
      <c r="D364" s="33" t="n"/>
      <c r="E364" s="33" t="n"/>
      <c r="F364" s="33" t="n"/>
      <c r="G364" s="33" t="n"/>
      <c r="H364" s="33" t="n"/>
      <c r="I364" s="33" t="n"/>
      <c r="J364" s="33" t="n"/>
      <c r="K364" s="33" t="n"/>
      <c r="L364" s="33" t="n"/>
      <c r="M364" s="33" t="n"/>
      <c r="N364" s="13">
        <f>IF(A364="","",A364&amp;"|"&amp;COUNTIF($A$2:A364,A364))</f>
        <v/>
      </c>
    </row>
    <row r="365">
      <c r="A365" s="33" t="n"/>
      <c r="B365" s="33" t="n"/>
      <c r="C365" s="33" t="n"/>
      <c r="D365" s="33" t="n"/>
      <c r="E365" s="33" t="n"/>
      <c r="F365" s="33" t="n"/>
      <c r="G365" s="33" t="n"/>
      <c r="H365" s="33" t="n"/>
      <c r="I365" s="33" t="n"/>
      <c r="J365" s="33" t="n"/>
      <c r="K365" s="33" t="n"/>
      <c r="L365" s="33" t="n"/>
      <c r="M365" s="33" t="n"/>
      <c r="N365" s="13">
        <f>IF(A365="","",A365&amp;"|"&amp;COUNTIF($A$2:A365,A365))</f>
        <v/>
      </c>
    </row>
    <row r="366">
      <c r="A366" s="33" t="n"/>
      <c r="B366" s="33" t="n"/>
      <c r="C366" s="33" t="n"/>
      <c r="D366" s="33" t="n"/>
      <c r="E366" s="33" t="n"/>
      <c r="F366" s="33" t="n"/>
      <c r="G366" s="33" t="n"/>
      <c r="H366" s="33" t="n"/>
      <c r="I366" s="33" t="n"/>
      <c r="J366" s="33" t="n"/>
      <c r="K366" s="33" t="n"/>
      <c r="L366" s="33" t="n"/>
      <c r="M366" s="33" t="n"/>
      <c r="N366" s="13">
        <f>IF(A366="","",A366&amp;"|"&amp;COUNTIF($A$2:A366,A366))</f>
        <v/>
      </c>
    </row>
    <row r="367">
      <c r="A367" s="33" t="n"/>
      <c r="B367" s="33" t="n"/>
      <c r="C367" s="33" t="n"/>
      <c r="D367" s="33" t="n"/>
      <c r="E367" s="33" t="n"/>
      <c r="F367" s="33" t="n"/>
      <c r="G367" s="33" t="n"/>
      <c r="H367" s="33" t="n"/>
      <c r="I367" s="33" t="n"/>
      <c r="J367" s="33" t="n"/>
      <c r="K367" s="33" t="n"/>
      <c r="L367" s="33" t="n"/>
      <c r="M367" s="33" t="n"/>
      <c r="N367" s="13">
        <f>IF(A367="","",A367&amp;"|"&amp;COUNTIF($A$2:A367,A367))</f>
        <v/>
      </c>
    </row>
    <row r="368">
      <c r="A368" s="33" t="n"/>
      <c r="B368" s="33" t="n"/>
      <c r="C368" s="33" t="n"/>
      <c r="D368" s="33" t="n"/>
      <c r="E368" s="33" t="n"/>
      <c r="F368" s="33" t="n"/>
      <c r="G368" s="33" t="n"/>
      <c r="H368" s="33" t="n"/>
      <c r="I368" s="33" t="n"/>
      <c r="J368" s="33" t="n"/>
      <c r="K368" s="33" t="n"/>
      <c r="L368" s="33" t="n"/>
      <c r="M368" s="33" t="n"/>
      <c r="N368" s="13">
        <f>IF(A368="","",A368&amp;"|"&amp;COUNTIF($A$2:A368,A368))</f>
        <v/>
      </c>
    </row>
    <row r="369">
      <c r="A369" s="33" t="n"/>
      <c r="B369" s="33" t="n"/>
      <c r="C369" s="33" t="n"/>
      <c r="D369" s="33" t="n"/>
      <c r="E369" s="33" t="n"/>
      <c r="F369" s="33" t="n"/>
      <c r="G369" s="33" t="n"/>
      <c r="H369" s="33" t="n"/>
      <c r="I369" s="33" t="n"/>
      <c r="J369" s="33" t="n"/>
      <c r="K369" s="33" t="n"/>
      <c r="L369" s="33" t="n"/>
      <c r="M369" s="33" t="n"/>
      <c r="N369" s="13">
        <f>IF(A369="","",A369&amp;"|"&amp;COUNTIF($A$2:A369,A369))</f>
        <v/>
      </c>
    </row>
    <row r="370">
      <c r="A370" s="33" t="n"/>
      <c r="B370" s="33" t="n"/>
      <c r="C370" s="33" t="n"/>
      <c r="D370" s="33" t="n"/>
      <c r="E370" s="33" t="n"/>
      <c r="F370" s="33" t="n"/>
      <c r="G370" s="33" t="n"/>
      <c r="H370" s="33" t="n"/>
      <c r="I370" s="33" t="n"/>
      <c r="J370" s="33" t="n"/>
      <c r="K370" s="33" t="n"/>
      <c r="L370" s="33" t="n"/>
      <c r="M370" s="33" t="n"/>
      <c r="N370" s="13">
        <f>IF(A370="","",A370&amp;"|"&amp;COUNTIF($A$2:A370,A370))</f>
        <v/>
      </c>
    </row>
    <row r="371">
      <c r="A371" s="33" t="n"/>
      <c r="B371" s="33" t="n"/>
      <c r="C371" s="33" t="n"/>
      <c r="D371" s="33" t="n"/>
      <c r="E371" s="33" t="n"/>
      <c r="F371" s="33" t="n"/>
      <c r="G371" s="33" t="n"/>
      <c r="H371" s="33" t="n"/>
      <c r="I371" s="33" t="n"/>
      <c r="J371" s="33" t="n"/>
      <c r="K371" s="33" t="n"/>
      <c r="L371" s="33" t="n"/>
      <c r="M371" s="33" t="n"/>
      <c r="N371" s="13">
        <f>IF(A371="","",A371&amp;"|"&amp;COUNTIF($A$2:A371,A371))</f>
        <v/>
      </c>
    </row>
    <row r="372">
      <c r="A372" s="33" t="n"/>
      <c r="B372" s="33" t="n"/>
      <c r="C372" s="33" t="n"/>
      <c r="D372" s="33" t="n"/>
      <c r="E372" s="33" t="n"/>
      <c r="F372" s="33" t="n"/>
      <c r="G372" s="33" t="n"/>
      <c r="H372" s="33" t="n"/>
      <c r="I372" s="33" t="n"/>
      <c r="J372" s="33" t="n"/>
      <c r="K372" s="33" t="n"/>
      <c r="L372" s="33" t="n"/>
      <c r="M372" s="33" t="n"/>
      <c r="N372" s="13">
        <f>IF(A372="","",A372&amp;"|"&amp;COUNTIF($A$2:A372,A372))</f>
        <v/>
      </c>
    </row>
    <row r="373">
      <c r="A373" s="33" t="n"/>
      <c r="B373" s="33" t="n"/>
      <c r="C373" s="33" t="n"/>
      <c r="D373" s="33" t="n"/>
      <c r="E373" s="33" t="n"/>
      <c r="F373" s="33" t="n"/>
      <c r="G373" s="33" t="n"/>
      <c r="H373" s="33" t="n"/>
      <c r="I373" s="33" t="n"/>
      <c r="J373" s="33" t="n"/>
      <c r="K373" s="33" t="n"/>
      <c r="L373" s="33" t="n"/>
      <c r="M373" s="33" t="n"/>
      <c r="N373" s="13">
        <f>IF(A373="","",A373&amp;"|"&amp;COUNTIF($A$2:A373,A373))</f>
        <v/>
      </c>
    </row>
    <row r="374">
      <c r="A374" s="33" t="n"/>
      <c r="B374" s="33" t="n"/>
      <c r="C374" s="33" t="n"/>
      <c r="D374" s="33" t="n"/>
      <c r="E374" s="33" t="n"/>
      <c r="F374" s="33" t="n"/>
      <c r="G374" s="33" t="n"/>
      <c r="H374" s="33" t="n"/>
      <c r="I374" s="33" t="n"/>
      <c r="J374" s="33" t="n"/>
      <c r="K374" s="33" t="n"/>
      <c r="L374" s="33" t="n"/>
      <c r="M374" s="33" t="n"/>
      <c r="N374" s="13">
        <f>IF(A374="","",A374&amp;"|"&amp;COUNTIF($A$2:A374,A374))</f>
        <v/>
      </c>
    </row>
    <row r="375">
      <c r="A375" s="33" t="n"/>
      <c r="B375" s="33" t="n"/>
      <c r="C375" s="33" t="n"/>
      <c r="D375" s="33" t="n"/>
      <c r="E375" s="33" t="n"/>
      <c r="F375" s="33" t="n"/>
      <c r="G375" s="33" t="n"/>
      <c r="H375" s="33" t="n"/>
      <c r="I375" s="33" t="n"/>
      <c r="J375" s="33" t="n"/>
      <c r="K375" s="33" t="n"/>
      <c r="L375" s="33" t="n"/>
      <c r="M375" s="33" t="n"/>
      <c r="N375" s="13">
        <f>IF(A375="","",A375&amp;"|"&amp;COUNTIF($A$2:A375,A375))</f>
        <v/>
      </c>
    </row>
    <row r="376">
      <c r="A376" s="33" t="n"/>
      <c r="B376" s="33" t="n"/>
      <c r="C376" s="33" t="n"/>
      <c r="D376" s="33" t="n"/>
      <c r="E376" s="33" t="n"/>
      <c r="F376" s="33" t="n"/>
      <c r="G376" s="33" t="n"/>
      <c r="H376" s="33" t="n"/>
      <c r="I376" s="33" t="n"/>
      <c r="J376" s="33" t="n"/>
      <c r="K376" s="33" t="n"/>
      <c r="L376" s="33" t="n"/>
      <c r="M376" s="33" t="n"/>
      <c r="N376" s="13">
        <f>IF(A376="","",A376&amp;"|"&amp;COUNTIF($A$2:A376,A376))</f>
        <v/>
      </c>
    </row>
    <row r="377">
      <c r="A377" s="33" t="n"/>
      <c r="B377" s="33" t="n"/>
      <c r="C377" s="33" t="n"/>
      <c r="D377" s="33" t="n"/>
      <c r="E377" s="33" t="n"/>
      <c r="F377" s="33" t="n"/>
      <c r="G377" s="33" t="n"/>
      <c r="H377" s="33" t="n"/>
      <c r="I377" s="33" t="n"/>
      <c r="J377" s="33" t="n"/>
      <c r="K377" s="33" t="n"/>
      <c r="L377" s="33" t="n"/>
      <c r="M377" s="33" t="n"/>
      <c r="N377" s="13">
        <f>IF(A377="","",A377&amp;"|"&amp;COUNTIF($A$2:A377,A377))</f>
        <v/>
      </c>
    </row>
    <row r="378">
      <c r="A378" s="33" t="n"/>
      <c r="B378" s="33" t="n"/>
      <c r="C378" s="33" t="n"/>
      <c r="D378" s="33" t="n"/>
      <c r="E378" s="33" t="n"/>
      <c r="F378" s="33" t="n"/>
      <c r="G378" s="33" t="n"/>
      <c r="H378" s="33" t="n"/>
      <c r="I378" s="33" t="n"/>
      <c r="J378" s="33" t="n"/>
      <c r="K378" s="33" t="n"/>
      <c r="L378" s="33" t="n"/>
      <c r="M378" s="33" t="n"/>
      <c r="N378" s="13">
        <f>IF(A378="","",A378&amp;"|"&amp;COUNTIF($A$2:A378,A378))</f>
        <v/>
      </c>
    </row>
    <row r="379">
      <c r="A379" s="33" t="n"/>
      <c r="B379" s="33" t="n"/>
      <c r="C379" s="33" t="n"/>
      <c r="D379" s="33" t="n"/>
      <c r="E379" s="33" t="n"/>
      <c r="F379" s="33" t="n"/>
      <c r="G379" s="33" t="n"/>
      <c r="H379" s="33" t="n"/>
      <c r="I379" s="33" t="n"/>
      <c r="J379" s="33" t="n"/>
      <c r="K379" s="33" t="n"/>
      <c r="L379" s="33" t="n"/>
      <c r="M379" s="33" t="n"/>
      <c r="N379" s="13">
        <f>IF(A379="","",A379&amp;"|"&amp;COUNTIF($A$2:A379,A379))</f>
        <v/>
      </c>
    </row>
    <row r="380">
      <c r="A380" s="33" t="n"/>
      <c r="B380" s="33" t="n"/>
      <c r="C380" s="33" t="n"/>
      <c r="D380" s="33" t="n"/>
      <c r="E380" s="33" t="n"/>
      <c r="F380" s="33" t="n"/>
      <c r="G380" s="33" t="n"/>
      <c r="H380" s="33" t="n"/>
      <c r="I380" s="33" t="n"/>
      <c r="J380" s="33" t="n"/>
      <c r="K380" s="33" t="n"/>
      <c r="L380" s="33" t="n"/>
      <c r="M380" s="33" t="n"/>
      <c r="N380" s="13">
        <f>IF(A380="","",A380&amp;"|"&amp;COUNTIF($A$2:A380,A380))</f>
        <v/>
      </c>
    </row>
    <row r="381">
      <c r="A381" s="33" t="n"/>
      <c r="B381" s="33" t="n"/>
      <c r="C381" s="33" t="n"/>
      <c r="D381" s="33" t="n"/>
      <c r="E381" s="33" t="n"/>
      <c r="F381" s="33" t="n"/>
      <c r="G381" s="33" t="n"/>
      <c r="H381" s="33" t="n"/>
      <c r="I381" s="33" t="n"/>
      <c r="J381" s="33" t="n"/>
      <c r="K381" s="33" t="n"/>
      <c r="L381" s="33" t="n"/>
      <c r="M381" s="33" t="n"/>
      <c r="N381" s="13">
        <f>IF(A381="","",A381&amp;"|"&amp;COUNTIF($A$2:A381,A381))</f>
        <v/>
      </c>
    </row>
    <row r="382">
      <c r="A382" s="33" t="n"/>
      <c r="B382" s="33" t="n"/>
      <c r="C382" s="33" t="n"/>
      <c r="D382" s="33" t="n"/>
      <c r="E382" s="33" t="n"/>
      <c r="F382" s="33" t="n"/>
      <c r="G382" s="33" t="n"/>
      <c r="H382" s="33" t="n"/>
      <c r="I382" s="33" t="n"/>
      <c r="J382" s="33" t="n"/>
      <c r="K382" s="33" t="n"/>
      <c r="L382" s="33" t="n"/>
      <c r="M382" s="33" t="n"/>
      <c r="N382" s="13">
        <f>IF(A382="","",A382&amp;"|"&amp;COUNTIF($A$2:A382,A382))</f>
        <v/>
      </c>
    </row>
    <row r="383">
      <c r="A383" s="33" t="n"/>
      <c r="B383" s="33" t="n"/>
      <c r="C383" s="33" t="n"/>
      <c r="D383" s="33" t="n"/>
      <c r="E383" s="33" t="n"/>
      <c r="F383" s="33" t="n"/>
      <c r="G383" s="33" t="n"/>
      <c r="H383" s="33" t="n"/>
      <c r="I383" s="33" t="n"/>
      <c r="J383" s="33" t="n"/>
      <c r="K383" s="33" t="n"/>
      <c r="L383" s="33" t="n"/>
      <c r="M383" s="33" t="n"/>
      <c r="N383" s="13">
        <f>IF(A383="","",A383&amp;"|"&amp;COUNTIF($A$2:A383,A383))</f>
        <v/>
      </c>
    </row>
    <row r="384">
      <c r="A384" s="33" t="n"/>
      <c r="B384" s="33" t="n"/>
      <c r="C384" s="33" t="n"/>
      <c r="D384" s="33" t="n"/>
      <c r="E384" s="33" t="n"/>
      <c r="F384" s="33" t="n"/>
      <c r="G384" s="33" t="n"/>
      <c r="H384" s="33" t="n"/>
      <c r="I384" s="33" t="n"/>
      <c r="J384" s="33" t="n"/>
      <c r="K384" s="33" t="n"/>
      <c r="L384" s="33" t="n"/>
      <c r="M384" s="33" t="n"/>
      <c r="N384" s="13">
        <f>IF(A384="","",A384&amp;"|"&amp;COUNTIF($A$2:A384,A384))</f>
        <v/>
      </c>
    </row>
    <row r="385">
      <c r="A385" s="33" t="n"/>
      <c r="B385" s="33" t="n"/>
      <c r="C385" s="33" t="n"/>
      <c r="D385" s="33" t="n"/>
      <c r="E385" s="33" t="n"/>
      <c r="F385" s="33" t="n"/>
      <c r="G385" s="33" t="n"/>
      <c r="H385" s="33" t="n"/>
      <c r="I385" s="33" t="n"/>
      <c r="J385" s="33" t="n"/>
      <c r="K385" s="33" t="n"/>
      <c r="L385" s="33" t="n"/>
      <c r="M385" s="33" t="n"/>
      <c r="N385" s="13">
        <f>IF(A385="","",A385&amp;"|"&amp;COUNTIF($A$2:A385,A385))</f>
        <v/>
      </c>
    </row>
    <row r="386">
      <c r="A386" s="33" t="n"/>
      <c r="B386" s="33" t="n"/>
      <c r="C386" s="33" t="n"/>
      <c r="D386" s="33" t="n"/>
      <c r="E386" s="33" t="n"/>
      <c r="F386" s="33" t="n"/>
      <c r="G386" s="33" t="n"/>
      <c r="H386" s="33" t="n"/>
      <c r="I386" s="33" t="n"/>
      <c r="J386" s="33" t="n"/>
      <c r="K386" s="33" t="n"/>
      <c r="L386" s="33" t="n"/>
      <c r="M386" s="33" t="n"/>
      <c r="N386" s="13">
        <f>IF(A386="","",A386&amp;"|"&amp;COUNTIF($A$2:A386,A386))</f>
        <v/>
      </c>
    </row>
    <row r="387">
      <c r="A387" s="33" t="n"/>
      <c r="B387" s="33" t="n"/>
      <c r="C387" s="33" t="n"/>
      <c r="D387" s="33" t="n"/>
      <c r="E387" s="33" t="n"/>
      <c r="F387" s="33" t="n"/>
      <c r="G387" s="33" t="n"/>
      <c r="H387" s="33" t="n"/>
      <c r="I387" s="33" t="n"/>
      <c r="J387" s="33" t="n"/>
      <c r="K387" s="33" t="n"/>
      <c r="L387" s="33" t="n"/>
      <c r="M387" s="33" t="n"/>
      <c r="N387" s="13">
        <f>IF(A387="","",A387&amp;"|"&amp;COUNTIF($A$2:A387,A387))</f>
        <v/>
      </c>
    </row>
    <row r="388">
      <c r="A388" s="33" t="n"/>
      <c r="B388" s="33" t="n"/>
      <c r="C388" s="33" t="n"/>
      <c r="D388" s="33" t="n"/>
      <c r="E388" s="33" t="n"/>
      <c r="F388" s="33" t="n"/>
      <c r="G388" s="33" t="n"/>
      <c r="H388" s="33" t="n"/>
      <c r="I388" s="33" t="n"/>
      <c r="J388" s="33" t="n"/>
      <c r="K388" s="33" t="n"/>
      <c r="L388" s="33" t="n"/>
      <c r="M388" s="33" t="n"/>
      <c r="N388" s="13">
        <f>IF(A388="","",A388&amp;"|"&amp;COUNTIF($A$2:A388,A388))</f>
        <v/>
      </c>
    </row>
    <row r="389">
      <c r="A389" s="33" t="n"/>
      <c r="B389" s="33" t="n"/>
      <c r="C389" s="33" t="n"/>
      <c r="D389" s="33" t="n"/>
      <c r="E389" s="33" t="n"/>
      <c r="F389" s="33" t="n"/>
      <c r="G389" s="33" t="n"/>
      <c r="H389" s="33" t="n"/>
      <c r="I389" s="33" t="n"/>
      <c r="J389" s="33" t="n"/>
      <c r="K389" s="33" t="n"/>
      <c r="L389" s="33" t="n"/>
      <c r="M389" s="33" t="n"/>
      <c r="N389" s="13">
        <f>IF(A389="","",A389&amp;"|"&amp;COUNTIF($A$2:A389,A389))</f>
        <v/>
      </c>
    </row>
    <row r="390">
      <c r="A390" s="33" t="n"/>
      <c r="B390" s="33" t="n"/>
      <c r="C390" s="33" t="n"/>
      <c r="D390" s="33" t="n"/>
      <c r="E390" s="33" t="n"/>
      <c r="F390" s="33" t="n"/>
      <c r="G390" s="33" t="n"/>
      <c r="H390" s="33" t="n"/>
      <c r="I390" s="33" t="n"/>
      <c r="J390" s="33" t="n"/>
      <c r="K390" s="33" t="n"/>
      <c r="L390" s="33" t="n"/>
      <c r="M390" s="33" t="n"/>
      <c r="N390" s="13">
        <f>IF(A390="","",A390&amp;"|"&amp;COUNTIF($A$2:A390,A390))</f>
        <v/>
      </c>
    </row>
    <row r="391">
      <c r="A391" s="33" t="n"/>
      <c r="B391" s="33" t="n"/>
      <c r="C391" s="33" t="n"/>
      <c r="D391" s="33" t="n"/>
      <c r="E391" s="33" t="n"/>
      <c r="F391" s="33" t="n"/>
      <c r="G391" s="33" t="n"/>
      <c r="H391" s="33" t="n"/>
      <c r="I391" s="33" t="n"/>
      <c r="J391" s="33" t="n"/>
      <c r="K391" s="33" t="n"/>
      <c r="L391" s="33" t="n"/>
      <c r="M391" s="33" t="n"/>
      <c r="N391" s="13">
        <f>IF(A391="","",A391&amp;"|"&amp;COUNTIF($A$2:A391,A391))</f>
        <v/>
      </c>
    </row>
    <row r="392">
      <c r="A392" s="33" t="n"/>
      <c r="B392" s="33" t="n"/>
      <c r="C392" s="33" t="n"/>
      <c r="D392" s="33" t="n"/>
      <c r="E392" s="33" t="n"/>
      <c r="F392" s="33" t="n"/>
      <c r="G392" s="33" t="n"/>
      <c r="H392" s="33" t="n"/>
      <c r="I392" s="33" t="n"/>
      <c r="J392" s="33" t="n"/>
      <c r="K392" s="33" t="n"/>
      <c r="L392" s="33" t="n"/>
      <c r="M392" s="33" t="n"/>
      <c r="N392" s="13">
        <f>IF(A392="","",A392&amp;"|"&amp;COUNTIF($A$2:A392,A392))</f>
        <v/>
      </c>
    </row>
    <row r="393">
      <c r="A393" s="33" t="n"/>
      <c r="B393" s="33" t="n"/>
      <c r="C393" s="33" t="n"/>
      <c r="D393" s="33" t="n"/>
      <c r="E393" s="33" t="n"/>
      <c r="F393" s="33" t="n"/>
      <c r="G393" s="33" t="n"/>
      <c r="H393" s="33" t="n"/>
      <c r="I393" s="33" t="n"/>
      <c r="J393" s="33" t="n"/>
      <c r="K393" s="33" t="n"/>
      <c r="L393" s="33" t="n"/>
      <c r="M393" s="33" t="n"/>
      <c r="N393" s="13">
        <f>IF(A393="","",A393&amp;"|"&amp;COUNTIF($A$2:A393,A393))</f>
        <v/>
      </c>
    </row>
    <row r="394">
      <c r="A394" s="33" t="n"/>
      <c r="B394" s="33" t="n"/>
      <c r="C394" s="33" t="n"/>
      <c r="D394" s="33" t="n"/>
      <c r="E394" s="33" t="n"/>
      <c r="F394" s="33" t="n"/>
      <c r="G394" s="33" t="n"/>
      <c r="H394" s="33" t="n"/>
      <c r="I394" s="33" t="n"/>
      <c r="J394" s="33" t="n"/>
      <c r="K394" s="33" t="n"/>
      <c r="L394" s="33" t="n"/>
      <c r="M394" s="33" t="n"/>
      <c r="N394" s="13">
        <f>IF(A394="","",A394&amp;"|"&amp;COUNTIF($A$2:A394,A394))</f>
        <v/>
      </c>
    </row>
    <row r="395">
      <c r="A395" s="33" t="n"/>
      <c r="B395" s="33" t="n"/>
      <c r="C395" s="33" t="n"/>
      <c r="D395" s="33" t="n"/>
      <c r="E395" s="33" t="n"/>
      <c r="F395" s="33" t="n"/>
      <c r="G395" s="33" t="n"/>
      <c r="H395" s="33" t="n"/>
      <c r="I395" s="33" t="n"/>
      <c r="J395" s="33" t="n"/>
      <c r="K395" s="33" t="n"/>
      <c r="L395" s="33" t="n"/>
      <c r="M395" s="33" t="n"/>
      <c r="N395" s="13">
        <f>IF(A395="","",A395&amp;"|"&amp;COUNTIF($A$2:A395,A395))</f>
        <v/>
      </c>
    </row>
    <row r="396">
      <c r="A396" s="33" t="n"/>
      <c r="B396" s="33" t="n"/>
      <c r="C396" s="33" t="n"/>
      <c r="D396" s="33" t="n"/>
      <c r="E396" s="33" t="n"/>
      <c r="F396" s="33" t="n"/>
      <c r="G396" s="33" t="n"/>
      <c r="H396" s="33" t="n"/>
      <c r="I396" s="33" t="n"/>
      <c r="J396" s="33" t="n"/>
      <c r="K396" s="33" t="n"/>
      <c r="L396" s="33" t="n"/>
      <c r="M396" s="33" t="n"/>
      <c r="N396" s="13">
        <f>IF(A396="","",A396&amp;"|"&amp;COUNTIF($A$2:A396,A396))</f>
        <v/>
      </c>
    </row>
    <row r="397">
      <c r="A397" s="33" t="n"/>
      <c r="B397" s="33" t="n"/>
      <c r="C397" s="33" t="n"/>
      <c r="D397" s="33" t="n"/>
      <c r="E397" s="33" t="n"/>
      <c r="F397" s="33" t="n"/>
      <c r="G397" s="33" t="n"/>
      <c r="H397" s="33" t="n"/>
      <c r="I397" s="33" t="n"/>
      <c r="J397" s="33" t="n"/>
      <c r="K397" s="33" t="n"/>
      <c r="L397" s="33" t="n"/>
      <c r="M397" s="33" t="n"/>
      <c r="N397" s="13">
        <f>IF(A397="","",A397&amp;"|"&amp;COUNTIF($A$2:A397,A397))</f>
        <v/>
      </c>
    </row>
    <row r="398">
      <c r="A398" s="33" t="n"/>
      <c r="B398" s="33" t="n"/>
      <c r="C398" s="33" t="n"/>
      <c r="D398" s="33" t="n"/>
      <c r="E398" s="33" t="n"/>
      <c r="F398" s="33" t="n"/>
      <c r="G398" s="33" t="n"/>
      <c r="H398" s="33" t="n"/>
      <c r="I398" s="33" t="n"/>
      <c r="J398" s="33" t="n"/>
      <c r="K398" s="33" t="n"/>
      <c r="L398" s="33" t="n"/>
      <c r="M398" s="33" t="n"/>
      <c r="N398" s="13">
        <f>IF(A398="","",A398&amp;"|"&amp;COUNTIF($A$2:A398,A398))</f>
        <v/>
      </c>
    </row>
    <row r="399">
      <c r="A399" s="33" t="n"/>
      <c r="B399" s="33" t="n"/>
      <c r="C399" s="33" t="n"/>
      <c r="D399" s="33" t="n"/>
      <c r="E399" s="33" t="n"/>
      <c r="F399" s="33" t="n"/>
      <c r="G399" s="33" t="n"/>
      <c r="H399" s="33" t="n"/>
      <c r="I399" s="33" t="n"/>
      <c r="J399" s="33" t="n"/>
      <c r="K399" s="33" t="n"/>
      <c r="L399" s="33" t="n"/>
      <c r="M399" s="33" t="n"/>
      <c r="N399" s="13">
        <f>IF(A399="","",A399&amp;"|"&amp;COUNTIF($A$2:A399,A399))</f>
        <v/>
      </c>
    </row>
    <row r="400">
      <c r="A400" s="33" t="n"/>
      <c r="B400" s="33" t="n"/>
      <c r="C400" s="33" t="n"/>
      <c r="D400" s="33" t="n"/>
      <c r="E400" s="33" t="n"/>
      <c r="F400" s="33" t="n"/>
      <c r="G400" s="33" t="n"/>
      <c r="H400" s="33" t="n"/>
      <c r="I400" s="33" t="n"/>
      <c r="J400" s="33" t="n"/>
      <c r="K400" s="33" t="n"/>
      <c r="L400" s="33" t="n"/>
      <c r="M400" s="33" t="n"/>
      <c r="N400" s="13">
        <f>IF(A400="","",A400&amp;"|"&amp;COUNTIF($A$2:A400,A400))</f>
        <v/>
      </c>
    </row>
    <row r="401">
      <c r="A401" s="33" t="n"/>
      <c r="B401" s="33" t="n"/>
      <c r="C401" s="33" t="n"/>
      <c r="D401" s="33" t="n"/>
      <c r="E401" s="33" t="n"/>
      <c r="F401" s="33" t="n"/>
      <c r="G401" s="33" t="n"/>
      <c r="H401" s="33" t="n"/>
      <c r="I401" s="33" t="n"/>
      <c r="J401" s="33" t="n"/>
      <c r="K401" s="33" t="n"/>
      <c r="L401" s="33" t="n"/>
      <c r="M401" s="33" t="n"/>
      <c r="N401" s="13">
        <f>IF(A401="","",A401&amp;"|"&amp;COUNTIF($A$2:A401,A401))</f>
        <v/>
      </c>
    </row>
    <row r="402">
      <c r="A402" s="33" t="n"/>
      <c r="B402" s="33" t="n"/>
      <c r="C402" s="33" t="n"/>
      <c r="D402" s="33" t="n"/>
      <c r="E402" s="33" t="n"/>
      <c r="F402" s="33" t="n"/>
      <c r="G402" s="33" t="n"/>
      <c r="H402" s="33" t="n"/>
      <c r="I402" s="33" t="n"/>
      <c r="J402" s="33" t="n"/>
      <c r="K402" s="33" t="n"/>
      <c r="L402" s="33" t="n"/>
      <c r="M402" s="33" t="n"/>
      <c r="N402" s="13">
        <f>IF(A402="","",A402&amp;"|"&amp;COUNTIF($A$2:A402,A402))</f>
        <v/>
      </c>
    </row>
    <row r="403">
      <c r="A403" s="33" t="n"/>
      <c r="B403" s="33" t="n"/>
      <c r="C403" s="33" t="n"/>
      <c r="D403" s="33" t="n"/>
      <c r="E403" s="33" t="n"/>
      <c r="F403" s="33" t="n"/>
      <c r="G403" s="33" t="n"/>
      <c r="H403" s="33" t="n"/>
      <c r="I403" s="33" t="n"/>
      <c r="J403" s="33" t="n"/>
      <c r="K403" s="33" t="n"/>
      <c r="L403" s="33" t="n"/>
      <c r="M403" s="33" t="n"/>
      <c r="N403" s="13">
        <f>IF(A403="","",A403&amp;"|"&amp;COUNTIF($A$2:A403,A403))</f>
        <v/>
      </c>
    </row>
    <row r="404">
      <c r="A404" s="33" t="n"/>
      <c r="B404" s="33" t="n"/>
      <c r="C404" s="33" t="n"/>
      <c r="D404" s="33" t="n"/>
      <c r="E404" s="33" t="n"/>
      <c r="F404" s="33" t="n"/>
      <c r="G404" s="33" t="n"/>
      <c r="H404" s="33" t="n"/>
      <c r="I404" s="33" t="n"/>
      <c r="J404" s="33" t="n"/>
      <c r="K404" s="33" t="n"/>
      <c r="L404" s="33" t="n"/>
      <c r="M404" s="33" t="n"/>
      <c r="N404" s="13">
        <f>IF(A404="","",A404&amp;"|"&amp;COUNTIF($A$2:A404,A404))</f>
        <v/>
      </c>
    </row>
    <row r="405">
      <c r="A405" s="33" t="n"/>
      <c r="B405" s="33" t="n"/>
      <c r="C405" s="33" t="n"/>
      <c r="D405" s="33" t="n"/>
      <c r="E405" s="33" t="n"/>
      <c r="F405" s="33" t="n"/>
      <c r="G405" s="33" t="n"/>
      <c r="H405" s="33" t="n"/>
      <c r="I405" s="33" t="n"/>
      <c r="J405" s="33" t="n"/>
      <c r="K405" s="33" t="n"/>
      <c r="L405" s="33" t="n"/>
      <c r="M405" s="33" t="n"/>
      <c r="N405" s="13">
        <f>IF(A405="","",A405&amp;"|"&amp;COUNTIF($A$2:A405,A405))</f>
        <v/>
      </c>
    </row>
    <row r="406">
      <c r="A406" s="33" t="n"/>
      <c r="B406" s="33" t="n"/>
      <c r="C406" s="33" t="n"/>
      <c r="D406" s="33" t="n"/>
      <c r="E406" s="33" t="n"/>
      <c r="F406" s="33" t="n"/>
      <c r="G406" s="33" t="n"/>
      <c r="H406" s="33" t="n"/>
      <c r="I406" s="33" t="n"/>
      <c r="J406" s="33" t="n"/>
      <c r="K406" s="33" t="n"/>
      <c r="L406" s="33" t="n"/>
      <c r="M406" s="33" t="n"/>
      <c r="N406" s="13">
        <f>IF(A406="","",A406&amp;"|"&amp;COUNTIF($A$2:A406,A406))</f>
        <v/>
      </c>
    </row>
    <row r="407">
      <c r="A407" s="33" t="n"/>
      <c r="B407" s="33" t="n"/>
      <c r="C407" s="33" t="n"/>
      <c r="D407" s="33" t="n"/>
      <c r="E407" s="33" t="n"/>
      <c r="F407" s="33" t="n"/>
      <c r="G407" s="33" t="n"/>
      <c r="H407" s="33" t="n"/>
      <c r="I407" s="33" t="n"/>
      <c r="J407" s="33" t="n"/>
      <c r="K407" s="33" t="n"/>
      <c r="L407" s="33" t="n"/>
      <c r="M407" s="33" t="n"/>
      <c r="N407" s="13">
        <f>IF(A407="","",A407&amp;"|"&amp;COUNTIF($A$2:A407,A407))</f>
        <v/>
      </c>
    </row>
    <row r="408">
      <c r="A408" s="33" t="n"/>
      <c r="B408" s="33" t="n"/>
      <c r="C408" s="33" t="n"/>
      <c r="D408" s="33" t="n"/>
      <c r="E408" s="33" t="n"/>
      <c r="F408" s="33" t="n"/>
      <c r="G408" s="33" t="n"/>
      <c r="H408" s="33" t="n"/>
      <c r="I408" s="33" t="n"/>
      <c r="J408" s="33" t="n"/>
      <c r="K408" s="33" t="n"/>
      <c r="L408" s="33" t="n"/>
      <c r="M408" s="33" t="n"/>
      <c r="N408" s="13">
        <f>IF(A408="","",A408&amp;"|"&amp;COUNTIF($A$2:A408,A408))</f>
        <v/>
      </c>
    </row>
    <row r="409">
      <c r="A409" s="33" t="n"/>
      <c r="B409" s="33" t="n"/>
      <c r="C409" s="33" t="n"/>
      <c r="D409" s="33" t="n"/>
      <c r="E409" s="33" t="n"/>
      <c r="F409" s="33" t="n"/>
      <c r="G409" s="33" t="n"/>
      <c r="H409" s="33" t="n"/>
      <c r="I409" s="33" t="n"/>
      <c r="J409" s="33" t="n"/>
      <c r="K409" s="33" t="n"/>
      <c r="L409" s="33" t="n"/>
      <c r="M409" s="33" t="n"/>
      <c r="N409" s="13">
        <f>IF(A409="","",A409&amp;"|"&amp;COUNTIF($A$2:A409,A409))</f>
        <v/>
      </c>
    </row>
    <row r="410">
      <c r="A410" s="33" t="n"/>
      <c r="B410" s="33" t="n"/>
      <c r="C410" s="33" t="n"/>
      <c r="D410" s="33" t="n"/>
      <c r="E410" s="33" t="n"/>
      <c r="F410" s="33" t="n"/>
      <c r="G410" s="33" t="n"/>
      <c r="H410" s="33" t="n"/>
      <c r="I410" s="33" t="n"/>
      <c r="J410" s="33" t="n"/>
      <c r="K410" s="33" t="n"/>
      <c r="L410" s="33" t="n"/>
      <c r="M410" s="33" t="n"/>
      <c r="N410" s="13">
        <f>IF(A410="","",A410&amp;"|"&amp;COUNTIF($A$2:A410,A410))</f>
        <v/>
      </c>
    </row>
    <row r="411">
      <c r="A411" s="33" t="n"/>
      <c r="B411" s="33" t="n"/>
      <c r="C411" s="33" t="n"/>
      <c r="D411" s="33" t="n"/>
      <c r="E411" s="33" t="n"/>
      <c r="F411" s="33" t="n"/>
      <c r="G411" s="33" t="n"/>
      <c r="H411" s="33" t="n"/>
      <c r="I411" s="33" t="n"/>
      <c r="J411" s="33" t="n"/>
      <c r="K411" s="33" t="n"/>
      <c r="L411" s="33" t="n"/>
      <c r="M411" s="33" t="n"/>
      <c r="N411" s="13">
        <f>IF(A411="","",A411&amp;"|"&amp;COUNTIF($A$2:A411,A411))</f>
        <v/>
      </c>
    </row>
    <row r="412">
      <c r="A412" s="33" t="n"/>
      <c r="B412" s="33" t="n"/>
      <c r="C412" s="33" t="n"/>
      <c r="D412" s="33" t="n"/>
      <c r="E412" s="33" t="n"/>
      <c r="F412" s="33" t="n"/>
      <c r="G412" s="33" t="n"/>
      <c r="H412" s="33" t="n"/>
      <c r="I412" s="33" t="n"/>
      <c r="J412" s="33" t="n"/>
      <c r="K412" s="33" t="n"/>
      <c r="L412" s="33" t="n"/>
      <c r="M412" s="33" t="n"/>
      <c r="N412" s="13">
        <f>IF(A412="","",A412&amp;"|"&amp;COUNTIF($A$2:A412,A412))</f>
        <v/>
      </c>
    </row>
    <row r="413">
      <c r="A413" s="33" t="n"/>
      <c r="B413" s="33" t="n"/>
      <c r="C413" s="33" t="n"/>
      <c r="D413" s="33" t="n"/>
      <c r="E413" s="33" t="n"/>
      <c r="F413" s="33" t="n"/>
      <c r="G413" s="33" t="n"/>
      <c r="H413" s="33" t="n"/>
      <c r="I413" s="33" t="n"/>
      <c r="J413" s="33" t="n"/>
      <c r="K413" s="33" t="n"/>
      <c r="L413" s="33" t="n"/>
      <c r="M413" s="33" t="n"/>
      <c r="N413" s="13">
        <f>IF(A413="","",A413&amp;"|"&amp;COUNTIF($A$2:A413,A413))</f>
        <v/>
      </c>
    </row>
    <row r="414">
      <c r="A414" s="33" t="n"/>
      <c r="B414" s="33" t="n"/>
      <c r="C414" s="33" t="n"/>
      <c r="D414" s="33" t="n"/>
      <c r="E414" s="33" t="n"/>
      <c r="F414" s="33" t="n"/>
      <c r="G414" s="33" t="n"/>
      <c r="H414" s="33" t="n"/>
      <c r="I414" s="33" t="n"/>
      <c r="J414" s="33" t="n"/>
      <c r="K414" s="33" t="n"/>
      <c r="L414" s="33" t="n"/>
      <c r="M414" s="33" t="n"/>
      <c r="N414" s="13">
        <f>IF(A414="","",A414&amp;"|"&amp;COUNTIF($A$2:A414,A414))</f>
        <v/>
      </c>
    </row>
    <row r="415">
      <c r="A415" s="33" t="n"/>
      <c r="B415" s="33" t="n"/>
      <c r="C415" s="33" t="n"/>
      <c r="D415" s="33" t="n"/>
      <c r="E415" s="33" t="n"/>
      <c r="F415" s="33" t="n"/>
      <c r="G415" s="33" t="n"/>
      <c r="H415" s="33" t="n"/>
      <c r="I415" s="33" t="n"/>
      <c r="J415" s="33" t="n"/>
      <c r="K415" s="33" t="n"/>
      <c r="L415" s="33" t="n"/>
      <c r="M415" s="33" t="n"/>
      <c r="N415" s="13">
        <f>IF(A415="","",A415&amp;"|"&amp;COUNTIF($A$2:A415,A415))</f>
        <v/>
      </c>
    </row>
    <row r="416">
      <c r="A416" s="33" t="n"/>
      <c r="B416" s="33" t="n"/>
      <c r="C416" s="33" t="n"/>
      <c r="D416" s="33" t="n"/>
      <c r="E416" s="33" t="n"/>
      <c r="F416" s="33" t="n"/>
      <c r="G416" s="33" t="n"/>
      <c r="H416" s="33" t="n"/>
      <c r="I416" s="33" t="n"/>
      <c r="J416" s="33" t="n"/>
      <c r="K416" s="33" t="n"/>
      <c r="L416" s="33" t="n"/>
      <c r="M416" s="33" t="n"/>
      <c r="N416" s="13">
        <f>IF(A416="","",A416&amp;"|"&amp;COUNTIF($A$2:A416,A416))</f>
        <v/>
      </c>
    </row>
    <row r="417">
      <c r="A417" s="33" t="n"/>
      <c r="B417" s="33" t="n"/>
      <c r="C417" s="33" t="n"/>
      <c r="D417" s="33" t="n"/>
      <c r="E417" s="33" t="n"/>
      <c r="F417" s="33" t="n"/>
      <c r="G417" s="33" t="n"/>
      <c r="H417" s="33" t="n"/>
      <c r="I417" s="33" t="n"/>
      <c r="J417" s="33" t="n"/>
      <c r="K417" s="33" t="n"/>
      <c r="L417" s="33" t="n"/>
      <c r="M417" s="33" t="n"/>
      <c r="N417" s="13">
        <f>IF(A417="","",A417&amp;"|"&amp;COUNTIF($A$2:A417,A417))</f>
        <v/>
      </c>
    </row>
    <row r="418">
      <c r="A418" s="33" t="n"/>
      <c r="B418" s="33" t="n"/>
      <c r="C418" s="33" t="n"/>
      <c r="D418" s="33" t="n"/>
      <c r="E418" s="33" t="n"/>
      <c r="F418" s="33" t="n"/>
      <c r="G418" s="33" t="n"/>
      <c r="H418" s="33" t="n"/>
      <c r="I418" s="33" t="n"/>
      <c r="J418" s="33" t="n"/>
      <c r="K418" s="33" t="n"/>
      <c r="L418" s="33" t="n"/>
      <c r="M418" s="33" t="n"/>
      <c r="N418" s="13">
        <f>IF(A418="","",A418&amp;"|"&amp;COUNTIF($A$2:A418,A418))</f>
        <v/>
      </c>
    </row>
    <row r="419">
      <c r="A419" s="33" t="n"/>
      <c r="B419" s="33" t="n"/>
      <c r="C419" s="33" t="n"/>
      <c r="D419" s="33" t="n"/>
      <c r="E419" s="33" t="n"/>
      <c r="F419" s="33" t="n"/>
      <c r="G419" s="33" t="n"/>
      <c r="H419" s="33" t="n"/>
      <c r="I419" s="33" t="n"/>
      <c r="J419" s="33" t="n"/>
      <c r="K419" s="33" t="n"/>
      <c r="L419" s="33" t="n"/>
      <c r="M419" s="33" t="n"/>
      <c r="N419" s="13">
        <f>IF(A419="","",A419&amp;"|"&amp;COUNTIF($A$2:A419,A419))</f>
        <v/>
      </c>
    </row>
    <row r="420">
      <c r="A420" s="33" t="n"/>
      <c r="B420" s="33" t="n"/>
      <c r="C420" s="33" t="n"/>
      <c r="D420" s="33" t="n"/>
      <c r="E420" s="33" t="n"/>
      <c r="F420" s="33" t="n"/>
      <c r="G420" s="33" t="n"/>
      <c r="H420" s="33" t="n"/>
      <c r="I420" s="33" t="n"/>
      <c r="J420" s="33" t="n"/>
      <c r="K420" s="33" t="n"/>
      <c r="L420" s="33" t="n"/>
      <c r="M420" s="33" t="n"/>
      <c r="N420" s="13">
        <f>IF(A420="","",A420&amp;"|"&amp;COUNTIF($A$2:A420,A420))</f>
        <v/>
      </c>
    </row>
    <row r="421">
      <c r="A421" s="33" t="n"/>
      <c r="B421" s="33" t="n"/>
      <c r="C421" s="33" t="n"/>
      <c r="D421" s="33" t="n"/>
      <c r="E421" s="33" t="n"/>
      <c r="F421" s="33" t="n"/>
      <c r="G421" s="33" t="n"/>
      <c r="H421" s="33" t="n"/>
      <c r="I421" s="33" t="n"/>
      <c r="J421" s="33" t="n"/>
      <c r="K421" s="33" t="n"/>
      <c r="L421" s="33" t="n"/>
      <c r="M421" s="33" t="n"/>
      <c r="N421" s="13">
        <f>IF(A421="","",A421&amp;"|"&amp;COUNTIF($A$2:A421,A421))</f>
        <v/>
      </c>
    </row>
    <row r="422">
      <c r="A422" s="33" t="n"/>
      <c r="B422" s="33" t="n"/>
      <c r="C422" s="33" t="n"/>
      <c r="D422" s="33" t="n"/>
      <c r="E422" s="33" t="n"/>
      <c r="F422" s="33" t="n"/>
      <c r="G422" s="33" t="n"/>
      <c r="H422" s="33" t="n"/>
      <c r="I422" s="33" t="n"/>
      <c r="J422" s="33" t="n"/>
      <c r="K422" s="33" t="n"/>
      <c r="L422" s="33" t="n"/>
      <c r="M422" s="33" t="n"/>
      <c r="N422" s="13">
        <f>IF(A422="","",A422&amp;"|"&amp;COUNTIF($A$2:A422,A422))</f>
        <v/>
      </c>
    </row>
    <row r="423">
      <c r="A423" s="33" t="n"/>
      <c r="B423" s="33" t="n"/>
      <c r="C423" s="33" t="n"/>
      <c r="D423" s="33" t="n"/>
      <c r="E423" s="33" t="n"/>
      <c r="F423" s="33" t="n"/>
      <c r="G423" s="33" t="n"/>
      <c r="H423" s="33" t="n"/>
      <c r="I423" s="33" t="n"/>
      <c r="J423" s="33" t="n"/>
      <c r="K423" s="33" t="n"/>
      <c r="L423" s="33" t="n"/>
      <c r="M423" s="33" t="n"/>
      <c r="N423" s="13">
        <f>IF(A423="","",A423&amp;"|"&amp;COUNTIF($A$2:A423,A423))</f>
        <v/>
      </c>
    </row>
    <row r="424">
      <c r="A424" s="33" t="n"/>
      <c r="B424" s="33" t="n"/>
      <c r="C424" s="33" t="n"/>
      <c r="D424" s="33" t="n"/>
      <c r="E424" s="33" t="n"/>
      <c r="F424" s="33" t="n"/>
      <c r="G424" s="33" t="n"/>
      <c r="H424" s="33" t="n"/>
      <c r="I424" s="33" t="n"/>
      <c r="J424" s="33" t="n"/>
      <c r="K424" s="33" t="n"/>
      <c r="L424" s="33" t="n"/>
      <c r="M424" s="33" t="n"/>
      <c r="N424" s="13">
        <f>IF(A424="","",A424&amp;"|"&amp;COUNTIF($A$2:A424,A424))</f>
        <v/>
      </c>
    </row>
    <row r="425">
      <c r="A425" s="33" t="n"/>
      <c r="B425" s="33" t="n"/>
      <c r="C425" s="33" t="n"/>
      <c r="D425" s="33" t="n"/>
      <c r="E425" s="33" t="n"/>
      <c r="F425" s="33" t="n"/>
      <c r="G425" s="33" t="n"/>
      <c r="H425" s="33" t="n"/>
      <c r="I425" s="33" t="n"/>
      <c r="J425" s="33" t="n"/>
      <c r="K425" s="33" t="n"/>
      <c r="L425" s="33" t="n"/>
      <c r="M425" s="33" t="n"/>
      <c r="N425" s="13">
        <f>IF(A425="","",A425&amp;"|"&amp;COUNTIF($A$2:A425,A425))</f>
        <v/>
      </c>
    </row>
    <row r="426">
      <c r="A426" s="33" t="n"/>
      <c r="B426" s="33" t="n"/>
      <c r="C426" s="33" t="n"/>
      <c r="D426" s="33" t="n"/>
      <c r="E426" s="33" t="n"/>
      <c r="F426" s="33" t="n"/>
      <c r="G426" s="33" t="n"/>
      <c r="H426" s="33" t="n"/>
      <c r="I426" s="33" t="n"/>
      <c r="J426" s="33" t="n"/>
      <c r="K426" s="33" t="n"/>
      <c r="L426" s="33" t="n"/>
      <c r="M426" s="33" t="n"/>
      <c r="N426" s="13">
        <f>IF(A426="","",A426&amp;"|"&amp;COUNTIF($A$2:A426,A426))</f>
        <v/>
      </c>
    </row>
    <row r="427">
      <c r="A427" s="33" t="n"/>
      <c r="B427" s="33" t="n"/>
      <c r="C427" s="33" t="n"/>
      <c r="D427" s="33" t="n"/>
      <c r="E427" s="33" t="n"/>
      <c r="F427" s="33" t="n"/>
      <c r="G427" s="33" t="n"/>
      <c r="H427" s="33" t="n"/>
      <c r="I427" s="33" t="n"/>
      <c r="J427" s="33" t="n"/>
      <c r="K427" s="33" t="n"/>
      <c r="L427" s="33" t="n"/>
      <c r="M427" s="33" t="n"/>
      <c r="N427" s="13">
        <f>IF(A427="","",A427&amp;"|"&amp;COUNTIF($A$2:A427,A427))</f>
        <v/>
      </c>
    </row>
    <row r="428">
      <c r="A428" s="33" t="n"/>
      <c r="B428" s="33" t="n"/>
      <c r="C428" s="33" t="n"/>
      <c r="D428" s="33" t="n"/>
      <c r="E428" s="33" t="n"/>
      <c r="F428" s="33" t="n"/>
      <c r="G428" s="33" t="n"/>
      <c r="H428" s="33" t="n"/>
      <c r="I428" s="33" t="n"/>
      <c r="J428" s="33" t="n"/>
      <c r="K428" s="33" t="n"/>
      <c r="L428" s="33" t="n"/>
      <c r="M428" s="33" t="n"/>
      <c r="N428" s="13">
        <f>IF(A428="","",A428&amp;"|"&amp;COUNTIF($A$2:A428,A428))</f>
        <v/>
      </c>
    </row>
    <row r="429">
      <c r="A429" s="33" t="n"/>
      <c r="B429" s="33" t="n"/>
      <c r="C429" s="33" t="n"/>
      <c r="D429" s="33" t="n"/>
      <c r="E429" s="33" t="n"/>
      <c r="F429" s="33" t="n"/>
      <c r="G429" s="33" t="n"/>
      <c r="H429" s="33" t="n"/>
      <c r="I429" s="33" t="n"/>
      <c r="J429" s="33" t="n"/>
      <c r="K429" s="33" t="n"/>
      <c r="L429" s="33" t="n"/>
      <c r="M429" s="33" t="n"/>
      <c r="N429" s="13">
        <f>IF(A429="","",A429&amp;"|"&amp;COUNTIF($A$2:A429,A429))</f>
        <v/>
      </c>
    </row>
    <row r="430">
      <c r="A430" s="33" t="n"/>
      <c r="B430" s="33" t="n"/>
      <c r="C430" s="33" t="n"/>
      <c r="D430" s="33" t="n"/>
      <c r="E430" s="33" t="n"/>
      <c r="F430" s="33" t="n"/>
      <c r="G430" s="33" t="n"/>
      <c r="H430" s="33" t="n"/>
      <c r="I430" s="33" t="n"/>
      <c r="J430" s="33" t="n"/>
      <c r="K430" s="33" t="n"/>
      <c r="L430" s="33" t="n"/>
      <c r="M430" s="33" t="n"/>
      <c r="N430" s="13">
        <f>IF(A430="","",A430&amp;"|"&amp;COUNTIF($A$2:A430,A430))</f>
        <v/>
      </c>
    </row>
    <row r="431">
      <c r="A431" s="33" t="n"/>
      <c r="B431" s="33" t="n"/>
      <c r="C431" s="33" t="n"/>
      <c r="D431" s="33" t="n"/>
      <c r="E431" s="33" t="n"/>
      <c r="F431" s="33" t="n"/>
      <c r="G431" s="33" t="n"/>
      <c r="H431" s="33" t="n"/>
      <c r="I431" s="33" t="n"/>
      <c r="J431" s="33" t="n"/>
      <c r="K431" s="33" t="n"/>
      <c r="L431" s="33" t="n"/>
      <c r="M431" s="33" t="n"/>
      <c r="N431" s="13">
        <f>IF(A431="","",A431&amp;"|"&amp;COUNTIF($A$2:A431,A431))</f>
        <v/>
      </c>
    </row>
    <row r="432">
      <c r="A432" s="33" t="n"/>
      <c r="B432" s="33" t="n"/>
      <c r="C432" s="33" t="n"/>
      <c r="D432" s="33" t="n"/>
      <c r="E432" s="33" t="n"/>
      <c r="F432" s="33" t="n"/>
      <c r="G432" s="33" t="n"/>
      <c r="H432" s="33" t="n"/>
      <c r="I432" s="33" t="n"/>
      <c r="J432" s="33" t="n"/>
      <c r="K432" s="33" t="n"/>
      <c r="L432" s="33" t="n"/>
      <c r="M432" s="33" t="n"/>
      <c r="N432" s="13">
        <f>IF(A432="","",A432&amp;"|"&amp;COUNTIF($A$2:A432,A432))</f>
        <v/>
      </c>
    </row>
    <row r="433">
      <c r="A433" s="33" t="n"/>
      <c r="B433" s="33" t="n"/>
      <c r="C433" s="33" t="n"/>
      <c r="D433" s="33" t="n"/>
      <c r="E433" s="33" t="n"/>
      <c r="F433" s="33" t="n"/>
      <c r="G433" s="33" t="n"/>
      <c r="H433" s="33" t="n"/>
      <c r="I433" s="33" t="n"/>
      <c r="J433" s="33" t="n"/>
      <c r="K433" s="33" t="n"/>
      <c r="L433" s="33" t="n"/>
      <c r="M433" s="33" t="n"/>
      <c r="N433" s="13">
        <f>IF(A433="","",A433&amp;"|"&amp;COUNTIF($A$2:A433,A433))</f>
        <v/>
      </c>
    </row>
    <row r="434">
      <c r="A434" s="33" t="n"/>
      <c r="B434" s="33" t="n"/>
      <c r="C434" s="33" t="n"/>
      <c r="D434" s="33" t="n"/>
      <c r="E434" s="33" t="n"/>
      <c r="F434" s="33" t="n"/>
      <c r="G434" s="33" t="n"/>
      <c r="H434" s="33" t="n"/>
      <c r="I434" s="33" t="n"/>
      <c r="J434" s="33" t="n"/>
      <c r="K434" s="33" t="n"/>
      <c r="L434" s="33" t="n"/>
      <c r="M434" s="33" t="n"/>
      <c r="N434" s="13">
        <f>IF(A434="","",A434&amp;"|"&amp;COUNTIF($A$2:A434,A434))</f>
        <v/>
      </c>
    </row>
    <row r="435">
      <c r="A435" s="33" t="n"/>
      <c r="B435" s="33" t="n"/>
      <c r="C435" s="33" t="n"/>
      <c r="D435" s="33" t="n"/>
      <c r="E435" s="33" t="n"/>
      <c r="F435" s="33" t="n"/>
      <c r="G435" s="33" t="n"/>
      <c r="H435" s="33" t="n"/>
      <c r="I435" s="33" t="n"/>
      <c r="J435" s="33" t="n"/>
      <c r="K435" s="33" t="n"/>
      <c r="L435" s="33" t="n"/>
      <c r="M435" s="33" t="n"/>
      <c r="N435" s="13">
        <f>IF(A435="","",A435&amp;"|"&amp;COUNTIF($A$2:A435,A435))</f>
        <v/>
      </c>
    </row>
    <row r="436">
      <c r="A436" s="33" t="n"/>
      <c r="B436" s="33" t="n"/>
      <c r="C436" s="33" t="n"/>
      <c r="D436" s="33" t="n"/>
      <c r="E436" s="33" t="n"/>
      <c r="F436" s="33" t="n"/>
      <c r="G436" s="33" t="n"/>
      <c r="H436" s="33" t="n"/>
      <c r="I436" s="33" t="n"/>
      <c r="J436" s="33" t="n"/>
      <c r="K436" s="33" t="n"/>
      <c r="L436" s="33" t="n"/>
      <c r="M436" s="33" t="n"/>
      <c r="N436" s="13">
        <f>IF(A436="","",A436&amp;"|"&amp;COUNTIF($A$2:A436,A436))</f>
        <v/>
      </c>
    </row>
    <row r="437">
      <c r="A437" s="33" t="n"/>
      <c r="B437" s="33" t="n"/>
      <c r="C437" s="33" t="n"/>
      <c r="D437" s="33" t="n"/>
      <c r="E437" s="33" t="n"/>
      <c r="F437" s="33" t="n"/>
      <c r="G437" s="33" t="n"/>
      <c r="H437" s="33" t="n"/>
      <c r="I437" s="33" t="n"/>
      <c r="J437" s="33" t="n"/>
      <c r="K437" s="33" t="n"/>
      <c r="L437" s="33" t="n"/>
      <c r="M437" s="33" t="n"/>
      <c r="N437" s="13">
        <f>IF(A437="","",A437&amp;"|"&amp;COUNTIF($A$2:A437,A437))</f>
        <v/>
      </c>
    </row>
    <row r="438">
      <c r="A438" s="33" t="n"/>
      <c r="B438" s="33" t="n"/>
      <c r="C438" s="33" t="n"/>
      <c r="D438" s="33" t="n"/>
      <c r="E438" s="33" t="n"/>
      <c r="F438" s="33" t="n"/>
      <c r="G438" s="33" t="n"/>
      <c r="H438" s="33" t="n"/>
      <c r="I438" s="33" t="n"/>
      <c r="J438" s="33" t="n"/>
      <c r="K438" s="33" t="n"/>
      <c r="L438" s="33" t="n"/>
      <c r="M438" s="33" t="n"/>
      <c r="N438" s="13">
        <f>IF(A438="","",A438&amp;"|"&amp;COUNTIF($A$2:A438,A438))</f>
        <v/>
      </c>
    </row>
    <row r="439">
      <c r="A439" s="33" t="n"/>
      <c r="B439" s="33" t="n"/>
      <c r="C439" s="33" t="n"/>
      <c r="D439" s="33" t="n"/>
      <c r="E439" s="33" t="n"/>
      <c r="F439" s="33" t="n"/>
      <c r="G439" s="33" t="n"/>
      <c r="H439" s="33" t="n"/>
      <c r="I439" s="33" t="n"/>
      <c r="J439" s="33" t="n"/>
      <c r="K439" s="33" t="n"/>
      <c r="L439" s="33" t="n"/>
      <c r="M439" s="33" t="n"/>
      <c r="N439" s="13">
        <f>IF(A439="","",A439&amp;"|"&amp;COUNTIF($A$2:A439,A439))</f>
        <v/>
      </c>
    </row>
    <row r="440">
      <c r="A440" s="33" t="n"/>
      <c r="B440" s="33" t="n"/>
      <c r="C440" s="33" t="n"/>
      <c r="D440" s="33" t="n"/>
      <c r="E440" s="33" t="n"/>
      <c r="F440" s="33" t="n"/>
      <c r="G440" s="33" t="n"/>
      <c r="H440" s="33" t="n"/>
      <c r="I440" s="33" t="n"/>
      <c r="J440" s="33" t="n"/>
      <c r="K440" s="33" t="n"/>
      <c r="L440" s="33" t="n"/>
      <c r="M440" s="33" t="n"/>
      <c r="N440" s="13">
        <f>IF(A440="","",A440&amp;"|"&amp;COUNTIF($A$2:A440,A440))</f>
        <v/>
      </c>
    </row>
    <row r="441">
      <c r="A441" s="33" t="n"/>
      <c r="B441" s="33" t="n"/>
      <c r="C441" s="33" t="n"/>
      <c r="D441" s="33" t="n"/>
      <c r="E441" s="33" t="n"/>
      <c r="F441" s="33" t="n"/>
      <c r="G441" s="33" t="n"/>
      <c r="H441" s="33" t="n"/>
      <c r="I441" s="33" t="n"/>
      <c r="J441" s="33" t="n"/>
      <c r="K441" s="33" t="n"/>
      <c r="L441" s="33" t="n"/>
      <c r="M441" s="33" t="n"/>
      <c r="N441" s="13">
        <f>IF(A441="","",A441&amp;"|"&amp;COUNTIF($A$2:A441,A441))</f>
        <v/>
      </c>
    </row>
    <row r="442">
      <c r="A442" s="33" t="n"/>
      <c r="B442" s="33" t="n"/>
      <c r="C442" s="33" t="n"/>
      <c r="D442" s="33" t="n"/>
      <c r="E442" s="33" t="n"/>
      <c r="F442" s="33" t="n"/>
      <c r="G442" s="33" t="n"/>
      <c r="H442" s="33" t="n"/>
      <c r="I442" s="33" t="n"/>
      <c r="J442" s="33" t="n"/>
      <c r="K442" s="33" t="n"/>
      <c r="L442" s="33" t="n"/>
      <c r="M442" s="33" t="n"/>
      <c r="N442" s="13">
        <f>IF(A442="","",A442&amp;"|"&amp;COUNTIF($A$2:A442,A442))</f>
        <v/>
      </c>
    </row>
    <row r="443">
      <c r="A443" s="33" t="n"/>
      <c r="B443" s="33" t="n"/>
      <c r="C443" s="33" t="n"/>
      <c r="D443" s="33" t="n"/>
      <c r="E443" s="33" t="n"/>
      <c r="F443" s="33" t="n"/>
      <c r="G443" s="33" t="n"/>
      <c r="H443" s="33" t="n"/>
      <c r="I443" s="33" t="n"/>
      <c r="J443" s="33" t="n"/>
      <c r="K443" s="33" t="n"/>
      <c r="L443" s="33" t="n"/>
      <c r="M443" s="33" t="n"/>
      <c r="N443" s="13">
        <f>IF(A443="","",A443&amp;"|"&amp;COUNTIF($A$2:A443,A443))</f>
        <v/>
      </c>
    </row>
    <row r="444">
      <c r="A444" s="33" t="n"/>
      <c r="B444" s="33" t="n"/>
      <c r="C444" s="33" t="n"/>
      <c r="D444" s="33" t="n"/>
      <c r="E444" s="33" t="n"/>
      <c r="F444" s="33" t="n"/>
      <c r="G444" s="33" t="n"/>
      <c r="H444" s="33" t="n"/>
      <c r="I444" s="33" t="n"/>
      <c r="J444" s="33" t="n"/>
      <c r="K444" s="33" t="n"/>
      <c r="L444" s="33" t="n"/>
      <c r="M444" s="33" t="n"/>
      <c r="N444" s="13">
        <f>IF(A444="","",A444&amp;"|"&amp;COUNTIF($A$2:A444,A444))</f>
        <v/>
      </c>
    </row>
    <row r="445">
      <c r="A445" s="33" t="n"/>
      <c r="B445" s="33" t="n"/>
      <c r="C445" s="33" t="n"/>
      <c r="D445" s="33" t="n"/>
      <c r="E445" s="33" t="n"/>
      <c r="F445" s="33" t="n"/>
      <c r="G445" s="33" t="n"/>
      <c r="H445" s="33" t="n"/>
      <c r="I445" s="33" t="n"/>
      <c r="J445" s="33" t="n"/>
      <c r="K445" s="33" t="n"/>
      <c r="L445" s="33" t="n"/>
      <c r="M445" s="33" t="n"/>
      <c r="N445" s="13">
        <f>IF(A445="","",A445&amp;"|"&amp;COUNTIF($A$2:A445,A445))</f>
        <v/>
      </c>
    </row>
    <row r="446">
      <c r="A446" s="33" t="n"/>
      <c r="B446" s="33" t="n"/>
      <c r="C446" s="33" t="n"/>
      <c r="D446" s="33" t="n"/>
      <c r="E446" s="33" t="n"/>
      <c r="F446" s="33" t="n"/>
      <c r="G446" s="33" t="n"/>
      <c r="H446" s="33" t="n"/>
      <c r="I446" s="33" t="n"/>
      <c r="J446" s="33" t="n"/>
      <c r="K446" s="33" t="n"/>
      <c r="L446" s="33" t="n"/>
      <c r="M446" s="33" t="n"/>
      <c r="N446" s="13">
        <f>IF(A446="","",A446&amp;"|"&amp;COUNTIF($A$2:A446,A446))</f>
        <v/>
      </c>
    </row>
    <row r="447">
      <c r="A447" s="33" t="n"/>
      <c r="B447" s="33" t="n"/>
      <c r="C447" s="33" t="n"/>
      <c r="D447" s="33" t="n"/>
      <c r="E447" s="33" t="n"/>
      <c r="F447" s="33" t="n"/>
      <c r="G447" s="33" t="n"/>
      <c r="H447" s="33" t="n"/>
      <c r="I447" s="33" t="n"/>
      <c r="J447" s="33" t="n"/>
      <c r="K447" s="33" t="n"/>
      <c r="L447" s="33" t="n"/>
      <c r="M447" s="33" t="n"/>
      <c r="N447" s="13">
        <f>IF(A447="","",A447&amp;"|"&amp;COUNTIF($A$2:A447,A447))</f>
        <v/>
      </c>
    </row>
    <row r="448">
      <c r="A448" s="33" t="n"/>
      <c r="B448" s="33" t="n"/>
      <c r="C448" s="33" t="n"/>
      <c r="D448" s="33" t="n"/>
      <c r="E448" s="33" t="n"/>
      <c r="F448" s="33" t="n"/>
      <c r="G448" s="33" t="n"/>
      <c r="H448" s="33" t="n"/>
      <c r="I448" s="33" t="n"/>
      <c r="J448" s="33" t="n"/>
      <c r="K448" s="33" t="n"/>
      <c r="L448" s="33" t="n"/>
      <c r="M448" s="33" t="n"/>
      <c r="N448" s="13">
        <f>IF(A448="","",A448&amp;"|"&amp;COUNTIF($A$2:A448,A448))</f>
        <v/>
      </c>
    </row>
    <row r="449">
      <c r="A449" s="33" t="n"/>
      <c r="B449" s="33" t="n"/>
      <c r="C449" s="33" t="n"/>
      <c r="D449" s="33" t="n"/>
      <c r="E449" s="33" t="n"/>
      <c r="F449" s="33" t="n"/>
      <c r="G449" s="33" t="n"/>
      <c r="H449" s="33" t="n"/>
      <c r="I449" s="33" t="n"/>
      <c r="J449" s="33" t="n"/>
      <c r="K449" s="33" t="n"/>
      <c r="L449" s="33" t="n"/>
      <c r="M449" s="33" t="n"/>
      <c r="N449" s="13">
        <f>IF(A449="","",A449&amp;"|"&amp;COUNTIF($A$2:A449,A449))</f>
        <v/>
      </c>
    </row>
    <row r="450">
      <c r="A450" s="33" t="n"/>
      <c r="B450" s="33" t="n"/>
      <c r="C450" s="33" t="n"/>
      <c r="D450" s="33" t="n"/>
      <c r="E450" s="33" t="n"/>
      <c r="F450" s="33" t="n"/>
      <c r="G450" s="33" t="n"/>
      <c r="H450" s="33" t="n"/>
      <c r="I450" s="33" t="n"/>
      <c r="J450" s="33" t="n"/>
      <c r="K450" s="33" t="n"/>
      <c r="L450" s="33" t="n"/>
      <c r="M450" s="33" t="n"/>
      <c r="N450" s="13">
        <f>IF(A450="","",A450&amp;"|"&amp;COUNTIF($A$2:A450,A450))</f>
        <v/>
      </c>
    </row>
    <row r="451">
      <c r="A451" s="33" t="n"/>
      <c r="B451" s="33" t="n"/>
      <c r="C451" s="33" t="n"/>
      <c r="D451" s="33" t="n"/>
      <c r="E451" s="33" t="n"/>
      <c r="F451" s="33" t="n"/>
      <c r="G451" s="33" t="n"/>
      <c r="H451" s="33" t="n"/>
      <c r="I451" s="33" t="n"/>
      <c r="J451" s="33" t="n"/>
      <c r="K451" s="33" t="n"/>
      <c r="L451" s="33" t="n"/>
      <c r="M451" s="33" t="n"/>
      <c r="N451" s="13">
        <f>IF(A451="","",A451&amp;"|"&amp;COUNTIF($A$2:A451,A451))</f>
        <v/>
      </c>
    </row>
    <row r="452">
      <c r="A452" s="33" t="n"/>
      <c r="B452" s="33" t="n"/>
      <c r="C452" s="33" t="n"/>
      <c r="D452" s="33" t="n"/>
      <c r="E452" s="33" t="n"/>
      <c r="F452" s="33" t="n"/>
      <c r="G452" s="33" t="n"/>
      <c r="H452" s="33" t="n"/>
      <c r="I452" s="33" t="n"/>
      <c r="J452" s="33" t="n"/>
      <c r="K452" s="33" t="n"/>
      <c r="L452" s="33" t="n"/>
      <c r="M452" s="33" t="n"/>
      <c r="N452" s="13">
        <f>IF(A452="","",A452&amp;"|"&amp;COUNTIF($A$2:A452,A452))</f>
        <v/>
      </c>
    </row>
    <row r="453">
      <c r="A453" s="33" t="n"/>
      <c r="B453" s="33" t="n"/>
      <c r="C453" s="33" t="n"/>
      <c r="D453" s="33" t="n"/>
      <c r="E453" s="33" t="n"/>
      <c r="F453" s="33" t="n"/>
      <c r="G453" s="33" t="n"/>
      <c r="H453" s="33" t="n"/>
      <c r="I453" s="33" t="n"/>
      <c r="J453" s="33" t="n"/>
      <c r="K453" s="33" t="n"/>
      <c r="L453" s="33" t="n"/>
      <c r="M453" s="33" t="n"/>
      <c r="N453" s="13">
        <f>IF(A453="","",A453&amp;"|"&amp;COUNTIF($A$2:A453,A453))</f>
        <v/>
      </c>
    </row>
    <row r="454">
      <c r="A454" s="33" t="n"/>
      <c r="B454" s="33" t="n"/>
      <c r="C454" s="33" t="n"/>
      <c r="D454" s="33" t="n"/>
      <c r="E454" s="33" t="n"/>
      <c r="F454" s="33" t="n"/>
      <c r="G454" s="33" t="n"/>
      <c r="H454" s="33" t="n"/>
      <c r="I454" s="33" t="n"/>
      <c r="J454" s="33" t="n"/>
      <c r="K454" s="33" t="n"/>
      <c r="L454" s="33" t="n"/>
      <c r="M454" s="33" t="n"/>
      <c r="N454" s="13">
        <f>IF(A454="","",A454&amp;"|"&amp;COUNTIF($A$2:A454,A454))</f>
        <v/>
      </c>
    </row>
    <row r="455">
      <c r="A455" s="33" t="n"/>
      <c r="B455" s="33" t="n"/>
      <c r="C455" s="33" t="n"/>
      <c r="D455" s="33" t="n"/>
      <c r="E455" s="33" t="n"/>
      <c r="F455" s="33" t="n"/>
      <c r="G455" s="33" t="n"/>
      <c r="H455" s="33" t="n"/>
      <c r="I455" s="33" t="n"/>
      <c r="J455" s="33" t="n"/>
      <c r="K455" s="33" t="n"/>
      <c r="L455" s="33" t="n"/>
      <c r="M455" s="33" t="n"/>
      <c r="N455" s="13">
        <f>IF(A455="","",A455&amp;"|"&amp;COUNTIF($A$2:A455,A455))</f>
        <v/>
      </c>
    </row>
    <row r="456">
      <c r="A456" s="33" t="n"/>
      <c r="B456" s="33" t="n"/>
      <c r="C456" s="33" t="n"/>
      <c r="D456" s="33" t="n"/>
      <c r="E456" s="33" t="n"/>
      <c r="F456" s="33" t="n"/>
      <c r="G456" s="33" t="n"/>
      <c r="H456" s="33" t="n"/>
      <c r="I456" s="33" t="n"/>
      <c r="J456" s="33" t="n"/>
      <c r="K456" s="33" t="n"/>
      <c r="L456" s="33" t="n"/>
      <c r="M456" s="33" t="n"/>
      <c r="N456" s="13">
        <f>IF(A456="","",A456&amp;"|"&amp;COUNTIF($A$2:A456,A456))</f>
        <v/>
      </c>
    </row>
    <row r="457">
      <c r="A457" s="33" t="n"/>
      <c r="B457" s="33" t="n"/>
      <c r="C457" s="33" t="n"/>
      <c r="D457" s="33" t="n"/>
      <c r="E457" s="33" t="n"/>
      <c r="F457" s="33" t="n"/>
      <c r="G457" s="33" t="n"/>
      <c r="H457" s="33" t="n"/>
      <c r="I457" s="33" t="n"/>
      <c r="J457" s="33" t="n"/>
      <c r="K457" s="33" t="n"/>
      <c r="L457" s="33" t="n"/>
      <c r="M457" s="33" t="n"/>
      <c r="N457" s="13">
        <f>IF(A457="","",A457&amp;"|"&amp;COUNTIF($A$2:A457,A457))</f>
        <v/>
      </c>
    </row>
    <row r="458">
      <c r="A458" s="33" t="n"/>
      <c r="B458" s="33" t="n"/>
      <c r="C458" s="33" t="n"/>
      <c r="D458" s="33" t="n"/>
      <c r="E458" s="33" t="n"/>
      <c r="F458" s="33" t="n"/>
      <c r="G458" s="33" t="n"/>
      <c r="H458" s="33" t="n"/>
      <c r="I458" s="33" t="n"/>
      <c r="J458" s="33" t="n"/>
      <c r="K458" s="33" t="n"/>
      <c r="L458" s="33" t="n"/>
      <c r="M458" s="33" t="n"/>
      <c r="N458" s="13">
        <f>IF(A458="","",A458&amp;"|"&amp;COUNTIF($A$2:A458,A458))</f>
        <v/>
      </c>
    </row>
    <row r="459">
      <c r="A459" s="33" t="n"/>
      <c r="B459" s="33" t="n"/>
      <c r="C459" s="33" t="n"/>
      <c r="D459" s="33" t="n"/>
      <c r="E459" s="33" t="n"/>
      <c r="F459" s="33" t="n"/>
      <c r="G459" s="33" t="n"/>
      <c r="H459" s="33" t="n"/>
      <c r="I459" s="33" t="n"/>
      <c r="J459" s="33" t="n"/>
      <c r="K459" s="33" t="n"/>
      <c r="L459" s="33" t="n"/>
      <c r="M459" s="33" t="n"/>
      <c r="N459" s="13">
        <f>IF(A459="","",A459&amp;"|"&amp;COUNTIF($A$2:A459,A459))</f>
        <v/>
      </c>
    </row>
    <row r="460">
      <c r="A460" s="33" t="n"/>
      <c r="B460" s="33" t="n"/>
      <c r="C460" s="33" t="n"/>
      <c r="D460" s="33" t="n"/>
      <c r="E460" s="33" t="n"/>
      <c r="F460" s="33" t="n"/>
      <c r="G460" s="33" t="n"/>
      <c r="H460" s="33" t="n"/>
      <c r="I460" s="33" t="n"/>
      <c r="J460" s="33" t="n"/>
      <c r="K460" s="33" t="n"/>
      <c r="L460" s="33" t="n"/>
      <c r="M460" s="33" t="n"/>
      <c r="N460" s="13">
        <f>IF(A460="","",A460&amp;"|"&amp;COUNTIF($A$2:A460,A460))</f>
        <v/>
      </c>
    </row>
    <row r="461">
      <c r="A461" s="33" t="n"/>
      <c r="B461" s="33" t="n"/>
      <c r="C461" s="33" t="n"/>
      <c r="D461" s="33" t="n"/>
      <c r="E461" s="33" t="n"/>
      <c r="F461" s="33" t="n"/>
      <c r="G461" s="33" t="n"/>
      <c r="H461" s="33" t="n"/>
      <c r="I461" s="33" t="n"/>
      <c r="J461" s="33" t="n"/>
      <c r="K461" s="33" t="n"/>
      <c r="L461" s="33" t="n"/>
      <c r="M461" s="33" t="n"/>
      <c r="N461" s="13">
        <f>IF(A461="","",A461&amp;"|"&amp;COUNTIF($A$2:A461,A461))</f>
        <v/>
      </c>
    </row>
    <row r="462">
      <c r="A462" s="33" t="n"/>
      <c r="B462" s="33" t="n"/>
      <c r="C462" s="33" t="n"/>
      <c r="D462" s="33" t="n"/>
      <c r="E462" s="33" t="n"/>
      <c r="F462" s="33" t="n"/>
      <c r="G462" s="33" t="n"/>
      <c r="H462" s="33" t="n"/>
      <c r="I462" s="33" t="n"/>
      <c r="J462" s="33" t="n"/>
      <c r="K462" s="33" t="n"/>
      <c r="L462" s="33" t="n"/>
      <c r="M462" s="33" t="n"/>
      <c r="N462" s="13">
        <f>IF(A462="","",A462&amp;"|"&amp;COUNTIF($A$2:A462,A462))</f>
        <v/>
      </c>
    </row>
    <row r="463">
      <c r="A463" s="33" t="n"/>
      <c r="B463" s="33" t="n"/>
      <c r="C463" s="33" t="n"/>
      <c r="D463" s="33" t="n"/>
      <c r="E463" s="33" t="n"/>
      <c r="F463" s="33" t="n"/>
      <c r="G463" s="33" t="n"/>
      <c r="H463" s="33" t="n"/>
      <c r="I463" s="33" t="n"/>
      <c r="J463" s="33" t="n"/>
      <c r="K463" s="33" t="n"/>
      <c r="L463" s="33" t="n"/>
      <c r="M463" s="33" t="n"/>
      <c r="N463" s="13">
        <f>IF(A463="","",A463&amp;"|"&amp;COUNTIF($A$2:A463,A463))</f>
        <v/>
      </c>
    </row>
    <row r="464">
      <c r="A464" s="33" t="n"/>
      <c r="B464" s="33" t="n"/>
      <c r="C464" s="33" t="n"/>
      <c r="D464" s="33" t="n"/>
      <c r="E464" s="33" t="n"/>
      <c r="F464" s="33" t="n"/>
      <c r="G464" s="33" t="n"/>
      <c r="H464" s="33" t="n"/>
      <c r="I464" s="33" t="n"/>
      <c r="J464" s="33" t="n"/>
      <c r="K464" s="33" t="n"/>
      <c r="L464" s="33" t="n"/>
      <c r="M464" s="33" t="n"/>
      <c r="N464" s="13">
        <f>IF(A464="","",A464&amp;"|"&amp;COUNTIF($A$2:A464,A464))</f>
        <v/>
      </c>
    </row>
    <row r="465">
      <c r="A465" s="33" t="n"/>
      <c r="B465" s="33" t="n"/>
      <c r="C465" s="33" t="n"/>
      <c r="D465" s="33" t="n"/>
      <c r="E465" s="33" t="n"/>
      <c r="F465" s="33" t="n"/>
      <c r="G465" s="33" t="n"/>
      <c r="H465" s="33" t="n"/>
      <c r="I465" s="33" t="n"/>
      <c r="J465" s="33" t="n"/>
      <c r="K465" s="33" t="n"/>
      <c r="L465" s="33" t="n"/>
      <c r="M465" s="33" t="n"/>
      <c r="N465" s="13">
        <f>IF(A465="","",A465&amp;"|"&amp;COUNTIF($A$2:A465,A465))</f>
        <v/>
      </c>
    </row>
    <row r="466">
      <c r="A466" s="33" t="n"/>
      <c r="B466" s="33" t="n"/>
      <c r="C466" s="33" t="n"/>
      <c r="D466" s="33" t="n"/>
      <c r="E466" s="33" t="n"/>
      <c r="F466" s="33" t="n"/>
      <c r="G466" s="33" t="n"/>
      <c r="H466" s="33" t="n"/>
      <c r="I466" s="33" t="n"/>
      <c r="J466" s="33" t="n"/>
      <c r="K466" s="33" t="n"/>
      <c r="L466" s="33" t="n"/>
      <c r="M466" s="33" t="n"/>
      <c r="N466" s="13">
        <f>IF(A466="","",A466&amp;"|"&amp;COUNTIF($A$2:A466,A466))</f>
        <v/>
      </c>
    </row>
    <row r="467">
      <c r="A467" s="33" t="n"/>
      <c r="B467" s="33" t="n"/>
      <c r="C467" s="33" t="n"/>
      <c r="D467" s="33" t="n"/>
      <c r="E467" s="33" t="n"/>
      <c r="F467" s="33" t="n"/>
      <c r="G467" s="33" t="n"/>
      <c r="H467" s="33" t="n"/>
      <c r="I467" s="33" t="n"/>
      <c r="J467" s="33" t="n"/>
      <c r="K467" s="33" t="n"/>
      <c r="L467" s="33" t="n"/>
      <c r="M467" s="33" t="n"/>
      <c r="N467" s="13">
        <f>IF(A467="","",A467&amp;"|"&amp;COUNTIF($A$2:A467,A467))</f>
        <v/>
      </c>
    </row>
    <row r="468">
      <c r="A468" s="33" t="n"/>
      <c r="B468" s="33" t="n"/>
      <c r="C468" s="33" t="n"/>
      <c r="D468" s="33" t="n"/>
      <c r="E468" s="33" t="n"/>
      <c r="F468" s="33" t="n"/>
      <c r="G468" s="33" t="n"/>
      <c r="H468" s="33" t="n"/>
      <c r="I468" s="33" t="n"/>
      <c r="J468" s="33" t="n"/>
      <c r="K468" s="33" t="n"/>
      <c r="L468" s="33" t="n"/>
      <c r="M468" s="33" t="n"/>
      <c r="N468" s="13">
        <f>IF(A468="","",A468&amp;"|"&amp;COUNTIF($A$2:A468,A468))</f>
        <v/>
      </c>
    </row>
    <row r="469">
      <c r="A469" s="33" t="n"/>
      <c r="B469" s="33" t="n"/>
      <c r="C469" s="33" t="n"/>
      <c r="D469" s="33" t="n"/>
      <c r="E469" s="33" t="n"/>
      <c r="F469" s="33" t="n"/>
      <c r="G469" s="33" t="n"/>
      <c r="H469" s="33" t="n"/>
      <c r="I469" s="33" t="n"/>
      <c r="J469" s="33" t="n"/>
      <c r="K469" s="33" t="n"/>
      <c r="L469" s="33" t="n"/>
      <c r="M469" s="33" t="n"/>
      <c r="N469" s="13">
        <f>IF(A469="","",A469&amp;"|"&amp;COUNTIF($A$2:A469,A469))</f>
        <v/>
      </c>
    </row>
    <row r="470">
      <c r="A470" s="33" t="n"/>
      <c r="B470" s="33" t="n"/>
      <c r="C470" s="33" t="n"/>
      <c r="D470" s="33" t="n"/>
      <c r="E470" s="33" t="n"/>
      <c r="F470" s="33" t="n"/>
      <c r="G470" s="33" t="n"/>
      <c r="H470" s="33" t="n"/>
      <c r="I470" s="33" t="n"/>
      <c r="J470" s="33" t="n"/>
      <c r="K470" s="33" t="n"/>
      <c r="L470" s="33" t="n"/>
      <c r="M470" s="33" t="n"/>
      <c r="N470" s="13">
        <f>IF(A470="","",A470&amp;"|"&amp;COUNTIF($A$2:A470,A470))</f>
        <v/>
      </c>
    </row>
    <row r="471">
      <c r="A471" s="33" t="n"/>
      <c r="B471" s="33" t="n"/>
      <c r="C471" s="33" t="n"/>
      <c r="D471" s="33" t="n"/>
      <c r="E471" s="33" t="n"/>
      <c r="F471" s="33" t="n"/>
      <c r="G471" s="33" t="n"/>
      <c r="H471" s="33" t="n"/>
      <c r="I471" s="33" t="n"/>
      <c r="J471" s="33" t="n"/>
      <c r="K471" s="33" t="n"/>
      <c r="L471" s="33" t="n"/>
      <c r="M471" s="33" t="n"/>
      <c r="N471" s="13">
        <f>IF(A471="","",A471&amp;"|"&amp;COUNTIF($A$2:A471,A471))</f>
        <v/>
      </c>
    </row>
    <row r="472">
      <c r="A472" s="33" t="n"/>
      <c r="B472" s="33" t="n"/>
      <c r="C472" s="33" t="n"/>
      <c r="D472" s="33" t="n"/>
      <c r="E472" s="33" t="n"/>
      <c r="F472" s="33" t="n"/>
      <c r="G472" s="33" t="n"/>
      <c r="H472" s="33" t="n"/>
      <c r="I472" s="33" t="n"/>
      <c r="J472" s="33" t="n"/>
      <c r="K472" s="33" t="n"/>
      <c r="L472" s="33" t="n"/>
      <c r="M472" s="33" t="n"/>
      <c r="N472" s="13">
        <f>IF(A472="","",A472&amp;"|"&amp;COUNTIF($A$2:A472,A472))</f>
        <v/>
      </c>
    </row>
    <row r="473">
      <c r="A473" s="33" t="n"/>
      <c r="B473" s="33" t="n"/>
      <c r="C473" s="33" t="n"/>
      <c r="D473" s="33" t="n"/>
      <c r="E473" s="33" t="n"/>
      <c r="F473" s="33" t="n"/>
      <c r="G473" s="33" t="n"/>
      <c r="H473" s="33" t="n"/>
      <c r="I473" s="33" t="n"/>
      <c r="J473" s="33" t="n"/>
      <c r="K473" s="33" t="n"/>
      <c r="L473" s="33" t="n"/>
      <c r="M473" s="33" t="n"/>
      <c r="N473" s="13">
        <f>IF(A473="","",A473&amp;"|"&amp;COUNTIF($A$2:A473,A473))</f>
        <v/>
      </c>
    </row>
    <row r="474">
      <c r="A474" s="33" t="n"/>
      <c r="B474" s="33" t="n"/>
      <c r="C474" s="33" t="n"/>
      <c r="D474" s="33" t="n"/>
      <c r="E474" s="33" t="n"/>
      <c r="F474" s="33" t="n"/>
      <c r="G474" s="33" t="n"/>
      <c r="H474" s="33" t="n"/>
      <c r="I474" s="33" t="n"/>
      <c r="J474" s="33" t="n"/>
      <c r="K474" s="33" t="n"/>
      <c r="L474" s="33" t="n"/>
      <c r="M474" s="33" t="n"/>
      <c r="N474" s="13">
        <f>IF(A474="","",A474&amp;"|"&amp;COUNTIF($A$2:A474,A474))</f>
        <v/>
      </c>
    </row>
    <row r="475">
      <c r="A475" s="33" t="n"/>
      <c r="B475" s="33" t="n"/>
      <c r="C475" s="33" t="n"/>
      <c r="D475" s="33" t="n"/>
      <c r="E475" s="33" t="n"/>
      <c r="F475" s="33" t="n"/>
      <c r="G475" s="33" t="n"/>
      <c r="H475" s="33" t="n"/>
      <c r="I475" s="33" t="n"/>
      <c r="J475" s="33" t="n"/>
      <c r="K475" s="33" t="n"/>
      <c r="L475" s="33" t="n"/>
      <c r="M475" s="33" t="n"/>
      <c r="N475" s="13">
        <f>IF(A475="","",A475&amp;"|"&amp;COUNTIF($A$2:A475,A475))</f>
        <v/>
      </c>
    </row>
    <row r="476">
      <c r="A476" s="33" t="n"/>
      <c r="B476" s="33" t="n"/>
      <c r="C476" s="33" t="n"/>
      <c r="D476" s="33" t="n"/>
      <c r="E476" s="33" t="n"/>
      <c r="F476" s="33" t="n"/>
      <c r="G476" s="33" t="n"/>
      <c r="H476" s="33" t="n"/>
      <c r="I476" s="33" t="n"/>
      <c r="J476" s="33" t="n"/>
      <c r="K476" s="33" t="n"/>
      <c r="L476" s="33" t="n"/>
      <c r="M476" s="33" t="n"/>
      <c r="N476" s="13">
        <f>IF(A476="","",A476&amp;"|"&amp;COUNTIF($A$2:A476,A476))</f>
        <v/>
      </c>
    </row>
    <row r="477">
      <c r="A477" s="33" t="n"/>
      <c r="B477" s="33" t="n"/>
      <c r="C477" s="33" t="n"/>
      <c r="D477" s="33" t="n"/>
      <c r="E477" s="33" t="n"/>
      <c r="F477" s="33" t="n"/>
      <c r="G477" s="33" t="n"/>
      <c r="H477" s="33" t="n"/>
      <c r="I477" s="33" t="n"/>
      <c r="J477" s="33" t="n"/>
      <c r="K477" s="33" t="n"/>
      <c r="L477" s="33" t="n"/>
      <c r="M477" s="33" t="n"/>
      <c r="N477" s="13">
        <f>IF(A477="","",A477&amp;"|"&amp;COUNTIF($A$2:A477,A477))</f>
        <v/>
      </c>
    </row>
    <row r="478">
      <c r="A478" s="33" t="n"/>
      <c r="B478" s="33" t="n"/>
      <c r="C478" s="33" t="n"/>
      <c r="D478" s="33" t="n"/>
      <c r="E478" s="33" t="n"/>
      <c r="F478" s="33" t="n"/>
      <c r="G478" s="33" t="n"/>
      <c r="H478" s="33" t="n"/>
      <c r="I478" s="33" t="n"/>
      <c r="J478" s="33" t="n"/>
      <c r="K478" s="33" t="n"/>
      <c r="L478" s="33" t="n"/>
      <c r="M478" s="33" t="n"/>
      <c r="N478" s="13">
        <f>IF(A478="","",A478&amp;"|"&amp;COUNTIF($A$2:A478,A478))</f>
        <v/>
      </c>
    </row>
    <row r="479">
      <c r="A479" s="33" t="n"/>
      <c r="B479" s="33" t="n"/>
      <c r="C479" s="33" t="n"/>
      <c r="D479" s="33" t="n"/>
      <c r="E479" s="33" t="n"/>
      <c r="F479" s="33" t="n"/>
      <c r="G479" s="33" t="n"/>
      <c r="H479" s="33" t="n"/>
      <c r="I479" s="33" t="n"/>
      <c r="J479" s="33" t="n"/>
      <c r="K479" s="33" t="n"/>
      <c r="L479" s="33" t="n"/>
      <c r="M479" s="33" t="n"/>
      <c r="N479" s="13">
        <f>IF(A479="","",A479&amp;"|"&amp;COUNTIF($A$2:A479,A479))</f>
        <v/>
      </c>
    </row>
    <row r="480">
      <c r="A480" s="33" t="n"/>
      <c r="B480" s="33" t="n"/>
      <c r="C480" s="33" t="n"/>
      <c r="D480" s="33" t="n"/>
      <c r="E480" s="33" t="n"/>
      <c r="F480" s="33" t="n"/>
      <c r="G480" s="33" t="n"/>
      <c r="H480" s="33" t="n"/>
      <c r="I480" s="33" t="n"/>
      <c r="J480" s="33" t="n"/>
      <c r="K480" s="33" t="n"/>
      <c r="L480" s="33" t="n"/>
      <c r="M480" s="33" t="n"/>
      <c r="N480" s="13">
        <f>IF(A480="","",A480&amp;"|"&amp;COUNTIF($A$2:A480,A480))</f>
        <v/>
      </c>
    </row>
    <row r="481">
      <c r="A481" s="33" t="n"/>
      <c r="B481" s="33" t="n"/>
      <c r="C481" s="33" t="n"/>
      <c r="D481" s="33" t="n"/>
      <c r="E481" s="33" t="n"/>
      <c r="F481" s="33" t="n"/>
      <c r="G481" s="33" t="n"/>
      <c r="H481" s="33" t="n"/>
      <c r="I481" s="33" t="n"/>
      <c r="J481" s="33" t="n"/>
      <c r="K481" s="33" t="n"/>
      <c r="L481" s="33" t="n"/>
      <c r="M481" s="33" t="n"/>
      <c r="N481" s="13">
        <f>IF(A481="","",A481&amp;"|"&amp;COUNTIF($A$2:A481,A481))</f>
        <v/>
      </c>
    </row>
    <row r="482">
      <c r="A482" s="33" t="n"/>
      <c r="B482" s="33" t="n"/>
      <c r="C482" s="33" t="n"/>
      <c r="D482" s="33" t="n"/>
      <c r="E482" s="33" t="n"/>
      <c r="F482" s="33" t="n"/>
      <c r="G482" s="33" t="n"/>
      <c r="H482" s="33" t="n"/>
      <c r="I482" s="33" t="n"/>
      <c r="J482" s="33" t="n"/>
      <c r="K482" s="33" t="n"/>
      <c r="L482" s="33" t="n"/>
      <c r="M482" s="33" t="n"/>
      <c r="N482" s="13">
        <f>IF(A482="","",A482&amp;"|"&amp;COUNTIF($A$2:A482,A482))</f>
        <v/>
      </c>
    </row>
    <row r="483">
      <c r="A483" s="33" t="n"/>
      <c r="B483" s="33" t="n"/>
      <c r="C483" s="33" t="n"/>
      <c r="D483" s="33" t="n"/>
      <c r="E483" s="33" t="n"/>
      <c r="F483" s="33" t="n"/>
      <c r="G483" s="33" t="n"/>
      <c r="H483" s="33" t="n"/>
      <c r="I483" s="33" t="n"/>
      <c r="J483" s="33" t="n"/>
      <c r="K483" s="33" t="n"/>
      <c r="L483" s="33" t="n"/>
      <c r="M483" s="33" t="n"/>
      <c r="N483" s="13">
        <f>IF(A483="","",A483&amp;"|"&amp;COUNTIF($A$2:A483,A483))</f>
        <v/>
      </c>
    </row>
    <row r="484">
      <c r="A484" s="33" t="n"/>
      <c r="B484" s="33" t="n"/>
      <c r="C484" s="33" t="n"/>
      <c r="D484" s="33" t="n"/>
      <c r="E484" s="33" t="n"/>
      <c r="F484" s="33" t="n"/>
      <c r="G484" s="33" t="n"/>
      <c r="H484" s="33" t="n"/>
      <c r="I484" s="33" t="n"/>
      <c r="J484" s="33" t="n"/>
      <c r="K484" s="33" t="n"/>
      <c r="L484" s="33" t="n"/>
      <c r="M484" s="33" t="n"/>
      <c r="N484" s="13">
        <f>IF(A484="","",A484&amp;"|"&amp;COUNTIF($A$2:A484,A484))</f>
        <v/>
      </c>
    </row>
    <row r="485">
      <c r="A485" s="33" t="n"/>
      <c r="B485" s="33" t="n"/>
      <c r="C485" s="33" t="n"/>
      <c r="D485" s="33" t="n"/>
      <c r="E485" s="33" t="n"/>
      <c r="F485" s="33" t="n"/>
      <c r="G485" s="33" t="n"/>
      <c r="H485" s="33" t="n"/>
      <c r="I485" s="33" t="n"/>
      <c r="J485" s="33" t="n"/>
      <c r="K485" s="33" t="n"/>
      <c r="L485" s="33" t="n"/>
      <c r="M485" s="33" t="n"/>
      <c r="N485" s="13">
        <f>IF(A485="","",A485&amp;"|"&amp;COUNTIF($A$2:A485,A485))</f>
        <v/>
      </c>
    </row>
    <row r="486">
      <c r="A486" s="33" t="n"/>
      <c r="B486" s="33" t="n"/>
      <c r="C486" s="33" t="n"/>
      <c r="D486" s="33" t="n"/>
      <c r="E486" s="33" t="n"/>
      <c r="F486" s="33" t="n"/>
      <c r="G486" s="33" t="n"/>
      <c r="H486" s="33" t="n"/>
      <c r="I486" s="33" t="n"/>
      <c r="J486" s="33" t="n"/>
      <c r="K486" s="33" t="n"/>
      <c r="L486" s="33" t="n"/>
      <c r="M486" s="33" t="n"/>
      <c r="N486" s="13">
        <f>IF(A486="","",A486&amp;"|"&amp;COUNTIF($A$2:A486,A486))</f>
        <v/>
      </c>
    </row>
    <row r="487">
      <c r="A487" s="33" t="n"/>
      <c r="B487" s="33" t="n"/>
      <c r="C487" s="33" t="n"/>
      <c r="D487" s="33" t="n"/>
      <c r="E487" s="33" t="n"/>
      <c r="F487" s="33" t="n"/>
      <c r="G487" s="33" t="n"/>
      <c r="H487" s="33" t="n"/>
      <c r="I487" s="33" t="n"/>
      <c r="J487" s="33" t="n"/>
      <c r="K487" s="33" t="n"/>
      <c r="L487" s="33" t="n"/>
      <c r="M487" s="33" t="n"/>
      <c r="N487" s="13">
        <f>IF(A487="","",A487&amp;"|"&amp;COUNTIF($A$2:A487,A487))</f>
        <v/>
      </c>
    </row>
    <row r="488">
      <c r="A488" s="33" t="n"/>
      <c r="B488" s="33" t="n"/>
      <c r="C488" s="33" t="n"/>
      <c r="D488" s="33" t="n"/>
      <c r="E488" s="33" t="n"/>
      <c r="F488" s="33" t="n"/>
      <c r="G488" s="33" t="n"/>
      <c r="H488" s="33" t="n"/>
      <c r="I488" s="33" t="n"/>
      <c r="J488" s="33" t="n"/>
      <c r="K488" s="33" t="n"/>
      <c r="L488" s="33" t="n"/>
      <c r="M488" s="33" t="n"/>
      <c r="N488" s="13">
        <f>IF(A488="","",A488&amp;"|"&amp;COUNTIF($A$2:A488,A488))</f>
        <v/>
      </c>
    </row>
    <row r="489">
      <c r="A489" s="33" t="n"/>
      <c r="B489" s="33" t="n"/>
      <c r="C489" s="33" t="n"/>
      <c r="D489" s="33" t="n"/>
      <c r="E489" s="33" t="n"/>
      <c r="F489" s="33" t="n"/>
      <c r="G489" s="33" t="n"/>
      <c r="H489" s="33" t="n"/>
      <c r="I489" s="33" t="n"/>
      <c r="J489" s="33" t="n"/>
      <c r="K489" s="33" t="n"/>
      <c r="L489" s="33" t="n"/>
      <c r="M489" s="33" t="n"/>
      <c r="N489" s="13">
        <f>IF(A489="","",A489&amp;"|"&amp;COUNTIF($A$2:A489,A489))</f>
        <v/>
      </c>
    </row>
    <row r="490">
      <c r="A490" s="33" t="n"/>
      <c r="B490" s="33" t="n"/>
      <c r="C490" s="33" t="n"/>
      <c r="D490" s="33" t="n"/>
      <c r="E490" s="33" t="n"/>
      <c r="F490" s="33" t="n"/>
      <c r="G490" s="33" t="n"/>
      <c r="H490" s="33" t="n"/>
      <c r="I490" s="33" t="n"/>
      <c r="J490" s="33" t="n"/>
      <c r="K490" s="33" t="n"/>
      <c r="L490" s="33" t="n"/>
      <c r="M490" s="33" t="n"/>
      <c r="N490" s="13">
        <f>IF(A490="","",A490&amp;"|"&amp;COUNTIF($A$2:A490,A490))</f>
        <v/>
      </c>
    </row>
    <row r="491">
      <c r="A491" s="33" t="n"/>
      <c r="B491" s="33" t="n"/>
      <c r="C491" s="33" t="n"/>
      <c r="D491" s="33" t="n"/>
      <c r="E491" s="33" t="n"/>
      <c r="F491" s="33" t="n"/>
      <c r="G491" s="33" t="n"/>
      <c r="H491" s="33" t="n"/>
      <c r="I491" s="33" t="n"/>
      <c r="J491" s="33" t="n"/>
      <c r="K491" s="33" t="n"/>
      <c r="L491" s="33" t="n"/>
      <c r="M491" s="33" t="n"/>
      <c r="N491" s="13">
        <f>IF(A491="","",A491&amp;"|"&amp;COUNTIF($A$2:A491,A491))</f>
        <v/>
      </c>
    </row>
    <row r="492">
      <c r="A492" s="33" t="n"/>
      <c r="B492" s="33" t="n"/>
      <c r="C492" s="33" t="n"/>
      <c r="D492" s="33" t="n"/>
      <c r="E492" s="33" t="n"/>
      <c r="F492" s="33" t="n"/>
      <c r="G492" s="33" t="n"/>
      <c r="H492" s="33" t="n"/>
      <c r="I492" s="33" t="n"/>
      <c r="J492" s="33" t="n"/>
      <c r="K492" s="33" t="n"/>
      <c r="L492" s="33" t="n"/>
      <c r="M492" s="33" t="n"/>
      <c r="N492" s="13">
        <f>IF(A492="","",A492&amp;"|"&amp;COUNTIF($A$2:A492,A492))</f>
        <v/>
      </c>
    </row>
    <row r="493">
      <c r="A493" s="33" t="n"/>
      <c r="B493" s="33" t="n"/>
      <c r="C493" s="33" t="n"/>
      <c r="D493" s="33" t="n"/>
      <c r="E493" s="33" t="n"/>
      <c r="F493" s="33" t="n"/>
      <c r="G493" s="33" t="n"/>
      <c r="H493" s="33" t="n"/>
      <c r="I493" s="33" t="n"/>
      <c r="J493" s="33" t="n"/>
      <c r="K493" s="33" t="n"/>
      <c r="L493" s="33" t="n"/>
      <c r="M493" s="33" t="n"/>
      <c r="N493" s="13">
        <f>IF(A493="","",A493&amp;"|"&amp;COUNTIF($A$2:A493,A493))</f>
        <v/>
      </c>
    </row>
    <row r="494">
      <c r="A494" s="33" t="n"/>
      <c r="B494" s="33" t="n"/>
      <c r="C494" s="33" t="n"/>
      <c r="D494" s="33" t="n"/>
      <c r="E494" s="33" t="n"/>
      <c r="F494" s="33" t="n"/>
      <c r="G494" s="33" t="n"/>
      <c r="H494" s="33" t="n"/>
      <c r="I494" s="33" t="n"/>
      <c r="J494" s="33" t="n"/>
      <c r="K494" s="33" t="n"/>
      <c r="L494" s="33" t="n"/>
      <c r="M494" s="33" t="n"/>
      <c r="N494" s="13">
        <f>IF(A494="","",A494&amp;"|"&amp;COUNTIF($A$2:A494,A494))</f>
        <v/>
      </c>
    </row>
    <row r="495">
      <c r="A495" s="33" t="n"/>
      <c r="B495" s="33" t="n"/>
      <c r="C495" s="33" t="n"/>
      <c r="D495" s="33" t="n"/>
      <c r="E495" s="33" t="n"/>
      <c r="F495" s="33" t="n"/>
      <c r="G495" s="33" t="n"/>
      <c r="H495" s="33" t="n"/>
      <c r="I495" s="33" t="n"/>
      <c r="J495" s="33" t="n"/>
      <c r="K495" s="33" t="n"/>
      <c r="L495" s="33" t="n"/>
      <c r="M495" s="33" t="n"/>
      <c r="N495" s="13">
        <f>IF(A495="","",A495&amp;"|"&amp;COUNTIF($A$2:A495,A495))</f>
        <v/>
      </c>
    </row>
    <row r="496">
      <c r="A496" s="33" t="n"/>
      <c r="B496" s="33" t="n"/>
      <c r="C496" s="33" t="n"/>
      <c r="D496" s="33" t="n"/>
      <c r="E496" s="33" t="n"/>
      <c r="F496" s="33" t="n"/>
      <c r="G496" s="33" t="n"/>
      <c r="H496" s="33" t="n"/>
      <c r="I496" s="33" t="n"/>
      <c r="J496" s="33" t="n"/>
      <c r="K496" s="33" t="n"/>
      <c r="L496" s="33" t="n"/>
      <c r="M496" s="33" t="n"/>
      <c r="N496" s="13">
        <f>IF(A496="","",A496&amp;"|"&amp;COUNTIF($A$2:A496,A496))</f>
        <v/>
      </c>
    </row>
    <row r="497">
      <c r="A497" s="33" t="n"/>
      <c r="B497" s="33" t="n"/>
      <c r="C497" s="33" t="n"/>
      <c r="D497" s="33" t="n"/>
      <c r="E497" s="33" t="n"/>
      <c r="F497" s="33" t="n"/>
      <c r="G497" s="33" t="n"/>
      <c r="H497" s="33" t="n"/>
      <c r="I497" s="33" t="n"/>
      <c r="J497" s="33" t="n"/>
      <c r="K497" s="33" t="n"/>
      <c r="L497" s="33" t="n"/>
      <c r="M497" s="33" t="n"/>
      <c r="N497" s="13">
        <f>IF(A497="","",A497&amp;"|"&amp;COUNTIF($A$2:A497,A497))</f>
        <v/>
      </c>
    </row>
    <row r="498">
      <c r="A498" s="33" t="n"/>
      <c r="B498" s="33" t="n"/>
      <c r="C498" s="33" t="n"/>
      <c r="D498" s="33" t="n"/>
      <c r="E498" s="33" t="n"/>
      <c r="F498" s="33" t="n"/>
      <c r="G498" s="33" t="n"/>
      <c r="H498" s="33" t="n"/>
      <c r="I498" s="33" t="n"/>
      <c r="J498" s="33" t="n"/>
      <c r="K498" s="33" t="n"/>
      <c r="L498" s="33" t="n"/>
      <c r="M498" s="33" t="n"/>
      <c r="N498" s="13">
        <f>IF(A498="","",A498&amp;"|"&amp;COUNTIF($A$2:A498,A498))</f>
        <v/>
      </c>
    </row>
    <row r="499">
      <c r="A499" s="33" t="n"/>
      <c r="B499" s="33" t="n"/>
      <c r="C499" s="33" t="n"/>
      <c r="D499" s="33" t="n"/>
      <c r="E499" s="33" t="n"/>
      <c r="F499" s="33" t="n"/>
      <c r="G499" s="33" t="n"/>
      <c r="H499" s="33" t="n"/>
      <c r="I499" s="33" t="n"/>
      <c r="J499" s="33" t="n"/>
      <c r="K499" s="33" t="n"/>
      <c r="L499" s="33" t="n"/>
      <c r="M499" s="33" t="n"/>
      <c r="N499" s="13">
        <f>IF(A499="","",A499&amp;"|"&amp;COUNTIF($A$2:A499,A499))</f>
        <v/>
      </c>
    </row>
    <row r="500">
      <c r="A500" s="33" t="n"/>
      <c r="B500" s="33" t="n"/>
      <c r="C500" s="33" t="n"/>
      <c r="D500" s="33" t="n"/>
      <c r="E500" s="33" t="n"/>
      <c r="F500" s="33" t="n"/>
      <c r="G500" s="33" t="n"/>
      <c r="H500" s="33" t="n"/>
      <c r="I500" s="33" t="n"/>
      <c r="J500" s="33" t="n"/>
      <c r="K500" s="33" t="n"/>
      <c r="L500" s="33" t="n"/>
      <c r="M500" s="33" t="n"/>
      <c r="N500" s="13">
        <f>IF(A500="","",A500&amp;"|"&amp;COUNTIF($A$2:A500,A500))</f>
        <v/>
      </c>
    </row>
    <row r="501">
      <c r="A501" s="33" t="n"/>
      <c r="B501" s="33" t="n"/>
      <c r="C501" s="33" t="n"/>
      <c r="D501" s="33" t="n"/>
      <c r="E501" s="33" t="n"/>
      <c r="F501" s="33" t="n"/>
      <c r="G501" s="33" t="n"/>
      <c r="H501" s="33" t="n"/>
      <c r="I501" s="33" t="n"/>
      <c r="J501" s="33" t="n"/>
      <c r="K501" s="33" t="n"/>
      <c r="L501" s="33" t="n"/>
      <c r="M501" s="33" t="n"/>
      <c r="N501" s="13">
        <f>IF(A501="","",A501&amp;"|"&amp;COUNTIF($A$2:A501,A501))</f>
        <v/>
      </c>
    </row>
  </sheetData>
  <autoFilter ref="A1:M501"/>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tabColor rgb="FF808080"/>
    <outlinePr summaryBelow="1" summaryRight="1"/>
    <pageSetUpPr/>
  </sheetPr>
  <dimension ref="A1:M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0" customWidth="1" min="2" max="6"/>
    <col width="18" customWidth="1" min="7" max="7"/>
    <col width="12" customWidth="1" min="8" max="8"/>
    <col width="13" customWidth="1" min="9" max="9"/>
    <col width="16" customWidth="1" min="10" max="10"/>
    <col width="12" customWidth="1" min="11" max="11"/>
    <col width="10" customWidth="1" min="12" max="13"/>
  </cols>
  <sheetData>
    <row r="1" ht="31.5" customHeight="1">
      <c r="A1" s="5" t="inlineStr">
        <is>
          <t>RFI No</t>
        </is>
      </c>
      <c r="B1" s="5" t="inlineStr">
        <is>
          <t>Lit de pose conforme</t>
        </is>
      </c>
      <c r="C1" s="5" t="inlineStr">
        <is>
          <t>Fond de tranchée</t>
        </is>
      </c>
      <c r="D1" s="5" t="inlineStr">
        <is>
          <t>Hauteur/largeur tranchée</t>
        </is>
      </c>
      <c r="E1" s="5" t="inlineStr">
        <is>
          <t>Soudures radiographiées</t>
        </is>
      </c>
      <c r="F1" s="5" t="inlineStr">
        <is>
          <t>Revêtement joints achevé</t>
        </is>
      </c>
      <c r="G1" s="5" t="inlineStr">
        <is>
          <t>Équipement de test</t>
        </is>
      </c>
      <c r="H1" s="5" t="inlineStr">
        <is>
          <t>N° de série</t>
        </is>
      </c>
      <c r="I1" s="5" t="inlineStr">
        <is>
          <t>Date d'étalonnage</t>
        </is>
      </c>
      <c r="J1" s="5" t="inlineStr">
        <is>
          <t>Certificat d'étalonnage</t>
        </is>
      </c>
      <c r="K1" s="5" t="inlineStr">
        <is>
          <t>Ép. moy. revêtement</t>
        </is>
      </c>
      <c r="L1" s="5" t="inlineStr">
        <is>
          <t>Tension de test</t>
        </is>
      </c>
      <c r="M1" s="5" t="inlineStr">
        <is>
          <t>Contrôle balai</t>
        </is>
      </c>
    </row>
    <row r="2">
      <c r="A2" s="33" t="inlineStr">
        <is>
          <t>21063-G2-PPL-RFI-0127</t>
        </is>
      </c>
      <c r="B2" s="33" t="inlineStr">
        <is>
          <t>C</t>
        </is>
      </c>
      <c r="C2" s="33" t="inlineStr">
        <is>
          <t>C</t>
        </is>
      </c>
      <c r="D2" s="33" t="inlineStr">
        <is>
          <t>C</t>
        </is>
      </c>
      <c r="E2" s="33" t="inlineStr">
        <is>
          <t>C</t>
        </is>
      </c>
      <c r="F2" s="33" t="inlineStr">
        <is>
          <t>C</t>
        </is>
      </c>
      <c r="G2" s="33" t="inlineStr">
        <is>
          <t>ISOTEST inspect 35</t>
        </is>
      </c>
      <c r="H2" s="33" t="inlineStr">
        <is>
          <t>45224</t>
        </is>
      </c>
      <c r="I2" s="34" t="n">
        <v>46106</v>
      </c>
      <c r="J2" s="33" t="inlineStr">
        <is>
          <t>N° E 009/2026</t>
        </is>
      </c>
      <c r="K2" s="33" t="inlineStr">
        <is>
          <t>3.6mm</t>
        </is>
      </c>
      <c r="L2" s="33" t="inlineStr">
        <is>
          <t>25 KV</t>
        </is>
      </c>
      <c r="M2" s="33" t="inlineStr">
        <is>
          <t>ACC</t>
        </is>
      </c>
    </row>
    <row r="3">
      <c r="A3" s="33" t="n"/>
      <c r="B3" s="33" t="n"/>
      <c r="C3" s="33" t="n"/>
      <c r="D3" s="33" t="n"/>
      <c r="E3" s="33" t="n"/>
      <c r="F3" s="33" t="n"/>
      <c r="G3" s="33" t="n"/>
      <c r="H3" s="33" t="n"/>
      <c r="I3" s="34" t="n"/>
      <c r="J3" s="33" t="n"/>
      <c r="K3" s="33" t="n"/>
      <c r="L3" s="33" t="n"/>
      <c r="M3" s="33" t="n"/>
    </row>
    <row r="4">
      <c r="A4" s="33" t="n"/>
      <c r="B4" s="33" t="n"/>
      <c r="C4" s="33" t="n"/>
      <c r="D4" s="33" t="n"/>
      <c r="E4" s="33" t="n"/>
      <c r="F4" s="33" t="n"/>
      <c r="G4" s="33" t="n"/>
      <c r="H4" s="33" t="n"/>
      <c r="I4" s="34" t="n"/>
      <c r="J4" s="33" t="n"/>
      <c r="K4" s="33" t="n"/>
      <c r="L4" s="33" t="n"/>
      <c r="M4" s="33" t="n"/>
    </row>
    <row r="5">
      <c r="A5" s="33" t="n"/>
      <c r="B5" s="33" t="n"/>
      <c r="C5" s="33" t="n"/>
      <c r="D5" s="33" t="n"/>
      <c r="E5" s="33" t="n"/>
      <c r="F5" s="33" t="n"/>
      <c r="G5" s="33" t="n"/>
      <c r="H5" s="33" t="n"/>
      <c r="I5" s="34" t="n"/>
      <c r="J5" s="33" t="n"/>
      <c r="K5" s="33" t="n"/>
      <c r="L5" s="33" t="n"/>
      <c r="M5" s="33" t="n"/>
    </row>
    <row r="6">
      <c r="A6" s="33" t="n"/>
      <c r="B6" s="33" t="n"/>
      <c r="C6" s="33" t="n"/>
      <c r="D6" s="33" t="n"/>
      <c r="E6" s="33" t="n"/>
      <c r="F6" s="33" t="n"/>
      <c r="G6" s="33" t="n"/>
      <c r="H6" s="33" t="n"/>
      <c r="I6" s="34" t="n"/>
      <c r="J6" s="33" t="n"/>
      <c r="K6" s="33" t="n"/>
      <c r="L6" s="33" t="n"/>
      <c r="M6" s="33" t="n"/>
    </row>
    <row r="7">
      <c r="A7" s="33" t="n"/>
      <c r="B7" s="33" t="n"/>
      <c r="C7" s="33" t="n"/>
      <c r="D7" s="33" t="n"/>
      <c r="E7" s="33" t="n"/>
      <c r="F7" s="33" t="n"/>
      <c r="G7" s="33" t="n"/>
      <c r="H7" s="33" t="n"/>
      <c r="I7" s="34" t="n"/>
      <c r="J7" s="33" t="n"/>
      <c r="K7" s="33" t="n"/>
      <c r="L7" s="33" t="n"/>
      <c r="M7" s="33" t="n"/>
    </row>
    <row r="8">
      <c r="A8" s="33" t="n"/>
      <c r="B8" s="33" t="n"/>
      <c r="C8" s="33" t="n"/>
      <c r="D8" s="33" t="n"/>
      <c r="E8" s="33" t="n"/>
      <c r="F8" s="33" t="n"/>
      <c r="G8" s="33" t="n"/>
      <c r="H8" s="33" t="n"/>
      <c r="I8" s="34" t="n"/>
      <c r="J8" s="33" t="n"/>
      <c r="K8" s="33" t="n"/>
      <c r="L8" s="33" t="n"/>
      <c r="M8" s="33" t="n"/>
    </row>
    <row r="9">
      <c r="A9" s="33" t="n"/>
      <c r="B9" s="33" t="n"/>
      <c r="C9" s="33" t="n"/>
      <c r="D9" s="33" t="n"/>
      <c r="E9" s="33" t="n"/>
      <c r="F9" s="33" t="n"/>
      <c r="G9" s="33" t="n"/>
      <c r="H9" s="33" t="n"/>
      <c r="I9" s="34" t="n"/>
      <c r="J9" s="33" t="n"/>
      <c r="K9" s="33" t="n"/>
      <c r="L9" s="33" t="n"/>
      <c r="M9" s="33" t="n"/>
    </row>
    <row r="10">
      <c r="A10" s="33" t="n"/>
      <c r="B10" s="33" t="n"/>
      <c r="C10" s="33" t="n"/>
      <c r="D10" s="33" t="n"/>
      <c r="E10" s="33" t="n"/>
      <c r="F10" s="33" t="n"/>
      <c r="G10" s="33" t="n"/>
      <c r="H10" s="33" t="n"/>
      <c r="I10" s="34" t="n"/>
      <c r="J10" s="33" t="n"/>
      <c r="K10" s="33" t="n"/>
      <c r="L10" s="33" t="n"/>
      <c r="M10" s="33" t="n"/>
    </row>
    <row r="11">
      <c r="A11" s="33" t="n"/>
      <c r="B11" s="33" t="n"/>
      <c r="C11" s="33" t="n"/>
      <c r="D11" s="33" t="n"/>
      <c r="E11" s="33" t="n"/>
      <c r="F11" s="33" t="n"/>
      <c r="G11" s="33" t="n"/>
      <c r="H11" s="33" t="n"/>
      <c r="I11" s="34" t="n"/>
      <c r="J11" s="33" t="n"/>
      <c r="K11" s="33" t="n"/>
      <c r="L11" s="33" t="n"/>
      <c r="M11" s="33" t="n"/>
    </row>
    <row r="12">
      <c r="A12" s="33" t="n"/>
      <c r="B12" s="33" t="n"/>
      <c r="C12" s="33" t="n"/>
      <c r="D12" s="33" t="n"/>
      <c r="E12" s="33" t="n"/>
      <c r="F12" s="33" t="n"/>
      <c r="G12" s="33" t="n"/>
      <c r="H12" s="33" t="n"/>
      <c r="I12" s="34" t="n"/>
      <c r="J12" s="33" t="n"/>
      <c r="K12" s="33" t="n"/>
      <c r="L12" s="33" t="n"/>
      <c r="M12" s="33" t="n"/>
    </row>
    <row r="13">
      <c r="A13" s="33" t="n"/>
      <c r="B13" s="33" t="n"/>
      <c r="C13" s="33" t="n"/>
      <c r="D13" s="33" t="n"/>
      <c r="E13" s="33" t="n"/>
      <c r="F13" s="33" t="n"/>
      <c r="G13" s="33" t="n"/>
      <c r="H13" s="33" t="n"/>
      <c r="I13" s="34" t="n"/>
      <c r="J13" s="33" t="n"/>
      <c r="K13" s="33" t="n"/>
      <c r="L13" s="33" t="n"/>
      <c r="M13" s="33" t="n"/>
    </row>
    <row r="14">
      <c r="A14" s="33" t="n"/>
      <c r="B14" s="33" t="n"/>
      <c r="C14" s="33" t="n"/>
      <c r="D14" s="33" t="n"/>
      <c r="E14" s="33" t="n"/>
      <c r="F14" s="33" t="n"/>
      <c r="G14" s="33" t="n"/>
      <c r="H14" s="33" t="n"/>
      <c r="I14" s="34" t="n"/>
      <c r="J14" s="33" t="n"/>
      <c r="K14" s="33" t="n"/>
      <c r="L14" s="33" t="n"/>
      <c r="M14" s="33" t="n"/>
    </row>
    <row r="15">
      <c r="A15" s="33" t="n"/>
      <c r="B15" s="33" t="n"/>
      <c r="C15" s="33" t="n"/>
      <c r="D15" s="33" t="n"/>
      <c r="E15" s="33" t="n"/>
      <c r="F15" s="33" t="n"/>
      <c r="G15" s="33" t="n"/>
      <c r="H15" s="33" t="n"/>
      <c r="I15" s="34" t="n"/>
      <c r="J15" s="33" t="n"/>
      <c r="K15" s="33" t="n"/>
      <c r="L15" s="33" t="n"/>
      <c r="M15" s="33" t="n"/>
    </row>
    <row r="16">
      <c r="A16" s="33" t="n"/>
      <c r="B16" s="33" t="n"/>
      <c r="C16" s="33" t="n"/>
      <c r="D16" s="33" t="n"/>
      <c r="E16" s="33" t="n"/>
      <c r="F16" s="33" t="n"/>
      <c r="G16" s="33" t="n"/>
      <c r="H16" s="33" t="n"/>
      <c r="I16" s="34" t="n"/>
      <c r="J16" s="33" t="n"/>
      <c r="K16" s="33" t="n"/>
      <c r="L16" s="33" t="n"/>
      <c r="M16" s="33" t="n"/>
    </row>
    <row r="17">
      <c r="A17" s="33" t="n"/>
      <c r="B17" s="33" t="n"/>
      <c r="C17" s="33" t="n"/>
      <c r="D17" s="33" t="n"/>
      <c r="E17" s="33" t="n"/>
      <c r="F17" s="33" t="n"/>
      <c r="G17" s="33" t="n"/>
      <c r="H17" s="33" t="n"/>
      <c r="I17" s="34" t="n"/>
      <c r="J17" s="33" t="n"/>
      <c r="K17" s="33" t="n"/>
      <c r="L17" s="33" t="n"/>
      <c r="M17" s="33" t="n"/>
    </row>
    <row r="18">
      <c r="A18" s="33" t="n"/>
      <c r="B18" s="33" t="n"/>
      <c r="C18" s="33" t="n"/>
      <c r="D18" s="33" t="n"/>
      <c r="E18" s="33" t="n"/>
      <c r="F18" s="33" t="n"/>
      <c r="G18" s="33" t="n"/>
      <c r="H18" s="33" t="n"/>
      <c r="I18" s="34" t="n"/>
      <c r="J18" s="33" t="n"/>
      <c r="K18" s="33" t="n"/>
      <c r="L18" s="33" t="n"/>
      <c r="M18" s="33" t="n"/>
    </row>
    <row r="19">
      <c r="A19" s="33" t="n"/>
      <c r="B19" s="33" t="n"/>
      <c r="C19" s="33" t="n"/>
      <c r="D19" s="33" t="n"/>
      <c r="E19" s="33" t="n"/>
      <c r="F19" s="33" t="n"/>
      <c r="G19" s="33" t="n"/>
      <c r="H19" s="33" t="n"/>
      <c r="I19" s="34" t="n"/>
      <c r="J19" s="33" t="n"/>
      <c r="K19" s="33" t="n"/>
      <c r="L19" s="33" t="n"/>
      <c r="M19" s="33" t="n"/>
    </row>
    <row r="20">
      <c r="A20" s="33" t="n"/>
      <c r="B20" s="33" t="n"/>
      <c r="C20" s="33" t="n"/>
      <c r="D20" s="33" t="n"/>
      <c r="E20" s="33" t="n"/>
      <c r="F20" s="33" t="n"/>
      <c r="G20" s="33" t="n"/>
      <c r="H20" s="33" t="n"/>
      <c r="I20" s="34" t="n"/>
      <c r="J20" s="33" t="n"/>
      <c r="K20" s="33" t="n"/>
      <c r="L20" s="33" t="n"/>
      <c r="M20" s="33" t="n"/>
    </row>
    <row r="21">
      <c r="A21" s="33" t="n"/>
      <c r="B21" s="33" t="n"/>
      <c r="C21" s="33" t="n"/>
      <c r="D21" s="33" t="n"/>
      <c r="E21" s="33" t="n"/>
      <c r="F21" s="33" t="n"/>
      <c r="G21" s="33" t="n"/>
      <c r="H21" s="33" t="n"/>
      <c r="I21" s="34" t="n"/>
      <c r="J21" s="33" t="n"/>
      <c r="K21" s="33" t="n"/>
      <c r="L21" s="33" t="n"/>
      <c r="M21" s="33" t="n"/>
    </row>
    <row r="22">
      <c r="A22" s="33" t="n"/>
      <c r="B22" s="33" t="n"/>
      <c r="C22" s="33" t="n"/>
      <c r="D22" s="33" t="n"/>
      <c r="E22" s="33" t="n"/>
      <c r="F22" s="33" t="n"/>
      <c r="G22" s="33" t="n"/>
      <c r="H22" s="33" t="n"/>
      <c r="I22" s="34" t="n"/>
      <c r="J22" s="33" t="n"/>
      <c r="K22" s="33" t="n"/>
      <c r="L22" s="33" t="n"/>
      <c r="M22" s="33" t="n"/>
    </row>
    <row r="23">
      <c r="A23" s="33" t="n"/>
      <c r="B23" s="33" t="n"/>
      <c r="C23" s="33" t="n"/>
      <c r="D23" s="33" t="n"/>
      <c r="E23" s="33" t="n"/>
      <c r="F23" s="33" t="n"/>
      <c r="G23" s="33" t="n"/>
      <c r="H23" s="33" t="n"/>
      <c r="I23" s="34" t="n"/>
      <c r="J23" s="33" t="n"/>
      <c r="K23" s="33" t="n"/>
      <c r="L23" s="33" t="n"/>
      <c r="M23" s="33" t="n"/>
    </row>
    <row r="24">
      <c r="A24" s="33" t="n"/>
      <c r="B24" s="33" t="n"/>
      <c r="C24" s="33" t="n"/>
      <c r="D24" s="33" t="n"/>
      <c r="E24" s="33" t="n"/>
      <c r="F24" s="33" t="n"/>
      <c r="G24" s="33" t="n"/>
      <c r="H24" s="33" t="n"/>
      <c r="I24" s="34" t="n"/>
      <c r="J24" s="33" t="n"/>
      <c r="K24" s="33" t="n"/>
      <c r="L24" s="33" t="n"/>
      <c r="M24" s="33" t="n"/>
    </row>
    <row r="25">
      <c r="A25" s="33" t="n"/>
      <c r="B25" s="33" t="n"/>
      <c r="C25" s="33" t="n"/>
      <c r="D25" s="33" t="n"/>
      <c r="E25" s="33" t="n"/>
      <c r="F25" s="33" t="n"/>
      <c r="G25" s="33" t="n"/>
      <c r="H25" s="33" t="n"/>
      <c r="I25" s="34" t="n"/>
      <c r="J25" s="33" t="n"/>
      <c r="K25" s="33" t="n"/>
      <c r="L25" s="33" t="n"/>
      <c r="M25" s="33" t="n"/>
    </row>
    <row r="26">
      <c r="A26" s="33" t="n"/>
      <c r="B26" s="33" t="n"/>
      <c r="C26" s="33" t="n"/>
      <c r="D26" s="33" t="n"/>
      <c r="E26" s="33" t="n"/>
      <c r="F26" s="33" t="n"/>
      <c r="G26" s="33" t="n"/>
      <c r="H26" s="33" t="n"/>
      <c r="I26" s="34" t="n"/>
      <c r="J26" s="33" t="n"/>
      <c r="K26" s="33" t="n"/>
      <c r="L26" s="33" t="n"/>
      <c r="M26" s="33" t="n"/>
    </row>
    <row r="27">
      <c r="A27" s="33" t="n"/>
      <c r="B27" s="33" t="n"/>
      <c r="C27" s="33" t="n"/>
      <c r="D27" s="33" t="n"/>
      <c r="E27" s="33" t="n"/>
      <c r="F27" s="33" t="n"/>
      <c r="G27" s="33" t="n"/>
      <c r="H27" s="33" t="n"/>
      <c r="I27" s="34" t="n"/>
      <c r="J27" s="33" t="n"/>
      <c r="K27" s="33" t="n"/>
      <c r="L27" s="33" t="n"/>
      <c r="M27" s="33" t="n"/>
    </row>
    <row r="28">
      <c r="A28" s="33" t="n"/>
      <c r="B28" s="33" t="n"/>
      <c r="C28" s="33" t="n"/>
      <c r="D28" s="33" t="n"/>
      <c r="E28" s="33" t="n"/>
      <c r="F28" s="33" t="n"/>
      <c r="G28" s="33" t="n"/>
      <c r="H28" s="33" t="n"/>
      <c r="I28" s="34" t="n"/>
      <c r="J28" s="33" t="n"/>
      <c r="K28" s="33" t="n"/>
      <c r="L28" s="33" t="n"/>
      <c r="M28" s="33" t="n"/>
    </row>
    <row r="29">
      <c r="A29" s="33" t="n"/>
      <c r="B29" s="33" t="n"/>
      <c r="C29" s="33" t="n"/>
      <c r="D29" s="33" t="n"/>
      <c r="E29" s="33" t="n"/>
      <c r="F29" s="33" t="n"/>
      <c r="G29" s="33" t="n"/>
      <c r="H29" s="33" t="n"/>
      <c r="I29" s="34" t="n"/>
      <c r="J29" s="33" t="n"/>
      <c r="K29" s="33" t="n"/>
      <c r="L29" s="33" t="n"/>
      <c r="M29" s="33" t="n"/>
    </row>
    <row r="30">
      <c r="A30" s="33" t="n"/>
      <c r="B30" s="33" t="n"/>
      <c r="C30" s="33" t="n"/>
      <c r="D30" s="33" t="n"/>
      <c r="E30" s="33" t="n"/>
      <c r="F30" s="33" t="n"/>
      <c r="G30" s="33" t="n"/>
      <c r="H30" s="33" t="n"/>
      <c r="I30" s="34" t="n"/>
      <c r="J30" s="33" t="n"/>
      <c r="K30" s="33" t="n"/>
      <c r="L30" s="33" t="n"/>
      <c r="M30" s="33" t="n"/>
    </row>
    <row r="31">
      <c r="A31" s="33" t="n"/>
      <c r="B31" s="33" t="n"/>
      <c r="C31" s="33" t="n"/>
      <c r="D31" s="33" t="n"/>
      <c r="E31" s="33" t="n"/>
      <c r="F31" s="33" t="n"/>
      <c r="G31" s="33" t="n"/>
      <c r="H31" s="33" t="n"/>
      <c r="I31" s="34" t="n"/>
      <c r="J31" s="33" t="n"/>
      <c r="K31" s="33" t="n"/>
      <c r="L31" s="33" t="n"/>
      <c r="M31" s="33" t="n"/>
    </row>
    <row r="32">
      <c r="A32" s="33" t="n"/>
      <c r="B32" s="33" t="n"/>
      <c r="C32" s="33" t="n"/>
      <c r="D32" s="33" t="n"/>
      <c r="E32" s="33" t="n"/>
      <c r="F32" s="33" t="n"/>
      <c r="G32" s="33" t="n"/>
      <c r="H32" s="33" t="n"/>
      <c r="I32" s="34" t="n"/>
      <c r="J32" s="33" t="n"/>
      <c r="K32" s="33" t="n"/>
      <c r="L32" s="33" t="n"/>
      <c r="M32" s="33" t="n"/>
    </row>
    <row r="33">
      <c r="A33" s="33" t="n"/>
      <c r="B33" s="33" t="n"/>
      <c r="C33" s="33" t="n"/>
      <c r="D33" s="33" t="n"/>
      <c r="E33" s="33" t="n"/>
      <c r="F33" s="33" t="n"/>
      <c r="G33" s="33" t="n"/>
      <c r="H33" s="33" t="n"/>
      <c r="I33" s="34" t="n"/>
      <c r="J33" s="33" t="n"/>
      <c r="K33" s="33" t="n"/>
      <c r="L33" s="33" t="n"/>
      <c r="M33" s="33" t="n"/>
    </row>
    <row r="34">
      <c r="A34" s="33" t="n"/>
      <c r="B34" s="33" t="n"/>
      <c r="C34" s="33" t="n"/>
      <c r="D34" s="33" t="n"/>
      <c r="E34" s="33" t="n"/>
      <c r="F34" s="33" t="n"/>
      <c r="G34" s="33" t="n"/>
      <c r="H34" s="33" t="n"/>
      <c r="I34" s="34" t="n"/>
      <c r="J34" s="33" t="n"/>
      <c r="K34" s="33" t="n"/>
      <c r="L34" s="33" t="n"/>
      <c r="M34" s="33" t="n"/>
    </row>
    <row r="35">
      <c r="A35" s="33" t="n"/>
      <c r="B35" s="33" t="n"/>
      <c r="C35" s="33" t="n"/>
      <c r="D35" s="33" t="n"/>
      <c r="E35" s="33" t="n"/>
      <c r="F35" s="33" t="n"/>
      <c r="G35" s="33" t="n"/>
      <c r="H35" s="33" t="n"/>
      <c r="I35" s="34" t="n"/>
      <c r="J35" s="33" t="n"/>
      <c r="K35" s="33" t="n"/>
      <c r="L35" s="33" t="n"/>
      <c r="M35" s="33" t="n"/>
    </row>
    <row r="36">
      <c r="A36" s="33" t="n"/>
      <c r="B36" s="33" t="n"/>
      <c r="C36" s="33" t="n"/>
      <c r="D36" s="33" t="n"/>
      <c r="E36" s="33" t="n"/>
      <c r="F36" s="33" t="n"/>
      <c r="G36" s="33" t="n"/>
      <c r="H36" s="33" t="n"/>
      <c r="I36" s="34" t="n"/>
      <c r="J36" s="33" t="n"/>
      <c r="K36" s="33" t="n"/>
      <c r="L36" s="33" t="n"/>
      <c r="M36" s="33" t="n"/>
    </row>
    <row r="37">
      <c r="A37" s="33" t="n"/>
      <c r="B37" s="33" t="n"/>
      <c r="C37" s="33" t="n"/>
      <c r="D37" s="33" t="n"/>
      <c r="E37" s="33" t="n"/>
      <c r="F37" s="33" t="n"/>
      <c r="G37" s="33" t="n"/>
      <c r="H37" s="33" t="n"/>
      <c r="I37" s="34" t="n"/>
      <c r="J37" s="33" t="n"/>
      <c r="K37" s="33" t="n"/>
      <c r="L37" s="33" t="n"/>
      <c r="M37" s="33" t="n"/>
    </row>
    <row r="38">
      <c r="A38" s="33" t="n"/>
      <c r="B38" s="33" t="n"/>
      <c r="C38" s="33" t="n"/>
      <c r="D38" s="33" t="n"/>
      <c r="E38" s="33" t="n"/>
      <c r="F38" s="33" t="n"/>
      <c r="G38" s="33" t="n"/>
      <c r="H38" s="33" t="n"/>
      <c r="I38" s="34" t="n"/>
      <c r="J38" s="33" t="n"/>
      <c r="K38" s="33" t="n"/>
      <c r="L38" s="33" t="n"/>
      <c r="M38" s="33" t="n"/>
    </row>
    <row r="39">
      <c r="A39" s="33" t="n"/>
      <c r="B39" s="33" t="n"/>
      <c r="C39" s="33" t="n"/>
      <c r="D39" s="33" t="n"/>
      <c r="E39" s="33" t="n"/>
      <c r="F39" s="33" t="n"/>
      <c r="G39" s="33" t="n"/>
      <c r="H39" s="33" t="n"/>
      <c r="I39" s="34" t="n"/>
      <c r="J39" s="33" t="n"/>
      <c r="K39" s="33" t="n"/>
      <c r="L39" s="33" t="n"/>
      <c r="M39" s="33" t="n"/>
    </row>
    <row r="40">
      <c r="A40" s="33" t="n"/>
      <c r="B40" s="33" t="n"/>
      <c r="C40" s="33" t="n"/>
      <c r="D40" s="33" t="n"/>
      <c r="E40" s="33" t="n"/>
      <c r="F40" s="33" t="n"/>
      <c r="G40" s="33" t="n"/>
      <c r="H40" s="33" t="n"/>
      <c r="I40" s="34" t="n"/>
      <c r="J40" s="33" t="n"/>
      <c r="K40" s="33" t="n"/>
      <c r="L40" s="33" t="n"/>
      <c r="M40" s="33" t="n"/>
    </row>
    <row r="41">
      <c r="A41" s="33" t="n"/>
      <c r="B41" s="33" t="n"/>
      <c r="C41" s="33" t="n"/>
      <c r="D41" s="33" t="n"/>
      <c r="E41" s="33" t="n"/>
      <c r="F41" s="33" t="n"/>
      <c r="G41" s="33" t="n"/>
      <c r="H41" s="33" t="n"/>
      <c r="I41" s="34" t="n"/>
      <c r="J41" s="33" t="n"/>
      <c r="K41" s="33" t="n"/>
      <c r="L41" s="33" t="n"/>
      <c r="M41" s="33" t="n"/>
    </row>
    <row r="42">
      <c r="A42" s="33" t="n"/>
      <c r="B42" s="33" t="n"/>
      <c r="C42" s="33" t="n"/>
      <c r="D42" s="33" t="n"/>
      <c r="E42" s="33" t="n"/>
      <c r="F42" s="33" t="n"/>
      <c r="G42" s="33" t="n"/>
      <c r="H42" s="33" t="n"/>
      <c r="I42" s="34" t="n"/>
      <c r="J42" s="33" t="n"/>
      <c r="K42" s="33" t="n"/>
      <c r="L42" s="33" t="n"/>
      <c r="M42" s="33" t="n"/>
    </row>
    <row r="43">
      <c r="A43" s="33" t="n"/>
      <c r="B43" s="33" t="n"/>
      <c r="C43" s="33" t="n"/>
      <c r="D43" s="33" t="n"/>
      <c r="E43" s="33" t="n"/>
      <c r="F43" s="33" t="n"/>
      <c r="G43" s="33" t="n"/>
      <c r="H43" s="33" t="n"/>
      <c r="I43" s="34" t="n"/>
      <c r="J43" s="33" t="n"/>
      <c r="K43" s="33" t="n"/>
      <c r="L43" s="33" t="n"/>
      <c r="M43" s="33" t="n"/>
    </row>
    <row r="44">
      <c r="A44" s="33" t="n"/>
      <c r="B44" s="33" t="n"/>
      <c r="C44" s="33" t="n"/>
      <c r="D44" s="33" t="n"/>
      <c r="E44" s="33" t="n"/>
      <c r="F44" s="33" t="n"/>
      <c r="G44" s="33" t="n"/>
      <c r="H44" s="33" t="n"/>
      <c r="I44" s="34" t="n"/>
      <c r="J44" s="33" t="n"/>
      <c r="K44" s="33" t="n"/>
      <c r="L44" s="33" t="n"/>
      <c r="M44" s="33" t="n"/>
    </row>
    <row r="45">
      <c r="A45" s="33" t="n"/>
      <c r="B45" s="33" t="n"/>
      <c r="C45" s="33" t="n"/>
      <c r="D45" s="33" t="n"/>
      <c r="E45" s="33" t="n"/>
      <c r="F45" s="33" t="n"/>
      <c r="G45" s="33" t="n"/>
      <c r="H45" s="33" t="n"/>
      <c r="I45" s="34" t="n"/>
      <c r="J45" s="33" t="n"/>
      <c r="K45" s="33" t="n"/>
      <c r="L45" s="33" t="n"/>
      <c r="M45" s="33" t="n"/>
    </row>
    <row r="46">
      <c r="A46" s="33" t="n"/>
      <c r="B46" s="33" t="n"/>
      <c r="C46" s="33" t="n"/>
      <c r="D46" s="33" t="n"/>
      <c r="E46" s="33" t="n"/>
      <c r="F46" s="33" t="n"/>
      <c r="G46" s="33" t="n"/>
      <c r="H46" s="33" t="n"/>
      <c r="I46" s="34" t="n"/>
      <c r="J46" s="33" t="n"/>
      <c r="K46" s="33" t="n"/>
      <c r="L46" s="33" t="n"/>
      <c r="M46" s="33" t="n"/>
    </row>
    <row r="47">
      <c r="A47" s="33" t="n"/>
      <c r="B47" s="33" t="n"/>
      <c r="C47" s="33" t="n"/>
      <c r="D47" s="33" t="n"/>
      <c r="E47" s="33" t="n"/>
      <c r="F47" s="33" t="n"/>
      <c r="G47" s="33" t="n"/>
      <c r="H47" s="33" t="n"/>
      <c r="I47" s="34" t="n"/>
      <c r="J47" s="33" t="n"/>
      <c r="K47" s="33" t="n"/>
      <c r="L47" s="33" t="n"/>
      <c r="M47" s="33" t="n"/>
    </row>
    <row r="48">
      <c r="A48" s="33" t="n"/>
      <c r="B48" s="33" t="n"/>
      <c r="C48" s="33" t="n"/>
      <c r="D48" s="33" t="n"/>
      <c r="E48" s="33" t="n"/>
      <c r="F48" s="33" t="n"/>
      <c r="G48" s="33" t="n"/>
      <c r="H48" s="33" t="n"/>
      <c r="I48" s="34" t="n"/>
      <c r="J48" s="33" t="n"/>
      <c r="K48" s="33" t="n"/>
      <c r="L48" s="33" t="n"/>
      <c r="M48" s="33" t="n"/>
    </row>
    <row r="49">
      <c r="A49" s="33" t="n"/>
      <c r="B49" s="33" t="n"/>
      <c r="C49" s="33" t="n"/>
      <c r="D49" s="33" t="n"/>
      <c r="E49" s="33" t="n"/>
      <c r="F49" s="33" t="n"/>
      <c r="G49" s="33" t="n"/>
      <c r="H49" s="33" t="n"/>
      <c r="I49" s="34" t="n"/>
      <c r="J49" s="33" t="n"/>
      <c r="K49" s="33" t="n"/>
      <c r="L49" s="33" t="n"/>
      <c r="M49" s="33" t="n"/>
    </row>
    <row r="50">
      <c r="A50" s="33" t="n"/>
      <c r="B50" s="33" t="n"/>
      <c r="C50" s="33" t="n"/>
      <c r="D50" s="33" t="n"/>
      <c r="E50" s="33" t="n"/>
      <c r="F50" s="33" t="n"/>
      <c r="G50" s="33" t="n"/>
      <c r="H50" s="33" t="n"/>
      <c r="I50" s="34" t="n"/>
      <c r="J50" s="33" t="n"/>
      <c r="K50" s="33" t="n"/>
      <c r="L50" s="33" t="n"/>
      <c r="M50" s="33" t="n"/>
    </row>
    <row r="51">
      <c r="A51" s="33" t="n"/>
      <c r="B51" s="33" t="n"/>
      <c r="C51" s="33" t="n"/>
      <c r="D51" s="33" t="n"/>
      <c r="E51" s="33" t="n"/>
      <c r="F51" s="33" t="n"/>
      <c r="G51" s="33" t="n"/>
      <c r="H51" s="33" t="n"/>
      <c r="I51" s="34" t="n"/>
      <c r="J51" s="33" t="n"/>
      <c r="K51" s="33" t="n"/>
      <c r="L51" s="33" t="n"/>
      <c r="M51" s="33" t="n"/>
    </row>
    <row r="52">
      <c r="A52" s="33" t="n"/>
      <c r="B52" s="33" t="n"/>
      <c r="C52" s="33" t="n"/>
      <c r="D52" s="33" t="n"/>
      <c r="E52" s="33" t="n"/>
      <c r="F52" s="33" t="n"/>
      <c r="G52" s="33" t="n"/>
      <c r="H52" s="33" t="n"/>
      <c r="I52" s="34" t="n"/>
      <c r="J52" s="33" t="n"/>
      <c r="K52" s="33" t="n"/>
      <c r="L52" s="33" t="n"/>
      <c r="M52" s="33" t="n"/>
    </row>
    <row r="53">
      <c r="A53" s="33" t="n"/>
      <c r="B53" s="33" t="n"/>
      <c r="C53" s="33" t="n"/>
      <c r="D53" s="33" t="n"/>
      <c r="E53" s="33" t="n"/>
      <c r="F53" s="33" t="n"/>
      <c r="G53" s="33" t="n"/>
      <c r="H53" s="33" t="n"/>
      <c r="I53" s="34" t="n"/>
      <c r="J53" s="33" t="n"/>
      <c r="K53" s="33" t="n"/>
      <c r="L53" s="33" t="n"/>
      <c r="M53" s="33" t="n"/>
    </row>
    <row r="54">
      <c r="A54" s="33" t="n"/>
      <c r="B54" s="33" t="n"/>
      <c r="C54" s="33" t="n"/>
      <c r="D54" s="33" t="n"/>
      <c r="E54" s="33" t="n"/>
      <c r="F54" s="33" t="n"/>
      <c r="G54" s="33" t="n"/>
      <c r="H54" s="33" t="n"/>
      <c r="I54" s="34" t="n"/>
      <c r="J54" s="33" t="n"/>
      <c r="K54" s="33" t="n"/>
      <c r="L54" s="33" t="n"/>
      <c r="M54" s="33" t="n"/>
    </row>
    <row r="55">
      <c r="A55" s="33" t="n"/>
      <c r="B55" s="33" t="n"/>
      <c r="C55" s="33" t="n"/>
      <c r="D55" s="33" t="n"/>
      <c r="E55" s="33" t="n"/>
      <c r="F55" s="33" t="n"/>
      <c r="G55" s="33" t="n"/>
      <c r="H55" s="33" t="n"/>
      <c r="I55" s="34" t="n"/>
      <c r="J55" s="33" t="n"/>
      <c r="K55" s="33" t="n"/>
      <c r="L55" s="33" t="n"/>
      <c r="M55" s="33" t="n"/>
    </row>
    <row r="56">
      <c r="A56" s="33" t="n"/>
      <c r="B56" s="33" t="n"/>
      <c r="C56" s="33" t="n"/>
      <c r="D56" s="33" t="n"/>
      <c r="E56" s="33" t="n"/>
      <c r="F56" s="33" t="n"/>
      <c r="G56" s="33" t="n"/>
      <c r="H56" s="33" t="n"/>
      <c r="I56" s="34" t="n"/>
      <c r="J56" s="33" t="n"/>
      <c r="K56" s="33" t="n"/>
      <c r="L56" s="33" t="n"/>
      <c r="M56" s="33" t="n"/>
    </row>
    <row r="57">
      <c r="A57" s="33" t="n"/>
      <c r="B57" s="33" t="n"/>
      <c r="C57" s="33" t="n"/>
      <c r="D57" s="33" t="n"/>
      <c r="E57" s="33" t="n"/>
      <c r="F57" s="33" t="n"/>
      <c r="G57" s="33" t="n"/>
      <c r="H57" s="33" t="n"/>
      <c r="I57" s="34" t="n"/>
      <c r="J57" s="33" t="n"/>
      <c r="K57" s="33" t="n"/>
      <c r="L57" s="33" t="n"/>
      <c r="M57" s="33" t="n"/>
    </row>
    <row r="58">
      <c r="A58" s="33" t="n"/>
      <c r="B58" s="33" t="n"/>
      <c r="C58" s="33" t="n"/>
      <c r="D58" s="33" t="n"/>
      <c r="E58" s="33" t="n"/>
      <c r="F58" s="33" t="n"/>
      <c r="G58" s="33" t="n"/>
      <c r="H58" s="33" t="n"/>
      <c r="I58" s="34" t="n"/>
      <c r="J58" s="33" t="n"/>
      <c r="K58" s="33" t="n"/>
      <c r="L58" s="33" t="n"/>
      <c r="M58" s="33" t="n"/>
    </row>
    <row r="59">
      <c r="A59" s="33" t="n"/>
      <c r="B59" s="33" t="n"/>
      <c r="C59" s="33" t="n"/>
      <c r="D59" s="33" t="n"/>
      <c r="E59" s="33" t="n"/>
      <c r="F59" s="33" t="n"/>
      <c r="G59" s="33" t="n"/>
      <c r="H59" s="33" t="n"/>
      <c r="I59" s="34" t="n"/>
      <c r="J59" s="33" t="n"/>
      <c r="K59" s="33" t="n"/>
      <c r="L59" s="33" t="n"/>
      <c r="M59" s="33" t="n"/>
    </row>
    <row r="60">
      <c r="A60" s="33" t="n"/>
      <c r="B60" s="33" t="n"/>
      <c r="C60" s="33" t="n"/>
      <c r="D60" s="33" t="n"/>
      <c r="E60" s="33" t="n"/>
      <c r="F60" s="33" t="n"/>
      <c r="G60" s="33" t="n"/>
      <c r="H60" s="33" t="n"/>
      <c r="I60" s="34" t="n"/>
      <c r="J60" s="33" t="n"/>
      <c r="K60" s="33" t="n"/>
      <c r="L60" s="33" t="n"/>
      <c r="M60" s="33" t="n"/>
    </row>
    <row r="61">
      <c r="A61" s="33" t="n"/>
      <c r="B61" s="33" t="n"/>
      <c r="C61" s="33" t="n"/>
      <c r="D61" s="33" t="n"/>
      <c r="E61" s="33" t="n"/>
      <c r="F61" s="33" t="n"/>
      <c r="G61" s="33" t="n"/>
      <c r="H61" s="33" t="n"/>
      <c r="I61" s="34" t="n"/>
      <c r="J61" s="33" t="n"/>
      <c r="K61" s="33" t="n"/>
      <c r="L61" s="33" t="n"/>
      <c r="M61" s="33" t="n"/>
    </row>
    <row r="62">
      <c r="A62" s="33" t="n"/>
      <c r="B62" s="33" t="n"/>
      <c r="C62" s="33" t="n"/>
      <c r="D62" s="33" t="n"/>
      <c r="E62" s="33" t="n"/>
      <c r="F62" s="33" t="n"/>
      <c r="G62" s="33" t="n"/>
      <c r="H62" s="33" t="n"/>
      <c r="I62" s="34" t="n"/>
      <c r="J62" s="33" t="n"/>
      <c r="K62" s="33" t="n"/>
      <c r="L62" s="33" t="n"/>
      <c r="M62" s="33" t="n"/>
    </row>
    <row r="63">
      <c r="A63" s="33" t="n"/>
      <c r="B63" s="33" t="n"/>
      <c r="C63" s="33" t="n"/>
      <c r="D63" s="33" t="n"/>
      <c r="E63" s="33" t="n"/>
      <c r="F63" s="33" t="n"/>
      <c r="G63" s="33" t="n"/>
      <c r="H63" s="33" t="n"/>
      <c r="I63" s="34" t="n"/>
      <c r="J63" s="33" t="n"/>
      <c r="K63" s="33" t="n"/>
      <c r="L63" s="33" t="n"/>
      <c r="M63" s="33" t="n"/>
    </row>
    <row r="64">
      <c r="A64" s="33" t="n"/>
      <c r="B64" s="33" t="n"/>
      <c r="C64" s="33" t="n"/>
      <c r="D64" s="33" t="n"/>
      <c r="E64" s="33" t="n"/>
      <c r="F64" s="33" t="n"/>
      <c r="G64" s="33" t="n"/>
      <c r="H64" s="33" t="n"/>
      <c r="I64" s="34" t="n"/>
      <c r="J64" s="33" t="n"/>
      <c r="K64" s="33" t="n"/>
      <c r="L64" s="33" t="n"/>
      <c r="M64" s="33" t="n"/>
    </row>
    <row r="65">
      <c r="A65" s="33" t="n"/>
      <c r="B65" s="33" t="n"/>
      <c r="C65" s="33" t="n"/>
      <c r="D65" s="33" t="n"/>
      <c r="E65" s="33" t="n"/>
      <c r="F65" s="33" t="n"/>
      <c r="G65" s="33" t="n"/>
      <c r="H65" s="33" t="n"/>
      <c r="I65" s="34" t="n"/>
      <c r="J65" s="33" t="n"/>
      <c r="K65" s="33" t="n"/>
      <c r="L65" s="33" t="n"/>
      <c r="M65" s="33" t="n"/>
    </row>
    <row r="66">
      <c r="A66" s="33" t="n"/>
      <c r="B66" s="33" t="n"/>
      <c r="C66" s="33" t="n"/>
      <c r="D66" s="33" t="n"/>
      <c r="E66" s="33" t="n"/>
      <c r="F66" s="33" t="n"/>
      <c r="G66" s="33" t="n"/>
      <c r="H66" s="33" t="n"/>
      <c r="I66" s="34" t="n"/>
      <c r="J66" s="33" t="n"/>
      <c r="K66" s="33" t="n"/>
      <c r="L66" s="33" t="n"/>
      <c r="M66" s="33" t="n"/>
    </row>
    <row r="67">
      <c r="A67" s="33" t="n"/>
      <c r="B67" s="33" t="n"/>
      <c r="C67" s="33" t="n"/>
      <c r="D67" s="33" t="n"/>
      <c r="E67" s="33" t="n"/>
      <c r="F67" s="33" t="n"/>
      <c r="G67" s="33" t="n"/>
      <c r="H67" s="33" t="n"/>
      <c r="I67" s="34" t="n"/>
      <c r="J67" s="33" t="n"/>
      <c r="K67" s="33" t="n"/>
      <c r="L67" s="33" t="n"/>
      <c r="M67" s="33" t="n"/>
    </row>
    <row r="68">
      <c r="A68" s="33" t="n"/>
      <c r="B68" s="33" t="n"/>
      <c r="C68" s="33" t="n"/>
      <c r="D68" s="33" t="n"/>
      <c r="E68" s="33" t="n"/>
      <c r="F68" s="33" t="n"/>
      <c r="G68" s="33" t="n"/>
      <c r="H68" s="33" t="n"/>
      <c r="I68" s="34" t="n"/>
      <c r="J68" s="33" t="n"/>
      <c r="K68" s="33" t="n"/>
      <c r="L68" s="33" t="n"/>
      <c r="M68" s="33" t="n"/>
    </row>
    <row r="69">
      <c r="A69" s="33" t="n"/>
      <c r="B69" s="33" t="n"/>
      <c r="C69" s="33" t="n"/>
      <c r="D69" s="33" t="n"/>
      <c r="E69" s="33" t="n"/>
      <c r="F69" s="33" t="n"/>
      <c r="G69" s="33" t="n"/>
      <c r="H69" s="33" t="n"/>
      <c r="I69" s="34" t="n"/>
      <c r="J69" s="33" t="n"/>
      <c r="K69" s="33" t="n"/>
      <c r="L69" s="33" t="n"/>
      <c r="M69" s="33" t="n"/>
    </row>
    <row r="70">
      <c r="A70" s="33" t="n"/>
      <c r="B70" s="33" t="n"/>
      <c r="C70" s="33" t="n"/>
      <c r="D70" s="33" t="n"/>
      <c r="E70" s="33" t="n"/>
      <c r="F70" s="33" t="n"/>
      <c r="G70" s="33" t="n"/>
      <c r="H70" s="33" t="n"/>
      <c r="I70" s="34" t="n"/>
      <c r="J70" s="33" t="n"/>
      <c r="K70" s="33" t="n"/>
      <c r="L70" s="33" t="n"/>
      <c r="M70" s="33" t="n"/>
    </row>
    <row r="71">
      <c r="A71" s="33" t="n"/>
      <c r="B71" s="33" t="n"/>
      <c r="C71" s="33" t="n"/>
      <c r="D71" s="33" t="n"/>
      <c r="E71" s="33" t="n"/>
      <c r="F71" s="33" t="n"/>
      <c r="G71" s="33" t="n"/>
      <c r="H71" s="33" t="n"/>
      <c r="I71" s="34" t="n"/>
      <c r="J71" s="33" t="n"/>
      <c r="K71" s="33" t="n"/>
      <c r="L71" s="33" t="n"/>
      <c r="M71" s="33" t="n"/>
    </row>
    <row r="72">
      <c r="A72" s="33" t="n"/>
      <c r="B72" s="33" t="n"/>
      <c r="C72" s="33" t="n"/>
      <c r="D72" s="33" t="n"/>
      <c r="E72" s="33" t="n"/>
      <c r="F72" s="33" t="n"/>
      <c r="G72" s="33" t="n"/>
      <c r="H72" s="33" t="n"/>
      <c r="I72" s="34" t="n"/>
      <c r="J72" s="33" t="n"/>
      <c r="K72" s="33" t="n"/>
      <c r="L72" s="33" t="n"/>
      <c r="M72" s="33" t="n"/>
    </row>
    <row r="73">
      <c r="A73" s="33" t="n"/>
      <c r="B73" s="33" t="n"/>
      <c r="C73" s="33" t="n"/>
      <c r="D73" s="33" t="n"/>
      <c r="E73" s="33" t="n"/>
      <c r="F73" s="33" t="n"/>
      <c r="G73" s="33" t="n"/>
      <c r="H73" s="33" t="n"/>
      <c r="I73" s="34" t="n"/>
      <c r="J73" s="33" t="n"/>
      <c r="K73" s="33" t="n"/>
      <c r="L73" s="33" t="n"/>
      <c r="M73" s="33" t="n"/>
    </row>
    <row r="74">
      <c r="A74" s="33" t="n"/>
      <c r="B74" s="33" t="n"/>
      <c r="C74" s="33" t="n"/>
      <c r="D74" s="33" t="n"/>
      <c r="E74" s="33" t="n"/>
      <c r="F74" s="33" t="n"/>
      <c r="G74" s="33" t="n"/>
      <c r="H74" s="33" t="n"/>
      <c r="I74" s="34" t="n"/>
      <c r="J74" s="33" t="n"/>
      <c r="K74" s="33" t="n"/>
      <c r="L74" s="33" t="n"/>
      <c r="M74" s="33" t="n"/>
    </row>
    <row r="75">
      <c r="A75" s="33" t="n"/>
      <c r="B75" s="33" t="n"/>
      <c r="C75" s="33" t="n"/>
      <c r="D75" s="33" t="n"/>
      <c r="E75" s="33" t="n"/>
      <c r="F75" s="33" t="n"/>
      <c r="G75" s="33" t="n"/>
      <c r="H75" s="33" t="n"/>
      <c r="I75" s="34" t="n"/>
      <c r="J75" s="33" t="n"/>
      <c r="K75" s="33" t="n"/>
      <c r="L75" s="33" t="n"/>
      <c r="M75" s="33" t="n"/>
    </row>
    <row r="76">
      <c r="A76" s="33" t="n"/>
      <c r="B76" s="33" t="n"/>
      <c r="C76" s="33" t="n"/>
      <c r="D76" s="33" t="n"/>
      <c r="E76" s="33" t="n"/>
      <c r="F76" s="33" t="n"/>
      <c r="G76" s="33" t="n"/>
      <c r="H76" s="33" t="n"/>
      <c r="I76" s="34" t="n"/>
      <c r="J76" s="33" t="n"/>
      <c r="K76" s="33" t="n"/>
      <c r="L76" s="33" t="n"/>
      <c r="M76" s="33" t="n"/>
    </row>
    <row r="77">
      <c r="A77" s="33" t="n"/>
      <c r="B77" s="33" t="n"/>
      <c r="C77" s="33" t="n"/>
      <c r="D77" s="33" t="n"/>
      <c r="E77" s="33" t="n"/>
      <c r="F77" s="33" t="n"/>
      <c r="G77" s="33" t="n"/>
      <c r="H77" s="33" t="n"/>
      <c r="I77" s="34" t="n"/>
      <c r="J77" s="33" t="n"/>
      <c r="K77" s="33" t="n"/>
      <c r="L77" s="33" t="n"/>
      <c r="M77" s="33" t="n"/>
    </row>
    <row r="78">
      <c r="A78" s="33" t="n"/>
      <c r="B78" s="33" t="n"/>
      <c r="C78" s="33" t="n"/>
      <c r="D78" s="33" t="n"/>
      <c r="E78" s="33" t="n"/>
      <c r="F78" s="33" t="n"/>
      <c r="G78" s="33" t="n"/>
      <c r="H78" s="33" t="n"/>
      <c r="I78" s="34" t="n"/>
      <c r="J78" s="33" t="n"/>
      <c r="K78" s="33" t="n"/>
      <c r="L78" s="33" t="n"/>
      <c r="M78" s="33" t="n"/>
    </row>
    <row r="79">
      <c r="A79" s="33" t="n"/>
      <c r="B79" s="33" t="n"/>
      <c r="C79" s="33" t="n"/>
      <c r="D79" s="33" t="n"/>
      <c r="E79" s="33" t="n"/>
      <c r="F79" s="33" t="n"/>
      <c r="G79" s="33" t="n"/>
      <c r="H79" s="33" t="n"/>
      <c r="I79" s="34" t="n"/>
      <c r="J79" s="33" t="n"/>
      <c r="K79" s="33" t="n"/>
      <c r="L79" s="33" t="n"/>
      <c r="M79" s="33" t="n"/>
    </row>
    <row r="80">
      <c r="A80" s="33" t="n"/>
      <c r="B80" s="33" t="n"/>
      <c r="C80" s="33" t="n"/>
      <c r="D80" s="33" t="n"/>
      <c r="E80" s="33" t="n"/>
      <c r="F80" s="33" t="n"/>
      <c r="G80" s="33" t="n"/>
      <c r="H80" s="33" t="n"/>
      <c r="I80" s="34" t="n"/>
      <c r="J80" s="33" t="n"/>
      <c r="K80" s="33" t="n"/>
      <c r="L80" s="33" t="n"/>
      <c r="M80" s="33" t="n"/>
    </row>
    <row r="81">
      <c r="A81" s="33" t="n"/>
      <c r="B81" s="33" t="n"/>
      <c r="C81" s="33" t="n"/>
      <c r="D81" s="33" t="n"/>
      <c r="E81" s="33" t="n"/>
      <c r="F81" s="33" t="n"/>
      <c r="G81" s="33" t="n"/>
      <c r="H81" s="33" t="n"/>
      <c r="I81" s="34" t="n"/>
      <c r="J81" s="33" t="n"/>
      <c r="K81" s="33" t="n"/>
      <c r="L81" s="33" t="n"/>
      <c r="M81" s="33" t="n"/>
    </row>
    <row r="82">
      <c r="A82" s="33" t="n"/>
      <c r="B82" s="33" t="n"/>
      <c r="C82" s="33" t="n"/>
      <c r="D82" s="33" t="n"/>
      <c r="E82" s="33" t="n"/>
      <c r="F82" s="33" t="n"/>
      <c r="G82" s="33" t="n"/>
      <c r="H82" s="33" t="n"/>
      <c r="I82" s="34" t="n"/>
      <c r="J82" s="33" t="n"/>
      <c r="K82" s="33" t="n"/>
      <c r="L82" s="33" t="n"/>
      <c r="M82" s="33" t="n"/>
    </row>
    <row r="83">
      <c r="A83" s="33" t="n"/>
      <c r="B83" s="33" t="n"/>
      <c r="C83" s="33" t="n"/>
      <c r="D83" s="33" t="n"/>
      <c r="E83" s="33" t="n"/>
      <c r="F83" s="33" t="n"/>
      <c r="G83" s="33" t="n"/>
      <c r="H83" s="33" t="n"/>
      <c r="I83" s="34" t="n"/>
      <c r="J83" s="33" t="n"/>
      <c r="K83" s="33" t="n"/>
      <c r="L83" s="33" t="n"/>
      <c r="M83" s="33" t="n"/>
    </row>
    <row r="84">
      <c r="A84" s="33" t="n"/>
      <c r="B84" s="33" t="n"/>
      <c r="C84" s="33" t="n"/>
      <c r="D84" s="33" t="n"/>
      <c r="E84" s="33" t="n"/>
      <c r="F84" s="33" t="n"/>
      <c r="G84" s="33" t="n"/>
      <c r="H84" s="33" t="n"/>
      <c r="I84" s="34" t="n"/>
      <c r="J84" s="33" t="n"/>
      <c r="K84" s="33" t="n"/>
      <c r="L84" s="33" t="n"/>
      <c r="M84" s="33" t="n"/>
    </row>
    <row r="85">
      <c r="A85" s="33" t="n"/>
      <c r="B85" s="33" t="n"/>
      <c r="C85" s="33" t="n"/>
      <c r="D85" s="33" t="n"/>
      <c r="E85" s="33" t="n"/>
      <c r="F85" s="33" t="n"/>
      <c r="G85" s="33" t="n"/>
      <c r="H85" s="33" t="n"/>
      <c r="I85" s="34" t="n"/>
      <c r="J85" s="33" t="n"/>
      <c r="K85" s="33" t="n"/>
      <c r="L85" s="33" t="n"/>
      <c r="M85" s="33" t="n"/>
    </row>
    <row r="86">
      <c r="A86" s="33" t="n"/>
      <c r="B86" s="33" t="n"/>
      <c r="C86" s="33" t="n"/>
      <c r="D86" s="33" t="n"/>
      <c r="E86" s="33" t="n"/>
      <c r="F86" s="33" t="n"/>
      <c r="G86" s="33" t="n"/>
      <c r="H86" s="33" t="n"/>
      <c r="I86" s="34" t="n"/>
      <c r="J86" s="33" t="n"/>
      <c r="K86" s="33" t="n"/>
      <c r="L86" s="33" t="n"/>
      <c r="M86" s="33" t="n"/>
    </row>
    <row r="87">
      <c r="A87" s="33" t="n"/>
      <c r="B87" s="33" t="n"/>
      <c r="C87" s="33" t="n"/>
      <c r="D87" s="33" t="n"/>
      <c r="E87" s="33" t="n"/>
      <c r="F87" s="33" t="n"/>
      <c r="G87" s="33" t="n"/>
      <c r="H87" s="33" t="n"/>
      <c r="I87" s="34" t="n"/>
      <c r="J87" s="33" t="n"/>
      <c r="K87" s="33" t="n"/>
      <c r="L87" s="33" t="n"/>
      <c r="M87" s="33" t="n"/>
    </row>
    <row r="88">
      <c r="A88" s="33" t="n"/>
      <c r="B88" s="33" t="n"/>
      <c r="C88" s="33" t="n"/>
      <c r="D88" s="33" t="n"/>
      <c r="E88" s="33" t="n"/>
      <c r="F88" s="33" t="n"/>
      <c r="G88" s="33" t="n"/>
      <c r="H88" s="33" t="n"/>
      <c r="I88" s="34" t="n"/>
      <c r="J88" s="33" t="n"/>
      <c r="K88" s="33" t="n"/>
      <c r="L88" s="33" t="n"/>
      <c r="M88" s="33" t="n"/>
    </row>
    <row r="89">
      <c r="A89" s="33" t="n"/>
      <c r="B89" s="33" t="n"/>
      <c r="C89" s="33" t="n"/>
      <c r="D89" s="33" t="n"/>
      <c r="E89" s="33" t="n"/>
      <c r="F89" s="33" t="n"/>
      <c r="G89" s="33" t="n"/>
      <c r="H89" s="33" t="n"/>
      <c r="I89" s="34" t="n"/>
      <c r="J89" s="33" t="n"/>
      <c r="K89" s="33" t="n"/>
      <c r="L89" s="33" t="n"/>
      <c r="M89" s="33" t="n"/>
    </row>
    <row r="90">
      <c r="A90" s="33" t="n"/>
      <c r="B90" s="33" t="n"/>
      <c r="C90" s="33" t="n"/>
      <c r="D90" s="33" t="n"/>
      <c r="E90" s="33" t="n"/>
      <c r="F90" s="33" t="n"/>
      <c r="G90" s="33" t="n"/>
      <c r="H90" s="33" t="n"/>
      <c r="I90" s="34" t="n"/>
      <c r="J90" s="33" t="n"/>
      <c r="K90" s="33" t="n"/>
      <c r="L90" s="33" t="n"/>
      <c r="M90" s="33" t="n"/>
    </row>
    <row r="91">
      <c r="A91" s="33" t="n"/>
      <c r="B91" s="33" t="n"/>
      <c r="C91" s="33" t="n"/>
      <c r="D91" s="33" t="n"/>
      <c r="E91" s="33" t="n"/>
      <c r="F91" s="33" t="n"/>
      <c r="G91" s="33" t="n"/>
      <c r="H91" s="33" t="n"/>
      <c r="I91" s="34" t="n"/>
      <c r="J91" s="33" t="n"/>
      <c r="K91" s="33" t="n"/>
      <c r="L91" s="33" t="n"/>
      <c r="M91" s="33" t="n"/>
    </row>
    <row r="92">
      <c r="A92" s="33" t="n"/>
      <c r="B92" s="33" t="n"/>
      <c r="C92" s="33" t="n"/>
      <c r="D92" s="33" t="n"/>
      <c r="E92" s="33" t="n"/>
      <c r="F92" s="33" t="n"/>
      <c r="G92" s="33" t="n"/>
      <c r="H92" s="33" t="n"/>
      <c r="I92" s="34" t="n"/>
      <c r="J92" s="33" t="n"/>
      <c r="K92" s="33" t="n"/>
      <c r="L92" s="33" t="n"/>
      <c r="M92" s="33" t="n"/>
    </row>
    <row r="93">
      <c r="A93" s="33" t="n"/>
      <c r="B93" s="33" t="n"/>
      <c r="C93" s="33" t="n"/>
      <c r="D93" s="33" t="n"/>
      <c r="E93" s="33" t="n"/>
      <c r="F93" s="33" t="n"/>
      <c r="G93" s="33" t="n"/>
      <c r="H93" s="33" t="n"/>
      <c r="I93" s="34" t="n"/>
      <c r="J93" s="33" t="n"/>
      <c r="K93" s="33" t="n"/>
      <c r="L93" s="33" t="n"/>
      <c r="M93" s="33" t="n"/>
    </row>
    <row r="94">
      <c r="A94" s="33" t="n"/>
      <c r="B94" s="33" t="n"/>
      <c r="C94" s="33" t="n"/>
      <c r="D94" s="33" t="n"/>
      <c r="E94" s="33" t="n"/>
      <c r="F94" s="33" t="n"/>
      <c r="G94" s="33" t="n"/>
      <c r="H94" s="33" t="n"/>
      <c r="I94" s="34" t="n"/>
      <c r="J94" s="33" t="n"/>
      <c r="K94" s="33" t="n"/>
      <c r="L94" s="33" t="n"/>
      <c r="M94" s="33" t="n"/>
    </row>
    <row r="95">
      <c r="A95" s="33" t="n"/>
      <c r="B95" s="33" t="n"/>
      <c r="C95" s="33" t="n"/>
      <c r="D95" s="33" t="n"/>
      <c r="E95" s="33" t="n"/>
      <c r="F95" s="33" t="n"/>
      <c r="G95" s="33" t="n"/>
      <c r="H95" s="33" t="n"/>
      <c r="I95" s="34" t="n"/>
      <c r="J95" s="33" t="n"/>
      <c r="K95" s="33" t="n"/>
      <c r="L95" s="33" t="n"/>
      <c r="M95" s="33" t="n"/>
    </row>
    <row r="96">
      <c r="A96" s="33" t="n"/>
      <c r="B96" s="33" t="n"/>
      <c r="C96" s="33" t="n"/>
      <c r="D96" s="33" t="n"/>
      <c r="E96" s="33" t="n"/>
      <c r="F96" s="33" t="n"/>
      <c r="G96" s="33" t="n"/>
      <c r="H96" s="33" t="n"/>
      <c r="I96" s="34" t="n"/>
      <c r="J96" s="33" t="n"/>
      <c r="K96" s="33" t="n"/>
      <c r="L96" s="33" t="n"/>
      <c r="M96" s="33" t="n"/>
    </row>
    <row r="97">
      <c r="A97" s="33" t="n"/>
      <c r="B97" s="33" t="n"/>
      <c r="C97" s="33" t="n"/>
      <c r="D97" s="33" t="n"/>
      <c r="E97" s="33" t="n"/>
      <c r="F97" s="33" t="n"/>
      <c r="G97" s="33" t="n"/>
      <c r="H97" s="33" t="n"/>
      <c r="I97" s="34" t="n"/>
      <c r="J97" s="33" t="n"/>
      <c r="K97" s="33" t="n"/>
      <c r="L97" s="33" t="n"/>
      <c r="M97" s="33" t="n"/>
    </row>
    <row r="98">
      <c r="A98" s="33" t="n"/>
      <c r="B98" s="33" t="n"/>
      <c r="C98" s="33" t="n"/>
      <c r="D98" s="33" t="n"/>
      <c r="E98" s="33" t="n"/>
      <c r="F98" s="33" t="n"/>
      <c r="G98" s="33" t="n"/>
      <c r="H98" s="33" t="n"/>
      <c r="I98" s="34" t="n"/>
      <c r="J98" s="33" t="n"/>
      <c r="K98" s="33" t="n"/>
      <c r="L98" s="33" t="n"/>
      <c r="M98" s="33" t="n"/>
    </row>
    <row r="99">
      <c r="A99" s="33" t="n"/>
      <c r="B99" s="33" t="n"/>
      <c r="C99" s="33" t="n"/>
      <c r="D99" s="33" t="n"/>
      <c r="E99" s="33" t="n"/>
      <c r="F99" s="33" t="n"/>
      <c r="G99" s="33" t="n"/>
      <c r="H99" s="33" t="n"/>
      <c r="I99" s="34" t="n"/>
      <c r="J99" s="33" t="n"/>
      <c r="K99" s="33" t="n"/>
      <c r="L99" s="33" t="n"/>
      <c r="M99" s="33" t="n"/>
    </row>
    <row r="100">
      <c r="A100" s="33" t="n"/>
      <c r="B100" s="33" t="n"/>
      <c r="C100" s="33" t="n"/>
      <c r="D100" s="33" t="n"/>
      <c r="E100" s="33" t="n"/>
      <c r="F100" s="33" t="n"/>
      <c r="G100" s="33" t="n"/>
      <c r="H100" s="33" t="n"/>
      <c r="I100" s="34" t="n"/>
      <c r="J100" s="33" t="n"/>
      <c r="K100" s="33" t="n"/>
      <c r="L100" s="33" t="n"/>
      <c r="M100" s="33" t="n"/>
    </row>
    <row r="101">
      <c r="A101" s="33" t="n"/>
      <c r="B101" s="33" t="n"/>
      <c r="C101" s="33" t="n"/>
      <c r="D101" s="33" t="n"/>
      <c r="E101" s="33" t="n"/>
      <c r="F101" s="33" t="n"/>
      <c r="G101" s="33" t="n"/>
      <c r="H101" s="33" t="n"/>
      <c r="I101" s="34" t="n"/>
      <c r="J101" s="33" t="n"/>
      <c r="K101" s="33" t="n"/>
      <c r="L101" s="33" t="n"/>
      <c r="M101" s="33" t="n"/>
    </row>
    <row r="102">
      <c r="A102" s="33" t="n"/>
      <c r="B102" s="33" t="n"/>
      <c r="C102" s="33" t="n"/>
      <c r="D102" s="33" t="n"/>
      <c r="E102" s="33" t="n"/>
      <c r="F102" s="33" t="n"/>
      <c r="G102" s="33" t="n"/>
      <c r="H102" s="33" t="n"/>
      <c r="I102" s="34" t="n"/>
      <c r="J102" s="33" t="n"/>
      <c r="K102" s="33" t="n"/>
      <c r="L102" s="33" t="n"/>
      <c r="M102" s="33" t="n"/>
    </row>
    <row r="103">
      <c r="A103" s="33" t="n"/>
      <c r="B103" s="33" t="n"/>
      <c r="C103" s="33" t="n"/>
      <c r="D103" s="33" t="n"/>
      <c r="E103" s="33" t="n"/>
      <c r="F103" s="33" t="n"/>
      <c r="G103" s="33" t="n"/>
      <c r="H103" s="33" t="n"/>
      <c r="I103" s="34" t="n"/>
      <c r="J103" s="33" t="n"/>
      <c r="K103" s="33" t="n"/>
      <c r="L103" s="33" t="n"/>
      <c r="M103" s="33" t="n"/>
    </row>
    <row r="104">
      <c r="A104" s="33" t="n"/>
      <c r="B104" s="33" t="n"/>
      <c r="C104" s="33" t="n"/>
      <c r="D104" s="33" t="n"/>
      <c r="E104" s="33" t="n"/>
      <c r="F104" s="33" t="n"/>
      <c r="G104" s="33" t="n"/>
      <c r="H104" s="33" t="n"/>
      <c r="I104" s="34" t="n"/>
      <c r="J104" s="33" t="n"/>
      <c r="K104" s="33" t="n"/>
      <c r="L104" s="33" t="n"/>
      <c r="M104" s="33" t="n"/>
    </row>
    <row r="105">
      <c r="A105" s="33" t="n"/>
      <c r="B105" s="33" t="n"/>
      <c r="C105" s="33" t="n"/>
      <c r="D105" s="33" t="n"/>
      <c r="E105" s="33" t="n"/>
      <c r="F105" s="33" t="n"/>
      <c r="G105" s="33" t="n"/>
      <c r="H105" s="33" t="n"/>
      <c r="I105" s="34" t="n"/>
      <c r="J105" s="33" t="n"/>
      <c r="K105" s="33" t="n"/>
      <c r="L105" s="33" t="n"/>
      <c r="M105" s="33" t="n"/>
    </row>
    <row r="106">
      <c r="A106" s="33" t="n"/>
      <c r="B106" s="33" t="n"/>
      <c r="C106" s="33" t="n"/>
      <c r="D106" s="33" t="n"/>
      <c r="E106" s="33" t="n"/>
      <c r="F106" s="33" t="n"/>
      <c r="G106" s="33" t="n"/>
      <c r="H106" s="33" t="n"/>
      <c r="I106" s="34" t="n"/>
      <c r="J106" s="33" t="n"/>
      <c r="K106" s="33" t="n"/>
      <c r="L106" s="33" t="n"/>
      <c r="M106" s="33" t="n"/>
    </row>
    <row r="107">
      <c r="A107" s="33" t="n"/>
      <c r="B107" s="33" t="n"/>
      <c r="C107" s="33" t="n"/>
      <c r="D107" s="33" t="n"/>
      <c r="E107" s="33" t="n"/>
      <c r="F107" s="33" t="n"/>
      <c r="G107" s="33" t="n"/>
      <c r="H107" s="33" t="n"/>
      <c r="I107" s="34" t="n"/>
      <c r="J107" s="33" t="n"/>
      <c r="K107" s="33" t="n"/>
      <c r="L107" s="33" t="n"/>
      <c r="M107" s="33" t="n"/>
    </row>
    <row r="108">
      <c r="A108" s="33" t="n"/>
      <c r="B108" s="33" t="n"/>
      <c r="C108" s="33" t="n"/>
      <c r="D108" s="33" t="n"/>
      <c r="E108" s="33" t="n"/>
      <c r="F108" s="33" t="n"/>
      <c r="G108" s="33" t="n"/>
      <c r="H108" s="33" t="n"/>
      <c r="I108" s="34" t="n"/>
      <c r="J108" s="33" t="n"/>
      <c r="K108" s="33" t="n"/>
      <c r="L108" s="33" t="n"/>
      <c r="M108" s="33" t="n"/>
    </row>
    <row r="109">
      <c r="A109" s="33" t="n"/>
      <c r="B109" s="33" t="n"/>
      <c r="C109" s="33" t="n"/>
      <c r="D109" s="33" t="n"/>
      <c r="E109" s="33" t="n"/>
      <c r="F109" s="33" t="n"/>
      <c r="G109" s="33" t="n"/>
      <c r="H109" s="33" t="n"/>
      <c r="I109" s="34" t="n"/>
      <c r="J109" s="33" t="n"/>
      <c r="K109" s="33" t="n"/>
      <c r="L109" s="33" t="n"/>
      <c r="M109" s="33" t="n"/>
    </row>
    <row r="110">
      <c r="A110" s="33" t="n"/>
      <c r="B110" s="33" t="n"/>
      <c r="C110" s="33" t="n"/>
      <c r="D110" s="33" t="n"/>
      <c r="E110" s="33" t="n"/>
      <c r="F110" s="33" t="n"/>
      <c r="G110" s="33" t="n"/>
      <c r="H110" s="33" t="n"/>
      <c r="I110" s="34" t="n"/>
      <c r="J110" s="33" t="n"/>
      <c r="K110" s="33" t="n"/>
      <c r="L110" s="33" t="n"/>
      <c r="M110" s="33" t="n"/>
    </row>
    <row r="111">
      <c r="A111" s="33" t="n"/>
      <c r="B111" s="33" t="n"/>
      <c r="C111" s="33" t="n"/>
      <c r="D111" s="33" t="n"/>
      <c r="E111" s="33" t="n"/>
      <c r="F111" s="33" t="n"/>
      <c r="G111" s="33" t="n"/>
      <c r="H111" s="33" t="n"/>
      <c r="I111" s="34" t="n"/>
      <c r="J111" s="33" t="n"/>
      <c r="K111" s="33" t="n"/>
      <c r="L111" s="33" t="n"/>
      <c r="M111" s="33" t="n"/>
    </row>
    <row r="112">
      <c r="A112" s="33" t="n"/>
      <c r="B112" s="33" t="n"/>
      <c r="C112" s="33" t="n"/>
      <c r="D112" s="33" t="n"/>
      <c r="E112" s="33" t="n"/>
      <c r="F112" s="33" t="n"/>
      <c r="G112" s="33" t="n"/>
      <c r="H112" s="33" t="n"/>
      <c r="I112" s="34" t="n"/>
      <c r="J112" s="33" t="n"/>
      <c r="K112" s="33" t="n"/>
      <c r="L112" s="33" t="n"/>
      <c r="M112" s="33" t="n"/>
    </row>
    <row r="113">
      <c r="A113" s="33" t="n"/>
      <c r="B113" s="33" t="n"/>
      <c r="C113" s="33" t="n"/>
      <c r="D113" s="33" t="n"/>
      <c r="E113" s="33" t="n"/>
      <c r="F113" s="33" t="n"/>
      <c r="G113" s="33" t="n"/>
      <c r="H113" s="33" t="n"/>
      <c r="I113" s="34" t="n"/>
      <c r="J113" s="33" t="n"/>
      <c r="K113" s="33" t="n"/>
      <c r="L113" s="33" t="n"/>
      <c r="M113" s="33" t="n"/>
    </row>
    <row r="114">
      <c r="A114" s="33" t="n"/>
      <c r="B114" s="33" t="n"/>
      <c r="C114" s="33" t="n"/>
      <c r="D114" s="33" t="n"/>
      <c r="E114" s="33" t="n"/>
      <c r="F114" s="33" t="n"/>
      <c r="G114" s="33" t="n"/>
      <c r="H114" s="33" t="n"/>
      <c r="I114" s="34" t="n"/>
      <c r="J114" s="33" t="n"/>
      <c r="K114" s="33" t="n"/>
      <c r="L114" s="33" t="n"/>
      <c r="M114" s="33" t="n"/>
    </row>
    <row r="115">
      <c r="A115" s="33" t="n"/>
      <c r="B115" s="33" t="n"/>
      <c r="C115" s="33" t="n"/>
      <c r="D115" s="33" t="n"/>
      <c r="E115" s="33" t="n"/>
      <c r="F115" s="33" t="n"/>
      <c r="G115" s="33" t="n"/>
      <c r="H115" s="33" t="n"/>
      <c r="I115" s="34" t="n"/>
      <c r="J115" s="33" t="n"/>
      <c r="K115" s="33" t="n"/>
      <c r="L115" s="33" t="n"/>
      <c r="M115" s="33" t="n"/>
    </row>
    <row r="116">
      <c r="A116" s="33" t="n"/>
      <c r="B116" s="33" t="n"/>
      <c r="C116" s="33" t="n"/>
      <c r="D116" s="33" t="n"/>
      <c r="E116" s="33" t="n"/>
      <c r="F116" s="33" t="n"/>
      <c r="G116" s="33" t="n"/>
      <c r="H116" s="33" t="n"/>
      <c r="I116" s="34" t="n"/>
      <c r="J116" s="33" t="n"/>
      <c r="K116" s="33" t="n"/>
      <c r="L116" s="33" t="n"/>
      <c r="M116" s="33" t="n"/>
    </row>
    <row r="117">
      <c r="A117" s="33" t="n"/>
      <c r="B117" s="33" t="n"/>
      <c r="C117" s="33" t="n"/>
      <c r="D117" s="33" t="n"/>
      <c r="E117" s="33" t="n"/>
      <c r="F117" s="33" t="n"/>
      <c r="G117" s="33" t="n"/>
      <c r="H117" s="33" t="n"/>
      <c r="I117" s="34" t="n"/>
      <c r="J117" s="33" t="n"/>
      <c r="K117" s="33" t="n"/>
      <c r="L117" s="33" t="n"/>
      <c r="M117" s="33" t="n"/>
    </row>
    <row r="118">
      <c r="A118" s="33" t="n"/>
      <c r="B118" s="33" t="n"/>
      <c r="C118" s="33" t="n"/>
      <c r="D118" s="33" t="n"/>
      <c r="E118" s="33" t="n"/>
      <c r="F118" s="33" t="n"/>
      <c r="G118" s="33" t="n"/>
      <c r="H118" s="33" t="n"/>
      <c r="I118" s="34" t="n"/>
      <c r="J118" s="33" t="n"/>
      <c r="K118" s="33" t="n"/>
      <c r="L118" s="33" t="n"/>
      <c r="M118" s="33" t="n"/>
    </row>
    <row r="119">
      <c r="A119" s="33" t="n"/>
      <c r="B119" s="33" t="n"/>
      <c r="C119" s="33" t="n"/>
      <c r="D119" s="33" t="n"/>
      <c r="E119" s="33" t="n"/>
      <c r="F119" s="33" t="n"/>
      <c r="G119" s="33" t="n"/>
      <c r="H119" s="33" t="n"/>
      <c r="I119" s="34" t="n"/>
      <c r="J119" s="33" t="n"/>
      <c r="K119" s="33" t="n"/>
      <c r="L119" s="33" t="n"/>
      <c r="M119" s="33" t="n"/>
    </row>
    <row r="120">
      <c r="A120" s="33" t="n"/>
      <c r="B120" s="33" t="n"/>
      <c r="C120" s="33" t="n"/>
      <c r="D120" s="33" t="n"/>
      <c r="E120" s="33" t="n"/>
      <c r="F120" s="33" t="n"/>
      <c r="G120" s="33" t="n"/>
      <c r="H120" s="33" t="n"/>
      <c r="I120" s="34" t="n"/>
      <c r="J120" s="33" t="n"/>
      <c r="K120" s="33" t="n"/>
      <c r="L120" s="33" t="n"/>
      <c r="M120" s="33" t="n"/>
    </row>
    <row r="121">
      <c r="A121" s="33" t="n"/>
      <c r="B121" s="33" t="n"/>
      <c r="C121" s="33" t="n"/>
      <c r="D121" s="33" t="n"/>
      <c r="E121" s="33" t="n"/>
      <c r="F121" s="33" t="n"/>
      <c r="G121" s="33" t="n"/>
      <c r="H121" s="33" t="n"/>
      <c r="I121" s="34" t="n"/>
      <c r="J121" s="33" t="n"/>
      <c r="K121" s="33" t="n"/>
      <c r="L121" s="33" t="n"/>
      <c r="M121" s="33" t="n"/>
    </row>
    <row r="122">
      <c r="A122" s="33" t="n"/>
      <c r="B122" s="33" t="n"/>
      <c r="C122" s="33" t="n"/>
      <c r="D122" s="33" t="n"/>
      <c r="E122" s="33" t="n"/>
      <c r="F122" s="33" t="n"/>
      <c r="G122" s="33" t="n"/>
      <c r="H122" s="33" t="n"/>
      <c r="I122" s="34" t="n"/>
      <c r="J122" s="33" t="n"/>
      <c r="K122" s="33" t="n"/>
      <c r="L122" s="33" t="n"/>
      <c r="M122" s="33" t="n"/>
    </row>
    <row r="123">
      <c r="A123" s="33" t="n"/>
      <c r="B123" s="33" t="n"/>
      <c r="C123" s="33" t="n"/>
      <c r="D123" s="33" t="n"/>
      <c r="E123" s="33" t="n"/>
      <c r="F123" s="33" t="n"/>
      <c r="G123" s="33" t="n"/>
      <c r="H123" s="33" t="n"/>
      <c r="I123" s="34" t="n"/>
      <c r="J123" s="33" t="n"/>
      <c r="K123" s="33" t="n"/>
      <c r="L123" s="33" t="n"/>
      <c r="M123" s="33" t="n"/>
    </row>
    <row r="124">
      <c r="A124" s="33" t="n"/>
      <c r="B124" s="33" t="n"/>
      <c r="C124" s="33" t="n"/>
      <c r="D124" s="33" t="n"/>
      <c r="E124" s="33" t="n"/>
      <c r="F124" s="33" t="n"/>
      <c r="G124" s="33" t="n"/>
      <c r="H124" s="33" t="n"/>
      <c r="I124" s="34" t="n"/>
      <c r="J124" s="33" t="n"/>
      <c r="K124" s="33" t="n"/>
      <c r="L124" s="33" t="n"/>
      <c r="M124" s="33" t="n"/>
    </row>
    <row r="125">
      <c r="A125" s="33" t="n"/>
      <c r="B125" s="33" t="n"/>
      <c r="C125" s="33" t="n"/>
      <c r="D125" s="33" t="n"/>
      <c r="E125" s="33" t="n"/>
      <c r="F125" s="33" t="n"/>
      <c r="G125" s="33" t="n"/>
      <c r="H125" s="33" t="n"/>
      <c r="I125" s="34" t="n"/>
      <c r="J125" s="33" t="n"/>
      <c r="K125" s="33" t="n"/>
      <c r="L125" s="33" t="n"/>
      <c r="M125" s="33" t="n"/>
    </row>
    <row r="126">
      <c r="A126" s="33" t="n"/>
      <c r="B126" s="33" t="n"/>
      <c r="C126" s="33" t="n"/>
      <c r="D126" s="33" t="n"/>
      <c r="E126" s="33" t="n"/>
      <c r="F126" s="33" t="n"/>
      <c r="G126" s="33" t="n"/>
      <c r="H126" s="33" t="n"/>
      <c r="I126" s="34" t="n"/>
      <c r="J126" s="33" t="n"/>
      <c r="K126" s="33" t="n"/>
      <c r="L126" s="33" t="n"/>
      <c r="M126" s="33" t="n"/>
    </row>
    <row r="127">
      <c r="A127" s="33" t="n"/>
      <c r="B127" s="33" t="n"/>
      <c r="C127" s="33" t="n"/>
      <c r="D127" s="33" t="n"/>
      <c r="E127" s="33" t="n"/>
      <c r="F127" s="33" t="n"/>
      <c r="G127" s="33" t="n"/>
      <c r="H127" s="33" t="n"/>
      <c r="I127" s="34" t="n"/>
      <c r="J127" s="33" t="n"/>
      <c r="K127" s="33" t="n"/>
      <c r="L127" s="33" t="n"/>
      <c r="M127" s="33" t="n"/>
    </row>
    <row r="128">
      <c r="A128" s="33" t="n"/>
      <c r="B128" s="33" t="n"/>
      <c r="C128" s="33" t="n"/>
      <c r="D128" s="33" t="n"/>
      <c r="E128" s="33" t="n"/>
      <c r="F128" s="33" t="n"/>
      <c r="G128" s="33" t="n"/>
      <c r="H128" s="33" t="n"/>
      <c r="I128" s="34" t="n"/>
      <c r="J128" s="33" t="n"/>
      <c r="K128" s="33" t="n"/>
      <c r="L128" s="33" t="n"/>
      <c r="M128" s="33" t="n"/>
    </row>
    <row r="129">
      <c r="A129" s="33" t="n"/>
      <c r="B129" s="33" t="n"/>
      <c r="C129" s="33" t="n"/>
      <c r="D129" s="33" t="n"/>
      <c r="E129" s="33" t="n"/>
      <c r="F129" s="33" t="n"/>
      <c r="G129" s="33" t="n"/>
      <c r="H129" s="33" t="n"/>
      <c r="I129" s="34" t="n"/>
      <c r="J129" s="33" t="n"/>
      <c r="K129" s="33" t="n"/>
      <c r="L129" s="33" t="n"/>
      <c r="M129" s="33" t="n"/>
    </row>
    <row r="130">
      <c r="A130" s="33" t="n"/>
      <c r="B130" s="33" t="n"/>
      <c r="C130" s="33" t="n"/>
      <c r="D130" s="33" t="n"/>
      <c r="E130" s="33" t="n"/>
      <c r="F130" s="33" t="n"/>
      <c r="G130" s="33" t="n"/>
      <c r="H130" s="33" t="n"/>
      <c r="I130" s="34" t="n"/>
      <c r="J130" s="33" t="n"/>
      <c r="K130" s="33" t="n"/>
      <c r="L130" s="33" t="n"/>
      <c r="M130" s="33" t="n"/>
    </row>
    <row r="131">
      <c r="A131" s="33" t="n"/>
      <c r="B131" s="33" t="n"/>
      <c r="C131" s="33" t="n"/>
      <c r="D131" s="33" t="n"/>
      <c r="E131" s="33" t="n"/>
      <c r="F131" s="33" t="n"/>
      <c r="G131" s="33" t="n"/>
      <c r="H131" s="33" t="n"/>
      <c r="I131" s="34" t="n"/>
      <c r="J131" s="33" t="n"/>
      <c r="K131" s="33" t="n"/>
      <c r="L131" s="33" t="n"/>
      <c r="M131" s="33" t="n"/>
    </row>
    <row r="132">
      <c r="A132" s="33" t="n"/>
      <c r="B132" s="33" t="n"/>
      <c r="C132" s="33" t="n"/>
      <c r="D132" s="33" t="n"/>
      <c r="E132" s="33" t="n"/>
      <c r="F132" s="33" t="n"/>
      <c r="G132" s="33" t="n"/>
      <c r="H132" s="33" t="n"/>
      <c r="I132" s="34" t="n"/>
      <c r="J132" s="33" t="n"/>
      <c r="K132" s="33" t="n"/>
      <c r="L132" s="33" t="n"/>
      <c r="M132" s="33" t="n"/>
    </row>
    <row r="133">
      <c r="A133" s="33" t="n"/>
      <c r="B133" s="33" t="n"/>
      <c r="C133" s="33" t="n"/>
      <c r="D133" s="33" t="n"/>
      <c r="E133" s="33" t="n"/>
      <c r="F133" s="33" t="n"/>
      <c r="G133" s="33" t="n"/>
      <c r="H133" s="33" t="n"/>
      <c r="I133" s="34" t="n"/>
      <c r="J133" s="33" t="n"/>
      <c r="K133" s="33" t="n"/>
      <c r="L133" s="33" t="n"/>
      <c r="M133" s="33" t="n"/>
    </row>
    <row r="134">
      <c r="A134" s="33" t="n"/>
      <c r="B134" s="33" t="n"/>
      <c r="C134" s="33" t="n"/>
      <c r="D134" s="33" t="n"/>
      <c r="E134" s="33" t="n"/>
      <c r="F134" s="33" t="n"/>
      <c r="G134" s="33" t="n"/>
      <c r="H134" s="33" t="n"/>
      <c r="I134" s="34" t="n"/>
      <c r="J134" s="33" t="n"/>
      <c r="K134" s="33" t="n"/>
      <c r="L134" s="33" t="n"/>
      <c r="M134" s="33" t="n"/>
    </row>
    <row r="135">
      <c r="A135" s="33" t="n"/>
      <c r="B135" s="33" t="n"/>
      <c r="C135" s="33" t="n"/>
      <c r="D135" s="33" t="n"/>
      <c r="E135" s="33" t="n"/>
      <c r="F135" s="33" t="n"/>
      <c r="G135" s="33" t="n"/>
      <c r="H135" s="33" t="n"/>
      <c r="I135" s="34" t="n"/>
      <c r="J135" s="33" t="n"/>
      <c r="K135" s="33" t="n"/>
      <c r="L135" s="33" t="n"/>
      <c r="M135" s="33" t="n"/>
    </row>
    <row r="136">
      <c r="A136" s="33" t="n"/>
      <c r="B136" s="33" t="n"/>
      <c r="C136" s="33" t="n"/>
      <c r="D136" s="33" t="n"/>
      <c r="E136" s="33" t="n"/>
      <c r="F136" s="33" t="n"/>
      <c r="G136" s="33" t="n"/>
      <c r="H136" s="33" t="n"/>
      <c r="I136" s="34" t="n"/>
      <c r="J136" s="33" t="n"/>
      <c r="K136" s="33" t="n"/>
      <c r="L136" s="33" t="n"/>
      <c r="M136" s="33" t="n"/>
    </row>
    <row r="137">
      <c r="A137" s="33" t="n"/>
      <c r="B137" s="33" t="n"/>
      <c r="C137" s="33" t="n"/>
      <c r="D137" s="33" t="n"/>
      <c r="E137" s="33" t="n"/>
      <c r="F137" s="33" t="n"/>
      <c r="G137" s="33" t="n"/>
      <c r="H137" s="33" t="n"/>
      <c r="I137" s="34" t="n"/>
      <c r="J137" s="33" t="n"/>
      <c r="K137" s="33" t="n"/>
      <c r="L137" s="33" t="n"/>
      <c r="M137" s="33" t="n"/>
    </row>
    <row r="138">
      <c r="A138" s="33" t="n"/>
      <c r="B138" s="33" t="n"/>
      <c r="C138" s="33" t="n"/>
      <c r="D138" s="33" t="n"/>
      <c r="E138" s="33" t="n"/>
      <c r="F138" s="33" t="n"/>
      <c r="G138" s="33" t="n"/>
      <c r="H138" s="33" t="n"/>
      <c r="I138" s="34" t="n"/>
      <c r="J138" s="33" t="n"/>
      <c r="K138" s="33" t="n"/>
      <c r="L138" s="33" t="n"/>
      <c r="M138" s="33" t="n"/>
    </row>
    <row r="139">
      <c r="A139" s="33" t="n"/>
      <c r="B139" s="33" t="n"/>
      <c r="C139" s="33" t="n"/>
      <c r="D139" s="33" t="n"/>
      <c r="E139" s="33" t="n"/>
      <c r="F139" s="33" t="n"/>
      <c r="G139" s="33" t="n"/>
      <c r="H139" s="33" t="n"/>
      <c r="I139" s="34" t="n"/>
      <c r="J139" s="33" t="n"/>
      <c r="K139" s="33" t="n"/>
      <c r="L139" s="33" t="n"/>
      <c r="M139" s="33" t="n"/>
    </row>
    <row r="140">
      <c r="A140" s="33" t="n"/>
      <c r="B140" s="33" t="n"/>
      <c r="C140" s="33" t="n"/>
      <c r="D140" s="33" t="n"/>
      <c r="E140" s="33" t="n"/>
      <c r="F140" s="33" t="n"/>
      <c r="G140" s="33" t="n"/>
      <c r="H140" s="33" t="n"/>
      <c r="I140" s="34" t="n"/>
      <c r="J140" s="33" t="n"/>
      <c r="K140" s="33" t="n"/>
      <c r="L140" s="33" t="n"/>
      <c r="M140" s="33" t="n"/>
    </row>
    <row r="141">
      <c r="A141" s="33" t="n"/>
      <c r="B141" s="33" t="n"/>
      <c r="C141" s="33" t="n"/>
      <c r="D141" s="33" t="n"/>
      <c r="E141" s="33" t="n"/>
      <c r="F141" s="33" t="n"/>
      <c r="G141" s="33" t="n"/>
      <c r="H141" s="33" t="n"/>
      <c r="I141" s="34" t="n"/>
      <c r="J141" s="33" t="n"/>
      <c r="K141" s="33" t="n"/>
      <c r="L141" s="33" t="n"/>
      <c r="M141" s="33" t="n"/>
    </row>
    <row r="142">
      <c r="A142" s="33" t="n"/>
      <c r="B142" s="33" t="n"/>
      <c r="C142" s="33" t="n"/>
      <c r="D142" s="33" t="n"/>
      <c r="E142" s="33" t="n"/>
      <c r="F142" s="33" t="n"/>
      <c r="G142" s="33" t="n"/>
      <c r="H142" s="33" t="n"/>
      <c r="I142" s="34" t="n"/>
      <c r="J142" s="33" t="n"/>
      <c r="K142" s="33" t="n"/>
      <c r="L142" s="33" t="n"/>
      <c r="M142" s="33" t="n"/>
    </row>
    <row r="143">
      <c r="A143" s="33" t="n"/>
      <c r="B143" s="33" t="n"/>
      <c r="C143" s="33" t="n"/>
      <c r="D143" s="33" t="n"/>
      <c r="E143" s="33" t="n"/>
      <c r="F143" s="33" t="n"/>
      <c r="G143" s="33" t="n"/>
      <c r="H143" s="33" t="n"/>
      <c r="I143" s="34" t="n"/>
      <c r="J143" s="33" t="n"/>
      <c r="K143" s="33" t="n"/>
      <c r="L143" s="33" t="n"/>
      <c r="M143" s="33" t="n"/>
    </row>
    <row r="144">
      <c r="A144" s="33" t="n"/>
      <c r="B144" s="33" t="n"/>
      <c r="C144" s="33" t="n"/>
      <c r="D144" s="33" t="n"/>
      <c r="E144" s="33" t="n"/>
      <c r="F144" s="33" t="n"/>
      <c r="G144" s="33" t="n"/>
      <c r="H144" s="33" t="n"/>
      <c r="I144" s="34" t="n"/>
      <c r="J144" s="33" t="n"/>
      <c r="K144" s="33" t="n"/>
      <c r="L144" s="33" t="n"/>
      <c r="M144" s="33" t="n"/>
    </row>
    <row r="145">
      <c r="A145" s="33" t="n"/>
      <c r="B145" s="33" t="n"/>
      <c r="C145" s="33" t="n"/>
      <c r="D145" s="33" t="n"/>
      <c r="E145" s="33" t="n"/>
      <c r="F145" s="33" t="n"/>
      <c r="G145" s="33" t="n"/>
      <c r="H145" s="33" t="n"/>
      <c r="I145" s="34" t="n"/>
      <c r="J145" s="33" t="n"/>
      <c r="K145" s="33" t="n"/>
      <c r="L145" s="33" t="n"/>
      <c r="M145" s="33" t="n"/>
    </row>
    <row r="146">
      <c r="A146" s="33" t="n"/>
      <c r="B146" s="33" t="n"/>
      <c r="C146" s="33" t="n"/>
      <c r="D146" s="33" t="n"/>
      <c r="E146" s="33" t="n"/>
      <c r="F146" s="33" t="n"/>
      <c r="G146" s="33" t="n"/>
      <c r="H146" s="33" t="n"/>
      <c r="I146" s="34" t="n"/>
      <c r="J146" s="33" t="n"/>
      <c r="K146" s="33" t="n"/>
      <c r="L146" s="33" t="n"/>
      <c r="M146" s="33" t="n"/>
    </row>
    <row r="147">
      <c r="A147" s="33" t="n"/>
      <c r="B147" s="33" t="n"/>
      <c r="C147" s="33" t="n"/>
      <c r="D147" s="33" t="n"/>
      <c r="E147" s="33" t="n"/>
      <c r="F147" s="33" t="n"/>
      <c r="G147" s="33" t="n"/>
      <c r="H147" s="33" t="n"/>
      <c r="I147" s="34" t="n"/>
      <c r="J147" s="33" t="n"/>
      <c r="K147" s="33" t="n"/>
      <c r="L147" s="33" t="n"/>
      <c r="M147" s="33" t="n"/>
    </row>
    <row r="148">
      <c r="A148" s="33" t="n"/>
      <c r="B148" s="33" t="n"/>
      <c r="C148" s="33" t="n"/>
      <c r="D148" s="33" t="n"/>
      <c r="E148" s="33" t="n"/>
      <c r="F148" s="33" t="n"/>
      <c r="G148" s="33" t="n"/>
      <c r="H148" s="33" t="n"/>
      <c r="I148" s="34" t="n"/>
      <c r="J148" s="33" t="n"/>
      <c r="K148" s="33" t="n"/>
      <c r="L148" s="33" t="n"/>
      <c r="M148" s="33" t="n"/>
    </row>
    <row r="149">
      <c r="A149" s="33" t="n"/>
      <c r="B149" s="33" t="n"/>
      <c r="C149" s="33" t="n"/>
      <c r="D149" s="33" t="n"/>
      <c r="E149" s="33" t="n"/>
      <c r="F149" s="33" t="n"/>
      <c r="G149" s="33" t="n"/>
      <c r="H149" s="33" t="n"/>
      <c r="I149" s="34" t="n"/>
      <c r="J149" s="33" t="n"/>
      <c r="K149" s="33" t="n"/>
      <c r="L149" s="33" t="n"/>
      <c r="M149" s="33" t="n"/>
    </row>
    <row r="150">
      <c r="A150" s="33" t="n"/>
      <c r="B150" s="33" t="n"/>
      <c r="C150" s="33" t="n"/>
      <c r="D150" s="33" t="n"/>
      <c r="E150" s="33" t="n"/>
      <c r="F150" s="33" t="n"/>
      <c r="G150" s="33" t="n"/>
      <c r="H150" s="33" t="n"/>
      <c r="I150" s="34" t="n"/>
      <c r="J150" s="33" t="n"/>
      <c r="K150" s="33" t="n"/>
      <c r="L150" s="33" t="n"/>
      <c r="M150" s="33" t="n"/>
    </row>
    <row r="151">
      <c r="A151" s="33" t="n"/>
      <c r="B151" s="33" t="n"/>
      <c r="C151" s="33" t="n"/>
      <c r="D151" s="33" t="n"/>
      <c r="E151" s="33" t="n"/>
      <c r="F151" s="33" t="n"/>
      <c r="G151" s="33" t="n"/>
      <c r="H151" s="33" t="n"/>
      <c r="I151" s="34" t="n"/>
      <c r="J151" s="33" t="n"/>
      <c r="K151" s="33" t="n"/>
      <c r="L151" s="33" t="n"/>
      <c r="M151" s="33" t="n"/>
    </row>
    <row r="152">
      <c r="A152" s="33" t="n"/>
      <c r="B152" s="33" t="n"/>
      <c r="C152" s="33" t="n"/>
      <c r="D152" s="33" t="n"/>
      <c r="E152" s="33" t="n"/>
      <c r="F152" s="33" t="n"/>
      <c r="G152" s="33" t="n"/>
      <c r="H152" s="33" t="n"/>
      <c r="I152" s="34" t="n"/>
      <c r="J152" s="33" t="n"/>
      <c r="K152" s="33" t="n"/>
      <c r="L152" s="33" t="n"/>
      <c r="M152" s="33" t="n"/>
    </row>
    <row r="153">
      <c r="A153" s="33" t="n"/>
      <c r="B153" s="33" t="n"/>
      <c r="C153" s="33" t="n"/>
      <c r="D153" s="33" t="n"/>
      <c r="E153" s="33" t="n"/>
      <c r="F153" s="33" t="n"/>
      <c r="G153" s="33" t="n"/>
      <c r="H153" s="33" t="n"/>
      <c r="I153" s="34" t="n"/>
      <c r="J153" s="33" t="n"/>
      <c r="K153" s="33" t="n"/>
      <c r="L153" s="33" t="n"/>
      <c r="M153" s="33" t="n"/>
    </row>
    <row r="154">
      <c r="A154" s="33" t="n"/>
      <c r="B154" s="33" t="n"/>
      <c r="C154" s="33" t="n"/>
      <c r="D154" s="33" t="n"/>
      <c r="E154" s="33" t="n"/>
      <c r="F154" s="33" t="n"/>
      <c r="G154" s="33" t="n"/>
      <c r="H154" s="33" t="n"/>
      <c r="I154" s="34" t="n"/>
      <c r="J154" s="33" t="n"/>
      <c r="K154" s="33" t="n"/>
      <c r="L154" s="33" t="n"/>
      <c r="M154" s="33" t="n"/>
    </row>
    <row r="155">
      <c r="A155" s="33" t="n"/>
      <c r="B155" s="33" t="n"/>
      <c r="C155" s="33" t="n"/>
      <c r="D155" s="33" t="n"/>
      <c r="E155" s="33" t="n"/>
      <c r="F155" s="33" t="n"/>
      <c r="G155" s="33" t="n"/>
      <c r="H155" s="33" t="n"/>
      <c r="I155" s="34" t="n"/>
      <c r="J155" s="33" t="n"/>
      <c r="K155" s="33" t="n"/>
      <c r="L155" s="33" t="n"/>
      <c r="M155" s="33" t="n"/>
    </row>
    <row r="156">
      <c r="A156" s="33" t="n"/>
      <c r="B156" s="33" t="n"/>
      <c r="C156" s="33" t="n"/>
      <c r="D156" s="33" t="n"/>
      <c r="E156" s="33" t="n"/>
      <c r="F156" s="33" t="n"/>
      <c r="G156" s="33" t="n"/>
      <c r="H156" s="33" t="n"/>
      <c r="I156" s="34" t="n"/>
      <c r="J156" s="33" t="n"/>
      <c r="K156" s="33" t="n"/>
      <c r="L156" s="33" t="n"/>
      <c r="M156" s="33" t="n"/>
    </row>
    <row r="157">
      <c r="A157" s="33" t="n"/>
      <c r="B157" s="33" t="n"/>
      <c r="C157" s="33" t="n"/>
      <c r="D157" s="33" t="n"/>
      <c r="E157" s="33" t="n"/>
      <c r="F157" s="33" t="n"/>
      <c r="G157" s="33" t="n"/>
      <c r="H157" s="33" t="n"/>
      <c r="I157" s="34" t="n"/>
      <c r="J157" s="33" t="n"/>
      <c r="K157" s="33" t="n"/>
      <c r="L157" s="33" t="n"/>
      <c r="M157" s="33" t="n"/>
    </row>
    <row r="158">
      <c r="A158" s="33" t="n"/>
      <c r="B158" s="33" t="n"/>
      <c r="C158" s="33" t="n"/>
      <c r="D158" s="33" t="n"/>
      <c r="E158" s="33" t="n"/>
      <c r="F158" s="33" t="n"/>
      <c r="G158" s="33" t="n"/>
      <c r="H158" s="33" t="n"/>
      <c r="I158" s="34" t="n"/>
      <c r="J158" s="33" t="n"/>
      <c r="K158" s="33" t="n"/>
      <c r="L158" s="33" t="n"/>
      <c r="M158" s="33" t="n"/>
    </row>
    <row r="159">
      <c r="A159" s="33" t="n"/>
      <c r="B159" s="33" t="n"/>
      <c r="C159" s="33" t="n"/>
      <c r="D159" s="33" t="n"/>
      <c r="E159" s="33" t="n"/>
      <c r="F159" s="33" t="n"/>
      <c r="G159" s="33" t="n"/>
      <c r="H159" s="33" t="n"/>
      <c r="I159" s="34" t="n"/>
      <c r="J159" s="33" t="n"/>
      <c r="K159" s="33" t="n"/>
      <c r="L159" s="33" t="n"/>
      <c r="M159" s="33" t="n"/>
    </row>
    <row r="160">
      <c r="A160" s="33" t="n"/>
      <c r="B160" s="33" t="n"/>
      <c r="C160" s="33" t="n"/>
      <c r="D160" s="33" t="n"/>
      <c r="E160" s="33" t="n"/>
      <c r="F160" s="33" t="n"/>
      <c r="G160" s="33" t="n"/>
      <c r="H160" s="33" t="n"/>
      <c r="I160" s="34" t="n"/>
      <c r="J160" s="33" t="n"/>
      <c r="K160" s="33" t="n"/>
      <c r="L160" s="33" t="n"/>
      <c r="M160" s="33" t="n"/>
    </row>
    <row r="161">
      <c r="A161" s="33" t="n"/>
      <c r="B161" s="33" t="n"/>
      <c r="C161" s="33" t="n"/>
      <c r="D161" s="33" t="n"/>
      <c r="E161" s="33" t="n"/>
      <c r="F161" s="33" t="n"/>
      <c r="G161" s="33" t="n"/>
      <c r="H161" s="33" t="n"/>
      <c r="I161" s="34" t="n"/>
      <c r="J161" s="33" t="n"/>
      <c r="K161" s="33" t="n"/>
      <c r="L161" s="33" t="n"/>
      <c r="M161" s="33" t="n"/>
    </row>
    <row r="162">
      <c r="A162" s="33" t="n"/>
      <c r="B162" s="33" t="n"/>
      <c r="C162" s="33" t="n"/>
      <c r="D162" s="33" t="n"/>
      <c r="E162" s="33" t="n"/>
      <c r="F162" s="33" t="n"/>
      <c r="G162" s="33" t="n"/>
      <c r="H162" s="33" t="n"/>
      <c r="I162" s="34" t="n"/>
      <c r="J162" s="33" t="n"/>
      <c r="K162" s="33" t="n"/>
      <c r="L162" s="33" t="n"/>
      <c r="M162" s="33" t="n"/>
    </row>
    <row r="163">
      <c r="A163" s="33" t="n"/>
      <c r="B163" s="33" t="n"/>
      <c r="C163" s="33" t="n"/>
      <c r="D163" s="33" t="n"/>
      <c r="E163" s="33" t="n"/>
      <c r="F163" s="33" t="n"/>
      <c r="G163" s="33" t="n"/>
      <c r="H163" s="33" t="n"/>
      <c r="I163" s="34" t="n"/>
      <c r="J163" s="33" t="n"/>
      <c r="K163" s="33" t="n"/>
      <c r="L163" s="33" t="n"/>
      <c r="M163" s="33" t="n"/>
    </row>
    <row r="164">
      <c r="A164" s="33" t="n"/>
      <c r="B164" s="33" t="n"/>
      <c r="C164" s="33" t="n"/>
      <c r="D164" s="33" t="n"/>
      <c r="E164" s="33" t="n"/>
      <c r="F164" s="33" t="n"/>
      <c r="G164" s="33" t="n"/>
      <c r="H164" s="33" t="n"/>
      <c r="I164" s="34" t="n"/>
      <c r="J164" s="33" t="n"/>
      <c r="K164" s="33" t="n"/>
      <c r="L164" s="33" t="n"/>
      <c r="M164" s="33" t="n"/>
    </row>
    <row r="165">
      <c r="A165" s="33" t="n"/>
      <c r="B165" s="33" t="n"/>
      <c r="C165" s="33" t="n"/>
      <c r="D165" s="33" t="n"/>
      <c r="E165" s="33" t="n"/>
      <c r="F165" s="33" t="n"/>
      <c r="G165" s="33" t="n"/>
      <c r="H165" s="33" t="n"/>
      <c r="I165" s="34" t="n"/>
      <c r="J165" s="33" t="n"/>
      <c r="K165" s="33" t="n"/>
      <c r="L165" s="33" t="n"/>
      <c r="M165" s="33" t="n"/>
    </row>
    <row r="166">
      <c r="A166" s="33" t="n"/>
      <c r="B166" s="33" t="n"/>
      <c r="C166" s="33" t="n"/>
      <c r="D166" s="33" t="n"/>
      <c r="E166" s="33" t="n"/>
      <c r="F166" s="33" t="n"/>
      <c r="G166" s="33" t="n"/>
      <c r="H166" s="33" t="n"/>
      <c r="I166" s="34" t="n"/>
      <c r="J166" s="33" t="n"/>
      <c r="K166" s="33" t="n"/>
      <c r="L166" s="33" t="n"/>
      <c r="M166" s="33" t="n"/>
    </row>
    <row r="167">
      <c r="A167" s="33" t="n"/>
      <c r="B167" s="33" t="n"/>
      <c r="C167" s="33" t="n"/>
      <c r="D167" s="33" t="n"/>
      <c r="E167" s="33" t="n"/>
      <c r="F167" s="33" t="n"/>
      <c r="G167" s="33" t="n"/>
      <c r="H167" s="33" t="n"/>
      <c r="I167" s="34" t="n"/>
      <c r="J167" s="33" t="n"/>
      <c r="K167" s="33" t="n"/>
      <c r="L167" s="33" t="n"/>
      <c r="M167" s="33" t="n"/>
    </row>
    <row r="168">
      <c r="A168" s="33" t="n"/>
      <c r="B168" s="33" t="n"/>
      <c r="C168" s="33" t="n"/>
      <c r="D168" s="33" t="n"/>
      <c r="E168" s="33" t="n"/>
      <c r="F168" s="33" t="n"/>
      <c r="G168" s="33" t="n"/>
      <c r="H168" s="33" t="n"/>
      <c r="I168" s="34" t="n"/>
      <c r="J168" s="33" t="n"/>
      <c r="K168" s="33" t="n"/>
      <c r="L168" s="33" t="n"/>
      <c r="M168" s="33" t="n"/>
    </row>
    <row r="169">
      <c r="A169" s="33" t="n"/>
      <c r="B169" s="33" t="n"/>
      <c r="C169" s="33" t="n"/>
      <c r="D169" s="33" t="n"/>
      <c r="E169" s="33" t="n"/>
      <c r="F169" s="33" t="n"/>
      <c r="G169" s="33" t="n"/>
      <c r="H169" s="33" t="n"/>
      <c r="I169" s="34" t="n"/>
      <c r="J169" s="33" t="n"/>
      <c r="K169" s="33" t="n"/>
      <c r="L169" s="33" t="n"/>
      <c r="M169" s="33" t="n"/>
    </row>
    <row r="170">
      <c r="A170" s="33" t="n"/>
      <c r="B170" s="33" t="n"/>
      <c r="C170" s="33" t="n"/>
      <c r="D170" s="33" t="n"/>
      <c r="E170" s="33" t="n"/>
      <c r="F170" s="33" t="n"/>
      <c r="G170" s="33" t="n"/>
      <c r="H170" s="33" t="n"/>
      <c r="I170" s="34" t="n"/>
      <c r="J170" s="33" t="n"/>
      <c r="K170" s="33" t="n"/>
      <c r="L170" s="33" t="n"/>
      <c r="M170" s="33" t="n"/>
    </row>
    <row r="171">
      <c r="A171" s="33" t="n"/>
      <c r="B171" s="33" t="n"/>
      <c r="C171" s="33" t="n"/>
      <c r="D171" s="33" t="n"/>
      <c r="E171" s="33" t="n"/>
      <c r="F171" s="33" t="n"/>
      <c r="G171" s="33" t="n"/>
      <c r="H171" s="33" t="n"/>
      <c r="I171" s="34" t="n"/>
      <c r="J171" s="33" t="n"/>
      <c r="K171" s="33" t="n"/>
      <c r="L171" s="33" t="n"/>
      <c r="M171" s="33" t="n"/>
    </row>
    <row r="172">
      <c r="A172" s="33" t="n"/>
      <c r="B172" s="33" t="n"/>
      <c r="C172" s="33" t="n"/>
      <c r="D172" s="33" t="n"/>
      <c r="E172" s="33" t="n"/>
      <c r="F172" s="33" t="n"/>
      <c r="G172" s="33" t="n"/>
      <c r="H172" s="33" t="n"/>
      <c r="I172" s="34" t="n"/>
      <c r="J172" s="33" t="n"/>
      <c r="K172" s="33" t="n"/>
      <c r="L172" s="33" t="n"/>
      <c r="M172" s="33" t="n"/>
    </row>
    <row r="173">
      <c r="A173" s="33" t="n"/>
      <c r="B173" s="33" t="n"/>
      <c r="C173" s="33" t="n"/>
      <c r="D173" s="33" t="n"/>
      <c r="E173" s="33" t="n"/>
      <c r="F173" s="33" t="n"/>
      <c r="G173" s="33" t="n"/>
      <c r="H173" s="33" t="n"/>
      <c r="I173" s="34" t="n"/>
      <c r="J173" s="33" t="n"/>
      <c r="K173" s="33" t="n"/>
      <c r="L173" s="33" t="n"/>
      <c r="M173" s="33" t="n"/>
    </row>
    <row r="174">
      <c r="A174" s="33" t="n"/>
      <c r="B174" s="33" t="n"/>
      <c r="C174" s="33" t="n"/>
      <c r="D174" s="33" t="n"/>
      <c r="E174" s="33" t="n"/>
      <c r="F174" s="33" t="n"/>
      <c r="G174" s="33" t="n"/>
      <c r="H174" s="33" t="n"/>
      <c r="I174" s="34" t="n"/>
      <c r="J174" s="33" t="n"/>
      <c r="K174" s="33" t="n"/>
      <c r="L174" s="33" t="n"/>
      <c r="M174" s="33" t="n"/>
    </row>
    <row r="175">
      <c r="A175" s="33" t="n"/>
      <c r="B175" s="33" t="n"/>
      <c r="C175" s="33" t="n"/>
      <c r="D175" s="33" t="n"/>
      <c r="E175" s="33" t="n"/>
      <c r="F175" s="33" t="n"/>
      <c r="G175" s="33" t="n"/>
      <c r="H175" s="33" t="n"/>
      <c r="I175" s="34" t="n"/>
      <c r="J175" s="33" t="n"/>
      <c r="K175" s="33" t="n"/>
      <c r="L175" s="33" t="n"/>
      <c r="M175" s="33" t="n"/>
    </row>
    <row r="176">
      <c r="A176" s="33" t="n"/>
      <c r="B176" s="33" t="n"/>
      <c r="C176" s="33" t="n"/>
      <c r="D176" s="33" t="n"/>
      <c r="E176" s="33" t="n"/>
      <c r="F176" s="33" t="n"/>
      <c r="G176" s="33" t="n"/>
      <c r="H176" s="33" t="n"/>
      <c r="I176" s="34" t="n"/>
      <c r="J176" s="33" t="n"/>
      <c r="K176" s="33" t="n"/>
      <c r="L176" s="33" t="n"/>
      <c r="M176" s="33" t="n"/>
    </row>
    <row r="177">
      <c r="A177" s="33" t="n"/>
      <c r="B177" s="33" t="n"/>
      <c r="C177" s="33" t="n"/>
      <c r="D177" s="33" t="n"/>
      <c r="E177" s="33" t="n"/>
      <c r="F177" s="33" t="n"/>
      <c r="G177" s="33" t="n"/>
      <c r="H177" s="33" t="n"/>
      <c r="I177" s="34" t="n"/>
      <c r="J177" s="33" t="n"/>
      <c r="K177" s="33" t="n"/>
      <c r="L177" s="33" t="n"/>
      <c r="M177" s="33" t="n"/>
    </row>
    <row r="178">
      <c r="A178" s="33" t="n"/>
      <c r="B178" s="33" t="n"/>
      <c r="C178" s="33" t="n"/>
      <c r="D178" s="33" t="n"/>
      <c r="E178" s="33" t="n"/>
      <c r="F178" s="33" t="n"/>
      <c r="G178" s="33" t="n"/>
      <c r="H178" s="33" t="n"/>
      <c r="I178" s="34" t="n"/>
      <c r="J178" s="33" t="n"/>
      <c r="K178" s="33" t="n"/>
      <c r="L178" s="33" t="n"/>
      <c r="M178" s="33" t="n"/>
    </row>
    <row r="179">
      <c r="A179" s="33" t="n"/>
      <c r="B179" s="33" t="n"/>
      <c r="C179" s="33" t="n"/>
      <c r="D179" s="33" t="n"/>
      <c r="E179" s="33" t="n"/>
      <c r="F179" s="33" t="n"/>
      <c r="G179" s="33" t="n"/>
      <c r="H179" s="33" t="n"/>
      <c r="I179" s="34" t="n"/>
      <c r="J179" s="33" t="n"/>
      <c r="K179" s="33" t="n"/>
      <c r="L179" s="33" t="n"/>
      <c r="M179" s="33" t="n"/>
    </row>
    <row r="180">
      <c r="A180" s="33" t="n"/>
      <c r="B180" s="33" t="n"/>
      <c r="C180" s="33" t="n"/>
      <c r="D180" s="33" t="n"/>
      <c r="E180" s="33" t="n"/>
      <c r="F180" s="33" t="n"/>
      <c r="G180" s="33" t="n"/>
      <c r="H180" s="33" t="n"/>
      <c r="I180" s="34" t="n"/>
      <c r="J180" s="33" t="n"/>
      <c r="K180" s="33" t="n"/>
      <c r="L180" s="33" t="n"/>
      <c r="M180" s="33" t="n"/>
    </row>
    <row r="181">
      <c r="A181" s="33" t="n"/>
      <c r="B181" s="33" t="n"/>
      <c r="C181" s="33" t="n"/>
      <c r="D181" s="33" t="n"/>
      <c r="E181" s="33" t="n"/>
      <c r="F181" s="33" t="n"/>
      <c r="G181" s="33" t="n"/>
      <c r="H181" s="33" t="n"/>
      <c r="I181" s="34" t="n"/>
      <c r="J181" s="33" t="n"/>
      <c r="K181" s="33" t="n"/>
      <c r="L181" s="33" t="n"/>
      <c r="M181" s="33" t="n"/>
    </row>
    <row r="182">
      <c r="A182" s="33" t="n"/>
      <c r="B182" s="33" t="n"/>
      <c r="C182" s="33" t="n"/>
      <c r="D182" s="33" t="n"/>
      <c r="E182" s="33" t="n"/>
      <c r="F182" s="33" t="n"/>
      <c r="G182" s="33" t="n"/>
      <c r="H182" s="33" t="n"/>
      <c r="I182" s="34" t="n"/>
      <c r="J182" s="33" t="n"/>
      <c r="K182" s="33" t="n"/>
      <c r="L182" s="33" t="n"/>
      <c r="M182" s="33" t="n"/>
    </row>
    <row r="183">
      <c r="A183" s="33" t="n"/>
      <c r="B183" s="33" t="n"/>
      <c r="C183" s="33" t="n"/>
      <c r="D183" s="33" t="n"/>
      <c r="E183" s="33" t="n"/>
      <c r="F183" s="33" t="n"/>
      <c r="G183" s="33" t="n"/>
      <c r="H183" s="33" t="n"/>
      <c r="I183" s="34" t="n"/>
      <c r="J183" s="33" t="n"/>
      <c r="K183" s="33" t="n"/>
      <c r="L183" s="33" t="n"/>
      <c r="M183" s="33" t="n"/>
    </row>
    <row r="184">
      <c r="A184" s="33" t="n"/>
      <c r="B184" s="33" t="n"/>
      <c r="C184" s="33" t="n"/>
      <c r="D184" s="33" t="n"/>
      <c r="E184" s="33" t="n"/>
      <c r="F184" s="33" t="n"/>
      <c r="G184" s="33" t="n"/>
      <c r="H184" s="33" t="n"/>
      <c r="I184" s="34" t="n"/>
      <c r="J184" s="33" t="n"/>
      <c r="K184" s="33" t="n"/>
      <c r="L184" s="33" t="n"/>
      <c r="M184" s="33" t="n"/>
    </row>
    <row r="185">
      <c r="A185" s="33" t="n"/>
      <c r="B185" s="33" t="n"/>
      <c r="C185" s="33" t="n"/>
      <c r="D185" s="33" t="n"/>
      <c r="E185" s="33" t="n"/>
      <c r="F185" s="33" t="n"/>
      <c r="G185" s="33" t="n"/>
      <c r="H185" s="33" t="n"/>
      <c r="I185" s="34" t="n"/>
      <c r="J185" s="33" t="n"/>
      <c r="K185" s="33" t="n"/>
      <c r="L185" s="33" t="n"/>
      <c r="M185" s="33" t="n"/>
    </row>
    <row r="186">
      <c r="A186" s="33" t="n"/>
      <c r="B186" s="33" t="n"/>
      <c r="C186" s="33" t="n"/>
      <c r="D186" s="33" t="n"/>
      <c r="E186" s="33" t="n"/>
      <c r="F186" s="33" t="n"/>
      <c r="G186" s="33" t="n"/>
      <c r="H186" s="33" t="n"/>
      <c r="I186" s="34" t="n"/>
      <c r="J186" s="33" t="n"/>
      <c r="K186" s="33" t="n"/>
      <c r="L186" s="33" t="n"/>
      <c r="M186" s="33" t="n"/>
    </row>
    <row r="187">
      <c r="A187" s="33" t="n"/>
      <c r="B187" s="33" t="n"/>
      <c r="C187" s="33" t="n"/>
      <c r="D187" s="33" t="n"/>
      <c r="E187" s="33" t="n"/>
      <c r="F187" s="33" t="n"/>
      <c r="G187" s="33" t="n"/>
      <c r="H187" s="33" t="n"/>
      <c r="I187" s="34" t="n"/>
      <c r="J187" s="33" t="n"/>
      <c r="K187" s="33" t="n"/>
      <c r="L187" s="33" t="n"/>
      <c r="M187" s="33" t="n"/>
    </row>
    <row r="188">
      <c r="A188" s="33" t="n"/>
      <c r="B188" s="33" t="n"/>
      <c r="C188" s="33" t="n"/>
      <c r="D188" s="33" t="n"/>
      <c r="E188" s="33" t="n"/>
      <c r="F188" s="33" t="n"/>
      <c r="G188" s="33" t="n"/>
      <c r="H188" s="33" t="n"/>
      <c r="I188" s="34" t="n"/>
      <c r="J188" s="33" t="n"/>
      <c r="K188" s="33" t="n"/>
      <c r="L188" s="33" t="n"/>
      <c r="M188" s="33" t="n"/>
    </row>
    <row r="189">
      <c r="A189" s="33" t="n"/>
      <c r="B189" s="33" t="n"/>
      <c r="C189" s="33" t="n"/>
      <c r="D189" s="33" t="n"/>
      <c r="E189" s="33" t="n"/>
      <c r="F189" s="33" t="n"/>
      <c r="G189" s="33" t="n"/>
      <c r="H189" s="33" t="n"/>
      <c r="I189" s="34" t="n"/>
      <c r="J189" s="33" t="n"/>
      <c r="K189" s="33" t="n"/>
      <c r="L189" s="33" t="n"/>
      <c r="M189" s="33" t="n"/>
    </row>
    <row r="190">
      <c r="A190" s="33" t="n"/>
      <c r="B190" s="33" t="n"/>
      <c r="C190" s="33" t="n"/>
      <c r="D190" s="33" t="n"/>
      <c r="E190" s="33" t="n"/>
      <c r="F190" s="33" t="n"/>
      <c r="G190" s="33" t="n"/>
      <c r="H190" s="33" t="n"/>
      <c r="I190" s="34" t="n"/>
      <c r="J190" s="33" t="n"/>
      <c r="K190" s="33" t="n"/>
      <c r="L190" s="33" t="n"/>
      <c r="M190" s="33" t="n"/>
    </row>
    <row r="191">
      <c r="A191" s="33" t="n"/>
      <c r="B191" s="33" t="n"/>
      <c r="C191" s="33" t="n"/>
      <c r="D191" s="33" t="n"/>
      <c r="E191" s="33" t="n"/>
      <c r="F191" s="33" t="n"/>
      <c r="G191" s="33" t="n"/>
      <c r="H191" s="33" t="n"/>
      <c r="I191" s="34" t="n"/>
      <c r="J191" s="33" t="n"/>
      <c r="K191" s="33" t="n"/>
      <c r="L191" s="33" t="n"/>
      <c r="M191" s="33" t="n"/>
    </row>
    <row r="192">
      <c r="A192" s="33" t="n"/>
      <c r="B192" s="33" t="n"/>
      <c r="C192" s="33" t="n"/>
      <c r="D192" s="33" t="n"/>
      <c r="E192" s="33" t="n"/>
      <c r="F192" s="33" t="n"/>
      <c r="G192" s="33" t="n"/>
      <c r="H192" s="33" t="n"/>
      <c r="I192" s="34" t="n"/>
      <c r="J192" s="33" t="n"/>
      <c r="K192" s="33" t="n"/>
      <c r="L192" s="33" t="n"/>
      <c r="M192" s="33" t="n"/>
    </row>
    <row r="193">
      <c r="A193" s="33" t="n"/>
      <c r="B193" s="33" t="n"/>
      <c r="C193" s="33" t="n"/>
      <c r="D193" s="33" t="n"/>
      <c r="E193" s="33" t="n"/>
      <c r="F193" s="33" t="n"/>
      <c r="G193" s="33" t="n"/>
      <c r="H193" s="33" t="n"/>
      <c r="I193" s="34" t="n"/>
      <c r="J193" s="33" t="n"/>
      <c r="K193" s="33" t="n"/>
      <c r="L193" s="33" t="n"/>
      <c r="M193" s="33" t="n"/>
    </row>
    <row r="194">
      <c r="A194" s="33" t="n"/>
      <c r="B194" s="33" t="n"/>
      <c r="C194" s="33" t="n"/>
      <c r="D194" s="33" t="n"/>
      <c r="E194" s="33" t="n"/>
      <c r="F194" s="33" t="n"/>
      <c r="G194" s="33" t="n"/>
      <c r="H194" s="33" t="n"/>
      <c r="I194" s="34" t="n"/>
      <c r="J194" s="33" t="n"/>
      <c r="K194" s="33" t="n"/>
      <c r="L194" s="33" t="n"/>
      <c r="M194" s="33" t="n"/>
    </row>
    <row r="195">
      <c r="A195" s="33" t="n"/>
      <c r="B195" s="33" t="n"/>
      <c r="C195" s="33" t="n"/>
      <c r="D195" s="33" t="n"/>
      <c r="E195" s="33" t="n"/>
      <c r="F195" s="33" t="n"/>
      <c r="G195" s="33" t="n"/>
      <c r="H195" s="33" t="n"/>
      <c r="I195" s="34" t="n"/>
      <c r="J195" s="33" t="n"/>
      <c r="K195" s="33" t="n"/>
      <c r="L195" s="33" t="n"/>
      <c r="M195" s="33" t="n"/>
    </row>
    <row r="196">
      <c r="A196" s="33" t="n"/>
      <c r="B196" s="33" t="n"/>
      <c r="C196" s="33" t="n"/>
      <c r="D196" s="33" t="n"/>
      <c r="E196" s="33" t="n"/>
      <c r="F196" s="33" t="n"/>
      <c r="G196" s="33" t="n"/>
      <c r="H196" s="33" t="n"/>
      <c r="I196" s="34" t="n"/>
      <c r="J196" s="33" t="n"/>
      <c r="K196" s="33" t="n"/>
      <c r="L196" s="33" t="n"/>
      <c r="M196" s="33" t="n"/>
    </row>
    <row r="197">
      <c r="A197" s="33" t="n"/>
      <c r="B197" s="33" t="n"/>
      <c r="C197" s="33" t="n"/>
      <c r="D197" s="33" t="n"/>
      <c r="E197" s="33" t="n"/>
      <c r="F197" s="33" t="n"/>
      <c r="G197" s="33" t="n"/>
      <c r="H197" s="33" t="n"/>
      <c r="I197" s="34" t="n"/>
      <c r="J197" s="33" t="n"/>
      <c r="K197" s="33" t="n"/>
      <c r="L197" s="33" t="n"/>
      <c r="M197" s="33" t="n"/>
    </row>
    <row r="198">
      <c r="A198" s="33" t="n"/>
      <c r="B198" s="33" t="n"/>
      <c r="C198" s="33" t="n"/>
      <c r="D198" s="33" t="n"/>
      <c r="E198" s="33" t="n"/>
      <c r="F198" s="33" t="n"/>
      <c r="G198" s="33" t="n"/>
      <c r="H198" s="33" t="n"/>
      <c r="I198" s="34" t="n"/>
      <c r="J198" s="33" t="n"/>
      <c r="K198" s="33" t="n"/>
      <c r="L198" s="33" t="n"/>
      <c r="M198" s="33" t="n"/>
    </row>
    <row r="199">
      <c r="A199" s="33" t="n"/>
      <c r="B199" s="33" t="n"/>
      <c r="C199" s="33" t="n"/>
      <c r="D199" s="33" t="n"/>
      <c r="E199" s="33" t="n"/>
      <c r="F199" s="33" t="n"/>
      <c r="G199" s="33" t="n"/>
      <c r="H199" s="33" t="n"/>
      <c r="I199" s="34" t="n"/>
      <c r="J199" s="33" t="n"/>
      <c r="K199" s="33" t="n"/>
      <c r="L199" s="33" t="n"/>
      <c r="M199" s="33" t="n"/>
    </row>
    <row r="200">
      <c r="A200" s="33" t="n"/>
      <c r="B200" s="33" t="n"/>
      <c r="C200" s="33" t="n"/>
      <c r="D200" s="33" t="n"/>
      <c r="E200" s="33" t="n"/>
      <c r="F200" s="33" t="n"/>
      <c r="G200" s="33" t="n"/>
      <c r="H200" s="33" t="n"/>
      <c r="I200" s="34" t="n"/>
      <c r="J200" s="33" t="n"/>
      <c r="K200" s="33" t="n"/>
      <c r="L200" s="33" t="n"/>
      <c r="M200" s="33" t="n"/>
    </row>
    <row r="201">
      <c r="A201" s="33" t="n"/>
      <c r="B201" s="33" t="n"/>
      <c r="C201" s="33" t="n"/>
      <c r="D201" s="33" t="n"/>
      <c r="E201" s="33" t="n"/>
      <c r="F201" s="33" t="n"/>
      <c r="G201" s="33" t="n"/>
      <c r="H201" s="33" t="n"/>
      <c r="I201" s="34" t="n"/>
      <c r="J201" s="33" t="n"/>
      <c r="K201" s="33" t="n"/>
      <c r="L201" s="33" t="n"/>
      <c r="M201" s="33" t="n"/>
    </row>
    <row r="202">
      <c r="A202" s="33" t="n"/>
      <c r="B202" s="33" t="n"/>
      <c r="C202" s="33" t="n"/>
      <c r="D202" s="33" t="n"/>
      <c r="E202" s="33" t="n"/>
      <c r="F202" s="33" t="n"/>
      <c r="G202" s="33" t="n"/>
      <c r="H202" s="33" t="n"/>
      <c r="I202" s="34" t="n"/>
      <c r="J202" s="33" t="n"/>
      <c r="K202" s="33" t="n"/>
      <c r="L202" s="33" t="n"/>
      <c r="M202" s="33" t="n"/>
    </row>
    <row r="203">
      <c r="A203" s="33" t="n"/>
      <c r="B203" s="33" t="n"/>
      <c r="C203" s="33" t="n"/>
      <c r="D203" s="33" t="n"/>
      <c r="E203" s="33" t="n"/>
      <c r="F203" s="33" t="n"/>
      <c r="G203" s="33" t="n"/>
      <c r="H203" s="33" t="n"/>
      <c r="I203" s="34" t="n"/>
      <c r="J203" s="33" t="n"/>
      <c r="K203" s="33" t="n"/>
      <c r="L203" s="33" t="n"/>
      <c r="M203" s="33" t="n"/>
    </row>
    <row r="204">
      <c r="A204" s="33" t="n"/>
      <c r="B204" s="33" t="n"/>
      <c r="C204" s="33" t="n"/>
      <c r="D204" s="33" t="n"/>
      <c r="E204" s="33" t="n"/>
      <c r="F204" s="33" t="n"/>
      <c r="G204" s="33" t="n"/>
      <c r="H204" s="33" t="n"/>
      <c r="I204" s="34" t="n"/>
      <c r="J204" s="33" t="n"/>
      <c r="K204" s="33" t="n"/>
      <c r="L204" s="33" t="n"/>
      <c r="M204" s="33" t="n"/>
    </row>
    <row r="205">
      <c r="A205" s="33" t="n"/>
      <c r="B205" s="33" t="n"/>
      <c r="C205" s="33" t="n"/>
      <c r="D205" s="33" t="n"/>
      <c r="E205" s="33" t="n"/>
      <c r="F205" s="33" t="n"/>
      <c r="G205" s="33" t="n"/>
      <c r="H205" s="33" t="n"/>
      <c r="I205" s="34" t="n"/>
      <c r="J205" s="33" t="n"/>
      <c r="K205" s="33" t="n"/>
      <c r="L205" s="33" t="n"/>
      <c r="M205" s="33" t="n"/>
    </row>
    <row r="206">
      <c r="A206" s="33" t="n"/>
      <c r="B206" s="33" t="n"/>
      <c r="C206" s="33" t="n"/>
      <c r="D206" s="33" t="n"/>
      <c r="E206" s="33" t="n"/>
      <c r="F206" s="33" t="n"/>
      <c r="G206" s="33" t="n"/>
      <c r="H206" s="33" t="n"/>
      <c r="I206" s="34" t="n"/>
      <c r="J206" s="33" t="n"/>
      <c r="K206" s="33" t="n"/>
      <c r="L206" s="33" t="n"/>
      <c r="M206" s="33" t="n"/>
    </row>
    <row r="207">
      <c r="A207" s="33" t="n"/>
      <c r="B207" s="33" t="n"/>
      <c r="C207" s="33" t="n"/>
      <c r="D207" s="33" t="n"/>
      <c r="E207" s="33" t="n"/>
      <c r="F207" s="33" t="n"/>
      <c r="G207" s="33" t="n"/>
      <c r="H207" s="33" t="n"/>
      <c r="I207" s="34" t="n"/>
      <c r="J207" s="33" t="n"/>
      <c r="K207" s="33" t="n"/>
      <c r="L207" s="33" t="n"/>
      <c r="M207" s="33" t="n"/>
    </row>
    <row r="208">
      <c r="A208" s="33" t="n"/>
      <c r="B208" s="33" t="n"/>
      <c r="C208" s="33" t="n"/>
      <c r="D208" s="33" t="n"/>
      <c r="E208" s="33" t="n"/>
      <c r="F208" s="33" t="n"/>
      <c r="G208" s="33" t="n"/>
      <c r="H208" s="33" t="n"/>
      <c r="I208" s="34" t="n"/>
      <c r="J208" s="33" t="n"/>
      <c r="K208" s="33" t="n"/>
      <c r="L208" s="33" t="n"/>
      <c r="M208" s="33" t="n"/>
    </row>
    <row r="209">
      <c r="A209" s="33" t="n"/>
      <c r="B209" s="33" t="n"/>
      <c r="C209" s="33" t="n"/>
      <c r="D209" s="33" t="n"/>
      <c r="E209" s="33" t="n"/>
      <c r="F209" s="33" t="n"/>
      <c r="G209" s="33" t="n"/>
      <c r="H209" s="33" t="n"/>
      <c r="I209" s="34" t="n"/>
      <c r="J209" s="33" t="n"/>
      <c r="K209" s="33" t="n"/>
      <c r="L209" s="33" t="n"/>
      <c r="M209" s="33" t="n"/>
    </row>
    <row r="210">
      <c r="A210" s="33" t="n"/>
      <c r="B210" s="33" t="n"/>
      <c r="C210" s="33" t="n"/>
      <c r="D210" s="33" t="n"/>
      <c r="E210" s="33" t="n"/>
      <c r="F210" s="33" t="n"/>
      <c r="G210" s="33" t="n"/>
      <c r="H210" s="33" t="n"/>
      <c r="I210" s="34" t="n"/>
      <c r="J210" s="33" t="n"/>
      <c r="K210" s="33" t="n"/>
      <c r="L210" s="33" t="n"/>
      <c r="M210" s="33" t="n"/>
    </row>
    <row r="211">
      <c r="A211" s="33" t="n"/>
      <c r="B211" s="33" t="n"/>
      <c r="C211" s="33" t="n"/>
      <c r="D211" s="33" t="n"/>
      <c r="E211" s="33" t="n"/>
      <c r="F211" s="33" t="n"/>
      <c r="G211" s="33" t="n"/>
      <c r="H211" s="33" t="n"/>
      <c r="I211" s="34" t="n"/>
      <c r="J211" s="33" t="n"/>
      <c r="K211" s="33" t="n"/>
      <c r="L211" s="33" t="n"/>
      <c r="M211" s="33" t="n"/>
    </row>
    <row r="212">
      <c r="A212" s="33" t="n"/>
      <c r="B212" s="33" t="n"/>
      <c r="C212" s="33" t="n"/>
      <c r="D212" s="33" t="n"/>
      <c r="E212" s="33" t="n"/>
      <c r="F212" s="33" t="n"/>
      <c r="G212" s="33" t="n"/>
      <c r="H212" s="33" t="n"/>
      <c r="I212" s="34" t="n"/>
      <c r="J212" s="33" t="n"/>
      <c r="K212" s="33" t="n"/>
      <c r="L212" s="33" t="n"/>
      <c r="M212" s="33" t="n"/>
    </row>
    <row r="213">
      <c r="A213" s="33" t="n"/>
      <c r="B213" s="33" t="n"/>
      <c r="C213" s="33" t="n"/>
      <c r="D213" s="33" t="n"/>
      <c r="E213" s="33" t="n"/>
      <c r="F213" s="33" t="n"/>
      <c r="G213" s="33" t="n"/>
      <c r="H213" s="33" t="n"/>
      <c r="I213" s="34" t="n"/>
      <c r="J213" s="33" t="n"/>
      <c r="K213" s="33" t="n"/>
      <c r="L213" s="33" t="n"/>
      <c r="M213" s="33" t="n"/>
    </row>
    <row r="214">
      <c r="A214" s="33" t="n"/>
      <c r="B214" s="33" t="n"/>
      <c r="C214" s="33" t="n"/>
      <c r="D214" s="33" t="n"/>
      <c r="E214" s="33" t="n"/>
      <c r="F214" s="33" t="n"/>
      <c r="G214" s="33" t="n"/>
      <c r="H214" s="33" t="n"/>
      <c r="I214" s="34" t="n"/>
      <c r="J214" s="33" t="n"/>
      <c r="K214" s="33" t="n"/>
      <c r="L214" s="33" t="n"/>
      <c r="M214" s="33" t="n"/>
    </row>
    <row r="215">
      <c r="A215" s="33" t="n"/>
      <c r="B215" s="33" t="n"/>
      <c r="C215" s="33" t="n"/>
      <c r="D215" s="33" t="n"/>
      <c r="E215" s="33" t="n"/>
      <c r="F215" s="33" t="n"/>
      <c r="G215" s="33" t="n"/>
      <c r="H215" s="33" t="n"/>
      <c r="I215" s="34" t="n"/>
      <c r="J215" s="33" t="n"/>
      <c r="K215" s="33" t="n"/>
      <c r="L215" s="33" t="n"/>
      <c r="M215" s="33" t="n"/>
    </row>
    <row r="216">
      <c r="A216" s="33" t="n"/>
      <c r="B216" s="33" t="n"/>
      <c r="C216" s="33" t="n"/>
      <c r="D216" s="33" t="n"/>
      <c r="E216" s="33" t="n"/>
      <c r="F216" s="33" t="n"/>
      <c r="G216" s="33" t="n"/>
      <c r="H216" s="33" t="n"/>
      <c r="I216" s="34" t="n"/>
      <c r="J216" s="33" t="n"/>
      <c r="K216" s="33" t="n"/>
      <c r="L216" s="33" t="n"/>
      <c r="M216" s="33" t="n"/>
    </row>
    <row r="217">
      <c r="A217" s="33" t="n"/>
      <c r="B217" s="33" t="n"/>
      <c r="C217" s="33" t="n"/>
      <c r="D217" s="33" t="n"/>
      <c r="E217" s="33" t="n"/>
      <c r="F217" s="33" t="n"/>
      <c r="G217" s="33" t="n"/>
      <c r="H217" s="33" t="n"/>
      <c r="I217" s="34" t="n"/>
      <c r="J217" s="33" t="n"/>
      <c r="K217" s="33" t="n"/>
      <c r="L217" s="33" t="n"/>
      <c r="M217" s="33" t="n"/>
    </row>
    <row r="218">
      <c r="A218" s="33" t="n"/>
      <c r="B218" s="33" t="n"/>
      <c r="C218" s="33" t="n"/>
      <c r="D218" s="33" t="n"/>
      <c r="E218" s="33" t="n"/>
      <c r="F218" s="33" t="n"/>
      <c r="G218" s="33" t="n"/>
      <c r="H218" s="33" t="n"/>
      <c r="I218" s="34" t="n"/>
      <c r="J218" s="33" t="n"/>
      <c r="K218" s="33" t="n"/>
      <c r="L218" s="33" t="n"/>
      <c r="M218" s="33" t="n"/>
    </row>
    <row r="219">
      <c r="A219" s="33" t="n"/>
      <c r="B219" s="33" t="n"/>
      <c r="C219" s="33" t="n"/>
      <c r="D219" s="33" t="n"/>
      <c r="E219" s="33" t="n"/>
      <c r="F219" s="33" t="n"/>
      <c r="G219" s="33" t="n"/>
      <c r="H219" s="33" t="n"/>
      <c r="I219" s="34" t="n"/>
      <c r="J219" s="33" t="n"/>
      <c r="K219" s="33" t="n"/>
      <c r="L219" s="33" t="n"/>
      <c r="M219" s="33" t="n"/>
    </row>
    <row r="220">
      <c r="A220" s="33" t="n"/>
      <c r="B220" s="33" t="n"/>
      <c r="C220" s="33" t="n"/>
      <c r="D220" s="33" t="n"/>
      <c r="E220" s="33" t="n"/>
      <c r="F220" s="33" t="n"/>
      <c r="G220" s="33" t="n"/>
      <c r="H220" s="33" t="n"/>
      <c r="I220" s="34" t="n"/>
      <c r="J220" s="33" t="n"/>
      <c r="K220" s="33" t="n"/>
      <c r="L220" s="33" t="n"/>
      <c r="M220" s="33" t="n"/>
    </row>
    <row r="221">
      <c r="A221" s="33" t="n"/>
      <c r="B221" s="33" t="n"/>
      <c r="C221" s="33" t="n"/>
      <c r="D221" s="33" t="n"/>
      <c r="E221" s="33" t="n"/>
      <c r="F221" s="33" t="n"/>
      <c r="G221" s="33" t="n"/>
      <c r="H221" s="33" t="n"/>
      <c r="I221" s="34" t="n"/>
      <c r="J221" s="33" t="n"/>
      <c r="K221" s="33" t="n"/>
      <c r="L221" s="33" t="n"/>
      <c r="M221" s="33" t="n"/>
    </row>
    <row r="222">
      <c r="A222" s="33" t="n"/>
      <c r="B222" s="33" t="n"/>
      <c r="C222" s="33" t="n"/>
      <c r="D222" s="33" t="n"/>
      <c r="E222" s="33" t="n"/>
      <c r="F222" s="33" t="n"/>
      <c r="G222" s="33" t="n"/>
      <c r="H222" s="33" t="n"/>
      <c r="I222" s="34" t="n"/>
      <c r="J222" s="33" t="n"/>
      <c r="K222" s="33" t="n"/>
      <c r="L222" s="33" t="n"/>
      <c r="M222" s="33" t="n"/>
    </row>
    <row r="223">
      <c r="A223" s="33" t="n"/>
      <c r="B223" s="33" t="n"/>
      <c r="C223" s="33" t="n"/>
      <c r="D223" s="33" t="n"/>
      <c r="E223" s="33" t="n"/>
      <c r="F223" s="33" t="n"/>
      <c r="G223" s="33" t="n"/>
      <c r="H223" s="33" t="n"/>
      <c r="I223" s="34" t="n"/>
      <c r="J223" s="33" t="n"/>
      <c r="K223" s="33" t="n"/>
      <c r="L223" s="33" t="n"/>
      <c r="M223" s="33" t="n"/>
    </row>
    <row r="224">
      <c r="A224" s="33" t="n"/>
      <c r="B224" s="33" t="n"/>
      <c r="C224" s="33" t="n"/>
      <c r="D224" s="33" t="n"/>
      <c r="E224" s="33" t="n"/>
      <c r="F224" s="33" t="n"/>
      <c r="G224" s="33" t="n"/>
      <c r="H224" s="33" t="n"/>
      <c r="I224" s="34" t="n"/>
      <c r="J224" s="33" t="n"/>
      <c r="K224" s="33" t="n"/>
      <c r="L224" s="33" t="n"/>
      <c r="M224" s="33" t="n"/>
    </row>
    <row r="225">
      <c r="A225" s="33" t="n"/>
      <c r="B225" s="33" t="n"/>
      <c r="C225" s="33" t="n"/>
      <c r="D225" s="33" t="n"/>
      <c r="E225" s="33" t="n"/>
      <c r="F225" s="33" t="n"/>
      <c r="G225" s="33" t="n"/>
      <c r="H225" s="33" t="n"/>
      <c r="I225" s="34" t="n"/>
      <c r="J225" s="33" t="n"/>
      <c r="K225" s="33" t="n"/>
      <c r="L225" s="33" t="n"/>
      <c r="M225" s="33" t="n"/>
    </row>
    <row r="226">
      <c r="A226" s="33" t="n"/>
      <c r="B226" s="33" t="n"/>
      <c r="C226" s="33" t="n"/>
      <c r="D226" s="33" t="n"/>
      <c r="E226" s="33" t="n"/>
      <c r="F226" s="33" t="n"/>
      <c r="G226" s="33" t="n"/>
      <c r="H226" s="33" t="n"/>
      <c r="I226" s="34" t="n"/>
      <c r="J226" s="33" t="n"/>
      <c r="K226" s="33" t="n"/>
      <c r="L226" s="33" t="n"/>
      <c r="M226" s="33" t="n"/>
    </row>
    <row r="227">
      <c r="A227" s="33" t="n"/>
      <c r="B227" s="33" t="n"/>
      <c r="C227" s="33" t="n"/>
      <c r="D227" s="33" t="n"/>
      <c r="E227" s="33" t="n"/>
      <c r="F227" s="33" t="n"/>
      <c r="G227" s="33" t="n"/>
      <c r="H227" s="33" t="n"/>
      <c r="I227" s="34" t="n"/>
      <c r="J227" s="33" t="n"/>
      <c r="K227" s="33" t="n"/>
      <c r="L227" s="33" t="n"/>
      <c r="M227" s="33" t="n"/>
    </row>
    <row r="228">
      <c r="A228" s="33" t="n"/>
      <c r="B228" s="33" t="n"/>
      <c r="C228" s="33" t="n"/>
      <c r="D228" s="33" t="n"/>
      <c r="E228" s="33" t="n"/>
      <c r="F228" s="33" t="n"/>
      <c r="G228" s="33" t="n"/>
      <c r="H228" s="33" t="n"/>
      <c r="I228" s="34" t="n"/>
      <c r="J228" s="33" t="n"/>
      <c r="K228" s="33" t="n"/>
      <c r="L228" s="33" t="n"/>
      <c r="M228" s="33" t="n"/>
    </row>
    <row r="229">
      <c r="A229" s="33" t="n"/>
      <c r="B229" s="33" t="n"/>
      <c r="C229" s="33" t="n"/>
      <c r="D229" s="33" t="n"/>
      <c r="E229" s="33" t="n"/>
      <c r="F229" s="33" t="n"/>
      <c r="G229" s="33" t="n"/>
      <c r="H229" s="33" t="n"/>
      <c r="I229" s="34" t="n"/>
      <c r="J229" s="33" t="n"/>
      <c r="K229" s="33" t="n"/>
      <c r="L229" s="33" t="n"/>
      <c r="M229" s="33" t="n"/>
    </row>
    <row r="230">
      <c r="A230" s="33" t="n"/>
      <c r="B230" s="33" t="n"/>
      <c r="C230" s="33" t="n"/>
      <c r="D230" s="33" t="n"/>
      <c r="E230" s="33" t="n"/>
      <c r="F230" s="33" t="n"/>
      <c r="G230" s="33" t="n"/>
      <c r="H230" s="33" t="n"/>
      <c r="I230" s="34" t="n"/>
      <c r="J230" s="33" t="n"/>
      <c r="K230" s="33" t="n"/>
      <c r="L230" s="33" t="n"/>
      <c r="M230" s="33" t="n"/>
    </row>
    <row r="231">
      <c r="A231" s="33" t="n"/>
      <c r="B231" s="33" t="n"/>
      <c r="C231" s="33" t="n"/>
      <c r="D231" s="33" t="n"/>
      <c r="E231" s="33" t="n"/>
      <c r="F231" s="33" t="n"/>
      <c r="G231" s="33" t="n"/>
      <c r="H231" s="33" t="n"/>
      <c r="I231" s="34" t="n"/>
      <c r="J231" s="33" t="n"/>
      <c r="K231" s="33" t="n"/>
      <c r="L231" s="33" t="n"/>
      <c r="M231" s="33" t="n"/>
    </row>
    <row r="232">
      <c r="A232" s="33" t="n"/>
      <c r="B232" s="33" t="n"/>
      <c r="C232" s="33" t="n"/>
      <c r="D232" s="33" t="n"/>
      <c r="E232" s="33" t="n"/>
      <c r="F232" s="33" t="n"/>
      <c r="G232" s="33" t="n"/>
      <c r="H232" s="33" t="n"/>
      <c r="I232" s="34" t="n"/>
      <c r="J232" s="33" t="n"/>
      <c r="K232" s="33" t="n"/>
      <c r="L232" s="33" t="n"/>
      <c r="M232" s="33" t="n"/>
    </row>
    <row r="233">
      <c r="A233" s="33" t="n"/>
      <c r="B233" s="33" t="n"/>
      <c r="C233" s="33" t="n"/>
      <c r="D233" s="33" t="n"/>
      <c r="E233" s="33" t="n"/>
      <c r="F233" s="33" t="n"/>
      <c r="G233" s="33" t="n"/>
      <c r="H233" s="33" t="n"/>
      <c r="I233" s="34" t="n"/>
      <c r="J233" s="33" t="n"/>
      <c r="K233" s="33" t="n"/>
      <c r="L233" s="33" t="n"/>
      <c r="M233" s="33" t="n"/>
    </row>
    <row r="234">
      <c r="A234" s="33" t="n"/>
      <c r="B234" s="33" t="n"/>
      <c r="C234" s="33" t="n"/>
      <c r="D234" s="33" t="n"/>
      <c r="E234" s="33" t="n"/>
      <c r="F234" s="33" t="n"/>
      <c r="G234" s="33" t="n"/>
      <c r="H234" s="33" t="n"/>
      <c r="I234" s="34" t="n"/>
      <c r="J234" s="33" t="n"/>
      <c r="K234" s="33" t="n"/>
      <c r="L234" s="33" t="n"/>
      <c r="M234" s="33" t="n"/>
    </row>
    <row r="235">
      <c r="A235" s="33" t="n"/>
      <c r="B235" s="33" t="n"/>
      <c r="C235" s="33" t="n"/>
      <c r="D235" s="33" t="n"/>
      <c r="E235" s="33" t="n"/>
      <c r="F235" s="33" t="n"/>
      <c r="G235" s="33" t="n"/>
      <c r="H235" s="33" t="n"/>
      <c r="I235" s="34" t="n"/>
      <c r="J235" s="33" t="n"/>
      <c r="K235" s="33" t="n"/>
      <c r="L235" s="33" t="n"/>
      <c r="M235" s="33" t="n"/>
    </row>
    <row r="236">
      <c r="A236" s="33" t="n"/>
      <c r="B236" s="33" t="n"/>
      <c r="C236" s="33" t="n"/>
      <c r="D236" s="33" t="n"/>
      <c r="E236" s="33" t="n"/>
      <c r="F236" s="33" t="n"/>
      <c r="G236" s="33" t="n"/>
      <c r="H236" s="33" t="n"/>
      <c r="I236" s="34" t="n"/>
      <c r="J236" s="33" t="n"/>
      <c r="K236" s="33" t="n"/>
      <c r="L236" s="33" t="n"/>
      <c r="M236" s="33" t="n"/>
    </row>
    <row r="237">
      <c r="A237" s="33" t="n"/>
      <c r="B237" s="33" t="n"/>
      <c r="C237" s="33" t="n"/>
      <c r="D237" s="33" t="n"/>
      <c r="E237" s="33" t="n"/>
      <c r="F237" s="33" t="n"/>
      <c r="G237" s="33" t="n"/>
      <c r="H237" s="33" t="n"/>
      <c r="I237" s="34" t="n"/>
      <c r="J237" s="33" t="n"/>
      <c r="K237" s="33" t="n"/>
      <c r="L237" s="33" t="n"/>
      <c r="M237" s="33" t="n"/>
    </row>
    <row r="238">
      <c r="A238" s="33" t="n"/>
      <c r="B238" s="33" t="n"/>
      <c r="C238" s="33" t="n"/>
      <c r="D238" s="33" t="n"/>
      <c r="E238" s="33" t="n"/>
      <c r="F238" s="33" t="n"/>
      <c r="G238" s="33" t="n"/>
      <c r="H238" s="33" t="n"/>
      <c r="I238" s="34" t="n"/>
      <c r="J238" s="33" t="n"/>
      <c r="K238" s="33" t="n"/>
      <c r="L238" s="33" t="n"/>
      <c r="M238" s="33" t="n"/>
    </row>
    <row r="239">
      <c r="A239" s="33" t="n"/>
      <c r="B239" s="33" t="n"/>
      <c r="C239" s="33" t="n"/>
      <c r="D239" s="33" t="n"/>
      <c r="E239" s="33" t="n"/>
      <c r="F239" s="33" t="n"/>
      <c r="G239" s="33" t="n"/>
      <c r="H239" s="33" t="n"/>
      <c r="I239" s="34" t="n"/>
      <c r="J239" s="33" t="n"/>
      <c r="K239" s="33" t="n"/>
      <c r="L239" s="33" t="n"/>
      <c r="M239" s="33" t="n"/>
    </row>
    <row r="240">
      <c r="A240" s="33" t="n"/>
      <c r="B240" s="33" t="n"/>
      <c r="C240" s="33" t="n"/>
      <c r="D240" s="33" t="n"/>
      <c r="E240" s="33" t="n"/>
      <c r="F240" s="33" t="n"/>
      <c r="G240" s="33" t="n"/>
      <c r="H240" s="33" t="n"/>
      <c r="I240" s="34" t="n"/>
      <c r="J240" s="33" t="n"/>
      <c r="K240" s="33" t="n"/>
      <c r="L240" s="33" t="n"/>
      <c r="M240" s="33" t="n"/>
    </row>
    <row r="241">
      <c r="A241" s="33" t="n"/>
      <c r="B241" s="33" t="n"/>
      <c r="C241" s="33" t="n"/>
      <c r="D241" s="33" t="n"/>
      <c r="E241" s="33" t="n"/>
      <c r="F241" s="33" t="n"/>
      <c r="G241" s="33" t="n"/>
      <c r="H241" s="33" t="n"/>
      <c r="I241" s="34" t="n"/>
      <c r="J241" s="33" t="n"/>
      <c r="K241" s="33" t="n"/>
      <c r="L241" s="33" t="n"/>
      <c r="M241" s="33" t="n"/>
    </row>
    <row r="242">
      <c r="A242" s="33" t="n"/>
      <c r="B242" s="33" t="n"/>
      <c r="C242" s="33" t="n"/>
      <c r="D242" s="33" t="n"/>
      <c r="E242" s="33" t="n"/>
      <c r="F242" s="33" t="n"/>
      <c r="G242" s="33" t="n"/>
      <c r="H242" s="33" t="n"/>
      <c r="I242" s="34" t="n"/>
      <c r="J242" s="33" t="n"/>
      <c r="K242" s="33" t="n"/>
      <c r="L242" s="33" t="n"/>
      <c r="M242" s="33" t="n"/>
    </row>
    <row r="243">
      <c r="A243" s="33" t="n"/>
      <c r="B243" s="33" t="n"/>
      <c r="C243" s="33" t="n"/>
      <c r="D243" s="33" t="n"/>
      <c r="E243" s="33" t="n"/>
      <c r="F243" s="33" t="n"/>
      <c r="G243" s="33" t="n"/>
      <c r="H243" s="33" t="n"/>
      <c r="I243" s="34" t="n"/>
      <c r="J243" s="33" t="n"/>
      <c r="K243" s="33" t="n"/>
      <c r="L243" s="33" t="n"/>
      <c r="M243" s="33" t="n"/>
    </row>
    <row r="244">
      <c r="A244" s="33" t="n"/>
      <c r="B244" s="33" t="n"/>
      <c r="C244" s="33" t="n"/>
      <c r="D244" s="33" t="n"/>
      <c r="E244" s="33" t="n"/>
      <c r="F244" s="33" t="n"/>
      <c r="G244" s="33" t="n"/>
      <c r="H244" s="33" t="n"/>
      <c r="I244" s="34" t="n"/>
      <c r="J244" s="33" t="n"/>
      <c r="K244" s="33" t="n"/>
      <c r="L244" s="33" t="n"/>
      <c r="M244" s="33" t="n"/>
    </row>
    <row r="245">
      <c r="A245" s="33" t="n"/>
      <c r="B245" s="33" t="n"/>
      <c r="C245" s="33" t="n"/>
      <c r="D245" s="33" t="n"/>
      <c r="E245" s="33" t="n"/>
      <c r="F245" s="33" t="n"/>
      <c r="G245" s="33" t="n"/>
      <c r="H245" s="33" t="n"/>
      <c r="I245" s="34" t="n"/>
      <c r="J245" s="33" t="n"/>
      <c r="K245" s="33" t="n"/>
      <c r="L245" s="33" t="n"/>
      <c r="M245" s="33" t="n"/>
    </row>
    <row r="246">
      <c r="A246" s="33" t="n"/>
      <c r="B246" s="33" t="n"/>
      <c r="C246" s="33" t="n"/>
      <c r="D246" s="33" t="n"/>
      <c r="E246" s="33" t="n"/>
      <c r="F246" s="33" t="n"/>
      <c r="G246" s="33" t="n"/>
      <c r="H246" s="33" t="n"/>
      <c r="I246" s="34" t="n"/>
      <c r="J246" s="33" t="n"/>
      <c r="K246" s="33" t="n"/>
      <c r="L246" s="33" t="n"/>
      <c r="M246" s="33" t="n"/>
    </row>
    <row r="247">
      <c r="A247" s="33" t="n"/>
      <c r="B247" s="33" t="n"/>
      <c r="C247" s="33" t="n"/>
      <c r="D247" s="33" t="n"/>
      <c r="E247" s="33" t="n"/>
      <c r="F247" s="33" t="n"/>
      <c r="G247" s="33" t="n"/>
      <c r="H247" s="33" t="n"/>
      <c r="I247" s="34" t="n"/>
      <c r="J247" s="33" t="n"/>
      <c r="K247" s="33" t="n"/>
      <c r="L247" s="33" t="n"/>
      <c r="M247" s="33" t="n"/>
    </row>
    <row r="248">
      <c r="A248" s="33" t="n"/>
      <c r="B248" s="33" t="n"/>
      <c r="C248" s="33" t="n"/>
      <c r="D248" s="33" t="n"/>
      <c r="E248" s="33" t="n"/>
      <c r="F248" s="33" t="n"/>
      <c r="G248" s="33" t="n"/>
      <c r="H248" s="33" t="n"/>
      <c r="I248" s="34" t="n"/>
      <c r="J248" s="33" t="n"/>
      <c r="K248" s="33" t="n"/>
      <c r="L248" s="33" t="n"/>
      <c r="M248" s="33" t="n"/>
    </row>
    <row r="249">
      <c r="A249" s="33" t="n"/>
      <c r="B249" s="33" t="n"/>
      <c r="C249" s="33" t="n"/>
      <c r="D249" s="33" t="n"/>
      <c r="E249" s="33" t="n"/>
      <c r="F249" s="33" t="n"/>
      <c r="G249" s="33" t="n"/>
      <c r="H249" s="33" t="n"/>
      <c r="I249" s="34" t="n"/>
      <c r="J249" s="33" t="n"/>
      <c r="K249" s="33" t="n"/>
      <c r="L249" s="33" t="n"/>
      <c r="M249" s="33" t="n"/>
    </row>
    <row r="250">
      <c r="A250" s="33" t="n"/>
      <c r="B250" s="33" t="n"/>
      <c r="C250" s="33" t="n"/>
      <c r="D250" s="33" t="n"/>
      <c r="E250" s="33" t="n"/>
      <c r="F250" s="33" t="n"/>
      <c r="G250" s="33" t="n"/>
      <c r="H250" s="33" t="n"/>
      <c r="I250" s="34" t="n"/>
      <c r="J250" s="33" t="n"/>
      <c r="K250" s="33" t="n"/>
      <c r="L250" s="33" t="n"/>
      <c r="M250" s="33" t="n"/>
    </row>
    <row r="251">
      <c r="A251" s="33" t="n"/>
      <c r="B251" s="33" t="n"/>
      <c r="C251" s="33" t="n"/>
      <c r="D251" s="33" t="n"/>
      <c r="E251" s="33" t="n"/>
      <c r="F251" s="33" t="n"/>
      <c r="G251" s="33" t="n"/>
      <c r="H251" s="33" t="n"/>
      <c r="I251" s="34" t="n"/>
      <c r="J251" s="33" t="n"/>
      <c r="K251" s="33" t="n"/>
      <c r="L251" s="33" t="n"/>
      <c r="M251" s="33" t="n"/>
    </row>
    <row r="252">
      <c r="A252" s="33" t="n"/>
      <c r="B252" s="33" t="n"/>
      <c r="C252" s="33" t="n"/>
      <c r="D252" s="33" t="n"/>
      <c r="E252" s="33" t="n"/>
      <c r="F252" s="33" t="n"/>
      <c r="G252" s="33" t="n"/>
      <c r="H252" s="33" t="n"/>
      <c r="I252" s="34" t="n"/>
      <c r="J252" s="33" t="n"/>
      <c r="K252" s="33" t="n"/>
      <c r="L252" s="33" t="n"/>
      <c r="M252" s="33" t="n"/>
    </row>
    <row r="253">
      <c r="A253" s="33" t="n"/>
      <c r="B253" s="33" t="n"/>
      <c r="C253" s="33" t="n"/>
      <c r="D253" s="33" t="n"/>
      <c r="E253" s="33" t="n"/>
      <c r="F253" s="33" t="n"/>
      <c r="G253" s="33" t="n"/>
      <c r="H253" s="33" t="n"/>
      <c r="I253" s="34" t="n"/>
      <c r="J253" s="33" t="n"/>
      <c r="K253" s="33" t="n"/>
      <c r="L253" s="33" t="n"/>
      <c r="M253" s="33" t="n"/>
    </row>
    <row r="254">
      <c r="A254" s="33" t="n"/>
      <c r="B254" s="33" t="n"/>
      <c r="C254" s="33" t="n"/>
      <c r="D254" s="33" t="n"/>
      <c r="E254" s="33" t="n"/>
      <c r="F254" s="33" t="n"/>
      <c r="G254" s="33" t="n"/>
      <c r="H254" s="33" t="n"/>
      <c r="I254" s="34" t="n"/>
      <c r="J254" s="33" t="n"/>
      <c r="K254" s="33" t="n"/>
      <c r="L254" s="33" t="n"/>
      <c r="M254" s="33" t="n"/>
    </row>
    <row r="255">
      <c r="A255" s="33" t="n"/>
      <c r="B255" s="33" t="n"/>
      <c r="C255" s="33" t="n"/>
      <c r="D255" s="33" t="n"/>
      <c r="E255" s="33" t="n"/>
      <c r="F255" s="33" t="n"/>
      <c r="G255" s="33" t="n"/>
      <c r="H255" s="33" t="n"/>
      <c r="I255" s="34" t="n"/>
      <c r="J255" s="33" t="n"/>
      <c r="K255" s="33" t="n"/>
      <c r="L255" s="33" t="n"/>
      <c r="M255" s="33" t="n"/>
    </row>
    <row r="256">
      <c r="A256" s="33" t="n"/>
      <c r="B256" s="33" t="n"/>
      <c r="C256" s="33" t="n"/>
      <c r="D256" s="33" t="n"/>
      <c r="E256" s="33" t="n"/>
      <c r="F256" s="33" t="n"/>
      <c r="G256" s="33" t="n"/>
      <c r="H256" s="33" t="n"/>
      <c r="I256" s="34" t="n"/>
      <c r="J256" s="33" t="n"/>
      <c r="K256" s="33" t="n"/>
      <c r="L256" s="33" t="n"/>
      <c r="M256" s="33" t="n"/>
    </row>
    <row r="257">
      <c r="A257" s="33" t="n"/>
      <c r="B257" s="33" t="n"/>
      <c r="C257" s="33" t="n"/>
      <c r="D257" s="33" t="n"/>
      <c r="E257" s="33" t="n"/>
      <c r="F257" s="33" t="n"/>
      <c r="G257" s="33" t="n"/>
      <c r="H257" s="33" t="n"/>
      <c r="I257" s="34" t="n"/>
      <c r="J257" s="33" t="n"/>
      <c r="K257" s="33" t="n"/>
      <c r="L257" s="33" t="n"/>
      <c r="M257" s="33" t="n"/>
    </row>
    <row r="258">
      <c r="A258" s="33" t="n"/>
      <c r="B258" s="33" t="n"/>
      <c r="C258" s="33" t="n"/>
      <c r="D258" s="33" t="n"/>
      <c r="E258" s="33" t="n"/>
      <c r="F258" s="33" t="n"/>
      <c r="G258" s="33" t="n"/>
      <c r="H258" s="33" t="n"/>
      <c r="I258" s="34" t="n"/>
      <c r="J258" s="33" t="n"/>
      <c r="K258" s="33" t="n"/>
      <c r="L258" s="33" t="n"/>
      <c r="M258" s="33" t="n"/>
    </row>
    <row r="259">
      <c r="A259" s="33" t="n"/>
      <c r="B259" s="33" t="n"/>
      <c r="C259" s="33" t="n"/>
      <c r="D259" s="33" t="n"/>
      <c r="E259" s="33" t="n"/>
      <c r="F259" s="33" t="n"/>
      <c r="G259" s="33" t="n"/>
      <c r="H259" s="33" t="n"/>
      <c r="I259" s="34" t="n"/>
      <c r="J259" s="33" t="n"/>
      <c r="K259" s="33" t="n"/>
      <c r="L259" s="33" t="n"/>
      <c r="M259" s="33" t="n"/>
    </row>
    <row r="260">
      <c r="A260" s="33" t="n"/>
      <c r="B260" s="33" t="n"/>
      <c r="C260" s="33" t="n"/>
      <c r="D260" s="33" t="n"/>
      <c r="E260" s="33" t="n"/>
      <c r="F260" s="33" t="n"/>
      <c r="G260" s="33" t="n"/>
      <c r="H260" s="33" t="n"/>
      <c r="I260" s="34" t="n"/>
      <c r="J260" s="33" t="n"/>
      <c r="K260" s="33" t="n"/>
      <c r="L260" s="33" t="n"/>
      <c r="M260" s="33" t="n"/>
    </row>
    <row r="261">
      <c r="A261" s="33" t="n"/>
      <c r="B261" s="33" t="n"/>
      <c r="C261" s="33" t="n"/>
      <c r="D261" s="33" t="n"/>
      <c r="E261" s="33" t="n"/>
      <c r="F261" s="33" t="n"/>
      <c r="G261" s="33" t="n"/>
      <c r="H261" s="33" t="n"/>
      <c r="I261" s="34" t="n"/>
      <c r="J261" s="33" t="n"/>
      <c r="K261" s="33" t="n"/>
      <c r="L261" s="33" t="n"/>
      <c r="M261" s="33" t="n"/>
    </row>
    <row r="262">
      <c r="A262" s="33" t="n"/>
      <c r="B262" s="33" t="n"/>
      <c r="C262" s="33" t="n"/>
      <c r="D262" s="33" t="n"/>
      <c r="E262" s="33" t="n"/>
      <c r="F262" s="33" t="n"/>
      <c r="G262" s="33" t="n"/>
      <c r="H262" s="33" t="n"/>
      <c r="I262" s="34" t="n"/>
      <c r="J262" s="33" t="n"/>
      <c r="K262" s="33" t="n"/>
      <c r="L262" s="33" t="n"/>
      <c r="M262" s="33" t="n"/>
    </row>
    <row r="263">
      <c r="A263" s="33" t="n"/>
      <c r="B263" s="33" t="n"/>
      <c r="C263" s="33" t="n"/>
      <c r="D263" s="33" t="n"/>
      <c r="E263" s="33" t="n"/>
      <c r="F263" s="33" t="n"/>
      <c r="G263" s="33" t="n"/>
      <c r="H263" s="33" t="n"/>
      <c r="I263" s="34" t="n"/>
      <c r="J263" s="33" t="n"/>
      <c r="K263" s="33" t="n"/>
      <c r="L263" s="33" t="n"/>
      <c r="M263" s="33" t="n"/>
    </row>
    <row r="264">
      <c r="A264" s="33" t="n"/>
      <c r="B264" s="33" t="n"/>
      <c r="C264" s="33" t="n"/>
      <c r="D264" s="33" t="n"/>
      <c r="E264" s="33" t="n"/>
      <c r="F264" s="33" t="n"/>
      <c r="G264" s="33" t="n"/>
      <c r="H264" s="33" t="n"/>
      <c r="I264" s="34" t="n"/>
      <c r="J264" s="33" t="n"/>
      <c r="K264" s="33" t="n"/>
      <c r="L264" s="33" t="n"/>
      <c r="M264" s="33" t="n"/>
    </row>
    <row r="265">
      <c r="A265" s="33" t="n"/>
      <c r="B265" s="33" t="n"/>
      <c r="C265" s="33" t="n"/>
      <c r="D265" s="33" t="n"/>
      <c r="E265" s="33" t="n"/>
      <c r="F265" s="33" t="n"/>
      <c r="G265" s="33" t="n"/>
      <c r="H265" s="33" t="n"/>
      <c r="I265" s="34" t="n"/>
      <c r="J265" s="33" t="n"/>
      <c r="K265" s="33" t="n"/>
      <c r="L265" s="33" t="n"/>
      <c r="M265" s="33" t="n"/>
    </row>
    <row r="266">
      <c r="A266" s="33" t="n"/>
      <c r="B266" s="33" t="n"/>
      <c r="C266" s="33" t="n"/>
      <c r="D266" s="33" t="n"/>
      <c r="E266" s="33" t="n"/>
      <c r="F266" s="33" t="n"/>
      <c r="G266" s="33" t="n"/>
      <c r="H266" s="33" t="n"/>
      <c r="I266" s="34" t="n"/>
      <c r="J266" s="33" t="n"/>
      <c r="K266" s="33" t="n"/>
      <c r="L266" s="33" t="n"/>
      <c r="M266" s="33" t="n"/>
    </row>
    <row r="267">
      <c r="A267" s="33" t="n"/>
      <c r="B267" s="33" t="n"/>
      <c r="C267" s="33" t="n"/>
      <c r="D267" s="33" t="n"/>
      <c r="E267" s="33" t="n"/>
      <c r="F267" s="33" t="n"/>
      <c r="G267" s="33" t="n"/>
      <c r="H267" s="33" t="n"/>
      <c r="I267" s="34" t="n"/>
      <c r="J267" s="33" t="n"/>
      <c r="K267" s="33" t="n"/>
      <c r="L267" s="33" t="n"/>
      <c r="M267" s="33" t="n"/>
    </row>
    <row r="268">
      <c r="A268" s="33" t="n"/>
      <c r="B268" s="33" t="n"/>
      <c r="C268" s="33" t="n"/>
      <c r="D268" s="33" t="n"/>
      <c r="E268" s="33" t="n"/>
      <c r="F268" s="33" t="n"/>
      <c r="G268" s="33" t="n"/>
      <c r="H268" s="33" t="n"/>
      <c r="I268" s="34" t="n"/>
      <c r="J268" s="33" t="n"/>
      <c r="K268" s="33" t="n"/>
      <c r="L268" s="33" t="n"/>
      <c r="M268" s="33" t="n"/>
    </row>
    <row r="269">
      <c r="A269" s="33" t="n"/>
      <c r="B269" s="33" t="n"/>
      <c r="C269" s="33" t="n"/>
      <c r="D269" s="33" t="n"/>
      <c r="E269" s="33" t="n"/>
      <c r="F269" s="33" t="n"/>
      <c r="G269" s="33" t="n"/>
      <c r="H269" s="33" t="n"/>
      <c r="I269" s="34" t="n"/>
      <c r="J269" s="33" t="n"/>
      <c r="K269" s="33" t="n"/>
      <c r="L269" s="33" t="n"/>
      <c r="M269" s="33" t="n"/>
    </row>
    <row r="270">
      <c r="A270" s="33" t="n"/>
      <c r="B270" s="33" t="n"/>
      <c r="C270" s="33" t="n"/>
      <c r="D270" s="33" t="n"/>
      <c r="E270" s="33" t="n"/>
      <c r="F270" s="33" t="n"/>
      <c r="G270" s="33" t="n"/>
      <c r="H270" s="33" t="n"/>
      <c r="I270" s="34" t="n"/>
      <c r="J270" s="33" t="n"/>
      <c r="K270" s="33" t="n"/>
      <c r="L270" s="33" t="n"/>
      <c r="M270" s="33" t="n"/>
    </row>
    <row r="271">
      <c r="A271" s="33" t="n"/>
      <c r="B271" s="33" t="n"/>
      <c r="C271" s="33" t="n"/>
      <c r="D271" s="33" t="n"/>
      <c r="E271" s="33" t="n"/>
      <c r="F271" s="33" t="n"/>
      <c r="G271" s="33" t="n"/>
      <c r="H271" s="33" t="n"/>
      <c r="I271" s="34" t="n"/>
      <c r="J271" s="33" t="n"/>
      <c r="K271" s="33" t="n"/>
      <c r="L271" s="33" t="n"/>
      <c r="M271" s="33" t="n"/>
    </row>
    <row r="272">
      <c r="A272" s="33" t="n"/>
      <c r="B272" s="33" t="n"/>
      <c r="C272" s="33" t="n"/>
      <c r="D272" s="33" t="n"/>
      <c r="E272" s="33" t="n"/>
      <c r="F272" s="33" t="n"/>
      <c r="G272" s="33" t="n"/>
      <c r="H272" s="33" t="n"/>
      <c r="I272" s="34" t="n"/>
      <c r="J272" s="33" t="n"/>
      <c r="K272" s="33" t="n"/>
      <c r="L272" s="33" t="n"/>
      <c r="M272" s="33" t="n"/>
    </row>
    <row r="273">
      <c r="A273" s="33" t="n"/>
      <c r="B273" s="33" t="n"/>
      <c r="C273" s="33" t="n"/>
      <c r="D273" s="33" t="n"/>
      <c r="E273" s="33" t="n"/>
      <c r="F273" s="33" t="n"/>
      <c r="G273" s="33" t="n"/>
      <c r="H273" s="33" t="n"/>
      <c r="I273" s="34" t="n"/>
      <c r="J273" s="33" t="n"/>
      <c r="K273" s="33" t="n"/>
      <c r="L273" s="33" t="n"/>
      <c r="M273" s="33" t="n"/>
    </row>
    <row r="274">
      <c r="A274" s="33" t="n"/>
      <c r="B274" s="33" t="n"/>
      <c r="C274" s="33" t="n"/>
      <c r="D274" s="33" t="n"/>
      <c r="E274" s="33" t="n"/>
      <c r="F274" s="33" t="n"/>
      <c r="G274" s="33" t="n"/>
      <c r="H274" s="33" t="n"/>
      <c r="I274" s="34" t="n"/>
      <c r="J274" s="33" t="n"/>
      <c r="K274" s="33" t="n"/>
      <c r="L274" s="33" t="n"/>
      <c r="M274" s="33" t="n"/>
    </row>
    <row r="275">
      <c r="A275" s="33" t="n"/>
      <c r="B275" s="33" t="n"/>
      <c r="C275" s="33" t="n"/>
      <c r="D275" s="33" t="n"/>
      <c r="E275" s="33" t="n"/>
      <c r="F275" s="33" t="n"/>
      <c r="G275" s="33" t="n"/>
      <c r="H275" s="33" t="n"/>
      <c r="I275" s="34" t="n"/>
      <c r="J275" s="33" t="n"/>
      <c r="K275" s="33" t="n"/>
      <c r="L275" s="33" t="n"/>
      <c r="M275" s="33" t="n"/>
    </row>
    <row r="276">
      <c r="A276" s="33" t="n"/>
      <c r="B276" s="33" t="n"/>
      <c r="C276" s="33" t="n"/>
      <c r="D276" s="33" t="n"/>
      <c r="E276" s="33" t="n"/>
      <c r="F276" s="33" t="n"/>
      <c r="G276" s="33" t="n"/>
      <c r="H276" s="33" t="n"/>
      <c r="I276" s="34" t="n"/>
      <c r="J276" s="33" t="n"/>
      <c r="K276" s="33" t="n"/>
      <c r="L276" s="33" t="n"/>
      <c r="M276" s="33" t="n"/>
    </row>
    <row r="277">
      <c r="A277" s="33" t="n"/>
      <c r="B277" s="33" t="n"/>
      <c r="C277" s="33" t="n"/>
      <c r="D277" s="33" t="n"/>
      <c r="E277" s="33" t="n"/>
      <c r="F277" s="33" t="n"/>
      <c r="G277" s="33" t="n"/>
      <c r="H277" s="33" t="n"/>
      <c r="I277" s="34" t="n"/>
      <c r="J277" s="33" t="n"/>
      <c r="K277" s="33" t="n"/>
      <c r="L277" s="33" t="n"/>
      <c r="M277" s="33" t="n"/>
    </row>
    <row r="278">
      <c r="A278" s="33" t="n"/>
      <c r="B278" s="33" t="n"/>
      <c r="C278" s="33" t="n"/>
      <c r="D278" s="33" t="n"/>
      <c r="E278" s="33" t="n"/>
      <c r="F278" s="33" t="n"/>
      <c r="G278" s="33" t="n"/>
      <c r="H278" s="33" t="n"/>
      <c r="I278" s="34" t="n"/>
      <c r="J278" s="33" t="n"/>
      <c r="K278" s="33" t="n"/>
      <c r="L278" s="33" t="n"/>
      <c r="M278" s="33" t="n"/>
    </row>
    <row r="279">
      <c r="A279" s="33" t="n"/>
      <c r="B279" s="33" t="n"/>
      <c r="C279" s="33" t="n"/>
      <c r="D279" s="33" t="n"/>
      <c r="E279" s="33" t="n"/>
      <c r="F279" s="33" t="n"/>
      <c r="G279" s="33" t="n"/>
      <c r="H279" s="33" t="n"/>
      <c r="I279" s="34" t="n"/>
      <c r="J279" s="33" t="n"/>
      <c r="K279" s="33" t="n"/>
      <c r="L279" s="33" t="n"/>
      <c r="M279" s="33" t="n"/>
    </row>
    <row r="280">
      <c r="A280" s="33" t="n"/>
      <c r="B280" s="33" t="n"/>
      <c r="C280" s="33" t="n"/>
      <c r="D280" s="33" t="n"/>
      <c r="E280" s="33" t="n"/>
      <c r="F280" s="33" t="n"/>
      <c r="G280" s="33" t="n"/>
      <c r="H280" s="33" t="n"/>
      <c r="I280" s="34" t="n"/>
      <c r="J280" s="33" t="n"/>
      <c r="K280" s="33" t="n"/>
      <c r="L280" s="33" t="n"/>
      <c r="M280" s="33" t="n"/>
    </row>
    <row r="281">
      <c r="A281" s="33" t="n"/>
      <c r="B281" s="33" t="n"/>
      <c r="C281" s="33" t="n"/>
      <c r="D281" s="33" t="n"/>
      <c r="E281" s="33" t="n"/>
      <c r="F281" s="33" t="n"/>
      <c r="G281" s="33" t="n"/>
      <c r="H281" s="33" t="n"/>
      <c r="I281" s="34" t="n"/>
      <c r="J281" s="33" t="n"/>
      <c r="K281" s="33" t="n"/>
      <c r="L281" s="33" t="n"/>
      <c r="M281" s="33" t="n"/>
    </row>
    <row r="282">
      <c r="A282" s="33" t="n"/>
      <c r="B282" s="33" t="n"/>
      <c r="C282" s="33" t="n"/>
      <c r="D282" s="33" t="n"/>
      <c r="E282" s="33" t="n"/>
      <c r="F282" s="33" t="n"/>
      <c r="G282" s="33" t="n"/>
      <c r="H282" s="33" t="n"/>
      <c r="I282" s="34" t="n"/>
      <c r="J282" s="33" t="n"/>
      <c r="K282" s="33" t="n"/>
      <c r="L282" s="33" t="n"/>
      <c r="M282" s="33" t="n"/>
    </row>
    <row r="283">
      <c r="A283" s="33" t="n"/>
      <c r="B283" s="33" t="n"/>
      <c r="C283" s="33" t="n"/>
      <c r="D283" s="33" t="n"/>
      <c r="E283" s="33" t="n"/>
      <c r="F283" s="33" t="n"/>
      <c r="G283" s="33" t="n"/>
      <c r="H283" s="33" t="n"/>
      <c r="I283" s="34" t="n"/>
      <c r="J283" s="33" t="n"/>
      <c r="K283" s="33" t="n"/>
      <c r="L283" s="33" t="n"/>
      <c r="M283" s="33" t="n"/>
    </row>
    <row r="284">
      <c r="A284" s="33" t="n"/>
      <c r="B284" s="33" t="n"/>
      <c r="C284" s="33" t="n"/>
      <c r="D284" s="33" t="n"/>
      <c r="E284" s="33" t="n"/>
      <c r="F284" s="33" t="n"/>
      <c r="G284" s="33" t="n"/>
      <c r="H284" s="33" t="n"/>
      <c r="I284" s="34" t="n"/>
      <c r="J284" s="33" t="n"/>
      <c r="K284" s="33" t="n"/>
      <c r="L284" s="33" t="n"/>
      <c r="M284" s="33" t="n"/>
    </row>
    <row r="285">
      <c r="A285" s="33" t="n"/>
      <c r="B285" s="33" t="n"/>
      <c r="C285" s="33" t="n"/>
      <c r="D285" s="33" t="n"/>
      <c r="E285" s="33" t="n"/>
      <c r="F285" s="33" t="n"/>
      <c r="G285" s="33" t="n"/>
      <c r="H285" s="33" t="n"/>
      <c r="I285" s="34" t="n"/>
      <c r="J285" s="33" t="n"/>
      <c r="K285" s="33" t="n"/>
      <c r="L285" s="33" t="n"/>
      <c r="M285" s="33" t="n"/>
    </row>
    <row r="286">
      <c r="A286" s="33" t="n"/>
      <c r="B286" s="33" t="n"/>
      <c r="C286" s="33" t="n"/>
      <c r="D286" s="33" t="n"/>
      <c r="E286" s="33" t="n"/>
      <c r="F286" s="33" t="n"/>
      <c r="G286" s="33" t="n"/>
      <c r="H286" s="33" t="n"/>
      <c r="I286" s="34" t="n"/>
      <c r="J286" s="33" t="n"/>
      <c r="K286" s="33" t="n"/>
      <c r="L286" s="33" t="n"/>
      <c r="M286" s="33" t="n"/>
    </row>
    <row r="287">
      <c r="A287" s="33" t="n"/>
      <c r="B287" s="33" t="n"/>
      <c r="C287" s="33" t="n"/>
      <c r="D287" s="33" t="n"/>
      <c r="E287" s="33" t="n"/>
      <c r="F287" s="33" t="n"/>
      <c r="G287" s="33" t="n"/>
      <c r="H287" s="33" t="n"/>
      <c r="I287" s="34" t="n"/>
      <c r="J287" s="33" t="n"/>
      <c r="K287" s="33" t="n"/>
      <c r="L287" s="33" t="n"/>
      <c r="M287" s="33" t="n"/>
    </row>
    <row r="288">
      <c r="A288" s="33" t="n"/>
      <c r="B288" s="33" t="n"/>
      <c r="C288" s="33" t="n"/>
      <c r="D288" s="33" t="n"/>
      <c r="E288" s="33" t="n"/>
      <c r="F288" s="33" t="n"/>
      <c r="G288" s="33" t="n"/>
      <c r="H288" s="33" t="n"/>
      <c r="I288" s="34" t="n"/>
      <c r="J288" s="33" t="n"/>
      <c r="K288" s="33" t="n"/>
      <c r="L288" s="33" t="n"/>
      <c r="M288" s="33" t="n"/>
    </row>
    <row r="289">
      <c r="A289" s="33" t="n"/>
      <c r="B289" s="33" t="n"/>
      <c r="C289" s="33" t="n"/>
      <c r="D289" s="33" t="n"/>
      <c r="E289" s="33" t="n"/>
      <c r="F289" s="33" t="n"/>
      <c r="G289" s="33" t="n"/>
      <c r="H289" s="33" t="n"/>
      <c r="I289" s="34" t="n"/>
      <c r="J289" s="33" t="n"/>
      <c r="K289" s="33" t="n"/>
      <c r="L289" s="33" t="n"/>
      <c r="M289" s="33" t="n"/>
    </row>
    <row r="290">
      <c r="A290" s="33" t="n"/>
      <c r="B290" s="33" t="n"/>
      <c r="C290" s="33" t="n"/>
      <c r="D290" s="33" t="n"/>
      <c r="E290" s="33" t="n"/>
      <c r="F290" s="33" t="n"/>
      <c r="G290" s="33" t="n"/>
      <c r="H290" s="33" t="n"/>
      <c r="I290" s="34" t="n"/>
      <c r="J290" s="33" t="n"/>
      <c r="K290" s="33" t="n"/>
      <c r="L290" s="33" t="n"/>
      <c r="M290" s="33" t="n"/>
    </row>
    <row r="291">
      <c r="A291" s="33" t="n"/>
      <c r="B291" s="33" t="n"/>
      <c r="C291" s="33" t="n"/>
      <c r="D291" s="33" t="n"/>
      <c r="E291" s="33" t="n"/>
      <c r="F291" s="33" t="n"/>
      <c r="G291" s="33" t="n"/>
      <c r="H291" s="33" t="n"/>
      <c r="I291" s="34" t="n"/>
      <c r="J291" s="33" t="n"/>
      <c r="K291" s="33" t="n"/>
      <c r="L291" s="33" t="n"/>
      <c r="M291" s="33" t="n"/>
    </row>
    <row r="292">
      <c r="A292" s="33" t="n"/>
      <c r="B292" s="33" t="n"/>
      <c r="C292" s="33" t="n"/>
      <c r="D292" s="33" t="n"/>
      <c r="E292" s="33" t="n"/>
      <c r="F292" s="33" t="n"/>
      <c r="G292" s="33" t="n"/>
      <c r="H292" s="33" t="n"/>
      <c r="I292" s="34" t="n"/>
      <c r="J292" s="33" t="n"/>
      <c r="K292" s="33" t="n"/>
      <c r="L292" s="33" t="n"/>
      <c r="M292" s="33" t="n"/>
    </row>
    <row r="293">
      <c r="A293" s="33" t="n"/>
      <c r="B293" s="33" t="n"/>
      <c r="C293" s="33" t="n"/>
      <c r="D293" s="33" t="n"/>
      <c r="E293" s="33" t="n"/>
      <c r="F293" s="33" t="n"/>
      <c r="G293" s="33" t="n"/>
      <c r="H293" s="33" t="n"/>
      <c r="I293" s="34" t="n"/>
      <c r="J293" s="33" t="n"/>
      <c r="K293" s="33" t="n"/>
      <c r="L293" s="33" t="n"/>
      <c r="M293" s="33" t="n"/>
    </row>
    <row r="294">
      <c r="A294" s="33" t="n"/>
      <c r="B294" s="33" t="n"/>
      <c r="C294" s="33" t="n"/>
      <c r="D294" s="33" t="n"/>
      <c r="E294" s="33" t="n"/>
      <c r="F294" s="33" t="n"/>
      <c r="G294" s="33" t="n"/>
      <c r="H294" s="33" t="n"/>
      <c r="I294" s="34" t="n"/>
      <c r="J294" s="33" t="n"/>
      <c r="K294" s="33" t="n"/>
      <c r="L294" s="33" t="n"/>
      <c r="M294" s="33" t="n"/>
    </row>
    <row r="295">
      <c r="A295" s="33" t="n"/>
      <c r="B295" s="33" t="n"/>
      <c r="C295" s="33" t="n"/>
      <c r="D295" s="33" t="n"/>
      <c r="E295" s="33" t="n"/>
      <c r="F295" s="33" t="n"/>
      <c r="G295" s="33" t="n"/>
      <c r="H295" s="33" t="n"/>
      <c r="I295" s="34" t="n"/>
      <c r="J295" s="33" t="n"/>
      <c r="K295" s="33" t="n"/>
      <c r="L295" s="33" t="n"/>
      <c r="M295" s="33" t="n"/>
    </row>
    <row r="296">
      <c r="A296" s="33" t="n"/>
      <c r="B296" s="33" t="n"/>
      <c r="C296" s="33" t="n"/>
      <c r="D296" s="33" t="n"/>
      <c r="E296" s="33" t="n"/>
      <c r="F296" s="33" t="n"/>
      <c r="G296" s="33" t="n"/>
      <c r="H296" s="33" t="n"/>
      <c r="I296" s="34" t="n"/>
      <c r="J296" s="33" t="n"/>
      <c r="K296" s="33" t="n"/>
      <c r="L296" s="33" t="n"/>
      <c r="M296" s="33" t="n"/>
    </row>
    <row r="297">
      <c r="A297" s="33" t="n"/>
      <c r="B297" s="33" t="n"/>
      <c r="C297" s="33" t="n"/>
      <c r="D297" s="33" t="n"/>
      <c r="E297" s="33" t="n"/>
      <c r="F297" s="33" t="n"/>
      <c r="G297" s="33" t="n"/>
      <c r="H297" s="33" t="n"/>
      <c r="I297" s="34" t="n"/>
      <c r="J297" s="33" t="n"/>
      <c r="K297" s="33" t="n"/>
      <c r="L297" s="33" t="n"/>
      <c r="M297" s="33" t="n"/>
    </row>
    <row r="298">
      <c r="A298" s="33" t="n"/>
      <c r="B298" s="33" t="n"/>
      <c r="C298" s="33" t="n"/>
      <c r="D298" s="33" t="n"/>
      <c r="E298" s="33" t="n"/>
      <c r="F298" s="33" t="n"/>
      <c r="G298" s="33" t="n"/>
      <c r="H298" s="33" t="n"/>
      <c r="I298" s="34" t="n"/>
      <c r="J298" s="33" t="n"/>
      <c r="K298" s="33" t="n"/>
      <c r="L298" s="33" t="n"/>
      <c r="M298" s="33" t="n"/>
    </row>
    <row r="299">
      <c r="A299" s="33" t="n"/>
      <c r="B299" s="33" t="n"/>
      <c r="C299" s="33" t="n"/>
      <c r="D299" s="33" t="n"/>
      <c r="E299" s="33" t="n"/>
      <c r="F299" s="33" t="n"/>
      <c r="G299" s="33" t="n"/>
      <c r="H299" s="33" t="n"/>
      <c r="I299" s="34" t="n"/>
      <c r="J299" s="33" t="n"/>
      <c r="K299" s="33" t="n"/>
      <c r="L299" s="33" t="n"/>
      <c r="M299" s="33" t="n"/>
    </row>
    <row r="300">
      <c r="A300" s="33" t="n"/>
      <c r="B300" s="33" t="n"/>
      <c r="C300" s="33" t="n"/>
      <c r="D300" s="33" t="n"/>
      <c r="E300" s="33" t="n"/>
      <c r="F300" s="33" t="n"/>
      <c r="G300" s="33" t="n"/>
      <c r="H300" s="33" t="n"/>
      <c r="I300" s="34" t="n"/>
      <c r="J300" s="33" t="n"/>
      <c r="K300" s="33" t="n"/>
      <c r="L300" s="33" t="n"/>
      <c r="M300" s="33" t="n"/>
    </row>
    <row r="301">
      <c r="A301" s="33" t="n"/>
      <c r="B301" s="33" t="n"/>
      <c r="C301" s="33" t="n"/>
      <c r="D301" s="33" t="n"/>
      <c r="E301" s="33" t="n"/>
      <c r="F301" s="33" t="n"/>
      <c r="G301" s="33" t="n"/>
      <c r="H301" s="33" t="n"/>
      <c r="I301" s="34" t="n"/>
      <c r="J301" s="33" t="n"/>
      <c r="K301" s="33" t="n"/>
      <c r="L301" s="33" t="n"/>
      <c r="M301" s="33" t="n"/>
    </row>
    <row r="302">
      <c r="A302" s="33" t="n"/>
      <c r="B302" s="33" t="n"/>
      <c r="C302" s="33" t="n"/>
      <c r="D302" s="33" t="n"/>
      <c r="E302" s="33" t="n"/>
      <c r="F302" s="33" t="n"/>
      <c r="G302" s="33" t="n"/>
      <c r="H302" s="33" t="n"/>
      <c r="I302" s="34" t="n"/>
      <c r="J302" s="33" t="n"/>
      <c r="K302" s="33" t="n"/>
      <c r="L302" s="33" t="n"/>
      <c r="M302" s="33" t="n"/>
    </row>
    <row r="303">
      <c r="A303" s="33" t="n"/>
      <c r="B303" s="33" t="n"/>
      <c r="C303" s="33" t="n"/>
      <c r="D303" s="33" t="n"/>
      <c r="E303" s="33" t="n"/>
      <c r="F303" s="33" t="n"/>
      <c r="G303" s="33" t="n"/>
      <c r="H303" s="33" t="n"/>
      <c r="I303" s="34" t="n"/>
      <c r="J303" s="33" t="n"/>
      <c r="K303" s="33" t="n"/>
      <c r="L303" s="33" t="n"/>
      <c r="M303" s="33" t="n"/>
    </row>
    <row r="304">
      <c r="A304" s="33" t="n"/>
      <c r="B304" s="33" t="n"/>
      <c r="C304" s="33" t="n"/>
      <c r="D304" s="33" t="n"/>
      <c r="E304" s="33" t="n"/>
      <c r="F304" s="33" t="n"/>
      <c r="G304" s="33" t="n"/>
      <c r="H304" s="33" t="n"/>
      <c r="I304" s="34" t="n"/>
      <c r="J304" s="33" t="n"/>
      <c r="K304" s="33" t="n"/>
      <c r="L304" s="33" t="n"/>
      <c r="M304" s="33" t="n"/>
    </row>
    <row r="305">
      <c r="A305" s="33" t="n"/>
      <c r="B305" s="33" t="n"/>
      <c r="C305" s="33" t="n"/>
      <c r="D305" s="33" t="n"/>
      <c r="E305" s="33" t="n"/>
      <c r="F305" s="33" t="n"/>
      <c r="G305" s="33" t="n"/>
      <c r="H305" s="33" t="n"/>
      <c r="I305" s="34" t="n"/>
      <c r="J305" s="33" t="n"/>
      <c r="K305" s="33" t="n"/>
      <c r="L305" s="33" t="n"/>
      <c r="M305" s="33" t="n"/>
    </row>
    <row r="306">
      <c r="A306" s="33" t="n"/>
      <c r="B306" s="33" t="n"/>
      <c r="C306" s="33" t="n"/>
      <c r="D306" s="33" t="n"/>
      <c r="E306" s="33" t="n"/>
      <c r="F306" s="33" t="n"/>
      <c r="G306" s="33" t="n"/>
      <c r="H306" s="33" t="n"/>
      <c r="I306" s="34" t="n"/>
      <c r="J306" s="33" t="n"/>
      <c r="K306" s="33" t="n"/>
      <c r="L306" s="33" t="n"/>
      <c r="M306" s="33" t="n"/>
    </row>
    <row r="307">
      <c r="A307" s="33" t="n"/>
      <c r="B307" s="33" t="n"/>
      <c r="C307" s="33" t="n"/>
      <c r="D307" s="33" t="n"/>
      <c r="E307" s="33" t="n"/>
      <c r="F307" s="33" t="n"/>
      <c r="G307" s="33" t="n"/>
      <c r="H307" s="33" t="n"/>
      <c r="I307" s="34" t="n"/>
      <c r="J307" s="33" t="n"/>
      <c r="K307" s="33" t="n"/>
      <c r="L307" s="33" t="n"/>
      <c r="M307" s="33" t="n"/>
    </row>
    <row r="308">
      <c r="A308" s="33" t="n"/>
      <c r="B308" s="33" t="n"/>
      <c r="C308" s="33" t="n"/>
      <c r="D308" s="33" t="n"/>
      <c r="E308" s="33" t="n"/>
      <c r="F308" s="33" t="n"/>
      <c r="G308" s="33" t="n"/>
      <c r="H308" s="33" t="n"/>
      <c r="I308" s="34" t="n"/>
      <c r="J308" s="33" t="n"/>
      <c r="K308" s="33" t="n"/>
      <c r="L308" s="33" t="n"/>
      <c r="M308" s="33" t="n"/>
    </row>
    <row r="309">
      <c r="A309" s="33" t="n"/>
      <c r="B309" s="33" t="n"/>
      <c r="C309" s="33" t="n"/>
      <c r="D309" s="33" t="n"/>
      <c r="E309" s="33" t="n"/>
      <c r="F309" s="33" t="n"/>
      <c r="G309" s="33" t="n"/>
      <c r="H309" s="33" t="n"/>
      <c r="I309" s="34" t="n"/>
      <c r="J309" s="33" t="n"/>
      <c r="K309" s="33" t="n"/>
      <c r="L309" s="33" t="n"/>
      <c r="M309" s="33" t="n"/>
    </row>
    <row r="310">
      <c r="A310" s="33" t="n"/>
      <c r="B310" s="33" t="n"/>
      <c r="C310" s="33" t="n"/>
      <c r="D310" s="33" t="n"/>
      <c r="E310" s="33" t="n"/>
      <c r="F310" s="33" t="n"/>
      <c r="G310" s="33" t="n"/>
      <c r="H310" s="33" t="n"/>
      <c r="I310" s="34" t="n"/>
      <c r="J310" s="33" t="n"/>
      <c r="K310" s="33" t="n"/>
      <c r="L310" s="33" t="n"/>
      <c r="M310" s="33" t="n"/>
    </row>
    <row r="311">
      <c r="A311" s="33" t="n"/>
      <c r="B311" s="33" t="n"/>
      <c r="C311" s="33" t="n"/>
      <c r="D311" s="33" t="n"/>
      <c r="E311" s="33" t="n"/>
      <c r="F311" s="33" t="n"/>
      <c r="G311" s="33" t="n"/>
      <c r="H311" s="33" t="n"/>
      <c r="I311" s="34" t="n"/>
      <c r="J311" s="33" t="n"/>
      <c r="K311" s="33" t="n"/>
      <c r="L311" s="33" t="n"/>
      <c r="M311" s="33" t="n"/>
    </row>
    <row r="312">
      <c r="A312" s="33" t="n"/>
      <c r="B312" s="33" t="n"/>
      <c r="C312" s="33" t="n"/>
      <c r="D312" s="33" t="n"/>
      <c r="E312" s="33" t="n"/>
      <c r="F312" s="33" t="n"/>
      <c r="G312" s="33" t="n"/>
      <c r="H312" s="33" t="n"/>
      <c r="I312" s="34" t="n"/>
      <c r="J312" s="33" t="n"/>
      <c r="K312" s="33" t="n"/>
      <c r="L312" s="33" t="n"/>
      <c r="M312" s="33" t="n"/>
    </row>
    <row r="313">
      <c r="A313" s="33" t="n"/>
      <c r="B313" s="33" t="n"/>
      <c r="C313" s="33" t="n"/>
      <c r="D313" s="33" t="n"/>
      <c r="E313" s="33" t="n"/>
      <c r="F313" s="33" t="n"/>
      <c r="G313" s="33" t="n"/>
      <c r="H313" s="33" t="n"/>
      <c r="I313" s="34" t="n"/>
      <c r="J313" s="33" t="n"/>
      <c r="K313" s="33" t="n"/>
      <c r="L313" s="33" t="n"/>
      <c r="M313" s="33" t="n"/>
    </row>
    <row r="314">
      <c r="A314" s="33" t="n"/>
      <c r="B314" s="33" t="n"/>
      <c r="C314" s="33" t="n"/>
      <c r="D314" s="33" t="n"/>
      <c r="E314" s="33" t="n"/>
      <c r="F314" s="33" t="n"/>
      <c r="G314" s="33" t="n"/>
      <c r="H314" s="33" t="n"/>
      <c r="I314" s="34" t="n"/>
      <c r="J314" s="33" t="n"/>
      <c r="K314" s="33" t="n"/>
      <c r="L314" s="33" t="n"/>
      <c r="M314" s="33" t="n"/>
    </row>
    <row r="315">
      <c r="A315" s="33" t="n"/>
      <c r="B315" s="33" t="n"/>
      <c r="C315" s="33" t="n"/>
      <c r="D315" s="33" t="n"/>
      <c r="E315" s="33" t="n"/>
      <c r="F315" s="33" t="n"/>
      <c r="G315" s="33" t="n"/>
      <c r="H315" s="33" t="n"/>
      <c r="I315" s="34" t="n"/>
      <c r="J315" s="33" t="n"/>
      <c r="K315" s="33" t="n"/>
      <c r="L315" s="33" t="n"/>
      <c r="M315" s="33" t="n"/>
    </row>
    <row r="316">
      <c r="A316" s="33" t="n"/>
      <c r="B316" s="33" t="n"/>
      <c r="C316" s="33" t="n"/>
      <c r="D316" s="33" t="n"/>
      <c r="E316" s="33" t="n"/>
      <c r="F316" s="33" t="n"/>
      <c r="G316" s="33" t="n"/>
      <c r="H316" s="33" t="n"/>
      <c r="I316" s="34" t="n"/>
      <c r="J316" s="33" t="n"/>
      <c r="K316" s="33" t="n"/>
      <c r="L316" s="33" t="n"/>
      <c r="M316" s="33" t="n"/>
    </row>
    <row r="317">
      <c r="A317" s="33" t="n"/>
      <c r="B317" s="33" t="n"/>
      <c r="C317" s="33" t="n"/>
      <c r="D317" s="33" t="n"/>
      <c r="E317" s="33" t="n"/>
      <c r="F317" s="33" t="n"/>
      <c r="G317" s="33" t="n"/>
      <c r="H317" s="33" t="n"/>
      <c r="I317" s="34" t="n"/>
      <c r="J317" s="33" t="n"/>
      <c r="K317" s="33" t="n"/>
      <c r="L317" s="33" t="n"/>
      <c r="M317" s="33" t="n"/>
    </row>
    <row r="318">
      <c r="A318" s="33" t="n"/>
      <c r="B318" s="33" t="n"/>
      <c r="C318" s="33" t="n"/>
      <c r="D318" s="33" t="n"/>
      <c r="E318" s="33" t="n"/>
      <c r="F318" s="33" t="n"/>
      <c r="G318" s="33" t="n"/>
      <c r="H318" s="33" t="n"/>
      <c r="I318" s="34" t="n"/>
      <c r="J318" s="33" t="n"/>
      <c r="K318" s="33" t="n"/>
      <c r="L318" s="33" t="n"/>
      <c r="M318" s="33" t="n"/>
    </row>
    <row r="319">
      <c r="A319" s="33" t="n"/>
      <c r="B319" s="33" t="n"/>
      <c r="C319" s="33" t="n"/>
      <c r="D319" s="33" t="n"/>
      <c r="E319" s="33" t="n"/>
      <c r="F319" s="33" t="n"/>
      <c r="G319" s="33" t="n"/>
      <c r="H319" s="33" t="n"/>
      <c r="I319" s="34" t="n"/>
      <c r="J319" s="33" t="n"/>
      <c r="K319" s="33" t="n"/>
      <c r="L319" s="33" t="n"/>
      <c r="M319" s="33" t="n"/>
    </row>
    <row r="320">
      <c r="A320" s="33" t="n"/>
      <c r="B320" s="33" t="n"/>
      <c r="C320" s="33" t="n"/>
      <c r="D320" s="33" t="n"/>
      <c r="E320" s="33" t="n"/>
      <c r="F320" s="33" t="n"/>
      <c r="G320" s="33" t="n"/>
      <c r="H320" s="33" t="n"/>
      <c r="I320" s="34" t="n"/>
      <c r="J320" s="33" t="n"/>
      <c r="K320" s="33" t="n"/>
      <c r="L320" s="33" t="n"/>
      <c r="M320" s="33" t="n"/>
    </row>
    <row r="321">
      <c r="A321" s="33" t="n"/>
      <c r="B321" s="33" t="n"/>
      <c r="C321" s="33" t="n"/>
      <c r="D321" s="33" t="n"/>
      <c r="E321" s="33" t="n"/>
      <c r="F321" s="33" t="n"/>
      <c r="G321" s="33" t="n"/>
      <c r="H321" s="33" t="n"/>
      <c r="I321" s="34" t="n"/>
      <c r="J321" s="33" t="n"/>
      <c r="K321" s="33" t="n"/>
      <c r="L321" s="33" t="n"/>
      <c r="M321" s="33" t="n"/>
    </row>
    <row r="322">
      <c r="A322" s="33" t="n"/>
      <c r="B322" s="33" t="n"/>
      <c r="C322" s="33" t="n"/>
      <c r="D322" s="33" t="n"/>
      <c r="E322" s="33" t="n"/>
      <c r="F322" s="33" t="n"/>
      <c r="G322" s="33" t="n"/>
      <c r="H322" s="33" t="n"/>
      <c r="I322" s="34" t="n"/>
      <c r="J322" s="33" t="n"/>
      <c r="K322" s="33" t="n"/>
      <c r="L322" s="33" t="n"/>
      <c r="M322" s="33" t="n"/>
    </row>
    <row r="323">
      <c r="A323" s="33" t="n"/>
      <c r="B323" s="33" t="n"/>
      <c r="C323" s="33" t="n"/>
      <c r="D323" s="33" t="n"/>
      <c r="E323" s="33" t="n"/>
      <c r="F323" s="33" t="n"/>
      <c r="G323" s="33" t="n"/>
      <c r="H323" s="33" t="n"/>
      <c r="I323" s="34" t="n"/>
      <c r="J323" s="33" t="n"/>
      <c r="K323" s="33" t="n"/>
      <c r="L323" s="33" t="n"/>
      <c r="M323" s="33" t="n"/>
    </row>
    <row r="324">
      <c r="A324" s="33" t="n"/>
      <c r="B324" s="33" t="n"/>
      <c r="C324" s="33" t="n"/>
      <c r="D324" s="33" t="n"/>
      <c r="E324" s="33" t="n"/>
      <c r="F324" s="33" t="n"/>
      <c r="G324" s="33" t="n"/>
      <c r="H324" s="33" t="n"/>
      <c r="I324" s="34" t="n"/>
      <c r="J324" s="33" t="n"/>
      <c r="K324" s="33" t="n"/>
      <c r="L324" s="33" t="n"/>
      <c r="M324" s="33" t="n"/>
    </row>
    <row r="325">
      <c r="A325" s="33" t="n"/>
      <c r="B325" s="33" t="n"/>
      <c r="C325" s="33" t="n"/>
      <c r="D325" s="33" t="n"/>
      <c r="E325" s="33" t="n"/>
      <c r="F325" s="33" t="n"/>
      <c r="G325" s="33" t="n"/>
      <c r="H325" s="33" t="n"/>
      <c r="I325" s="34" t="n"/>
      <c r="J325" s="33" t="n"/>
      <c r="K325" s="33" t="n"/>
      <c r="L325" s="33" t="n"/>
      <c r="M325" s="33" t="n"/>
    </row>
    <row r="326">
      <c r="A326" s="33" t="n"/>
      <c r="B326" s="33" t="n"/>
      <c r="C326" s="33" t="n"/>
      <c r="D326" s="33" t="n"/>
      <c r="E326" s="33" t="n"/>
      <c r="F326" s="33" t="n"/>
      <c r="G326" s="33" t="n"/>
      <c r="H326" s="33" t="n"/>
      <c r="I326" s="34" t="n"/>
      <c r="J326" s="33" t="n"/>
      <c r="K326" s="33" t="n"/>
      <c r="L326" s="33" t="n"/>
      <c r="M326" s="33" t="n"/>
    </row>
    <row r="327">
      <c r="A327" s="33" t="n"/>
      <c r="B327" s="33" t="n"/>
      <c r="C327" s="33" t="n"/>
      <c r="D327" s="33" t="n"/>
      <c r="E327" s="33" t="n"/>
      <c r="F327" s="33" t="n"/>
      <c r="G327" s="33" t="n"/>
      <c r="H327" s="33" t="n"/>
      <c r="I327" s="34" t="n"/>
      <c r="J327" s="33" t="n"/>
      <c r="K327" s="33" t="n"/>
      <c r="L327" s="33" t="n"/>
      <c r="M327" s="33" t="n"/>
    </row>
    <row r="328">
      <c r="A328" s="33" t="n"/>
      <c r="B328" s="33" t="n"/>
      <c r="C328" s="33" t="n"/>
      <c r="D328" s="33" t="n"/>
      <c r="E328" s="33" t="n"/>
      <c r="F328" s="33" t="n"/>
      <c r="G328" s="33" t="n"/>
      <c r="H328" s="33" t="n"/>
      <c r="I328" s="34" t="n"/>
      <c r="J328" s="33" t="n"/>
      <c r="K328" s="33" t="n"/>
      <c r="L328" s="33" t="n"/>
      <c r="M328" s="33" t="n"/>
    </row>
    <row r="329">
      <c r="A329" s="33" t="n"/>
      <c r="B329" s="33" t="n"/>
      <c r="C329" s="33" t="n"/>
      <c r="D329" s="33" t="n"/>
      <c r="E329" s="33" t="n"/>
      <c r="F329" s="33" t="n"/>
      <c r="G329" s="33" t="n"/>
      <c r="H329" s="33" t="n"/>
      <c r="I329" s="34" t="n"/>
      <c r="J329" s="33" t="n"/>
      <c r="K329" s="33" t="n"/>
      <c r="L329" s="33" t="n"/>
      <c r="M329" s="33" t="n"/>
    </row>
    <row r="330">
      <c r="A330" s="33" t="n"/>
      <c r="B330" s="33" t="n"/>
      <c r="C330" s="33" t="n"/>
      <c r="D330" s="33" t="n"/>
      <c r="E330" s="33" t="n"/>
      <c r="F330" s="33" t="n"/>
      <c r="G330" s="33" t="n"/>
      <c r="H330" s="33" t="n"/>
      <c r="I330" s="34" t="n"/>
      <c r="J330" s="33" t="n"/>
      <c r="K330" s="33" t="n"/>
      <c r="L330" s="33" t="n"/>
      <c r="M330" s="33" t="n"/>
    </row>
    <row r="331">
      <c r="A331" s="33" t="n"/>
      <c r="B331" s="33" t="n"/>
      <c r="C331" s="33" t="n"/>
      <c r="D331" s="33" t="n"/>
      <c r="E331" s="33" t="n"/>
      <c r="F331" s="33" t="n"/>
      <c r="G331" s="33" t="n"/>
      <c r="H331" s="33" t="n"/>
      <c r="I331" s="34" t="n"/>
      <c r="J331" s="33" t="n"/>
      <c r="K331" s="33" t="n"/>
      <c r="L331" s="33" t="n"/>
      <c r="M331" s="33" t="n"/>
    </row>
    <row r="332">
      <c r="A332" s="33" t="n"/>
      <c r="B332" s="33" t="n"/>
      <c r="C332" s="33" t="n"/>
      <c r="D332" s="33" t="n"/>
      <c r="E332" s="33" t="n"/>
      <c r="F332" s="33" t="n"/>
      <c r="G332" s="33" t="n"/>
      <c r="H332" s="33" t="n"/>
      <c r="I332" s="34" t="n"/>
      <c r="J332" s="33" t="n"/>
      <c r="K332" s="33" t="n"/>
      <c r="L332" s="33" t="n"/>
      <c r="M332" s="33" t="n"/>
    </row>
    <row r="333">
      <c r="A333" s="33" t="n"/>
      <c r="B333" s="33" t="n"/>
      <c r="C333" s="33" t="n"/>
      <c r="D333" s="33" t="n"/>
      <c r="E333" s="33" t="n"/>
      <c r="F333" s="33" t="n"/>
      <c r="G333" s="33" t="n"/>
      <c r="H333" s="33" t="n"/>
      <c r="I333" s="34" t="n"/>
      <c r="J333" s="33" t="n"/>
      <c r="K333" s="33" t="n"/>
      <c r="L333" s="33" t="n"/>
      <c r="M333" s="33" t="n"/>
    </row>
    <row r="334">
      <c r="A334" s="33" t="n"/>
      <c r="B334" s="33" t="n"/>
      <c r="C334" s="33" t="n"/>
      <c r="D334" s="33" t="n"/>
      <c r="E334" s="33" t="n"/>
      <c r="F334" s="33" t="n"/>
      <c r="G334" s="33" t="n"/>
      <c r="H334" s="33" t="n"/>
      <c r="I334" s="34" t="n"/>
      <c r="J334" s="33" t="n"/>
      <c r="K334" s="33" t="n"/>
      <c r="L334" s="33" t="n"/>
      <c r="M334" s="33" t="n"/>
    </row>
    <row r="335">
      <c r="A335" s="33" t="n"/>
      <c r="B335" s="33" t="n"/>
      <c r="C335" s="33" t="n"/>
      <c r="D335" s="33" t="n"/>
      <c r="E335" s="33" t="n"/>
      <c r="F335" s="33" t="n"/>
      <c r="G335" s="33" t="n"/>
      <c r="H335" s="33" t="n"/>
      <c r="I335" s="34" t="n"/>
      <c r="J335" s="33" t="n"/>
      <c r="K335" s="33" t="n"/>
      <c r="L335" s="33" t="n"/>
      <c r="M335" s="33" t="n"/>
    </row>
    <row r="336">
      <c r="A336" s="33" t="n"/>
      <c r="B336" s="33" t="n"/>
      <c r="C336" s="33" t="n"/>
      <c r="D336" s="33" t="n"/>
      <c r="E336" s="33" t="n"/>
      <c r="F336" s="33" t="n"/>
      <c r="G336" s="33" t="n"/>
      <c r="H336" s="33" t="n"/>
      <c r="I336" s="34" t="n"/>
      <c r="J336" s="33" t="n"/>
      <c r="K336" s="33" t="n"/>
      <c r="L336" s="33" t="n"/>
      <c r="M336" s="33" t="n"/>
    </row>
    <row r="337">
      <c r="A337" s="33" t="n"/>
      <c r="B337" s="33" t="n"/>
      <c r="C337" s="33" t="n"/>
      <c r="D337" s="33" t="n"/>
      <c r="E337" s="33" t="n"/>
      <c r="F337" s="33" t="n"/>
      <c r="G337" s="33" t="n"/>
      <c r="H337" s="33" t="n"/>
      <c r="I337" s="34" t="n"/>
      <c r="J337" s="33" t="n"/>
      <c r="K337" s="33" t="n"/>
      <c r="L337" s="33" t="n"/>
      <c r="M337" s="33" t="n"/>
    </row>
    <row r="338">
      <c r="A338" s="33" t="n"/>
      <c r="B338" s="33" t="n"/>
      <c r="C338" s="33" t="n"/>
      <c r="D338" s="33" t="n"/>
      <c r="E338" s="33" t="n"/>
      <c r="F338" s="33" t="n"/>
      <c r="G338" s="33" t="n"/>
      <c r="H338" s="33" t="n"/>
      <c r="I338" s="34" t="n"/>
      <c r="J338" s="33" t="n"/>
      <c r="K338" s="33" t="n"/>
      <c r="L338" s="33" t="n"/>
      <c r="M338" s="33" t="n"/>
    </row>
    <row r="339">
      <c r="A339" s="33" t="n"/>
      <c r="B339" s="33" t="n"/>
      <c r="C339" s="33" t="n"/>
      <c r="D339" s="33" t="n"/>
      <c r="E339" s="33" t="n"/>
      <c r="F339" s="33" t="n"/>
      <c r="G339" s="33" t="n"/>
      <c r="H339" s="33" t="n"/>
      <c r="I339" s="34" t="n"/>
      <c r="J339" s="33" t="n"/>
      <c r="K339" s="33" t="n"/>
      <c r="L339" s="33" t="n"/>
      <c r="M339" s="33" t="n"/>
    </row>
    <row r="340">
      <c r="A340" s="33" t="n"/>
      <c r="B340" s="33" t="n"/>
      <c r="C340" s="33" t="n"/>
      <c r="D340" s="33" t="n"/>
      <c r="E340" s="33" t="n"/>
      <c r="F340" s="33" t="n"/>
      <c r="G340" s="33" t="n"/>
      <c r="H340" s="33" t="n"/>
      <c r="I340" s="34" t="n"/>
      <c r="J340" s="33" t="n"/>
      <c r="K340" s="33" t="n"/>
      <c r="L340" s="33" t="n"/>
      <c r="M340" s="33" t="n"/>
    </row>
    <row r="341">
      <c r="A341" s="33" t="n"/>
      <c r="B341" s="33" t="n"/>
      <c r="C341" s="33" t="n"/>
      <c r="D341" s="33" t="n"/>
      <c r="E341" s="33" t="n"/>
      <c r="F341" s="33" t="n"/>
      <c r="G341" s="33" t="n"/>
      <c r="H341" s="33" t="n"/>
      <c r="I341" s="34" t="n"/>
      <c r="J341" s="33" t="n"/>
      <c r="K341" s="33" t="n"/>
      <c r="L341" s="33" t="n"/>
      <c r="M341" s="33" t="n"/>
    </row>
    <row r="342">
      <c r="A342" s="33" t="n"/>
      <c r="B342" s="33" t="n"/>
      <c r="C342" s="33" t="n"/>
      <c r="D342" s="33" t="n"/>
      <c r="E342" s="33" t="n"/>
      <c r="F342" s="33" t="n"/>
      <c r="G342" s="33" t="n"/>
      <c r="H342" s="33" t="n"/>
      <c r="I342" s="34" t="n"/>
      <c r="J342" s="33" t="n"/>
      <c r="K342" s="33" t="n"/>
      <c r="L342" s="33" t="n"/>
      <c r="M342" s="33" t="n"/>
    </row>
    <row r="343">
      <c r="A343" s="33" t="n"/>
      <c r="B343" s="33" t="n"/>
      <c r="C343" s="33" t="n"/>
      <c r="D343" s="33" t="n"/>
      <c r="E343" s="33" t="n"/>
      <c r="F343" s="33" t="n"/>
      <c r="G343" s="33" t="n"/>
      <c r="H343" s="33" t="n"/>
      <c r="I343" s="34" t="n"/>
      <c r="J343" s="33" t="n"/>
      <c r="K343" s="33" t="n"/>
      <c r="L343" s="33" t="n"/>
      <c r="M343" s="33" t="n"/>
    </row>
    <row r="344">
      <c r="A344" s="33" t="n"/>
      <c r="B344" s="33" t="n"/>
      <c r="C344" s="33" t="n"/>
      <c r="D344" s="33" t="n"/>
      <c r="E344" s="33" t="n"/>
      <c r="F344" s="33" t="n"/>
      <c r="G344" s="33" t="n"/>
      <c r="H344" s="33" t="n"/>
      <c r="I344" s="34" t="n"/>
      <c r="J344" s="33" t="n"/>
      <c r="K344" s="33" t="n"/>
      <c r="L344" s="33" t="n"/>
      <c r="M344" s="33" t="n"/>
    </row>
    <row r="345">
      <c r="A345" s="33" t="n"/>
      <c r="B345" s="33" t="n"/>
      <c r="C345" s="33" t="n"/>
      <c r="D345" s="33" t="n"/>
      <c r="E345" s="33" t="n"/>
      <c r="F345" s="33" t="n"/>
      <c r="G345" s="33" t="n"/>
      <c r="H345" s="33" t="n"/>
      <c r="I345" s="34" t="n"/>
      <c r="J345" s="33" t="n"/>
      <c r="K345" s="33" t="n"/>
      <c r="L345" s="33" t="n"/>
      <c r="M345" s="33" t="n"/>
    </row>
    <row r="346">
      <c r="A346" s="33" t="n"/>
      <c r="B346" s="33" t="n"/>
      <c r="C346" s="33" t="n"/>
      <c r="D346" s="33" t="n"/>
      <c r="E346" s="33" t="n"/>
      <c r="F346" s="33" t="n"/>
      <c r="G346" s="33" t="n"/>
      <c r="H346" s="33" t="n"/>
      <c r="I346" s="34" t="n"/>
      <c r="J346" s="33" t="n"/>
      <c r="K346" s="33" t="n"/>
      <c r="L346" s="33" t="n"/>
      <c r="M346" s="33" t="n"/>
    </row>
    <row r="347">
      <c r="A347" s="33" t="n"/>
      <c r="B347" s="33" t="n"/>
      <c r="C347" s="33" t="n"/>
      <c r="D347" s="33" t="n"/>
      <c r="E347" s="33" t="n"/>
      <c r="F347" s="33" t="n"/>
      <c r="G347" s="33" t="n"/>
      <c r="H347" s="33" t="n"/>
      <c r="I347" s="34" t="n"/>
      <c r="J347" s="33" t="n"/>
      <c r="K347" s="33" t="n"/>
      <c r="L347" s="33" t="n"/>
      <c r="M347" s="33" t="n"/>
    </row>
    <row r="348">
      <c r="A348" s="33" t="n"/>
      <c r="B348" s="33" t="n"/>
      <c r="C348" s="33" t="n"/>
      <c r="D348" s="33" t="n"/>
      <c r="E348" s="33" t="n"/>
      <c r="F348" s="33" t="n"/>
      <c r="G348" s="33" t="n"/>
      <c r="H348" s="33" t="n"/>
      <c r="I348" s="34" t="n"/>
      <c r="J348" s="33" t="n"/>
      <c r="K348" s="33" t="n"/>
      <c r="L348" s="33" t="n"/>
      <c r="M348" s="33" t="n"/>
    </row>
    <row r="349">
      <c r="A349" s="33" t="n"/>
      <c r="B349" s="33" t="n"/>
      <c r="C349" s="33" t="n"/>
      <c r="D349" s="33" t="n"/>
      <c r="E349" s="33" t="n"/>
      <c r="F349" s="33" t="n"/>
      <c r="G349" s="33" t="n"/>
      <c r="H349" s="33" t="n"/>
      <c r="I349" s="34" t="n"/>
      <c r="J349" s="33" t="n"/>
      <c r="K349" s="33" t="n"/>
      <c r="L349" s="33" t="n"/>
      <c r="M349" s="33" t="n"/>
    </row>
    <row r="350">
      <c r="A350" s="33" t="n"/>
      <c r="B350" s="33" t="n"/>
      <c r="C350" s="33" t="n"/>
      <c r="D350" s="33" t="n"/>
      <c r="E350" s="33" t="n"/>
      <c r="F350" s="33" t="n"/>
      <c r="G350" s="33" t="n"/>
      <c r="H350" s="33" t="n"/>
      <c r="I350" s="34" t="n"/>
      <c r="J350" s="33" t="n"/>
      <c r="K350" s="33" t="n"/>
      <c r="L350" s="33" t="n"/>
      <c r="M350" s="33" t="n"/>
    </row>
    <row r="351">
      <c r="A351" s="33" t="n"/>
      <c r="B351" s="33" t="n"/>
      <c r="C351" s="33" t="n"/>
      <c r="D351" s="33" t="n"/>
      <c r="E351" s="33" t="n"/>
      <c r="F351" s="33" t="n"/>
      <c r="G351" s="33" t="n"/>
      <c r="H351" s="33" t="n"/>
      <c r="I351" s="34" t="n"/>
      <c r="J351" s="33" t="n"/>
      <c r="K351" s="33" t="n"/>
      <c r="L351" s="33" t="n"/>
      <c r="M351" s="33" t="n"/>
    </row>
    <row r="352">
      <c r="A352" s="33" t="n"/>
      <c r="B352" s="33" t="n"/>
      <c r="C352" s="33" t="n"/>
      <c r="D352" s="33" t="n"/>
      <c r="E352" s="33" t="n"/>
      <c r="F352" s="33" t="n"/>
      <c r="G352" s="33" t="n"/>
      <c r="H352" s="33" t="n"/>
      <c r="I352" s="34" t="n"/>
      <c r="J352" s="33" t="n"/>
      <c r="K352" s="33" t="n"/>
      <c r="L352" s="33" t="n"/>
      <c r="M352" s="33" t="n"/>
    </row>
    <row r="353">
      <c r="A353" s="33" t="n"/>
      <c r="B353" s="33" t="n"/>
      <c r="C353" s="33" t="n"/>
      <c r="D353" s="33" t="n"/>
      <c r="E353" s="33" t="n"/>
      <c r="F353" s="33" t="n"/>
      <c r="G353" s="33" t="n"/>
      <c r="H353" s="33" t="n"/>
      <c r="I353" s="34" t="n"/>
      <c r="J353" s="33" t="n"/>
      <c r="K353" s="33" t="n"/>
      <c r="L353" s="33" t="n"/>
      <c r="M353" s="33" t="n"/>
    </row>
    <row r="354">
      <c r="A354" s="33" t="n"/>
      <c r="B354" s="33" t="n"/>
      <c r="C354" s="33" t="n"/>
      <c r="D354" s="33" t="n"/>
      <c r="E354" s="33" t="n"/>
      <c r="F354" s="33" t="n"/>
      <c r="G354" s="33" t="n"/>
      <c r="H354" s="33" t="n"/>
      <c r="I354" s="34" t="n"/>
      <c r="J354" s="33" t="n"/>
      <c r="K354" s="33" t="n"/>
      <c r="L354" s="33" t="n"/>
      <c r="M354" s="33" t="n"/>
    </row>
    <row r="355">
      <c r="A355" s="33" t="n"/>
      <c r="B355" s="33" t="n"/>
      <c r="C355" s="33" t="n"/>
      <c r="D355" s="33" t="n"/>
      <c r="E355" s="33" t="n"/>
      <c r="F355" s="33" t="n"/>
      <c r="G355" s="33" t="n"/>
      <c r="H355" s="33" t="n"/>
      <c r="I355" s="34" t="n"/>
      <c r="J355" s="33" t="n"/>
      <c r="K355" s="33" t="n"/>
      <c r="L355" s="33" t="n"/>
      <c r="M355" s="33" t="n"/>
    </row>
    <row r="356">
      <c r="A356" s="33" t="n"/>
      <c r="B356" s="33" t="n"/>
      <c r="C356" s="33" t="n"/>
      <c r="D356" s="33" t="n"/>
      <c r="E356" s="33" t="n"/>
      <c r="F356" s="33" t="n"/>
      <c r="G356" s="33" t="n"/>
      <c r="H356" s="33" t="n"/>
      <c r="I356" s="34" t="n"/>
      <c r="J356" s="33" t="n"/>
      <c r="K356" s="33" t="n"/>
      <c r="L356" s="33" t="n"/>
      <c r="M356" s="33" t="n"/>
    </row>
    <row r="357">
      <c r="A357" s="33" t="n"/>
      <c r="B357" s="33" t="n"/>
      <c r="C357" s="33" t="n"/>
      <c r="D357" s="33" t="n"/>
      <c r="E357" s="33" t="n"/>
      <c r="F357" s="33" t="n"/>
      <c r="G357" s="33" t="n"/>
      <c r="H357" s="33" t="n"/>
      <c r="I357" s="34" t="n"/>
      <c r="J357" s="33" t="n"/>
      <c r="K357" s="33" t="n"/>
      <c r="L357" s="33" t="n"/>
      <c r="M357" s="33" t="n"/>
    </row>
    <row r="358">
      <c r="A358" s="33" t="n"/>
      <c r="B358" s="33" t="n"/>
      <c r="C358" s="33" t="n"/>
      <c r="D358" s="33" t="n"/>
      <c r="E358" s="33" t="n"/>
      <c r="F358" s="33" t="n"/>
      <c r="G358" s="33" t="n"/>
      <c r="H358" s="33" t="n"/>
      <c r="I358" s="34" t="n"/>
      <c r="J358" s="33" t="n"/>
      <c r="K358" s="33" t="n"/>
      <c r="L358" s="33" t="n"/>
      <c r="M358" s="33" t="n"/>
    </row>
    <row r="359">
      <c r="A359" s="33" t="n"/>
      <c r="B359" s="33" t="n"/>
      <c r="C359" s="33" t="n"/>
      <c r="D359" s="33" t="n"/>
      <c r="E359" s="33" t="n"/>
      <c r="F359" s="33" t="n"/>
      <c r="G359" s="33" t="n"/>
      <c r="H359" s="33" t="n"/>
      <c r="I359" s="34" t="n"/>
      <c r="J359" s="33" t="n"/>
      <c r="K359" s="33" t="n"/>
      <c r="L359" s="33" t="n"/>
      <c r="M359" s="33" t="n"/>
    </row>
    <row r="360">
      <c r="A360" s="33" t="n"/>
      <c r="B360" s="33" t="n"/>
      <c r="C360" s="33" t="n"/>
      <c r="D360" s="33" t="n"/>
      <c r="E360" s="33" t="n"/>
      <c r="F360" s="33" t="n"/>
      <c r="G360" s="33" t="n"/>
      <c r="H360" s="33" t="n"/>
      <c r="I360" s="34" t="n"/>
      <c r="J360" s="33" t="n"/>
      <c r="K360" s="33" t="n"/>
      <c r="L360" s="33" t="n"/>
      <c r="M360" s="33" t="n"/>
    </row>
    <row r="361">
      <c r="A361" s="33" t="n"/>
      <c r="B361" s="33" t="n"/>
      <c r="C361" s="33" t="n"/>
      <c r="D361" s="33" t="n"/>
      <c r="E361" s="33" t="n"/>
      <c r="F361" s="33" t="n"/>
      <c r="G361" s="33" t="n"/>
      <c r="H361" s="33" t="n"/>
      <c r="I361" s="34" t="n"/>
      <c r="J361" s="33" t="n"/>
      <c r="K361" s="33" t="n"/>
      <c r="L361" s="33" t="n"/>
      <c r="M361" s="33" t="n"/>
    </row>
    <row r="362">
      <c r="A362" s="33" t="n"/>
      <c r="B362" s="33" t="n"/>
      <c r="C362" s="33" t="n"/>
      <c r="D362" s="33" t="n"/>
      <c r="E362" s="33" t="n"/>
      <c r="F362" s="33" t="n"/>
      <c r="G362" s="33" t="n"/>
      <c r="H362" s="33" t="n"/>
      <c r="I362" s="34" t="n"/>
      <c r="J362" s="33" t="n"/>
      <c r="K362" s="33" t="n"/>
      <c r="L362" s="33" t="n"/>
      <c r="M362" s="33" t="n"/>
    </row>
    <row r="363">
      <c r="A363" s="33" t="n"/>
      <c r="B363" s="33" t="n"/>
      <c r="C363" s="33" t="n"/>
      <c r="D363" s="33" t="n"/>
      <c r="E363" s="33" t="n"/>
      <c r="F363" s="33" t="n"/>
      <c r="G363" s="33" t="n"/>
      <c r="H363" s="33" t="n"/>
      <c r="I363" s="34" t="n"/>
      <c r="J363" s="33" t="n"/>
      <c r="K363" s="33" t="n"/>
      <c r="L363" s="33" t="n"/>
      <c r="M363" s="33" t="n"/>
    </row>
    <row r="364">
      <c r="A364" s="33" t="n"/>
      <c r="B364" s="33" t="n"/>
      <c r="C364" s="33" t="n"/>
      <c r="D364" s="33" t="n"/>
      <c r="E364" s="33" t="n"/>
      <c r="F364" s="33" t="n"/>
      <c r="G364" s="33" t="n"/>
      <c r="H364" s="33" t="n"/>
      <c r="I364" s="34" t="n"/>
      <c r="J364" s="33" t="n"/>
      <c r="K364" s="33" t="n"/>
      <c r="L364" s="33" t="n"/>
      <c r="M364" s="33" t="n"/>
    </row>
    <row r="365">
      <c r="A365" s="33" t="n"/>
      <c r="B365" s="33" t="n"/>
      <c r="C365" s="33" t="n"/>
      <c r="D365" s="33" t="n"/>
      <c r="E365" s="33" t="n"/>
      <c r="F365" s="33" t="n"/>
      <c r="G365" s="33" t="n"/>
      <c r="H365" s="33" t="n"/>
      <c r="I365" s="34" t="n"/>
      <c r="J365" s="33" t="n"/>
      <c r="K365" s="33" t="n"/>
      <c r="L365" s="33" t="n"/>
      <c r="M365" s="33" t="n"/>
    </row>
    <row r="366">
      <c r="A366" s="33" t="n"/>
      <c r="B366" s="33" t="n"/>
      <c r="C366" s="33" t="n"/>
      <c r="D366" s="33" t="n"/>
      <c r="E366" s="33" t="n"/>
      <c r="F366" s="33" t="n"/>
      <c r="G366" s="33" t="n"/>
      <c r="H366" s="33" t="n"/>
      <c r="I366" s="34" t="n"/>
      <c r="J366" s="33" t="n"/>
      <c r="K366" s="33" t="n"/>
      <c r="L366" s="33" t="n"/>
      <c r="M366" s="33" t="n"/>
    </row>
    <row r="367">
      <c r="A367" s="33" t="n"/>
      <c r="B367" s="33" t="n"/>
      <c r="C367" s="33" t="n"/>
      <c r="D367" s="33" t="n"/>
      <c r="E367" s="33" t="n"/>
      <c r="F367" s="33" t="n"/>
      <c r="G367" s="33" t="n"/>
      <c r="H367" s="33" t="n"/>
      <c r="I367" s="34" t="n"/>
      <c r="J367" s="33" t="n"/>
      <c r="K367" s="33" t="n"/>
      <c r="L367" s="33" t="n"/>
      <c r="M367" s="33" t="n"/>
    </row>
    <row r="368">
      <c r="A368" s="33" t="n"/>
      <c r="B368" s="33" t="n"/>
      <c r="C368" s="33" t="n"/>
      <c r="D368" s="33" t="n"/>
      <c r="E368" s="33" t="n"/>
      <c r="F368" s="33" t="n"/>
      <c r="G368" s="33" t="n"/>
      <c r="H368" s="33" t="n"/>
      <c r="I368" s="34" t="n"/>
      <c r="J368" s="33" t="n"/>
      <c r="K368" s="33" t="n"/>
      <c r="L368" s="33" t="n"/>
      <c r="M368" s="33" t="n"/>
    </row>
    <row r="369">
      <c r="A369" s="33" t="n"/>
      <c r="B369" s="33" t="n"/>
      <c r="C369" s="33" t="n"/>
      <c r="D369" s="33" t="n"/>
      <c r="E369" s="33" t="n"/>
      <c r="F369" s="33" t="n"/>
      <c r="G369" s="33" t="n"/>
      <c r="H369" s="33" t="n"/>
      <c r="I369" s="34" t="n"/>
      <c r="J369" s="33" t="n"/>
      <c r="K369" s="33" t="n"/>
      <c r="L369" s="33" t="n"/>
      <c r="M369" s="33" t="n"/>
    </row>
    <row r="370">
      <c r="A370" s="33" t="n"/>
      <c r="B370" s="33" t="n"/>
      <c r="C370" s="33" t="n"/>
      <c r="D370" s="33" t="n"/>
      <c r="E370" s="33" t="n"/>
      <c r="F370" s="33" t="n"/>
      <c r="G370" s="33" t="n"/>
      <c r="H370" s="33" t="n"/>
      <c r="I370" s="34" t="n"/>
      <c r="J370" s="33" t="n"/>
      <c r="K370" s="33" t="n"/>
      <c r="L370" s="33" t="n"/>
      <c r="M370" s="33" t="n"/>
    </row>
    <row r="371">
      <c r="A371" s="33" t="n"/>
      <c r="B371" s="33" t="n"/>
      <c r="C371" s="33" t="n"/>
      <c r="D371" s="33" t="n"/>
      <c r="E371" s="33" t="n"/>
      <c r="F371" s="33" t="n"/>
      <c r="G371" s="33" t="n"/>
      <c r="H371" s="33" t="n"/>
      <c r="I371" s="34" t="n"/>
      <c r="J371" s="33" t="n"/>
      <c r="K371" s="33" t="n"/>
      <c r="L371" s="33" t="n"/>
      <c r="M371" s="33" t="n"/>
    </row>
    <row r="372">
      <c r="A372" s="33" t="n"/>
      <c r="B372" s="33" t="n"/>
      <c r="C372" s="33" t="n"/>
      <c r="D372" s="33" t="n"/>
      <c r="E372" s="33" t="n"/>
      <c r="F372" s="33" t="n"/>
      <c r="G372" s="33" t="n"/>
      <c r="H372" s="33" t="n"/>
      <c r="I372" s="34" t="n"/>
      <c r="J372" s="33" t="n"/>
      <c r="K372" s="33" t="n"/>
      <c r="L372" s="33" t="n"/>
      <c r="M372" s="33" t="n"/>
    </row>
    <row r="373">
      <c r="A373" s="33" t="n"/>
      <c r="B373" s="33" t="n"/>
      <c r="C373" s="33" t="n"/>
      <c r="D373" s="33" t="n"/>
      <c r="E373" s="33" t="n"/>
      <c r="F373" s="33" t="n"/>
      <c r="G373" s="33" t="n"/>
      <c r="H373" s="33" t="n"/>
      <c r="I373" s="34" t="n"/>
      <c r="J373" s="33" t="n"/>
      <c r="K373" s="33" t="n"/>
      <c r="L373" s="33" t="n"/>
      <c r="M373" s="33" t="n"/>
    </row>
    <row r="374">
      <c r="A374" s="33" t="n"/>
      <c r="B374" s="33" t="n"/>
      <c r="C374" s="33" t="n"/>
      <c r="D374" s="33" t="n"/>
      <c r="E374" s="33" t="n"/>
      <c r="F374" s="33" t="n"/>
      <c r="G374" s="33" t="n"/>
      <c r="H374" s="33" t="n"/>
      <c r="I374" s="34" t="n"/>
      <c r="J374" s="33" t="n"/>
      <c r="K374" s="33" t="n"/>
      <c r="L374" s="33" t="n"/>
      <c r="M374" s="33" t="n"/>
    </row>
    <row r="375">
      <c r="A375" s="33" t="n"/>
      <c r="B375" s="33" t="n"/>
      <c r="C375" s="33" t="n"/>
      <c r="D375" s="33" t="n"/>
      <c r="E375" s="33" t="n"/>
      <c r="F375" s="33" t="n"/>
      <c r="G375" s="33" t="n"/>
      <c r="H375" s="33" t="n"/>
      <c r="I375" s="34" t="n"/>
      <c r="J375" s="33" t="n"/>
      <c r="K375" s="33" t="n"/>
      <c r="L375" s="33" t="n"/>
      <c r="M375" s="33" t="n"/>
    </row>
    <row r="376">
      <c r="A376" s="33" t="n"/>
      <c r="B376" s="33" t="n"/>
      <c r="C376" s="33" t="n"/>
      <c r="D376" s="33" t="n"/>
      <c r="E376" s="33" t="n"/>
      <c r="F376" s="33" t="n"/>
      <c r="G376" s="33" t="n"/>
      <c r="H376" s="33" t="n"/>
      <c r="I376" s="34" t="n"/>
      <c r="J376" s="33" t="n"/>
      <c r="K376" s="33" t="n"/>
      <c r="L376" s="33" t="n"/>
      <c r="M376" s="33" t="n"/>
    </row>
    <row r="377">
      <c r="A377" s="33" t="n"/>
      <c r="B377" s="33" t="n"/>
      <c r="C377" s="33" t="n"/>
      <c r="D377" s="33" t="n"/>
      <c r="E377" s="33" t="n"/>
      <c r="F377" s="33" t="n"/>
      <c r="G377" s="33" t="n"/>
      <c r="H377" s="33" t="n"/>
      <c r="I377" s="34" t="n"/>
      <c r="J377" s="33" t="n"/>
      <c r="K377" s="33" t="n"/>
      <c r="L377" s="33" t="n"/>
      <c r="M377" s="33" t="n"/>
    </row>
    <row r="378">
      <c r="A378" s="33" t="n"/>
      <c r="B378" s="33" t="n"/>
      <c r="C378" s="33" t="n"/>
      <c r="D378" s="33" t="n"/>
      <c r="E378" s="33" t="n"/>
      <c r="F378" s="33" t="n"/>
      <c r="G378" s="33" t="n"/>
      <c r="H378" s="33" t="n"/>
      <c r="I378" s="34" t="n"/>
      <c r="J378" s="33" t="n"/>
      <c r="K378" s="33" t="n"/>
      <c r="L378" s="33" t="n"/>
      <c r="M378" s="33" t="n"/>
    </row>
    <row r="379">
      <c r="A379" s="33" t="n"/>
      <c r="B379" s="33" t="n"/>
      <c r="C379" s="33" t="n"/>
      <c r="D379" s="33" t="n"/>
      <c r="E379" s="33" t="n"/>
      <c r="F379" s="33" t="n"/>
      <c r="G379" s="33" t="n"/>
      <c r="H379" s="33" t="n"/>
      <c r="I379" s="34" t="n"/>
      <c r="J379" s="33" t="n"/>
      <c r="K379" s="33" t="n"/>
      <c r="L379" s="33" t="n"/>
      <c r="M379" s="33" t="n"/>
    </row>
    <row r="380">
      <c r="A380" s="33" t="n"/>
      <c r="B380" s="33" t="n"/>
      <c r="C380" s="33" t="n"/>
      <c r="D380" s="33" t="n"/>
      <c r="E380" s="33" t="n"/>
      <c r="F380" s="33" t="n"/>
      <c r="G380" s="33" t="n"/>
      <c r="H380" s="33" t="n"/>
      <c r="I380" s="34" t="n"/>
      <c r="J380" s="33" t="n"/>
      <c r="K380" s="33" t="n"/>
      <c r="L380" s="33" t="n"/>
      <c r="M380" s="33" t="n"/>
    </row>
    <row r="381">
      <c r="A381" s="33" t="n"/>
      <c r="B381" s="33" t="n"/>
      <c r="C381" s="33" t="n"/>
      <c r="D381" s="33" t="n"/>
      <c r="E381" s="33" t="n"/>
      <c r="F381" s="33" t="n"/>
      <c r="G381" s="33" t="n"/>
      <c r="H381" s="33" t="n"/>
      <c r="I381" s="34" t="n"/>
      <c r="J381" s="33" t="n"/>
      <c r="K381" s="33" t="n"/>
      <c r="L381" s="33" t="n"/>
      <c r="M381" s="33" t="n"/>
    </row>
    <row r="382">
      <c r="A382" s="33" t="n"/>
      <c r="B382" s="33" t="n"/>
      <c r="C382" s="33" t="n"/>
      <c r="D382" s="33" t="n"/>
      <c r="E382" s="33" t="n"/>
      <c r="F382" s="33" t="n"/>
      <c r="G382" s="33" t="n"/>
      <c r="H382" s="33" t="n"/>
      <c r="I382" s="34" t="n"/>
      <c r="J382" s="33" t="n"/>
      <c r="K382" s="33" t="n"/>
      <c r="L382" s="33" t="n"/>
      <c r="M382" s="33" t="n"/>
    </row>
    <row r="383">
      <c r="A383" s="33" t="n"/>
      <c r="B383" s="33" t="n"/>
      <c r="C383" s="33" t="n"/>
      <c r="D383" s="33" t="n"/>
      <c r="E383" s="33" t="n"/>
      <c r="F383" s="33" t="n"/>
      <c r="G383" s="33" t="n"/>
      <c r="H383" s="33" t="n"/>
      <c r="I383" s="34" t="n"/>
      <c r="J383" s="33" t="n"/>
      <c r="K383" s="33" t="n"/>
      <c r="L383" s="33" t="n"/>
      <c r="M383" s="33" t="n"/>
    </row>
    <row r="384">
      <c r="A384" s="33" t="n"/>
      <c r="B384" s="33" t="n"/>
      <c r="C384" s="33" t="n"/>
      <c r="D384" s="33" t="n"/>
      <c r="E384" s="33" t="n"/>
      <c r="F384" s="33" t="n"/>
      <c r="G384" s="33" t="n"/>
      <c r="H384" s="33" t="n"/>
      <c r="I384" s="34" t="n"/>
      <c r="J384" s="33" t="n"/>
      <c r="K384" s="33" t="n"/>
      <c r="L384" s="33" t="n"/>
      <c r="M384" s="33" t="n"/>
    </row>
    <row r="385">
      <c r="A385" s="33" t="n"/>
      <c r="B385" s="33" t="n"/>
      <c r="C385" s="33" t="n"/>
      <c r="D385" s="33" t="n"/>
      <c r="E385" s="33" t="n"/>
      <c r="F385" s="33" t="n"/>
      <c r="G385" s="33" t="n"/>
      <c r="H385" s="33" t="n"/>
      <c r="I385" s="34" t="n"/>
      <c r="J385" s="33" t="n"/>
      <c r="K385" s="33" t="n"/>
      <c r="L385" s="33" t="n"/>
      <c r="M385" s="33" t="n"/>
    </row>
    <row r="386">
      <c r="A386" s="33" t="n"/>
      <c r="B386" s="33" t="n"/>
      <c r="C386" s="33" t="n"/>
      <c r="D386" s="33" t="n"/>
      <c r="E386" s="33" t="n"/>
      <c r="F386" s="33" t="n"/>
      <c r="G386" s="33" t="n"/>
      <c r="H386" s="33" t="n"/>
      <c r="I386" s="34" t="n"/>
      <c r="J386" s="33" t="n"/>
      <c r="K386" s="33" t="n"/>
      <c r="L386" s="33" t="n"/>
      <c r="M386" s="33" t="n"/>
    </row>
    <row r="387">
      <c r="A387" s="33" t="n"/>
      <c r="B387" s="33" t="n"/>
      <c r="C387" s="33" t="n"/>
      <c r="D387" s="33" t="n"/>
      <c r="E387" s="33" t="n"/>
      <c r="F387" s="33" t="n"/>
      <c r="G387" s="33" t="n"/>
      <c r="H387" s="33" t="n"/>
      <c r="I387" s="34" t="n"/>
      <c r="J387" s="33" t="n"/>
      <c r="K387" s="33" t="n"/>
      <c r="L387" s="33" t="n"/>
      <c r="M387" s="33" t="n"/>
    </row>
    <row r="388">
      <c r="A388" s="33" t="n"/>
      <c r="B388" s="33" t="n"/>
      <c r="C388" s="33" t="n"/>
      <c r="D388" s="33" t="n"/>
      <c r="E388" s="33" t="n"/>
      <c r="F388" s="33" t="n"/>
      <c r="G388" s="33" t="n"/>
      <c r="H388" s="33" t="n"/>
      <c r="I388" s="34" t="n"/>
      <c r="J388" s="33" t="n"/>
      <c r="K388" s="33" t="n"/>
      <c r="L388" s="33" t="n"/>
      <c r="M388" s="33" t="n"/>
    </row>
    <row r="389">
      <c r="A389" s="33" t="n"/>
      <c r="B389" s="33" t="n"/>
      <c r="C389" s="33" t="n"/>
      <c r="D389" s="33" t="n"/>
      <c r="E389" s="33" t="n"/>
      <c r="F389" s="33" t="n"/>
      <c r="G389" s="33" t="n"/>
      <c r="H389" s="33" t="n"/>
      <c r="I389" s="34" t="n"/>
      <c r="J389" s="33" t="n"/>
      <c r="K389" s="33" t="n"/>
      <c r="L389" s="33" t="n"/>
      <c r="M389" s="33" t="n"/>
    </row>
    <row r="390">
      <c r="A390" s="33" t="n"/>
      <c r="B390" s="33" t="n"/>
      <c r="C390" s="33" t="n"/>
      <c r="D390" s="33" t="n"/>
      <c r="E390" s="33" t="n"/>
      <c r="F390" s="33" t="n"/>
      <c r="G390" s="33" t="n"/>
      <c r="H390" s="33" t="n"/>
      <c r="I390" s="34" t="n"/>
      <c r="J390" s="33" t="n"/>
      <c r="K390" s="33" t="n"/>
      <c r="L390" s="33" t="n"/>
      <c r="M390" s="33" t="n"/>
    </row>
    <row r="391">
      <c r="A391" s="33" t="n"/>
      <c r="B391" s="33" t="n"/>
      <c r="C391" s="33" t="n"/>
      <c r="D391" s="33" t="n"/>
      <c r="E391" s="33" t="n"/>
      <c r="F391" s="33" t="n"/>
      <c r="G391" s="33" t="n"/>
      <c r="H391" s="33" t="n"/>
      <c r="I391" s="34" t="n"/>
      <c r="J391" s="33" t="n"/>
      <c r="K391" s="33" t="n"/>
      <c r="L391" s="33" t="n"/>
      <c r="M391" s="33" t="n"/>
    </row>
    <row r="392">
      <c r="A392" s="33" t="n"/>
      <c r="B392" s="33" t="n"/>
      <c r="C392" s="33" t="n"/>
      <c r="D392" s="33" t="n"/>
      <c r="E392" s="33" t="n"/>
      <c r="F392" s="33" t="n"/>
      <c r="G392" s="33" t="n"/>
      <c r="H392" s="33" t="n"/>
      <c r="I392" s="34" t="n"/>
      <c r="J392" s="33" t="n"/>
      <c r="K392" s="33" t="n"/>
      <c r="L392" s="33" t="n"/>
      <c r="M392" s="33" t="n"/>
    </row>
    <row r="393">
      <c r="A393" s="33" t="n"/>
      <c r="B393" s="33" t="n"/>
      <c r="C393" s="33" t="n"/>
      <c r="D393" s="33" t="n"/>
      <c r="E393" s="33" t="n"/>
      <c r="F393" s="33" t="n"/>
      <c r="G393" s="33" t="n"/>
      <c r="H393" s="33" t="n"/>
      <c r="I393" s="34" t="n"/>
      <c r="J393" s="33" t="n"/>
      <c r="K393" s="33" t="n"/>
      <c r="L393" s="33" t="n"/>
      <c r="M393" s="33" t="n"/>
    </row>
    <row r="394">
      <c r="A394" s="33" t="n"/>
      <c r="B394" s="33" t="n"/>
      <c r="C394" s="33" t="n"/>
      <c r="D394" s="33" t="n"/>
      <c r="E394" s="33" t="n"/>
      <c r="F394" s="33" t="n"/>
      <c r="G394" s="33" t="n"/>
      <c r="H394" s="33" t="n"/>
      <c r="I394" s="34" t="n"/>
      <c r="J394" s="33" t="n"/>
      <c r="K394" s="33" t="n"/>
      <c r="L394" s="33" t="n"/>
      <c r="M394" s="33" t="n"/>
    </row>
    <row r="395">
      <c r="A395" s="33" t="n"/>
      <c r="B395" s="33" t="n"/>
      <c r="C395" s="33" t="n"/>
      <c r="D395" s="33" t="n"/>
      <c r="E395" s="33" t="n"/>
      <c r="F395" s="33" t="n"/>
      <c r="G395" s="33" t="n"/>
      <c r="H395" s="33" t="n"/>
      <c r="I395" s="34" t="n"/>
      <c r="J395" s="33" t="n"/>
      <c r="K395" s="33" t="n"/>
      <c r="L395" s="33" t="n"/>
      <c r="M395" s="33" t="n"/>
    </row>
    <row r="396">
      <c r="A396" s="33" t="n"/>
      <c r="B396" s="33" t="n"/>
      <c r="C396" s="33" t="n"/>
      <c r="D396" s="33" t="n"/>
      <c r="E396" s="33" t="n"/>
      <c r="F396" s="33" t="n"/>
      <c r="G396" s="33" t="n"/>
      <c r="H396" s="33" t="n"/>
      <c r="I396" s="34" t="n"/>
      <c r="J396" s="33" t="n"/>
      <c r="K396" s="33" t="n"/>
      <c r="L396" s="33" t="n"/>
      <c r="M396" s="33" t="n"/>
    </row>
    <row r="397">
      <c r="A397" s="33" t="n"/>
      <c r="B397" s="33" t="n"/>
      <c r="C397" s="33" t="n"/>
      <c r="D397" s="33" t="n"/>
      <c r="E397" s="33" t="n"/>
      <c r="F397" s="33" t="n"/>
      <c r="G397" s="33" t="n"/>
      <c r="H397" s="33" t="n"/>
      <c r="I397" s="34" t="n"/>
      <c r="J397" s="33" t="n"/>
      <c r="K397" s="33" t="n"/>
      <c r="L397" s="33" t="n"/>
      <c r="M397" s="33" t="n"/>
    </row>
    <row r="398">
      <c r="A398" s="33" t="n"/>
      <c r="B398" s="33" t="n"/>
      <c r="C398" s="33" t="n"/>
      <c r="D398" s="33" t="n"/>
      <c r="E398" s="33" t="n"/>
      <c r="F398" s="33" t="n"/>
      <c r="G398" s="33" t="n"/>
      <c r="H398" s="33" t="n"/>
      <c r="I398" s="34" t="n"/>
      <c r="J398" s="33" t="n"/>
      <c r="K398" s="33" t="n"/>
      <c r="L398" s="33" t="n"/>
      <c r="M398" s="33" t="n"/>
    </row>
    <row r="399">
      <c r="A399" s="33" t="n"/>
      <c r="B399" s="33" t="n"/>
      <c r="C399" s="33" t="n"/>
      <c r="D399" s="33" t="n"/>
      <c r="E399" s="33" t="n"/>
      <c r="F399" s="33" t="n"/>
      <c r="G399" s="33" t="n"/>
      <c r="H399" s="33" t="n"/>
      <c r="I399" s="34" t="n"/>
      <c r="J399" s="33" t="n"/>
      <c r="K399" s="33" t="n"/>
      <c r="L399" s="33" t="n"/>
      <c r="M399" s="33" t="n"/>
    </row>
    <row r="400">
      <c r="A400" s="33" t="n"/>
      <c r="B400" s="33" t="n"/>
      <c r="C400" s="33" t="n"/>
      <c r="D400" s="33" t="n"/>
      <c r="E400" s="33" t="n"/>
      <c r="F400" s="33" t="n"/>
      <c r="G400" s="33" t="n"/>
      <c r="H400" s="33" t="n"/>
      <c r="I400" s="34" t="n"/>
      <c r="J400" s="33" t="n"/>
      <c r="K400" s="33" t="n"/>
      <c r="L400" s="33" t="n"/>
      <c r="M400" s="33" t="n"/>
    </row>
    <row r="401">
      <c r="A401" s="33" t="n"/>
      <c r="B401" s="33" t="n"/>
      <c r="C401" s="33" t="n"/>
      <c r="D401" s="33" t="n"/>
      <c r="E401" s="33" t="n"/>
      <c r="F401" s="33" t="n"/>
      <c r="G401" s="33" t="n"/>
      <c r="H401" s="33" t="n"/>
      <c r="I401" s="34" t="n"/>
      <c r="J401" s="33" t="n"/>
      <c r="K401" s="33" t="n"/>
      <c r="L401" s="33" t="n"/>
      <c r="M401" s="33" t="n"/>
    </row>
    <row r="402">
      <c r="A402" s="33" t="n"/>
      <c r="B402" s="33" t="n"/>
      <c r="C402" s="33" t="n"/>
      <c r="D402" s="33" t="n"/>
      <c r="E402" s="33" t="n"/>
      <c r="F402" s="33" t="n"/>
      <c r="G402" s="33" t="n"/>
      <c r="H402" s="33" t="n"/>
      <c r="I402" s="34" t="n"/>
      <c r="J402" s="33" t="n"/>
      <c r="K402" s="33" t="n"/>
      <c r="L402" s="33" t="n"/>
      <c r="M402" s="33" t="n"/>
    </row>
    <row r="403">
      <c r="A403" s="33" t="n"/>
      <c r="B403" s="33" t="n"/>
      <c r="C403" s="33" t="n"/>
      <c r="D403" s="33" t="n"/>
      <c r="E403" s="33" t="n"/>
      <c r="F403" s="33" t="n"/>
      <c r="G403" s="33" t="n"/>
      <c r="H403" s="33" t="n"/>
      <c r="I403" s="34" t="n"/>
      <c r="J403" s="33" t="n"/>
      <c r="K403" s="33" t="n"/>
      <c r="L403" s="33" t="n"/>
      <c r="M403" s="33" t="n"/>
    </row>
    <row r="404">
      <c r="A404" s="33" t="n"/>
      <c r="B404" s="33" t="n"/>
      <c r="C404" s="33" t="n"/>
      <c r="D404" s="33" t="n"/>
      <c r="E404" s="33" t="n"/>
      <c r="F404" s="33" t="n"/>
      <c r="G404" s="33" t="n"/>
      <c r="H404" s="33" t="n"/>
      <c r="I404" s="34" t="n"/>
      <c r="J404" s="33" t="n"/>
      <c r="K404" s="33" t="n"/>
      <c r="L404" s="33" t="n"/>
      <c r="M404" s="33" t="n"/>
    </row>
    <row r="405">
      <c r="A405" s="33" t="n"/>
      <c r="B405" s="33" t="n"/>
      <c r="C405" s="33" t="n"/>
      <c r="D405" s="33" t="n"/>
      <c r="E405" s="33" t="n"/>
      <c r="F405" s="33" t="n"/>
      <c r="G405" s="33" t="n"/>
      <c r="H405" s="33" t="n"/>
      <c r="I405" s="34" t="n"/>
      <c r="J405" s="33" t="n"/>
      <c r="K405" s="33" t="n"/>
      <c r="L405" s="33" t="n"/>
      <c r="M405" s="33" t="n"/>
    </row>
    <row r="406">
      <c r="A406" s="33" t="n"/>
      <c r="B406" s="33" t="n"/>
      <c r="C406" s="33" t="n"/>
      <c r="D406" s="33" t="n"/>
      <c r="E406" s="33" t="n"/>
      <c r="F406" s="33" t="n"/>
      <c r="G406" s="33" t="n"/>
      <c r="H406" s="33" t="n"/>
      <c r="I406" s="34" t="n"/>
      <c r="J406" s="33" t="n"/>
      <c r="K406" s="33" t="n"/>
      <c r="L406" s="33" t="n"/>
      <c r="M406" s="33" t="n"/>
    </row>
    <row r="407">
      <c r="A407" s="33" t="n"/>
      <c r="B407" s="33" t="n"/>
      <c r="C407" s="33" t="n"/>
      <c r="D407" s="33" t="n"/>
      <c r="E407" s="33" t="n"/>
      <c r="F407" s="33" t="n"/>
      <c r="G407" s="33" t="n"/>
      <c r="H407" s="33" t="n"/>
      <c r="I407" s="34" t="n"/>
      <c r="J407" s="33" t="n"/>
      <c r="K407" s="33" t="n"/>
      <c r="L407" s="33" t="n"/>
      <c r="M407" s="33" t="n"/>
    </row>
    <row r="408">
      <c r="A408" s="33" t="n"/>
      <c r="B408" s="33" t="n"/>
      <c r="C408" s="33" t="n"/>
      <c r="D408" s="33" t="n"/>
      <c r="E408" s="33" t="n"/>
      <c r="F408" s="33" t="n"/>
      <c r="G408" s="33" t="n"/>
      <c r="H408" s="33" t="n"/>
      <c r="I408" s="34" t="n"/>
      <c r="J408" s="33" t="n"/>
      <c r="K408" s="33" t="n"/>
      <c r="L408" s="33" t="n"/>
      <c r="M408" s="33" t="n"/>
    </row>
    <row r="409">
      <c r="A409" s="33" t="n"/>
      <c r="B409" s="33" t="n"/>
      <c r="C409" s="33" t="n"/>
      <c r="D409" s="33" t="n"/>
      <c r="E409" s="33" t="n"/>
      <c r="F409" s="33" t="n"/>
      <c r="G409" s="33" t="n"/>
      <c r="H409" s="33" t="n"/>
      <c r="I409" s="34" t="n"/>
      <c r="J409" s="33" t="n"/>
      <c r="K409" s="33" t="n"/>
      <c r="L409" s="33" t="n"/>
      <c r="M409" s="33" t="n"/>
    </row>
    <row r="410">
      <c r="A410" s="33" t="n"/>
      <c r="B410" s="33" t="n"/>
      <c r="C410" s="33" t="n"/>
      <c r="D410" s="33" t="n"/>
      <c r="E410" s="33" t="n"/>
      <c r="F410" s="33" t="n"/>
      <c r="G410" s="33" t="n"/>
      <c r="H410" s="33" t="n"/>
      <c r="I410" s="34" t="n"/>
      <c r="J410" s="33" t="n"/>
      <c r="K410" s="33" t="n"/>
      <c r="L410" s="33" t="n"/>
      <c r="M410" s="33" t="n"/>
    </row>
    <row r="411">
      <c r="A411" s="33" t="n"/>
      <c r="B411" s="33" t="n"/>
      <c r="C411" s="33" t="n"/>
      <c r="D411" s="33" t="n"/>
      <c r="E411" s="33" t="n"/>
      <c r="F411" s="33" t="n"/>
      <c r="G411" s="33" t="n"/>
      <c r="H411" s="33" t="n"/>
      <c r="I411" s="34" t="n"/>
      <c r="J411" s="33" t="n"/>
      <c r="K411" s="33" t="n"/>
      <c r="L411" s="33" t="n"/>
      <c r="M411" s="33" t="n"/>
    </row>
    <row r="412">
      <c r="A412" s="33" t="n"/>
      <c r="B412" s="33" t="n"/>
      <c r="C412" s="33" t="n"/>
      <c r="D412" s="33" t="n"/>
      <c r="E412" s="33" t="n"/>
      <c r="F412" s="33" t="n"/>
      <c r="G412" s="33" t="n"/>
      <c r="H412" s="33" t="n"/>
      <c r="I412" s="34" t="n"/>
      <c r="J412" s="33" t="n"/>
      <c r="K412" s="33" t="n"/>
      <c r="L412" s="33" t="n"/>
      <c r="M412" s="33" t="n"/>
    </row>
    <row r="413">
      <c r="A413" s="33" t="n"/>
      <c r="B413" s="33" t="n"/>
      <c r="C413" s="33" t="n"/>
      <c r="D413" s="33" t="n"/>
      <c r="E413" s="33" t="n"/>
      <c r="F413" s="33" t="n"/>
      <c r="G413" s="33" t="n"/>
      <c r="H413" s="33" t="n"/>
      <c r="I413" s="34" t="n"/>
      <c r="J413" s="33" t="n"/>
      <c r="K413" s="33" t="n"/>
      <c r="L413" s="33" t="n"/>
      <c r="M413" s="33" t="n"/>
    </row>
    <row r="414">
      <c r="A414" s="33" t="n"/>
      <c r="B414" s="33" t="n"/>
      <c r="C414" s="33" t="n"/>
      <c r="D414" s="33" t="n"/>
      <c r="E414" s="33" t="n"/>
      <c r="F414" s="33" t="n"/>
      <c r="G414" s="33" t="n"/>
      <c r="H414" s="33" t="n"/>
      <c r="I414" s="34" t="n"/>
      <c r="J414" s="33" t="n"/>
      <c r="K414" s="33" t="n"/>
      <c r="L414" s="33" t="n"/>
      <c r="M414" s="33" t="n"/>
    </row>
    <row r="415">
      <c r="A415" s="33" t="n"/>
      <c r="B415" s="33" t="n"/>
      <c r="C415" s="33" t="n"/>
      <c r="D415" s="33" t="n"/>
      <c r="E415" s="33" t="n"/>
      <c r="F415" s="33" t="n"/>
      <c r="G415" s="33" t="n"/>
      <c r="H415" s="33" t="n"/>
      <c r="I415" s="34" t="n"/>
      <c r="J415" s="33" t="n"/>
      <c r="K415" s="33" t="n"/>
      <c r="L415" s="33" t="n"/>
      <c r="M415" s="33" t="n"/>
    </row>
    <row r="416">
      <c r="A416" s="33" t="n"/>
      <c r="B416" s="33" t="n"/>
      <c r="C416" s="33" t="n"/>
      <c r="D416" s="33" t="n"/>
      <c r="E416" s="33" t="n"/>
      <c r="F416" s="33" t="n"/>
      <c r="G416" s="33" t="n"/>
      <c r="H416" s="33" t="n"/>
      <c r="I416" s="34" t="n"/>
      <c r="J416" s="33" t="n"/>
      <c r="K416" s="33" t="n"/>
      <c r="L416" s="33" t="n"/>
      <c r="M416" s="33" t="n"/>
    </row>
    <row r="417">
      <c r="A417" s="33" t="n"/>
      <c r="B417" s="33" t="n"/>
      <c r="C417" s="33" t="n"/>
      <c r="D417" s="33" t="n"/>
      <c r="E417" s="33" t="n"/>
      <c r="F417" s="33" t="n"/>
      <c r="G417" s="33" t="n"/>
      <c r="H417" s="33" t="n"/>
      <c r="I417" s="34" t="n"/>
      <c r="J417" s="33" t="n"/>
      <c r="K417" s="33" t="n"/>
      <c r="L417" s="33" t="n"/>
      <c r="M417" s="33" t="n"/>
    </row>
    <row r="418">
      <c r="A418" s="33" t="n"/>
      <c r="B418" s="33" t="n"/>
      <c r="C418" s="33" t="n"/>
      <c r="D418" s="33" t="n"/>
      <c r="E418" s="33" t="n"/>
      <c r="F418" s="33" t="n"/>
      <c r="G418" s="33" t="n"/>
      <c r="H418" s="33" t="n"/>
      <c r="I418" s="34" t="n"/>
      <c r="J418" s="33" t="n"/>
      <c r="K418" s="33" t="n"/>
      <c r="L418" s="33" t="n"/>
      <c r="M418" s="33" t="n"/>
    </row>
    <row r="419">
      <c r="A419" s="33" t="n"/>
      <c r="B419" s="33" t="n"/>
      <c r="C419" s="33" t="n"/>
      <c r="D419" s="33" t="n"/>
      <c r="E419" s="33" t="n"/>
      <c r="F419" s="33" t="n"/>
      <c r="G419" s="33" t="n"/>
      <c r="H419" s="33" t="n"/>
      <c r="I419" s="34" t="n"/>
      <c r="J419" s="33" t="n"/>
      <c r="K419" s="33" t="n"/>
      <c r="L419" s="33" t="n"/>
      <c r="M419" s="33" t="n"/>
    </row>
    <row r="420">
      <c r="A420" s="33" t="n"/>
      <c r="B420" s="33" t="n"/>
      <c r="C420" s="33" t="n"/>
      <c r="D420" s="33" t="n"/>
      <c r="E420" s="33" t="n"/>
      <c r="F420" s="33" t="n"/>
      <c r="G420" s="33" t="n"/>
      <c r="H420" s="33" t="n"/>
      <c r="I420" s="34" t="n"/>
      <c r="J420" s="33" t="n"/>
      <c r="K420" s="33" t="n"/>
      <c r="L420" s="33" t="n"/>
      <c r="M420" s="33" t="n"/>
    </row>
    <row r="421">
      <c r="A421" s="33" t="n"/>
      <c r="B421" s="33" t="n"/>
      <c r="C421" s="33" t="n"/>
      <c r="D421" s="33" t="n"/>
      <c r="E421" s="33" t="n"/>
      <c r="F421" s="33" t="n"/>
      <c r="G421" s="33" t="n"/>
      <c r="H421" s="33" t="n"/>
      <c r="I421" s="34" t="n"/>
      <c r="J421" s="33" t="n"/>
      <c r="K421" s="33" t="n"/>
      <c r="L421" s="33" t="n"/>
      <c r="M421" s="33" t="n"/>
    </row>
    <row r="422">
      <c r="A422" s="33" t="n"/>
      <c r="B422" s="33" t="n"/>
      <c r="C422" s="33" t="n"/>
      <c r="D422" s="33" t="n"/>
      <c r="E422" s="33" t="n"/>
      <c r="F422" s="33" t="n"/>
      <c r="G422" s="33" t="n"/>
      <c r="H422" s="33" t="n"/>
      <c r="I422" s="34" t="n"/>
      <c r="J422" s="33" t="n"/>
      <c r="K422" s="33" t="n"/>
      <c r="L422" s="33" t="n"/>
      <c r="M422" s="33" t="n"/>
    </row>
    <row r="423">
      <c r="A423" s="33" t="n"/>
      <c r="B423" s="33" t="n"/>
      <c r="C423" s="33" t="n"/>
      <c r="D423" s="33" t="n"/>
      <c r="E423" s="33" t="n"/>
      <c r="F423" s="33" t="n"/>
      <c r="G423" s="33" t="n"/>
      <c r="H423" s="33" t="n"/>
      <c r="I423" s="34" t="n"/>
      <c r="J423" s="33" t="n"/>
      <c r="K423" s="33" t="n"/>
      <c r="L423" s="33" t="n"/>
      <c r="M423" s="33" t="n"/>
    </row>
    <row r="424">
      <c r="A424" s="33" t="n"/>
      <c r="B424" s="33" t="n"/>
      <c r="C424" s="33" t="n"/>
      <c r="D424" s="33" t="n"/>
      <c r="E424" s="33" t="n"/>
      <c r="F424" s="33" t="n"/>
      <c r="G424" s="33" t="n"/>
      <c r="H424" s="33" t="n"/>
      <c r="I424" s="34" t="n"/>
      <c r="J424" s="33" t="n"/>
      <c r="K424" s="33" t="n"/>
      <c r="L424" s="33" t="n"/>
      <c r="M424" s="33" t="n"/>
    </row>
    <row r="425">
      <c r="A425" s="33" t="n"/>
      <c r="B425" s="33" t="n"/>
      <c r="C425" s="33" t="n"/>
      <c r="D425" s="33" t="n"/>
      <c r="E425" s="33" t="n"/>
      <c r="F425" s="33" t="n"/>
      <c r="G425" s="33" t="n"/>
      <c r="H425" s="33" t="n"/>
      <c r="I425" s="34" t="n"/>
      <c r="J425" s="33" t="n"/>
      <c r="K425" s="33" t="n"/>
      <c r="L425" s="33" t="n"/>
      <c r="M425" s="33" t="n"/>
    </row>
    <row r="426">
      <c r="A426" s="33" t="n"/>
      <c r="B426" s="33" t="n"/>
      <c r="C426" s="33" t="n"/>
      <c r="D426" s="33" t="n"/>
      <c r="E426" s="33" t="n"/>
      <c r="F426" s="33" t="n"/>
      <c r="G426" s="33" t="n"/>
      <c r="H426" s="33" t="n"/>
      <c r="I426" s="34" t="n"/>
      <c r="J426" s="33" t="n"/>
      <c r="K426" s="33" t="n"/>
      <c r="L426" s="33" t="n"/>
      <c r="M426" s="33" t="n"/>
    </row>
    <row r="427">
      <c r="A427" s="33" t="n"/>
      <c r="B427" s="33" t="n"/>
      <c r="C427" s="33" t="n"/>
      <c r="D427" s="33" t="n"/>
      <c r="E427" s="33" t="n"/>
      <c r="F427" s="33" t="n"/>
      <c r="G427" s="33" t="n"/>
      <c r="H427" s="33" t="n"/>
      <c r="I427" s="34" t="n"/>
      <c r="J427" s="33" t="n"/>
      <c r="K427" s="33" t="n"/>
      <c r="L427" s="33" t="n"/>
      <c r="M427" s="33" t="n"/>
    </row>
    <row r="428">
      <c r="A428" s="33" t="n"/>
      <c r="B428" s="33" t="n"/>
      <c r="C428" s="33" t="n"/>
      <c r="D428" s="33" t="n"/>
      <c r="E428" s="33" t="n"/>
      <c r="F428" s="33" t="n"/>
      <c r="G428" s="33" t="n"/>
      <c r="H428" s="33" t="n"/>
      <c r="I428" s="34" t="n"/>
      <c r="J428" s="33" t="n"/>
      <c r="K428" s="33" t="n"/>
      <c r="L428" s="33" t="n"/>
      <c r="M428" s="33" t="n"/>
    </row>
    <row r="429">
      <c r="A429" s="33" t="n"/>
      <c r="B429" s="33" t="n"/>
      <c r="C429" s="33" t="n"/>
      <c r="D429" s="33" t="n"/>
      <c r="E429" s="33" t="n"/>
      <c r="F429" s="33" t="n"/>
      <c r="G429" s="33" t="n"/>
      <c r="H429" s="33" t="n"/>
      <c r="I429" s="34" t="n"/>
      <c r="J429" s="33" t="n"/>
      <c r="K429" s="33" t="n"/>
      <c r="L429" s="33" t="n"/>
      <c r="M429" s="33" t="n"/>
    </row>
    <row r="430">
      <c r="A430" s="33" t="n"/>
      <c r="B430" s="33" t="n"/>
      <c r="C430" s="33" t="n"/>
      <c r="D430" s="33" t="n"/>
      <c r="E430" s="33" t="n"/>
      <c r="F430" s="33" t="n"/>
      <c r="G430" s="33" t="n"/>
      <c r="H430" s="33" t="n"/>
      <c r="I430" s="34" t="n"/>
      <c r="J430" s="33" t="n"/>
      <c r="K430" s="33" t="n"/>
      <c r="L430" s="33" t="n"/>
      <c r="M430" s="33" t="n"/>
    </row>
    <row r="431">
      <c r="A431" s="33" t="n"/>
      <c r="B431" s="33" t="n"/>
      <c r="C431" s="33" t="n"/>
      <c r="D431" s="33" t="n"/>
      <c r="E431" s="33" t="n"/>
      <c r="F431" s="33" t="n"/>
      <c r="G431" s="33" t="n"/>
      <c r="H431" s="33" t="n"/>
      <c r="I431" s="34" t="n"/>
      <c r="J431" s="33" t="n"/>
      <c r="K431" s="33" t="n"/>
      <c r="L431" s="33" t="n"/>
      <c r="M431" s="33" t="n"/>
    </row>
    <row r="432">
      <c r="A432" s="33" t="n"/>
      <c r="B432" s="33" t="n"/>
      <c r="C432" s="33" t="n"/>
      <c r="D432" s="33" t="n"/>
      <c r="E432" s="33" t="n"/>
      <c r="F432" s="33" t="n"/>
      <c r="G432" s="33" t="n"/>
      <c r="H432" s="33" t="n"/>
      <c r="I432" s="34" t="n"/>
      <c r="J432" s="33" t="n"/>
      <c r="K432" s="33" t="n"/>
      <c r="L432" s="33" t="n"/>
      <c r="M432" s="33" t="n"/>
    </row>
    <row r="433">
      <c r="A433" s="33" t="n"/>
      <c r="B433" s="33" t="n"/>
      <c r="C433" s="33" t="n"/>
      <c r="D433" s="33" t="n"/>
      <c r="E433" s="33" t="n"/>
      <c r="F433" s="33" t="n"/>
      <c r="G433" s="33" t="n"/>
      <c r="H433" s="33" t="n"/>
      <c r="I433" s="34" t="n"/>
      <c r="J433" s="33" t="n"/>
      <c r="K433" s="33" t="n"/>
      <c r="L433" s="33" t="n"/>
      <c r="M433" s="33" t="n"/>
    </row>
    <row r="434">
      <c r="A434" s="33" t="n"/>
      <c r="B434" s="33" t="n"/>
      <c r="C434" s="33" t="n"/>
      <c r="D434" s="33" t="n"/>
      <c r="E434" s="33" t="n"/>
      <c r="F434" s="33" t="n"/>
      <c r="G434" s="33" t="n"/>
      <c r="H434" s="33" t="n"/>
      <c r="I434" s="34" t="n"/>
      <c r="J434" s="33" t="n"/>
      <c r="K434" s="33" t="n"/>
      <c r="L434" s="33" t="n"/>
      <c r="M434" s="33" t="n"/>
    </row>
    <row r="435">
      <c r="A435" s="33" t="n"/>
      <c r="B435" s="33" t="n"/>
      <c r="C435" s="33" t="n"/>
      <c r="D435" s="33" t="n"/>
      <c r="E435" s="33" t="n"/>
      <c r="F435" s="33" t="n"/>
      <c r="G435" s="33" t="n"/>
      <c r="H435" s="33" t="n"/>
      <c r="I435" s="34" t="n"/>
      <c r="J435" s="33" t="n"/>
      <c r="K435" s="33" t="n"/>
      <c r="L435" s="33" t="n"/>
      <c r="M435" s="33" t="n"/>
    </row>
    <row r="436">
      <c r="A436" s="33" t="n"/>
      <c r="B436" s="33" t="n"/>
      <c r="C436" s="33" t="n"/>
      <c r="D436" s="33" t="n"/>
      <c r="E436" s="33" t="n"/>
      <c r="F436" s="33" t="n"/>
      <c r="G436" s="33" t="n"/>
      <c r="H436" s="33" t="n"/>
      <c r="I436" s="34" t="n"/>
      <c r="J436" s="33" t="n"/>
      <c r="K436" s="33" t="n"/>
      <c r="L436" s="33" t="n"/>
      <c r="M436" s="33" t="n"/>
    </row>
    <row r="437">
      <c r="A437" s="33" t="n"/>
      <c r="B437" s="33" t="n"/>
      <c r="C437" s="33" t="n"/>
      <c r="D437" s="33" t="n"/>
      <c r="E437" s="33" t="n"/>
      <c r="F437" s="33" t="n"/>
      <c r="G437" s="33" t="n"/>
      <c r="H437" s="33" t="n"/>
      <c r="I437" s="34" t="n"/>
      <c r="J437" s="33" t="n"/>
      <c r="K437" s="33" t="n"/>
      <c r="L437" s="33" t="n"/>
      <c r="M437" s="33" t="n"/>
    </row>
    <row r="438">
      <c r="A438" s="33" t="n"/>
      <c r="B438" s="33" t="n"/>
      <c r="C438" s="33" t="n"/>
      <c r="D438" s="33" t="n"/>
      <c r="E438" s="33" t="n"/>
      <c r="F438" s="33" t="n"/>
      <c r="G438" s="33" t="n"/>
      <c r="H438" s="33" t="n"/>
      <c r="I438" s="34" t="n"/>
      <c r="J438" s="33" t="n"/>
      <c r="K438" s="33" t="n"/>
      <c r="L438" s="33" t="n"/>
      <c r="M438" s="33" t="n"/>
    </row>
    <row r="439">
      <c r="A439" s="33" t="n"/>
      <c r="B439" s="33" t="n"/>
      <c r="C439" s="33" t="n"/>
      <c r="D439" s="33" t="n"/>
      <c r="E439" s="33" t="n"/>
      <c r="F439" s="33" t="n"/>
      <c r="G439" s="33" t="n"/>
      <c r="H439" s="33" t="n"/>
      <c r="I439" s="34" t="n"/>
      <c r="J439" s="33" t="n"/>
      <c r="K439" s="33" t="n"/>
      <c r="L439" s="33" t="n"/>
      <c r="M439" s="33" t="n"/>
    </row>
    <row r="440">
      <c r="A440" s="33" t="n"/>
      <c r="B440" s="33" t="n"/>
      <c r="C440" s="33" t="n"/>
      <c r="D440" s="33" t="n"/>
      <c r="E440" s="33" t="n"/>
      <c r="F440" s="33" t="n"/>
      <c r="G440" s="33" t="n"/>
      <c r="H440" s="33" t="n"/>
      <c r="I440" s="34" t="n"/>
      <c r="J440" s="33" t="n"/>
      <c r="K440" s="33" t="n"/>
      <c r="L440" s="33" t="n"/>
      <c r="M440" s="33" t="n"/>
    </row>
    <row r="441">
      <c r="A441" s="33" t="n"/>
      <c r="B441" s="33" t="n"/>
      <c r="C441" s="33" t="n"/>
      <c r="D441" s="33" t="n"/>
      <c r="E441" s="33" t="n"/>
      <c r="F441" s="33" t="n"/>
      <c r="G441" s="33" t="n"/>
      <c r="H441" s="33" t="n"/>
      <c r="I441" s="34" t="n"/>
      <c r="J441" s="33" t="n"/>
      <c r="K441" s="33" t="n"/>
      <c r="L441" s="33" t="n"/>
      <c r="M441" s="33" t="n"/>
    </row>
    <row r="442">
      <c r="A442" s="33" t="n"/>
      <c r="B442" s="33" t="n"/>
      <c r="C442" s="33" t="n"/>
      <c r="D442" s="33" t="n"/>
      <c r="E442" s="33" t="n"/>
      <c r="F442" s="33" t="n"/>
      <c r="G442" s="33" t="n"/>
      <c r="H442" s="33" t="n"/>
      <c r="I442" s="34" t="n"/>
      <c r="J442" s="33" t="n"/>
      <c r="K442" s="33" t="n"/>
      <c r="L442" s="33" t="n"/>
      <c r="M442" s="33" t="n"/>
    </row>
    <row r="443">
      <c r="A443" s="33" t="n"/>
      <c r="B443" s="33" t="n"/>
      <c r="C443" s="33" t="n"/>
      <c r="D443" s="33" t="n"/>
      <c r="E443" s="33" t="n"/>
      <c r="F443" s="33" t="n"/>
      <c r="G443" s="33" t="n"/>
      <c r="H443" s="33" t="n"/>
      <c r="I443" s="34" t="n"/>
      <c r="J443" s="33" t="n"/>
      <c r="K443" s="33" t="n"/>
      <c r="L443" s="33" t="n"/>
      <c r="M443" s="33" t="n"/>
    </row>
    <row r="444">
      <c r="A444" s="33" t="n"/>
      <c r="B444" s="33" t="n"/>
      <c r="C444" s="33" t="n"/>
      <c r="D444" s="33" t="n"/>
      <c r="E444" s="33" t="n"/>
      <c r="F444" s="33" t="n"/>
      <c r="G444" s="33" t="n"/>
      <c r="H444" s="33" t="n"/>
      <c r="I444" s="34" t="n"/>
      <c r="J444" s="33" t="n"/>
      <c r="K444" s="33" t="n"/>
      <c r="L444" s="33" t="n"/>
      <c r="M444" s="33" t="n"/>
    </row>
    <row r="445">
      <c r="A445" s="33" t="n"/>
      <c r="B445" s="33" t="n"/>
      <c r="C445" s="33" t="n"/>
      <c r="D445" s="33" t="n"/>
      <c r="E445" s="33" t="n"/>
      <c r="F445" s="33" t="n"/>
      <c r="G445" s="33" t="n"/>
      <c r="H445" s="33" t="n"/>
      <c r="I445" s="34" t="n"/>
      <c r="J445" s="33" t="n"/>
      <c r="K445" s="33" t="n"/>
      <c r="L445" s="33" t="n"/>
      <c r="M445" s="33" t="n"/>
    </row>
    <row r="446">
      <c r="A446" s="33" t="n"/>
      <c r="B446" s="33" t="n"/>
      <c r="C446" s="33" t="n"/>
      <c r="D446" s="33" t="n"/>
      <c r="E446" s="33" t="n"/>
      <c r="F446" s="33" t="n"/>
      <c r="G446" s="33" t="n"/>
      <c r="H446" s="33" t="n"/>
      <c r="I446" s="34" t="n"/>
      <c r="J446" s="33" t="n"/>
      <c r="K446" s="33" t="n"/>
      <c r="L446" s="33" t="n"/>
      <c r="M446" s="33" t="n"/>
    </row>
    <row r="447">
      <c r="A447" s="33" t="n"/>
      <c r="B447" s="33" t="n"/>
      <c r="C447" s="33" t="n"/>
      <c r="D447" s="33" t="n"/>
      <c r="E447" s="33" t="n"/>
      <c r="F447" s="33" t="n"/>
      <c r="G447" s="33" t="n"/>
      <c r="H447" s="33" t="n"/>
      <c r="I447" s="34" t="n"/>
      <c r="J447" s="33" t="n"/>
      <c r="K447" s="33" t="n"/>
      <c r="L447" s="33" t="n"/>
      <c r="M447" s="33" t="n"/>
    </row>
    <row r="448">
      <c r="A448" s="33" t="n"/>
      <c r="B448" s="33" t="n"/>
      <c r="C448" s="33" t="n"/>
      <c r="D448" s="33" t="n"/>
      <c r="E448" s="33" t="n"/>
      <c r="F448" s="33" t="n"/>
      <c r="G448" s="33" t="n"/>
      <c r="H448" s="33" t="n"/>
      <c r="I448" s="34" t="n"/>
      <c r="J448" s="33" t="n"/>
      <c r="K448" s="33" t="n"/>
      <c r="L448" s="33" t="n"/>
      <c r="M448" s="33" t="n"/>
    </row>
    <row r="449">
      <c r="A449" s="33" t="n"/>
      <c r="B449" s="33" t="n"/>
      <c r="C449" s="33" t="n"/>
      <c r="D449" s="33" t="n"/>
      <c r="E449" s="33" t="n"/>
      <c r="F449" s="33" t="n"/>
      <c r="G449" s="33" t="n"/>
      <c r="H449" s="33" t="n"/>
      <c r="I449" s="34" t="n"/>
      <c r="J449" s="33" t="n"/>
      <c r="K449" s="33" t="n"/>
      <c r="L449" s="33" t="n"/>
      <c r="M449" s="33" t="n"/>
    </row>
    <row r="450">
      <c r="A450" s="33" t="n"/>
      <c r="B450" s="33" t="n"/>
      <c r="C450" s="33" t="n"/>
      <c r="D450" s="33" t="n"/>
      <c r="E450" s="33" t="n"/>
      <c r="F450" s="33" t="n"/>
      <c r="G450" s="33" t="n"/>
      <c r="H450" s="33" t="n"/>
      <c r="I450" s="34" t="n"/>
      <c r="J450" s="33" t="n"/>
      <c r="K450" s="33" t="n"/>
      <c r="L450" s="33" t="n"/>
      <c r="M450" s="33" t="n"/>
    </row>
    <row r="451">
      <c r="A451" s="33" t="n"/>
      <c r="B451" s="33" t="n"/>
      <c r="C451" s="33" t="n"/>
      <c r="D451" s="33" t="n"/>
      <c r="E451" s="33" t="n"/>
      <c r="F451" s="33" t="n"/>
      <c r="G451" s="33" t="n"/>
      <c r="H451" s="33" t="n"/>
      <c r="I451" s="34" t="n"/>
      <c r="J451" s="33" t="n"/>
      <c r="K451" s="33" t="n"/>
      <c r="L451" s="33" t="n"/>
      <c r="M451" s="33" t="n"/>
    </row>
    <row r="452">
      <c r="A452" s="33" t="n"/>
      <c r="B452" s="33" t="n"/>
      <c r="C452" s="33" t="n"/>
      <c r="D452" s="33" t="n"/>
      <c r="E452" s="33" t="n"/>
      <c r="F452" s="33" t="n"/>
      <c r="G452" s="33" t="n"/>
      <c r="H452" s="33" t="n"/>
      <c r="I452" s="34" t="n"/>
      <c r="J452" s="33" t="n"/>
      <c r="K452" s="33" t="n"/>
      <c r="L452" s="33" t="n"/>
      <c r="M452" s="33" t="n"/>
    </row>
    <row r="453">
      <c r="A453" s="33" t="n"/>
      <c r="B453" s="33" t="n"/>
      <c r="C453" s="33" t="n"/>
      <c r="D453" s="33" t="n"/>
      <c r="E453" s="33" t="n"/>
      <c r="F453" s="33" t="n"/>
      <c r="G453" s="33" t="n"/>
      <c r="H453" s="33" t="n"/>
      <c r="I453" s="34" t="n"/>
      <c r="J453" s="33" t="n"/>
      <c r="K453" s="33" t="n"/>
      <c r="L453" s="33" t="n"/>
      <c r="M453" s="33" t="n"/>
    </row>
    <row r="454">
      <c r="A454" s="33" t="n"/>
      <c r="B454" s="33" t="n"/>
      <c r="C454" s="33" t="n"/>
      <c r="D454" s="33" t="n"/>
      <c r="E454" s="33" t="n"/>
      <c r="F454" s="33" t="n"/>
      <c r="G454" s="33" t="n"/>
      <c r="H454" s="33" t="n"/>
      <c r="I454" s="34" t="n"/>
      <c r="J454" s="33" t="n"/>
      <c r="K454" s="33" t="n"/>
      <c r="L454" s="33" t="n"/>
      <c r="M454" s="33" t="n"/>
    </row>
    <row r="455">
      <c r="A455" s="33" t="n"/>
      <c r="B455" s="33" t="n"/>
      <c r="C455" s="33" t="n"/>
      <c r="D455" s="33" t="n"/>
      <c r="E455" s="33" t="n"/>
      <c r="F455" s="33" t="n"/>
      <c r="G455" s="33" t="n"/>
      <c r="H455" s="33" t="n"/>
      <c r="I455" s="34" t="n"/>
      <c r="J455" s="33" t="n"/>
      <c r="K455" s="33" t="n"/>
      <c r="L455" s="33" t="n"/>
      <c r="M455" s="33" t="n"/>
    </row>
    <row r="456">
      <c r="A456" s="33" t="n"/>
      <c r="B456" s="33" t="n"/>
      <c r="C456" s="33" t="n"/>
      <c r="D456" s="33" t="n"/>
      <c r="E456" s="33" t="n"/>
      <c r="F456" s="33" t="n"/>
      <c r="G456" s="33" t="n"/>
      <c r="H456" s="33" t="n"/>
      <c r="I456" s="34" t="n"/>
      <c r="J456" s="33" t="n"/>
      <c r="K456" s="33" t="n"/>
      <c r="L456" s="33" t="n"/>
      <c r="M456" s="33" t="n"/>
    </row>
    <row r="457">
      <c r="A457" s="33" t="n"/>
      <c r="B457" s="33" t="n"/>
      <c r="C457" s="33" t="n"/>
      <c r="D457" s="33" t="n"/>
      <c r="E457" s="33" t="n"/>
      <c r="F457" s="33" t="n"/>
      <c r="G457" s="33" t="n"/>
      <c r="H457" s="33" t="n"/>
      <c r="I457" s="34" t="n"/>
      <c r="J457" s="33" t="n"/>
      <c r="K457" s="33" t="n"/>
      <c r="L457" s="33" t="n"/>
      <c r="M457" s="33" t="n"/>
    </row>
    <row r="458">
      <c r="A458" s="33" t="n"/>
      <c r="B458" s="33" t="n"/>
      <c r="C458" s="33" t="n"/>
      <c r="D458" s="33" t="n"/>
      <c r="E458" s="33" t="n"/>
      <c r="F458" s="33" t="n"/>
      <c r="G458" s="33" t="n"/>
      <c r="H458" s="33" t="n"/>
      <c r="I458" s="34" t="n"/>
      <c r="J458" s="33" t="n"/>
      <c r="K458" s="33" t="n"/>
      <c r="L458" s="33" t="n"/>
      <c r="M458" s="33" t="n"/>
    </row>
    <row r="459">
      <c r="A459" s="33" t="n"/>
      <c r="B459" s="33" t="n"/>
      <c r="C459" s="33" t="n"/>
      <c r="D459" s="33" t="n"/>
      <c r="E459" s="33" t="n"/>
      <c r="F459" s="33" t="n"/>
      <c r="G459" s="33" t="n"/>
      <c r="H459" s="33" t="n"/>
      <c r="I459" s="34" t="n"/>
      <c r="J459" s="33" t="n"/>
      <c r="K459" s="33" t="n"/>
      <c r="L459" s="33" t="n"/>
      <c r="M459" s="33" t="n"/>
    </row>
    <row r="460">
      <c r="A460" s="33" t="n"/>
      <c r="B460" s="33" t="n"/>
      <c r="C460" s="33" t="n"/>
      <c r="D460" s="33" t="n"/>
      <c r="E460" s="33" t="n"/>
      <c r="F460" s="33" t="n"/>
      <c r="G460" s="33" t="n"/>
      <c r="H460" s="33" t="n"/>
      <c r="I460" s="34" t="n"/>
      <c r="J460" s="33" t="n"/>
      <c r="K460" s="33" t="n"/>
      <c r="L460" s="33" t="n"/>
      <c r="M460" s="33" t="n"/>
    </row>
    <row r="461">
      <c r="A461" s="33" t="n"/>
      <c r="B461" s="33" t="n"/>
      <c r="C461" s="33" t="n"/>
      <c r="D461" s="33" t="n"/>
      <c r="E461" s="33" t="n"/>
      <c r="F461" s="33" t="n"/>
      <c r="G461" s="33" t="n"/>
      <c r="H461" s="33" t="n"/>
      <c r="I461" s="34" t="n"/>
      <c r="J461" s="33" t="n"/>
      <c r="K461" s="33" t="n"/>
      <c r="L461" s="33" t="n"/>
      <c r="M461" s="33" t="n"/>
    </row>
    <row r="462">
      <c r="A462" s="33" t="n"/>
      <c r="B462" s="33" t="n"/>
      <c r="C462" s="33" t="n"/>
      <c r="D462" s="33" t="n"/>
      <c r="E462" s="33" t="n"/>
      <c r="F462" s="33" t="n"/>
      <c r="G462" s="33" t="n"/>
      <c r="H462" s="33" t="n"/>
      <c r="I462" s="34" t="n"/>
      <c r="J462" s="33" t="n"/>
      <c r="K462" s="33" t="n"/>
      <c r="L462" s="33" t="n"/>
      <c r="M462" s="33" t="n"/>
    </row>
    <row r="463">
      <c r="A463" s="33" t="n"/>
      <c r="B463" s="33" t="n"/>
      <c r="C463" s="33" t="n"/>
      <c r="D463" s="33" t="n"/>
      <c r="E463" s="33" t="n"/>
      <c r="F463" s="33" t="n"/>
      <c r="G463" s="33" t="n"/>
      <c r="H463" s="33" t="n"/>
      <c r="I463" s="34" t="n"/>
      <c r="J463" s="33" t="n"/>
      <c r="K463" s="33" t="n"/>
      <c r="L463" s="33" t="n"/>
      <c r="M463" s="33" t="n"/>
    </row>
    <row r="464">
      <c r="A464" s="33" t="n"/>
      <c r="B464" s="33" t="n"/>
      <c r="C464" s="33" t="n"/>
      <c r="D464" s="33" t="n"/>
      <c r="E464" s="33" t="n"/>
      <c r="F464" s="33" t="n"/>
      <c r="G464" s="33" t="n"/>
      <c r="H464" s="33" t="n"/>
      <c r="I464" s="34" t="n"/>
      <c r="J464" s="33" t="n"/>
      <c r="K464" s="33" t="n"/>
      <c r="L464" s="33" t="n"/>
      <c r="M464" s="33" t="n"/>
    </row>
    <row r="465">
      <c r="A465" s="33" t="n"/>
      <c r="B465" s="33" t="n"/>
      <c r="C465" s="33" t="n"/>
      <c r="D465" s="33" t="n"/>
      <c r="E465" s="33" t="n"/>
      <c r="F465" s="33" t="n"/>
      <c r="G465" s="33" t="n"/>
      <c r="H465" s="33" t="n"/>
      <c r="I465" s="34" t="n"/>
      <c r="J465" s="33" t="n"/>
      <c r="K465" s="33" t="n"/>
      <c r="L465" s="33" t="n"/>
      <c r="M465" s="33" t="n"/>
    </row>
    <row r="466">
      <c r="A466" s="33" t="n"/>
      <c r="B466" s="33" t="n"/>
      <c r="C466" s="33" t="n"/>
      <c r="D466" s="33" t="n"/>
      <c r="E466" s="33" t="n"/>
      <c r="F466" s="33" t="n"/>
      <c r="G466" s="33" t="n"/>
      <c r="H466" s="33" t="n"/>
      <c r="I466" s="34" t="n"/>
      <c r="J466" s="33" t="n"/>
      <c r="K466" s="33" t="n"/>
      <c r="L466" s="33" t="n"/>
      <c r="M466" s="33" t="n"/>
    </row>
    <row r="467">
      <c r="A467" s="33" t="n"/>
      <c r="B467" s="33" t="n"/>
      <c r="C467" s="33" t="n"/>
      <c r="D467" s="33" t="n"/>
      <c r="E467" s="33" t="n"/>
      <c r="F467" s="33" t="n"/>
      <c r="G467" s="33" t="n"/>
      <c r="H467" s="33" t="n"/>
      <c r="I467" s="34" t="n"/>
      <c r="J467" s="33" t="n"/>
      <c r="K467" s="33" t="n"/>
      <c r="L467" s="33" t="n"/>
      <c r="M467" s="33" t="n"/>
    </row>
    <row r="468">
      <c r="A468" s="33" t="n"/>
      <c r="B468" s="33" t="n"/>
      <c r="C468" s="33" t="n"/>
      <c r="D468" s="33" t="n"/>
      <c r="E468" s="33" t="n"/>
      <c r="F468" s="33" t="n"/>
      <c r="G468" s="33" t="n"/>
      <c r="H468" s="33" t="n"/>
      <c r="I468" s="34" t="n"/>
      <c r="J468" s="33" t="n"/>
      <c r="K468" s="33" t="n"/>
      <c r="L468" s="33" t="n"/>
      <c r="M468" s="33" t="n"/>
    </row>
    <row r="469">
      <c r="A469" s="33" t="n"/>
      <c r="B469" s="33" t="n"/>
      <c r="C469" s="33" t="n"/>
      <c r="D469" s="33" t="n"/>
      <c r="E469" s="33" t="n"/>
      <c r="F469" s="33" t="n"/>
      <c r="G469" s="33" t="n"/>
      <c r="H469" s="33" t="n"/>
      <c r="I469" s="34" t="n"/>
      <c r="J469" s="33" t="n"/>
      <c r="K469" s="33" t="n"/>
      <c r="L469" s="33" t="n"/>
      <c r="M469" s="33" t="n"/>
    </row>
    <row r="470">
      <c r="A470" s="33" t="n"/>
      <c r="B470" s="33" t="n"/>
      <c r="C470" s="33" t="n"/>
      <c r="D470" s="33" t="n"/>
      <c r="E470" s="33" t="n"/>
      <c r="F470" s="33" t="n"/>
      <c r="G470" s="33" t="n"/>
      <c r="H470" s="33" t="n"/>
      <c r="I470" s="34" t="n"/>
      <c r="J470" s="33" t="n"/>
      <c r="K470" s="33" t="n"/>
      <c r="L470" s="33" t="n"/>
      <c r="M470" s="33" t="n"/>
    </row>
    <row r="471">
      <c r="A471" s="33" t="n"/>
      <c r="B471" s="33" t="n"/>
      <c r="C471" s="33" t="n"/>
      <c r="D471" s="33" t="n"/>
      <c r="E471" s="33" t="n"/>
      <c r="F471" s="33" t="n"/>
      <c r="G471" s="33" t="n"/>
      <c r="H471" s="33" t="n"/>
      <c r="I471" s="34" t="n"/>
      <c r="J471" s="33" t="n"/>
      <c r="K471" s="33" t="n"/>
      <c r="L471" s="33" t="n"/>
      <c r="M471" s="33" t="n"/>
    </row>
    <row r="472">
      <c r="A472" s="33" t="n"/>
      <c r="B472" s="33" t="n"/>
      <c r="C472" s="33" t="n"/>
      <c r="D472" s="33" t="n"/>
      <c r="E472" s="33" t="n"/>
      <c r="F472" s="33" t="n"/>
      <c r="G472" s="33" t="n"/>
      <c r="H472" s="33" t="n"/>
      <c r="I472" s="34" t="n"/>
      <c r="J472" s="33" t="n"/>
      <c r="K472" s="33" t="n"/>
      <c r="L472" s="33" t="n"/>
      <c r="M472" s="33" t="n"/>
    </row>
    <row r="473">
      <c r="A473" s="33" t="n"/>
      <c r="B473" s="33" t="n"/>
      <c r="C473" s="33" t="n"/>
      <c r="D473" s="33" t="n"/>
      <c r="E473" s="33" t="n"/>
      <c r="F473" s="33" t="n"/>
      <c r="G473" s="33" t="n"/>
      <c r="H473" s="33" t="n"/>
      <c r="I473" s="34" t="n"/>
      <c r="J473" s="33" t="n"/>
      <c r="K473" s="33" t="n"/>
      <c r="L473" s="33" t="n"/>
      <c r="M473" s="33" t="n"/>
    </row>
    <row r="474">
      <c r="A474" s="33" t="n"/>
      <c r="B474" s="33" t="n"/>
      <c r="C474" s="33" t="n"/>
      <c r="D474" s="33" t="n"/>
      <c r="E474" s="33" t="n"/>
      <c r="F474" s="33" t="n"/>
      <c r="G474" s="33" t="n"/>
      <c r="H474" s="33" t="n"/>
      <c r="I474" s="34" t="n"/>
      <c r="J474" s="33" t="n"/>
      <c r="K474" s="33" t="n"/>
      <c r="L474" s="33" t="n"/>
      <c r="M474" s="33" t="n"/>
    </row>
    <row r="475">
      <c r="A475" s="33" t="n"/>
      <c r="B475" s="33" t="n"/>
      <c r="C475" s="33" t="n"/>
      <c r="D475" s="33" t="n"/>
      <c r="E475" s="33" t="n"/>
      <c r="F475" s="33" t="n"/>
      <c r="G475" s="33" t="n"/>
      <c r="H475" s="33" t="n"/>
      <c r="I475" s="34" t="n"/>
      <c r="J475" s="33" t="n"/>
      <c r="K475" s="33" t="n"/>
      <c r="L475" s="33" t="n"/>
      <c r="M475" s="33" t="n"/>
    </row>
    <row r="476">
      <c r="A476" s="33" t="n"/>
      <c r="B476" s="33" t="n"/>
      <c r="C476" s="33" t="n"/>
      <c r="D476" s="33" t="n"/>
      <c r="E476" s="33" t="n"/>
      <c r="F476" s="33" t="n"/>
      <c r="G476" s="33" t="n"/>
      <c r="H476" s="33" t="n"/>
      <c r="I476" s="34" t="n"/>
      <c r="J476" s="33" t="n"/>
      <c r="K476" s="33" t="n"/>
      <c r="L476" s="33" t="n"/>
      <c r="M476" s="33" t="n"/>
    </row>
    <row r="477">
      <c r="A477" s="33" t="n"/>
      <c r="B477" s="33" t="n"/>
      <c r="C477" s="33" t="n"/>
      <c r="D477" s="33" t="n"/>
      <c r="E477" s="33" t="n"/>
      <c r="F477" s="33" t="n"/>
      <c r="G477" s="33" t="n"/>
      <c r="H477" s="33" t="n"/>
      <c r="I477" s="34" t="n"/>
      <c r="J477" s="33" t="n"/>
      <c r="K477" s="33" t="n"/>
      <c r="L477" s="33" t="n"/>
      <c r="M477" s="33" t="n"/>
    </row>
    <row r="478">
      <c r="A478" s="33" t="n"/>
      <c r="B478" s="33" t="n"/>
      <c r="C478" s="33" t="n"/>
      <c r="D478" s="33" t="n"/>
      <c r="E478" s="33" t="n"/>
      <c r="F478" s="33" t="n"/>
      <c r="G478" s="33" t="n"/>
      <c r="H478" s="33" t="n"/>
      <c r="I478" s="34" t="n"/>
      <c r="J478" s="33" t="n"/>
      <c r="K478" s="33" t="n"/>
      <c r="L478" s="33" t="n"/>
      <c r="M478" s="33" t="n"/>
    </row>
    <row r="479">
      <c r="A479" s="33" t="n"/>
      <c r="B479" s="33" t="n"/>
      <c r="C479" s="33" t="n"/>
      <c r="D479" s="33" t="n"/>
      <c r="E479" s="33" t="n"/>
      <c r="F479" s="33" t="n"/>
      <c r="G479" s="33" t="n"/>
      <c r="H479" s="33" t="n"/>
      <c r="I479" s="34" t="n"/>
      <c r="J479" s="33" t="n"/>
      <c r="K479" s="33" t="n"/>
      <c r="L479" s="33" t="n"/>
      <c r="M479" s="33" t="n"/>
    </row>
    <row r="480">
      <c r="A480" s="33" t="n"/>
      <c r="B480" s="33" t="n"/>
      <c r="C480" s="33" t="n"/>
      <c r="D480" s="33" t="n"/>
      <c r="E480" s="33" t="n"/>
      <c r="F480" s="33" t="n"/>
      <c r="G480" s="33" t="n"/>
      <c r="H480" s="33" t="n"/>
      <c r="I480" s="34" t="n"/>
      <c r="J480" s="33" t="n"/>
      <c r="K480" s="33" t="n"/>
      <c r="L480" s="33" t="n"/>
      <c r="M480" s="33" t="n"/>
    </row>
    <row r="481">
      <c r="A481" s="33" t="n"/>
      <c r="B481" s="33" t="n"/>
      <c r="C481" s="33" t="n"/>
      <c r="D481" s="33" t="n"/>
      <c r="E481" s="33" t="n"/>
      <c r="F481" s="33" t="n"/>
      <c r="G481" s="33" t="n"/>
      <c r="H481" s="33" t="n"/>
      <c r="I481" s="34" t="n"/>
      <c r="J481" s="33" t="n"/>
      <c r="K481" s="33" t="n"/>
      <c r="L481" s="33" t="n"/>
      <c r="M481" s="33" t="n"/>
    </row>
    <row r="482">
      <c r="A482" s="33" t="n"/>
      <c r="B482" s="33" t="n"/>
      <c r="C482" s="33" t="n"/>
      <c r="D482" s="33" t="n"/>
      <c r="E482" s="33" t="n"/>
      <c r="F482" s="33" t="n"/>
      <c r="G482" s="33" t="n"/>
      <c r="H482" s="33" t="n"/>
      <c r="I482" s="34" t="n"/>
      <c r="J482" s="33" t="n"/>
      <c r="K482" s="33" t="n"/>
      <c r="L482" s="33" t="n"/>
      <c r="M482" s="33" t="n"/>
    </row>
    <row r="483">
      <c r="A483" s="33" t="n"/>
      <c r="B483" s="33" t="n"/>
      <c r="C483" s="33" t="n"/>
      <c r="D483" s="33" t="n"/>
      <c r="E483" s="33" t="n"/>
      <c r="F483" s="33" t="n"/>
      <c r="G483" s="33" t="n"/>
      <c r="H483" s="33" t="n"/>
      <c r="I483" s="34" t="n"/>
      <c r="J483" s="33" t="n"/>
      <c r="K483" s="33" t="n"/>
      <c r="L483" s="33" t="n"/>
      <c r="M483" s="33" t="n"/>
    </row>
    <row r="484">
      <c r="A484" s="33" t="n"/>
      <c r="B484" s="33" t="n"/>
      <c r="C484" s="33" t="n"/>
      <c r="D484" s="33" t="n"/>
      <c r="E484" s="33" t="n"/>
      <c r="F484" s="33" t="n"/>
      <c r="G484" s="33" t="n"/>
      <c r="H484" s="33" t="n"/>
      <c r="I484" s="34" t="n"/>
      <c r="J484" s="33" t="n"/>
      <c r="K484" s="33" t="n"/>
      <c r="L484" s="33" t="n"/>
      <c r="M484" s="33" t="n"/>
    </row>
    <row r="485">
      <c r="A485" s="33" t="n"/>
      <c r="B485" s="33" t="n"/>
      <c r="C485" s="33" t="n"/>
      <c r="D485" s="33" t="n"/>
      <c r="E485" s="33" t="n"/>
      <c r="F485" s="33" t="n"/>
      <c r="G485" s="33" t="n"/>
      <c r="H485" s="33" t="n"/>
      <c r="I485" s="34" t="n"/>
      <c r="J485" s="33" t="n"/>
      <c r="K485" s="33" t="n"/>
      <c r="L485" s="33" t="n"/>
      <c r="M485" s="33" t="n"/>
    </row>
    <row r="486">
      <c r="A486" s="33" t="n"/>
      <c r="B486" s="33" t="n"/>
      <c r="C486" s="33" t="n"/>
      <c r="D486" s="33" t="n"/>
      <c r="E486" s="33" t="n"/>
      <c r="F486" s="33" t="n"/>
      <c r="G486" s="33" t="n"/>
      <c r="H486" s="33" t="n"/>
      <c r="I486" s="34" t="n"/>
      <c r="J486" s="33" t="n"/>
      <c r="K486" s="33" t="n"/>
      <c r="L486" s="33" t="n"/>
      <c r="M486" s="33" t="n"/>
    </row>
    <row r="487">
      <c r="A487" s="33" t="n"/>
      <c r="B487" s="33" t="n"/>
      <c r="C487" s="33" t="n"/>
      <c r="D487" s="33" t="n"/>
      <c r="E487" s="33" t="n"/>
      <c r="F487" s="33" t="n"/>
      <c r="G487" s="33" t="n"/>
      <c r="H487" s="33" t="n"/>
      <c r="I487" s="34" t="n"/>
      <c r="J487" s="33" t="n"/>
      <c r="K487" s="33" t="n"/>
      <c r="L487" s="33" t="n"/>
      <c r="M487" s="33" t="n"/>
    </row>
    <row r="488">
      <c r="A488" s="33" t="n"/>
      <c r="B488" s="33" t="n"/>
      <c r="C488" s="33" t="n"/>
      <c r="D488" s="33" t="n"/>
      <c r="E488" s="33" t="n"/>
      <c r="F488" s="33" t="n"/>
      <c r="G488" s="33" t="n"/>
      <c r="H488" s="33" t="n"/>
      <c r="I488" s="34" t="n"/>
      <c r="J488" s="33" t="n"/>
      <c r="K488" s="33" t="n"/>
      <c r="L488" s="33" t="n"/>
      <c r="M488" s="33" t="n"/>
    </row>
    <row r="489">
      <c r="A489" s="33" t="n"/>
      <c r="B489" s="33" t="n"/>
      <c r="C489" s="33" t="n"/>
      <c r="D489" s="33" t="n"/>
      <c r="E489" s="33" t="n"/>
      <c r="F489" s="33" t="n"/>
      <c r="G489" s="33" t="n"/>
      <c r="H489" s="33" t="n"/>
      <c r="I489" s="34" t="n"/>
      <c r="J489" s="33" t="n"/>
      <c r="K489" s="33" t="n"/>
      <c r="L489" s="33" t="n"/>
      <c r="M489" s="33" t="n"/>
    </row>
    <row r="490">
      <c r="A490" s="33" t="n"/>
      <c r="B490" s="33" t="n"/>
      <c r="C490" s="33" t="n"/>
      <c r="D490" s="33" t="n"/>
      <c r="E490" s="33" t="n"/>
      <c r="F490" s="33" t="n"/>
      <c r="G490" s="33" t="n"/>
      <c r="H490" s="33" t="n"/>
      <c r="I490" s="34" t="n"/>
      <c r="J490" s="33" t="n"/>
      <c r="K490" s="33" t="n"/>
      <c r="L490" s="33" t="n"/>
      <c r="M490" s="33" t="n"/>
    </row>
    <row r="491">
      <c r="A491" s="33" t="n"/>
      <c r="B491" s="33" t="n"/>
      <c r="C491" s="33" t="n"/>
      <c r="D491" s="33" t="n"/>
      <c r="E491" s="33" t="n"/>
      <c r="F491" s="33" t="n"/>
      <c r="G491" s="33" t="n"/>
      <c r="H491" s="33" t="n"/>
      <c r="I491" s="34" t="n"/>
      <c r="J491" s="33" t="n"/>
      <c r="K491" s="33" t="n"/>
      <c r="L491" s="33" t="n"/>
      <c r="M491" s="33" t="n"/>
    </row>
    <row r="492">
      <c r="A492" s="33" t="n"/>
      <c r="B492" s="33" t="n"/>
      <c r="C492" s="33" t="n"/>
      <c r="D492" s="33" t="n"/>
      <c r="E492" s="33" t="n"/>
      <c r="F492" s="33" t="n"/>
      <c r="G492" s="33" t="n"/>
      <c r="H492" s="33" t="n"/>
      <c r="I492" s="34" t="n"/>
      <c r="J492" s="33" t="n"/>
      <c r="K492" s="33" t="n"/>
      <c r="L492" s="33" t="n"/>
      <c r="M492" s="33" t="n"/>
    </row>
    <row r="493">
      <c r="A493" s="33" t="n"/>
      <c r="B493" s="33" t="n"/>
      <c r="C493" s="33" t="n"/>
      <c r="D493" s="33" t="n"/>
      <c r="E493" s="33" t="n"/>
      <c r="F493" s="33" t="n"/>
      <c r="G493" s="33" t="n"/>
      <c r="H493" s="33" t="n"/>
      <c r="I493" s="34" t="n"/>
      <c r="J493" s="33" t="n"/>
      <c r="K493" s="33" t="n"/>
      <c r="L493" s="33" t="n"/>
      <c r="M493" s="33" t="n"/>
    </row>
    <row r="494">
      <c r="A494" s="33" t="n"/>
      <c r="B494" s="33" t="n"/>
      <c r="C494" s="33" t="n"/>
      <c r="D494" s="33" t="n"/>
      <c r="E494" s="33" t="n"/>
      <c r="F494" s="33" t="n"/>
      <c r="G494" s="33" t="n"/>
      <c r="H494" s="33" t="n"/>
      <c r="I494" s="34" t="n"/>
      <c r="J494" s="33" t="n"/>
      <c r="K494" s="33" t="n"/>
      <c r="L494" s="33" t="n"/>
      <c r="M494" s="33" t="n"/>
    </row>
    <row r="495">
      <c r="A495" s="33" t="n"/>
      <c r="B495" s="33" t="n"/>
      <c r="C495" s="33" t="n"/>
      <c r="D495" s="33" t="n"/>
      <c r="E495" s="33" t="n"/>
      <c r="F495" s="33" t="n"/>
      <c r="G495" s="33" t="n"/>
      <c r="H495" s="33" t="n"/>
      <c r="I495" s="34" t="n"/>
      <c r="J495" s="33" t="n"/>
      <c r="K495" s="33" t="n"/>
      <c r="L495" s="33" t="n"/>
      <c r="M495" s="33" t="n"/>
    </row>
    <row r="496">
      <c r="A496" s="33" t="n"/>
      <c r="B496" s="33" t="n"/>
      <c r="C496" s="33" t="n"/>
      <c r="D496" s="33" t="n"/>
      <c r="E496" s="33" t="n"/>
      <c r="F496" s="33" t="n"/>
      <c r="G496" s="33" t="n"/>
      <c r="H496" s="33" t="n"/>
      <c r="I496" s="34" t="n"/>
      <c r="J496" s="33" t="n"/>
      <c r="K496" s="33" t="n"/>
      <c r="L496" s="33" t="n"/>
      <c r="M496" s="33" t="n"/>
    </row>
    <row r="497">
      <c r="A497" s="33" t="n"/>
      <c r="B497" s="33" t="n"/>
      <c r="C497" s="33" t="n"/>
      <c r="D497" s="33" t="n"/>
      <c r="E497" s="33" t="n"/>
      <c r="F497" s="33" t="n"/>
      <c r="G497" s="33" t="n"/>
      <c r="H497" s="33" t="n"/>
      <c r="I497" s="34" t="n"/>
      <c r="J497" s="33" t="n"/>
      <c r="K497" s="33" t="n"/>
      <c r="L497" s="33" t="n"/>
      <c r="M497" s="33" t="n"/>
    </row>
    <row r="498">
      <c r="A498" s="33" t="n"/>
      <c r="B498" s="33" t="n"/>
      <c r="C498" s="33" t="n"/>
      <c r="D498" s="33" t="n"/>
      <c r="E498" s="33" t="n"/>
      <c r="F498" s="33" t="n"/>
      <c r="G498" s="33" t="n"/>
      <c r="H498" s="33" t="n"/>
      <c r="I498" s="34" t="n"/>
      <c r="J498" s="33" t="n"/>
      <c r="K498" s="33" t="n"/>
      <c r="L498" s="33" t="n"/>
      <c r="M498" s="33" t="n"/>
    </row>
    <row r="499">
      <c r="A499" s="33" t="n"/>
      <c r="B499" s="33" t="n"/>
      <c r="C499" s="33" t="n"/>
      <c r="D499" s="33" t="n"/>
      <c r="E499" s="33" t="n"/>
      <c r="F499" s="33" t="n"/>
      <c r="G499" s="33" t="n"/>
      <c r="H499" s="33" t="n"/>
      <c r="I499" s="34" t="n"/>
      <c r="J499" s="33" t="n"/>
      <c r="K499" s="33" t="n"/>
      <c r="L499" s="33" t="n"/>
      <c r="M499" s="33" t="n"/>
    </row>
    <row r="500">
      <c r="A500" s="33" t="n"/>
      <c r="B500" s="33" t="n"/>
      <c r="C500" s="33" t="n"/>
      <c r="D500" s="33" t="n"/>
      <c r="E500" s="33" t="n"/>
      <c r="F500" s="33" t="n"/>
      <c r="G500" s="33" t="n"/>
      <c r="H500" s="33" t="n"/>
      <c r="I500" s="34" t="n"/>
      <c r="J500" s="33" t="n"/>
      <c r="K500" s="33" t="n"/>
      <c r="L500" s="33" t="n"/>
      <c r="M500" s="33" t="n"/>
    </row>
    <row r="501">
      <c r="A501" s="33" t="n"/>
      <c r="B501" s="33" t="n"/>
      <c r="C501" s="33" t="n"/>
      <c r="D501" s="33" t="n"/>
      <c r="E501" s="33" t="n"/>
      <c r="F501" s="33" t="n"/>
      <c r="G501" s="33" t="n"/>
      <c r="H501" s="33" t="n"/>
      <c r="I501" s="34" t="n"/>
      <c r="J501" s="33" t="n"/>
      <c r="K501" s="33" t="n"/>
      <c r="L501" s="33" t="n"/>
      <c r="M501" s="33" t="n"/>
    </row>
  </sheetData>
  <autoFilter ref="A1:M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2">
        <x14:dataValidation type="list" allowBlank="1" showErrorMessage="1">
          <x14:formula1>
            <xm:f>Listes!$C$2:$C$3</xm:f>
          </x14:formula1>
          <x14:formula2>
            <xm:f>0</xm:f>
          </x14:formula2>
          <xm:sqref>B2:F501</xm:sqref>
        </x14:dataValidation>
        <x14:dataValidation type="list" allowBlank="1" showErrorMessage="1">
          <x14:formula1>
            <xm:f>Listes!$L$2:$L$3</xm:f>
          </x14:formula1>
          <x14:formula2>
            <xm:f>0</xm:f>
          </x14:formula2>
          <xm:sqref>M2:M501</xm:sqref>
        </x14:dataValidation>
      </x14:dataValidations>
    </ext>
  </extLst>
</worksheet>
</file>

<file path=xl/worksheets/sheet21.xml><?xml version="1.0" encoding="utf-8"?>
<worksheet xmlns="http://schemas.openxmlformats.org/spreadsheetml/2006/main">
  <sheetPr>
    <tabColor rgb="FF808080"/>
    <outlinePr summaryBelow="1" summaryRight="1"/>
    <pageSetUpPr/>
  </sheetPr>
  <dimension ref="A1:N46"/>
  <sheetViews>
    <sheetView zoomScaleNormal="100" workbookViewId="0">
      <pane ySplit="2" topLeftCell="A3" activePane="bottomLeft" state="frozen"/>
      <selection pane="bottomLeft" activeCell="A1" sqref="A1"/>
    </sheetView>
  </sheetViews>
  <sheetFormatPr baseColWidth="8" defaultColWidth="8.7109375" defaultRowHeight="15"/>
  <cols>
    <col width="24" customWidth="1" min="1" max="1"/>
    <col width="28" customWidth="1" min="2" max="2"/>
    <col width="12" customWidth="1" min="3" max="3"/>
    <col width="3" customWidth="1" min="4" max="4"/>
    <col width="12" customWidth="1" min="5" max="5"/>
    <col width="24" customWidth="1" min="6" max="6"/>
    <col width="8" customWidth="1" min="7" max="7"/>
    <col width="70" customWidth="1" min="8" max="8"/>
    <col width="6" customWidth="1" min="9" max="14"/>
  </cols>
  <sheetData>
    <row r="1">
      <c r="A1" s="35" t="inlineStr">
        <is>
          <t>Correspondance Type + Désignation → item ITP (la 1re ligne qui correspond est retenue ; mot-clé vide = valeur par défaut du type)</t>
        </is>
      </c>
      <c r="E1" s="35" t="inlineStr">
        <is>
          <t>Points d'intervention extraits des ITP (CST et QCI = GTP/ENGTP ; C1 = C1/CPECC ; CA ; TPI1 = TPI ; TPI2 = LRA ; NA = -)</t>
        </is>
      </c>
    </row>
    <row r="2" ht="30" customHeight="1">
      <c r="A2" s="36" t="inlineStr">
        <is>
          <t>Type</t>
        </is>
      </c>
      <c r="B2" s="36" t="inlineStr">
        <is>
          <t>Mot-clé dans la Désignation</t>
        </is>
      </c>
      <c r="C2" s="36" t="inlineStr">
        <is>
          <t>Clé ITP</t>
        </is>
      </c>
      <c r="E2" s="36" t="inlineStr">
        <is>
          <t>Clé ITP</t>
        </is>
      </c>
      <c r="F2" s="36" t="inlineStr">
        <is>
          <t>Document ITP</t>
        </is>
      </c>
      <c r="G2" s="36" t="inlineStr">
        <is>
          <t>Item No</t>
        </is>
      </c>
      <c r="H2" s="36" t="inlineStr">
        <is>
          <t>Activité</t>
        </is>
      </c>
      <c r="I2" s="36" t="inlineStr">
        <is>
          <t>CST</t>
        </is>
      </c>
      <c r="J2" s="36" t="inlineStr">
        <is>
          <t>QCI</t>
        </is>
      </c>
      <c r="K2" s="36" t="inlineStr">
        <is>
          <t>C1</t>
        </is>
      </c>
      <c r="L2" s="36" t="inlineStr">
        <is>
          <t>CA</t>
        </is>
      </c>
      <c r="M2" s="36" t="inlineStr">
        <is>
          <t>TPI1</t>
        </is>
      </c>
      <c r="N2" s="36" t="inlineStr">
        <is>
          <t>TPI2</t>
        </is>
      </c>
    </row>
    <row r="3" ht="45" customHeight="1">
      <c r="A3" s="37" t="inlineStr">
        <is>
          <t>Relevé topographique</t>
        </is>
      </c>
      <c r="B3" s="37" t="n"/>
      <c r="C3" s="37" t="inlineStr">
        <is>
          <t>0053-2.3</t>
        </is>
      </c>
      <c r="E3" s="38" t="inlineStr">
        <is>
          <t>0053-1.1</t>
        </is>
      </c>
      <c r="F3" s="38" t="inlineStr">
        <is>
          <t>21063-G0-QAQC-ITP-0053</t>
        </is>
      </c>
      <c r="G3" s="39" t="inlineStr">
        <is>
          <t>1.1</t>
        </is>
      </c>
      <c r="H3" s="40" t="inlineStr">
        <is>
          <t>Vérifier que les plans de construction concernés sont approuvés. S’assurer de l’approbation de la spécification, procédure et du présent document qui couvre l’activité de construction pipeline</t>
        </is>
      </c>
      <c r="I3" s="39" t="inlineStr">
        <is>
          <t>P</t>
        </is>
      </c>
      <c r="J3" s="39" t="inlineStr">
        <is>
          <t>P</t>
        </is>
      </c>
      <c r="K3" s="39" t="inlineStr">
        <is>
          <t>R</t>
        </is>
      </c>
      <c r="L3" s="39" t="inlineStr">
        <is>
          <t>R</t>
        </is>
      </c>
      <c r="M3" s="39" t="inlineStr">
        <is>
          <t>-</t>
        </is>
      </c>
      <c r="N3" s="39" t="inlineStr">
        <is>
          <t>-</t>
        </is>
      </c>
    </row>
    <row r="4" ht="60" customHeight="1">
      <c r="A4" s="37" t="inlineStr">
        <is>
          <t>Piste de travail</t>
        </is>
      </c>
      <c r="B4" s="37" t="n"/>
      <c r="C4" s="37" t="inlineStr">
        <is>
          <t>0053-2.3</t>
        </is>
      </c>
      <c r="E4" s="38" t="inlineStr">
        <is>
          <t>0053-1.2</t>
        </is>
      </c>
      <c r="F4" s="38" t="inlineStr">
        <is>
          <t>21063-G0-QAQC-ITP-0053</t>
        </is>
      </c>
      <c r="G4" s="39" t="inlineStr">
        <is>
          <t>1.2</t>
        </is>
      </c>
      <c r="H4" s="40" t="inlineStr">
        <is>
          <t>Vérification de la disponibilité des instruments de contrôle et de mesure avec certificats d’étalonnage ou de conformité en cours de validité Vérifier que ces instruments fonctionnent correctement avant le démarrage des travaux.</t>
        </is>
      </c>
      <c r="I4" s="39" t="inlineStr">
        <is>
          <t>P</t>
        </is>
      </c>
      <c r="J4" s="39" t="inlineStr">
        <is>
          <t>P</t>
        </is>
      </c>
      <c r="K4" s="39" t="inlineStr">
        <is>
          <t>R</t>
        </is>
      </c>
      <c r="L4" s="39" t="inlineStr">
        <is>
          <t>R</t>
        </is>
      </c>
      <c r="M4" s="39" t="inlineStr">
        <is>
          <t>-</t>
        </is>
      </c>
      <c r="N4" s="39" t="inlineStr">
        <is>
          <t>-</t>
        </is>
      </c>
    </row>
    <row r="5" ht="30" customHeight="1">
      <c r="A5" s="37" t="inlineStr">
        <is>
          <t>Ouverture de la tranchée</t>
        </is>
      </c>
      <c r="B5" s="37" t="n"/>
      <c r="C5" s="37" t="inlineStr">
        <is>
          <t>0053-2.4</t>
        </is>
      </c>
      <c r="E5" s="38" t="inlineStr">
        <is>
          <t>0053-1.3</t>
        </is>
      </c>
      <c r="F5" s="38" t="inlineStr">
        <is>
          <t>21063-G0-QAQC-ITP-0053</t>
        </is>
      </c>
      <c r="G5" s="39" t="inlineStr">
        <is>
          <t>1.3</t>
        </is>
      </c>
      <c r="H5" s="40" t="inlineStr">
        <is>
          <t>Matériel Inspection : pour s’assurer qu’il n’y a aucun dommage physique, tous les matériaux/Accessoires sont conformes aux exigences du projet.</t>
        </is>
      </c>
      <c r="I5" s="39" t="inlineStr">
        <is>
          <t>P</t>
        </is>
      </c>
      <c r="J5" s="39" t="inlineStr">
        <is>
          <t>P</t>
        </is>
      </c>
      <c r="K5" s="39" t="inlineStr">
        <is>
          <t>R</t>
        </is>
      </c>
      <c r="L5" s="39" t="inlineStr">
        <is>
          <t>R</t>
        </is>
      </c>
      <c r="M5" s="39" t="inlineStr">
        <is>
          <t>-</t>
        </is>
      </c>
      <c r="N5" s="39" t="inlineStr">
        <is>
          <t>-</t>
        </is>
      </c>
    </row>
    <row r="6">
      <c r="A6" s="37" t="inlineStr">
        <is>
          <t>Transport et bardage</t>
        </is>
      </c>
      <c r="B6" s="37" t="n"/>
      <c r="C6" s="37" t="inlineStr">
        <is>
          <t>0053-2.5</t>
        </is>
      </c>
      <c r="E6" s="38" t="inlineStr">
        <is>
          <t>0053-1.4</t>
        </is>
      </c>
      <c r="F6" s="38" t="inlineStr">
        <is>
          <t>21063-G0-QAQC-ITP-0053</t>
        </is>
      </c>
      <c r="G6" s="39" t="inlineStr">
        <is>
          <t>1.4</t>
        </is>
      </c>
      <c r="H6" s="40" t="inlineStr">
        <is>
          <t>Manutention, Triage et Stockage de Tubes.</t>
        </is>
      </c>
      <c r="I6" s="39" t="inlineStr">
        <is>
          <t>P</t>
        </is>
      </c>
      <c r="J6" s="39" t="inlineStr">
        <is>
          <t>P</t>
        </is>
      </c>
      <c r="K6" s="39" t="inlineStr">
        <is>
          <t>W</t>
        </is>
      </c>
      <c r="L6" s="39" t="inlineStr">
        <is>
          <t>W</t>
        </is>
      </c>
      <c r="M6" s="39" t="inlineStr">
        <is>
          <t>-</t>
        </is>
      </c>
      <c r="N6" s="39" t="inlineStr">
        <is>
          <t>-</t>
        </is>
      </c>
    </row>
    <row r="7">
      <c r="A7" s="37" t="inlineStr">
        <is>
          <t>Cintrage</t>
        </is>
      </c>
      <c r="B7" s="37" t="inlineStr">
        <is>
          <t>diamètre int</t>
        </is>
      </c>
      <c r="C7" s="37" t="inlineStr">
        <is>
          <t>0053-2.7</t>
        </is>
      </c>
      <c r="E7" s="38" t="inlineStr">
        <is>
          <t>0053-1.5</t>
        </is>
      </c>
      <c r="F7" s="38" t="inlineStr">
        <is>
          <t>21063-G0-QAQC-ITP-0053</t>
        </is>
      </c>
      <c r="G7" s="39" t="inlineStr">
        <is>
          <t>1.5</t>
        </is>
      </c>
      <c r="H7" s="40" t="inlineStr">
        <is>
          <t>Analyse chimique de l’eau</t>
        </is>
      </c>
      <c r="I7" s="39" t="inlineStr">
        <is>
          <t>P</t>
        </is>
      </c>
      <c r="J7" s="39" t="inlineStr">
        <is>
          <t>P</t>
        </is>
      </c>
      <c r="K7" s="39" t="inlineStr">
        <is>
          <t>R</t>
        </is>
      </c>
      <c r="L7" s="39" t="inlineStr">
        <is>
          <t>R</t>
        </is>
      </c>
      <c r="M7" s="39" t="inlineStr">
        <is>
          <t>H</t>
        </is>
      </c>
      <c r="N7" s="39" t="inlineStr">
        <is>
          <t>-</t>
        </is>
      </c>
    </row>
    <row r="8">
      <c r="A8" s="37" t="inlineStr">
        <is>
          <t>Cintrage</t>
        </is>
      </c>
      <c r="B8" s="37" t="inlineStr">
        <is>
          <t>diametre int</t>
        </is>
      </c>
      <c r="C8" s="37" t="inlineStr">
        <is>
          <t>0053-2.7</t>
        </is>
      </c>
      <c r="E8" s="38" t="inlineStr">
        <is>
          <t>0053-2.1</t>
        </is>
      </c>
      <c r="F8" s="38" t="inlineStr">
        <is>
          <t>21063-G0-QAQC-ITP-0053</t>
        </is>
      </c>
      <c r="G8" s="39" t="inlineStr">
        <is>
          <t>2.1</t>
        </is>
      </c>
      <c r="H8" s="40" t="inlineStr">
        <is>
          <t>Permis et Autorisations de travail</t>
        </is>
      </c>
      <c r="I8" s="39" t="inlineStr">
        <is>
          <t>P</t>
        </is>
      </c>
      <c r="J8" s="39" t="inlineStr">
        <is>
          <t>P</t>
        </is>
      </c>
      <c r="K8" s="39" t="inlineStr">
        <is>
          <t>H</t>
        </is>
      </c>
      <c r="L8" s="39" t="inlineStr">
        <is>
          <t>H</t>
        </is>
      </c>
      <c r="M8" s="39" t="inlineStr">
        <is>
          <t>-</t>
        </is>
      </c>
      <c r="N8" s="39" t="inlineStr">
        <is>
          <t>-</t>
        </is>
      </c>
    </row>
    <row r="9" ht="30" customHeight="1">
      <c r="A9" s="37" t="inlineStr">
        <is>
          <t>Cintrage</t>
        </is>
      </c>
      <c r="B9" s="37" t="inlineStr">
        <is>
          <t>jauge</t>
        </is>
      </c>
      <c r="C9" s="37" t="inlineStr">
        <is>
          <t>0053-2.7</t>
        </is>
      </c>
      <c r="E9" s="38" t="inlineStr">
        <is>
          <t>0053-2.2</t>
        </is>
      </c>
      <c r="F9" s="38" t="inlineStr">
        <is>
          <t>21063-G0-QAQC-ITP-0053</t>
        </is>
      </c>
      <c r="G9" s="39" t="inlineStr">
        <is>
          <t>2.2</t>
        </is>
      </c>
      <c r="H9" s="40" t="inlineStr">
        <is>
          <t>Localisation et Protection des Installations Existantes. Signalisation des lignes Électriques Aériennes</t>
        </is>
      </c>
      <c r="I9" s="39" t="inlineStr">
        <is>
          <t>P</t>
        </is>
      </c>
      <c r="J9" s="39" t="inlineStr">
        <is>
          <t>P</t>
        </is>
      </c>
      <c r="K9" s="39" t="inlineStr">
        <is>
          <t>S</t>
        </is>
      </c>
      <c r="L9" s="39" t="inlineStr">
        <is>
          <t>S</t>
        </is>
      </c>
      <c r="M9" s="39" t="inlineStr">
        <is>
          <t>-</t>
        </is>
      </c>
      <c r="N9" s="39" t="inlineStr">
        <is>
          <t>-</t>
        </is>
      </c>
    </row>
    <row r="10" ht="30" customHeight="1">
      <c r="A10" s="37" t="inlineStr">
        <is>
          <t>Cintrage</t>
        </is>
      </c>
      <c r="B10" s="37" t="n"/>
      <c r="C10" s="37" t="inlineStr">
        <is>
          <t>0053-2.6</t>
        </is>
      </c>
      <c r="E10" s="38" t="inlineStr">
        <is>
          <t>0053-2.3</t>
        </is>
      </c>
      <c r="F10" s="38" t="inlineStr">
        <is>
          <t>21063-G0-QAQC-ITP-0053</t>
        </is>
      </c>
      <c r="G10" s="39" t="inlineStr">
        <is>
          <t>2.3</t>
        </is>
      </c>
      <c r="H10" s="40" t="inlineStr">
        <is>
          <t>Relevé Topographique Pré-construction. Inspection final de la Piste de travail</t>
        </is>
      </c>
      <c r="I10" s="39" t="inlineStr">
        <is>
          <t>P</t>
        </is>
      </c>
      <c r="J10" s="39" t="inlineStr">
        <is>
          <t>P</t>
        </is>
      </c>
      <c r="K10" s="39" t="inlineStr">
        <is>
          <t>R</t>
        </is>
      </c>
      <c r="L10" s="39" t="inlineStr">
        <is>
          <t>R</t>
        </is>
      </c>
      <c r="M10" s="39" t="inlineStr">
        <is>
          <t>-</t>
        </is>
      </c>
      <c r="N10" s="39" t="inlineStr">
        <is>
          <t>-</t>
        </is>
      </c>
    </row>
    <row r="11">
      <c r="A11" s="37" t="inlineStr">
        <is>
          <t>Lit de pose</t>
        </is>
      </c>
      <c r="B11" s="37" t="n"/>
      <c r="C11" s="37" t="inlineStr">
        <is>
          <t>0053-2.8</t>
        </is>
      </c>
      <c r="E11" s="38" t="inlineStr">
        <is>
          <t>0053-2.4</t>
        </is>
      </c>
      <c r="F11" s="38" t="inlineStr">
        <is>
          <t>21063-G0-QAQC-ITP-0053</t>
        </is>
      </c>
      <c r="G11" s="39" t="inlineStr">
        <is>
          <t>2.4</t>
        </is>
      </c>
      <c r="H11" s="40" t="inlineStr">
        <is>
          <t>Inspection de Profil et Dimensions de la Tranchée</t>
        </is>
      </c>
      <c r="I11" s="39" t="inlineStr">
        <is>
          <t>P</t>
        </is>
      </c>
      <c r="J11" s="39" t="inlineStr">
        <is>
          <t>P</t>
        </is>
      </c>
      <c r="K11" s="39" t="inlineStr">
        <is>
          <t>W</t>
        </is>
      </c>
      <c r="L11" s="39" t="inlineStr">
        <is>
          <t>W</t>
        </is>
      </c>
      <c r="M11" s="39" t="inlineStr">
        <is>
          <t>-</t>
        </is>
      </c>
      <c r="N11" s="39" t="inlineStr">
        <is>
          <t>-</t>
        </is>
      </c>
    </row>
    <row r="12">
      <c r="A12" s="37" t="inlineStr">
        <is>
          <t>Mise en fouille</t>
        </is>
      </c>
      <c r="B12" s="37" t="inlineStr">
        <is>
          <t>prépar</t>
        </is>
      </c>
      <c r="C12" s="37" t="inlineStr">
        <is>
          <t>0053-2.9</t>
        </is>
      </c>
      <c r="E12" s="38" t="inlineStr">
        <is>
          <t>0053-2.5</t>
        </is>
      </c>
      <c r="F12" s="38" t="inlineStr">
        <is>
          <t>21063-G0-QAQC-ITP-0053</t>
        </is>
      </c>
      <c r="G12" s="39" t="inlineStr">
        <is>
          <t>2.5</t>
        </is>
      </c>
      <c r="H12" s="40" t="inlineStr">
        <is>
          <t>Bardage de pipe</t>
        </is>
      </c>
      <c r="I12" s="39" t="inlineStr">
        <is>
          <t>P</t>
        </is>
      </c>
      <c r="J12" s="39" t="inlineStr">
        <is>
          <t>P</t>
        </is>
      </c>
      <c r="K12" s="39" t="inlineStr">
        <is>
          <t>W</t>
        </is>
      </c>
      <c r="L12" s="39" t="inlineStr">
        <is>
          <t>W</t>
        </is>
      </c>
      <c r="M12" s="39" t="inlineStr">
        <is>
          <t>-</t>
        </is>
      </c>
      <c r="N12" s="39" t="inlineStr">
        <is>
          <t>-</t>
        </is>
      </c>
    </row>
    <row r="13">
      <c r="A13" s="37" t="inlineStr">
        <is>
          <t>Mise en fouille</t>
        </is>
      </c>
      <c r="B13" s="37" t="inlineStr">
        <is>
          <t>prepar</t>
        </is>
      </c>
      <c r="C13" s="37" t="inlineStr">
        <is>
          <t>0053-2.9</t>
        </is>
      </c>
      <c r="E13" s="38" t="inlineStr">
        <is>
          <t>0053-2.6</t>
        </is>
      </c>
      <c r="F13" s="38" t="inlineStr">
        <is>
          <t>21063-G0-QAQC-ITP-0053</t>
        </is>
      </c>
      <c r="G13" s="39" t="inlineStr">
        <is>
          <t>2.6</t>
        </is>
      </c>
      <c r="H13" s="40" t="inlineStr">
        <is>
          <t>Cintrage à Froid de pipe.</t>
        </is>
      </c>
      <c r="I13" s="39" t="inlineStr">
        <is>
          <t>P</t>
        </is>
      </c>
      <c r="J13" s="39" t="inlineStr">
        <is>
          <t>P</t>
        </is>
      </c>
      <c r="K13" s="39" t="inlineStr">
        <is>
          <t>H</t>
        </is>
      </c>
      <c r="L13" s="39" t="inlineStr">
        <is>
          <t>H</t>
        </is>
      </c>
      <c r="M13" s="39" t="inlineStr">
        <is>
          <t>-</t>
        </is>
      </c>
      <c r="N13" s="39" t="inlineStr">
        <is>
          <t>-</t>
        </is>
      </c>
    </row>
    <row r="14">
      <c r="A14" s="37" t="inlineStr">
        <is>
          <t>Mise en fouille</t>
        </is>
      </c>
      <c r="B14" s="37" t="n"/>
      <c r="C14" s="37" t="inlineStr">
        <is>
          <t>0053-2.10</t>
        </is>
      </c>
      <c r="E14" s="38" t="inlineStr">
        <is>
          <t>0053-2.7</t>
        </is>
      </c>
      <c r="F14" s="38" t="inlineStr">
        <is>
          <t>21063-G0-QAQC-ITP-0053</t>
        </is>
      </c>
      <c r="G14" s="39" t="inlineStr">
        <is>
          <t>2.7</t>
        </is>
      </c>
      <c r="H14" s="40" t="inlineStr">
        <is>
          <t>Vérification du diamètre intérieur du pipe cintré</t>
        </is>
      </c>
      <c r="I14" s="39" t="inlineStr">
        <is>
          <t>P</t>
        </is>
      </c>
      <c r="J14" s="39" t="inlineStr">
        <is>
          <t>P</t>
        </is>
      </c>
      <c r="K14" s="39" t="inlineStr">
        <is>
          <t>H</t>
        </is>
      </c>
      <c r="L14" s="39" t="inlineStr">
        <is>
          <t>H</t>
        </is>
      </c>
      <c r="M14" s="39" t="inlineStr">
        <is>
          <t>-</t>
        </is>
      </c>
      <c r="N14" s="39" t="inlineStr">
        <is>
          <t>-</t>
        </is>
      </c>
    </row>
    <row r="15">
      <c r="A15" s="37" t="inlineStr">
        <is>
          <t>Pré-remblai</t>
        </is>
      </c>
      <c r="B15" s="37" t="n"/>
      <c r="C15" s="37" t="inlineStr">
        <is>
          <t>0053-2.11</t>
        </is>
      </c>
      <c r="E15" s="38" t="inlineStr">
        <is>
          <t>0053-2.8</t>
        </is>
      </c>
      <c r="F15" s="38" t="inlineStr">
        <is>
          <t>21063-G0-QAQC-ITP-0053</t>
        </is>
      </c>
      <c r="G15" s="39" t="inlineStr">
        <is>
          <t>2.8</t>
        </is>
      </c>
      <c r="H15" s="40" t="inlineStr">
        <is>
          <t>Préparation de lit de pose dans la tranchée</t>
        </is>
      </c>
      <c r="I15" s="39" t="inlineStr">
        <is>
          <t>P</t>
        </is>
      </c>
      <c r="J15" s="39" t="inlineStr">
        <is>
          <t>P</t>
        </is>
      </c>
      <c r="K15" s="39" t="inlineStr">
        <is>
          <t>W</t>
        </is>
      </c>
      <c r="L15" s="39" t="inlineStr">
        <is>
          <t>W</t>
        </is>
      </c>
      <c r="M15" s="39" t="inlineStr">
        <is>
          <t>-</t>
        </is>
      </c>
      <c r="N15" s="39" t="inlineStr">
        <is>
          <t>-</t>
        </is>
      </c>
    </row>
    <row r="16">
      <c r="A16" s="37" t="inlineStr">
        <is>
          <t>Enrobage</t>
        </is>
      </c>
      <c r="B16" s="37" t="inlineStr">
        <is>
          <t>adh</t>
        </is>
      </c>
      <c r="C16" s="37" t="inlineStr">
        <is>
          <t>0051-08</t>
        </is>
      </c>
      <c r="E16" s="38" t="inlineStr">
        <is>
          <t>0053-2.9</t>
        </is>
      </c>
      <c r="F16" s="38" t="inlineStr">
        <is>
          <t>21063-G0-QAQC-ITP-0053</t>
        </is>
      </c>
      <c r="G16" s="39" t="inlineStr">
        <is>
          <t>2.9</t>
        </is>
      </c>
      <c r="H16" s="40" t="inlineStr">
        <is>
          <t>Préparation pour la mise en fouille des tronçons de canalisation.</t>
        </is>
      </c>
      <c r="I16" s="39" t="inlineStr">
        <is>
          <t>P</t>
        </is>
      </c>
      <c r="J16" s="39" t="inlineStr">
        <is>
          <t>P</t>
        </is>
      </c>
      <c r="K16" s="39" t="inlineStr">
        <is>
          <t>W</t>
        </is>
      </c>
      <c r="L16" s="39" t="inlineStr">
        <is>
          <t>W</t>
        </is>
      </c>
      <c r="M16" s="39" t="inlineStr">
        <is>
          <t>-</t>
        </is>
      </c>
      <c r="N16" s="39" t="inlineStr">
        <is>
          <t>-</t>
        </is>
      </c>
    </row>
    <row r="17" ht="30" customHeight="1">
      <c r="A17" s="37" t="inlineStr">
        <is>
          <t>Enrobage</t>
        </is>
      </c>
      <c r="B17" s="37" t="inlineStr">
        <is>
          <t>sablage</t>
        </is>
      </c>
      <c r="C17" s="37" t="inlineStr">
        <is>
          <t>0051-05</t>
        </is>
      </c>
      <c r="E17" s="38" t="inlineStr">
        <is>
          <t>0053-2.10</t>
        </is>
      </c>
      <c r="F17" s="38" t="inlineStr">
        <is>
          <t>21063-G0-QAQC-ITP-0053</t>
        </is>
      </c>
      <c r="G17" s="39" t="inlineStr">
        <is>
          <t>2.10</t>
        </is>
      </c>
      <c r="H17" s="40" t="inlineStr">
        <is>
          <t>Mise en Fouille de la Canalisation et contrôle par balai électrique du tronçon de canalisation pendant la mise en fouille.</t>
        </is>
      </c>
      <c r="I17" s="39" t="inlineStr">
        <is>
          <t>P</t>
        </is>
      </c>
      <c r="J17" s="39" t="inlineStr">
        <is>
          <t>P</t>
        </is>
      </c>
      <c r="K17" s="39" t="inlineStr">
        <is>
          <t>H</t>
        </is>
      </c>
      <c r="L17" s="39" t="inlineStr">
        <is>
          <t>H</t>
        </is>
      </c>
      <c r="M17" s="39" t="inlineStr">
        <is>
          <t>-</t>
        </is>
      </c>
      <c r="N17" s="39" t="inlineStr">
        <is>
          <t>-</t>
        </is>
      </c>
    </row>
    <row r="18">
      <c r="A18" s="37" t="inlineStr">
        <is>
          <t>Enrobage</t>
        </is>
      </c>
      <c r="B18" s="37" t="inlineStr">
        <is>
          <t>répar</t>
        </is>
      </c>
      <c r="C18" s="37" t="inlineStr">
        <is>
          <t>0051-09</t>
        </is>
      </c>
      <c r="E18" s="38" t="inlineStr">
        <is>
          <t>0053-2.11</t>
        </is>
      </c>
      <c r="F18" s="38" t="inlineStr">
        <is>
          <t>21063-G0-QAQC-ITP-0053</t>
        </is>
      </c>
      <c r="G18" s="39" t="inlineStr">
        <is>
          <t>2.11</t>
        </is>
      </c>
      <c r="H18" s="40" t="inlineStr">
        <is>
          <t>Pose de Petit-remblai</t>
        </is>
      </c>
      <c r="I18" s="39" t="inlineStr">
        <is>
          <t>P</t>
        </is>
      </c>
      <c r="J18" s="39" t="inlineStr">
        <is>
          <t>P</t>
        </is>
      </c>
      <c r="K18" s="39" t="inlineStr">
        <is>
          <t>W</t>
        </is>
      </c>
      <c r="L18" s="39" t="inlineStr">
        <is>
          <t>W</t>
        </is>
      </c>
      <c r="M18" s="39" t="inlineStr">
        <is>
          <t>-</t>
        </is>
      </c>
      <c r="N18" s="39" t="inlineStr">
        <is>
          <t>-</t>
        </is>
      </c>
    </row>
    <row r="19" ht="30" customHeight="1">
      <c r="A19" s="37" t="inlineStr">
        <is>
          <t>Enrobage</t>
        </is>
      </c>
      <c r="B19" s="37" t="inlineStr">
        <is>
          <t>repar</t>
        </is>
      </c>
      <c r="C19" s="37" t="inlineStr">
        <is>
          <t>0051-09</t>
        </is>
      </c>
      <c r="E19" s="38" t="inlineStr">
        <is>
          <t>0053-2.12</t>
        </is>
      </c>
      <c r="F19" s="38" t="inlineStr">
        <is>
          <t>21063-G0-QAQC-ITP-0053</t>
        </is>
      </c>
      <c r="G19" s="39" t="inlineStr">
        <is>
          <t>2.12</t>
        </is>
      </c>
      <c r="H19" s="40" t="inlineStr">
        <is>
          <t>Remblai final de la tranchée après pose de grillage avertisseur du câble fibre optique.</t>
        </is>
      </c>
      <c r="I19" s="39" t="inlineStr">
        <is>
          <t>P</t>
        </is>
      </c>
      <c r="J19" s="39" t="inlineStr">
        <is>
          <t>P</t>
        </is>
      </c>
      <c r="K19" s="39" t="inlineStr">
        <is>
          <t>W</t>
        </is>
      </c>
      <c r="L19" s="39" t="inlineStr">
        <is>
          <t>W</t>
        </is>
      </c>
      <c r="M19" s="39" t="inlineStr">
        <is>
          <t>-</t>
        </is>
      </c>
      <c r="N19" s="39" t="inlineStr">
        <is>
          <t>-</t>
        </is>
      </c>
    </row>
    <row r="20">
      <c r="A20" s="37" t="inlineStr">
        <is>
          <t>Enrobage</t>
        </is>
      </c>
      <c r="B20" s="37" t="inlineStr">
        <is>
          <t>balai</t>
        </is>
      </c>
      <c r="C20" s="37" t="inlineStr">
        <is>
          <t>0051-07</t>
        </is>
      </c>
      <c r="E20" s="38" t="inlineStr">
        <is>
          <t>0053-2.13</t>
        </is>
      </c>
      <c r="F20" s="38" t="inlineStr">
        <is>
          <t>21063-G0-QAQC-ITP-0053</t>
        </is>
      </c>
      <c r="G20" s="39" t="inlineStr">
        <is>
          <t>2.13</t>
        </is>
      </c>
      <c r="H20" s="40" t="inlineStr">
        <is>
          <t>Croisement de Piste</t>
        </is>
      </c>
      <c r="I20" s="39" t="inlineStr">
        <is>
          <t>P</t>
        </is>
      </c>
      <c r="J20" s="39" t="inlineStr">
        <is>
          <t>P</t>
        </is>
      </c>
      <c r="K20" s="39" t="inlineStr">
        <is>
          <t>H</t>
        </is>
      </c>
      <c r="L20" s="39" t="inlineStr">
        <is>
          <t>H</t>
        </is>
      </c>
      <c r="M20" s="39" t="inlineStr">
        <is>
          <t>-</t>
        </is>
      </c>
      <c r="N20" s="39" t="inlineStr">
        <is>
          <t>-</t>
        </is>
      </c>
    </row>
    <row r="21">
      <c r="A21" s="37" t="inlineStr">
        <is>
          <t>Enrobage</t>
        </is>
      </c>
      <c r="B21" s="37" t="n"/>
      <c r="C21" s="37" t="inlineStr">
        <is>
          <t>0051-06</t>
        </is>
      </c>
      <c r="E21" s="38" t="inlineStr">
        <is>
          <t>0053-2.14</t>
        </is>
      </c>
      <c r="F21" s="38" t="inlineStr">
        <is>
          <t>21063-G0-QAQC-ITP-0053</t>
        </is>
      </c>
      <c r="G21" s="39" t="inlineStr">
        <is>
          <t>2.14</t>
        </is>
      </c>
      <c r="H21" s="40" t="inlineStr">
        <is>
          <t>Croisement de Routes</t>
        </is>
      </c>
      <c r="I21" s="39" t="inlineStr">
        <is>
          <t>P</t>
        </is>
      </c>
      <c r="J21" s="39" t="inlineStr">
        <is>
          <t>P</t>
        </is>
      </c>
      <c r="K21" s="39" t="inlineStr">
        <is>
          <t>H</t>
        </is>
      </c>
      <c r="L21" s="39" t="inlineStr">
        <is>
          <t>H</t>
        </is>
      </c>
      <c r="M21" s="39" t="inlineStr">
        <is>
          <t>-</t>
        </is>
      </c>
      <c r="N21" s="39" t="inlineStr">
        <is>
          <t>-</t>
        </is>
      </c>
    </row>
    <row r="22">
      <c r="E22" s="38" t="inlineStr">
        <is>
          <t>0053-2.15</t>
        </is>
      </c>
      <c r="F22" s="38" t="inlineStr">
        <is>
          <t>21063-G0-QAQC-ITP-0053</t>
        </is>
      </c>
      <c r="G22" s="39" t="inlineStr">
        <is>
          <t>2.15</t>
        </is>
      </c>
      <c r="H22" s="40" t="inlineStr">
        <is>
          <t>Croisement des installations Enterrées (ex; Pipeline)</t>
        </is>
      </c>
      <c r="I22" s="39" t="inlineStr">
        <is>
          <t>P</t>
        </is>
      </c>
      <c r="J22" s="39" t="inlineStr">
        <is>
          <t>P</t>
        </is>
      </c>
      <c r="K22" s="39" t="inlineStr">
        <is>
          <t>H</t>
        </is>
      </c>
      <c r="L22" s="39" t="inlineStr">
        <is>
          <t>H</t>
        </is>
      </c>
      <c r="M22" s="39" t="inlineStr">
        <is>
          <t>-</t>
        </is>
      </c>
      <c r="N22" s="39" t="inlineStr">
        <is>
          <t>-</t>
        </is>
      </c>
    </row>
    <row r="23">
      <c r="E23" s="38" t="inlineStr">
        <is>
          <t>0053-2.16</t>
        </is>
      </c>
      <c r="F23" s="38" t="inlineStr">
        <is>
          <t>21063-G0-QAQC-ITP-0053</t>
        </is>
      </c>
      <c r="G23" s="39" t="inlineStr">
        <is>
          <t>2.16</t>
        </is>
      </c>
      <c r="H23" s="40" t="inlineStr">
        <is>
          <t>Croisement de Rivières et Fils d’Eau</t>
        </is>
      </c>
      <c r="I23" s="39" t="inlineStr">
        <is>
          <t>P</t>
        </is>
      </c>
      <c r="J23" s="39" t="inlineStr">
        <is>
          <t>P</t>
        </is>
      </c>
      <c r="K23" s="39" t="inlineStr">
        <is>
          <t>H</t>
        </is>
      </c>
      <c r="L23" s="39" t="inlineStr">
        <is>
          <t>H</t>
        </is>
      </c>
      <c r="M23" s="39" t="inlineStr">
        <is>
          <t>-</t>
        </is>
      </c>
      <c r="N23" s="39" t="inlineStr">
        <is>
          <t>-</t>
        </is>
      </c>
    </row>
    <row r="24">
      <c r="E24" s="38" t="inlineStr">
        <is>
          <t>0053-2.17</t>
        </is>
      </c>
      <c r="F24" s="38" t="inlineStr">
        <is>
          <t>21063-G0-QAQC-ITP-0053</t>
        </is>
      </c>
      <c r="G24" s="39" t="inlineStr">
        <is>
          <t>2.17</t>
        </is>
      </c>
      <c r="H24" s="40" t="inlineStr">
        <is>
          <t>Croisement des câbles souterrain</t>
        </is>
      </c>
      <c r="I24" s="39" t="inlineStr">
        <is>
          <t>P</t>
        </is>
      </c>
      <c r="J24" s="39" t="inlineStr">
        <is>
          <t>P</t>
        </is>
      </c>
      <c r="K24" s="39" t="inlineStr">
        <is>
          <t>W</t>
        </is>
      </c>
      <c r="L24" s="39" t="inlineStr">
        <is>
          <t>W</t>
        </is>
      </c>
      <c r="M24" s="39" t="inlineStr">
        <is>
          <t>-</t>
        </is>
      </c>
      <c r="N24" s="39" t="inlineStr">
        <is>
          <t>-</t>
        </is>
      </c>
    </row>
    <row r="25">
      <c r="E25" s="38" t="inlineStr">
        <is>
          <t>0053-2.18</t>
        </is>
      </c>
      <c r="F25" s="38" t="inlineStr">
        <is>
          <t>21063-G0-QAQC-ITP-0053</t>
        </is>
      </c>
      <c r="G25" s="39" t="inlineStr">
        <is>
          <t>2.18</t>
        </is>
      </c>
      <c r="H25" s="40" t="inlineStr">
        <is>
          <t>Croisement des lignes électrique</t>
        </is>
      </c>
      <c r="I25" s="39" t="inlineStr">
        <is>
          <t>P</t>
        </is>
      </c>
      <c r="J25" s="39" t="inlineStr">
        <is>
          <t>P</t>
        </is>
      </c>
      <c r="K25" s="39" t="inlineStr">
        <is>
          <t>W</t>
        </is>
      </c>
      <c r="L25" s="39" t="inlineStr">
        <is>
          <t>W</t>
        </is>
      </c>
      <c r="M25" s="39" t="inlineStr">
        <is>
          <t>-</t>
        </is>
      </c>
      <c r="N25" s="39" t="inlineStr">
        <is>
          <t>-</t>
        </is>
      </c>
    </row>
    <row r="26">
      <c r="E26" s="38" t="inlineStr">
        <is>
          <t>0053-2.19</t>
        </is>
      </c>
      <c r="F26" s="38" t="inlineStr">
        <is>
          <t>21063-G0-QAQC-ITP-0053</t>
        </is>
      </c>
      <c r="G26" s="39" t="inlineStr">
        <is>
          <t>2.19</t>
        </is>
      </c>
      <c r="H26" s="40" t="inlineStr">
        <is>
          <t>Vérification du dossier Test pack</t>
        </is>
      </c>
      <c r="I26" s="39" t="inlineStr">
        <is>
          <t>P</t>
        </is>
      </c>
      <c r="J26" s="39" t="inlineStr">
        <is>
          <t>P</t>
        </is>
      </c>
      <c r="K26" s="39" t="inlineStr">
        <is>
          <t>H</t>
        </is>
      </c>
      <c r="L26" s="39" t="inlineStr">
        <is>
          <t>H</t>
        </is>
      </c>
      <c r="M26" s="39" t="inlineStr">
        <is>
          <t>-</t>
        </is>
      </c>
      <c r="N26" s="39" t="inlineStr">
        <is>
          <t>H</t>
        </is>
      </c>
    </row>
    <row r="27">
      <c r="E27" s="38" t="inlineStr">
        <is>
          <t>0053-2.20</t>
        </is>
      </c>
      <c r="F27" s="38" t="inlineStr">
        <is>
          <t>21063-G0-QAQC-ITP-0053</t>
        </is>
      </c>
      <c r="G27" s="39" t="inlineStr">
        <is>
          <t>2.20</t>
        </is>
      </c>
      <c r="H27" s="40" t="inlineStr">
        <is>
          <t>Ramonage</t>
        </is>
      </c>
      <c r="I27" s="39" t="inlineStr">
        <is>
          <t>P</t>
        </is>
      </c>
      <c r="J27" s="39" t="inlineStr">
        <is>
          <t>P</t>
        </is>
      </c>
      <c r="K27" s="39" t="inlineStr">
        <is>
          <t>W</t>
        </is>
      </c>
      <c r="L27" s="39" t="inlineStr">
        <is>
          <t>W</t>
        </is>
      </c>
      <c r="M27" s="39" t="inlineStr">
        <is>
          <t>-</t>
        </is>
      </c>
      <c r="N27" s="39" t="inlineStr">
        <is>
          <t>-</t>
        </is>
      </c>
    </row>
    <row r="28">
      <c r="E28" s="38" t="inlineStr">
        <is>
          <t>0053-2.21</t>
        </is>
      </c>
      <c r="F28" s="38" t="inlineStr">
        <is>
          <t>21063-G0-QAQC-ITP-0053</t>
        </is>
      </c>
      <c r="G28" s="39" t="inlineStr">
        <is>
          <t>2.21</t>
        </is>
      </c>
      <c r="H28" s="40" t="inlineStr">
        <is>
          <t>Calibrage</t>
        </is>
      </c>
      <c r="I28" s="39" t="inlineStr">
        <is>
          <t>P</t>
        </is>
      </c>
      <c r="J28" s="39" t="inlineStr">
        <is>
          <t>P</t>
        </is>
      </c>
      <c r="K28" s="39" t="inlineStr">
        <is>
          <t>W</t>
        </is>
      </c>
      <c r="L28" s="39" t="inlineStr">
        <is>
          <t>W</t>
        </is>
      </c>
      <c r="M28" s="39" t="inlineStr">
        <is>
          <t>-</t>
        </is>
      </c>
      <c r="N28" s="39" t="inlineStr">
        <is>
          <t>-</t>
        </is>
      </c>
    </row>
    <row r="29">
      <c r="E29" s="38" t="inlineStr">
        <is>
          <t>0053-2.22</t>
        </is>
      </c>
      <c r="F29" s="38" t="inlineStr">
        <is>
          <t>21063-G0-QAQC-ITP-0053</t>
        </is>
      </c>
      <c r="G29" s="39" t="inlineStr">
        <is>
          <t>2.22</t>
        </is>
      </c>
      <c r="H29" s="40" t="inlineStr">
        <is>
          <t>Remplissage en eau de la canalisation</t>
        </is>
      </c>
      <c r="I29" s="39" t="inlineStr">
        <is>
          <t>P</t>
        </is>
      </c>
      <c r="J29" s="39" t="inlineStr">
        <is>
          <t>P</t>
        </is>
      </c>
      <c r="K29" s="39" t="inlineStr">
        <is>
          <t>W</t>
        </is>
      </c>
      <c r="L29" s="39" t="inlineStr">
        <is>
          <t>W</t>
        </is>
      </c>
      <c r="M29" s="39" t="inlineStr">
        <is>
          <t>-</t>
        </is>
      </c>
      <c r="N29" s="39" t="inlineStr">
        <is>
          <t>-</t>
        </is>
      </c>
    </row>
    <row r="30">
      <c r="E30" s="38" t="inlineStr">
        <is>
          <t>0053-2.23</t>
        </is>
      </c>
      <c r="F30" s="38" t="inlineStr">
        <is>
          <t>21063-G0-QAQC-ITP-0053</t>
        </is>
      </c>
      <c r="G30" s="39" t="inlineStr">
        <is>
          <t>2.23</t>
        </is>
      </c>
      <c r="H30" s="40" t="inlineStr">
        <is>
          <t>Pressurisation et dépressurisation</t>
        </is>
      </c>
      <c r="I30" s="39" t="inlineStr">
        <is>
          <t>P</t>
        </is>
      </c>
      <c r="J30" s="39" t="inlineStr">
        <is>
          <t>P</t>
        </is>
      </c>
      <c r="K30" s="39" t="inlineStr">
        <is>
          <t>W</t>
        </is>
      </c>
      <c r="L30" s="39" t="inlineStr">
        <is>
          <t>W</t>
        </is>
      </c>
      <c r="M30" s="39" t="inlineStr">
        <is>
          <t>-</t>
        </is>
      </c>
      <c r="N30" s="39" t="inlineStr">
        <is>
          <t>-</t>
        </is>
      </c>
    </row>
    <row r="31" ht="45" customHeight="1">
      <c r="E31" s="38" t="inlineStr">
        <is>
          <t>0053-2.24</t>
        </is>
      </c>
      <c r="F31" s="38" t="inlineStr">
        <is>
          <t>21063-G0-QAQC-ITP-0053</t>
        </is>
      </c>
      <c r="G31" s="39" t="inlineStr">
        <is>
          <t>2.24</t>
        </is>
      </c>
      <c r="H31" s="40" t="inlineStr">
        <is>
          <t>Dès l'achèvement de l'opération de la pressurisation une période de stabilisation thermique de 24 h sera observée, selon la procédure de test hydrostatique</t>
        </is>
      </c>
      <c r="I31" s="39" t="inlineStr">
        <is>
          <t>P</t>
        </is>
      </c>
      <c r="J31" s="39" t="inlineStr">
        <is>
          <t>P</t>
        </is>
      </c>
      <c r="K31" s="39" t="inlineStr">
        <is>
          <t>W</t>
        </is>
      </c>
      <c r="L31" s="39" t="inlineStr">
        <is>
          <t>W</t>
        </is>
      </c>
      <c r="M31" s="39" t="inlineStr">
        <is>
          <t>-</t>
        </is>
      </c>
      <c r="N31" s="39" t="inlineStr">
        <is>
          <t>-</t>
        </is>
      </c>
    </row>
    <row r="32">
      <c r="E32" s="38" t="inlineStr">
        <is>
          <t>0053-2.25</t>
        </is>
      </c>
      <c r="F32" s="38" t="inlineStr">
        <is>
          <t>21063-G0-QAQC-ITP-0053</t>
        </is>
      </c>
      <c r="G32" s="39" t="inlineStr">
        <is>
          <t>2.25</t>
        </is>
      </c>
      <c r="H32" s="40" t="inlineStr">
        <is>
          <t>test de présence d 'air</t>
        </is>
      </c>
      <c r="I32" s="39" t="inlineStr">
        <is>
          <t>P</t>
        </is>
      </c>
      <c r="J32" s="39" t="inlineStr">
        <is>
          <t>P</t>
        </is>
      </c>
      <c r="K32" s="39" t="inlineStr">
        <is>
          <t>H</t>
        </is>
      </c>
      <c r="L32" s="39" t="inlineStr">
        <is>
          <t>H</t>
        </is>
      </c>
      <c r="M32" s="39" t="inlineStr">
        <is>
          <t>-</t>
        </is>
      </c>
      <c r="N32" s="39" t="inlineStr">
        <is>
          <t>H</t>
        </is>
      </c>
    </row>
    <row r="33">
      <c r="E33" s="38" t="inlineStr">
        <is>
          <t>0053-2.26</t>
        </is>
      </c>
      <c r="F33" s="38" t="inlineStr">
        <is>
          <t>21063-G0-QAQC-ITP-0053</t>
        </is>
      </c>
      <c r="G33" s="39" t="inlineStr">
        <is>
          <t>2.26</t>
        </is>
      </c>
      <c r="H33" s="40" t="inlineStr">
        <is>
          <t>Test de résistance et d’étanchéité</t>
        </is>
      </c>
      <c r="I33" s="39" t="inlineStr">
        <is>
          <t>P</t>
        </is>
      </c>
      <c r="J33" s="39" t="inlineStr">
        <is>
          <t>P</t>
        </is>
      </c>
      <c r="K33" s="39" t="inlineStr">
        <is>
          <t>H</t>
        </is>
      </c>
      <c r="L33" s="39" t="inlineStr">
        <is>
          <t>H</t>
        </is>
      </c>
      <c r="M33" s="39" t="inlineStr">
        <is>
          <t>-</t>
        </is>
      </c>
      <c r="N33" s="39" t="inlineStr">
        <is>
          <t>H</t>
        </is>
      </c>
    </row>
    <row r="34">
      <c r="E34" s="38" t="inlineStr">
        <is>
          <t>0053-2.27</t>
        </is>
      </c>
      <c r="F34" s="38" t="inlineStr">
        <is>
          <t>21063-G0-QAQC-ITP-0053</t>
        </is>
      </c>
      <c r="G34" s="39" t="inlineStr">
        <is>
          <t>2.27</t>
        </is>
      </c>
      <c r="H34" s="40" t="inlineStr">
        <is>
          <t>Vidange Et Essuyage de la Canalisation</t>
        </is>
      </c>
      <c r="I34" s="39" t="inlineStr">
        <is>
          <t>P</t>
        </is>
      </c>
      <c r="J34" s="39" t="inlineStr">
        <is>
          <t>P</t>
        </is>
      </c>
      <c r="K34" s="39" t="inlineStr">
        <is>
          <t>W</t>
        </is>
      </c>
      <c r="L34" s="39" t="inlineStr">
        <is>
          <t>W</t>
        </is>
      </c>
      <c r="M34" s="39" t="inlineStr">
        <is>
          <t>-</t>
        </is>
      </c>
      <c r="N34" s="39" t="inlineStr">
        <is>
          <t>-</t>
        </is>
      </c>
    </row>
    <row r="35">
      <c r="E35" s="38" t="inlineStr">
        <is>
          <t>0053-2.28</t>
        </is>
      </c>
      <c r="F35" s="38" t="inlineStr">
        <is>
          <t>21063-G0-QAQC-ITP-0053</t>
        </is>
      </c>
      <c r="G35" s="39" t="inlineStr">
        <is>
          <t>2.28</t>
        </is>
      </c>
      <c r="H35" s="40" t="inlineStr">
        <is>
          <t>installation de balises sur canalisation</t>
        </is>
      </c>
      <c r="I35" s="39" t="inlineStr">
        <is>
          <t>P</t>
        </is>
      </c>
      <c r="J35" s="39" t="inlineStr">
        <is>
          <t>P</t>
        </is>
      </c>
      <c r="K35" s="39" t="inlineStr">
        <is>
          <t>W</t>
        </is>
      </c>
      <c r="L35" s="39" t="inlineStr">
        <is>
          <t>W</t>
        </is>
      </c>
      <c r="M35" s="39" t="inlineStr">
        <is>
          <t>-</t>
        </is>
      </c>
      <c r="N35" s="39" t="inlineStr">
        <is>
          <t>-</t>
        </is>
      </c>
    </row>
    <row r="36">
      <c r="E36" s="38" t="inlineStr">
        <is>
          <t>0053-2.29</t>
        </is>
      </c>
      <c r="F36" s="38" t="inlineStr">
        <is>
          <t>21063-G0-QAQC-ITP-0053</t>
        </is>
      </c>
      <c r="G36" s="39" t="inlineStr">
        <is>
          <t>2.29</t>
        </is>
      </c>
      <c r="H36" s="40" t="inlineStr">
        <is>
          <t>Dossier final</t>
        </is>
      </c>
      <c r="I36" s="39" t="inlineStr">
        <is>
          <t>P</t>
        </is>
      </c>
      <c r="J36" s="39" t="inlineStr">
        <is>
          <t>P</t>
        </is>
      </c>
      <c r="K36" s="39" t="inlineStr">
        <is>
          <t>R</t>
        </is>
      </c>
      <c r="L36" s="39" t="inlineStr">
        <is>
          <t>R</t>
        </is>
      </c>
      <c r="M36" s="39" t="inlineStr">
        <is>
          <t>-</t>
        </is>
      </c>
      <c r="N36" s="39" t="inlineStr">
        <is>
          <t>-</t>
        </is>
      </c>
    </row>
    <row r="37">
      <c r="E37" s="38" t="inlineStr">
        <is>
          <t>0051-01</t>
        </is>
      </c>
      <c r="F37" s="38" t="inlineStr">
        <is>
          <t>21063-G0-QAQC-ITP-0051</t>
        </is>
      </c>
      <c r="G37" s="39" t="inlineStr">
        <is>
          <t>01</t>
        </is>
      </c>
      <c r="H37" s="40" t="inlineStr">
        <is>
          <t>Contrôle des équipements d'inspection, d'essai et de mesure</t>
        </is>
      </c>
      <c r="I37" s="39" t="inlineStr">
        <is>
          <t>R</t>
        </is>
      </c>
      <c r="J37" s="39" t="inlineStr">
        <is>
          <t>R</t>
        </is>
      </c>
      <c r="K37" s="39" t="inlineStr">
        <is>
          <t>R</t>
        </is>
      </c>
      <c r="L37" s="39" t="inlineStr">
        <is>
          <t>R</t>
        </is>
      </c>
      <c r="M37" s="39" t="inlineStr">
        <is>
          <t>-</t>
        </is>
      </c>
      <c r="N37" s="39" t="inlineStr">
        <is>
          <t>-</t>
        </is>
      </c>
    </row>
    <row r="38">
      <c r="E38" s="38" t="inlineStr">
        <is>
          <t>0051-02</t>
        </is>
      </c>
      <c r="F38" s="38" t="inlineStr">
        <is>
          <t>21063-G0-QAQC-ITP-0051</t>
        </is>
      </c>
      <c r="G38" s="39" t="inlineStr">
        <is>
          <t>02</t>
        </is>
      </c>
      <c r="H38" s="40" t="inlineStr">
        <is>
          <t>Approbation des matériaux</t>
        </is>
      </c>
      <c r="I38" s="39" t="inlineStr">
        <is>
          <t>H</t>
        </is>
      </c>
      <c r="J38" s="39" t="inlineStr">
        <is>
          <t>H</t>
        </is>
      </c>
      <c r="K38" s="39" t="inlineStr">
        <is>
          <t>R</t>
        </is>
      </c>
      <c r="L38" s="39" t="inlineStr">
        <is>
          <t>R</t>
        </is>
      </c>
      <c r="M38" s="39" t="inlineStr">
        <is>
          <t>-</t>
        </is>
      </c>
      <c r="N38" s="39" t="inlineStr">
        <is>
          <t>-</t>
        </is>
      </c>
    </row>
    <row r="39">
      <c r="E39" s="38" t="inlineStr">
        <is>
          <t>0051-03</t>
        </is>
      </c>
      <c r="F39" s="38" t="inlineStr">
        <is>
          <t>21063-G0-QAQC-ITP-0051</t>
        </is>
      </c>
      <c r="G39" s="39" t="inlineStr">
        <is>
          <t>03</t>
        </is>
      </c>
      <c r="H39" s="40" t="inlineStr">
        <is>
          <t>Statut du document</t>
        </is>
      </c>
      <c r="I39" s="39" t="inlineStr">
        <is>
          <t>R</t>
        </is>
      </c>
      <c r="J39" s="39" t="inlineStr">
        <is>
          <t>R</t>
        </is>
      </c>
      <c r="K39" s="39" t="inlineStr">
        <is>
          <t>R</t>
        </is>
      </c>
      <c r="L39" s="39" t="inlineStr">
        <is>
          <t>R</t>
        </is>
      </c>
      <c r="M39" s="39" t="inlineStr">
        <is>
          <t>-</t>
        </is>
      </c>
      <c r="N39" s="39" t="inlineStr">
        <is>
          <t>-</t>
        </is>
      </c>
    </row>
    <row r="40" ht="30" customHeight="1">
      <c r="E40" s="38" t="inlineStr">
        <is>
          <t>0051-04</t>
        </is>
      </c>
      <c r="F40" s="38" t="inlineStr">
        <is>
          <t>21063-G0-QAQC-ITP-0051</t>
        </is>
      </c>
      <c r="G40" s="39" t="inlineStr">
        <is>
          <t>04</t>
        </is>
      </c>
      <c r="H40" s="40" t="inlineStr">
        <is>
          <t>Qualification et de compétences du personnel chargé de l’enrobage (coating)</t>
        </is>
      </c>
      <c r="I40" s="39" t="inlineStr">
        <is>
          <t>H</t>
        </is>
      </c>
      <c r="J40" s="39" t="inlineStr">
        <is>
          <t>H</t>
        </is>
      </c>
      <c r="K40" s="39" t="inlineStr">
        <is>
          <t>H</t>
        </is>
      </c>
      <c r="L40" s="39" t="inlineStr">
        <is>
          <t>H</t>
        </is>
      </c>
      <c r="M40" s="39" t="inlineStr">
        <is>
          <t>-</t>
        </is>
      </c>
      <c r="N40" s="39" t="inlineStr">
        <is>
          <t>-</t>
        </is>
      </c>
    </row>
    <row r="41">
      <c r="E41" s="38" t="inlineStr">
        <is>
          <t>0051-05</t>
        </is>
      </c>
      <c r="F41" s="38" t="inlineStr">
        <is>
          <t>21063-G0-QAQC-ITP-0051</t>
        </is>
      </c>
      <c r="G41" s="39" t="inlineStr">
        <is>
          <t>05</t>
        </is>
      </c>
      <c r="H41" s="40" t="inlineStr">
        <is>
          <t>Sablage des joints de soudure.</t>
        </is>
      </c>
      <c r="I41" s="39" t="inlineStr">
        <is>
          <t>H</t>
        </is>
      </c>
      <c r="J41" s="39" t="inlineStr">
        <is>
          <t>H</t>
        </is>
      </c>
      <c r="K41" s="39" t="inlineStr">
        <is>
          <t>W</t>
        </is>
      </c>
      <c r="L41" s="39" t="inlineStr">
        <is>
          <t>W</t>
        </is>
      </c>
      <c r="M41" s="39" t="inlineStr">
        <is>
          <t>-</t>
        </is>
      </c>
      <c r="N41" s="39" t="inlineStr">
        <is>
          <t>-</t>
        </is>
      </c>
    </row>
    <row r="42">
      <c r="E42" s="38" t="inlineStr">
        <is>
          <t>0051-06</t>
        </is>
      </c>
      <c r="F42" s="38" t="inlineStr">
        <is>
          <t>21063-G0-QAQC-ITP-0051</t>
        </is>
      </c>
      <c r="G42" s="39" t="inlineStr">
        <is>
          <t>06</t>
        </is>
      </c>
      <c r="H42" s="40" t="inlineStr">
        <is>
          <t>Enrobage des joints de soudure après test de rugosité.</t>
        </is>
      </c>
      <c r="I42" s="39" t="inlineStr">
        <is>
          <t>H</t>
        </is>
      </c>
      <c r="J42" s="39" t="inlineStr">
        <is>
          <t>H</t>
        </is>
      </c>
      <c r="K42" s="39" t="inlineStr">
        <is>
          <t>W</t>
        </is>
      </c>
      <c r="L42" s="39" t="inlineStr">
        <is>
          <t>W</t>
        </is>
      </c>
      <c r="M42" s="39" t="inlineStr">
        <is>
          <t>-</t>
        </is>
      </c>
      <c r="N42" s="39" t="inlineStr">
        <is>
          <t>-</t>
        </is>
      </c>
    </row>
    <row r="43">
      <c r="E43" s="38" t="inlineStr">
        <is>
          <t>0051-07</t>
        </is>
      </c>
      <c r="F43" s="38" t="inlineStr">
        <is>
          <t>21063-G0-QAQC-ITP-0051</t>
        </is>
      </c>
      <c r="G43" s="39" t="inlineStr">
        <is>
          <t>07</t>
        </is>
      </c>
      <c r="H43" s="40" t="inlineStr">
        <is>
          <t>Bali électrique</t>
        </is>
      </c>
      <c r="I43" s="39" t="inlineStr">
        <is>
          <t>H</t>
        </is>
      </c>
      <c r="J43" s="39" t="inlineStr">
        <is>
          <t>H</t>
        </is>
      </c>
      <c r="K43" s="39" t="inlineStr">
        <is>
          <t>H</t>
        </is>
      </c>
      <c r="L43" s="39" t="inlineStr">
        <is>
          <t>H</t>
        </is>
      </c>
      <c r="M43" s="39" t="inlineStr">
        <is>
          <t>-</t>
        </is>
      </c>
      <c r="N43" s="39" t="inlineStr">
        <is>
          <t>-</t>
        </is>
      </c>
    </row>
    <row r="44">
      <c r="E44" s="38" t="inlineStr">
        <is>
          <t>0051-08</t>
        </is>
      </c>
      <c r="F44" s="38" t="inlineStr">
        <is>
          <t>21063-G0-QAQC-ITP-0051</t>
        </is>
      </c>
      <c r="G44" s="39" t="inlineStr">
        <is>
          <t>08</t>
        </is>
      </c>
      <c r="H44" s="40" t="inlineStr">
        <is>
          <t>Test d’adhérence des joints enrobés</t>
        </is>
      </c>
      <c r="I44" s="39" t="inlineStr">
        <is>
          <t>H</t>
        </is>
      </c>
      <c r="J44" s="39" t="inlineStr">
        <is>
          <t>H</t>
        </is>
      </c>
      <c r="K44" s="39" t="inlineStr">
        <is>
          <t>H</t>
        </is>
      </c>
      <c r="L44" s="39" t="inlineStr">
        <is>
          <t>H</t>
        </is>
      </c>
      <c r="M44" s="39" t="inlineStr">
        <is>
          <t>-</t>
        </is>
      </c>
      <c r="N44" s="39" t="inlineStr">
        <is>
          <t>-</t>
        </is>
      </c>
    </row>
    <row r="45" ht="30" customHeight="1">
      <c r="E45" s="38" t="inlineStr">
        <is>
          <t>0051-09</t>
        </is>
      </c>
      <c r="F45" s="38" t="inlineStr">
        <is>
          <t>21063-G0-QAQC-ITP-0051</t>
        </is>
      </c>
      <c r="G45" s="39" t="inlineStr">
        <is>
          <t>09</t>
        </is>
      </c>
      <c r="H45" s="40" t="inlineStr">
        <is>
          <t>Réparation du revêtement test final avant le baissement de la canalisation dans la tranchée</t>
        </is>
      </c>
      <c r="I45" s="39" t="inlineStr">
        <is>
          <t>H</t>
        </is>
      </c>
      <c r="J45" s="39" t="inlineStr">
        <is>
          <t>H</t>
        </is>
      </c>
      <c r="K45" s="39" t="inlineStr">
        <is>
          <t>W</t>
        </is>
      </c>
      <c r="L45" s="39" t="inlineStr">
        <is>
          <t>W</t>
        </is>
      </c>
      <c r="M45" s="39" t="inlineStr">
        <is>
          <t>-</t>
        </is>
      </c>
      <c r="N45" s="39" t="inlineStr">
        <is>
          <t>-</t>
        </is>
      </c>
    </row>
    <row r="46">
      <c r="E46" s="38" t="inlineStr">
        <is>
          <t>0051-10</t>
        </is>
      </c>
      <c r="F46" s="38" t="inlineStr">
        <is>
          <t>21063-G0-QAQC-ITP-0051</t>
        </is>
      </c>
      <c r="G46" s="39" t="inlineStr">
        <is>
          <t>10</t>
        </is>
      </c>
      <c r="H46" s="40" t="inlineStr">
        <is>
          <t>Dossier final</t>
        </is>
      </c>
      <c r="I46" s="39" t="inlineStr">
        <is>
          <t>R</t>
        </is>
      </c>
      <c r="J46" s="39" t="inlineStr">
        <is>
          <t>R</t>
        </is>
      </c>
      <c r="K46" s="39" t="inlineStr">
        <is>
          <t>R</t>
        </is>
      </c>
      <c r="L46" s="39" t="inlineStr">
        <is>
          <t>R</t>
        </is>
      </c>
      <c r="M46" s="39" t="inlineStr">
        <is>
          <t>-</t>
        </is>
      </c>
      <c r="N46" s="39" t="inlineStr">
        <is>
          <t>-</t>
        </is>
      </c>
    </row>
  </sheetData>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tabColor rgb="FF00B050"/>
    <outlinePr summaryBelow="1" summaryRight="1"/>
    <pageSetUpPr/>
  </sheetPr>
  <dimension ref="A1:E10"/>
  <sheetViews>
    <sheetView zoomScaleNormal="100" workbookViewId="0">
      <selection activeCell="A1" sqref="A1"/>
    </sheetView>
  </sheetViews>
  <sheetFormatPr baseColWidth="8" defaultColWidth="8.7109375" defaultRowHeight="15"/>
  <cols>
    <col width="6" customWidth="1" min="1" max="1"/>
    <col width="30" customWidth="1" min="2" max="2"/>
    <col width="90" customWidth="1" min="3" max="3"/>
    <col width="24" customWidth="1" min="4" max="4"/>
    <col width="12" customWidth="1" min="5" max="5"/>
  </cols>
  <sheetData>
    <row r="1" ht="21.75" customHeight="1">
      <c r="A1" s="5" t="inlineStr">
        <is>
          <t>Clé</t>
        </is>
      </c>
      <c r="B1" s="5" t="inlineStr">
        <is>
          <t>Formulaire</t>
        </is>
      </c>
      <c r="C1" s="5" t="inlineStr">
        <is>
          <t>Titre du projet (en-tête)</t>
        </is>
      </c>
      <c r="D1" s="5" t="inlineStr">
        <is>
          <t>Code document</t>
        </is>
      </c>
      <c r="E1" s="5" t="inlineStr">
        <is>
          <t>Date</t>
        </is>
      </c>
    </row>
    <row r="2" ht="30" customHeight="1">
      <c r="A2" s="15" t="inlineStr">
        <is>
          <t>RFI</t>
        </is>
      </c>
      <c r="B2" s="15" t="inlineStr">
        <is>
          <t>Demande d'inspection (RFI)</t>
        </is>
      </c>
      <c r="C2" s="15" t="inlineStr">
        <is>
          <t>Développement des champs gaziers de TFT II
Contrat construction &amp; commissionning « réseau de collecte TFT sud offsite- raccordement de vingt-quatre (24) puits producteurs de gaz »</t>
        </is>
      </c>
      <c r="D2" s="15" t="inlineStr">
        <is>
          <t>21063-G0-QAQC-QC-0001</t>
        </is>
      </c>
      <c r="E2" s="15" t="inlineStr">
        <is>
          <t>13/05/2025</t>
        </is>
      </c>
    </row>
    <row r="3" ht="30" customHeight="1">
      <c r="A3" s="15" t="inlineStr">
        <is>
          <t>OUV</t>
        </is>
      </c>
      <c r="B3" s="15" t="inlineStr">
        <is>
          <t>PV Ouverture de la tranchée</t>
        </is>
      </c>
      <c r="C3" s="15" t="inlineStr">
        <is>
          <t>réseau de collecte TFT sud offsite- raccordement de vingt-quatre (24) puits producteurs de gaz</t>
        </is>
      </c>
      <c r="D3" s="15" t="inlineStr">
        <is>
          <t>21063-G0-PPL-RT-0109</t>
        </is>
      </c>
      <c r="E3" s="15" t="inlineStr">
        <is>
          <t>04/07/2025</t>
        </is>
      </c>
    </row>
    <row r="4" ht="30" customHeight="1">
      <c r="A4" s="15" t="inlineStr">
        <is>
          <t>PIS</t>
        </is>
      </c>
      <c r="B4" s="15" t="inlineStr">
        <is>
          <t>PV Piste de travail</t>
        </is>
      </c>
      <c r="C4" s="15" t="inlineStr">
        <is>
          <t>réseau de collecte TFT sud offsite- raccordement de vingt-quatre (24) puits producteurs de gaz</t>
        </is>
      </c>
      <c r="D4" s="15" t="inlineStr">
        <is>
          <t>21063-G0-PPL-RT-0108</t>
        </is>
      </c>
      <c r="E4" s="15" t="inlineStr">
        <is>
          <t>04/07/2025</t>
        </is>
      </c>
    </row>
    <row r="5" ht="30" customHeight="1">
      <c r="A5" s="15" t="inlineStr">
        <is>
          <t>BAR</t>
        </is>
      </c>
      <c r="B5" s="15" t="inlineStr">
        <is>
          <t>PV Transport et bardage</t>
        </is>
      </c>
      <c r="C5" s="15" t="inlineStr">
        <is>
          <t>réseau de collecte TFT sud offsite- raccordement de vingt-quatre (24) puits producteurs de gaz</t>
        </is>
      </c>
      <c r="D5" s="15" t="inlineStr">
        <is>
          <t>21063-G0-PPL-RT-0110</t>
        </is>
      </c>
      <c r="E5" s="15" t="inlineStr">
        <is>
          <t>04/07/2025</t>
        </is>
      </c>
    </row>
    <row r="6" ht="30" customHeight="1">
      <c r="A6" s="15" t="inlineStr">
        <is>
          <t>CIN</t>
        </is>
      </c>
      <c r="B6" s="15" t="inlineStr">
        <is>
          <t>PV Cintrage</t>
        </is>
      </c>
      <c r="C6" s="15" t="inlineStr">
        <is>
          <t>réseau de collecte TFT sud offsite- raccordement de vingt-quatre (24) puits producteurs de gaz</t>
        </is>
      </c>
      <c r="D6" s="15" t="inlineStr">
        <is>
          <t>21063-G0-PPL-RT-0111</t>
        </is>
      </c>
      <c r="E6" s="15" t="inlineStr">
        <is>
          <t>04/07/2025</t>
        </is>
      </c>
    </row>
    <row r="7" ht="30" customHeight="1">
      <c r="A7" s="15" t="inlineStr">
        <is>
          <t>ENR</t>
        </is>
      </c>
      <c r="B7" s="15" t="inlineStr">
        <is>
          <t>PV Enrobage</t>
        </is>
      </c>
      <c r="C7" s="15" t="inlineStr">
        <is>
          <t>Développement des champs gaziers de TFT II
Contrat construction &amp; commissionning « réseau de collecte TFT sud offsite- raccordement de vingt-quatre (24) puits producteurs de gaz »</t>
        </is>
      </c>
      <c r="D7" s="15" t="inlineStr">
        <is>
          <t>21063-G0-PPL-RT-0115</t>
        </is>
      </c>
      <c r="E7" s="15" t="inlineStr">
        <is>
          <t>04/05/2026</t>
        </is>
      </c>
    </row>
    <row r="8" ht="30" customHeight="1">
      <c r="A8" s="15" t="inlineStr">
        <is>
          <t>LIT</t>
        </is>
      </c>
      <c r="B8" s="15" t="inlineStr">
        <is>
          <t>PV Lit de pose</t>
        </is>
      </c>
      <c r="C8" s="15" t="inlineStr">
        <is>
          <t>réseau de collecte TFT sud offsite- raccordement de vingt-quatre (24) puits producteurs de gaz</t>
        </is>
      </c>
      <c r="D8" s="15" t="inlineStr">
        <is>
          <t>21063-G0-PPL-RT-0112</t>
        </is>
      </c>
      <c r="E8" s="15" t="inlineStr">
        <is>
          <t>04/07/2025</t>
        </is>
      </c>
    </row>
    <row r="9" ht="30" customHeight="1">
      <c r="A9" s="15" t="inlineStr">
        <is>
          <t>MEF</t>
        </is>
      </c>
      <c r="B9" s="15" t="inlineStr">
        <is>
          <t>PV Mise en fouille</t>
        </is>
      </c>
      <c r="C9" s="15" t="inlineStr">
        <is>
          <t>réseau de collecte TFT sud offsite- raccordement de vingt-quatre (24) puits producteurs de gaz</t>
        </is>
      </c>
      <c r="D9" s="15" t="inlineStr">
        <is>
          <t>21063-G0-PPL-RT-0116</t>
        </is>
      </c>
      <c r="E9" s="15" t="inlineStr">
        <is>
          <t>04/07/2025</t>
        </is>
      </c>
    </row>
    <row r="10" ht="30" customHeight="1">
      <c r="A10" s="15" t="inlineStr">
        <is>
          <t>PRE</t>
        </is>
      </c>
      <c r="B10" s="15" t="inlineStr">
        <is>
          <t>PV Pré-remblai</t>
        </is>
      </c>
      <c r="C10" s="15" t="inlineStr">
        <is>
          <t>réseau de collecte TFT sud offsite- raccordement de vingt-quatre (24) puits producteurs de gaz</t>
        </is>
      </c>
      <c r="D10" s="15" t="inlineStr">
        <is>
          <t>21063-G0-PPL-RT-0113</t>
        </is>
      </c>
      <c r="E10" s="15" t="inlineStr">
        <is>
          <t>04/07/2025</t>
        </is>
      </c>
    </row>
  </sheetData>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V501"/>
  <sheetViews>
    <sheetView zoomScaleNormal="100" workbookViewId="0">
      <selection activeCell="A1" sqref="A1"/>
    </sheetView>
  </sheetViews>
  <sheetFormatPr baseColWidth="8" defaultColWidth="8.7109375" defaultRowHeight="15"/>
  <cols>
    <col width="20" customWidth="1" min="1" max="12"/>
    <col width="24" customWidth="1" min="15" max="22"/>
  </cols>
  <sheetData>
    <row r="1">
      <c r="A1" s="35" t="inlineStr">
        <is>
          <t>Type</t>
        </is>
      </c>
      <c r="B1" s="35" t="inlineStr">
        <is>
          <t>Conclusion</t>
        </is>
      </c>
      <c r="C1" s="35" t="inlineStr">
        <is>
          <t>C/NC</t>
        </is>
      </c>
      <c r="D1" s="35" t="inlineStr">
        <is>
          <t>Oui/Non/NA</t>
        </is>
      </c>
      <c r="E1" s="35" t="inlineStr">
        <is>
          <t>C/NC/NA</t>
        </is>
      </c>
      <c r="F1" s="35" t="inlineStr">
        <is>
          <t>Oui/Non</t>
        </is>
      </c>
      <c r="G1" s="35" t="inlineStr">
        <is>
          <t>Points</t>
        </is>
      </c>
      <c r="H1" s="35" t="inlineStr">
        <is>
          <t>Végétation</t>
        </is>
      </c>
      <c r="I1" s="35" t="inlineStr">
        <is>
          <t>Nature terrain (piste)</t>
        </is>
      </c>
      <c r="J1" s="35" t="inlineStr">
        <is>
          <t>Nature terrain (tranchée)</t>
        </is>
      </c>
      <c r="K1" s="35" t="inlineStr">
        <is>
          <t>Évaluation</t>
        </is>
      </c>
      <c r="L1" s="35" t="inlineStr">
        <is>
          <t>Balai</t>
        </is>
      </c>
      <c r="O1" s="35" t="inlineStr">
        <is>
          <t>Ouverture de la tranchée</t>
        </is>
      </c>
      <c r="P1" s="35" t="inlineStr">
        <is>
          <t>Piste de travail</t>
        </is>
      </c>
      <c r="Q1" s="35" t="inlineStr">
        <is>
          <t>Transport et bardage</t>
        </is>
      </c>
      <c r="R1" s="35" t="inlineStr">
        <is>
          <t>Cintrage</t>
        </is>
      </c>
      <c r="S1" s="35" t="inlineStr">
        <is>
          <t>Enrobage</t>
        </is>
      </c>
      <c r="T1" s="35" t="inlineStr">
        <is>
          <t>Lit de pose</t>
        </is>
      </c>
      <c r="U1" s="35" t="inlineStr">
        <is>
          <t>Mise en fouille</t>
        </is>
      </c>
      <c r="V1" s="35" t="inlineStr">
        <is>
          <t>Pré-remblai</t>
        </is>
      </c>
    </row>
    <row r="2">
      <c r="A2" t="inlineStr">
        <is>
          <t>Ouverture de la tranchée</t>
        </is>
      </c>
      <c r="B2" t="inlineStr">
        <is>
          <t>Accepté</t>
        </is>
      </c>
      <c r="C2" t="inlineStr">
        <is>
          <t>C</t>
        </is>
      </c>
      <c r="D2" t="inlineStr">
        <is>
          <t>Oui</t>
        </is>
      </c>
      <c r="E2" t="inlineStr">
        <is>
          <t>C</t>
        </is>
      </c>
      <c r="F2" t="inlineStr">
        <is>
          <t>Oui</t>
        </is>
      </c>
      <c r="G2" t="inlineStr">
        <is>
          <t>P</t>
        </is>
      </c>
      <c r="H2" t="inlineStr">
        <is>
          <t>Zone dégagée</t>
        </is>
      </c>
      <c r="I2" t="inlineStr">
        <is>
          <t>nature</t>
        </is>
      </c>
      <c r="J2" t="inlineStr">
        <is>
          <t>Dune de sable</t>
        </is>
      </c>
      <c r="K2" t="inlineStr">
        <is>
          <t>Acc</t>
        </is>
      </c>
      <c r="L2" t="inlineStr">
        <is>
          <t>ACC</t>
        </is>
      </c>
      <c r="O2">
        <f>IFERROR(INDEX(Registre!$B$2:$B$1999,MATCH(O$1&amp;"|"&amp;(ROW()-1),Registre!$AA$2:$AA$1999,0)),"")</f>
        <v/>
      </c>
      <c r="P2">
        <f>IFERROR(INDEX(Registre!$B$2:$B$1999,MATCH(P$1&amp;"|"&amp;(ROW()-1),Registre!$AA$2:$AA$1999,0)),"")</f>
        <v/>
      </c>
      <c r="Q2">
        <f>IFERROR(INDEX(Registre!$B$2:$B$1999,MATCH(Q$1&amp;"|"&amp;(ROW()-1),Registre!$AA$2:$AA$1999,0)),"")</f>
        <v/>
      </c>
      <c r="R2">
        <f>IFERROR(INDEX(Registre!$B$2:$B$1999,MATCH(R$1&amp;"|"&amp;(ROW()-1),Registre!$AA$2:$AA$1999,0)),"")</f>
        <v/>
      </c>
      <c r="S2">
        <f>IFERROR(INDEX(Registre!$B$2:$B$1999,MATCH(S$1&amp;"|"&amp;(ROW()-1),Registre!$AA$2:$AA$1999,0)),"")</f>
        <v/>
      </c>
      <c r="T2">
        <f>IFERROR(INDEX(Registre!$B$2:$B$1999,MATCH(T$1&amp;"|"&amp;(ROW()-1),Registre!$AA$2:$AA$1999,0)),"")</f>
        <v/>
      </c>
      <c r="U2">
        <f>IFERROR(INDEX(Registre!$B$2:$B$1999,MATCH(U$1&amp;"|"&amp;(ROW()-1),Registre!$AA$2:$AA$1999,0)),"")</f>
        <v/>
      </c>
      <c r="V2">
        <f>IFERROR(INDEX(Registre!$B$2:$B$1999,MATCH(V$1&amp;"|"&amp;(ROW()-1),Registre!$AA$2:$AA$1999,0)),"")</f>
        <v/>
      </c>
    </row>
    <row r="3">
      <c r="A3" t="inlineStr">
        <is>
          <t>Piste de travail</t>
        </is>
      </c>
      <c r="B3" t="inlineStr">
        <is>
          <t>Rejeté</t>
        </is>
      </c>
      <c r="C3" t="inlineStr">
        <is>
          <t>NC</t>
        </is>
      </c>
      <c r="D3" t="inlineStr">
        <is>
          <t>Non</t>
        </is>
      </c>
      <c r="E3" t="inlineStr">
        <is>
          <t>NC</t>
        </is>
      </c>
      <c r="F3" t="inlineStr">
        <is>
          <t>Non</t>
        </is>
      </c>
      <c r="G3" t="inlineStr">
        <is>
          <t>W</t>
        </is>
      </c>
      <c r="H3" t="inlineStr">
        <is>
          <t>Cultivée</t>
        </is>
      </c>
      <c r="I3" t="inlineStr">
        <is>
          <t>Relief</t>
        </is>
      </c>
      <c r="J3" t="inlineStr">
        <is>
          <t>Rocheux</t>
        </is>
      </c>
      <c r="K3" t="inlineStr">
        <is>
          <t>Rej</t>
        </is>
      </c>
      <c r="L3" t="inlineStr">
        <is>
          <t>NACC</t>
        </is>
      </c>
      <c r="O3">
        <f>IFERROR(INDEX(Registre!$B$2:$B$1999,MATCH(O$1&amp;"|"&amp;(ROW()-1),Registre!$AA$2:$AA$1999,0)),"")</f>
        <v/>
      </c>
      <c r="P3">
        <f>IFERROR(INDEX(Registre!$B$2:$B$1999,MATCH(P$1&amp;"|"&amp;(ROW()-1),Registre!$AA$2:$AA$1999,0)),"")</f>
        <v/>
      </c>
      <c r="Q3">
        <f>IFERROR(INDEX(Registre!$B$2:$B$1999,MATCH(Q$1&amp;"|"&amp;(ROW()-1),Registre!$AA$2:$AA$1999,0)),"")</f>
        <v/>
      </c>
      <c r="R3">
        <f>IFERROR(INDEX(Registre!$B$2:$B$1999,MATCH(R$1&amp;"|"&amp;(ROW()-1),Registre!$AA$2:$AA$1999,0)),"")</f>
        <v/>
      </c>
      <c r="S3">
        <f>IFERROR(INDEX(Registre!$B$2:$B$1999,MATCH(S$1&amp;"|"&amp;(ROW()-1),Registre!$AA$2:$AA$1999,0)),"")</f>
        <v/>
      </c>
      <c r="T3">
        <f>IFERROR(INDEX(Registre!$B$2:$B$1999,MATCH(T$1&amp;"|"&amp;(ROW()-1),Registre!$AA$2:$AA$1999,0)),"")</f>
        <v/>
      </c>
      <c r="U3">
        <f>IFERROR(INDEX(Registre!$B$2:$B$1999,MATCH(U$1&amp;"|"&amp;(ROW()-1),Registre!$AA$2:$AA$1999,0)),"")</f>
        <v/>
      </c>
      <c r="V3">
        <f>IFERROR(INDEX(Registre!$B$2:$B$1999,MATCH(V$1&amp;"|"&amp;(ROW()-1),Registre!$AA$2:$AA$1999,0)),"")</f>
        <v/>
      </c>
    </row>
    <row r="4">
      <c r="A4" t="inlineStr">
        <is>
          <t>Transport et bardage</t>
        </is>
      </c>
      <c r="B4" t="inlineStr">
        <is>
          <t>Non applicable</t>
        </is>
      </c>
      <c r="D4" t="inlineStr">
        <is>
          <t>NA</t>
        </is>
      </c>
      <c r="E4" t="inlineStr">
        <is>
          <t>NA</t>
        </is>
      </c>
      <c r="G4" t="inlineStr">
        <is>
          <t>H</t>
        </is>
      </c>
      <c r="H4" t="inlineStr">
        <is>
          <t>Désertique</t>
        </is>
      </c>
      <c r="I4" t="inlineStr">
        <is>
          <t>Terrain désertique</t>
        </is>
      </c>
      <c r="J4" t="inlineStr">
        <is>
          <t>semi rocheux</t>
        </is>
      </c>
      <c r="O4">
        <f>IFERROR(INDEX(Registre!$B$2:$B$1999,MATCH(O$1&amp;"|"&amp;(ROW()-1),Registre!$AA$2:$AA$1999,0)),"")</f>
        <v/>
      </c>
      <c r="P4">
        <f>IFERROR(INDEX(Registre!$B$2:$B$1999,MATCH(P$1&amp;"|"&amp;(ROW()-1),Registre!$AA$2:$AA$1999,0)),"")</f>
        <v/>
      </c>
      <c r="Q4">
        <f>IFERROR(INDEX(Registre!$B$2:$B$1999,MATCH(Q$1&amp;"|"&amp;(ROW()-1),Registre!$AA$2:$AA$1999,0)),"")</f>
        <v/>
      </c>
      <c r="R4">
        <f>IFERROR(INDEX(Registre!$B$2:$B$1999,MATCH(R$1&amp;"|"&amp;(ROW()-1),Registre!$AA$2:$AA$1999,0)),"")</f>
        <v/>
      </c>
      <c r="S4">
        <f>IFERROR(INDEX(Registre!$B$2:$B$1999,MATCH(S$1&amp;"|"&amp;(ROW()-1),Registre!$AA$2:$AA$1999,0)),"")</f>
        <v/>
      </c>
      <c r="T4">
        <f>IFERROR(INDEX(Registre!$B$2:$B$1999,MATCH(T$1&amp;"|"&amp;(ROW()-1),Registre!$AA$2:$AA$1999,0)),"")</f>
        <v/>
      </c>
      <c r="U4">
        <f>IFERROR(INDEX(Registre!$B$2:$B$1999,MATCH(U$1&amp;"|"&amp;(ROW()-1),Registre!$AA$2:$AA$1999,0)),"")</f>
        <v/>
      </c>
      <c r="V4">
        <f>IFERROR(INDEX(Registre!$B$2:$B$1999,MATCH(V$1&amp;"|"&amp;(ROW()-1),Registre!$AA$2:$AA$1999,0)),"")</f>
        <v/>
      </c>
    </row>
    <row r="5">
      <c r="A5" t="inlineStr">
        <is>
          <t>Cintrage</t>
        </is>
      </c>
      <c r="G5" t="inlineStr">
        <is>
          <t>R</t>
        </is>
      </c>
      <c r="H5" t="inlineStr">
        <is>
          <t>Marécageuses</t>
        </is>
      </c>
      <c r="I5" t="inlineStr">
        <is>
          <t>dunes de sable</t>
        </is>
      </c>
      <c r="J5" t="inlineStr">
        <is>
          <t>Autres</t>
        </is>
      </c>
      <c r="O5">
        <f>IFERROR(INDEX(Registre!$B$2:$B$1999,MATCH(O$1&amp;"|"&amp;(ROW()-1),Registre!$AA$2:$AA$1999,0)),"")</f>
        <v/>
      </c>
      <c r="P5">
        <f>IFERROR(INDEX(Registre!$B$2:$B$1999,MATCH(P$1&amp;"|"&amp;(ROW()-1),Registre!$AA$2:$AA$1999,0)),"")</f>
        <v/>
      </c>
      <c r="Q5">
        <f>IFERROR(INDEX(Registre!$B$2:$B$1999,MATCH(Q$1&amp;"|"&amp;(ROW()-1),Registre!$AA$2:$AA$1999,0)),"")</f>
        <v/>
      </c>
      <c r="R5">
        <f>IFERROR(INDEX(Registre!$B$2:$B$1999,MATCH(R$1&amp;"|"&amp;(ROW()-1),Registre!$AA$2:$AA$1999,0)),"")</f>
        <v/>
      </c>
      <c r="S5">
        <f>IFERROR(INDEX(Registre!$B$2:$B$1999,MATCH(S$1&amp;"|"&amp;(ROW()-1),Registre!$AA$2:$AA$1999,0)),"")</f>
        <v/>
      </c>
      <c r="T5">
        <f>IFERROR(INDEX(Registre!$B$2:$B$1999,MATCH(T$1&amp;"|"&amp;(ROW()-1),Registre!$AA$2:$AA$1999,0)),"")</f>
        <v/>
      </c>
      <c r="U5">
        <f>IFERROR(INDEX(Registre!$B$2:$B$1999,MATCH(U$1&amp;"|"&amp;(ROW()-1),Registre!$AA$2:$AA$1999,0)),"")</f>
        <v/>
      </c>
      <c r="V5">
        <f>IFERROR(INDEX(Registre!$B$2:$B$1999,MATCH(V$1&amp;"|"&amp;(ROW()-1),Registre!$AA$2:$AA$1999,0)),"")</f>
        <v/>
      </c>
    </row>
    <row r="6">
      <c r="A6" t="inlineStr">
        <is>
          <t>Enrobage</t>
        </is>
      </c>
      <c r="G6" t="inlineStr">
        <is>
          <t>-</t>
        </is>
      </c>
      <c r="H6" t="inlineStr">
        <is>
          <t>Bois</t>
        </is>
      </c>
      <c r="O6">
        <f>IFERROR(INDEX(Registre!$B$2:$B$1999,MATCH(O$1&amp;"|"&amp;(ROW()-1),Registre!$AA$2:$AA$1999,0)),"")</f>
        <v/>
      </c>
      <c r="P6">
        <f>IFERROR(INDEX(Registre!$B$2:$B$1999,MATCH(P$1&amp;"|"&amp;(ROW()-1),Registre!$AA$2:$AA$1999,0)),"")</f>
        <v/>
      </c>
      <c r="Q6">
        <f>IFERROR(INDEX(Registre!$B$2:$B$1999,MATCH(Q$1&amp;"|"&amp;(ROW()-1),Registre!$AA$2:$AA$1999,0)),"")</f>
        <v/>
      </c>
      <c r="R6">
        <f>IFERROR(INDEX(Registre!$B$2:$B$1999,MATCH(R$1&amp;"|"&amp;(ROW()-1),Registre!$AA$2:$AA$1999,0)),"")</f>
        <v/>
      </c>
      <c r="S6">
        <f>IFERROR(INDEX(Registre!$B$2:$B$1999,MATCH(S$1&amp;"|"&amp;(ROW()-1),Registre!$AA$2:$AA$1999,0)),"")</f>
        <v/>
      </c>
      <c r="T6">
        <f>IFERROR(INDEX(Registre!$B$2:$B$1999,MATCH(T$1&amp;"|"&amp;(ROW()-1),Registre!$AA$2:$AA$1999,0)),"")</f>
        <v/>
      </c>
      <c r="U6">
        <f>IFERROR(INDEX(Registre!$B$2:$B$1999,MATCH(U$1&amp;"|"&amp;(ROW()-1),Registre!$AA$2:$AA$1999,0)),"")</f>
        <v/>
      </c>
      <c r="V6">
        <f>IFERROR(INDEX(Registre!$B$2:$B$1999,MATCH(V$1&amp;"|"&amp;(ROW()-1),Registre!$AA$2:$AA$1999,0)),"")</f>
        <v/>
      </c>
    </row>
    <row r="7">
      <c r="A7" t="inlineStr">
        <is>
          <t>Lit de pose</t>
        </is>
      </c>
      <c r="H7" t="inlineStr">
        <is>
          <t>Autres</t>
        </is>
      </c>
      <c r="O7">
        <f>IFERROR(INDEX(Registre!$B$2:$B$1999,MATCH(O$1&amp;"|"&amp;(ROW()-1),Registre!$AA$2:$AA$1999,0)),"")</f>
        <v/>
      </c>
      <c r="P7">
        <f>IFERROR(INDEX(Registre!$B$2:$B$1999,MATCH(P$1&amp;"|"&amp;(ROW()-1),Registre!$AA$2:$AA$1999,0)),"")</f>
        <v/>
      </c>
      <c r="Q7">
        <f>IFERROR(INDEX(Registre!$B$2:$B$1999,MATCH(Q$1&amp;"|"&amp;(ROW()-1),Registre!$AA$2:$AA$1999,0)),"")</f>
        <v/>
      </c>
      <c r="R7">
        <f>IFERROR(INDEX(Registre!$B$2:$B$1999,MATCH(R$1&amp;"|"&amp;(ROW()-1),Registre!$AA$2:$AA$1999,0)),"")</f>
        <v/>
      </c>
      <c r="S7">
        <f>IFERROR(INDEX(Registre!$B$2:$B$1999,MATCH(S$1&amp;"|"&amp;(ROW()-1),Registre!$AA$2:$AA$1999,0)),"")</f>
        <v/>
      </c>
      <c r="T7">
        <f>IFERROR(INDEX(Registre!$B$2:$B$1999,MATCH(T$1&amp;"|"&amp;(ROW()-1),Registre!$AA$2:$AA$1999,0)),"")</f>
        <v/>
      </c>
      <c r="U7">
        <f>IFERROR(INDEX(Registre!$B$2:$B$1999,MATCH(U$1&amp;"|"&amp;(ROW()-1),Registre!$AA$2:$AA$1999,0)),"")</f>
        <v/>
      </c>
      <c r="V7">
        <f>IFERROR(INDEX(Registre!$B$2:$B$1999,MATCH(V$1&amp;"|"&amp;(ROW()-1),Registre!$AA$2:$AA$1999,0)),"")</f>
        <v/>
      </c>
    </row>
    <row r="8">
      <c r="A8" t="inlineStr">
        <is>
          <t>Mise en fouille</t>
        </is>
      </c>
      <c r="O8">
        <f>IFERROR(INDEX(Registre!$B$2:$B$1999,MATCH(O$1&amp;"|"&amp;(ROW()-1),Registre!$AA$2:$AA$1999,0)),"")</f>
        <v/>
      </c>
      <c r="P8">
        <f>IFERROR(INDEX(Registre!$B$2:$B$1999,MATCH(P$1&amp;"|"&amp;(ROW()-1),Registre!$AA$2:$AA$1999,0)),"")</f>
        <v/>
      </c>
      <c r="Q8">
        <f>IFERROR(INDEX(Registre!$B$2:$B$1999,MATCH(Q$1&amp;"|"&amp;(ROW()-1),Registre!$AA$2:$AA$1999,0)),"")</f>
        <v/>
      </c>
      <c r="R8">
        <f>IFERROR(INDEX(Registre!$B$2:$B$1999,MATCH(R$1&amp;"|"&amp;(ROW()-1),Registre!$AA$2:$AA$1999,0)),"")</f>
        <v/>
      </c>
      <c r="S8">
        <f>IFERROR(INDEX(Registre!$B$2:$B$1999,MATCH(S$1&amp;"|"&amp;(ROW()-1),Registre!$AA$2:$AA$1999,0)),"")</f>
        <v/>
      </c>
      <c r="T8">
        <f>IFERROR(INDEX(Registre!$B$2:$B$1999,MATCH(T$1&amp;"|"&amp;(ROW()-1),Registre!$AA$2:$AA$1999,0)),"")</f>
        <v/>
      </c>
      <c r="U8">
        <f>IFERROR(INDEX(Registre!$B$2:$B$1999,MATCH(U$1&amp;"|"&amp;(ROW()-1),Registre!$AA$2:$AA$1999,0)),"")</f>
        <v/>
      </c>
      <c r="V8">
        <f>IFERROR(INDEX(Registre!$B$2:$B$1999,MATCH(V$1&amp;"|"&amp;(ROW()-1),Registre!$AA$2:$AA$1999,0)),"")</f>
        <v/>
      </c>
    </row>
    <row r="9">
      <c r="A9" t="inlineStr">
        <is>
          <t>Pré-remblai</t>
        </is>
      </c>
      <c r="O9">
        <f>IFERROR(INDEX(Registre!$B$2:$B$1999,MATCH(O$1&amp;"|"&amp;(ROW()-1),Registre!$AA$2:$AA$1999,0)),"")</f>
        <v/>
      </c>
      <c r="P9">
        <f>IFERROR(INDEX(Registre!$B$2:$B$1999,MATCH(P$1&amp;"|"&amp;(ROW()-1),Registre!$AA$2:$AA$1999,0)),"")</f>
        <v/>
      </c>
      <c r="Q9">
        <f>IFERROR(INDEX(Registre!$B$2:$B$1999,MATCH(Q$1&amp;"|"&amp;(ROW()-1),Registre!$AA$2:$AA$1999,0)),"")</f>
        <v/>
      </c>
      <c r="R9">
        <f>IFERROR(INDEX(Registre!$B$2:$B$1999,MATCH(R$1&amp;"|"&amp;(ROW()-1),Registre!$AA$2:$AA$1999,0)),"")</f>
        <v/>
      </c>
      <c r="S9">
        <f>IFERROR(INDEX(Registre!$B$2:$B$1999,MATCH(S$1&amp;"|"&amp;(ROW()-1),Registre!$AA$2:$AA$1999,0)),"")</f>
        <v/>
      </c>
      <c r="T9">
        <f>IFERROR(INDEX(Registre!$B$2:$B$1999,MATCH(T$1&amp;"|"&amp;(ROW()-1),Registre!$AA$2:$AA$1999,0)),"")</f>
        <v/>
      </c>
      <c r="U9">
        <f>IFERROR(INDEX(Registre!$B$2:$B$1999,MATCH(U$1&amp;"|"&amp;(ROW()-1),Registre!$AA$2:$AA$1999,0)),"")</f>
        <v/>
      </c>
      <c r="V9">
        <f>IFERROR(INDEX(Registre!$B$2:$B$1999,MATCH(V$1&amp;"|"&amp;(ROW()-1),Registre!$AA$2:$AA$1999,0)),"")</f>
        <v/>
      </c>
    </row>
    <row r="10">
      <c r="A10" t="inlineStr">
        <is>
          <t>Relevé topographique</t>
        </is>
      </c>
      <c r="O10">
        <f>IFERROR(INDEX(Registre!$B$2:$B$1999,MATCH(O$1&amp;"|"&amp;(ROW()-1),Registre!$AA$2:$AA$1999,0)),"")</f>
        <v/>
      </c>
      <c r="P10">
        <f>IFERROR(INDEX(Registre!$B$2:$B$1999,MATCH(P$1&amp;"|"&amp;(ROW()-1),Registre!$AA$2:$AA$1999,0)),"")</f>
        <v/>
      </c>
      <c r="Q10">
        <f>IFERROR(INDEX(Registre!$B$2:$B$1999,MATCH(Q$1&amp;"|"&amp;(ROW()-1),Registre!$AA$2:$AA$1999,0)),"")</f>
        <v/>
      </c>
      <c r="R10">
        <f>IFERROR(INDEX(Registre!$B$2:$B$1999,MATCH(R$1&amp;"|"&amp;(ROW()-1),Registre!$AA$2:$AA$1999,0)),"")</f>
        <v/>
      </c>
      <c r="S10">
        <f>IFERROR(INDEX(Registre!$B$2:$B$1999,MATCH(S$1&amp;"|"&amp;(ROW()-1),Registre!$AA$2:$AA$1999,0)),"")</f>
        <v/>
      </c>
      <c r="T10">
        <f>IFERROR(INDEX(Registre!$B$2:$B$1999,MATCH(T$1&amp;"|"&amp;(ROW()-1),Registre!$AA$2:$AA$1999,0)),"")</f>
        <v/>
      </c>
      <c r="U10">
        <f>IFERROR(INDEX(Registre!$B$2:$B$1999,MATCH(U$1&amp;"|"&amp;(ROW()-1),Registre!$AA$2:$AA$1999,0)),"")</f>
        <v/>
      </c>
      <c r="V10">
        <f>IFERROR(INDEX(Registre!$B$2:$B$1999,MATCH(V$1&amp;"|"&amp;(ROW()-1),Registre!$AA$2:$AA$1999,0)),"")</f>
        <v/>
      </c>
    </row>
    <row r="11">
      <c r="O11">
        <f>IFERROR(INDEX(Registre!$B$2:$B$1999,MATCH(O$1&amp;"|"&amp;(ROW()-1),Registre!$AA$2:$AA$1999,0)),"")</f>
        <v/>
      </c>
      <c r="P11">
        <f>IFERROR(INDEX(Registre!$B$2:$B$1999,MATCH(P$1&amp;"|"&amp;(ROW()-1),Registre!$AA$2:$AA$1999,0)),"")</f>
        <v/>
      </c>
      <c r="Q11">
        <f>IFERROR(INDEX(Registre!$B$2:$B$1999,MATCH(Q$1&amp;"|"&amp;(ROW()-1),Registre!$AA$2:$AA$1999,0)),"")</f>
        <v/>
      </c>
      <c r="R11">
        <f>IFERROR(INDEX(Registre!$B$2:$B$1999,MATCH(R$1&amp;"|"&amp;(ROW()-1),Registre!$AA$2:$AA$1999,0)),"")</f>
        <v/>
      </c>
      <c r="S11">
        <f>IFERROR(INDEX(Registre!$B$2:$B$1999,MATCH(S$1&amp;"|"&amp;(ROW()-1),Registre!$AA$2:$AA$1999,0)),"")</f>
        <v/>
      </c>
      <c r="T11">
        <f>IFERROR(INDEX(Registre!$B$2:$B$1999,MATCH(T$1&amp;"|"&amp;(ROW()-1),Registre!$AA$2:$AA$1999,0)),"")</f>
        <v/>
      </c>
      <c r="U11">
        <f>IFERROR(INDEX(Registre!$B$2:$B$1999,MATCH(U$1&amp;"|"&amp;(ROW()-1),Registre!$AA$2:$AA$1999,0)),"")</f>
        <v/>
      </c>
      <c r="V11">
        <f>IFERROR(INDEX(Registre!$B$2:$B$1999,MATCH(V$1&amp;"|"&amp;(ROW()-1),Registre!$AA$2:$AA$1999,0)),"")</f>
        <v/>
      </c>
    </row>
    <row r="12">
      <c r="O12">
        <f>IFERROR(INDEX(Registre!$B$2:$B$1999,MATCH(O$1&amp;"|"&amp;(ROW()-1),Registre!$AA$2:$AA$1999,0)),"")</f>
        <v/>
      </c>
      <c r="P12">
        <f>IFERROR(INDEX(Registre!$B$2:$B$1999,MATCH(P$1&amp;"|"&amp;(ROW()-1),Registre!$AA$2:$AA$1999,0)),"")</f>
        <v/>
      </c>
      <c r="Q12">
        <f>IFERROR(INDEX(Registre!$B$2:$B$1999,MATCH(Q$1&amp;"|"&amp;(ROW()-1),Registre!$AA$2:$AA$1999,0)),"")</f>
        <v/>
      </c>
      <c r="R12">
        <f>IFERROR(INDEX(Registre!$B$2:$B$1999,MATCH(R$1&amp;"|"&amp;(ROW()-1),Registre!$AA$2:$AA$1999,0)),"")</f>
        <v/>
      </c>
      <c r="S12">
        <f>IFERROR(INDEX(Registre!$B$2:$B$1999,MATCH(S$1&amp;"|"&amp;(ROW()-1),Registre!$AA$2:$AA$1999,0)),"")</f>
        <v/>
      </c>
      <c r="T12">
        <f>IFERROR(INDEX(Registre!$B$2:$B$1999,MATCH(T$1&amp;"|"&amp;(ROW()-1),Registre!$AA$2:$AA$1999,0)),"")</f>
        <v/>
      </c>
      <c r="U12">
        <f>IFERROR(INDEX(Registre!$B$2:$B$1999,MATCH(U$1&amp;"|"&amp;(ROW()-1),Registre!$AA$2:$AA$1999,0)),"")</f>
        <v/>
      </c>
      <c r="V12">
        <f>IFERROR(INDEX(Registre!$B$2:$B$1999,MATCH(V$1&amp;"|"&amp;(ROW()-1),Registre!$AA$2:$AA$1999,0)),"")</f>
        <v/>
      </c>
    </row>
    <row r="13">
      <c r="O13">
        <f>IFERROR(INDEX(Registre!$B$2:$B$1999,MATCH(O$1&amp;"|"&amp;(ROW()-1),Registre!$AA$2:$AA$1999,0)),"")</f>
        <v/>
      </c>
      <c r="P13">
        <f>IFERROR(INDEX(Registre!$B$2:$B$1999,MATCH(P$1&amp;"|"&amp;(ROW()-1),Registre!$AA$2:$AA$1999,0)),"")</f>
        <v/>
      </c>
      <c r="Q13">
        <f>IFERROR(INDEX(Registre!$B$2:$B$1999,MATCH(Q$1&amp;"|"&amp;(ROW()-1),Registre!$AA$2:$AA$1999,0)),"")</f>
        <v/>
      </c>
      <c r="R13">
        <f>IFERROR(INDEX(Registre!$B$2:$B$1999,MATCH(R$1&amp;"|"&amp;(ROW()-1),Registre!$AA$2:$AA$1999,0)),"")</f>
        <v/>
      </c>
      <c r="S13">
        <f>IFERROR(INDEX(Registre!$B$2:$B$1999,MATCH(S$1&amp;"|"&amp;(ROW()-1),Registre!$AA$2:$AA$1999,0)),"")</f>
        <v/>
      </c>
      <c r="T13">
        <f>IFERROR(INDEX(Registre!$B$2:$B$1999,MATCH(T$1&amp;"|"&amp;(ROW()-1),Registre!$AA$2:$AA$1999,0)),"")</f>
        <v/>
      </c>
      <c r="U13">
        <f>IFERROR(INDEX(Registre!$B$2:$B$1999,MATCH(U$1&amp;"|"&amp;(ROW()-1),Registre!$AA$2:$AA$1999,0)),"")</f>
        <v/>
      </c>
      <c r="V13">
        <f>IFERROR(INDEX(Registre!$B$2:$B$1999,MATCH(V$1&amp;"|"&amp;(ROW()-1),Registre!$AA$2:$AA$1999,0)),"")</f>
        <v/>
      </c>
    </row>
    <row r="14">
      <c r="O14">
        <f>IFERROR(INDEX(Registre!$B$2:$B$1999,MATCH(O$1&amp;"|"&amp;(ROW()-1),Registre!$AA$2:$AA$1999,0)),"")</f>
        <v/>
      </c>
      <c r="P14">
        <f>IFERROR(INDEX(Registre!$B$2:$B$1999,MATCH(P$1&amp;"|"&amp;(ROW()-1),Registre!$AA$2:$AA$1999,0)),"")</f>
        <v/>
      </c>
      <c r="Q14">
        <f>IFERROR(INDEX(Registre!$B$2:$B$1999,MATCH(Q$1&amp;"|"&amp;(ROW()-1),Registre!$AA$2:$AA$1999,0)),"")</f>
        <v/>
      </c>
      <c r="R14">
        <f>IFERROR(INDEX(Registre!$B$2:$B$1999,MATCH(R$1&amp;"|"&amp;(ROW()-1),Registre!$AA$2:$AA$1999,0)),"")</f>
        <v/>
      </c>
      <c r="S14">
        <f>IFERROR(INDEX(Registre!$B$2:$B$1999,MATCH(S$1&amp;"|"&amp;(ROW()-1),Registre!$AA$2:$AA$1999,0)),"")</f>
        <v/>
      </c>
      <c r="T14">
        <f>IFERROR(INDEX(Registre!$B$2:$B$1999,MATCH(T$1&amp;"|"&amp;(ROW()-1),Registre!$AA$2:$AA$1999,0)),"")</f>
        <v/>
      </c>
      <c r="U14">
        <f>IFERROR(INDEX(Registre!$B$2:$B$1999,MATCH(U$1&amp;"|"&amp;(ROW()-1),Registre!$AA$2:$AA$1999,0)),"")</f>
        <v/>
      </c>
      <c r="V14">
        <f>IFERROR(INDEX(Registre!$B$2:$B$1999,MATCH(V$1&amp;"|"&amp;(ROW()-1),Registre!$AA$2:$AA$1999,0)),"")</f>
        <v/>
      </c>
    </row>
    <row r="15">
      <c r="O15">
        <f>IFERROR(INDEX(Registre!$B$2:$B$1999,MATCH(O$1&amp;"|"&amp;(ROW()-1),Registre!$AA$2:$AA$1999,0)),"")</f>
        <v/>
      </c>
      <c r="P15">
        <f>IFERROR(INDEX(Registre!$B$2:$B$1999,MATCH(P$1&amp;"|"&amp;(ROW()-1),Registre!$AA$2:$AA$1999,0)),"")</f>
        <v/>
      </c>
      <c r="Q15">
        <f>IFERROR(INDEX(Registre!$B$2:$B$1999,MATCH(Q$1&amp;"|"&amp;(ROW()-1),Registre!$AA$2:$AA$1999,0)),"")</f>
        <v/>
      </c>
      <c r="R15">
        <f>IFERROR(INDEX(Registre!$B$2:$B$1999,MATCH(R$1&amp;"|"&amp;(ROW()-1),Registre!$AA$2:$AA$1999,0)),"")</f>
        <v/>
      </c>
      <c r="S15">
        <f>IFERROR(INDEX(Registre!$B$2:$B$1999,MATCH(S$1&amp;"|"&amp;(ROW()-1),Registre!$AA$2:$AA$1999,0)),"")</f>
        <v/>
      </c>
      <c r="T15">
        <f>IFERROR(INDEX(Registre!$B$2:$B$1999,MATCH(T$1&amp;"|"&amp;(ROW()-1),Registre!$AA$2:$AA$1999,0)),"")</f>
        <v/>
      </c>
      <c r="U15">
        <f>IFERROR(INDEX(Registre!$B$2:$B$1999,MATCH(U$1&amp;"|"&amp;(ROW()-1),Registre!$AA$2:$AA$1999,0)),"")</f>
        <v/>
      </c>
      <c r="V15">
        <f>IFERROR(INDEX(Registre!$B$2:$B$1999,MATCH(V$1&amp;"|"&amp;(ROW()-1),Registre!$AA$2:$AA$1999,0)),"")</f>
        <v/>
      </c>
    </row>
    <row r="16">
      <c r="O16">
        <f>IFERROR(INDEX(Registre!$B$2:$B$1999,MATCH(O$1&amp;"|"&amp;(ROW()-1),Registre!$AA$2:$AA$1999,0)),"")</f>
        <v/>
      </c>
      <c r="P16">
        <f>IFERROR(INDEX(Registre!$B$2:$B$1999,MATCH(P$1&amp;"|"&amp;(ROW()-1),Registre!$AA$2:$AA$1999,0)),"")</f>
        <v/>
      </c>
      <c r="Q16">
        <f>IFERROR(INDEX(Registre!$B$2:$B$1999,MATCH(Q$1&amp;"|"&amp;(ROW()-1),Registre!$AA$2:$AA$1999,0)),"")</f>
        <v/>
      </c>
      <c r="R16">
        <f>IFERROR(INDEX(Registre!$B$2:$B$1999,MATCH(R$1&amp;"|"&amp;(ROW()-1),Registre!$AA$2:$AA$1999,0)),"")</f>
        <v/>
      </c>
      <c r="S16">
        <f>IFERROR(INDEX(Registre!$B$2:$B$1999,MATCH(S$1&amp;"|"&amp;(ROW()-1),Registre!$AA$2:$AA$1999,0)),"")</f>
        <v/>
      </c>
      <c r="T16">
        <f>IFERROR(INDEX(Registre!$B$2:$B$1999,MATCH(T$1&amp;"|"&amp;(ROW()-1),Registre!$AA$2:$AA$1999,0)),"")</f>
        <v/>
      </c>
      <c r="U16">
        <f>IFERROR(INDEX(Registre!$B$2:$B$1999,MATCH(U$1&amp;"|"&amp;(ROW()-1),Registre!$AA$2:$AA$1999,0)),"")</f>
        <v/>
      </c>
      <c r="V16">
        <f>IFERROR(INDEX(Registre!$B$2:$B$1999,MATCH(V$1&amp;"|"&amp;(ROW()-1),Registre!$AA$2:$AA$1999,0)),"")</f>
        <v/>
      </c>
    </row>
    <row r="17">
      <c r="O17">
        <f>IFERROR(INDEX(Registre!$B$2:$B$1999,MATCH(O$1&amp;"|"&amp;(ROW()-1),Registre!$AA$2:$AA$1999,0)),"")</f>
        <v/>
      </c>
      <c r="P17">
        <f>IFERROR(INDEX(Registre!$B$2:$B$1999,MATCH(P$1&amp;"|"&amp;(ROW()-1),Registre!$AA$2:$AA$1999,0)),"")</f>
        <v/>
      </c>
      <c r="Q17">
        <f>IFERROR(INDEX(Registre!$B$2:$B$1999,MATCH(Q$1&amp;"|"&amp;(ROW()-1),Registre!$AA$2:$AA$1999,0)),"")</f>
        <v/>
      </c>
      <c r="R17">
        <f>IFERROR(INDEX(Registre!$B$2:$B$1999,MATCH(R$1&amp;"|"&amp;(ROW()-1),Registre!$AA$2:$AA$1999,0)),"")</f>
        <v/>
      </c>
      <c r="S17">
        <f>IFERROR(INDEX(Registre!$B$2:$B$1999,MATCH(S$1&amp;"|"&amp;(ROW()-1),Registre!$AA$2:$AA$1999,0)),"")</f>
        <v/>
      </c>
      <c r="T17">
        <f>IFERROR(INDEX(Registre!$B$2:$B$1999,MATCH(T$1&amp;"|"&amp;(ROW()-1),Registre!$AA$2:$AA$1999,0)),"")</f>
        <v/>
      </c>
      <c r="U17">
        <f>IFERROR(INDEX(Registre!$B$2:$B$1999,MATCH(U$1&amp;"|"&amp;(ROW()-1),Registre!$AA$2:$AA$1999,0)),"")</f>
        <v/>
      </c>
      <c r="V17">
        <f>IFERROR(INDEX(Registre!$B$2:$B$1999,MATCH(V$1&amp;"|"&amp;(ROW()-1),Registre!$AA$2:$AA$1999,0)),"")</f>
        <v/>
      </c>
    </row>
    <row r="18">
      <c r="O18">
        <f>IFERROR(INDEX(Registre!$B$2:$B$1999,MATCH(O$1&amp;"|"&amp;(ROW()-1),Registre!$AA$2:$AA$1999,0)),"")</f>
        <v/>
      </c>
      <c r="P18">
        <f>IFERROR(INDEX(Registre!$B$2:$B$1999,MATCH(P$1&amp;"|"&amp;(ROW()-1),Registre!$AA$2:$AA$1999,0)),"")</f>
        <v/>
      </c>
      <c r="Q18">
        <f>IFERROR(INDEX(Registre!$B$2:$B$1999,MATCH(Q$1&amp;"|"&amp;(ROW()-1),Registre!$AA$2:$AA$1999,0)),"")</f>
        <v/>
      </c>
      <c r="R18">
        <f>IFERROR(INDEX(Registre!$B$2:$B$1999,MATCH(R$1&amp;"|"&amp;(ROW()-1),Registre!$AA$2:$AA$1999,0)),"")</f>
        <v/>
      </c>
      <c r="S18">
        <f>IFERROR(INDEX(Registre!$B$2:$B$1999,MATCH(S$1&amp;"|"&amp;(ROW()-1),Registre!$AA$2:$AA$1999,0)),"")</f>
        <v/>
      </c>
      <c r="T18">
        <f>IFERROR(INDEX(Registre!$B$2:$B$1999,MATCH(T$1&amp;"|"&amp;(ROW()-1),Registre!$AA$2:$AA$1999,0)),"")</f>
        <v/>
      </c>
      <c r="U18">
        <f>IFERROR(INDEX(Registre!$B$2:$B$1999,MATCH(U$1&amp;"|"&amp;(ROW()-1),Registre!$AA$2:$AA$1999,0)),"")</f>
        <v/>
      </c>
      <c r="V18">
        <f>IFERROR(INDEX(Registre!$B$2:$B$1999,MATCH(V$1&amp;"|"&amp;(ROW()-1),Registre!$AA$2:$AA$1999,0)),"")</f>
        <v/>
      </c>
    </row>
    <row r="19">
      <c r="O19">
        <f>IFERROR(INDEX(Registre!$B$2:$B$1999,MATCH(O$1&amp;"|"&amp;(ROW()-1),Registre!$AA$2:$AA$1999,0)),"")</f>
        <v/>
      </c>
      <c r="P19">
        <f>IFERROR(INDEX(Registre!$B$2:$B$1999,MATCH(P$1&amp;"|"&amp;(ROW()-1),Registre!$AA$2:$AA$1999,0)),"")</f>
        <v/>
      </c>
      <c r="Q19">
        <f>IFERROR(INDEX(Registre!$B$2:$B$1999,MATCH(Q$1&amp;"|"&amp;(ROW()-1),Registre!$AA$2:$AA$1999,0)),"")</f>
        <v/>
      </c>
      <c r="R19">
        <f>IFERROR(INDEX(Registre!$B$2:$B$1999,MATCH(R$1&amp;"|"&amp;(ROW()-1),Registre!$AA$2:$AA$1999,0)),"")</f>
        <v/>
      </c>
      <c r="S19">
        <f>IFERROR(INDEX(Registre!$B$2:$B$1999,MATCH(S$1&amp;"|"&amp;(ROW()-1),Registre!$AA$2:$AA$1999,0)),"")</f>
        <v/>
      </c>
      <c r="T19">
        <f>IFERROR(INDEX(Registre!$B$2:$B$1999,MATCH(T$1&amp;"|"&amp;(ROW()-1),Registre!$AA$2:$AA$1999,0)),"")</f>
        <v/>
      </c>
      <c r="U19">
        <f>IFERROR(INDEX(Registre!$B$2:$B$1999,MATCH(U$1&amp;"|"&amp;(ROW()-1),Registre!$AA$2:$AA$1999,0)),"")</f>
        <v/>
      </c>
      <c r="V19">
        <f>IFERROR(INDEX(Registre!$B$2:$B$1999,MATCH(V$1&amp;"|"&amp;(ROW()-1),Registre!$AA$2:$AA$1999,0)),"")</f>
        <v/>
      </c>
    </row>
    <row r="20">
      <c r="O20">
        <f>IFERROR(INDEX(Registre!$B$2:$B$1999,MATCH(O$1&amp;"|"&amp;(ROW()-1),Registre!$AA$2:$AA$1999,0)),"")</f>
        <v/>
      </c>
      <c r="P20">
        <f>IFERROR(INDEX(Registre!$B$2:$B$1999,MATCH(P$1&amp;"|"&amp;(ROW()-1),Registre!$AA$2:$AA$1999,0)),"")</f>
        <v/>
      </c>
      <c r="Q20">
        <f>IFERROR(INDEX(Registre!$B$2:$B$1999,MATCH(Q$1&amp;"|"&amp;(ROW()-1),Registre!$AA$2:$AA$1999,0)),"")</f>
        <v/>
      </c>
      <c r="R20">
        <f>IFERROR(INDEX(Registre!$B$2:$B$1999,MATCH(R$1&amp;"|"&amp;(ROW()-1),Registre!$AA$2:$AA$1999,0)),"")</f>
        <v/>
      </c>
      <c r="S20">
        <f>IFERROR(INDEX(Registre!$B$2:$B$1999,MATCH(S$1&amp;"|"&amp;(ROW()-1),Registre!$AA$2:$AA$1999,0)),"")</f>
        <v/>
      </c>
      <c r="T20">
        <f>IFERROR(INDEX(Registre!$B$2:$B$1999,MATCH(T$1&amp;"|"&amp;(ROW()-1),Registre!$AA$2:$AA$1999,0)),"")</f>
        <v/>
      </c>
      <c r="U20">
        <f>IFERROR(INDEX(Registre!$B$2:$B$1999,MATCH(U$1&amp;"|"&amp;(ROW()-1),Registre!$AA$2:$AA$1999,0)),"")</f>
        <v/>
      </c>
      <c r="V20">
        <f>IFERROR(INDEX(Registre!$B$2:$B$1999,MATCH(V$1&amp;"|"&amp;(ROW()-1),Registre!$AA$2:$AA$1999,0)),"")</f>
        <v/>
      </c>
    </row>
    <row r="21">
      <c r="O21">
        <f>IFERROR(INDEX(Registre!$B$2:$B$1999,MATCH(O$1&amp;"|"&amp;(ROW()-1),Registre!$AA$2:$AA$1999,0)),"")</f>
        <v/>
      </c>
      <c r="P21">
        <f>IFERROR(INDEX(Registre!$B$2:$B$1999,MATCH(P$1&amp;"|"&amp;(ROW()-1),Registre!$AA$2:$AA$1999,0)),"")</f>
        <v/>
      </c>
      <c r="Q21">
        <f>IFERROR(INDEX(Registre!$B$2:$B$1999,MATCH(Q$1&amp;"|"&amp;(ROW()-1),Registre!$AA$2:$AA$1999,0)),"")</f>
        <v/>
      </c>
      <c r="R21">
        <f>IFERROR(INDEX(Registre!$B$2:$B$1999,MATCH(R$1&amp;"|"&amp;(ROW()-1),Registre!$AA$2:$AA$1999,0)),"")</f>
        <v/>
      </c>
      <c r="S21">
        <f>IFERROR(INDEX(Registre!$B$2:$B$1999,MATCH(S$1&amp;"|"&amp;(ROW()-1),Registre!$AA$2:$AA$1999,0)),"")</f>
        <v/>
      </c>
      <c r="T21">
        <f>IFERROR(INDEX(Registre!$B$2:$B$1999,MATCH(T$1&amp;"|"&amp;(ROW()-1),Registre!$AA$2:$AA$1999,0)),"")</f>
        <v/>
      </c>
      <c r="U21">
        <f>IFERROR(INDEX(Registre!$B$2:$B$1999,MATCH(U$1&amp;"|"&amp;(ROW()-1),Registre!$AA$2:$AA$1999,0)),"")</f>
        <v/>
      </c>
      <c r="V21">
        <f>IFERROR(INDEX(Registre!$B$2:$B$1999,MATCH(V$1&amp;"|"&amp;(ROW()-1),Registre!$AA$2:$AA$1999,0)),"")</f>
        <v/>
      </c>
    </row>
    <row r="22">
      <c r="O22">
        <f>IFERROR(INDEX(Registre!$B$2:$B$1999,MATCH(O$1&amp;"|"&amp;(ROW()-1),Registre!$AA$2:$AA$1999,0)),"")</f>
        <v/>
      </c>
      <c r="P22">
        <f>IFERROR(INDEX(Registre!$B$2:$B$1999,MATCH(P$1&amp;"|"&amp;(ROW()-1),Registre!$AA$2:$AA$1999,0)),"")</f>
        <v/>
      </c>
      <c r="Q22">
        <f>IFERROR(INDEX(Registre!$B$2:$B$1999,MATCH(Q$1&amp;"|"&amp;(ROW()-1),Registre!$AA$2:$AA$1999,0)),"")</f>
        <v/>
      </c>
      <c r="R22">
        <f>IFERROR(INDEX(Registre!$B$2:$B$1999,MATCH(R$1&amp;"|"&amp;(ROW()-1),Registre!$AA$2:$AA$1999,0)),"")</f>
        <v/>
      </c>
      <c r="S22">
        <f>IFERROR(INDEX(Registre!$B$2:$B$1999,MATCH(S$1&amp;"|"&amp;(ROW()-1),Registre!$AA$2:$AA$1999,0)),"")</f>
        <v/>
      </c>
      <c r="T22">
        <f>IFERROR(INDEX(Registre!$B$2:$B$1999,MATCH(T$1&amp;"|"&amp;(ROW()-1),Registre!$AA$2:$AA$1999,0)),"")</f>
        <v/>
      </c>
      <c r="U22">
        <f>IFERROR(INDEX(Registre!$B$2:$B$1999,MATCH(U$1&amp;"|"&amp;(ROW()-1),Registre!$AA$2:$AA$1999,0)),"")</f>
        <v/>
      </c>
      <c r="V22">
        <f>IFERROR(INDEX(Registre!$B$2:$B$1999,MATCH(V$1&amp;"|"&amp;(ROW()-1),Registre!$AA$2:$AA$1999,0)),"")</f>
        <v/>
      </c>
    </row>
    <row r="23">
      <c r="O23">
        <f>IFERROR(INDEX(Registre!$B$2:$B$1999,MATCH(O$1&amp;"|"&amp;(ROW()-1),Registre!$AA$2:$AA$1999,0)),"")</f>
        <v/>
      </c>
      <c r="P23">
        <f>IFERROR(INDEX(Registre!$B$2:$B$1999,MATCH(P$1&amp;"|"&amp;(ROW()-1),Registre!$AA$2:$AA$1999,0)),"")</f>
        <v/>
      </c>
      <c r="Q23">
        <f>IFERROR(INDEX(Registre!$B$2:$B$1999,MATCH(Q$1&amp;"|"&amp;(ROW()-1),Registre!$AA$2:$AA$1999,0)),"")</f>
        <v/>
      </c>
      <c r="R23">
        <f>IFERROR(INDEX(Registre!$B$2:$B$1999,MATCH(R$1&amp;"|"&amp;(ROW()-1),Registre!$AA$2:$AA$1999,0)),"")</f>
        <v/>
      </c>
      <c r="S23">
        <f>IFERROR(INDEX(Registre!$B$2:$B$1999,MATCH(S$1&amp;"|"&amp;(ROW()-1),Registre!$AA$2:$AA$1999,0)),"")</f>
        <v/>
      </c>
      <c r="T23">
        <f>IFERROR(INDEX(Registre!$B$2:$B$1999,MATCH(T$1&amp;"|"&amp;(ROW()-1),Registre!$AA$2:$AA$1999,0)),"")</f>
        <v/>
      </c>
      <c r="U23">
        <f>IFERROR(INDEX(Registre!$B$2:$B$1999,MATCH(U$1&amp;"|"&amp;(ROW()-1),Registre!$AA$2:$AA$1999,0)),"")</f>
        <v/>
      </c>
      <c r="V23">
        <f>IFERROR(INDEX(Registre!$B$2:$B$1999,MATCH(V$1&amp;"|"&amp;(ROW()-1),Registre!$AA$2:$AA$1999,0)),"")</f>
        <v/>
      </c>
    </row>
    <row r="24">
      <c r="O24">
        <f>IFERROR(INDEX(Registre!$B$2:$B$1999,MATCH(O$1&amp;"|"&amp;(ROW()-1),Registre!$AA$2:$AA$1999,0)),"")</f>
        <v/>
      </c>
      <c r="P24">
        <f>IFERROR(INDEX(Registre!$B$2:$B$1999,MATCH(P$1&amp;"|"&amp;(ROW()-1),Registre!$AA$2:$AA$1999,0)),"")</f>
        <v/>
      </c>
      <c r="Q24">
        <f>IFERROR(INDEX(Registre!$B$2:$B$1999,MATCH(Q$1&amp;"|"&amp;(ROW()-1),Registre!$AA$2:$AA$1999,0)),"")</f>
        <v/>
      </c>
      <c r="R24">
        <f>IFERROR(INDEX(Registre!$B$2:$B$1999,MATCH(R$1&amp;"|"&amp;(ROW()-1),Registre!$AA$2:$AA$1999,0)),"")</f>
        <v/>
      </c>
      <c r="S24">
        <f>IFERROR(INDEX(Registre!$B$2:$B$1999,MATCH(S$1&amp;"|"&amp;(ROW()-1),Registre!$AA$2:$AA$1999,0)),"")</f>
        <v/>
      </c>
      <c r="T24">
        <f>IFERROR(INDEX(Registre!$B$2:$B$1999,MATCH(T$1&amp;"|"&amp;(ROW()-1),Registre!$AA$2:$AA$1999,0)),"")</f>
        <v/>
      </c>
      <c r="U24">
        <f>IFERROR(INDEX(Registre!$B$2:$B$1999,MATCH(U$1&amp;"|"&amp;(ROW()-1),Registre!$AA$2:$AA$1999,0)),"")</f>
        <v/>
      </c>
      <c r="V24">
        <f>IFERROR(INDEX(Registre!$B$2:$B$1999,MATCH(V$1&amp;"|"&amp;(ROW()-1),Registre!$AA$2:$AA$1999,0)),"")</f>
        <v/>
      </c>
    </row>
    <row r="25">
      <c r="O25">
        <f>IFERROR(INDEX(Registre!$B$2:$B$1999,MATCH(O$1&amp;"|"&amp;(ROW()-1),Registre!$AA$2:$AA$1999,0)),"")</f>
        <v/>
      </c>
      <c r="P25">
        <f>IFERROR(INDEX(Registre!$B$2:$B$1999,MATCH(P$1&amp;"|"&amp;(ROW()-1),Registre!$AA$2:$AA$1999,0)),"")</f>
        <v/>
      </c>
      <c r="Q25">
        <f>IFERROR(INDEX(Registre!$B$2:$B$1999,MATCH(Q$1&amp;"|"&amp;(ROW()-1),Registre!$AA$2:$AA$1999,0)),"")</f>
        <v/>
      </c>
      <c r="R25">
        <f>IFERROR(INDEX(Registre!$B$2:$B$1999,MATCH(R$1&amp;"|"&amp;(ROW()-1),Registre!$AA$2:$AA$1999,0)),"")</f>
        <v/>
      </c>
      <c r="S25">
        <f>IFERROR(INDEX(Registre!$B$2:$B$1999,MATCH(S$1&amp;"|"&amp;(ROW()-1),Registre!$AA$2:$AA$1999,0)),"")</f>
        <v/>
      </c>
      <c r="T25">
        <f>IFERROR(INDEX(Registre!$B$2:$B$1999,MATCH(T$1&amp;"|"&amp;(ROW()-1),Registre!$AA$2:$AA$1999,0)),"")</f>
        <v/>
      </c>
      <c r="U25">
        <f>IFERROR(INDEX(Registre!$B$2:$B$1999,MATCH(U$1&amp;"|"&amp;(ROW()-1),Registre!$AA$2:$AA$1999,0)),"")</f>
        <v/>
      </c>
      <c r="V25">
        <f>IFERROR(INDEX(Registre!$B$2:$B$1999,MATCH(V$1&amp;"|"&amp;(ROW()-1),Registre!$AA$2:$AA$1999,0)),"")</f>
        <v/>
      </c>
    </row>
    <row r="26">
      <c r="O26">
        <f>IFERROR(INDEX(Registre!$B$2:$B$1999,MATCH(O$1&amp;"|"&amp;(ROW()-1),Registre!$AA$2:$AA$1999,0)),"")</f>
        <v/>
      </c>
      <c r="P26">
        <f>IFERROR(INDEX(Registre!$B$2:$B$1999,MATCH(P$1&amp;"|"&amp;(ROW()-1),Registre!$AA$2:$AA$1999,0)),"")</f>
        <v/>
      </c>
      <c r="Q26">
        <f>IFERROR(INDEX(Registre!$B$2:$B$1999,MATCH(Q$1&amp;"|"&amp;(ROW()-1),Registre!$AA$2:$AA$1999,0)),"")</f>
        <v/>
      </c>
      <c r="R26">
        <f>IFERROR(INDEX(Registre!$B$2:$B$1999,MATCH(R$1&amp;"|"&amp;(ROW()-1),Registre!$AA$2:$AA$1999,0)),"")</f>
        <v/>
      </c>
      <c r="S26">
        <f>IFERROR(INDEX(Registre!$B$2:$B$1999,MATCH(S$1&amp;"|"&amp;(ROW()-1),Registre!$AA$2:$AA$1999,0)),"")</f>
        <v/>
      </c>
      <c r="T26">
        <f>IFERROR(INDEX(Registre!$B$2:$B$1999,MATCH(T$1&amp;"|"&amp;(ROW()-1),Registre!$AA$2:$AA$1999,0)),"")</f>
        <v/>
      </c>
      <c r="U26">
        <f>IFERROR(INDEX(Registre!$B$2:$B$1999,MATCH(U$1&amp;"|"&amp;(ROW()-1),Registre!$AA$2:$AA$1999,0)),"")</f>
        <v/>
      </c>
      <c r="V26">
        <f>IFERROR(INDEX(Registre!$B$2:$B$1999,MATCH(V$1&amp;"|"&amp;(ROW()-1),Registre!$AA$2:$AA$1999,0)),"")</f>
        <v/>
      </c>
    </row>
    <row r="27">
      <c r="O27">
        <f>IFERROR(INDEX(Registre!$B$2:$B$1999,MATCH(O$1&amp;"|"&amp;(ROW()-1),Registre!$AA$2:$AA$1999,0)),"")</f>
        <v/>
      </c>
      <c r="P27">
        <f>IFERROR(INDEX(Registre!$B$2:$B$1999,MATCH(P$1&amp;"|"&amp;(ROW()-1),Registre!$AA$2:$AA$1999,0)),"")</f>
        <v/>
      </c>
      <c r="Q27">
        <f>IFERROR(INDEX(Registre!$B$2:$B$1999,MATCH(Q$1&amp;"|"&amp;(ROW()-1),Registre!$AA$2:$AA$1999,0)),"")</f>
        <v/>
      </c>
      <c r="R27">
        <f>IFERROR(INDEX(Registre!$B$2:$B$1999,MATCH(R$1&amp;"|"&amp;(ROW()-1),Registre!$AA$2:$AA$1999,0)),"")</f>
        <v/>
      </c>
      <c r="S27">
        <f>IFERROR(INDEX(Registre!$B$2:$B$1999,MATCH(S$1&amp;"|"&amp;(ROW()-1),Registre!$AA$2:$AA$1999,0)),"")</f>
        <v/>
      </c>
      <c r="T27">
        <f>IFERROR(INDEX(Registre!$B$2:$B$1999,MATCH(T$1&amp;"|"&amp;(ROW()-1),Registre!$AA$2:$AA$1999,0)),"")</f>
        <v/>
      </c>
      <c r="U27">
        <f>IFERROR(INDEX(Registre!$B$2:$B$1999,MATCH(U$1&amp;"|"&amp;(ROW()-1),Registre!$AA$2:$AA$1999,0)),"")</f>
        <v/>
      </c>
      <c r="V27">
        <f>IFERROR(INDEX(Registre!$B$2:$B$1999,MATCH(V$1&amp;"|"&amp;(ROW()-1),Registre!$AA$2:$AA$1999,0)),"")</f>
        <v/>
      </c>
    </row>
    <row r="28">
      <c r="O28">
        <f>IFERROR(INDEX(Registre!$B$2:$B$1999,MATCH(O$1&amp;"|"&amp;(ROW()-1),Registre!$AA$2:$AA$1999,0)),"")</f>
        <v/>
      </c>
      <c r="P28">
        <f>IFERROR(INDEX(Registre!$B$2:$B$1999,MATCH(P$1&amp;"|"&amp;(ROW()-1),Registre!$AA$2:$AA$1999,0)),"")</f>
        <v/>
      </c>
      <c r="Q28">
        <f>IFERROR(INDEX(Registre!$B$2:$B$1999,MATCH(Q$1&amp;"|"&amp;(ROW()-1),Registre!$AA$2:$AA$1999,0)),"")</f>
        <v/>
      </c>
      <c r="R28">
        <f>IFERROR(INDEX(Registre!$B$2:$B$1999,MATCH(R$1&amp;"|"&amp;(ROW()-1),Registre!$AA$2:$AA$1999,0)),"")</f>
        <v/>
      </c>
      <c r="S28">
        <f>IFERROR(INDEX(Registre!$B$2:$B$1999,MATCH(S$1&amp;"|"&amp;(ROW()-1),Registre!$AA$2:$AA$1999,0)),"")</f>
        <v/>
      </c>
      <c r="T28">
        <f>IFERROR(INDEX(Registre!$B$2:$B$1999,MATCH(T$1&amp;"|"&amp;(ROW()-1),Registre!$AA$2:$AA$1999,0)),"")</f>
        <v/>
      </c>
      <c r="U28">
        <f>IFERROR(INDEX(Registre!$B$2:$B$1999,MATCH(U$1&amp;"|"&amp;(ROW()-1),Registre!$AA$2:$AA$1999,0)),"")</f>
        <v/>
      </c>
      <c r="V28">
        <f>IFERROR(INDEX(Registre!$B$2:$B$1999,MATCH(V$1&amp;"|"&amp;(ROW()-1),Registre!$AA$2:$AA$1999,0)),"")</f>
        <v/>
      </c>
    </row>
    <row r="29">
      <c r="O29">
        <f>IFERROR(INDEX(Registre!$B$2:$B$1999,MATCH(O$1&amp;"|"&amp;(ROW()-1),Registre!$AA$2:$AA$1999,0)),"")</f>
        <v/>
      </c>
      <c r="P29">
        <f>IFERROR(INDEX(Registre!$B$2:$B$1999,MATCH(P$1&amp;"|"&amp;(ROW()-1),Registre!$AA$2:$AA$1999,0)),"")</f>
        <v/>
      </c>
      <c r="Q29">
        <f>IFERROR(INDEX(Registre!$B$2:$B$1999,MATCH(Q$1&amp;"|"&amp;(ROW()-1),Registre!$AA$2:$AA$1999,0)),"")</f>
        <v/>
      </c>
      <c r="R29">
        <f>IFERROR(INDEX(Registre!$B$2:$B$1999,MATCH(R$1&amp;"|"&amp;(ROW()-1),Registre!$AA$2:$AA$1999,0)),"")</f>
        <v/>
      </c>
      <c r="S29">
        <f>IFERROR(INDEX(Registre!$B$2:$B$1999,MATCH(S$1&amp;"|"&amp;(ROW()-1),Registre!$AA$2:$AA$1999,0)),"")</f>
        <v/>
      </c>
      <c r="T29">
        <f>IFERROR(INDEX(Registre!$B$2:$B$1999,MATCH(T$1&amp;"|"&amp;(ROW()-1),Registre!$AA$2:$AA$1999,0)),"")</f>
        <v/>
      </c>
      <c r="U29">
        <f>IFERROR(INDEX(Registre!$B$2:$B$1999,MATCH(U$1&amp;"|"&amp;(ROW()-1),Registre!$AA$2:$AA$1999,0)),"")</f>
        <v/>
      </c>
      <c r="V29">
        <f>IFERROR(INDEX(Registre!$B$2:$B$1999,MATCH(V$1&amp;"|"&amp;(ROW()-1),Registre!$AA$2:$AA$1999,0)),"")</f>
        <v/>
      </c>
    </row>
    <row r="30">
      <c r="O30">
        <f>IFERROR(INDEX(Registre!$B$2:$B$1999,MATCH(O$1&amp;"|"&amp;(ROW()-1),Registre!$AA$2:$AA$1999,0)),"")</f>
        <v/>
      </c>
      <c r="P30">
        <f>IFERROR(INDEX(Registre!$B$2:$B$1999,MATCH(P$1&amp;"|"&amp;(ROW()-1),Registre!$AA$2:$AA$1999,0)),"")</f>
        <v/>
      </c>
      <c r="Q30">
        <f>IFERROR(INDEX(Registre!$B$2:$B$1999,MATCH(Q$1&amp;"|"&amp;(ROW()-1),Registre!$AA$2:$AA$1999,0)),"")</f>
        <v/>
      </c>
      <c r="R30">
        <f>IFERROR(INDEX(Registre!$B$2:$B$1999,MATCH(R$1&amp;"|"&amp;(ROW()-1),Registre!$AA$2:$AA$1999,0)),"")</f>
        <v/>
      </c>
      <c r="S30">
        <f>IFERROR(INDEX(Registre!$B$2:$B$1999,MATCH(S$1&amp;"|"&amp;(ROW()-1),Registre!$AA$2:$AA$1999,0)),"")</f>
        <v/>
      </c>
      <c r="T30">
        <f>IFERROR(INDEX(Registre!$B$2:$B$1999,MATCH(T$1&amp;"|"&amp;(ROW()-1),Registre!$AA$2:$AA$1999,0)),"")</f>
        <v/>
      </c>
      <c r="U30">
        <f>IFERROR(INDEX(Registre!$B$2:$B$1999,MATCH(U$1&amp;"|"&amp;(ROW()-1),Registre!$AA$2:$AA$1999,0)),"")</f>
        <v/>
      </c>
      <c r="V30">
        <f>IFERROR(INDEX(Registre!$B$2:$B$1999,MATCH(V$1&amp;"|"&amp;(ROW()-1),Registre!$AA$2:$AA$1999,0)),"")</f>
        <v/>
      </c>
    </row>
    <row r="31">
      <c r="O31">
        <f>IFERROR(INDEX(Registre!$B$2:$B$1999,MATCH(O$1&amp;"|"&amp;(ROW()-1),Registre!$AA$2:$AA$1999,0)),"")</f>
        <v/>
      </c>
      <c r="P31">
        <f>IFERROR(INDEX(Registre!$B$2:$B$1999,MATCH(P$1&amp;"|"&amp;(ROW()-1),Registre!$AA$2:$AA$1999,0)),"")</f>
        <v/>
      </c>
      <c r="Q31">
        <f>IFERROR(INDEX(Registre!$B$2:$B$1999,MATCH(Q$1&amp;"|"&amp;(ROW()-1),Registre!$AA$2:$AA$1999,0)),"")</f>
        <v/>
      </c>
      <c r="R31">
        <f>IFERROR(INDEX(Registre!$B$2:$B$1999,MATCH(R$1&amp;"|"&amp;(ROW()-1),Registre!$AA$2:$AA$1999,0)),"")</f>
        <v/>
      </c>
      <c r="S31">
        <f>IFERROR(INDEX(Registre!$B$2:$B$1999,MATCH(S$1&amp;"|"&amp;(ROW()-1),Registre!$AA$2:$AA$1999,0)),"")</f>
        <v/>
      </c>
      <c r="T31">
        <f>IFERROR(INDEX(Registre!$B$2:$B$1999,MATCH(T$1&amp;"|"&amp;(ROW()-1),Registre!$AA$2:$AA$1999,0)),"")</f>
        <v/>
      </c>
      <c r="U31">
        <f>IFERROR(INDEX(Registre!$B$2:$B$1999,MATCH(U$1&amp;"|"&amp;(ROW()-1),Registre!$AA$2:$AA$1999,0)),"")</f>
        <v/>
      </c>
      <c r="V31">
        <f>IFERROR(INDEX(Registre!$B$2:$B$1999,MATCH(V$1&amp;"|"&amp;(ROW()-1),Registre!$AA$2:$AA$1999,0)),"")</f>
        <v/>
      </c>
    </row>
    <row r="32">
      <c r="O32">
        <f>IFERROR(INDEX(Registre!$B$2:$B$1999,MATCH(O$1&amp;"|"&amp;(ROW()-1),Registre!$AA$2:$AA$1999,0)),"")</f>
        <v/>
      </c>
      <c r="P32">
        <f>IFERROR(INDEX(Registre!$B$2:$B$1999,MATCH(P$1&amp;"|"&amp;(ROW()-1),Registre!$AA$2:$AA$1999,0)),"")</f>
        <v/>
      </c>
      <c r="Q32">
        <f>IFERROR(INDEX(Registre!$B$2:$B$1999,MATCH(Q$1&amp;"|"&amp;(ROW()-1),Registre!$AA$2:$AA$1999,0)),"")</f>
        <v/>
      </c>
      <c r="R32">
        <f>IFERROR(INDEX(Registre!$B$2:$B$1999,MATCH(R$1&amp;"|"&amp;(ROW()-1),Registre!$AA$2:$AA$1999,0)),"")</f>
        <v/>
      </c>
      <c r="S32">
        <f>IFERROR(INDEX(Registre!$B$2:$B$1999,MATCH(S$1&amp;"|"&amp;(ROW()-1),Registre!$AA$2:$AA$1999,0)),"")</f>
        <v/>
      </c>
      <c r="T32">
        <f>IFERROR(INDEX(Registre!$B$2:$B$1999,MATCH(T$1&amp;"|"&amp;(ROW()-1),Registre!$AA$2:$AA$1999,0)),"")</f>
        <v/>
      </c>
      <c r="U32">
        <f>IFERROR(INDEX(Registre!$B$2:$B$1999,MATCH(U$1&amp;"|"&amp;(ROW()-1),Registre!$AA$2:$AA$1999,0)),"")</f>
        <v/>
      </c>
      <c r="V32">
        <f>IFERROR(INDEX(Registre!$B$2:$B$1999,MATCH(V$1&amp;"|"&amp;(ROW()-1),Registre!$AA$2:$AA$1999,0)),"")</f>
        <v/>
      </c>
    </row>
    <row r="33">
      <c r="O33">
        <f>IFERROR(INDEX(Registre!$B$2:$B$1999,MATCH(O$1&amp;"|"&amp;(ROW()-1),Registre!$AA$2:$AA$1999,0)),"")</f>
        <v/>
      </c>
      <c r="P33">
        <f>IFERROR(INDEX(Registre!$B$2:$B$1999,MATCH(P$1&amp;"|"&amp;(ROW()-1),Registre!$AA$2:$AA$1999,0)),"")</f>
        <v/>
      </c>
      <c r="Q33">
        <f>IFERROR(INDEX(Registre!$B$2:$B$1999,MATCH(Q$1&amp;"|"&amp;(ROW()-1),Registre!$AA$2:$AA$1999,0)),"")</f>
        <v/>
      </c>
      <c r="R33">
        <f>IFERROR(INDEX(Registre!$B$2:$B$1999,MATCH(R$1&amp;"|"&amp;(ROW()-1),Registre!$AA$2:$AA$1999,0)),"")</f>
        <v/>
      </c>
      <c r="S33">
        <f>IFERROR(INDEX(Registre!$B$2:$B$1999,MATCH(S$1&amp;"|"&amp;(ROW()-1),Registre!$AA$2:$AA$1999,0)),"")</f>
        <v/>
      </c>
      <c r="T33">
        <f>IFERROR(INDEX(Registre!$B$2:$B$1999,MATCH(T$1&amp;"|"&amp;(ROW()-1),Registre!$AA$2:$AA$1999,0)),"")</f>
        <v/>
      </c>
      <c r="U33">
        <f>IFERROR(INDEX(Registre!$B$2:$B$1999,MATCH(U$1&amp;"|"&amp;(ROW()-1),Registre!$AA$2:$AA$1999,0)),"")</f>
        <v/>
      </c>
      <c r="V33">
        <f>IFERROR(INDEX(Registre!$B$2:$B$1999,MATCH(V$1&amp;"|"&amp;(ROW()-1),Registre!$AA$2:$AA$1999,0)),"")</f>
        <v/>
      </c>
    </row>
    <row r="34">
      <c r="O34">
        <f>IFERROR(INDEX(Registre!$B$2:$B$1999,MATCH(O$1&amp;"|"&amp;(ROW()-1),Registre!$AA$2:$AA$1999,0)),"")</f>
        <v/>
      </c>
      <c r="P34">
        <f>IFERROR(INDEX(Registre!$B$2:$B$1999,MATCH(P$1&amp;"|"&amp;(ROW()-1),Registre!$AA$2:$AA$1999,0)),"")</f>
        <v/>
      </c>
      <c r="Q34">
        <f>IFERROR(INDEX(Registre!$B$2:$B$1999,MATCH(Q$1&amp;"|"&amp;(ROW()-1),Registre!$AA$2:$AA$1999,0)),"")</f>
        <v/>
      </c>
      <c r="R34">
        <f>IFERROR(INDEX(Registre!$B$2:$B$1999,MATCH(R$1&amp;"|"&amp;(ROW()-1),Registre!$AA$2:$AA$1999,0)),"")</f>
        <v/>
      </c>
      <c r="S34">
        <f>IFERROR(INDEX(Registre!$B$2:$B$1999,MATCH(S$1&amp;"|"&amp;(ROW()-1),Registre!$AA$2:$AA$1999,0)),"")</f>
        <v/>
      </c>
      <c r="T34">
        <f>IFERROR(INDEX(Registre!$B$2:$B$1999,MATCH(T$1&amp;"|"&amp;(ROW()-1),Registre!$AA$2:$AA$1999,0)),"")</f>
        <v/>
      </c>
      <c r="U34">
        <f>IFERROR(INDEX(Registre!$B$2:$B$1999,MATCH(U$1&amp;"|"&amp;(ROW()-1),Registre!$AA$2:$AA$1999,0)),"")</f>
        <v/>
      </c>
      <c r="V34">
        <f>IFERROR(INDEX(Registre!$B$2:$B$1999,MATCH(V$1&amp;"|"&amp;(ROW()-1),Registre!$AA$2:$AA$1999,0)),"")</f>
        <v/>
      </c>
    </row>
    <row r="35">
      <c r="O35">
        <f>IFERROR(INDEX(Registre!$B$2:$B$1999,MATCH(O$1&amp;"|"&amp;(ROW()-1),Registre!$AA$2:$AA$1999,0)),"")</f>
        <v/>
      </c>
      <c r="P35">
        <f>IFERROR(INDEX(Registre!$B$2:$B$1999,MATCH(P$1&amp;"|"&amp;(ROW()-1),Registre!$AA$2:$AA$1999,0)),"")</f>
        <v/>
      </c>
      <c r="Q35">
        <f>IFERROR(INDEX(Registre!$B$2:$B$1999,MATCH(Q$1&amp;"|"&amp;(ROW()-1),Registre!$AA$2:$AA$1999,0)),"")</f>
        <v/>
      </c>
      <c r="R35">
        <f>IFERROR(INDEX(Registre!$B$2:$B$1999,MATCH(R$1&amp;"|"&amp;(ROW()-1),Registre!$AA$2:$AA$1999,0)),"")</f>
        <v/>
      </c>
      <c r="S35">
        <f>IFERROR(INDEX(Registre!$B$2:$B$1999,MATCH(S$1&amp;"|"&amp;(ROW()-1),Registre!$AA$2:$AA$1999,0)),"")</f>
        <v/>
      </c>
      <c r="T35">
        <f>IFERROR(INDEX(Registre!$B$2:$B$1999,MATCH(T$1&amp;"|"&amp;(ROW()-1),Registre!$AA$2:$AA$1999,0)),"")</f>
        <v/>
      </c>
      <c r="U35">
        <f>IFERROR(INDEX(Registre!$B$2:$B$1999,MATCH(U$1&amp;"|"&amp;(ROW()-1),Registre!$AA$2:$AA$1999,0)),"")</f>
        <v/>
      </c>
      <c r="V35">
        <f>IFERROR(INDEX(Registre!$B$2:$B$1999,MATCH(V$1&amp;"|"&amp;(ROW()-1),Registre!$AA$2:$AA$1999,0)),"")</f>
        <v/>
      </c>
    </row>
    <row r="36">
      <c r="O36">
        <f>IFERROR(INDEX(Registre!$B$2:$B$1999,MATCH(O$1&amp;"|"&amp;(ROW()-1),Registre!$AA$2:$AA$1999,0)),"")</f>
        <v/>
      </c>
      <c r="P36">
        <f>IFERROR(INDEX(Registre!$B$2:$B$1999,MATCH(P$1&amp;"|"&amp;(ROW()-1),Registre!$AA$2:$AA$1999,0)),"")</f>
        <v/>
      </c>
      <c r="Q36">
        <f>IFERROR(INDEX(Registre!$B$2:$B$1999,MATCH(Q$1&amp;"|"&amp;(ROW()-1),Registre!$AA$2:$AA$1999,0)),"")</f>
        <v/>
      </c>
      <c r="R36">
        <f>IFERROR(INDEX(Registre!$B$2:$B$1999,MATCH(R$1&amp;"|"&amp;(ROW()-1),Registre!$AA$2:$AA$1999,0)),"")</f>
        <v/>
      </c>
      <c r="S36">
        <f>IFERROR(INDEX(Registre!$B$2:$B$1999,MATCH(S$1&amp;"|"&amp;(ROW()-1),Registre!$AA$2:$AA$1999,0)),"")</f>
        <v/>
      </c>
      <c r="T36">
        <f>IFERROR(INDEX(Registre!$B$2:$B$1999,MATCH(T$1&amp;"|"&amp;(ROW()-1),Registre!$AA$2:$AA$1999,0)),"")</f>
        <v/>
      </c>
      <c r="U36">
        <f>IFERROR(INDEX(Registre!$B$2:$B$1999,MATCH(U$1&amp;"|"&amp;(ROW()-1),Registre!$AA$2:$AA$1999,0)),"")</f>
        <v/>
      </c>
      <c r="V36">
        <f>IFERROR(INDEX(Registre!$B$2:$B$1999,MATCH(V$1&amp;"|"&amp;(ROW()-1),Registre!$AA$2:$AA$1999,0)),"")</f>
        <v/>
      </c>
    </row>
    <row r="37">
      <c r="O37">
        <f>IFERROR(INDEX(Registre!$B$2:$B$1999,MATCH(O$1&amp;"|"&amp;(ROW()-1),Registre!$AA$2:$AA$1999,0)),"")</f>
        <v/>
      </c>
      <c r="P37">
        <f>IFERROR(INDEX(Registre!$B$2:$B$1999,MATCH(P$1&amp;"|"&amp;(ROW()-1),Registre!$AA$2:$AA$1999,0)),"")</f>
        <v/>
      </c>
      <c r="Q37">
        <f>IFERROR(INDEX(Registre!$B$2:$B$1999,MATCH(Q$1&amp;"|"&amp;(ROW()-1),Registre!$AA$2:$AA$1999,0)),"")</f>
        <v/>
      </c>
      <c r="R37">
        <f>IFERROR(INDEX(Registre!$B$2:$B$1999,MATCH(R$1&amp;"|"&amp;(ROW()-1),Registre!$AA$2:$AA$1999,0)),"")</f>
        <v/>
      </c>
      <c r="S37">
        <f>IFERROR(INDEX(Registre!$B$2:$B$1999,MATCH(S$1&amp;"|"&amp;(ROW()-1),Registre!$AA$2:$AA$1999,0)),"")</f>
        <v/>
      </c>
      <c r="T37">
        <f>IFERROR(INDEX(Registre!$B$2:$B$1999,MATCH(T$1&amp;"|"&amp;(ROW()-1),Registre!$AA$2:$AA$1999,0)),"")</f>
        <v/>
      </c>
      <c r="U37">
        <f>IFERROR(INDEX(Registre!$B$2:$B$1999,MATCH(U$1&amp;"|"&amp;(ROW()-1),Registre!$AA$2:$AA$1999,0)),"")</f>
        <v/>
      </c>
      <c r="V37">
        <f>IFERROR(INDEX(Registre!$B$2:$B$1999,MATCH(V$1&amp;"|"&amp;(ROW()-1),Registre!$AA$2:$AA$1999,0)),"")</f>
        <v/>
      </c>
    </row>
    <row r="38">
      <c r="O38">
        <f>IFERROR(INDEX(Registre!$B$2:$B$1999,MATCH(O$1&amp;"|"&amp;(ROW()-1),Registre!$AA$2:$AA$1999,0)),"")</f>
        <v/>
      </c>
      <c r="P38">
        <f>IFERROR(INDEX(Registre!$B$2:$B$1999,MATCH(P$1&amp;"|"&amp;(ROW()-1),Registre!$AA$2:$AA$1999,0)),"")</f>
        <v/>
      </c>
      <c r="Q38">
        <f>IFERROR(INDEX(Registre!$B$2:$B$1999,MATCH(Q$1&amp;"|"&amp;(ROW()-1),Registre!$AA$2:$AA$1999,0)),"")</f>
        <v/>
      </c>
      <c r="R38">
        <f>IFERROR(INDEX(Registre!$B$2:$B$1999,MATCH(R$1&amp;"|"&amp;(ROW()-1),Registre!$AA$2:$AA$1999,0)),"")</f>
        <v/>
      </c>
      <c r="S38">
        <f>IFERROR(INDEX(Registre!$B$2:$B$1999,MATCH(S$1&amp;"|"&amp;(ROW()-1),Registre!$AA$2:$AA$1999,0)),"")</f>
        <v/>
      </c>
      <c r="T38">
        <f>IFERROR(INDEX(Registre!$B$2:$B$1999,MATCH(T$1&amp;"|"&amp;(ROW()-1),Registre!$AA$2:$AA$1999,0)),"")</f>
        <v/>
      </c>
      <c r="U38">
        <f>IFERROR(INDEX(Registre!$B$2:$B$1999,MATCH(U$1&amp;"|"&amp;(ROW()-1),Registre!$AA$2:$AA$1999,0)),"")</f>
        <v/>
      </c>
      <c r="V38">
        <f>IFERROR(INDEX(Registre!$B$2:$B$1999,MATCH(V$1&amp;"|"&amp;(ROW()-1),Registre!$AA$2:$AA$1999,0)),"")</f>
        <v/>
      </c>
    </row>
    <row r="39">
      <c r="O39">
        <f>IFERROR(INDEX(Registre!$B$2:$B$1999,MATCH(O$1&amp;"|"&amp;(ROW()-1),Registre!$AA$2:$AA$1999,0)),"")</f>
        <v/>
      </c>
      <c r="P39">
        <f>IFERROR(INDEX(Registre!$B$2:$B$1999,MATCH(P$1&amp;"|"&amp;(ROW()-1),Registre!$AA$2:$AA$1999,0)),"")</f>
        <v/>
      </c>
      <c r="Q39">
        <f>IFERROR(INDEX(Registre!$B$2:$B$1999,MATCH(Q$1&amp;"|"&amp;(ROW()-1),Registre!$AA$2:$AA$1999,0)),"")</f>
        <v/>
      </c>
      <c r="R39">
        <f>IFERROR(INDEX(Registre!$B$2:$B$1999,MATCH(R$1&amp;"|"&amp;(ROW()-1),Registre!$AA$2:$AA$1999,0)),"")</f>
        <v/>
      </c>
      <c r="S39">
        <f>IFERROR(INDEX(Registre!$B$2:$B$1999,MATCH(S$1&amp;"|"&amp;(ROW()-1),Registre!$AA$2:$AA$1999,0)),"")</f>
        <v/>
      </c>
      <c r="T39">
        <f>IFERROR(INDEX(Registre!$B$2:$B$1999,MATCH(T$1&amp;"|"&amp;(ROW()-1),Registre!$AA$2:$AA$1999,0)),"")</f>
        <v/>
      </c>
      <c r="U39">
        <f>IFERROR(INDEX(Registre!$B$2:$B$1999,MATCH(U$1&amp;"|"&amp;(ROW()-1),Registre!$AA$2:$AA$1999,0)),"")</f>
        <v/>
      </c>
      <c r="V39">
        <f>IFERROR(INDEX(Registre!$B$2:$B$1999,MATCH(V$1&amp;"|"&amp;(ROW()-1),Registre!$AA$2:$AA$1999,0)),"")</f>
        <v/>
      </c>
    </row>
    <row r="40">
      <c r="O40">
        <f>IFERROR(INDEX(Registre!$B$2:$B$1999,MATCH(O$1&amp;"|"&amp;(ROW()-1),Registre!$AA$2:$AA$1999,0)),"")</f>
        <v/>
      </c>
      <c r="P40">
        <f>IFERROR(INDEX(Registre!$B$2:$B$1999,MATCH(P$1&amp;"|"&amp;(ROW()-1),Registre!$AA$2:$AA$1999,0)),"")</f>
        <v/>
      </c>
      <c r="Q40">
        <f>IFERROR(INDEX(Registre!$B$2:$B$1999,MATCH(Q$1&amp;"|"&amp;(ROW()-1),Registre!$AA$2:$AA$1999,0)),"")</f>
        <v/>
      </c>
      <c r="R40">
        <f>IFERROR(INDEX(Registre!$B$2:$B$1999,MATCH(R$1&amp;"|"&amp;(ROW()-1),Registre!$AA$2:$AA$1999,0)),"")</f>
        <v/>
      </c>
      <c r="S40">
        <f>IFERROR(INDEX(Registre!$B$2:$B$1999,MATCH(S$1&amp;"|"&amp;(ROW()-1),Registre!$AA$2:$AA$1999,0)),"")</f>
        <v/>
      </c>
      <c r="T40">
        <f>IFERROR(INDEX(Registre!$B$2:$B$1999,MATCH(T$1&amp;"|"&amp;(ROW()-1),Registre!$AA$2:$AA$1999,0)),"")</f>
        <v/>
      </c>
      <c r="U40">
        <f>IFERROR(INDEX(Registre!$B$2:$B$1999,MATCH(U$1&amp;"|"&amp;(ROW()-1),Registre!$AA$2:$AA$1999,0)),"")</f>
        <v/>
      </c>
      <c r="V40">
        <f>IFERROR(INDEX(Registre!$B$2:$B$1999,MATCH(V$1&amp;"|"&amp;(ROW()-1),Registre!$AA$2:$AA$1999,0)),"")</f>
        <v/>
      </c>
    </row>
    <row r="41">
      <c r="O41">
        <f>IFERROR(INDEX(Registre!$B$2:$B$1999,MATCH(O$1&amp;"|"&amp;(ROW()-1),Registre!$AA$2:$AA$1999,0)),"")</f>
        <v/>
      </c>
      <c r="P41">
        <f>IFERROR(INDEX(Registre!$B$2:$B$1999,MATCH(P$1&amp;"|"&amp;(ROW()-1),Registre!$AA$2:$AA$1999,0)),"")</f>
        <v/>
      </c>
      <c r="Q41">
        <f>IFERROR(INDEX(Registre!$B$2:$B$1999,MATCH(Q$1&amp;"|"&amp;(ROW()-1),Registre!$AA$2:$AA$1999,0)),"")</f>
        <v/>
      </c>
      <c r="R41">
        <f>IFERROR(INDEX(Registre!$B$2:$B$1999,MATCH(R$1&amp;"|"&amp;(ROW()-1),Registre!$AA$2:$AA$1999,0)),"")</f>
        <v/>
      </c>
      <c r="S41">
        <f>IFERROR(INDEX(Registre!$B$2:$B$1999,MATCH(S$1&amp;"|"&amp;(ROW()-1),Registre!$AA$2:$AA$1999,0)),"")</f>
        <v/>
      </c>
      <c r="T41">
        <f>IFERROR(INDEX(Registre!$B$2:$B$1999,MATCH(T$1&amp;"|"&amp;(ROW()-1),Registre!$AA$2:$AA$1999,0)),"")</f>
        <v/>
      </c>
      <c r="U41">
        <f>IFERROR(INDEX(Registre!$B$2:$B$1999,MATCH(U$1&amp;"|"&amp;(ROW()-1),Registre!$AA$2:$AA$1999,0)),"")</f>
        <v/>
      </c>
      <c r="V41">
        <f>IFERROR(INDEX(Registre!$B$2:$B$1999,MATCH(V$1&amp;"|"&amp;(ROW()-1),Registre!$AA$2:$AA$1999,0)),"")</f>
        <v/>
      </c>
    </row>
    <row r="42">
      <c r="O42">
        <f>IFERROR(INDEX(Registre!$B$2:$B$1999,MATCH(O$1&amp;"|"&amp;(ROW()-1),Registre!$AA$2:$AA$1999,0)),"")</f>
        <v/>
      </c>
      <c r="P42">
        <f>IFERROR(INDEX(Registre!$B$2:$B$1999,MATCH(P$1&amp;"|"&amp;(ROW()-1),Registre!$AA$2:$AA$1999,0)),"")</f>
        <v/>
      </c>
      <c r="Q42">
        <f>IFERROR(INDEX(Registre!$B$2:$B$1999,MATCH(Q$1&amp;"|"&amp;(ROW()-1),Registre!$AA$2:$AA$1999,0)),"")</f>
        <v/>
      </c>
      <c r="R42">
        <f>IFERROR(INDEX(Registre!$B$2:$B$1999,MATCH(R$1&amp;"|"&amp;(ROW()-1),Registre!$AA$2:$AA$1999,0)),"")</f>
        <v/>
      </c>
      <c r="S42">
        <f>IFERROR(INDEX(Registre!$B$2:$B$1999,MATCH(S$1&amp;"|"&amp;(ROW()-1),Registre!$AA$2:$AA$1999,0)),"")</f>
        <v/>
      </c>
      <c r="T42">
        <f>IFERROR(INDEX(Registre!$B$2:$B$1999,MATCH(T$1&amp;"|"&amp;(ROW()-1),Registre!$AA$2:$AA$1999,0)),"")</f>
        <v/>
      </c>
      <c r="U42">
        <f>IFERROR(INDEX(Registre!$B$2:$B$1999,MATCH(U$1&amp;"|"&amp;(ROW()-1),Registre!$AA$2:$AA$1999,0)),"")</f>
        <v/>
      </c>
      <c r="V42">
        <f>IFERROR(INDEX(Registre!$B$2:$B$1999,MATCH(V$1&amp;"|"&amp;(ROW()-1),Registre!$AA$2:$AA$1999,0)),"")</f>
        <v/>
      </c>
    </row>
    <row r="43">
      <c r="O43">
        <f>IFERROR(INDEX(Registre!$B$2:$B$1999,MATCH(O$1&amp;"|"&amp;(ROW()-1),Registre!$AA$2:$AA$1999,0)),"")</f>
        <v/>
      </c>
      <c r="P43">
        <f>IFERROR(INDEX(Registre!$B$2:$B$1999,MATCH(P$1&amp;"|"&amp;(ROW()-1),Registre!$AA$2:$AA$1999,0)),"")</f>
        <v/>
      </c>
      <c r="Q43">
        <f>IFERROR(INDEX(Registre!$B$2:$B$1999,MATCH(Q$1&amp;"|"&amp;(ROW()-1),Registre!$AA$2:$AA$1999,0)),"")</f>
        <v/>
      </c>
      <c r="R43">
        <f>IFERROR(INDEX(Registre!$B$2:$B$1999,MATCH(R$1&amp;"|"&amp;(ROW()-1),Registre!$AA$2:$AA$1999,0)),"")</f>
        <v/>
      </c>
      <c r="S43">
        <f>IFERROR(INDEX(Registre!$B$2:$B$1999,MATCH(S$1&amp;"|"&amp;(ROW()-1),Registre!$AA$2:$AA$1999,0)),"")</f>
        <v/>
      </c>
      <c r="T43">
        <f>IFERROR(INDEX(Registre!$B$2:$B$1999,MATCH(T$1&amp;"|"&amp;(ROW()-1),Registre!$AA$2:$AA$1999,0)),"")</f>
        <v/>
      </c>
      <c r="U43">
        <f>IFERROR(INDEX(Registre!$B$2:$B$1999,MATCH(U$1&amp;"|"&amp;(ROW()-1),Registre!$AA$2:$AA$1999,0)),"")</f>
        <v/>
      </c>
      <c r="V43">
        <f>IFERROR(INDEX(Registre!$B$2:$B$1999,MATCH(V$1&amp;"|"&amp;(ROW()-1),Registre!$AA$2:$AA$1999,0)),"")</f>
        <v/>
      </c>
    </row>
    <row r="44">
      <c r="O44">
        <f>IFERROR(INDEX(Registre!$B$2:$B$1999,MATCH(O$1&amp;"|"&amp;(ROW()-1),Registre!$AA$2:$AA$1999,0)),"")</f>
        <v/>
      </c>
      <c r="P44">
        <f>IFERROR(INDEX(Registre!$B$2:$B$1999,MATCH(P$1&amp;"|"&amp;(ROW()-1),Registre!$AA$2:$AA$1999,0)),"")</f>
        <v/>
      </c>
      <c r="Q44">
        <f>IFERROR(INDEX(Registre!$B$2:$B$1999,MATCH(Q$1&amp;"|"&amp;(ROW()-1),Registre!$AA$2:$AA$1999,0)),"")</f>
        <v/>
      </c>
      <c r="R44">
        <f>IFERROR(INDEX(Registre!$B$2:$B$1999,MATCH(R$1&amp;"|"&amp;(ROW()-1),Registre!$AA$2:$AA$1999,0)),"")</f>
        <v/>
      </c>
      <c r="S44">
        <f>IFERROR(INDEX(Registre!$B$2:$B$1999,MATCH(S$1&amp;"|"&amp;(ROW()-1),Registre!$AA$2:$AA$1999,0)),"")</f>
        <v/>
      </c>
      <c r="T44">
        <f>IFERROR(INDEX(Registre!$B$2:$B$1999,MATCH(T$1&amp;"|"&amp;(ROW()-1),Registre!$AA$2:$AA$1999,0)),"")</f>
        <v/>
      </c>
      <c r="U44">
        <f>IFERROR(INDEX(Registre!$B$2:$B$1999,MATCH(U$1&amp;"|"&amp;(ROW()-1),Registre!$AA$2:$AA$1999,0)),"")</f>
        <v/>
      </c>
      <c r="V44">
        <f>IFERROR(INDEX(Registre!$B$2:$B$1999,MATCH(V$1&amp;"|"&amp;(ROW()-1),Registre!$AA$2:$AA$1999,0)),"")</f>
        <v/>
      </c>
    </row>
    <row r="45">
      <c r="O45">
        <f>IFERROR(INDEX(Registre!$B$2:$B$1999,MATCH(O$1&amp;"|"&amp;(ROW()-1),Registre!$AA$2:$AA$1999,0)),"")</f>
        <v/>
      </c>
      <c r="P45">
        <f>IFERROR(INDEX(Registre!$B$2:$B$1999,MATCH(P$1&amp;"|"&amp;(ROW()-1),Registre!$AA$2:$AA$1999,0)),"")</f>
        <v/>
      </c>
      <c r="Q45">
        <f>IFERROR(INDEX(Registre!$B$2:$B$1999,MATCH(Q$1&amp;"|"&amp;(ROW()-1),Registre!$AA$2:$AA$1999,0)),"")</f>
        <v/>
      </c>
      <c r="R45">
        <f>IFERROR(INDEX(Registre!$B$2:$B$1999,MATCH(R$1&amp;"|"&amp;(ROW()-1),Registre!$AA$2:$AA$1999,0)),"")</f>
        <v/>
      </c>
      <c r="S45">
        <f>IFERROR(INDEX(Registre!$B$2:$B$1999,MATCH(S$1&amp;"|"&amp;(ROW()-1),Registre!$AA$2:$AA$1999,0)),"")</f>
        <v/>
      </c>
      <c r="T45">
        <f>IFERROR(INDEX(Registre!$B$2:$B$1999,MATCH(T$1&amp;"|"&amp;(ROW()-1),Registre!$AA$2:$AA$1999,0)),"")</f>
        <v/>
      </c>
      <c r="U45">
        <f>IFERROR(INDEX(Registre!$B$2:$B$1999,MATCH(U$1&amp;"|"&amp;(ROW()-1),Registre!$AA$2:$AA$1999,0)),"")</f>
        <v/>
      </c>
      <c r="V45">
        <f>IFERROR(INDEX(Registre!$B$2:$B$1999,MATCH(V$1&amp;"|"&amp;(ROW()-1),Registre!$AA$2:$AA$1999,0)),"")</f>
        <v/>
      </c>
    </row>
    <row r="46">
      <c r="O46">
        <f>IFERROR(INDEX(Registre!$B$2:$B$1999,MATCH(O$1&amp;"|"&amp;(ROW()-1),Registre!$AA$2:$AA$1999,0)),"")</f>
        <v/>
      </c>
      <c r="P46">
        <f>IFERROR(INDEX(Registre!$B$2:$B$1999,MATCH(P$1&amp;"|"&amp;(ROW()-1),Registre!$AA$2:$AA$1999,0)),"")</f>
        <v/>
      </c>
      <c r="Q46">
        <f>IFERROR(INDEX(Registre!$B$2:$B$1999,MATCH(Q$1&amp;"|"&amp;(ROW()-1),Registre!$AA$2:$AA$1999,0)),"")</f>
        <v/>
      </c>
      <c r="R46">
        <f>IFERROR(INDEX(Registre!$B$2:$B$1999,MATCH(R$1&amp;"|"&amp;(ROW()-1),Registre!$AA$2:$AA$1999,0)),"")</f>
        <v/>
      </c>
      <c r="S46">
        <f>IFERROR(INDEX(Registre!$B$2:$B$1999,MATCH(S$1&amp;"|"&amp;(ROW()-1),Registre!$AA$2:$AA$1999,0)),"")</f>
        <v/>
      </c>
      <c r="T46">
        <f>IFERROR(INDEX(Registre!$B$2:$B$1999,MATCH(T$1&amp;"|"&amp;(ROW()-1),Registre!$AA$2:$AA$1999,0)),"")</f>
        <v/>
      </c>
      <c r="U46">
        <f>IFERROR(INDEX(Registre!$B$2:$B$1999,MATCH(U$1&amp;"|"&amp;(ROW()-1),Registre!$AA$2:$AA$1999,0)),"")</f>
        <v/>
      </c>
      <c r="V46">
        <f>IFERROR(INDEX(Registre!$B$2:$B$1999,MATCH(V$1&amp;"|"&amp;(ROW()-1),Registre!$AA$2:$AA$1999,0)),"")</f>
        <v/>
      </c>
    </row>
    <row r="47">
      <c r="O47">
        <f>IFERROR(INDEX(Registre!$B$2:$B$1999,MATCH(O$1&amp;"|"&amp;(ROW()-1),Registre!$AA$2:$AA$1999,0)),"")</f>
        <v/>
      </c>
      <c r="P47">
        <f>IFERROR(INDEX(Registre!$B$2:$B$1999,MATCH(P$1&amp;"|"&amp;(ROW()-1),Registre!$AA$2:$AA$1999,0)),"")</f>
        <v/>
      </c>
      <c r="Q47">
        <f>IFERROR(INDEX(Registre!$B$2:$B$1999,MATCH(Q$1&amp;"|"&amp;(ROW()-1),Registre!$AA$2:$AA$1999,0)),"")</f>
        <v/>
      </c>
      <c r="R47">
        <f>IFERROR(INDEX(Registre!$B$2:$B$1999,MATCH(R$1&amp;"|"&amp;(ROW()-1),Registre!$AA$2:$AA$1999,0)),"")</f>
        <v/>
      </c>
      <c r="S47">
        <f>IFERROR(INDEX(Registre!$B$2:$B$1999,MATCH(S$1&amp;"|"&amp;(ROW()-1),Registre!$AA$2:$AA$1999,0)),"")</f>
        <v/>
      </c>
      <c r="T47">
        <f>IFERROR(INDEX(Registre!$B$2:$B$1999,MATCH(T$1&amp;"|"&amp;(ROW()-1),Registre!$AA$2:$AA$1999,0)),"")</f>
        <v/>
      </c>
      <c r="U47">
        <f>IFERROR(INDEX(Registre!$B$2:$B$1999,MATCH(U$1&amp;"|"&amp;(ROW()-1),Registre!$AA$2:$AA$1999,0)),"")</f>
        <v/>
      </c>
      <c r="V47">
        <f>IFERROR(INDEX(Registre!$B$2:$B$1999,MATCH(V$1&amp;"|"&amp;(ROW()-1),Registre!$AA$2:$AA$1999,0)),"")</f>
        <v/>
      </c>
    </row>
    <row r="48">
      <c r="O48">
        <f>IFERROR(INDEX(Registre!$B$2:$B$1999,MATCH(O$1&amp;"|"&amp;(ROW()-1),Registre!$AA$2:$AA$1999,0)),"")</f>
        <v/>
      </c>
      <c r="P48">
        <f>IFERROR(INDEX(Registre!$B$2:$B$1999,MATCH(P$1&amp;"|"&amp;(ROW()-1),Registre!$AA$2:$AA$1999,0)),"")</f>
        <v/>
      </c>
      <c r="Q48">
        <f>IFERROR(INDEX(Registre!$B$2:$B$1999,MATCH(Q$1&amp;"|"&amp;(ROW()-1),Registre!$AA$2:$AA$1999,0)),"")</f>
        <v/>
      </c>
      <c r="R48">
        <f>IFERROR(INDEX(Registre!$B$2:$B$1999,MATCH(R$1&amp;"|"&amp;(ROW()-1),Registre!$AA$2:$AA$1999,0)),"")</f>
        <v/>
      </c>
      <c r="S48">
        <f>IFERROR(INDEX(Registre!$B$2:$B$1999,MATCH(S$1&amp;"|"&amp;(ROW()-1),Registre!$AA$2:$AA$1999,0)),"")</f>
        <v/>
      </c>
      <c r="T48">
        <f>IFERROR(INDEX(Registre!$B$2:$B$1999,MATCH(T$1&amp;"|"&amp;(ROW()-1),Registre!$AA$2:$AA$1999,0)),"")</f>
        <v/>
      </c>
      <c r="U48">
        <f>IFERROR(INDEX(Registre!$B$2:$B$1999,MATCH(U$1&amp;"|"&amp;(ROW()-1),Registre!$AA$2:$AA$1999,0)),"")</f>
        <v/>
      </c>
      <c r="V48">
        <f>IFERROR(INDEX(Registre!$B$2:$B$1999,MATCH(V$1&amp;"|"&amp;(ROW()-1),Registre!$AA$2:$AA$1999,0)),"")</f>
        <v/>
      </c>
    </row>
    <row r="49">
      <c r="O49">
        <f>IFERROR(INDEX(Registre!$B$2:$B$1999,MATCH(O$1&amp;"|"&amp;(ROW()-1),Registre!$AA$2:$AA$1999,0)),"")</f>
        <v/>
      </c>
      <c r="P49">
        <f>IFERROR(INDEX(Registre!$B$2:$B$1999,MATCH(P$1&amp;"|"&amp;(ROW()-1),Registre!$AA$2:$AA$1999,0)),"")</f>
        <v/>
      </c>
      <c r="Q49">
        <f>IFERROR(INDEX(Registre!$B$2:$B$1999,MATCH(Q$1&amp;"|"&amp;(ROW()-1),Registre!$AA$2:$AA$1999,0)),"")</f>
        <v/>
      </c>
      <c r="R49">
        <f>IFERROR(INDEX(Registre!$B$2:$B$1999,MATCH(R$1&amp;"|"&amp;(ROW()-1),Registre!$AA$2:$AA$1999,0)),"")</f>
        <v/>
      </c>
      <c r="S49">
        <f>IFERROR(INDEX(Registre!$B$2:$B$1999,MATCH(S$1&amp;"|"&amp;(ROW()-1),Registre!$AA$2:$AA$1999,0)),"")</f>
        <v/>
      </c>
      <c r="T49">
        <f>IFERROR(INDEX(Registre!$B$2:$B$1999,MATCH(T$1&amp;"|"&amp;(ROW()-1),Registre!$AA$2:$AA$1999,0)),"")</f>
        <v/>
      </c>
      <c r="U49">
        <f>IFERROR(INDEX(Registre!$B$2:$B$1999,MATCH(U$1&amp;"|"&amp;(ROW()-1),Registre!$AA$2:$AA$1999,0)),"")</f>
        <v/>
      </c>
      <c r="V49">
        <f>IFERROR(INDEX(Registre!$B$2:$B$1999,MATCH(V$1&amp;"|"&amp;(ROW()-1),Registre!$AA$2:$AA$1999,0)),"")</f>
        <v/>
      </c>
    </row>
    <row r="50">
      <c r="O50">
        <f>IFERROR(INDEX(Registre!$B$2:$B$1999,MATCH(O$1&amp;"|"&amp;(ROW()-1),Registre!$AA$2:$AA$1999,0)),"")</f>
        <v/>
      </c>
      <c r="P50">
        <f>IFERROR(INDEX(Registre!$B$2:$B$1999,MATCH(P$1&amp;"|"&amp;(ROW()-1),Registre!$AA$2:$AA$1999,0)),"")</f>
        <v/>
      </c>
      <c r="Q50">
        <f>IFERROR(INDEX(Registre!$B$2:$B$1999,MATCH(Q$1&amp;"|"&amp;(ROW()-1),Registre!$AA$2:$AA$1999,0)),"")</f>
        <v/>
      </c>
      <c r="R50">
        <f>IFERROR(INDEX(Registre!$B$2:$B$1999,MATCH(R$1&amp;"|"&amp;(ROW()-1),Registre!$AA$2:$AA$1999,0)),"")</f>
        <v/>
      </c>
      <c r="S50">
        <f>IFERROR(INDEX(Registre!$B$2:$B$1999,MATCH(S$1&amp;"|"&amp;(ROW()-1),Registre!$AA$2:$AA$1999,0)),"")</f>
        <v/>
      </c>
      <c r="T50">
        <f>IFERROR(INDEX(Registre!$B$2:$B$1999,MATCH(T$1&amp;"|"&amp;(ROW()-1),Registre!$AA$2:$AA$1999,0)),"")</f>
        <v/>
      </c>
      <c r="U50">
        <f>IFERROR(INDEX(Registre!$B$2:$B$1999,MATCH(U$1&amp;"|"&amp;(ROW()-1),Registre!$AA$2:$AA$1999,0)),"")</f>
        <v/>
      </c>
      <c r="V50">
        <f>IFERROR(INDEX(Registre!$B$2:$B$1999,MATCH(V$1&amp;"|"&amp;(ROW()-1),Registre!$AA$2:$AA$1999,0)),"")</f>
        <v/>
      </c>
    </row>
    <row r="51">
      <c r="O51">
        <f>IFERROR(INDEX(Registre!$B$2:$B$1999,MATCH(O$1&amp;"|"&amp;(ROW()-1),Registre!$AA$2:$AA$1999,0)),"")</f>
        <v/>
      </c>
      <c r="P51">
        <f>IFERROR(INDEX(Registre!$B$2:$B$1999,MATCH(P$1&amp;"|"&amp;(ROW()-1),Registre!$AA$2:$AA$1999,0)),"")</f>
        <v/>
      </c>
      <c r="Q51">
        <f>IFERROR(INDEX(Registre!$B$2:$B$1999,MATCH(Q$1&amp;"|"&amp;(ROW()-1),Registre!$AA$2:$AA$1999,0)),"")</f>
        <v/>
      </c>
      <c r="R51">
        <f>IFERROR(INDEX(Registre!$B$2:$B$1999,MATCH(R$1&amp;"|"&amp;(ROW()-1),Registre!$AA$2:$AA$1999,0)),"")</f>
        <v/>
      </c>
      <c r="S51">
        <f>IFERROR(INDEX(Registre!$B$2:$B$1999,MATCH(S$1&amp;"|"&amp;(ROW()-1),Registre!$AA$2:$AA$1999,0)),"")</f>
        <v/>
      </c>
      <c r="T51">
        <f>IFERROR(INDEX(Registre!$B$2:$B$1999,MATCH(T$1&amp;"|"&amp;(ROW()-1),Registre!$AA$2:$AA$1999,0)),"")</f>
        <v/>
      </c>
      <c r="U51">
        <f>IFERROR(INDEX(Registre!$B$2:$B$1999,MATCH(U$1&amp;"|"&amp;(ROW()-1),Registre!$AA$2:$AA$1999,0)),"")</f>
        <v/>
      </c>
      <c r="V51">
        <f>IFERROR(INDEX(Registre!$B$2:$B$1999,MATCH(V$1&amp;"|"&amp;(ROW()-1),Registre!$AA$2:$AA$1999,0)),"")</f>
        <v/>
      </c>
    </row>
    <row r="52">
      <c r="O52">
        <f>IFERROR(INDEX(Registre!$B$2:$B$1999,MATCH(O$1&amp;"|"&amp;(ROW()-1),Registre!$AA$2:$AA$1999,0)),"")</f>
        <v/>
      </c>
      <c r="P52">
        <f>IFERROR(INDEX(Registre!$B$2:$B$1999,MATCH(P$1&amp;"|"&amp;(ROW()-1),Registre!$AA$2:$AA$1999,0)),"")</f>
        <v/>
      </c>
      <c r="Q52">
        <f>IFERROR(INDEX(Registre!$B$2:$B$1999,MATCH(Q$1&amp;"|"&amp;(ROW()-1),Registre!$AA$2:$AA$1999,0)),"")</f>
        <v/>
      </c>
      <c r="R52">
        <f>IFERROR(INDEX(Registre!$B$2:$B$1999,MATCH(R$1&amp;"|"&amp;(ROW()-1),Registre!$AA$2:$AA$1999,0)),"")</f>
        <v/>
      </c>
      <c r="S52">
        <f>IFERROR(INDEX(Registre!$B$2:$B$1999,MATCH(S$1&amp;"|"&amp;(ROW()-1),Registre!$AA$2:$AA$1999,0)),"")</f>
        <v/>
      </c>
      <c r="T52">
        <f>IFERROR(INDEX(Registre!$B$2:$B$1999,MATCH(T$1&amp;"|"&amp;(ROW()-1),Registre!$AA$2:$AA$1999,0)),"")</f>
        <v/>
      </c>
      <c r="U52">
        <f>IFERROR(INDEX(Registre!$B$2:$B$1999,MATCH(U$1&amp;"|"&amp;(ROW()-1),Registre!$AA$2:$AA$1999,0)),"")</f>
        <v/>
      </c>
      <c r="V52">
        <f>IFERROR(INDEX(Registre!$B$2:$B$1999,MATCH(V$1&amp;"|"&amp;(ROW()-1),Registre!$AA$2:$AA$1999,0)),"")</f>
        <v/>
      </c>
    </row>
    <row r="53">
      <c r="O53">
        <f>IFERROR(INDEX(Registre!$B$2:$B$1999,MATCH(O$1&amp;"|"&amp;(ROW()-1),Registre!$AA$2:$AA$1999,0)),"")</f>
        <v/>
      </c>
      <c r="P53">
        <f>IFERROR(INDEX(Registre!$B$2:$B$1999,MATCH(P$1&amp;"|"&amp;(ROW()-1),Registre!$AA$2:$AA$1999,0)),"")</f>
        <v/>
      </c>
      <c r="Q53">
        <f>IFERROR(INDEX(Registre!$B$2:$B$1999,MATCH(Q$1&amp;"|"&amp;(ROW()-1),Registre!$AA$2:$AA$1999,0)),"")</f>
        <v/>
      </c>
      <c r="R53">
        <f>IFERROR(INDEX(Registre!$B$2:$B$1999,MATCH(R$1&amp;"|"&amp;(ROW()-1),Registre!$AA$2:$AA$1999,0)),"")</f>
        <v/>
      </c>
      <c r="S53">
        <f>IFERROR(INDEX(Registre!$B$2:$B$1999,MATCH(S$1&amp;"|"&amp;(ROW()-1),Registre!$AA$2:$AA$1999,0)),"")</f>
        <v/>
      </c>
      <c r="T53">
        <f>IFERROR(INDEX(Registre!$B$2:$B$1999,MATCH(T$1&amp;"|"&amp;(ROW()-1),Registre!$AA$2:$AA$1999,0)),"")</f>
        <v/>
      </c>
      <c r="U53">
        <f>IFERROR(INDEX(Registre!$B$2:$B$1999,MATCH(U$1&amp;"|"&amp;(ROW()-1),Registre!$AA$2:$AA$1999,0)),"")</f>
        <v/>
      </c>
      <c r="V53">
        <f>IFERROR(INDEX(Registre!$B$2:$B$1999,MATCH(V$1&amp;"|"&amp;(ROW()-1),Registre!$AA$2:$AA$1999,0)),"")</f>
        <v/>
      </c>
    </row>
    <row r="54">
      <c r="O54">
        <f>IFERROR(INDEX(Registre!$B$2:$B$1999,MATCH(O$1&amp;"|"&amp;(ROW()-1),Registre!$AA$2:$AA$1999,0)),"")</f>
        <v/>
      </c>
      <c r="P54">
        <f>IFERROR(INDEX(Registre!$B$2:$B$1999,MATCH(P$1&amp;"|"&amp;(ROW()-1),Registre!$AA$2:$AA$1999,0)),"")</f>
        <v/>
      </c>
      <c r="Q54">
        <f>IFERROR(INDEX(Registre!$B$2:$B$1999,MATCH(Q$1&amp;"|"&amp;(ROW()-1),Registre!$AA$2:$AA$1999,0)),"")</f>
        <v/>
      </c>
      <c r="R54">
        <f>IFERROR(INDEX(Registre!$B$2:$B$1999,MATCH(R$1&amp;"|"&amp;(ROW()-1),Registre!$AA$2:$AA$1999,0)),"")</f>
        <v/>
      </c>
      <c r="S54">
        <f>IFERROR(INDEX(Registre!$B$2:$B$1999,MATCH(S$1&amp;"|"&amp;(ROW()-1),Registre!$AA$2:$AA$1999,0)),"")</f>
        <v/>
      </c>
      <c r="T54">
        <f>IFERROR(INDEX(Registre!$B$2:$B$1999,MATCH(T$1&amp;"|"&amp;(ROW()-1),Registre!$AA$2:$AA$1999,0)),"")</f>
        <v/>
      </c>
      <c r="U54">
        <f>IFERROR(INDEX(Registre!$B$2:$B$1999,MATCH(U$1&amp;"|"&amp;(ROW()-1),Registre!$AA$2:$AA$1999,0)),"")</f>
        <v/>
      </c>
      <c r="V54">
        <f>IFERROR(INDEX(Registre!$B$2:$B$1999,MATCH(V$1&amp;"|"&amp;(ROW()-1),Registre!$AA$2:$AA$1999,0)),"")</f>
        <v/>
      </c>
    </row>
    <row r="55">
      <c r="O55">
        <f>IFERROR(INDEX(Registre!$B$2:$B$1999,MATCH(O$1&amp;"|"&amp;(ROW()-1),Registre!$AA$2:$AA$1999,0)),"")</f>
        <v/>
      </c>
      <c r="P55">
        <f>IFERROR(INDEX(Registre!$B$2:$B$1999,MATCH(P$1&amp;"|"&amp;(ROW()-1),Registre!$AA$2:$AA$1999,0)),"")</f>
        <v/>
      </c>
      <c r="Q55">
        <f>IFERROR(INDEX(Registre!$B$2:$B$1999,MATCH(Q$1&amp;"|"&amp;(ROW()-1),Registre!$AA$2:$AA$1999,0)),"")</f>
        <v/>
      </c>
      <c r="R55">
        <f>IFERROR(INDEX(Registre!$B$2:$B$1999,MATCH(R$1&amp;"|"&amp;(ROW()-1),Registre!$AA$2:$AA$1999,0)),"")</f>
        <v/>
      </c>
      <c r="S55">
        <f>IFERROR(INDEX(Registre!$B$2:$B$1999,MATCH(S$1&amp;"|"&amp;(ROW()-1),Registre!$AA$2:$AA$1999,0)),"")</f>
        <v/>
      </c>
      <c r="T55">
        <f>IFERROR(INDEX(Registre!$B$2:$B$1999,MATCH(T$1&amp;"|"&amp;(ROW()-1),Registre!$AA$2:$AA$1999,0)),"")</f>
        <v/>
      </c>
      <c r="U55">
        <f>IFERROR(INDEX(Registre!$B$2:$B$1999,MATCH(U$1&amp;"|"&amp;(ROW()-1),Registre!$AA$2:$AA$1999,0)),"")</f>
        <v/>
      </c>
      <c r="V55">
        <f>IFERROR(INDEX(Registre!$B$2:$B$1999,MATCH(V$1&amp;"|"&amp;(ROW()-1),Registre!$AA$2:$AA$1999,0)),"")</f>
        <v/>
      </c>
    </row>
    <row r="56">
      <c r="O56">
        <f>IFERROR(INDEX(Registre!$B$2:$B$1999,MATCH(O$1&amp;"|"&amp;(ROW()-1),Registre!$AA$2:$AA$1999,0)),"")</f>
        <v/>
      </c>
      <c r="P56">
        <f>IFERROR(INDEX(Registre!$B$2:$B$1999,MATCH(P$1&amp;"|"&amp;(ROW()-1),Registre!$AA$2:$AA$1999,0)),"")</f>
        <v/>
      </c>
      <c r="Q56">
        <f>IFERROR(INDEX(Registre!$B$2:$B$1999,MATCH(Q$1&amp;"|"&amp;(ROW()-1),Registre!$AA$2:$AA$1999,0)),"")</f>
        <v/>
      </c>
      <c r="R56">
        <f>IFERROR(INDEX(Registre!$B$2:$B$1999,MATCH(R$1&amp;"|"&amp;(ROW()-1),Registre!$AA$2:$AA$1999,0)),"")</f>
        <v/>
      </c>
      <c r="S56">
        <f>IFERROR(INDEX(Registre!$B$2:$B$1999,MATCH(S$1&amp;"|"&amp;(ROW()-1),Registre!$AA$2:$AA$1999,0)),"")</f>
        <v/>
      </c>
      <c r="T56">
        <f>IFERROR(INDEX(Registre!$B$2:$B$1999,MATCH(T$1&amp;"|"&amp;(ROW()-1),Registre!$AA$2:$AA$1999,0)),"")</f>
        <v/>
      </c>
      <c r="U56">
        <f>IFERROR(INDEX(Registre!$B$2:$B$1999,MATCH(U$1&amp;"|"&amp;(ROW()-1),Registre!$AA$2:$AA$1999,0)),"")</f>
        <v/>
      </c>
      <c r="V56">
        <f>IFERROR(INDEX(Registre!$B$2:$B$1999,MATCH(V$1&amp;"|"&amp;(ROW()-1),Registre!$AA$2:$AA$1999,0)),"")</f>
        <v/>
      </c>
    </row>
    <row r="57">
      <c r="O57">
        <f>IFERROR(INDEX(Registre!$B$2:$B$1999,MATCH(O$1&amp;"|"&amp;(ROW()-1),Registre!$AA$2:$AA$1999,0)),"")</f>
        <v/>
      </c>
      <c r="P57">
        <f>IFERROR(INDEX(Registre!$B$2:$B$1999,MATCH(P$1&amp;"|"&amp;(ROW()-1),Registre!$AA$2:$AA$1999,0)),"")</f>
        <v/>
      </c>
      <c r="Q57">
        <f>IFERROR(INDEX(Registre!$B$2:$B$1999,MATCH(Q$1&amp;"|"&amp;(ROW()-1),Registre!$AA$2:$AA$1999,0)),"")</f>
        <v/>
      </c>
      <c r="R57">
        <f>IFERROR(INDEX(Registre!$B$2:$B$1999,MATCH(R$1&amp;"|"&amp;(ROW()-1),Registre!$AA$2:$AA$1999,0)),"")</f>
        <v/>
      </c>
      <c r="S57">
        <f>IFERROR(INDEX(Registre!$B$2:$B$1999,MATCH(S$1&amp;"|"&amp;(ROW()-1),Registre!$AA$2:$AA$1999,0)),"")</f>
        <v/>
      </c>
      <c r="T57">
        <f>IFERROR(INDEX(Registre!$B$2:$B$1999,MATCH(T$1&amp;"|"&amp;(ROW()-1),Registre!$AA$2:$AA$1999,0)),"")</f>
        <v/>
      </c>
      <c r="U57">
        <f>IFERROR(INDEX(Registre!$B$2:$B$1999,MATCH(U$1&amp;"|"&amp;(ROW()-1),Registre!$AA$2:$AA$1999,0)),"")</f>
        <v/>
      </c>
      <c r="V57">
        <f>IFERROR(INDEX(Registre!$B$2:$B$1999,MATCH(V$1&amp;"|"&amp;(ROW()-1),Registre!$AA$2:$AA$1999,0)),"")</f>
        <v/>
      </c>
    </row>
    <row r="58">
      <c r="O58">
        <f>IFERROR(INDEX(Registre!$B$2:$B$1999,MATCH(O$1&amp;"|"&amp;(ROW()-1),Registre!$AA$2:$AA$1999,0)),"")</f>
        <v/>
      </c>
      <c r="P58">
        <f>IFERROR(INDEX(Registre!$B$2:$B$1999,MATCH(P$1&amp;"|"&amp;(ROW()-1),Registre!$AA$2:$AA$1999,0)),"")</f>
        <v/>
      </c>
      <c r="Q58">
        <f>IFERROR(INDEX(Registre!$B$2:$B$1999,MATCH(Q$1&amp;"|"&amp;(ROW()-1),Registre!$AA$2:$AA$1999,0)),"")</f>
        <v/>
      </c>
      <c r="R58">
        <f>IFERROR(INDEX(Registre!$B$2:$B$1999,MATCH(R$1&amp;"|"&amp;(ROW()-1),Registre!$AA$2:$AA$1999,0)),"")</f>
        <v/>
      </c>
      <c r="S58">
        <f>IFERROR(INDEX(Registre!$B$2:$B$1999,MATCH(S$1&amp;"|"&amp;(ROW()-1),Registre!$AA$2:$AA$1999,0)),"")</f>
        <v/>
      </c>
      <c r="T58">
        <f>IFERROR(INDEX(Registre!$B$2:$B$1999,MATCH(T$1&amp;"|"&amp;(ROW()-1),Registre!$AA$2:$AA$1999,0)),"")</f>
        <v/>
      </c>
      <c r="U58">
        <f>IFERROR(INDEX(Registre!$B$2:$B$1999,MATCH(U$1&amp;"|"&amp;(ROW()-1),Registre!$AA$2:$AA$1999,0)),"")</f>
        <v/>
      </c>
      <c r="V58">
        <f>IFERROR(INDEX(Registre!$B$2:$B$1999,MATCH(V$1&amp;"|"&amp;(ROW()-1),Registre!$AA$2:$AA$1999,0)),"")</f>
        <v/>
      </c>
    </row>
    <row r="59">
      <c r="O59">
        <f>IFERROR(INDEX(Registre!$B$2:$B$1999,MATCH(O$1&amp;"|"&amp;(ROW()-1),Registre!$AA$2:$AA$1999,0)),"")</f>
        <v/>
      </c>
      <c r="P59">
        <f>IFERROR(INDEX(Registre!$B$2:$B$1999,MATCH(P$1&amp;"|"&amp;(ROW()-1),Registre!$AA$2:$AA$1999,0)),"")</f>
        <v/>
      </c>
      <c r="Q59">
        <f>IFERROR(INDEX(Registre!$B$2:$B$1999,MATCH(Q$1&amp;"|"&amp;(ROW()-1),Registre!$AA$2:$AA$1999,0)),"")</f>
        <v/>
      </c>
      <c r="R59">
        <f>IFERROR(INDEX(Registre!$B$2:$B$1999,MATCH(R$1&amp;"|"&amp;(ROW()-1),Registre!$AA$2:$AA$1999,0)),"")</f>
        <v/>
      </c>
      <c r="S59">
        <f>IFERROR(INDEX(Registre!$B$2:$B$1999,MATCH(S$1&amp;"|"&amp;(ROW()-1),Registre!$AA$2:$AA$1999,0)),"")</f>
        <v/>
      </c>
      <c r="T59">
        <f>IFERROR(INDEX(Registre!$B$2:$B$1999,MATCH(T$1&amp;"|"&amp;(ROW()-1),Registre!$AA$2:$AA$1999,0)),"")</f>
        <v/>
      </c>
      <c r="U59">
        <f>IFERROR(INDEX(Registre!$B$2:$B$1999,MATCH(U$1&amp;"|"&amp;(ROW()-1),Registre!$AA$2:$AA$1999,0)),"")</f>
        <v/>
      </c>
      <c r="V59">
        <f>IFERROR(INDEX(Registre!$B$2:$B$1999,MATCH(V$1&amp;"|"&amp;(ROW()-1),Registre!$AA$2:$AA$1999,0)),"")</f>
        <v/>
      </c>
    </row>
    <row r="60">
      <c r="O60">
        <f>IFERROR(INDEX(Registre!$B$2:$B$1999,MATCH(O$1&amp;"|"&amp;(ROW()-1),Registre!$AA$2:$AA$1999,0)),"")</f>
        <v/>
      </c>
      <c r="P60">
        <f>IFERROR(INDEX(Registre!$B$2:$B$1999,MATCH(P$1&amp;"|"&amp;(ROW()-1),Registre!$AA$2:$AA$1999,0)),"")</f>
        <v/>
      </c>
      <c r="Q60">
        <f>IFERROR(INDEX(Registre!$B$2:$B$1999,MATCH(Q$1&amp;"|"&amp;(ROW()-1),Registre!$AA$2:$AA$1999,0)),"")</f>
        <v/>
      </c>
      <c r="R60">
        <f>IFERROR(INDEX(Registre!$B$2:$B$1999,MATCH(R$1&amp;"|"&amp;(ROW()-1),Registre!$AA$2:$AA$1999,0)),"")</f>
        <v/>
      </c>
      <c r="S60">
        <f>IFERROR(INDEX(Registre!$B$2:$B$1999,MATCH(S$1&amp;"|"&amp;(ROW()-1),Registre!$AA$2:$AA$1999,0)),"")</f>
        <v/>
      </c>
      <c r="T60">
        <f>IFERROR(INDEX(Registre!$B$2:$B$1999,MATCH(T$1&amp;"|"&amp;(ROW()-1),Registre!$AA$2:$AA$1999,0)),"")</f>
        <v/>
      </c>
      <c r="U60">
        <f>IFERROR(INDEX(Registre!$B$2:$B$1999,MATCH(U$1&amp;"|"&amp;(ROW()-1),Registre!$AA$2:$AA$1999,0)),"")</f>
        <v/>
      </c>
      <c r="V60">
        <f>IFERROR(INDEX(Registre!$B$2:$B$1999,MATCH(V$1&amp;"|"&amp;(ROW()-1),Registre!$AA$2:$AA$1999,0)),"")</f>
        <v/>
      </c>
    </row>
    <row r="61">
      <c r="O61">
        <f>IFERROR(INDEX(Registre!$B$2:$B$1999,MATCH(O$1&amp;"|"&amp;(ROW()-1),Registre!$AA$2:$AA$1999,0)),"")</f>
        <v/>
      </c>
      <c r="P61">
        <f>IFERROR(INDEX(Registre!$B$2:$B$1999,MATCH(P$1&amp;"|"&amp;(ROW()-1),Registre!$AA$2:$AA$1999,0)),"")</f>
        <v/>
      </c>
      <c r="Q61">
        <f>IFERROR(INDEX(Registre!$B$2:$B$1999,MATCH(Q$1&amp;"|"&amp;(ROW()-1),Registre!$AA$2:$AA$1999,0)),"")</f>
        <v/>
      </c>
      <c r="R61">
        <f>IFERROR(INDEX(Registre!$B$2:$B$1999,MATCH(R$1&amp;"|"&amp;(ROW()-1),Registre!$AA$2:$AA$1999,0)),"")</f>
        <v/>
      </c>
      <c r="S61">
        <f>IFERROR(INDEX(Registre!$B$2:$B$1999,MATCH(S$1&amp;"|"&amp;(ROW()-1),Registre!$AA$2:$AA$1999,0)),"")</f>
        <v/>
      </c>
      <c r="T61">
        <f>IFERROR(INDEX(Registre!$B$2:$B$1999,MATCH(T$1&amp;"|"&amp;(ROW()-1),Registre!$AA$2:$AA$1999,0)),"")</f>
        <v/>
      </c>
      <c r="U61">
        <f>IFERROR(INDEX(Registre!$B$2:$B$1999,MATCH(U$1&amp;"|"&amp;(ROW()-1),Registre!$AA$2:$AA$1999,0)),"")</f>
        <v/>
      </c>
      <c r="V61">
        <f>IFERROR(INDEX(Registre!$B$2:$B$1999,MATCH(V$1&amp;"|"&amp;(ROW()-1),Registre!$AA$2:$AA$1999,0)),"")</f>
        <v/>
      </c>
    </row>
    <row r="62">
      <c r="O62">
        <f>IFERROR(INDEX(Registre!$B$2:$B$1999,MATCH(O$1&amp;"|"&amp;(ROW()-1),Registre!$AA$2:$AA$1999,0)),"")</f>
        <v/>
      </c>
      <c r="P62">
        <f>IFERROR(INDEX(Registre!$B$2:$B$1999,MATCH(P$1&amp;"|"&amp;(ROW()-1),Registre!$AA$2:$AA$1999,0)),"")</f>
        <v/>
      </c>
      <c r="Q62">
        <f>IFERROR(INDEX(Registre!$B$2:$B$1999,MATCH(Q$1&amp;"|"&amp;(ROW()-1),Registre!$AA$2:$AA$1999,0)),"")</f>
        <v/>
      </c>
      <c r="R62">
        <f>IFERROR(INDEX(Registre!$B$2:$B$1999,MATCH(R$1&amp;"|"&amp;(ROW()-1),Registre!$AA$2:$AA$1999,0)),"")</f>
        <v/>
      </c>
      <c r="S62">
        <f>IFERROR(INDEX(Registre!$B$2:$B$1999,MATCH(S$1&amp;"|"&amp;(ROW()-1),Registre!$AA$2:$AA$1999,0)),"")</f>
        <v/>
      </c>
      <c r="T62">
        <f>IFERROR(INDEX(Registre!$B$2:$B$1999,MATCH(T$1&amp;"|"&amp;(ROW()-1),Registre!$AA$2:$AA$1999,0)),"")</f>
        <v/>
      </c>
      <c r="U62">
        <f>IFERROR(INDEX(Registre!$B$2:$B$1999,MATCH(U$1&amp;"|"&amp;(ROW()-1),Registre!$AA$2:$AA$1999,0)),"")</f>
        <v/>
      </c>
      <c r="V62">
        <f>IFERROR(INDEX(Registre!$B$2:$B$1999,MATCH(V$1&amp;"|"&amp;(ROW()-1),Registre!$AA$2:$AA$1999,0)),"")</f>
        <v/>
      </c>
    </row>
    <row r="63">
      <c r="O63">
        <f>IFERROR(INDEX(Registre!$B$2:$B$1999,MATCH(O$1&amp;"|"&amp;(ROW()-1),Registre!$AA$2:$AA$1999,0)),"")</f>
        <v/>
      </c>
      <c r="P63">
        <f>IFERROR(INDEX(Registre!$B$2:$B$1999,MATCH(P$1&amp;"|"&amp;(ROW()-1),Registre!$AA$2:$AA$1999,0)),"")</f>
        <v/>
      </c>
      <c r="Q63">
        <f>IFERROR(INDEX(Registre!$B$2:$B$1999,MATCH(Q$1&amp;"|"&amp;(ROW()-1),Registre!$AA$2:$AA$1999,0)),"")</f>
        <v/>
      </c>
      <c r="R63">
        <f>IFERROR(INDEX(Registre!$B$2:$B$1999,MATCH(R$1&amp;"|"&amp;(ROW()-1),Registre!$AA$2:$AA$1999,0)),"")</f>
        <v/>
      </c>
      <c r="S63">
        <f>IFERROR(INDEX(Registre!$B$2:$B$1999,MATCH(S$1&amp;"|"&amp;(ROW()-1),Registre!$AA$2:$AA$1999,0)),"")</f>
        <v/>
      </c>
      <c r="T63">
        <f>IFERROR(INDEX(Registre!$B$2:$B$1999,MATCH(T$1&amp;"|"&amp;(ROW()-1),Registre!$AA$2:$AA$1999,0)),"")</f>
        <v/>
      </c>
      <c r="U63">
        <f>IFERROR(INDEX(Registre!$B$2:$B$1999,MATCH(U$1&amp;"|"&amp;(ROW()-1),Registre!$AA$2:$AA$1999,0)),"")</f>
        <v/>
      </c>
      <c r="V63">
        <f>IFERROR(INDEX(Registre!$B$2:$B$1999,MATCH(V$1&amp;"|"&amp;(ROW()-1),Registre!$AA$2:$AA$1999,0)),"")</f>
        <v/>
      </c>
    </row>
    <row r="64">
      <c r="O64">
        <f>IFERROR(INDEX(Registre!$B$2:$B$1999,MATCH(O$1&amp;"|"&amp;(ROW()-1),Registre!$AA$2:$AA$1999,0)),"")</f>
        <v/>
      </c>
      <c r="P64">
        <f>IFERROR(INDEX(Registre!$B$2:$B$1999,MATCH(P$1&amp;"|"&amp;(ROW()-1),Registre!$AA$2:$AA$1999,0)),"")</f>
        <v/>
      </c>
      <c r="Q64">
        <f>IFERROR(INDEX(Registre!$B$2:$B$1999,MATCH(Q$1&amp;"|"&amp;(ROW()-1),Registre!$AA$2:$AA$1999,0)),"")</f>
        <v/>
      </c>
      <c r="R64">
        <f>IFERROR(INDEX(Registre!$B$2:$B$1999,MATCH(R$1&amp;"|"&amp;(ROW()-1),Registre!$AA$2:$AA$1999,0)),"")</f>
        <v/>
      </c>
      <c r="S64">
        <f>IFERROR(INDEX(Registre!$B$2:$B$1999,MATCH(S$1&amp;"|"&amp;(ROW()-1),Registre!$AA$2:$AA$1999,0)),"")</f>
        <v/>
      </c>
      <c r="T64">
        <f>IFERROR(INDEX(Registre!$B$2:$B$1999,MATCH(T$1&amp;"|"&amp;(ROW()-1),Registre!$AA$2:$AA$1999,0)),"")</f>
        <v/>
      </c>
      <c r="U64">
        <f>IFERROR(INDEX(Registre!$B$2:$B$1999,MATCH(U$1&amp;"|"&amp;(ROW()-1),Registre!$AA$2:$AA$1999,0)),"")</f>
        <v/>
      </c>
      <c r="V64">
        <f>IFERROR(INDEX(Registre!$B$2:$B$1999,MATCH(V$1&amp;"|"&amp;(ROW()-1),Registre!$AA$2:$AA$1999,0)),"")</f>
        <v/>
      </c>
    </row>
    <row r="65">
      <c r="O65">
        <f>IFERROR(INDEX(Registre!$B$2:$B$1999,MATCH(O$1&amp;"|"&amp;(ROW()-1),Registre!$AA$2:$AA$1999,0)),"")</f>
        <v/>
      </c>
      <c r="P65">
        <f>IFERROR(INDEX(Registre!$B$2:$B$1999,MATCH(P$1&amp;"|"&amp;(ROW()-1),Registre!$AA$2:$AA$1999,0)),"")</f>
        <v/>
      </c>
      <c r="Q65">
        <f>IFERROR(INDEX(Registre!$B$2:$B$1999,MATCH(Q$1&amp;"|"&amp;(ROW()-1),Registre!$AA$2:$AA$1999,0)),"")</f>
        <v/>
      </c>
      <c r="R65">
        <f>IFERROR(INDEX(Registre!$B$2:$B$1999,MATCH(R$1&amp;"|"&amp;(ROW()-1),Registre!$AA$2:$AA$1999,0)),"")</f>
        <v/>
      </c>
      <c r="S65">
        <f>IFERROR(INDEX(Registre!$B$2:$B$1999,MATCH(S$1&amp;"|"&amp;(ROW()-1),Registre!$AA$2:$AA$1999,0)),"")</f>
        <v/>
      </c>
      <c r="T65">
        <f>IFERROR(INDEX(Registre!$B$2:$B$1999,MATCH(T$1&amp;"|"&amp;(ROW()-1),Registre!$AA$2:$AA$1999,0)),"")</f>
        <v/>
      </c>
      <c r="U65">
        <f>IFERROR(INDEX(Registre!$B$2:$B$1999,MATCH(U$1&amp;"|"&amp;(ROW()-1),Registre!$AA$2:$AA$1999,0)),"")</f>
        <v/>
      </c>
      <c r="V65">
        <f>IFERROR(INDEX(Registre!$B$2:$B$1999,MATCH(V$1&amp;"|"&amp;(ROW()-1),Registre!$AA$2:$AA$1999,0)),"")</f>
        <v/>
      </c>
    </row>
    <row r="66">
      <c r="O66">
        <f>IFERROR(INDEX(Registre!$B$2:$B$1999,MATCH(O$1&amp;"|"&amp;(ROW()-1),Registre!$AA$2:$AA$1999,0)),"")</f>
        <v/>
      </c>
      <c r="P66">
        <f>IFERROR(INDEX(Registre!$B$2:$B$1999,MATCH(P$1&amp;"|"&amp;(ROW()-1),Registre!$AA$2:$AA$1999,0)),"")</f>
        <v/>
      </c>
      <c r="Q66">
        <f>IFERROR(INDEX(Registre!$B$2:$B$1999,MATCH(Q$1&amp;"|"&amp;(ROW()-1),Registre!$AA$2:$AA$1999,0)),"")</f>
        <v/>
      </c>
      <c r="R66">
        <f>IFERROR(INDEX(Registre!$B$2:$B$1999,MATCH(R$1&amp;"|"&amp;(ROW()-1),Registre!$AA$2:$AA$1999,0)),"")</f>
        <v/>
      </c>
      <c r="S66">
        <f>IFERROR(INDEX(Registre!$B$2:$B$1999,MATCH(S$1&amp;"|"&amp;(ROW()-1),Registre!$AA$2:$AA$1999,0)),"")</f>
        <v/>
      </c>
      <c r="T66">
        <f>IFERROR(INDEX(Registre!$B$2:$B$1999,MATCH(T$1&amp;"|"&amp;(ROW()-1),Registre!$AA$2:$AA$1999,0)),"")</f>
        <v/>
      </c>
      <c r="U66">
        <f>IFERROR(INDEX(Registre!$B$2:$B$1999,MATCH(U$1&amp;"|"&amp;(ROW()-1),Registre!$AA$2:$AA$1999,0)),"")</f>
        <v/>
      </c>
      <c r="V66">
        <f>IFERROR(INDEX(Registre!$B$2:$B$1999,MATCH(V$1&amp;"|"&amp;(ROW()-1),Registre!$AA$2:$AA$1999,0)),"")</f>
        <v/>
      </c>
    </row>
    <row r="67">
      <c r="O67">
        <f>IFERROR(INDEX(Registre!$B$2:$B$1999,MATCH(O$1&amp;"|"&amp;(ROW()-1),Registre!$AA$2:$AA$1999,0)),"")</f>
        <v/>
      </c>
      <c r="P67">
        <f>IFERROR(INDEX(Registre!$B$2:$B$1999,MATCH(P$1&amp;"|"&amp;(ROW()-1),Registre!$AA$2:$AA$1999,0)),"")</f>
        <v/>
      </c>
      <c r="Q67">
        <f>IFERROR(INDEX(Registre!$B$2:$B$1999,MATCH(Q$1&amp;"|"&amp;(ROW()-1),Registre!$AA$2:$AA$1999,0)),"")</f>
        <v/>
      </c>
      <c r="R67">
        <f>IFERROR(INDEX(Registre!$B$2:$B$1999,MATCH(R$1&amp;"|"&amp;(ROW()-1),Registre!$AA$2:$AA$1999,0)),"")</f>
        <v/>
      </c>
      <c r="S67">
        <f>IFERROR(INDEX(Registre!$B$2:$B$1999,MATCH(S$1&amp;"|"&amp;(ROW()-1),Registre!$AA$2:$AA$1999,0)),"")</f>
        <v/>
      </c>
      <c r="T67">
        <f>IFERROR(INDEX(Registre!$B$2:$B$1999,MATCH(T$1&amp;"|"&amp;(ROW()-1),Registre!$AA$2:$AA$1999,0)),"")</f>
        <v/>
      </c>
      <c r="U67">
        <f>IFERROR(INDEX(Registre!$B$2:$B$1999,MATCH(U$1&amp;"|"&amp;(ROW()-1),Registre!$AA$2:$AA$1999,0)),"")</f>
        <v/>
      </c>
      <c r="V67">
        <f>IFERROR(INDEX(Registre!$B$2:$B$1999,MATCH(V$1&amp;"|"&amp;(ROW()-1),Registre!$AA$2:$AA$1999,0)),"")</f>
        <v/>
      </c>
    </row>
    <row r="68">
      <c r="O68">
        <f>IFERROR(INDEX(Registre!$B$2:$B$1999,MATCH(O$1&amp;"|"&amp;(ROW()-1),Registre!$AA$2:$AA$1999,0)),"")</f>
        <v/>
      </c>
      <c r="P68">
        <f>IFERROR(INDEX(Registre!$B$2:$B$1999,MATCH(P$1&amp;"|"&amp;(ROW()-1),Registre!$AA$2:$AA$1999,0)),"")</f>
        <v/>
      </c>
      <c r="Q68">
        <f>IFERROR(INDEX(Registre!$B$2:$B$1999,MATCH(Q$1&amp;"|"&amp;(ROW()-1),Registre!$AA$2:$AA$1999,0)),"")</f>
        <v/>
      </c>
      <c r="R68">
        <f>IFERROR(INDEX(Registre!$B$2:$B$1999,MATCH(R$1&amp;"|"&amp;(ROW()-1),Registre!$AA$2:$AA$1999,0)),"")</f>
        <v/>
      </c>
      <c r="S68">
        <f>IFERROR(INDEX(Registre!$B$2:$B$1999,MATCH(S$1&amp;"|"&amp;(ROW()-1),Registre!$AA$2:$AA$1999,0)),"")</f>
        <v/>
      </c>
      <c r="T68">
        <f>IFERROR(INDEX(Registre!$B$2:$B$1999,MATCH(T$1&amp;"|"&amp;(ROW()-1),Registre!$AA$2:$AA$1999,0)),"")</f>
        <v/>
      </c>
      <c r="U68">
        <f>IFERROR(INDEX(Registre!$B$2:$B$1999,MATCH(U$1&amp;"|"&amp;(ROW()-1),Registre!$AA$2:$AA$1999,0)),"")</f>
        <v/>
      </c>
      <c r="V68">
        <f>IFERROR(INDEX(Registre!$B$2:$B$1999,MATCH(V$1&amp;"|"&amp;(ROW()-1),Registre!$AA$2:$AA$1999,0)),"")</f>
        <v/>
      </c>
    </row>
    <row r="69">
      <c r="O69">
        <f>IFERROR(INDEX(Registre!$B$2:$B$1999,MATCH(O$1&amp;"|"&amp;(ROW()-1),Registre!$AA$2:$AA$1999,0)),"")</f>
        <v/>
      </c>
      <c r="P69">
        <f>IFERROR(INDEX(Registre!$B$2:$B$1999,MATCH(P$1&amp;"|"&amp;(ROW()-1),Registre!$AA$2:$AA$1999,0)),"")</f>
        <v/>
      </c>
      <c r="Q69">
        <f>IFERROR(INDEX(Registre!$B$2:$B$1999,MATCH(Q$1&amp;"|"&amp;(ROW()-1),Registre!$AA$2:$AA$1999,0)),"")</f>
        <v/>
      </c>
      <c r="R69">
        <f>IFERROR(INDEX(Registre!$B$2:$B$1999,MATCH(R$1&amp;"|"&amp;(ROW()-1),Registre!$AA$2:$AA$1999,0)),"")</f>
        <v/>
      </c>
      <c r="S69">
        <f>IFERROR(INDEX(Registre!$B$2:$B$1999,MATCH(S$1&amp;"|"&amp;(ROW()-1),Registre!$AA$2:$AA$1999,0)),"")</f>
        <v/>
      </c>
      <c r="T69">
        <f>IFERROR(INDEX(Registre!$B$2:$B$1999,MATCH(T$1&amp;"|"&amp;(ROW()-1),Registre!$AA$2:$AA$1999,0)),"")</f>
        <v/>
      </c>
      <c r="U69">
        <f>IFERROR(INDEX(Registre!$B$2:$B$1999,MATCH(U$1&amp;"|"&amp;(ROW()-1),Registre!$AA$2:$AA$1999,0)),"")</f>
        <v/>
      </c>
      <c r="V69">
        <f>IFERROR(INDEX(Registre!$B$2:$B$1999,MATCH(V$1&amp;"|"&amp;(ROW()-1),Registre!$AA$2:$AA$1999,0)),"")</f>
        <v/>
      </c>
    </row>
    <row r="70">
      <c r="O70">
        <f>IFERROR(INDEX(Registre!$B$2:$B$1999,MATCH(O$1&amp;"|"&amp;(ROW()-1),Registre!$AA$2:$AA$1999,0)),"")</f>
        <v/>
      </c>
      <c r="P70">
        <f>IFERROR(INDEX(Registre!$B$2:$B$1999,MATCH(P$1&amp;"|"&amp;(ROW()-1),Registre!$AA$2:$AA$1999,0)),"")</f>
        <v/>
      </c>
      <c r="Q70">
        <f>IFERROR(INDEX(Registre!$B$2:$B$1999,MATCH(Q$1&amp;"|"&amp;(ROW()-1),Registre!$AA$2:$AA$1999,0)),"")</f>
        <v/>
      </c>
      <c r="R70">
        <f>IFERROR(INDEX(Registre!$B$2:$B$1999,MATCH(R$1&amp;"|"&amp;(ROW()-1),Registre!$AA$2:$AA$1999,0)),"")</f>
        <v/>
      </c>
      <c r="S70">
        <f>IFERROR(INDEX(Registre!$B$2:$B$1999,MATCH(S$1&amp;"|"&amp;(ROW()-1),Registre!$AA$2:$AA$1999,0)),"")</f>
        <v/>
      </c>
      <c r="T70">
        <f>IFERROR(INDEX(Registre!$B$2:$B$1999,MATCH(T$1&amp;"|"&amp;(ROW()-1),Registre!$AA$2:$AA$1999,0)),"")</f>
        <v/>
      </c>
      <c r="U70">
        <f>IFERROR(INDEX(Registre!$B$2:$B$1999,MATCH(U$1&amp;"|"&amp;(ROW()-1),Registre!$AA$2:$AA$1999,0)),"")</f>
        <v/>
      </c>
      <c r="V70">
        <f>IFERROR(INDEX(Registre!$B$2:$B$1999,MATCH(V$1&amp;"|"&amp;(ROW()-1),Registre!$AA$2:$AA$1999,0)),"")</f>
        <v/>
      </c>
    </row>
    <row r="71">
      <c r="O71">
        <f>IFERROR(INDEX(Registre!$B$2:$B$1999,MATCH(O$1&amp;"|"&amp;(ROW()-1),Registre!$AA$2:$AA$1999,0)),"")</f>
        <v/>
      </c>
      <c r="P71">
        <f>IFERROR(INDEX(Registre!$B$2:$B$1999,MATCH(P$1&amp;"|"&amp;(ROW()-1),Registre!$AA$2:$AA$1999,0)),"")</f>
        <v/>
      </c>
      <c r="Q71">
        <f>IFERROR(INDEX(Registre!$B$2:$B$1999,MATCH(Q$1&amp;"|"&amp;(ROW()-1),Registre!$AA$2:$AA$1999,0)),"")</f>
        <v/>
      </c>
      <c r="R71">
        <f>IFERROR(INDEX(Registre!$B$2:$B$1999,MATCH(R$1&amp;"|"&amp;(ROW()-1),Registre!$AA$2:$AA$1999,0)),"")</f>
        <v/>
      </c>
      <c r="S71">
        <f>IFERROR(INDEX(Registre!$B$2:$B$1999,MATCH(S$1&amp;"|"&amp;(ROW()-1),Registre!$AA$2:$AA$1999,0)),"")</f>
        <v/>
      </c>
      <c r="T71">
        <f>IFERROR(INDEX(Registre!$B$2:$B$1999,MATCH(T$1&amp;"|"&amp;(ROW()-1),Registre!$AA$2:$AA$1999,0)),"")</f>
        <v/>
      </c>
      <c r="U71">
        <f>IFERROR(INDEX(Registre!$B$2:$B$1999,MATCH(U$1&amp;"|"&amp;(ROW()-1),Registre!$AA$2:$AA$1999,0)),"")</f>
        <v/>
      </c>
      <c r="V71">
        <f>IFERROR(INDEX(Registre!$B$2:$B$1999,MATCH(V$1&amp;"|"&amp;(ROW()-1),Registre!$AA$2:$AA$1999,0)),"")</f>
        <v/>
      </c>
    </row>
    <row r="72">
      <c r="O72">
        <f>IFERROR(INDEX(Registre!$B$2:$B$1999,MATCH(O$1&amp;"|"&amp;(ROW()-1),Registre!$AA$2:$AA$1999,0)),"")</f>
        <v/>
      </c>
      <c r="P72">
        <f>IFERROR(INDEX(Registre!$B$2:$B$1999,MATCH(P$1&amp;"|"&amp;(ROW()-1),Registre!$AA$2:$AA$1999,0)),"")</f>
        <v/>
      </c>
      <c r="Q72">
        <f>IFERROR(INDEX(Registre!$B$2:$B$1999,MATCH(Q$1&amp;"|"&amp;(ROW()-1),Registre!$AA$2:$AA$1999,0)),"")</f>
        <v/>
      </c>
      <c r="R72">
        <f>IFERROR(INDEX(Registre!$B$2:$B$1999,MATCH(R$1&amp;"|"&amp;(ROW()-1),Registre!$AA$2:$AA$1999,0)),"")</f>
        <v/>
      </c>
      <c r="S72">
        <f>IFERROR(INDEX(Registre!$B$2:$B$1999,MATCH(S$1&amp;"|"&amp;(ROW()-1),Registre!$AA$2:$AA$1999,0)),"")</f>
        <v/>
      </c>
      <c r="T72">
        <f>IFERROR(INDEX(Registre!$B$2:$B$1999,MATCH(T$1&amp;"|"&amp;(ROW()-1),Registre!$AA$2:$AA$1999,0)),"")</f>
        <v/>
      </c>
      <c r="U72">
        <f>IFERROR(INDEX(Registre!$B$2:$B$1999,MATCH(U$1&amp;"|"&amp;(ROW()-1),Registre!$AA$2:$AA$1999,0)),"")</f>
        <v/>
      </c>
      <c r="V72">
        <f>IFERROR(INDEX(Registre!$B$2:$B$1999,MATCH(V$1&amp;"|"&amp;(ROW()-1),Registre!$AA$2:$AA$1999,0)),"")</f>
        <v/>
      </c>
    </row>
    <row r="73">
      <c r="O73">
        <f>IFERROR(INDEX(Registre!$B$2:$B$1999,MATCH(O$1&amp;"|"&amp;(ROW()-1),Registre!$AA$2:$AA$1999,0)),"")</f>
        <v/>
      </c>
      <c r="P73">
        <f>IFERROR(INDEX(Registre!$B$2:$B$1999,MATCH(P$1&amp;"|"&amp;(ROW()-1),Registre!$AA$2:$AA$1999,0)),"")</f>
        <v/>
      </c>
      <c r="Q73">
        <f>IFERROR(INDEX(Registre!$B$2:$B$1999,MATCH(Q$1&amp;"|"&amp;(ROW()-1),Registre!$AA$2:$AA$1999,0)),"")</f>
        <v/>
      </c>
      <c r="R73">
        <f>IFERROR(INDEX(Registre!$B$2:$B$1999,MATCH(R$1&amp;"|"&amp;(ROW()-1),Registre!$AA$2:$AA$1999,0)),"")</f>
        <v/>
      </c>
      <c r="S73">
        <f>IFERROR(INDEX(Registre!$B$2:$B$1999,MATCH(S$1&amp;"|"&amp;(ROW()-1),Registre!$AA$2:$AA$1999,0)),"")</f>
        <v/>
      </c>
      <c r="T73">
        <f>IFERROR(INDEX(Registre!$B$2:$B$1999,MATCH(T$1&amp;"|"&amp;(ROW()-1),Registre!$AA$2:$AA$1999,0)),"")</f>
        <v/>
      </c>
      <c r="U73">
        <f>IFERROR(INDEX(Registre!$B$2:$B$1999,MATCH(U$1&amp;"|"&amp;(ROW()-1),Registre!$AA$2:$AA$1999,0)),"")</f>
        <v/>
      </c>
      <c r="V73">
        <f>IFERROR(INDEX(Registre!$B$2:$B$1999,MATCH(V$1&amp;"|"&amp;(ROW()-1),Registre!$AA$2:$AA$1999,0)),"")</f>
        <v/>
      </c>
    </row>
    <row r="74">
      <c r="O74">
        <f>IFERROR(INDEX(Registre!$B$2:$B$1999,MATCH(O$1&amp;"|"&amp;(ROW()-1),Registre!$AA$2:$AA$1999,0)),"")</f>
        <v/>
      </c>
      <c r="P74">
        <f>IFERROR(INDEX(Registre!$B$2:$B$1999,MATCH(P$1&amp;"|"&amp;(ROW()-1),Registre!$AA$2:$AA$1999,0)),"")</f>
        <v/>
      </c>
      <c r="Q74">
        <f>IFERROR(INDEX(Registre!$B$2:$B$1999,MATCH(Q$1&amp;"|"&amp;(ROW()-1),Registre!$AA$2:$AA$1999,0)),"")</f>
        <v/>
      </c>
      <c r="R74">
        <f>IFERROR(INDEX(Registre!$B$2:$B$1999,MATCH(R$1&amp;"|"&amp;(ROW()-1),Registre!$AA$2:$AA$1999,0)),"")</f>
        <v/>
      </c>
      <c r="S74">
        <f>IFERROR(INDEX(Registre!$B$2:$B$1999,MATCH(S$1&amp;"|"&amp;(ROW()-1),Registre!$AA$2:$AA$1999,0)),"")</f>
        <v/>
      </c>
      <c r="T74">
        <f>IFERROR(INDEX(Registre!$B$2:$B$1999,MATCH(T$1&amp;"|"&amp;(ROW()-1),Registre!$AA$2:$AA$1999,0)),"")</f>
        <v/>
      </c>
      <c r="U74">
        <f>IFERROR(INDEX(Registre!$B$2:$B$1999,MATCH(U$1&amp;"|"&amp;(ROW()-1),Registre!$AA$2:$AA$1999,0)),"")</f>
        <v/>
      </c>
      <c r="V74">
        <f>IFERROR(INDEX(Registre!$B$2:$B$1999,MATCH(V$1&amp;"|"&amp;(ROW()-1),Registre!$AA$2:$AA$1999,0)),"")</f>
        <v/>
      </c>
    </row>
    <row r="75">
      <c r="O75">
        <f>IFERROR(INDEX(Registre!$B$2:$B$1999,MATCH(O$1&amp;"|"&amp;(ROW()-1),Registre!$AA$2:$AA$1999,0)),"")</f>
        <v/>
      </c>
      <c r="P75">
        <f>IFERROR(INDEX(Registre!$B$2:$B$1999,MATCH(P$1&amp;"|"&amp;(ROW()-1),Registre!$AA$2:$AA$1999,0)),"")</f>
        <v/>
      </c>
      <c r="Q75">
        <f>IFERROR(INDEX(Registre!$B$2:$B$1999,MATCH(Q$1&amp;"|"&amp;(ROW()-1),Registre!$AA$2:$AA$1999,0)),"")</f>
        <v/>
      </c>
      <c r="R75">
        <f>IFERROR(INDEX(Registre!$B$2:$B$1999,MATCH(R$1&amp;"|"&amp;(ROW()-1),Registre!$AA$2:$AA$1999,0)),"")</f>
        <v/>
      </c>
      <c r="S75">
        <f>IFERROR(INDEX(Registre!$B$2:$B$1999,MATCH(S$1&amp;"|"&amp;(ROW()-1),Registre!$AA$2:$AA$1999,0)),"")</f>
        <v/>
      </c>
      <c r="T75">
        <f>IFERROR(INDEX(Registre!$B$2:$B$1999,MATCH(T$1&amp;"|"&amp;(ROW()-1),Registre!$AA$2:$AA$1999,0)),"")</f>
        <v/>
      </c>
      <c r="U75">
        <f>IFERROR(INDEX(Registre!$B$2:$B$1999,MATCH(U$1&amp;"|"&amp;(ROW()-1),Registre!$AA$2:$AA$1999,0)),"")</f>
        <v/>
      </c>
      <c r="V75">
        <f>IFERROR(INDEX(Registre!$B$2:$B$1999,MATCH(V$1&amp;"|"&amp;(ROW()-1),Registre!$AA$2:$AA$1999,0)),"")</f>
        <v/>
      </c>
    </row>
    <row r="76">
      <c r="O76">
        <f>IFERROR(INDEX(Registre!$B$2:$B$1999,MATCH(O$1&amp;"|"&amp;(ROW()-1),Registre!$AA$2:$AA$1999,0)),"")</f>
        <v/>
      </c>
      <c r="P76">
        <f>IFERROR(INDEX(Registre!$B$2:$B$1999,MATCH(P$1&amp;"|"&amp;(ROW()-1),Registre!$AA$2:$AA$1999,0)),"")</f>
        <v/>
      </c>
      <c r="Q76">
        <f>IFERROR(INDEX(Registre!$B$2:$B$1999,MATCH(Q$1&amp;"|"&amp;(ROW()-1),Registre!$AA$2:$AA$1999,0)),"")</f>
        <v/>
      </c>
      <c r="R76">
        <f>IFERROR(INDEX(Registre!$B$2:$B$1999,MATCH(R$1&amp;"|"&amp;(ROW()-1),Registre!$AA$2:$AA$1999,0)),"")</f>
        <v/>
      </c>
      <c r="S76">
        <f>IFERROR(INDEX(Registre!$B$2:$B$1999,MATCH(S$1&amp;"|"&amp;(ROW()-1),Registre!$AA$2:$AA$1999,0)),"")</f>
        <v/>
      </c>
      <c r="T76">
        <f>IFERROR(INDEX(Registre!$B$2:$B$1999,MATCH(T$1&amp;"|"&amp;(ROW()-1),Registre!$AA$2:$AA$1999,0)),"")</f>
        <v/>
      </c>
      <c r="U76">
        <f>IFERROR(INDEX(Registre!$B$2:$B$1999,MATCH(U$1&amp;"|"&amp;(ROW()-1),Registre!$AA$2:$AA$1999,0)),"")</f>
        <v/>
      </c>
      <c r="V76">
        <f>IFERROR(INDEX(Registre!$B$2:$B$1999,MATCH(V$1&amp;"|"&amp;(ROW()-1),Registre!$AA$2:$AA$1999,0)),"")</f>
        <v/>
      </c>
    </row>
    <row r="77">
      <c r="O77">
        <f>IFERROR(INDEX(Registre!$B$2:$B$1999,MATCH(O$1&amp;"|"&amp;(ROW()-1),Registre!$AA$2:$AA$1999,0)),"")</f>
        <v/>
      </c>
      <c r="P77">
        <f>IFERROR(INDEX(Registre!$B$2:$B$1999,MATCH(P$1&amp;"|"&amp;(ROW()-1),Registre!$AA$2:$AA$1999,0)),"")</f>
        <v/>
      </c>
      <c r="Q77">
        <f>IFERROR(INDEX(Registre!$B$2:$B$1999,MATCH(Q$1&amp;"|"&amp;(ROW()-1),Registre!$AA$2:$AA$1999,0)),"")</f>
        <v/>
      </c>
      <c r="R77">
        <f>IFERROR(INDEX(Registre!$B$2:$B$1999,MATCH(R$1&amp;"|"&amp;(ROW()-1),Registre!$AA$2:$AA$1999,0)),"")</f>
        <v/>
      </c>
      <c r="S77">
        <f>IFERROR(INDEX(Registre!$B$2:$B$1999,MATCH(S$1&amp;"|"&amp;(ROW()-1),Registre!$AA$2:$AA$1999,0)),"")</f>
        <v/>
      </c>
      <c r="T77">
        <f>IFERROR(INDEX(Registre!$B$2:$B$1999,MATCH(T$1&amp;"|"&amp;(ROW()-1),Registre!$AA$2:$AA$1999,0)),"")</f>
        <v/>
      </c>
      <c r="U77">
        <f>IFERROR(INDEX(Registre!$B$2:$B$1999,MATCH(U$1&amp;"|"&amp;(ROW()-1),Registre!$AA$2:$AA$1999,0)),"")</f>
        <v/>
      </c>
      <c r="V77">
        <f>IFERROR(INDEX(Registre!$B$2:$B$1999,MATCH(V$1&amp;"|"&amp;(ROW()-1),Registre!$AA$2:$AA$1999,0)),"")</f>
        <v/>
      </c>
    </row>
    <row r="78">
      <c r="O78">
        <f>IFERROR(INDEX(Registre!$B$2:$B$1999,MATCH(O$1&amp;"|"&amp;(ROW()-1),Registre!$AA$2:$AA$1999,0)),"")</f>
        <v/>
      </c>
      <c r="P78">
        <f>IFERROR(INDEX(Registre!$B$2:$B$1999,MATCH(P$1&amp;"|"&amp;(ROW()-1),Registre!$AA$2:$AA$1999,0)),"")</f>
        <v/>
      </c>
      <c r="Q78">
        <f>IFERROR(INDEX(Registre!$B$2:$B$1999,MATCH(Q$1&amp;"|"&amp;(ROW()-1),Registre!$AA$2:$AA$1999,0)),"")</f>
        <v/>
      </c>
      <c r="R78">
        <f>IFERROR(INDEX(Registre!$B$2:$B$1999,MATCH(R$1&amp;"|"&amp;(ROW()-1),Registre!$AA$2:$AA$1999,0)),"")</f>
        <v/>
      </c>
      <c r="S78">
        <f>IFERROR(INDEX(Registre!$B$2:$B$1999,MATCH(S$1&amp;"|"&amp;(ROW()-1),Registre!$AA$2:$AA$1999,0)),"")</f>
        <v/>
      </c>
      <c r="T78">
        <f>IFERROR(INDEX(Registre!$B$2:$B$1999,MATCH(T$1&amp;"|"&amp;(ROW()-1),Registre!$AA$2:$AA$1999,0)),"")</f>
        <v/>
      </c>
      <c r="U78">
        <f>IFERROR(INDEX(Registre!$B$2:$B$1999,MATCH(U$1&amp;"|"&amp;(ROW()-1),Registre!$AA$2:$AA$1999,0)),"")</f>
        <v/>
      </c>
      <c r="V78">
        <f>IFERROR(INDEX(Registre!$B$2:$B$1999,MATCH(V$1&amp;"|"&amp;(ROW()-1),Registre!$AA$2:$AA$1999,0)),"")</f>
        <v/>
      </c>
    </row>
    <row r="79">
      <c r="O79">
        <f>IFERROR(INDEX(Registre!$B$2:$B$1999,MATCH(O$1&amp;"|"&amp;(ROW()-1),Registre!$AA$2:$AA$1999,0)),"")</f>
        <v/>
      </c>
      <c r="P79">
        <f>IFERROR(INDEX(Registre!$B$2:$B$1999,MATCH(P$1&amp;"|"&amp;(ROW()-1),Registre!$AA$2:$AA$1999,0)),"")</f>
        <v/>
      </c>
      <c r="Q79">
        <f>IFERROR(INDEX(Registre!$B$2:$B$1999,MATCH(Q$1&amp;"|"&amp;(ROW()-1),Registre!$AA$2:$AA$1999,0)),"")</f>
        <v/>
      </c>
      <c r="R79">
        <f>IFERROR(INDEX(Registre!$B$2:$B$1999,MATCH(R$1&amp;"|"&amp;(ROW()-1),Registre!$AA$2:$AA$1999,0)),"")</f>
        <v/>
      </c>
      <c r="S79">
        <f>IFERROR(INDEX(Registre!$B$2:$B$1999,MATCH(S$1&amp;"|"&amp;(ROW()-1),Registre!$AA$2:$AA$1999,0)),"")</f>
        <v/>
      </c>
      <c r="T79">
        <f>IFERROR(INDEX(Registre!$B$2:$B$1999,MATCH(T$1&amp;"|"&amp;(ROW()-1),Registre!$AA$2:$AA$1999,0)),"")</f>
        <v/>
      </c>
      <c r="U79">
        <f>IFERROR(INDEX(Registre!$B$2:$B$1999,MATCH(U$1&amp;"|"&amp;(ROW()-1),Registre!$AA$2:$AA$1999,0)),"")</f>
        <v/>
      </c>
      <c r="V79">
        <f>IFERROR(INDEX(Registre!$B$2:$B$1999,MATCH(V$1&amp;"|"&amp;(ROW()-1),Registre!$AA$2:$AA$1999,0)),"")</f>
        <v/>
      </c>
    </row>
    <row r="80">
      <c r="O80">
        <f>IFERROR(INDEX(Registre!$B$2:$B$1999,MATCH(O$1&amp;"|"&amp;(ROW()-1),Registre!$AA$2:$AA$1999,0)),"")</f>
        <v/>
      </c>
      <c r="P80">
        <f>IFERROR(INDEX(Registre!$B$2:$B$1999,MATCH(P$1&amp;"|"&amp;(ROW()-1),Registre!$AA$2:$AA$1999,0)),"")</f>
        <v/>
      </c>
      <c r="Q80">
        <f>IFERROR(INDEX(Registre!$B$2:$B$1999,MATCH(Q$1&amp;"|"&amp;(ROW()-1),Registre!$AA$2:$AA$1999,0)),"")</f>
        <v/>
      </c>
      <c r="R80">
        <f>IFERROR(INDEX(Registre!$B$2:$B$1999,MATCH(R$1&amp;"|"&amp;(ROW()-1),Registre!$AA$2:$AA$1999,0)),"")</f>
        <v/>
      </c>
      <c r="S80">
        <f>IFERROR(INDEX(Registre!$B$2:$B$1999,MATCH(S$1&amp;"|"&amp;(ROW()-1),Registre!$AA$2:$AA$1999,0)),"")</f>
        <v/>
      </c>
      <c r="T80">
        <f>IFERROR(INDEX(Registre!$B$2:$B$1999,MATCH(T$1&amp;"|"&amp;(ROW()-1),Registre!$AA$2:$AA$1999,0)),"")</f>
        <v/>
      </c>
      <c r="U80">
        <f>IFERROR(INDEX(Registre!$B$2:$B$1999,MATCH(U$1&amp;"|"&amp;(ROW()-1),Registre!$AA$2:$AA$1999,0)),"")</f>
        <v/>
      </c>
      <c r="V80">
        <f>IFERROR(INDEX(Registre!$B$2:$B$1999,MATCH(V$1&amp;"|"&amp;(ROW()-1),Registre!$AA$2:$AA$1999,0)),"")</f>
        <v/>
      </c>
    </row>
    <row r="81">
      <c r="O81">
        <f>IFERROR(INDEX(Registre!$B$2:$B$1999,MATCH(O$1&amp;"|"&amp;(ROW()-1),Registre!$AA$2:$AA$1999,0)),"")</f>
        <v/>
      </c>
      <c r="P81">
        <f>IFERROR(INDEX(Registre!$B$2:$B$1999,MATCH(P$1&amp;"|"&amp;(ROW()-1),Registre!$AA$2:$AA$1999,0)),"")</f>
        <v/>
      </c>
      <c r="Q81">
        <f>IFERROR(INDEX(Registre!$B$2:$B$1999,MATCH(Q$1&amp;"|"&amp;(ROW()-1),Registre!$AA$2:$AA$1999,0)),"")</f>
        <v/>
      </c>
      <c r="R81">
        <f>IFERROR(INDEX(Registre!$B$2:$B$1999,MATCH(R$1&amp;"|"&amp;(ROW()-1),Registre!$AA$2:$AA$1999,0)),"")</f>
        <v/>
      </c>
      <c r="S81">
        <f>IFERROR(INDEX(Registre!$B$2:$B$1999,MATCH(S$1&amp;"|"&amp;(ROW()-1),Registre!$AA$2:$AA$1999,0)),"")</f>
        <v/>
      </c>
      <c r="T81">
        <f>IFERROR(INDEX(Registre!$B$2:$B$1999,MATCH(T$1&amp;"|"&amp;(ROW()-1),Registre!$AA$2:$AA$1999,0)),"")</f>
        <v/>
      </c>
      <c r="U81">
        <f>IFERROR(INDEX(Registre!$B$2:$B$1999,MATCH(U$1&amp;"|"&amp;(ROW()-1),Registre!$AA$2:$AA$1999,0)),"")</f>
        <v/>
      </c>
      <c r="V81">
        <f>IFERROR(INDEX(Registre!$B$2:$B$1999,MATCH(V$1&amp;"|"&amp;(ROW()-1),Registre!$AA$2:$AA$1999,0)),"")</f>
        <v/>
      </c>
    </row>
    <row r="82">
      <c r="O82">
        <f>IFERROR(INDEX(Registre!$B$2:$B$1999,MATCH(O$1&amp;"|"&amp;(ROW()-1),Registre!$AA$2:$AA$1999,0)),"")</f>
        <v/>
      </c>
      <c r="P82">
        <f>IFERROR(INDEX(Registre!$B$2:$B$1999,MATCH(P$1&amp;"|"&amp;(ROW()-1),Registre!$AA$2:$AA$1999,0)),"")</f>
        <v/>
      </c>
      <c r="Q82">
        <f>IFERROR(INDEX(Registre!$B$2:$B$1999,MATCH(Q$1&amp;"|"&amp;(ROW()-1),Registre!$AA$2:$AA$1999,0)),"")</f>
        <v/>
      </c>
      <c r="R82">
        <f>IFERROR(INDEX(Registre!$B$2:$B$1999,MATCH(R$1&amp;"|"&amp;(ROW()-1),Registre!$AA$2:$AA$1999,0)),"")</f>
        <v/>
      </c>
      <c r="S82">
        <f>IFERROR(INDEX(Registre!$B$2:$B$1999,MATCH(S$1&amp;"|"&amp;(ROW()-1),Registre!$AA$2:$AA$1999,0)),"")</f>
        <v/>
      </c>
      <c r="T82">
        <f>IFERROR(INDEX(Registre!$B$2:$B$1999,MATCH(T$1&amp;"|"&amp;(ROW()-1),Registre!$AA$2:$AA$1999,0)),"")</f>
        <v/>
      </c>
      <c r="U82">
        <f>IFERROR(INDEX(Registre!$B$2:$B$1999,MATCH(U$1&amp;"|"&amp;(ROW()-1),Registre!$AA$2:$AA$1999,0)),"")</f>
        <v/>
      </c>
      <c r="V82">
        <f>IFERROR(INDEX(Registre!$B$2:$B$1999,MATCH(V$1&amp;"|"&amp;(ROW()-1),Registre!$AA$2:$AA$1999,0)),"")</f>
        <v/>
      </c>
    </row>
    <row r="83">
      <c r="O83">
        <f>IFERROR(INDEX(Registre!$B$2:$B$1999,MATCH(O$1&amp;"|"&amp;(ROW()-1),Registre!$AA$2:$AA$1999,0)),"")</f>
        <v/>
      </c>
      <c r="P83">
        <f>IFERROR(INDEX(Registre!$B$2:$B$1999,MATCH(P$1&amp;"|"&amp;(ROW()-1),Registre!$AA$2:$AA$1999,0)),"")</f>
        <v/>
      </c>
      <c r="Q83">
        <f>IFERROR(INDEX(Registre!$B$2:$B$1999,MATCH(Q$1&amp;"|"&amp;(ROW()-1),Registre!$AA$2:$AA$1999,0)),"")</f>
        <v/>
      </c>
      <c r="R83">
        <f>IFERROR(INDEX(Registre!$B$2:$B$1999,MATCH(R$1&amp;"|"&amp;(ROW()-1),Registre!$AA$2:$AA$1999,0)),"")</f>
        <v/>
      </c>
      <c r="S83">
        <f>IFERROR(INDEX(Registre!$B$2:$B$1999,MATCH(S$1&amp;"|"&amp;(ROW()-1),Registre!$AA$2:$AA$1999,0)),"")</f>
        <v/>
      </c>
      <c r="T83">
        <f>IFERROR(INDEX(Registre!$B$2:$B$1999,MATCH(T$1&amp;"|"&amp;(ROW()-1),Registre!$AA$2:$AA$1999,0)),"")</f>
        <v/>
      </c>
      <c r="U83">
        <f>IFERROR(INDEX(Registre!$B$2:$B$1999,MATCH(U$1&amp;"|"&amp;(ROW()-1),Registre!$AA$2:$AA$1999,0)),"")</f>
        <v/>
      </c>
      <c r="V83">
        <f>IFERROR(INDEX(Registre!$B$2:$B$1999,MATCH(V$1&amp;"|"&amp;(ROW()-1),Registre!$AA$2:$AA$1999,0)),"")</f>
        <v/>
      </c>
    </row>
    <row r="84">
      <c r="O84">
        <f>IFERROR(INDEX(Registre!$B$2:$B$1999,MATCH(O$1&amp;"|"&amp;(ROW()-1),Registre!$AA$2:$AA$1999,0)),"")</f>
        <v/>
      </c>
      <c r="P84">
        <f>IFERROR(INDEX(Registre!$B$2:$B$1999,MATCH(P$1&amp;"|"&amp;(ROW()-1),Registre!$AA$2:$AA$1999,0)),"")</f>
        <v/>
      </c>
      <c r="Q84">
        <f>IFERROR(INDEX(Registre!$B$2:$B$1999,MATCH(Q$1&amp;"|"&amp;(ROW()-1),Registre!$AA$2:$AA$1999,0)),"")</f>
        <v/>
      </c>
      <c r="R84">
        <f>IFERROR(INDEX(Registre!$B$2:$B$1999,MATCH(R$1&amp;"|"&amp;(ROW()-1),Registre!$AA$2:$AA$1999,0)),"")</f>
        <v/>
      </c>
      <c r="S84">
        <f>IFERROR(INDEX(Registre!$B$2:$B$1999,MATCH(S$1&amp;"|"&amp;(ROW()-1),Registre!$AA$2:$AA$1999,0)),"")</f>
        <v/>
      </c>
      <c r="T84">
        <f>IFERROR(INDEX(Registre!$B$2:$B$1999,MATCH(T$1&amp;"|"&amp;(ROW()-1),Registre!$AA$2:$AA$1999,0)),"")</f>
        <v/>
      </c>
      <c r="U84">
        <f>IFERROR(INDEX(Registre!$B$2:$B$1999,MATCH(U$1&amp;"|"&amp;(ROW()-1),Registre!$AA$2:$AA$1999,0)),"")</f>
        <v/>
      </c>
      <c r="V84">
        <f>IFERROR(INDEX(Registre!$B$2:$B$1999,MATCH(V$1&amp;"|"&amp;(ROW()-1),Registre!$AA$2:$AA$1999,0)),"")</f>
        <v/>
      </c>
    </row>
    <row r="85">
      <c r="O85">
        <f>IFERROR(INDEX(Registre!$B$2:$B$1999,MATCH(O$1&amp;"|"&amp;(ROW()-1),Registre!$AA$2:$AA$1999,0)),"")</f>
        <v/>
      </c>
      <c r="P85">
        <f>IFERROR(INDEX(Registre!$B$2:$B$1999,MATCH(P$1&amp;"|"&amp;(ROW()-1),Registre!$AA$2:$AA$1999,0)),"")</f>
        <v/>
      </c>
      <c r="Q85">
        <f>IFERROR(INDEX(Registre!$B$2:$B$1999,MATCH(Q$1&amp;"|"&amp;(ROW()-1),Registre!$AA$2:$AA$1999,0)),"")</f>
        <v/>
      </c>
      <c r="R85">
        <f>IFERROR(INDEX(Registre!$B$2:$B$1999,MATCH(R$1&amp;"|"&amp;(ROW()-1),Registre!$AA$2:$AA$1999,0)),"")</f>
        <v/>
      </c>
      <c r="S85">
        <f>IFERROR(INDEX(Registre!$B$2:$B$1999,MATCH(S$1&amp;"|"&amp;(ROW()-1),Registre!$AA$2:$AA$1999,0)),"")</f>
        <v/>
      </c>
      <c r="T85">
        <f>IFERROR(INDEX(Registre!$B$2:$B$1999,MATCH(T$1&amp;"|"&amp;(ROW()-1),Registre!$AA$2:$AA$1999,0)),"")</f>
        <v/>
      </c>
      <c r="U85">
        <f>IFERROR(INDEX(Registre!$B$2:$B$1999,MATCH(U$1&amp;"|"&amp;(ROW()-1),Registre!$AA$2:$AA$1999,0)),"")</f>
        <v/>
      </c>
      <c r="V85">
        <f>IFERROR(INDEX(Registre!$B$2:$B$1999,MATCH(V$1&amp;"|"&amp;(ROW()-1),Registre!$AA$2:$AA$1999,0)),"")</f>
        <v/>
      </c>
    </row>
    <row r="86">
      <c r="O86">
        <f>IFERROR(INDEX(Registre!$B$2:$B$1999,MATCH(O$1&amp;"|"&amp;(ROW()-1),Registre!$AA$2:$AA$1999,0)),"")</f>
        <v/>
      </c>
      <c r="P86">
        <f>IFERROR(INDEX(Registre!$B$2:$B$1999,MATCH(P$1&amp;"|"&amp;(ROW()-1),Registre!$AA$2:$AA$1999,0)),"")</f>
        <v/>
      </c>
      <c r="Q86">
        <f>IFERROR(INDEX(Registre!$B$2:$B$1999,MATCH(Q$1&amp;"|"&amp;(ROW()-1),Registre!$AA$2:$AA$1999,0)),"")</f>
        <v/>
      </c>
      <c r="R86">
        <f>IFERROR(INDEX(Registre!$B$2:$B$1999,MATCH(R$1&amp;"|"&amp;(ROW()-1),Registre!$AA$2:$AA$1999,0)),"")</f>
        <v/>
      </c>
      <c r="S86">
        <f>IFERROR(INDEX(Registre!$B$2:$B$1999,MATCH(S$1&amp;"|"&amp;(ROW()-1),Registre!$AA$2:$AA$1999,0)),"")</f>
        <v/>
      </c>
      <c r="T86">
        <f>IFERROR(INDEX(Registre!$B$2:$B$1999,MATCH(T$1&amp;"|"&amp;(ROW()-1),Registre!$AA$2:$AA$1999,0)),"")</f>
        <v/>
      </c>
      <c r="U86">
        <f>IFERROR(INDEX(Registre!$B$2:$B$1999,MATCH(U$1&amp;"|"&amp;(ROW()-1),Registre!$AA$2:$AA$1999,0)),"")</f>
        <v/>
      </c>
      <c r="V86">
        <f>IFERROR(INDEX(Registre!$B$2:$B$1999,MATCH(V$1&amp;"|"&amp;(ROW()-1),Registre!$AA$2:$AA$1999,0)),"")</f>
        <v/>
      </c>
    </row>
    <row r="87">
      <c r="O87">
        <f>IFERROR(INDEX(Registre!$B$2:$B$1999,MATCH(O$1&amp;"|"&amp;(ROW()-1),Registre!$AA$2:$AA$1999,0)),"")</f>
        <v/>
      </c>
      <c r="P87">
        <f>IFERROR(INDEX(Registre!$B$2:$B$1999,MATCH(P$1&amp;"|"&amp;(ROW()-1),Registre!$AA$2:$AA$1999,0)),"")</f>
        <v/>
      </c>
      <c r="Q87">
        <f>IFERROR(INDEX(Registre!$B$2:$B$1999,MATCH(Q$1&amp;"|"&amp;(ROW()-1),Registre!$AA$2:$AA$1999,0)),"")</f>
        <v/>
      </c>
      <c r="R87">
        <f>IFERROR(INDEX(Registre!$B$2:$B$1999,MATCH(R$1&amp;"|"&amp;(ROW()-1),Registre!$AA$2:$AA$1999,0)),"")</f>
        <v/>
      </c>
      <c r="S87">
        <f>IFERROR(INDEX(Registre!$B$2:$B$1999,MATCH(S$1&amp;"|"&amp;(ROW()-1),Registre!$AA$2:$AA$1999,0)),"")</f>
        <v/>
      </c>
      <c r="T87">
        <f>IFERROR(INDEX(Registre!$B$2:$B$1999,MATCH(T$1&amp;"|"&amp;(ROW()-1),Registre!$AA$2:$AA$1999,0)),"")</f>
        <v/>
      </c>
      <c r="U87">
        <f>IFERROR(INDEX(Registre!$B$2:$B$1999,MATCH(U$1&amp;"|"&amp;(ROW()-1),Registre!$AA$2:$AA$1999,0)),"")</f>
        <v/>
      </c>
      <c r="V87">
        <f>IFERROR(INDEX(Registre!$B$2:$B$1999,MATCH(V$1&amp;"|"&amp;(ROW()-1),Registre!$AA$2:$AA$1999,0)),"")</f>
        <v/>
      </c>
    </row>
    <row r="88">
      <c r="O88">
        <f>IFERROR(INDEX(Registre!$B$2:$B$1999,MATCH(O$1&amp;"|"&amp;(ROW()-1),Registre!$AA$2:$AA$1999,0)),"")</f>
        <v/>
      </c>
      <c r="P88">
        <f>IFERROR(INDEX(Registre!$B$2:$B$1999,MATCH(P$1&amp;"|"&amp;(ROW()-1),Registre!$AA$2:$AA$1999,0)),"")</f>
        <v/>
      </c>
      <c r="Q88">
        <f>IFERROR(INDEX(Registre!$B$2:$B$1999,MATCH(Q$1&amp;"|"&amp;(ROW()-1),Registre!$AA$2:$AA$1999,0)),"")</f>
        <v/>
      </c>
      <c r="R88">
        <f>IFERROR(INDEX(Registre!$B$2:$B$1999,MATCH(R$1&amp;"|"&amp;(ROW()-1),Registre!$AA$2:$AA$1999,0)),"")</f>
        <v/>
      </c>
      <c r="S88">
        <f>IFERROR(INDEX(Registre!$B$2:$B$1999,MATCH(S$1&amp;"|"&amp;(ROW()-1),Registre!$AA$2:$AA$1999,0)),"")</f>
        <v/>
      </c>
      <c r="T88">
        <f>IFERROR(INDEX(Registre!$B$2:$B$1999,MATCH(T$1&amp;"|"&amp;(ROW()-1),Registre!$AA$2:$AA$1999,0)),"")</f>
        <v/>
      </c>
      <c r="U88">
        <f>IFERROR(INDEX(Registre!$B$2:$B$1999,MATCH(U$1&amp;"|"&amp;(ROW()-1),Registre!$AA$2:$AA$1999,0)),"")</f>
        <v/>
      </c>
      <c r="V88">
        <f>IFERROR(INDEX(Registre!$B$2:$B$1999,MATCH(V$1&amp;"|"&amp;(ROW()-1),Registre!$AA$2:$AA$1999,0)),"")</f>
        <v/>
      </c>
    </row>
    <row r="89">
      <c r="O89">
        <f>IFERROR(INDEX(Registre!$B$2:$B$1999,MATCH(O$1&amp;"|"&amp;(ROW()-1),Registre!$AA$2:$AA$1999,0)),"")</f>
        <v/>
      </c>
      <c r="P89">
        <f>IFERROR(INDEX(Registre!$B$2:$B$1999,MATCH(P$1&amp;"|"&amp;(ROW()-1),Registre!$AA$2:$AA$1999,0)),"")</f>
        <v/>
      </c>
      <c r="Q89">
        <f>IFERROR(INDEX(Registre!$B$2:$B$1999,MATCH(Q$1&amp;"|"&amp;(ROW()-1),Registre!$AA$2:$AA$1999,0)),"")</f>
        <v/>
      </c>
      <c r="R89">
        <f>IFERROR(INDEX(Registre!$B$2:$B$1999,MATCH(R$1&amp;"|"&amp;(ROW()-1),Registre!$AA$2:$AA$1999,0)),"")</f>
        <v/>
      </c>
      <c r="S89">
        <f>IFERROR(INDEX(Registre!$B$2:$B$1999,MATCH(S$1&amp;"|"&amp;(ROW()-1),Registre!$AA$2:$AA$1999,0)),"")</f>
        <v/>
      </c>
      <c r="T89">
        <f>IFERROR(INDEX(Registre!$B$2:$B$1999,MATCH(T$1&amp;"|"&amp;(ROW()-1),Registre!$AA$2:$AA$1999,0)),"")</f>
        <v/>
      </c>
      <c r="U89">
        <f>IFERROR(INDEX(Registre!$B$2:$B$1999,MATCH(U$1&amp;"|"&amp;(ROW()-1),Registre!$AA$2:$AA$1999,0)),"")</f>
        <v/>
      </c>
      <c r="V89">
        <f>IFERROR(INDEX(Registre!$B$2:$B$1999,MATCH(V$1&amp;"|"&amp;(ROW()-1),Registre!$AA$2:$AA$1999,0)),"")</f>
        <v/>
      </c>
    </row>
    <row r="90">
      <c r="O90">
        <f>IFERROR(INDEX(Registre!$B$2:$B$1999,MATCH(O$1&amp;"|"&amp;(ROW()-1),Registre!$AA$2:$AA$1999,0)),"")</f>
        <v/>
      </c>
      <c r="P90">
        <f>IFERROR(INDEX(Registre!$B$2:$B$1999,MATCH(P$1&amp;"|"&amp;(ROW()-1),Registre!$AA$2:$AA$1999,0)),"")</f>
        <v/>
      </c>
      <c r="Q90">
        <f>IFERROR(INDEX(Registre!$B$2:$B$1999,MATCH(Q$1&amp;"|"&amp;(ROW()-1),Registre!$AA$2:$AA$1999,0)),"")</f>
        <v/>
      </c>
      <c r="R90">
        <f>IFERROR(INDEX(Registre!$B$2:$B$1999,MATCH(R$1&amp;"|"&amp;(ROW()-1),Registre!$AA$2:$AA$1999,0)),"")</f>
        <v/>
      </c>
      <c r="S90">
        <f>IFERROR(INDEX(Registre!$B$2:$B$1999,MATCH(S$1&amp;"|"&amp;(ROW()-1),Registre!$AA$2:$AA$1999,0)),"")</f>
        <v/>
      </c>
      <c r="T90">
        <f>IFERROR(INDEX(Registre!$B$2:$B$1999,MATCH(T$1&amp;"|"&amp;(ROW()-1),Registre!$AA$2:$AA$1999,0)),"")</f>
        <v/>
      </c>
      <c r="U90">
        <f>IFERROR(INDEX(Registre!$B$2:$B$1999,MATCH(U$1&amp;"|"&amp;(ROW()-1),Registre!$AA$2:$AA$1999,0)),"")</f>
        <v/>
      </c>
      <c r="V90">
        <f>IFERROR(INDEX(Registre!$B$2:$B$1999,MATCH(V$1&amp;"|"&amp;(ROW()-1),Registre!$AA$2:$AA$1999,0)),"")</f>
        <v/>
      </c>
    </row>
    <row r="91">
      <c r="O91">
        <f>IFERROR(INDEX(Registre!$B$2:$B$1999,MATCH(O$1&amp;"|"&amp;(ROW()-1),Registre!$AA$2:$AA$1999,0)),"")</f>
        <v/>
      </c>
      <c r="P91">
        <f>IFERROR(INDEX(Registre!$B$2:$B$1999,MATCH(P$1&amp;"|"&amp;(ROW()-1),Registre!$AA$2:$AA$1999,0)),"")</f>
        <v/>
      </c>
      <c r="Q91">
        <f>IFERROR(INDEX(Registre!$B$2:$B$1999,MATCH(Q$1&amp;"|"&amp;(ROW()-1),Registre!$AA$2:$AA$1999,0)),"")</f>
        <v/>
      </c>
      <c r="R91">
        <f>IFERROR(INDEX(Registre!$B$2:$B$1999,MATCH(R$1&amp;"|"&amp;(ROW()-1),Registre!$AA$2:$AA$1999,0)),"")</f>
        <v/>
      </c>
      <c r="S91">
        <f>IFERROR(INDEX(Registre!$B$2:$B$1999,MATCH(S$1&amp;"|"&amp;(ROW()-1),Registre!$AA$2:$AA$1999,0)),"")</f>
        <v/>
      </c>
      <c r="T91">
        <f>IFERROR(INDEX(Registre!$B$2:$B$1999,MATCH(T$1&amp;"|"&amp;(ROW()-1),Registre!$AA$2:$AA$1999,0)),"")</f>
        <v/>
      </c>
      <c r="U91">
        <f>IFERROR(INDEX(Registre!$B$2:$B$1999,MATCH(U$1&amp;"|"&amp;(ROW()-1),Registre!$AA$2:$AA$1999,0)),"")</f>
        <v/>
      </c>
      <c r="V91">
        <f>IFERROR(INDEX(Registre!$B$2:$B$1999,MATCH(V$1&amp;"|"&amp;(ROW()-1),Registre!$AA$2:$AA$1999,0)),"")</f>
        <v/>
      </c>
    </row>
    <row r="92">
      <c r="O92">
        <f>IFERROR(INDEX(Registre!$B$2:$B$1999,MATCH(O$1&amp;"|"&amp;(ROW()-1),Registre!$AA$2:$AA$1999,0)),"")</f>
        <v/>
      </c>
      <c r="P92">
        <f>IFERROR(INDEX(Registre!$B$2:$B$1999,MATCH(P$1&amp;"|"&amp;(ROW()-1),Registre!$AA$2:$AA$1999,0)),"")</f>
        <v/>
      </c>
      <c r="Q92">
        <f>IFERROR(INDEX(Registre!$B$2:$B$1999,MATCH(Q$1&amp;"|"&amp;(ROW()-1),Registre!$AA$2:$AA$1999,0)),"")</f>
        <v/>
      </c>
      <c r="R92">
        <f>IFERROR(INDEX(Registre!$B$2:$B$1999,MATCH(R$1&amp;"|"&amp;(ROW()-1),Registre!$AA$2:$AA$1999,0)),"")</f>
        <v/>
      </c>
      <c r="S92">
        <f>IFERROR(INDEX(Registre!$B$2:$B$1999,MATCH(S$1&amp;"|"&amp;(ROW()-1),Registre!$AA$2:$AA$1999,0)),"")</f>
        <v/>
      </c>
      <c r="T92">
        <f>IFERROR(INDEX(Registre!$B$2:$B$1999,MATCH(T$1&amp;"|"&amp;(ROW()-1),Registre!$AA$2:$AA$1999,0)),"")</f>
        <v/>
      </c>
      <c r="U92">
        <f>IFERROR(INDEX(Registre!$B$2:$B$1999,MATCH(U$1&amp;"|"&amp;(ROW()-1),Registre!$AA$2:$AA$1999,0)),"")</f>
        <v/>
      </c>
      <c r="V92">
        <f>IFERROR(INDEX(Registre!$B$2:$B$1999,MATCH(V$1&amp;"|"&amp;(ROW()-1),Registre!$AA$2:$AA$1999,0)),"")</f>
        <v/>
      </c>
    </row>
    <row r="93">
      <c r="O93">
        <f>IFERROR(INDEX(Registre!$B$2:$B$1999,MATCH(O$1&amp;"|"&amp;(ROW()-1),Registre!$AA$2:$AA$1999,0)),"")</f>
        <v/>
      </c>
      <c r="P93">
        <f>IFERROR(INDEX(Registre!$B$2:$B$1999,MATCH(P$1&amp;"|"&amp;(ROW()-1),Registre!$AA$2:$AA$1999,0)),"")</f>
        <v/>
      </c>
      <c r="Q93">
        <f>IFERROR(INDEX(Registre!$B$2:$B$1999,MATCH(Q$1&amp;"|"&amp;(ROW()-1),Registre!$AA$2:$AA$1999,0)),"")</f>
        <v/>
      </c>
      <c r="R93">
        <f>IFERROR(INDEX(Registre!$B$2:$B$1999,MATCH(R$1&amp;"|"&amp;(ROW()-1),Registre!$AA$2:$AA$1999,0)),"")</f>
        <v/>
      </c>
      <c r="S93">
        <f>IFERROR(INDEX(Registre!$B$2:$B$1999,MATCH(S$1&amp;"|"&amp;(ROW()-1),Registre!$AA$2:$AA$1999,0)),"")</f>
        <v/>
      </c>
      <c r="T93">
        <f>IFERROR(INDEX(Registre!$B$2:$B$1999,MATCH(T$1&amp;"|"&amp;(ROW()-1),Registre!$AA$2:$AA$1999,0)),"")</f>
        <v/>
      </c>
      <c r="U93">
        <f>IFERROR(INDEX(Registre!$B$2:$B$1999,MATCH(U$1&amp;"|"&amp;(ROW()-1),Registre!$AA$2:$AA$1999,0)),"")</f>
        <v/>
      </c>
      <c r="V93">
        <f>IFERROR(INDEX(Registre!$B$2:$B$1999,MATCH(V$1&amp;"|"&amp;(ROW()-1),Registre!$AA$2:$AA$1999,0)),"")</f>
        <v/>
      </c>
    </row>
    <row r="94">
      <c r="O94">
        <f>IFERROR(INDEX(Registre!$B$2:$B$1999,MATCH(O$1&amp;"|"&amp;(ROW()-1),Registre!$AA$2:$AA$1999,0)),"")</f>
        <v/>
      </c>
      <c r="P94">
        <f>IFERROR(INDEX(Registre!$B$2:$B$1999,MATCH(P$1&amp;"|"&amp;(ROW()-1),Registre!$AA$2:$AA$1999,0)),"")</f>
        <v/>
      </c>
      <c r="Q94">
        <f>IFERROR(INDEX(Registre!$B$2:$B$1999,MATCH(Q$1&amp;"|"&amp;(ROW()-1),Registre!$AA$2:$AA$1999,0)),"")</f>
        <v/>
      </c>
      <c r="R94">
        <f>IFERROR(INDEX(Registre!$B$2:$B$1999,MATCH(R$1&amp;"|"&amp;(ROW()-1),Registre!$AA$2:$AA$1999,0)),"")</f>
        <v/>
      </c>
      <c r="S94">
        <f>IFERROR(INDEX(Registre!$B$2:$B$1999,MATCH(S$1&amp;"|"&amp;(ROW()-1),Registre!$AA$2:$AA$1999,0)),"")</f>
        <v/>
      </c>
      <c r="T94">
        <f>IFERROR(INDEX(Registre!$B$2:$B$1999,MATCH(T$1&amp;"|"&amp;(ROW()-1),Registre!$AA$2:$AA$1999,0)),"")</f>
        <v/>
      </c>
      <c r="U94">
        <f>IFERROR(INDEX(Registre!$B$2:$B$1999,MATCH(U$1&amp;"|"&amp;(ROW()-1),Registre!$AA$2:$AA$1999,0)),"")</f>
        <v/>
      </c>
      <c r="V94">
        <f>IFERROR(INDEX(Registre!$B$2:$B$1999,MATCH(V$1&amp;"|"&amp;(ROW()-1),Registre!$AA$2:$AA$1999,0)),"")</f>
        <v/>
      </c>
    </row>
    <row r="95">
      <c r="O95">
        <f>IFERROR(INDEX(Registre!$B$2:$B$1999,MATCH(O$1&amp;"|"&amp;(ROW()-1),Registre!$AA$2:$AA$1999,0)),"")</f>
        <v/>
      </c>
      <c r="P95">
        <f>IFERROR(INDEX(Registre!$B$2:$B$1999,MATCH(P$1&amp;"|"&amp;(ROW()-1),Registre!$AA$2:$AA$1999,0)),"")</f>
        <v/>
      </c>
      <c r="Q95">
        <f>IFERROR(INDEX(Registre!$B$2:$B$1999,MATCH(Q$1&amp;"|"&amp;(ROW()-1),Registre!$AA$2:$AA$1999,0)),"")</f>
        <v/>
      </c>
      <c r="R95">
        <f>IFERROR(INDEX(Registre!$B$2:$B$1999,MATCH(R$1&amp;"|"&amp;(ROW()-1),Registre!$AA$2:$AA$1999,0)),"")</f>
        <v/>
      </c>
      <c r="S95">
        <f>IFERROR(INDEX(Registre!$B$2:$B$1999,MATCH(S$1&amp;"|"&amp;(ROW()-1),Registre!$AA$2:$AA$1999,0)),"")</f>
        <v/>
      </c>
      <c r="T95">
        <f>IFERROR(INDEX(Registre!$B$2:$B$1999,MATCH(T$1&amp;"|"&amp;(ROW()-1),Registre!$AA$2:$AA$1999,0)),"")</f>
        <v/>
      </c>
      <c r="U95">
        <f>IFERROR(INDEX(Registre!$B$2:$B$1999,MATCH(U$1&amp;"|"&amp;(ROW()-1),Registre!$AA$2:$AA$1999,0)),"")</f>
        <v/>
      </c>
      <c r="V95">
        <f>IFERROR(INDEX(Registre!$B$2:$B$1999,MATCH(V$1&amp;"|"&amp;(ROW()-1),Registre!$AA$2:$AA$1999,0)),"")</f>
        <v/>
      </c>
    </row>
    <row r="96">
      <c r="O96">
        <f>IFERROR(INDEX(Registre!$B$2:$B$1999,MATCH(O$1&amp;"|"&amp;(ROW()-1),Registre!$AA$2:$AA$1999,0)),"")</f>
        <v/>
      </c>
      <c r="P96">
        <f>IFERROR(INDEX(Registre!$B$2:$B$1999,MATCH(P$1&amp;"|"&amp;(ROW()-1),Registre!$AA$2:$AA$1999,0)),"")</f>
        <v/>
      </c>
      <c r="Q96">
        <f>IFERROR(INDEX(Registre!$B$2:$B$1999,MATCH(Q$1&amp;"|"&amp;(ROW()-1),Registre!$AA$2:$AA$1999,0)),"")</f>
        <v/>
      </c>
      <c r="R96">
        <f>IFERROR(INDEX(Registre!$B$2:$B$1999,MATCH(R$1&amp;"|"&amp;(ROW()-1),Registre!$AA$2:$AA$1999,0)),"")</f>
        <v/>
      </c>
      <c r="S96">
        <f>IFERROR(INDEX(Registre!$B$2:$B$1999,MATCH(S$1&amp;"|"&amp;(ROW()-1),Registre!$AA$2:$AA$1999,0)),"")</f>
        <v/>
      </c>
      <c r="T96">
        <f>IFERROR(INDEX(Registre!$B$2:$B$1999,MATCH(T$1&amp;"|"&amp;(ROW()-1),Registre!$AA$2:$AA$1999,0)),"")</f>
        <v/>
      </c>
      <c r="U96">
        <f>IFERROR(INDEX(Registre!$B$2:$B$1999,MATCH(U$1&amp;"|"&amp;(ROW()-1),Registre!$AA$2:$AA$1999,0)),"")</f>
        <v/>
      </c>
      <c r="V96">
        <f>IFERROR(INDEX(Registre!$B$2:$B$1999,MATCH(V$1&amp;"|"&amp;(ROW()-1),Registre!$AA$2:$AA$1999,0)),"")</f>
        <v/>
      </c>
    </row>
    <row r="97">
      <c r="O97">
        <f>IFERROR(INDEX(Registre!$B$2:$B$1999,MATCH(O$1&amp;"|"&amp;(ROW()-1),Registre!$AA$2:$AA$1999,0)),"")</f>
        <v/>
      </c>
      <c r="P97">
        <f>IFERROR(INDEX(Registre!$B$2:$B$1999,MATCH(P$1&amp;"|"&amp;(ROW()-1),Registre!$AA$2:$AA$1999,0)),"")</f>
        <v/>
      </c>
      <c r="Q97">
        <f>IFERROR(INDEX(Registre!$B$2:$B$1999,MATCH(Q$1&amp;"|"&amp;(ROW()-1),Registre!$AA$2:$AA$1999,0)),"")</f>
        <v/>
      </c>
      <c r="R97">
        <f>IFERROR(INDEX(Registre!$B$2:$B$1999,MATCH(R$1&amp;"|"&amp;(ROW()-1),Registre!$AA$2:$AA$1999,0)),"")</f>
        <v/>
      </c>
      <c r="S97">
        <f>IFERROR(INDEX(Registre!$B$2:$B$1999,MATCH(S$1&amp;"|"&amp;(ROW()-1),Registre!$AA$2:$AA$1999,0)),"")</f>
        <v/>
      </c>
      <c r="T97">
        <f>IFERROR(INDEX(Registre!$B$2:$B$1999,MATCH(T$1&amp;"|"&amp;(ROW()-1),Registre!$AA$2:$AA$1999,0)),"")</f>
        <v/>
      </c>
      <c r="U97">
        <f>IFERROR(INDEX(Registre!$B$2:$B$1999,MATCH(U$1&amp;"|"&amp;(ROW()-1),Registre!$AA$2:$AA$1999,0)),"")</f>
        <v/>
      </c>
      <c r="V97">
        <f>IFERROR(INDEX(Registre!$B$2:$B$1999,MATCH(V$1&amp;"|"&amp;(ROW()-1),Registre!$AA$2:$AA$1999,0)),"")</f>
        <v/>
      </c>
    </row>
    <row r="98">
      <c r="O98">
        <f>IFERROR(INDEX(Registre!$B$2:$B$1999,MATCH(O$1&amp;"|"&amp;(ROW()-1),Registre!$AA$2:$AA$1999,0)),"")</f>
        <v/>
      </c>
      <c r="P98">
        <f>IFERROR(INDEX(Registre!$B$2:$B$1999,MATCH(P$1&amp;"|"&amp;(ROW()-1),Registre!$AA$2:$AA$1999,0)),"")</f>
        <v/>
      </c>
      <c r="Q98">
        <f>IFERROR(INDEX(Registre!$B$2:$B$1999,MATCH(Q$1&amp;"|"&amp;(ROW()-1),Registre!$AA$2:$AA$1999,0)),"")</f>
        <v/>
      </c>
      <c r="R98">
        <f>IFERROR(INDEX(Registre!$B$2:$B$1999,MATCH(R$1&amp;"|"&amp;(ROW()-1),Registre!$AA$2:$AA$1999,0)),"")</f>
        <v/>
      </c>
      <c r="S98">
        <f>IFERROR(INDEX(Registre!$B$2:$B$1999,MATCH(S$1&amp;"|"&amp;(ROW()-1),Registre!$AA$2:$AA$1999,0)),"")</f>
        <v/>
      </c>
      <c r="T98">
        <f>IFERROR(INDEX(Registre!$B$2:$B$1999,MATCH(T$1&amp;"|"&amp;(ROW()-1),Registre!$AA$2:$AA$1999,0)),"")</f>
        <v/>
      </c>
      <c r="U98">
        <f>IFERROR(INDEX(Registre!$B$2:$B$1999,MATCH(U$1&amp;"|"&amp;(ROW()-1),Registre!$AA$2:$AA$1999,0)),"")</f>
        <v/>
      </c>
      <c r="V98">
        <f>IFERROR(INDEX(Registre!$B$2:$B$1999,MATCH(V$1&amp;"|"&amp;(ROW()-1),Registre!$AA$2:$AA$1999,0)),"")</f>
        <v/>
      </c>
    </row>
    <row r="99">
      <c r="O99">
        <f>IFERROR(INDEX(Registre!$B$2:$B$1999,MATCH(O$1&amp;"|"&amp;(ROW()-1),Registre!$AA$2:$AA$1999,0)),"")</f>
        <v/>
      </c>
      <c r="P99">
        <f>IFERROR(INDEX(Registre!$B$2:$B$1999,MATCH(P$1&amp;"|"&amp;(ROW()-1),Registre!$AA$2:$AA$1999,0)),"")</f>
        <v/>
      </c>
      <c r="Q99">
        <f>IFERROR(INDEX(Registre!$B$2:$B$1999,MATCH(Q$1&amp;"|"&amp;(ROW()-1),Registre!$AA$2:$AA$1999,0)),"")</f>
        <v/>
      </c>
      <c r="R99">
        <f>IFERROR(INDEX(Registre!$B$2:$B$1999,MATCH(R$1&amp;"|"&amp;(ROW()-1),Registre!$AA$2:$AA$1999,0)),"")</f>
        <v/>
      </c>
      <c r="S99">
        <f>IFERROR(INDEX(Registre!$B$2:$B$1999,MATCH(S$1&amp;"|"&amp;(ROW()-1),Registre!$AA$2:$AA$1999,0)),"")</f>
        <v/>
      </c>
      <c r="T99">
        <f>IFERROR(INDEX(Registre!$B$2:$B$1999,MATCH(T$1&amp;"|"&amp;(ROW()-1),Registre!$AA$2:$AA$1999,0)),"")</f>
        <v/>
      </c>
      <c r="U99">
        <f>IFERROR(INDEX(Registre!$B$2:$B$1999,MATCH(U$1&amp;"|"&amp;(ROW()-1),Registre!$AA$2:$AA$1999,0)),"")</f>
        <v/>
      </c>
      <c r="V99">
        <f>IFERROR(INDEX(Registre!$B$2:$B$1999,MATCH(V$1&amp;"|"&amp;(ROW()-1),Registre!$AA$2:$AA$1999,0)),"")</f>
        <v/>
      </c>
    </row>
    <row r="100">
      <c r="O100">
        <f>IFERROR(INDEX(Registre!$B$2:$B$1999,MATCH(O$1&amp;"|"&amp;(ROW()-1),Registre!$AA$2:$AA$1999,0)),"")</f>
        <v/>
      </c>
      <c r="P100">
        <f>IFERROR(INDEX(Registre!$B$2:$B$1999,MATCH(P$1&amp;"|"&amp;(ROW()-1),Registre!$AA$2:$AA$1999,0)),"")</f>
        <v/>
      </c>
      <c r="Q100">
        <f>IFERROR(INDEX(Registre!$B$2:$B$1999,MATCH(Q$1&amp;"|"&amp;(ROW()-1),Registre!$AA$2:$AA$1999,0)),"")</f>
        <v/>
      </c>
      <c r="R100">
        <f>IFERROR(INDEX(Registre!$B$2:$B$1999,MATCH(R$1&amp;"|"&amp;(ROW()-1),Registre!$AA$2:$AA$1999,0)),"")</f>
        <v/>
      </c>
      <c r="S100">
        <f>IFERROR(INDEX(Registre!$B$2:$B$1999,MATCH(S$1&amp;"|"&amp;(ROW()-1),Registre!$AA$2:$AA$1999,0)),"")</f>
        <v/>
      </c>
      <c r="T100">
        <f>IFERROR(INDEX(Registre!$B$2:$B$1999,MATCH(T$1&amp;"|"&amp;(ROW()-1),Registre!$AA$2:$AA$1999,0)),"")</f>
        <v/>
      </c>
      <c r="U100">
        <f>IFERROR(INDEX(Registre!$B$2:$B$1999,MATCH(U$1&amp;"|"&amp;(ROW()-1),Registre!$AA$2:$AA$1999,0)),"")</f>
        <v/>
      </c>
      <c r="V100">
        <f>IFERROR(INDEX(Registre!$B$2:$B$1999,MATCH(V$1&amp;"|"&amp;(ROW()-1),Registre!$AA$2:$AA$1999,0)),"")</f>
        <v/>
      </c>
    </row>
    <row r="101">
      <c r="O101">
        <f>IFERROR(INDEX(Registre!$B$2:$B$1999,MATCH(O$1&amp;"|"&amp;(ROW()-1),Registre!$AA$2:$AA$1999,0)),"")</f>
        <v/>
      </c>
      <c r="P101">
        <f>IFERROR(INDEX(Registre!$B$2:$B$1999,MATCH(P$1&amp;"|"&amp;(ROW()-1),Registre!$AA$2:$AA$1999,0)),"")</f>
        <v/>
      </c>
      <c r="Q101">
        <f>IFERROR(INDEX(Registre!$B$2:$B$1999,MATCH(Q$1&amp;"|"&amp;(ROW()-1),Registre!$AA$2:$AA$1999,0)),"")</f>
        <v/>
      </c>
      <c r="R101">
        <f>IFERROR(INDEX(Registre!$B$2:$B$1999,MATCH(R$1&amp;"|"&amp;(ROW()-1),Registre!$AA$2:$AA$1999,0)),"")</f>
        <v/>
      </c>
      <c r="S101">
        <f>IFERROR(INDEX(Registre!$B$2:$B$1999,MATCH(S$1&amp;"|"&amp;(ROW()-1),Registre!$AA$2:$AA$1999,0)),"")</f>
        <v/>
      </c>
      <c r="T101">
        <f>IFERROR(INDEX(Registre!$B$2:$B$1999,MATCH(T$1&amp;"|"&amp;(ROW()-1),Registre!$AA$2:$AA$1999,0)),"")</f>
        <v/>
      </c>
      <c r="U101">
        <f>IFERROR(INDEX(Registre!$B$2:$B$1999,MATCH(U$1&amp;"|"&amp;(ROW()-1),Registre!$AA$2:$AA$1999,0)),"")</f>
        <v/>
      </c>
      <c r="V101">
        <f>IFERROR(INDEX(Registre!$B$2:$B$1999,MATCH(V$1&amp;"|"&amp;(ROW()-1),Registre!$AA$2:$AA$1999,0)),"")</f>
        <v/>
      </c>
    </row>
    <row r="102">
      <c r="O102">
        <f>IFERROR(INDEX(Registre!$B$2:$B$1999,MATCH(O$1&amp;"|"&amp;(ROW()-1),Registre!$AA$2:$AA$1999,0)),"")</f>
        <v/>
      </c>
      <c r="P102">
        <f>IFERROR(INDEX(Registre!$B$2:$B$1999,MATCH(P$1&amp;"|"&amp;(ROW()-1),Registre!$AA$2:$AA$1999,0)),"")</f>
        <v/>
      </c>
      <c r="Q102">
        <f>IFERROR(INDEX(Registre!$B$2:$B$1999,MATCH(Q$1&amp;"|"&amp;(ROW()-1),Registre!$AA$2:$AA$1999,0)),"")</f>
        <v/>
      </c>
      <c r="R102">
        <f>IFERROR(INDEX(Registre!$B$2:$B$1999,MATCH(R$1&amp;"|"&amp;(ROW()-1),Registre!$AA$2:$AA$1999,0)),"")</f>
        <v/>
      </c>
      <c r="S102">
        <f>IFERROR(INDEX(Registre!$B$2:$B$1999,MATCH(S$1&amp;"|"&amp;(ROW()-1),Registre!$AA$2:$AA$1999,0)),"")</f>
        <v/>
      </c>
      <c r="T102">
        <f>IFERROR(INDEX(Registre!$B$2:$B$1999,MATCH(T$1&amp;"|"&amp;(ROW()-1),Registre!$AA$2:$AA$1999,0)),"")</f>
        <v/>
      </c>
      <c r="U102">
        <f>IFERROR(INDEX(Registre!$B$2:$B$1999,MATCH(U$1&amp;"|"&amp;(ROW()-1),Registre!$AA$2:$AA$1999,0)),"")</f>
        <v/>
      </c>
      <c r="V102">
        <f>IFERROR(INDEX(Registre!$B$2:$B$1999,MATCH(V$1&amp;"|"&amp;(ROW()-1),Registre!$AA$2:$AA$1999,0)),"")</f>
        <v/>
      </c>
    </row>
    <row r="103">
      <c r="O103">
        <f>IFERROR(INDEX(Registre!$B$2:$B$1999,MATCH(O$1&amp;"|"&amp;(ROW()-1),Registre!$AA$2:$AA$1999,0)),"")</f>
        <v/>
      </c>
      <c r="P103">
        <f>IFERROR(INDEX(Registre!$B$2:$B$1999,MATCH(P$1&amp;"|"&amp;(ROW()-1),Registre!$AA$2:$AA$1999,0)),"")</f>
        <v/>
      </c>
      <c r="Q103">
        <f>IFERROR(INDEX(Registre!$B$2:$B$1999,MATCH(Q$1&amp;"|"&amp;(ROW()-1),Registre!$AA$2:$AA$1999,0)),"")</f>
        <v/>
      </c>
      <c r="R103">
        <f>IFERROR(INDEX(Registre!$B$2:$B$1999,MATCH(R$1&amp;"|"&amp;(ROW()-1),Registre!$AA$2:$AA$1999,0)),"")</f>
        <v/>
      </c>
      <c r="S103">
        <f>IFERROR(INDEX(Registre!$B$2:$B$1999,MATCH(S$1&amp;"|"&amp;(ROW()-1),Registre!$AA$2:$AA$1999,0)),"")</f>
        <v/>
      </c>
      <c r="T103">
        <f>IFERROR(INDEX(Registre!$B$2:$B$1999,MATCH(T$1&amp;"|"&amp;(ROW()-1),Registre!$AA$2:$AA$1999,0)),"")</f>
        <v/>
      </c>
      <c r="U103">
        <f>IFERROR(INDEX(Registre!$B$2:$B$1999,MATCH(U$1&amp;"|"&amp;(ROW()-1),Registre!$AA$2:$AA$1999,0)),"")</f>
        <v/>
      </c>
      <c r="V103">
        <f>IFERROR(INDEX(Registre!$B$2:$B$1999,MATCH(V$1&amp;"|"&amp;(ROW()-1),Registre!$AA$2:$AA$1999,0)),"")</f>
        <v/>
      </c>
    </row>
    <row r="104">
      <c r="O104">
        <f>IFERROR(INDEX(Registre!$B$2:$B$1999,MATCH(O$1&amp;"|"&amp;(ROW()-1),Registre!$AA$2:$AA$1999,0)),"")</f>
        <v/>
      </c>
      <c r="P104">
        <f>IFERROR(INDEX(Registre!$B$2:$B$1999,MATCH(P$1&amp;"|"&amp;(ROW()-1),Registre!$AA$2:$AA$1999,0)),"")</f>
        <v/>
      </c>
      <c r="Q104">
        <f>IFERROR(INDEX(Registre!$B$2:$B$1999,MATCH(Q$1&amp;"|"&amp;(ROW()-1),Registre!$AA$2:$AA$1999,0)),"")</f>
        <v/>
      </c>
      <c r="R104">
        <f>IFERROR(INDEX(Registre!$B$2:$B$1999,MATCH(R$1&amp;"|"&amp;(ROW()-1),Registre!$AA$2:$AA$1999,0)),"")</f>
        <v/>
      </c>
      <c r="S104">
        <f>IFERROR(INDEX(Registre!$B$2:$B$1999,MATCH(S$1&amp;"|"&amp;(ROW()-1),Registre!$AA$2:$AA$1999,0)),"")</f>
        <v/>
      </c>
      <c r="T104">
        <f>IFERROR(INDEX(Registre!$B$2:$B$1999,MATCH(T$1&amp;"|"&amp;(ROW()-1),Registre!$AA$2:$AA$1999,0)),"")</f>
        <v/>
      </c>
      <c r="U104">
        <f>IFERROR(INDEX(Registre!$B$2:$B$1999,MATCH(U$1&amp;"|"&amp;(ROW()-1),Registre!$AA$2:$AA$1999,0)),"")</f>
        <v/>
      </c>
      <c r="V104">
        <f>IFERROR(INDEX(Registre!$B$2:$B$1999,MATCH(V$1&amp;"|"&amp;(ROW()-1),Registre!$AA$2:$AA$1999,0)),"")</f>
        <v/>
      </c>
    </row>
    <row r="105">
      <c r="O105">
        <f>IFERROR(INDEX(Registre!$B$2:$B$1999,MATCH(O$1&amp;"|"&amp;(ROW()-1),Registre!$AA$2:$AA$1999,0)),"")</f>
        <v/>
      </c>
      <c r="P105">
        <f>IFERROR(INDEX(Registre!$B$2:$B$1999,MATCH(P$1&amp;"|"&amp;(ROW()-1),Registre!$AA$2:$AA$1999,0)),"")</f>
        <v/>
      </c>
      <c r="Q105">
        <f>IFERROR(INDEX(Registre!$B$2:$B$1999,MATCH(Q$1&amp;"|"&amp;(ROW()-1),Registre!$AA$2:$AA$1999,0)),"")</f>
        <v/>
      </c>
      <c r="R105">
        <f>IFERROR(INDEX(Registre!$B$2:$B$1999,MATCH(R$1&amp;"|"&amp;(ROW()-1),Registre!$AA$2:$AA$1999,0)),"")</f>
        <v/>
      </c>
      <c r="S105">
        <f>IFERROR(INDEX(Registre!$B$2:$B$1999,MATCH(S$1&amp;"|"&amp;(ROW()-1),Registre!$AA$2:$AA$1999,0)),"")</f>
        <v/>
      </c>
      <c r="T105">
        <f>IFERROR(INDEX(Registre!$B$2:$B$1999,MATCH(T$1&amp;"|"&amp;(ROW()-1),Registre!$AA$2:$AA$1999,0)),"")</f>
        <v/>
      </c>
      <c r="U105">
        <f>IFERROR(INDEX(Registre!$B$2:$B$1999,MATCH(U$1&amp;"|"&amp;(ROW()-1),Registre!$AA$2:$AA$1999,0)),"")</f>
        <v/>
      </c>
      <c r="V105">
        <f>IFERROR(INDEX(Registre!$B$2:$B$1999,MATCH(V$1&amp;"|"&amp;(ROW()-1),Registre!$AA$2:$AA$1999,0)),"")</f>
        <v/>
      </c>
    </row>
    <row r="106">
      <c r="O106">
        <f>IFERROR(INDEX(Registre!$B$2:$B$1999,MATCH(O$1&amp;"|"&amp;(ROW()-1),Registre!$AA$2:$AA$1999,0)),"")</f>
        <v/>
      </c>
      <c r="P106">
        <f>IFERROR(INDEX(Registre!$B$2:$B$1999,MATCH(P$1&amp;"|"&amp;(ROW()-1),Registre!$AA$2:$AA$1999,0)),"")</f>
        <v/>
      </c>
      <c r="Q106">
        <f>IFERROR(INDEX(Registre!$B$2:$B$1999,MATCH(Q$1&amp;"|"&amp;(ROW()-1),Registre!$AA$2:$AA$1999,0)),"")</f>
        <v/>
      </c>
      <c r="R106">
        <f>IFERROR(INDEX(Registre!$B$2:$B$1999,MATCH(R$1&amp;"|"&amp;(ROW()-1),Registre!$AA$2:$AA$1999,0)),"")</f>
        <v/>
      </c>
      <c r="S106">
        <f>IFERROR(INDEX(Registre!$B$2:$B$1999,MATCH(S$1&amp;"|"&amp;(ROW()-1),Registre!$AA$2:$AA$1999,0)),"")</f>
        <v/>
      </c>
      <c r="T106">
        <f>IFERROR(INDEX(Registre!$B$2:$B$1999,MATCH(T$1&amp;"|"&amp;(ROW()-1),Registre!$AA$2:$AA$1999,0)),"")</f>
        <v/>
      </c>
      <c r="U106">
        <f>IFERROR(INDEX(Registre!$B$2:$B$1999,MATCH(U$1&amp;"|"&amp;(ROW()-1),Registre!$AA$2:$AA$1999,0)),"")</f>
        <v/>
      </c>
      <c r="V106">
        <f>IFERROR(INDEX(Registre!$B$2:$B$1999,MATCH(V$1&amp;"|"&amp;(ROW()-1),Registre!$AA$2:$AA$1999,0)),"")</f>
        <v/>
      </c>
    </row>
    <row r="107">
      <c r="O107">
        <f>IFERROR(INDEX(Registre!$B$2:$B$1999,MATCH(O$1&amp;"|"&amp;(ROW()-1),Registre!$AA$2:$AA$1999,0)),"")</f>
        <v/>
      </c>
      <c r="P107">
        <f>IFERROR(INDEX(Registre!$B$2:$B$1999,MATCH(P$1&amp;"|"&amp;(ROW()-1),Registre!$AA$2:$AA$1999,0)),"")</f>
        <v/>
      </c>
      <c r="Q107">
        <f>IFERROR(INDEX(Registre!$B$2:$B$1999,MATCH(Q$1&amp;"|"&amp;(ROW()-1),Registre!$AA$2:$AA$1999,0)),"")</f>
        <v/>
      </c>
      <c r="R107">
        <f>IFERROR(INDEX(Registre!$B$2:$B$1999,MATCH(R$1&amp;"|"&amp;(ROW()-1),Registre!$AA$2:$AA$1999,0)),"")</f>
        <v/>
      </c>
      <c r="S107">
        <f>IFERROR(INDEX(Registre!$B$2:$B$1999,MATCH(S$1&amp;"|"&amp;(ROW()-1),Registre!$AA$2:$AA$1999,0)),"")</f>
        <v/>
      </c>
      <c r="T107">
        <f>IFERROR(INDEX(Registre!$B$2:$B$1999,MATCH(T$1&amp;"|"&amp;(ROW()-1),Registre!$AA$2:$AA$1999,0)),"")</f>
        <v/>
      </c>
      <c r="U107">
        <f>IFERROR(INDEX(Registre!$B$2:$B$1999,MATCH(U$1&amp;"|"&amp;(ROW()-1),Registre!$AA$2:$AA$1999,0)),"")</f>
        <v/>
      </c>
      <c r="V107">
        <f>IFERROR(INDEX(Registre!$B$2:$B$1999,MATCH(V$1&amp;"|"&amp;(ROW()-1),Registre!$AA$2:$AA$1999,0)),"")</f>
        <v/>
      </c>
    </row>
    <row r="108">
      <c r="O108">
        <f>IFERROR(INDEX(Registre!$B$2:$B$1999,MATCH(O$1&amp;"|"&amp;(ROW()-1),Registre!$AA$2:$AA$1999,0)),"")</f>
        <v/>
      </c>
      <c r="P108">
        <f>IFERROR(INDEX(Registre!$B$2:$B$1999,MATCH(P$1&amp;"|"&amp;(ROW()-1),Registre!$AA$2:$AA$1999,0)),"")</f>
        <v/>
      </c>
      <c r="Q108">
        <f>IFERROR(INDEX(Registre!$B$2:$B$1999,MATCH(Q$1&amp;"|"&amp;(ROW()-1),Registre!$AA$2:$AA$1999,0)),"")</f>
        <v/>
      </c>
      <c r="R108">
        <f>IFERROR(INDEX(Registre!$B$2:$B$1999,MATCH(R$1&amp;"|"&amp;(ROW()-1),Registre!$AA$2:$AA$1999,0)),"")</f>
        <v/>
      </c>
      <c r="S108">
        <f>IFERROR(INDEX(Registre!$B$2:$B$1999,MATCH(S$1&amp;"|"&amp;(ROW()-1),Registre!$AA$2:$AA$1999,0)),"")</f>
        <v/>
      </c>
      <c r="T108">
        <f>IFERROR(INDEX(Registre!$B$2:$B$1999,MATCH(T$1&amp;"|"&amp;(ROW()-1),Registre!$AA$2:$AA$1999,0)),"")</f>
        <v/>
      </c>
      <c r="U108">
        <f>IFERROR(INDEX(Registre!$B$2:$B$1999,MATCH(U$1&amp;"|"&amp;(ROW()-1),Registre!$AA$2:$AA$1999,0)),"")</f>
        <v/>
      </c>
      <c r="V108">
        <f>IFERROR(INDEX(Registre!$B$2:$B$1999,MATCH(V$1&amp;"|"&amp;(ROW()-1),Registre!$AA$2:$AA$1999,0)),"")</f>
        <v/>
      </c>
    </row>
    <row r="109">
      <c r="O109">
        <f>IFERROR(INDEX(Registre!$B$2:$B$1999,MATCH(O$1&amp;"|"&amp;(ROW()-1),Registre!$AA$2:$AA$1999,0)),"")</f>
        <v/>
      </c>
      <c r="P109">
        <f>IFERROR(INDEX(Registre!$B$2:$B$1999,MATCH(P$1&amp;"|"&amp;(ROW()-1),Registre!$AA$2:$AA$1999,0)),"")</f>
        <v/>
      </c>
      <c r="Q109">
        <f>IFERROR(INDEX(Registre!$B$2:$B$1999,MATCH(Q$1&amp;"|"&amp;(ROW()-1),Registre!$AA$2:$AA$1999,0)),"")</f>
        <v/>
      </c>
      <c r="R109">
        <f>IFERROR(INDEX(Registre!$B$2:$B$1999,MATCH(R$1&amp;"|"&amp;(ROW()-1),Registre!$AA$2:$AA$1999,0)),"")</f>
        <v/>
      </c>
      <c r="S109">
        <f>IFERROR(INDEX(Registre!$B$2:$B$1999,MATCH(S$1&amp;"|"&amp;(ROW()-1),Registre!$AA$2:$AA$1999,0)),"")</f>
        <v/>
      </c>
      <c r="T109">
        <f>IFERROR(INDEX(Registre!$B$2:$B$1999,MATCH(T$1&amp;"|"&amp;(ROW()-1),Registre!$AA$2:$AA$1999,0)),"")</f>
        <v/>
      </c>
      <c r="U109">
        <f>IFERROR(INDEX(Registre!$B$2:$B$1999,MATCH(U$1&amp;"|"&amp;(ROW()-1),Registre!$AA$2:$AA$1999,0)),"")</f>
        <v/>
      </c>
      <c r="V109">
        <f>IFERROR(INDEX(Registre!$B$2:$B$1999,MATCH(V$1&amp;"|"&amp;(ROW()-1),Registre!$AA$2:$AA$1999,0)),"")</f>
        <v/>
      </c>
    </row>
    <row r="110">
      <c r="O110">
        <f>IFERROR(INDEX(Registre!$B$2:$B$1999,MATCH(O$1&amp;"|"&amp;(ROW()-1),Registre!$AA$2:$AA$1999,0)),"")</f>
        <v/>
      </c>
      <c r="P110">
        <f>IFERROR(INDEX(Registre!$B$2:$B$1999,MATCH(P$1&amp;"|"&amp;(ROW()-1),Registre!$AA$2:$AA$1999,0)),"")</f>
        <v/>
      </c>
      <c r="Q110">
        <f>IFERROR(INDEX(Registre!$B$2:$B$1999,MATCH(Q$1&amp;"|"&amp;(ROW()-1),Registre!$AA$2:$AA$1999,0)),"")</f>
        <v/>
      </c>
      <c r="R110">
        <f>IFERROR(INDEX(Registre!$B$2:$B$1999,MATCH(R$1&amp;"|"&amp;(ROW()-1),Registre!$AA$2:$AA$1999,0)),"")</f>
        <v/>
      </c>
      <c r="S110">
        <f>IFERROR(INDEX(Registre!$B$2:$B$1999,MATCH(S$1&amp;"|"&amp;(ROW()-1),Registre!$AA$2:$AA$1999,0)),"")</f>
        <v/>
      </c>
      <c r="T110">
        <f>IFERROR(INDEX(Registre!$B$2:$B$1999,MATCH(T$1&amp;"|"&amp;(ROW()-1),Registre!$AA$2:$AA$1999,0)),"")</f>
        <v/>
      </c>
      <c r="U110">
        <f>IFERROR(INDEX(Registre!$B$2:$B$1999,MATCH(U$1&amp;"|"&amp;(ROW()-1),Registre!$AA$2:$AA$1999,0)),"")</f>
        <v/>
      </c>
      <c r="V110">
        <f>IFERROR(INDEX(Registre!$B$2:$B$1999,MATCH(V$1&amp;"|"&amp;(ROW()-1),Registre!$AA$2:$AA$1999,0)),"")</f>
        <v/>
      </c>
    </row>
    <row r="111">
      <c r="O111">
        <f>IFERROR(INDEX(Registre!$B$2:$B$1999,MATCH(O$1&amp;"|"&amp;(ROW()-1),Registre!$AA$2:$AA$1999,0)),"")</f>
        <v/>
      </c>
      <c r="P111">
        <f>IFERROR(INDEX(Registre!$B$2:$B$1999,MATCH(P$1&amp;"|"&amp;(ROW()-1),Registre!$AA$2:$AA$1999,0)),"")</f>
        <v/>
      </c>
      <c r="Q111">
        <f>IFERROR(INDEX(Registre!$B$2:$B$1999,MATCH(Q$1&amp;"|"&amp;(ROW()-1),Registre!$AA$2:$AA$1999,0)),"")</f>
        <v/>
      </c>
      <c r="R111">
        <f>IFERROR(INDEX(Registre!$B$2:$B$1999,MATCH(R$1&amp;"|"&amp;(ROW()-1),Registre!$AA$2:$AA$1999,0)),"")</f>
        <v/>
      </c>
      <c r="S111">
        <f>IFERROR(INDEX(Registre!$B$2:$B$1999,MATCH(S$1&amp;"|"&amp;(ROW()-1),Registre!$AA$2:$AA$1999,0)),"")</f>
        <v/>
      </c>
      <c r="T111">
        <f>IFERROR(INDEX(Registre!$B$2:$B$1999,MATCH(T$1&amp;"|"&amp;(ROW()-1),Registre!$AA$2:$AA$1999,0)),"")</f>
        <v/>
      </c>
      <c r="U111">
        <f>IFERROR(INDEX(Registre!$B$2:$B$1999,MATCH(U$1&amp;"|"&amp;(ROW()-1),Registre!$AA$2:$AA$1999,0)),"")</f>
        <v/>
      </c>
      <c r="V111">
        <f>IFERROR(INDEX(Registre!$B$2:$B$1999,MATCH(V$1&amp;"|"&amp;(ROW()-1),Registre!$AA$2:$AA$1999,0)),"")</f>
        <v/>
      </c>
    </row>
    <row r="112">
      <c r="O112">
        <f>IFERROR(INDEX(Registre!$B$2:$B$1999,MATCH(O$1&amp;"|"&amp;(ROW()-1),Registre!$AA$2:$AA$1999,0)),"")</f>
        <v/>
      </c>
      <c r="P112">
        <f>IFERROR(INDEX(Registre!$B$2:$B$1999,MATCH(P$1&amp;"|"&amp;(ROW()-1),Registre!$AA$2:$AA$1999,0)),"")</f>
        <v/>
      </c>
      <c r="Q112">
        <f>IFERROR(INDEX(Registre!$B$2:$B$1999,MATCH(Q$1&amp;"|"&amp;(ROW()-1),Registre!$AA$2:$AA$1999,0)),"")</f>
        <v/>
      </c>
      <c r="R112">
        <f>IFERROR(INDEX(Registre!$B$2:$B$1999,MATCH(R$1&amp;"|"&amp;(ROW()-1),Registre!$AA$2:$AA$1999,0)),"")</f>
        <v/>
      </c>
      <c r="S112">
        <f>IFERROR(INDEX(Registre!$B$2:$B$1999,MATCH(S$1&amp;"|"&amp;(ROW()-1),Registre!$AA$2:$AA$1999,0)),"")</f>
        <v/>
      </c>
      <c r="T112">
        <f>IFERROR(INDEX(Registre!$B$2:$B$1999,MATCH(T$1&amp;"|"&amp;(ROW()-1),Registre!$AA$2:$AA$1999,0)),"")</f>
        <v/>
      </c>
      <c r="U112">
        <f>IFERROR(INDEX(Registre!$B$2:$B$1999,MATCH(U$1&amp;"|"&amp;(ROW()-1),Registre!$AA$2:$AA$1999,0)),"")</f>
        <v/>
      </c>
      <c r="V112">
        <f>IFERROR(INDEX(Registre!$B$2:$B$1999,MATCH(V$1&amp;"|"&amp;(ROW()-1),Registre!$AA$2:$AA$1999,0)),"")</f>
        <v/>
      </c>
    </row>
    <row r="113">
      <c r="O113">
        <f>IFERROR(INDEX(Registre!$B$2:$B$1999,MATCH(O$1&amp;"|"&amp;(ROW()-1),Registre!$AA$2:$AA$1999,0)),"")</f>
        <v/>
      </c>
      <c r="P113">
        <f>IFERROR(INDEX(Registre!$B$2:$B$1999,MATCH(P$1&amp;"|"&amp;(ROW()-1),Registre!$AA$2:$AA$1999,0)),"")</f>
        <v/>
      </c>
      <c r="Q113">
        <f>IFERROR(INDEX(Registre!$B$2:$B$1999,MATCH(Q$1&amp;"|"&amp;(ROW()-1),Registre!$AA$2:$AA$1999,0)),"")</f>
        <v/>
      </c>
      <c r="R113">
        <f>IFERROR(INDEX(Registre!$B$2:$B$1999,MATCH(R$1&amp;"|"&amp;(ROW()-1),Registre!$AA$2:$AA$1999,0)),"")</f>
        <v/>
      </c>
      <c r="S113">
        <f>IFERROR(INDEX(Registre!$B$2:$B$1999,MATCH(S$1&amp;"|"&amp;(ROW()-1),Registre!$AA$2:$AA$1999,0)),"")</f>
        <v/>
      </c>
      <c r="T113">
        <f>IFERROR(INDEX(Registre!$B$2:$B$1999,MATCH(T$1&amp;"|"&amp;(ROW()-1),Registre!$AA$2:$AA$1999,0)),"")</f>
        <v/>
      </c>
      <c r="U113">
        <f>IFERROR(INDEX(Registre!$B$2:$B$1999,MATCH(U$1&amp;"|"&amp;(ROW()-1),Registre!$AA$2:$AA$1999,0)),"")</f>
        <v/>
      </c>
      <c r="V113">
        <f>IFERROR(INDEX(Registre!$B$2:$B$1999,MATCH(V$1&amp;"|"&amp;(ROW()-1),Registre!$AA$2:$AA$1999,0)),"")</f>
        <v/>
      </c>
    </row>
    <row r="114">
      <c r="O114">
        <f>IFERROR(INDEX(Registre!$B$2:$B$1999,MATCH(O$1&amp;"|"&amp;(ROW()-1),Registre!$AA$2:$AA$1999,0)),"")</f>
        <v/>
      </c>
      <c r="P114">
        <f>IFERROR(INDEX(Registre!$B$2:$B$1999,MATCH(P$1&amp;"|"&amp;(ROW()-1),Registre!$AA$2:$AA$1999,0)),"")</f>
        <v/>
      </c>
      <c r="Q114">
        <f>IFERROR(INDEX(Registre!$B$2:$B$1999,MATCH(Q$1&amp;"|"&amp;(ROW()-1),Registre!$AA$2:$AA$1999,0)),"")</f>
        <v/>
      </c>
      <c r="R114">
        <f>IFERROR(INDEX(Registre!$B$2:$B$1999,MATCH(R$1&amp;"|"&amp;(ROW()-1),Registre!$AA$2:$AA$1999,0)),"")</f>
        <v/>
      </c>
      <c r="S114">
        <f>IFERROR(INDEX(Registre!$B$2:$B$1999,MATCH(S$1&amp;"|"&amp;(ROW()-1),Registre!$AA$2:$AA$1999,0)),"")</f>
        <v/>
      </c>
      <c r="T114">
        <f>IFERROR(INDEX(Registre!$B$2:$B$1999,MATCH(T$1&amp;"|"&amp;(ROW()-1),Registre!$AA$2:$AA$1999,0)),"")</f>
        <v/>
      </c>
      <c r="U114">
        <f>IFERROR(INDEX(Registre!$B$2:$B$1999,MATCH(U$1&amp;"|"&amp;(ROW()-1),Registre!$AA$2:$AA$1999,0)),"")</f>
        <v/>
      </c>
      <c r="V114">
        <f>IFERROR(INDEX(Registre!$B$2:$B$1999,MATCH(V$1&amp;"|"&amp;(ROW()-1),Registre!$AA$2:$AA$1999,0)),"")</f>
        <v/>
      </c>
    </row>
    <row r="115">
      <c r="O115">
        <f>IFERROR(INDEX(Registre!$B$2:$B$1999,MATCH(O$1&amp;"|"&amp;(ROW()-1),Registre!$AA$2:$AA$1999,0)),"")</f>
        <v/>
      </c>
      <c r="P115">
        <f>IFERROR(INDEX(Registre!$B$2:$B$1999,MATCH(P$1&amp;"|"&amp;(ROW()-1),Registre!$AA$2:$AA$1999,0)),"")</f>
        <v/>
      </c>
      <c r="Q115">
        <f>IFERROR(INDEX(Registre!$B$2:$B$1999,MATCH(Q$1&amp;"|"&amp;(ROW()-1),Registre!$AA$2:$AA$1999,0)),"")</f>
        <v/>
      </c>
      <c r="R115">
        <f>IFERROR(INDEX(Registre!$B$2:$B$1999,MATCH(R$1&amp;"|"&amp;(ROW()-1),Registre!$AA$2:$AA$1999,0)),"")</f>
        <v/>
      </c>
      <c r="S115">
        <f>IFERROR(INDEX(Registre!$B$2:$B$1999,MATCH(S$1&amp;"|"&amp;(ROW()-1),Registre!$AA$2:$AA$1999,0)),"")</f>
        <v/>
      </c>
      <c r="T115">
        <f>IFERROR(INDEX(Registre!$B$2:$B$1999,MATCH(T$1&amp;"|"&amp;(ROW()-1),Registre!$AA$2:$AA$1999,0)),"")</f>
        <v/>
      </c>
      <c r="U115">
        <f>IFERROR(INDEX(Registre!$B$2:$B$1999,MATCH(U$1&amp;"|"&amp;(ROW()-1),Registre!$AA$2:$AA$1999,0)),"")</f>
        <v/>
      </c>
      <c r="V115">
        <f>IFERROR(INDEX(Registre!$B$2:$B$1999,MATCH(V$1&amp;"|"&amp;(ROW()-1),Registre!$AA$2:$AA$1999,0)),"")</f>
        <v/>
      </c>
    </row>
    <row r="116">
      <c r="O116">
        <f>IFERROR(INDEX(Registre!$B$2:$B$1999,MATCH(O$1&amp;"|"&amp;(ROW()-1),Registre!$AA$2:$AA$1999,0)),"")</f>
        <v/>
      </c>
      <c r="P116">
        <f>IFERROR(INDEX(Registre!$B$2:$B$1999,MATCH(P$1&amp;"|"&amp;(ROW()-1),Registre!$AA$2:$AA$1999,0)),"")</f>
        <v/>
      </c>
      <c r="Q116">
        <f>IFERROR(INDEX(Registre!$B$2:$B$1999,MATCH(Q$1&amp;"|"&amp;(ROW()-1),Registre!$AA$2:$AA$1999,0)),"")</f>
        <v/>
      </c>
      <c r="R116">
        <f>IFERROR(INDEX(Registre!$B$2:$B$1999,MATCH(R$1&amp;"|"&amp;(ROW()-1),Registre!$AA$2:$AA$1999,0)),"")</f>
        <v/>
      </c>
      <c r="S116">
        <f>IFERROR(INDEX(Registre!$B$2:$B$1999,MATCH(S$1&amp;"|"&amp;(ROW()-1),Registre!$AA$2:$AA$1999,0)),"")</f>
        <v/>
      </c>
      <c r="T116">
        <f>IFERROR(INDEX(Registre!$B$2:$B$1999,MATCH(T$1&amp;"|"&amp;(ROW()-1),Registre!$AA$2:$AA$1999,0)),"")</f>
        <v/>
      </c>
      <c r="U116">
        <f>IFERROR(INDEX(Registre!$B$2:$B$1999,MATCH(U$1&amp;"|"&amp;(ROW()-1),Registre!$AA$2:$AA$1999,0)),"")</f>
        <v/>
      </c>
      <c r="V116">
        <f>IFERROR(INDEX(Registre!$B$2:$B$1999,MATCH(V$1&amp;"|"&amp;(ROW()-1),Registre!$AA$2:$AA$1999,0)),"")</f>
        <v/>
      </c>
    </row>
    <row r="117">
      <c r="O117">
        <f>IFERROR(INDEX(Registre!$B$2:$B$1999,MATCH(O$1&amp;"|"&amp;(ROW()-1),Registre!$AA$2:$AA$1999,0)),"")</f>
        <v/>
      </c>
      <c r="P117">
        <f>IFERROR(INDEX(Registre!$B$2:$B$1999,MATCH(P$1&amp;"|"&amp;(ROW()-1),Registre!$AA$2:$AA$1999,0)),"")</f>
        <v/>
      </c>
      <c r="Q117">
        <f>IFERROR(INDEX(Registre!$B$2:$B$1999,MATCH(Q$1&amp;"|"&amp;(ROW()-1),Registre!$AA$2:$AA$1999,0)),"")</f>
        <v/>
      </c>
      <c r="R117">
        <f>IFERROR(INDEX(Registre!$B$2:$B$1999,MATCH(R$1&amp;"|"&amp;(ROW()-1),Registre!$AA$2:$AA$1999,0)),"")</f>
        <v/>
      </c>
      <c r="S117">
        <f>IFERROR(INDEX(Registre!$B$2:$B$1999,MATCH(S$1&amp;"|"&amp;(ROW()-1),Registre!$AA$2:$AA$1999,0)),"")</f>
        <v/>
      </c>
      <c r="T117">
        <f>IFERROR(INDEX(Registre!$B$2:$B$1999,MATCH(T$1&amp;"|"&amp;(ROW()-1),Registre!$AA$2:$AA$1999,0)),"")</f>
        <v/>
      </c>
      <c r="U117">
        <f>IFERROR(INDEX(Registre!$B$2:$B$1999,MATCH(U$1&amp;"|"&amp;(ROW()-1),Registre!$AA$2:$AA$1999,0)),"")</f>
        <v/>
      </c>
      <c r="V117">
        <f>IFERROR(INDEX(Registre!$B$2:$B$1999,MATCH(V$1&amp;"|"&amp;(ROW()-1),Registre!$AA$2:$AA$1999,0)),"")</f>
        <v/>
      </c>
    </row>
    <row r="118">
      <c r="O118">
        <f>IFERROR(INDEX(Registre!$B$2:$B$1999,MATCH(O$1&amp;"|"&amp;(ROW()-1),Registre!$AA$2:$AA$1999,0)),"")</f>
        <v/>
      </c>
      <c r="P118">
        <f>IFERROR(INDEX(Registre!$B$2:$B$1999,MATCH(P$1&amp;"|"&amp;(ROW()-1),Registre!$AA$2:$AA$1999,0)),"")</f>
        <v/>
      </c>
      <c r="Q118">
        <f>IFERROR(INDEX(Registre!$B$2:$B$1999,MATCH(Q$1&amp;"|"&amp;(ROW()-1),Registre!$AA$2:$AA$1999,0)),"")</f>
        <v/>
      </c>
      <c r="R118">
        <f>IFERROR(INDEX(Registre!$B$2:$B$1999,MATCH(R$1&amp;"|"&amp;(ROW()-1),Registre!$AA$2:$AA$1999,0)),"")</f>
        <v/>
      </c>
      <c r="S118">
        <f>IFERROR(INDEX(Registre!$B$2:$B$1999,MATCH(S$1&amp;"|"&amp;(ROW()-1),Registre!$AA$2:$AA$1999,0)),"")</f>
        <v/>
      </c>
      <c r="T118">
        <f>IFERROR(INDEX(Registre!$B$2:$B$1999,MATCH(T$1&amp;"|"&amp;(ROW()-1),Registre!$AA$2:$AA$1999,0)),"")</f>
        <v/>
      </c>
      <c r="U118">
        <f>IFERROR(INDEX(Registre!$B$2:$B$1999,MATCH(U$1&amp;"|"&amp;(ROW()-1),Registre!$AA$2:$AA$1999,0)),"")</f>
        <v/>
      </c>
      <c r="V118">
        <f>IFERROR(INDEX(Registre!$B$2:$B$1999,MATCH(V$1&amp;"|"&amp;(ROW()-1),Registre!$AA$2:$AA$1999,0)),"")</f>
        <v/>
      </c>
    </row>
    <row r="119">
      <c r="O119">
        <f>IFERROR(INDEX(Registre!$B$2:$B$1999,MATCH(O$1&amp;"|"&amp;(ROW()-1),Registre!$AA$2:$AA$1999,0)),"")</f>
        <v/>
      </c>
      <c r="P119">
        <f>IFERROR(INDEX(Registre!$B$2:$B$1999,MATCH(P$1&amp;"|"&amp;(ROW()-1),Registre!$AA$2:$AA$1999,0)),"")</f>
        <v/>
      </c>
      <c r="Q119">
        <f>IFERROR(INDEX(Registre!$B$2:$B$1999,MATCH(Q$1&amp;"|"&amp;(ROW()-1),Registre!$AA$2:$AA$1999,0)),"")</f>
        <v/>
      </c>
      <c r="R119">
        <f>IFERROR(INDEX(Registre!$B$2:$B$1999,MATCH(R$1&amp;"|"&amp;(ROW()-1),Registre!$AA$2:$AA$1999,0)),"")</f>
        <v/>
      </c>
      <c r="S119">
        <f>IFERROR(INDEX(Registre!$B$2:$B$1999,MATCH(S$1&amp;"|"&amp;(ROW()-1),Registre!$AA$2:$AA$1999,0)),"")</f>
        <v/>
      </c>
      <c r="T119">
        <f>IFERROR(INDEX(Registre!$B$2:$B$1999,MATCH(T$1&amp;"|"&amp;(ROW()-1),Registre!$AA$2:$AA$1999,0)),"")</f>
        <v/>
      </c>
      <c r="U119">
        <f>IFERROR(INDEX(Registre!$B$2:$B$1999,MATCH(U$1&amp;"|"&amp;(ROW()-1),Registre!$AA$2:$AA$1999,0)),"")</f>
        <v/>
      </c>
      <c r="V119">
        <f>IFERROR(INDEX(Registre!$B$2:$B$1999,MATCH(V$1&amp;"|"&amp;(ROW()-1),Registre!$AA$2:$AA$1999,0)),"")</f>
        <v/>
      </c>
    </row>
    <row r="120">
      <c r="O120">
        <f>IFERROR(INDEX(Registre!$B$2:$B$1999,MATCH(O$1&amp;"|"&amp;(ROW()-1),Registre!$AA$2:$AA$1999,0)),"")</f>
        <v/>
      </c>
      <c r="P120">
        <f>IFERROR(INDEX(Registre!$B$2:$B$1999,MATCH(P$1&amp;"|"&amp;(ROW()-1),Registre!$AA$2:$AA$1999,0)),"")</f>
        <v/>
      </c>
      <c r="Q120">
        <f>IFERROR(INDEX(Registre!$B$2:$B$1999,MATCH(Q$1&amp;"|"&amp;(ROW()-1),Registre!$AA$2:$AA$1999,0)),"")</f>
        <v/>
      </c>
      <c r="R120">
        <f>IFERROR(INDEX(Registre!$B$2:$B$1999,MATCH(R$1&amp;"|"&amp;(ROW()-1),Registre!$AA$2:$AA$1999,0)),"")</f>
        <v/>
      </c>
      <c r="S120">
        <f>IFERROR(INDEX(Registre!$B$2:$B$1999,MATCH(S$1&amp;"|"&amp;(ROW()-1),Registre!$AA$2:$AA$1999,0)),"")</f>
        <v/>
      </c>
      <c r="T120">
        <f>IFERROR(INDEX(Registre!$B$2:$B$1999,MATCH(T$1&amp;"|"&amp;(ROW()-1),Registre!$AA$2:$AA$1999,0)),"")</f>
        <v/>
      </c>
      <c r="U120">
        <f>IFERROR(INDEX(Registre!$B$2:$B$1999,MATCH(U$1&amp;"|"&amp;(ROW()-1),Registre!$AA$2:$AA$1999,0)),"")</f>
        <v/>
      </c>
      <c r="V120">
        <f>IFERROR(INDEX(Registre!$B$2:$B$1999,MATCH(V$1&amp;"|"&amp;(ROW()-1),Registre!$AA$2:$AA$1999,0)),"")</f>
        <v/>
      </c>
    </row>
    <row r="121">
      <c r="O121">
        <f>IFERROR(INDEX(Registre!$B$2:$B$1999,MATCH(O$1&amp;"|"&amp;(ROW()-1),Registre!$AA$2:$AA$1999,0)),"")</f>
        <v/>
      </c>
      <c r="P121">
        <f>IFERROR(INDEX(Registre!$B$2:$B$1999,MATCH(P$1&amp;"|"&amp;(ROW()-1),Registre!$AA$2:$AA$1999,0)),"")</f>
        <v/>
      </c>
      <c r="Q121">
        <f>IFERROR(INDEX(Registre!$B$2:$B$1999,MATCH(Q$1&amp;"|"&amp;(ROW()-1),Registre!$AA$2:$AA$1999,0)),"")</f>
        <v/>
      </c>
      <c r="R121">
        <f>IFERROR(INDEX(Registre!$B$2:$B$1999,MATCH(R$1&amp;"|"&amp;(ROW()-1),Registre!$AA$2:$AA$1999,0)),"")</f>
        <v/>
      </c>
      <c r="S121">
        <f>IFERROR(INDEX(Registre!$B$2:$B$1999,MATCH(S$1&amp;"|"&amp;(ROW()-1),Registre!$AA$2:$AA$1999,0)),"")</f>
        <v/>
      </c>
      <c r="T121">
        <f>IFERROR(INDEX(Registre!$B$2:$B$1999,MATCH(T$1&amp;"|"&amp;(ROW()-1),Registre!$AA$2:$AA$1999,0)),"")</f>
        <v/>
      </c>
      <c r="U121">
        <f>IFERROR(INDEX(Registre!$B$2:$B$1999,MATCH(U$1&amp;"|"&amp;(ROW()-1),Registre!$AA$2:$AA$1999,0)),"")</f>
        <v/>
      </c>
      <c r="V121">
        <f>IFERROR(INDEX(Registre!$B$2:$B$1999,MATCH(V$1&amp;"|"&amp;(ROW()-1),Registre!$AA$2:$AA$1999,0)),"")</f>
        <v/>
      </c>
    </row>
    <row r="122">
      <c r="O122">
        <f>IFERROR(INDEX(Registre!$B$2:$B$1999,MATCH(O$1&amp;"|"&amp;(ROW()-1),Registre!$AA$2:$AA$1999,0)),"")</f>
        <v/>
      </c>
      <c r="P122">
        <f>IFERROR(INDEX(Registre!$B$2:$B$1999,MATCH(P$1&amp;"|"&amp;(ROW()-1),Registre!$AA$2:$AA$1999,0)),"")</f>
        <v/>
      </c>
      <c r="Q122">
        <f>IFERROR(INDEX(Registre!$B$2:$B$1999,MATCH(Q$1&amp;"|"&amp;(ROW()-1),Registre!$AA$2:$AA$1999,0)),"")</f>
        <v/>
      </c>
      <c r="R122">
        <f>IFERROR(INDEX(Registre!$B$2:$B$1999,MATCH(R$1&amp;"|"&amp;(ROW()-1),Registre!$AA$2:$AA$1999,0)),"")</f>
        <v/>
      </c>
      <c r="S122">
        <f>IFERROR(INDEX(Registre!$B$2:$B$1999,MATCH(S$1&amp;"|"&amp;(ROW()-1),Registre!$AA$2:$AA$1999,0)),"")</f>
        <v/>
      </c>
      <c r="T122">
        <f>IFERROR(INDEX(Registre!$B$2:$B$1999,MATCH(T$1&amp;"|"&amp;(ROW()-1),Registre!$AA$2:$AA$1999,0)),"")</f>
        <v/>
      </c>
      <c r="U122">
        <f>IFERROR(INDEX(Registre!$B$2:$B$1999,MATCH(U$1&amp;"|"&amp;(ROW()-1),Registre!$AA$2:$AA$1999,0)),"")</f>
        <v/>
      </c>
      <c r="V122">
        <f>IFERROR(INDEX(Registre!$B$2:$B$1999,MATCH(V$1&amp;"|"&amp;(ROW()-1),Registre!$AA$2:$AA$1999,0)),"")</f>
        <v/>
      </c>
    </row>
    <row r="123">
      <c r="O123">
        <f>IFERROR(INDEX(Registre!$B$2:$B$1999,MATCH(O$1&amp;"|"&amp;(ROW()-1),Registre!$AA$2:$AA$1999,0)),"")</f>
        <v/>
      </c>
      <c r="P123">
        <f>IFERROR(INDEX(Registre!$B$2:$B$1999,MATCH(P$1&amp;"|"&amp;(ROW()-1),Registre!$AA$2:$AA$1999,0)),"")</f>
        <v/>
      </c>
      <c r="Q123">
        <f>IFERROR(INDEX(Registre!$B$2:$B$1999,MATCH(Q$1&amp;"|"&amp;(ROW()-1),Registre!$AA$2:$AA$1999,0)),"")</f>
        <v/>
      </c>
      <c r="R123">
        <f>IFERROR(INDEX(Registre!$B$2:$B$1999,MATCH(R$1&amp;"|"&amp;(ROW()-1),Registre!$AA$2:$AA$1999,0)),"")</f>
        <v/>
      </c>
      <c r="S123">
        <f>IFERROR(INDEX(Registre!$B$2:$B$1999,MATCH(S$1&amp;"|"&amp;(ROW()-1),Registre!$AA$2:$AA$1999,0)),"")</f>
        <v/>
      </c>
      <c r="T123">
        <f>IFERROR(INDEX(Registre!$B$2:$B$1999,MATCH(T$1&amp;"|"&amp;(ROW()-1),Registre!$AA$2:$AA$1999,0)),"")</f>
        <v/>
      </c>
      <c r="U123">
        <f>IFERROR(INDEX(Registre!$B$2:$B$1999,MATCH(U$1&amp;"|"&amp;(ROW()-1),Registre!$AA$2:$AA$1999,0)),"")</f>
        <v/>
      </c>
      <c r="V123">
        <f>IFERROR(INDEX(Registre!$B$2:$B$1999,MATCH(V$1&amp;"|"&amp;(ROW()-1),Registre!$AA$2:$AA$1999,0)),"")</f>
        <v/>
      </c>
    </row>
    <row r="124">
      <c r="O124">
        <f>IFERROR(INDEX(Registre!$B$2:$B$1999,MATCH(O$1&amp;"|"&amp;(ROW()-1),Registre!$AA$2:$AA$1999,0)),"")</f>
        <v/>
      </c>
      <c r="P124">
        <f>IFERROR(INDEX(Registre!$B$2:$B$1999,MATCH(P$1&amp;"|"&amp;(ROW()-1),Registre!$AA$2:$AA$1999,0)),"")</f>
        <v/>
      </c>
      <c r="Q124">
        <f>IFERROR(INDEX(Registre!$B$2:$B$1999,MATCH(Q$1&amp;"|"&amp;(ROW()-1),Registre!$AA$2:$AA$1999,0)),"")</f>
        <v/>
      </c>
      <c r="R124">
        <f>IFERROR(INDEX(Registre!$B$2:$B$1999,MATCH(R$1&amp;"|"&amp;(ROW()-1),Registre!$AA$2:$AA$1999,0)),"")</f>
        <v/>
      </c>
      <c r="S124">
        <f>IFERROR(INDEX(Registre!$B$2:$B$1999,MATCH(S$1&amp;"|"&amp;(ROW()-1),Registre!$AA$2:$AA$1999,0)),"")</f>
        <v/>
      </c>
      <c r="T124">
        <f>IFERROR(INDEX(Registre!$B$2:$B$1999,MATCH(T$1&amp;"|"&amp;(ROW()-1),Registre!$AA$2:$AA$1999,0)),"")</f>
        <v/>
      </c>
      <c r="U124">
        <f>IFERROR(INDEX(Registre!$B$2:$B$1999,MATCH(U$1&amp;"|"&amp;(ROW()-1),Registre!$AA$2:$AA$1999,0)),"")</f>
        <v/>
      </c>
      <c r="V124">
        <f>IFERROR(INDEX(Registre!$B$2:$B$1999,MATCH(V$1&amp;"|"&amp;(ROW()-1),Registre!$AA$2:$AA$1999,0)),"")</f>
        <v/>
      </c>
    </row>
    <row r="125">
      <c r="O125">
        <f>IFERROR(INDEX(Registre!$B$2:$B$1999,MATCH(O$1&amp;"|"&amp;(ROW()-1),Registre!$AA$2:$AA$1999,0)),"")</f>
        <v/>
      </c>
      <c r="P125">
        <f>IFERROR(INDEX(Registre!$B$2:$B$1999,MATCH(P$1&amp;"|"&amp;(ROW()-1),Registre!$AA$2:$AA$1999,0)),"")</f>
        <v/>
      </c>
      <c r="Q125">
        <f>IFERROR(INDEX(Registre!$B$2:$B$1999,MATCH(Q$1&amp;"|"&amp;(ROW()-1),Registre!$AA$2:$AA$1999,0)),"")</f>
        <v/>
      </c>
      <c r="R125">
        <f>IFERROR(INDEX(Registre!$B$2:$B$1999,MATCH(R$1&amp;"|"&amp;(ROW()-1),Registre!$AA$2:$AA$1999,0)),"")</f>
        <v/>
      </c>
      <c r="S125">
        <f>IFERROR(INDEX(Registre!$B$2:$B$1999,MATCH(S$1&amp;"|"&amp;(ROW()-1),Registre!$AA$2:$AA$1999,0)),"")</f>
        <v/>
      </c>
      <c r="T125">
        <f>IFERROR(INDEX(Registre!$B$2:$B$1999,MATCH(T$1&amp;"|"&amp;(ROW()-1),Registre!$AA$2:$AA$1999,0)),"")</f>
        <v/>
      </c>
      <c r="U125">
        <f>IFERROR(INDEX(Registre!$B$2:$B$1999,MATCH(U$1&amp;"|"&amp;(ROW()-1),Registre!$AA$2:$AA$1999,0)),"")</f>
        <v/>
      </c>
      <c r="V125">
        <f>IFERROR(INDEX(Registre!$B$2:$B$1999,MATCH(V$1&amp;"|"&amp;(ROW()-1),Registre!$AA$2:$AA$1999,0)),"")</f>
        <v/>
      </c>
    </row>
    <row r="126">
      <c r="O126">
        <f>IFERROR(INDEX(Registre!$B$2:$B$1999,MATCH(O$1&amp;"|"&amp;(ROW()-1),Registre!$AA$2:$AA$1999,0)),"")</f>
        <v/>
      </c>
      <c r="P126">
        <f>IFERROR(INDEX(Registre!$B$2:$B$1999,MATCH(P$1&amp;"|"&amp;(ROW()-1),Registre!$AA$2:$AA$1999,0)),"")</f>
        <v/>
      </c>
      <c r="Q126">
        <f>IFERROR(INDEX(Registre!$B$2:$B$1999,MATCH(Q$1&amp;"|"&amp;(ROW()-1),Registre!$AA$2:$AA$1999,0)),"")</f>
        <v/>
      </c>
      <c r="R126">
        <f>IFERROR(INDEX(Registre!$B$2:$B$1999,MATCH(R$1&amp;"|"&amp;(ROW()-1),Registre!$AA$2:$AA$1999,0)),"")</f>
        <v/>
      </c>
      <c r="S126">
        <f>IFERROR(INDEX(Registre!$B$2:$B$1999,MATCH(S$1&amp;"|"&amp;(ROW()-1),Registre!$AA$2:$AA$1999,0)),"")</f>
        <v/>
      </c>
      <c r="T126">
        <f>IFERROR(INDEX(Registre!$B$2:$B$1999,MATCH(T$1&amp;"|"&amp;(ROW()-1),Registre!$AA$2:$AA$1999,0)),"")</f>
        <v/>
      </c>
      <c r="U126">
        <f>IFERROR(INDEX(Registre!$B$2:$B$1999,MATCH(U$1&amp;"|"&amp;(ROW()-1),Registre!$AA$2:$AA$1999,0)),"")</f>
        <v/>
      </c>
      <c r="V126">
        <f>IFERROR(INDEX(Registre!$B$2:$B$1999,MATCH(V$1&amp;"|"&amp;(ROW()-1),Registre!$AA$2:$AA$1999,0)),"")</f>
        <v/>
      </c>
    </row>
    <row r="127">
      <c r="O127">
        <f>IFERROR(INDEX(Registre!$B$2:$B$1999,MATCH(O$1&amp;"|"&amp;(ROW()-1),Registre!$AA$2:$AA$1999,0)),"")</f>
        <v/>
      </c>
      <c r="P127">
        <f>IFERROR(INDEX(Registre!$B$2:$B$1999,MATCH(P$1&amp;"|"&amp;(ROW()-1),Registre!$AA$2:$AA$1999,0)),"")</f>
        <v/>
      </c>
      <c r="Q127">
        <f>IFERROR(INDEX(Registre!$B$2:$B$1999,MATCH(Q$1&amp;"|"&amp;(ROW()-1),Registre!$AA$2:$AA$1999,0)),"")</f>
        <v/>
      </c>
      <c r="R127">
        <f>IFERROR(INDEX(Registre!$B$2:$B$1999,MATCH(R$1&amp;"|"&amp;(ROW()-1),Registre!$AA$2:$AA$1999,0)),"")</f>
        <v/>
      </c>
      <c r="S127">
        <f>IFERROR(INDEX(Registre!$B$2:$B$1999,MATCH(S$1&amp;"|"&amp;(ROW()-1),Registre!$AA$2:$AA$1999,0)),"")</f>
        <v/>
      </c>
      <c r="T127">
        <f>IFERROR(INDEX(Registre!$B$2:$B$1999,MATCH(T$1&amp;"|"&amp;(ROW()-1),Registre!$AA$2:$AA$1999,0)),"")</f>
        <v/>
      </c>
      <c r="U127">
        <f>IFERROR(INDEX(Registre!$B$2:$B$1999,MATCH(U$1&amp;"|"&amp;(ROW()-1),Registre!$AA$2:$AA$1999,0)),"")</f>
        <v/>
      </c>
      <c r="V127">
        <f>IFERROR(INDEX(Registre!$B$2:$B$1999,MATCH(V$1&amp;"|"&amp;(ROW()-1),Registre!$AA$2:$AA$1999,0)),"")</f>
        <v/>
      </c>
    </row>
    <row r="128">
      <c r="O128">
        <f>IFERROR(INDEX(Registre!$B$2:$B$1999,MATCH(O$1&amp;"|"&amp;(ROW()-1),Registre!$AA$2:$AA$1999,0)),"")</f>
        <v/>
      </c>
      <c r="P128">
        <f>IFERROR(INDEX(Registre!$B$2:$B$1999,MATCH(P$1&amp;"|"&amp;(ROW()-1),Registre!$AA$2:$AA$1999,0)),"")</f>
        <v/>
      </c>
      <c r="Q128">
        <f>IFERROR(INDEX(Registre!$B$2:$B$1999,MATCH(Q$1&amp;"|"&amp;(ROW()-1),Registre!$AA$2:$AA$1999,0)),"")</f>
        <v/>
      </c>
      <c r="R128">
        <f>IFERROR(INDEX(Registre!$B$2:$B$1999,MATCH(R$1&amp;"|"&amp;(ROW()-1),Registre!$AA$2:$AA$1999,0)),"")</f>
        <v/>
      </c>
      <c r="S128">
        <f>IFERROR(INDEX(Registre!$B$2:$B$1999,MATCH(S$1&amp;"|"&amp;(ROW()-1),Registre!$AA$2:$AA$1999,0)),"")</f>
        <v/>
      </c>
      <c r="T128">
        <f>IFERROR(INDEX(Registre!$B$2:$B$1999,MATCH(T$1&amp;"|"&amp;(ROW()-1),Registre!$AA$2:$AA$1999,0)),"")</f>
        <v/>
      </c>
      <c r="U128">
        <f>IFERROR(INDEX(Registre!$B$2:$B$1999,MATCH(U$1&amp;"|"&amp;(ROW()-1),Registre!$AA$2:$AA$1999,0)),"")</f>
        <v/>
      </c>
      <c r="V128">
        <f>IFERROR(INDEX(Registre!$B$2:$B$1999,MATCH(V$1&amp;"|"&amp;(ROW()-1),Registre!$AA$2:$AA$1999,0)),"")</f>
        <v/>
      </c>
    </row>
    <row r="129">
      <c r="O129">
        <f>IFERROR(INDEX(Registre!$B$2:$B$1999,MATCH(O$1&amp;"|"&amp;(ROW()-1),Registre!$AA$2:$AA$1999,0)),"")</f>
        <v/>
      </c>
      <c r="P129">
        <f>IFERROR(INDEX(Registre!$B$2:$B$1999,MATCH(P$1&amp;"|"&amp;(ROW()-1),Registre!$AA$2:$AA$1999,0)),"")</f>
        <v/>
      </c>
      <c r="Q129">
        <f>IFERROR(INDEX(Registre!$B$2:$B$1999,MATCH(Q$1&amp;"|"&amp;(ROW()-1),Registre!$AA$2:$AA$1999,0)),"")</f>
        <v/>
      </c>
      <c r="R129">
        <f>IFERROR(INDEX(Registre!$B$2:$B$1999,MATCH(R$1&amp;"|"&amp;(ROW()-1),Registre!$AA$2:$AA$1999,0)),"")</f>
        <v/>
      </c>
      <c r="S129">
        <f>IFERROR(INDEX(Registre!$B$2:$B$1999,MATCH(S$1&amp;"|"&amp;(ROW()-1),Registre!$AA$2:$AA$1999,0)),"")</f>
        <v/>
      </c>
      <c r="T129">
        <f>IFERROR(INDEX(Registre!$B$2:$B$1999,MATCH(T$1&amp;"|"&amp;(ROW()-1),Registre!$AA$2:$AA$1999,0)),"")</f>
        <v/>
      </c>
      <c r="U129">
        <f>IFERROR(INDEX(Registre!$B$2:$B$1999,MATCH(U$1&amp;"|"&amp;(ROW()-1),Registre!$AA$2:$AA$1999,0)),"")</f>
        <v/>
      </c>
      <c r="V129">
        <f>IFERROR(INDEX(Registre!$B$2:$B$1999,MATCH(V$1&amp;"|"&amp;(ROW()-1),Registre!$AA$2:$AA$1999,0)),"")</f>
        <v/>
      </c>
    </row>
    <row r="130">
      <c r="O130">
        <f>IFERROR(INDEX(Registre!$B$2:$B$1999,MATCH(O$1&amp;"|"&amp;(ROW()-1),Registre!$AA$2:$AA$1999,0)),"")</f>
        <v/>
      </c>
      <c r="P130">
        <f>IFERROR(INDEX(Registre!$B$2:$B$1999,MATCH(P$1&amp;"|"&amp;(ROW()-1),Registre!$AA$2:$AA$1999,0)),"")</f>
        <v/>
      </c>
      <c r="Q130">
        <f>IFERROR(INDEX(Registre!$B$2:$B$1999,MATCH(Q$1&amp;"|"&amp;(ROW()-1),Registre!$AA$2:$AA$1999,0)),"")</f>
        <v/>
      </c>
      <c r="R130">
        <f>IFERROR(INDEX(Registre!$B$2:$B$1999,MATCH(R$1&amp;"|"&amp;(ROW()-1),Registre!$AA$2:$AA$1999,0)),"")</f>
        <v/>
      </c>
      <c r="S130">
        <f>IFERROR(INDEX(Registre!$B$2:$B$1999,MATCH(S$1&amp;"|"&amp;(ROW()-1),Registre!$AA$2:$AA$1999,0)),"")</f>
        <v/>
      </c>
      <c r="T130">
        <f>IFERROR(INDEX(Registre!$B$2:$B$1999,MATCH(T$1&amp;"|"&amp;(ROW()-1),Registre!$AA$2:$AA$1999,0)),"")</f>
        <v/>
      </c>
      <c r="U130">
        <f>IFERROR(INDEX(Registre!$B$2:$B$1999,MATCH(U$1&amp;"|"&amp;(ROW()-1),Registre!$AA$2:$AA$1999,0)),"")</f>
        <v/>
      </c>
      <c r="V130">
        <f>IFERROR(INDEX(Registre!$B$2:$B$1999,MATCH(V$1&amp;"|"&amp;(ROW()-1),Registre!$AA$2:$AA$1999,0)),"")</f>
        <v/>
      </c>
    </row>
    <row r="131">
      <c r="O131">
        <f>IFERROR(INDEX(Registre!$B$2:$B$1999,MATCH(O$1&amp;"|"&amp;(ROW()-1),Registre!$AA$2:$AA$1999,0)),"")</f>
        <v/>
      </c>
      <c r="P131">
        <f>IFERROR(INDEX(Registre!$B$2:$B$1999,MATCH(P$1&amp;"|"&amp;(ROW()-1),Registre!$AA$2:$AA$1999,0)),"")</f>
        <v/>
      </c>
      <c r="Q131">
        <f>IFERROR(INDEX(Registre!$B$2:$B$1999,MATCH(Q$1&amp;"|"&amp;(ROW()-1),Registre!$AA$2:$AA$1999,0)),"")</f>
        <v/>
      </c>
      <c r="R131">
        <f>IFERROR(INDEX(Registre!$B$2:$B$1999,MATCH(R$1&amp;"|"&amp;(ROW()-1),Registre!$AA$2:$AA$1999,0)),"")</f>
        <v/>
      </c>
      <c r="S131">
        <f>IFERROR(INDEX(Registre!$B$2:$B$1999,MATCH(S$1&amp;"|"&amp;(ROW()-1),Registre!$AA$2:$AA$1999,0)),"")</f>
        <v/>
      </c>
      <c r="T131">
        <f>IFERROR(INDEX(Registre!$B$2:$B$1999,MATCH(T$1&amp;"|"&amp;(ROW()-1),Registre!$AA$2:$AA$1999,0)),"")</f>
        <v/>
      </c>
      <c r="U131">
        <f>IFERROR(INDEX(Registre!$B$2:$B$1999,MATCH(U$1&amp;"|"&amp;(ROW()-1),Registre!$AA$2:$AA$1999,0)),"")</f>
        <v/>
      </c>
      <c r="V131">
        <f>IFERROR(INDEX(Registre!$B$2:$B$1999,MATCH(V$1&amp;"|"&amp;(ROW()-1),Registre!$AA$2:$AA$1999,0)),"")</f>
        <v/>
      </c>
    </row>
    <row r="132">
      <c r="O132">
        <f>IFERROR(INDEX(Registre!$B$2:$B$1999,MATCH(O$1&amp;"|"&amp;(ROW()-1),Registre!$AA$2:$AA$1999,0)),"")</f>
        <v/>
      </c>
      <c r="P132">
        <f>IFERROR(INDEX(Registre!$B$2:$B$1999,MATCH(P$1&amp;"|"&amp;(ROW()-1),Registre!$AA$2:$AA$1999,0)),"")</f>
        <v/>
      </c>
      <c r="Q132">
        <f>IFERROR(INDEX(Registre!$B$2:$B$1999,MATCH(Q$1&amp;"|"&amp;(ROW()-1),Registre!$AA$2:$AA$1999,0)),"")</f>
        <v/>
      </c>
      <c r="R132">
        <f>IFERROR(INDEX(Registre!$B$2:$B$1999,MATCH(R$1&amp;"|"&amp;(ROW()-1),Registre!$AA$2:$AA$1999,0)),"")</f>
        <v/>
      </c>
      <c r="S132">
        <f>IFERROR(INDEX(Registre!$B$2:$B$1999,MATCH(S$1&amp;"|"&amp;(ROW()-1),Registre!$AA$2:$AA$1999,0)),"")</f>
        <v/>
      </c>
      <c r="T132">
        <f>IFERROR(INDEX(Registre!$B$2:$B$1999,MATCH(T$1&amp;"|"&amp;(ROW()-1),Registre!$AA$2:$AA$1999,0)),"")</f>
        <v/>
      </c>
      <c r="U132">
        <f>IFERROR(INDEX(Registre!$B$2:$B$1999,MATCH(U$1&amp;"|"&amp;(ROW()-1),Registre!$AA$2:$AA$1999,0)),"")</f>
        <v/>
      </c>
      <c r="V132">
        <f>IFERROR(INDEX(Registre!$B$2:$B$1999,MATCH(V$1&amp;"|"&amp;(ROW()-1),Registre!$AA$2:$AA$1999,0)),"")</f>
        <v/>
      </c>
    </row>
    <row r="133">
      <c r="O133">
        <f>IFERROR(INDEX(Registre!$B$2:$B$1999,MATCH(O$1&amp;"|"&amp;(ROW()-1),Registre!$AA$2:$AA$1999,0)),"")</f>
        <v/>
      </c>
      <c r="P133">
        <f>IFERROR(INDEX(Registre!$B$2:$B$1999,MATCH(P$1&amp;"|"&amp;(ROW()-1),Registre!$AA$2:$AA$1999,0)),"")</f>
        <v/>
      </c>
      <c r="Q133">
        <f>IFERROR(INDEX(Registre!$B$2:$B$1999,MATCH(Q$1&amp;"|"&amp;(ROW()-1),Registre!$AA$2:$AA$1999,0)),"")</f>
        <v/>
      </c>
      <c r="R133">
        <f>IFERROR(INDEX(Registre!$B$2:$B$1999,MATCH(R$1&amp;"|"&amp;(ROW()-1),Registre!$AA$2:$AA$1999,0)),"")</f>
        <v/>
      </c>
      <c r="S133">
        <f>IFERROR(INDEX(Registre!$B$2:$B$1999,MATCH(S$1&amp;"|"&amp;(ROW()-1),Registre!$AA$2:$AA$1999,0)),"")</f>
        <v/>
      </c>
      <c r="T133">
        <f>IFERROR(INDEX(Registre!$B$2:$B$1999,MATCH(T$1&amp;"|"&amp;(ROW()-1),Registre!$AA$2:$AA$1999,0)),"")</f>
        <v/>
      </c>
      <c r="U133">
        <f>IFERROR(INDEX(Registre!$B$2:$B$1999,MATCH(U$1&amp;"|"&amp;(ROW()-1),Registre!$AA$2:$AA$1999,0)),"")</f>
        <v/>
      </c>
      <c r="V133">
        <f>IFERROR(INDEX(Registre!$B$2:$B$1999,MATCH(V$1&amp;"|"&amp;(ROW()-1),Registre!$AA$2:$AA$1999,0)),"")</f>
        <v/>
      </c>
    </row>
    <row r="134">
      <c r="O134">
        <f>IFERROR(INDEX(Registre!$B$2:$B$1999,MATCH(O$1&amp;"|"&amp;(ROW()-1),Registre!$AA$2:$AA$1999,0)),"")</f>
        <v/>
      </c>
      <c r="P134">
        <f>IFERROR(INDEX(Registre!$B$2:$B$1999,MATCH(P$1&amp;"|"&amp;(ROW()-1),Registre!$AA$2:$AA$1999,0)),"")</f>
        <v/>
      </c>
      <c r="Q134">
        <f>IFERROR(INDEX(Registre!$B$2:$B$1999,MATCH(Q$1&amp;"|"&amp;(ROW()-1),Registre!$AA$2:$AA$1999,0)),"")</f>
        <v/>
      </c>
      <c r="R134">
        <f>IFERROR(INDEX(Registre!$B$2:$B$1999,MATCH(R$1&amp;"|"&amp;(ROW()-1),Registre!$AA$2:$AA$1999,0)),"")</f>
        <v/>
      </c>
      <c r="S134">
        <f>IFERROR(INDEX(Registre!$B$2:$B$1999,MATCH(S$1&amp;"|"&amp;(ROW()-1),Registre!$AA$2:$AA$1999,0)),"")</f>
        <v/>
      </c>
      <c r="T134">
        <f>IFERROR(INDEX(Registre!$B$2:$B$1999,MATCH(T$1&amp;"|"&amp;(ROW()-1),Registre!$AA$2:$AA$1999,0)),"")</f>
        <v/>
      </c>
      <c r="U134">
        <f>IFERROR(INDEX(Registre!$B$2:$B$1999,MATCH(U$1&amp;"|"&amp;(ROW()-1),Registre!$AA$2:$AA$1999,0)),"")</f>
        <v/>
      </c>
      <c r="V134">
        <f>IFERROR(INDEX(Registre!$B$2:$B$1999,MATCH(V$1&amp;"|"&amp;(ROW()-1),Registre!$AA$2:$AA$1999,0)),"")</f>
        <v/>
      </c>
    </row>
    <row r="135">
      <c r="O135">
        <f>IFERROR(INDEX(Registre!$B$2:$B$1999,MATCH(O$1&amp;"|"&amp;(ROW()-1),Registre!$AA$2:$AA$1999,0)),"")</f>
        <v/>
      </c>
      <c r="P135">
        <f>IFERROR(INDEX(Registre!$B$2:$B$1999,MATCH(P$1&amp;"|"&amp;(ROW()-1),Registre!$AA$2:$AA$1999,0)),"")</f>
        <v/>
      </c>
      <c r="Q135">
        <f>IFERROR(INDEX(Registre!$B$2:$B$1999,MATCH(Q$1&amp;"|"&amp;(ROW()-1),Registre!$AA$2:$AA$1999,0)),"")</f>
        <v/>
      </c>
      <c r="R135">
        <f>IFERROR(INDEX(Registre!$B$2:$B$1999,MATCH(R$1&amp;"|"&amp;(ROW()-1),Registre!$AA$2:$AA$1999,0)),"")</f>
        <v/>
      </c>
      <c r="S135">
        <f>IFERROR(INDEX(Registre!$B$2:$B$1999,MATCH(S$1&amp;"|"&amp;(ROW()-1),Registre!$AA$2:$AA$1999,0)),"")</f>
        <v/>
      </c>
      <c r="T135">
        <f>IFERROR(INDEX(Registre!$B$2:$B$1999,MATCH(T$1&amp;"|"&amp;(ROW()-1),Registre!$AA$2:$AA$1999,0)),"")</f>
        <v/>
      </c>
      <c r="U135">
        <f>IFERROR(INDEX(Registre!$B$2:$B$1999,MATCH(U$1&amp;"|"&amp;(ROW()-1),Registre!$AA$2:$AA$1999,0)),"")</f>
        <v/>
      </c>
      <c r="V135">
        <f>IFERROR(INDEX(Registre!$B$2:$B$1999,MATCH(V$1&amp;"|"&amp;(ROW()-1),Registre!$AA$2:$AA$1999,0)),"")</f>
        <v/>
      </c>
    </row>
    <row r="136">
      <c r="O136">
        <f>IFERROR(INDEX(Registre!$B$2:$B$1999,MATCH(O$1&amp;"|"&amp;(ROW()-1),Registre!$AA$2:$AA$1999,0)),"")</f>
        <v/>
      </c>
      <c r="P136">
        <f>IFERROR(INDEX(Registre!$B$2:$B$1999,MATCH(P$1&amp;"|"&amp;(ROW()-1),Registre!$AA$2:$AA$1999,0)),"")</f>
        <v/>
      </c>
      <c r="Q136">
        <f>IFERROR(INDEX(Registre!$B$2:$B$1999,MATCH(Q$1&amp;"|"&amp;(ROW()-1),Registre!$AA$2:$AA$1999,0)),"")</f>
        <v/>
      </c>
      <c r="R136">
        <f>IFERROR(INDEX(Registre!$B$2:$B$1999,MATCH(R$1&amp;"|"&amp;(ROW()-1),Registre!$AA$2:$AA$1999,0)),"")</f>
        <v/>
      </c>
      <c r="S136">
        <f>IFERROR(INDEX(Registre!$B$2:$B$1999,MATCH(S$1&amp;"|"&amp;(ROW()-1),Registre!$AA$2:$AA$1999,0)),"")</f>
        <v/>
      </c>
      <c r="T136">
        <f>IFERROR(INDEX(Registre!$B$2:$B$1999,MATCH(T$1&amp;"|"&amp;(ROW()-1),Registre!$AA$2:$AA$1999,0)),"")</f>
        <v/>
      </c>
      <c r="U136">
        <f>IFERROR(INDEX(Registre!$B$2:$B$1999,MATCH(U$1&amp;"|"&amp;(ROW()-1),Registre!$AA$2:$AA$1999,0)),"")</f>
        <v/>
      </c>
      <c r="V136">
        <f>IFERROR(INDEX(Registre!$B$2:$B$1999,MATCH(V$1&amp;"|"&amp;(ROW()-1),Registre!$AA$2:$AA$1999,0)),"")</f>
        <v/>
      </c>
    </row>
    <row r="137">
      <c r="O137">
        <f>IFERROR(INDEX(Registre!$B$2:$B$1999,MATCH(O$1&amp;"|"&amp;(ROW()-1),Registre!$AA$2:$AA$1999,0)),"")</f>
        <v/>
      </c>
      <c r="P137">
        <f>IFERROR(INDEX(Registre!$B$2:$B$1999,MATCH(P$1&amp;"|"&amp;(ROW()-1),Registre!$AA$2:$AA$1999,0)),"")</f>
        <v/>
      </c>
      <c r="Q137">
        <f>IFERROR(INDEX(Registre!$B$2:$B$1999,MATCH(Q$1&amp;"|"&amp;(ROW()-1),Registre!$AA$2:$AA$1999,0)),"")</f>
        <v/>
      </c>
      <c r="R137">
        <f>IFERROR(INDEX(Registre!$B$2:$B$1999,MATCH(R$1&amp;"|"&amp;(ROW()-1),Registre!$AA$2:$AA$1999,0)),"")</f>
        <v/>
      </c>
      <c r="S137">
        <f>IFERROR(INDEX(Registre!$B$2:$B$1999,MATCH(S$1&amp;"|"&amp;(ROW()-1),Registre!$AA$2:$AA$1999,0)),"")</f>
        <v/>
      </c>
      <c r="T137">
        <f>IFERROR(INDEX(Registre!$B$2:$B$1999,MATCH(T$1&amp;"|"&amp;(ROW()-1),Registre!$AA$2:$AA$1999,0)),"")</f>
        <v/>
      </c>
      <c r="U137">
        <f>IFERROR(INDEX(Registre!$B$2:$B$1999,MATCH(U$1&amp;"|"&amp;(ROW()-1),Registre!$AA$2:$AA$1999,0)),"")</f>
        <v/>
      </c>
      <c r="V137">
        <f>IFERROR(INDEX(Registre!$B$2:$B$1999,MATCH(V$1&amp;"|"&amp;(ROW()-1),Registre!$AA$2:$AA$1999,0)),"")</f>
        <v/>
      </c>
    </row>
    <row r="138">
      <c r="O138">
        <f>IFERROR(INDEX(Registre!$B$2:$B$1999,MATCH(O$1&amp;"|"&amp;(ROW()-1),Registre!$AA$2:$AA$1999,0)),"")</f>
        <v/>
      </c>
      <c r="P138">
        <f>IFERROR(INDEX(Registre!$B$2:$B$1999,MATCH(P$1&amp;"|"&amp;(ROW()-1),Registre!$AA$2:$AA$1999,0)),"")</f>
        <v/>
      </c>
      <c r="Q138">
        <f>IFERROR(INDEX(Registre!$B$2:$B$1999,MATCH(Q$1&amp;"|"&amp;(ROW()-1),Registre!$AA$2:$AA$1999,0)),"")</f>
        <v/>
      </c>
      <c r="R138">
        <f>IFERROR(INDEX(Registre!$B$2:$B$1999,MATCH(R$1&amp;"|"&amp;(ROW()-1),Registre!$AA$2:$AA$1999,0)),"")</f>
        <v/>
      </c>
      <c r="S138">
        <f>IFERROR(INDEX(Registre!$B$2:$B$1999,MATCH(S$1&amp;"|"&amp;(ROW()-1),Registre!$AA$2:$AA$1999,0)),"")</f>
        <v/>
      </c>
      <c r="T138">
        <f>IFERROR(INDEX(Registre!$B$2:$B$1999,MATCH(T$1&amp;"|"&amp;(ROW()-1),Registre!$AA$2:$AA$1999,0)),"")</f>
        <v/>
      </c>
      <c r="U138">
        <f>IFERROR(INDEX(Registre!$B$2:$B$1999,MATCH(U$1&amp;"|"&amp;(ROW()-1),Registre!$AA$2:$AA$1999,0)),"")</f>
        <v/>
      </c>
      <c r="V138">
        <f>IFERROR(INDEX(Registre!$B$2:$B$1999,MATCH(V$1&amp;"|"&amp;(ROW()-1),Registre!$AA$2:$AA$1999,0)),"")</f>
        <v/>
      </c>
    </row>
    <row r="139">
      <c r="O139">
        <f>IFERROR(INDEX(Registre!$B$2:$B$1999,MATCH(O$1&amp;"|"&amp;(ROW()-1),Registre!$AA$2:$AA$1999,0)),"")</f>
        <v/>
      </c>
      <c r="P139">
        <f>IFERROR(INDEX(Registre!$B$2:$B$1999,MATCH(P$1&amp;"|"&amp;(ROW()-1),Registre!$AA$2:$AA$1999,0)),"")</f>
        <v/>
      </c>
      <c r="Q139">
        <f>IFERROR(INDEX(Registre!$B$2:$B$1999,MATCH(Q$1&amp;"|"&amp;(ROW()-1),Registre!$AA$2:$AA$1999,0)),"")</f>
        <v/>
      </c>
      <c r="R139">
        <f>IFERROR(INDEX(Registre!$B$2:$B$1999,MATCH(R$1&amp;"|"&amp;(ROW()-1),Registre!$AA$2:$AA$1999,0)),"")</f>
        <v/>
      </c>
      <c r="S139">
        <f>IFERROR(INDEX(Registre!$B$2:$B$1999,MATCH(S$1&amp;"|"&amp;(ROW()-1),Registre!$AA$2:$AA$1999,0)),"")</f>
        <v/>
      </c>
      <c r="T139">
        <f>IFERROR(INDEX(Registre!$B$2:$B$1999,MATCH(T$1&amp;"|"&amp;(ROW()-1),Registre!$AA$2:$AA$1999,0)),"")</f>
        <v/>
      </c>
      <c r="U139">
        <f>IFERROR(INDEX(Registre!$B$2:$B$1999,MATCH(U$1&amp;"|"&amp;(ROW()-1),Registre!$AA$2:$AA$1999,0)),"")</f>
        <v/>
      </c>
      <c r="V139">
        <f>IFERROR(INDEX(Registre!$B$2:$B$1999,MATCH(V$1&amp;"|"&amp;(ROW()-1),Registre!$AA$2:$AA$1999,0)),"")</f>
        <v/>
      </c>
    </row>
    <row r="140">
      <c r="O140">
        <f>IFERROR(INDEX(Registre!$B$2:$B$1999,MATCH(O$1&amp;"|"&amp;(ROW()-1),Registre!$AA$2:$AA$1999,0)),"")</f>
        <v/>
      </c>
      <c r="P140">
        <f>IFERROR(INDEX(Registre!$B$2:$B$1999,MATCH(P$1&amp;"|"&amp;(ROW()-1),Registre!$AA$2:$AA$1999,0)),"")</f>
        <v/>
      </c>
      <c r="Q140">
        <f>IFERROR(INDEX(Registre!$B$2:$B$1999,MATCH(Q$1&amp;"|"&amp;(ROW()-1),Registre!$AA$2:$AA$1999,0)),"")</f>
        <v/>
      </c>
      <c r="R140">
        <f>IFERROR(INDEX(Registre!$B$2:$B$1999,MATCH(R$1&amp;"|"&amp;(ROW()-1),Registre!$AA$2:$AA$1999,0)),"")</f>
        <v/>
      </c>
      <c r="S140">
        <f>IFERROR(INDEX(Registre!$B$2:$B$1999,MATCH(S$1&amp;"|"&amp;(ROW()-1),Registre!$AA$2:$AA$1999,0)),"")</f>
        <v/>
      </c>
      <c r="T140">
        <f>IFERROR(INDEX(Registre!$B$2:$B$1999,MATCH(T$1&amp;"|"&amp;(ROW()-1),Registre!$AA$2:$AA$1999,0)),"")</f>
        <v/>
      </c>
      <c r="U140">
        <f>IFERROR(INDEX(Registre!$B$2:$B$1999,MATCH(U$1&amp;"|"&amp;(ROW()-1),Registre!$AA$2:$AA$1999,0)),"")</f>
        <v/>
      </c>
      <c r="V140">
        <f>IFERROR(INDEX(Registre!$B$2:$B$1999,MATCH(V$1&amp;"|"&amp;(ROW()-1),Registre!$AA$2:$AA$1999,0)),"")</f>
        <v/>
      </c>
    </row>
    <row r="141">
      <c r="O141">
        <f>IFERROR(INDEX(Registre!$B$2:$B$1999,MATCH(O$1&amp;"|"&amp;(ROW()-1),Registre!$AA$2:$AA$1999,0)),"")</f>
        <v/>
      </c>
      <c r="P141">
        <f>IFERROR(INDEX(Registre!$B$2:$B$1999,MATCH(P$1&amp;"|"&amp;(ROW()-1),Registre!$AA$2:$AA$1999,0)),"")</f>
        <v/>
      </c>
      <c r="Q141">
        <f>IFERROR(INDEX(Registre!$B$2:$B$1999,MATCH(Q$1&amp;"|"&amp;(ROW()-1),Registre!$AA$2:$AA$1999,0)),"")</f>
        <v/>
      </c>
      <c r="R141">
        <f>IFERROR(INDEX(Registre!$B$2:$B$1999,MATCH(R$1&amp;"|"&amp;(ROW()-1),Registre!$AA$2:$AA$1999,0)),"")</f>
        <v/>
      </c>
      <c r="S141">
        <f>IFERROR(INDEX(Registre!$B$2:$B$1999,MATCH(S$1&amp;"|"&amp;(ROW()-1),Registre!$AA$2:$AA$1999,0)),"")</f>
        <v/>
      </c>
      <c r="T141">
        <f>IFERROR(INDEX(Registre!$B$2:$B$1999,MATCH(T$1&amp;"|"&amp;(ROW()-1),Registre!$AA$2:$AA$1999,0)),"")</f>
        <v/>
      </c>
      <c r="U141">
        <f>IFERROR(INDEX(Registre!$B$2:$B$1999,MATCH(U$1&amp;"|"&amp;(ROW()-1),Registre!$AA$2:$AA$1999,0)),"")</f>
        <v/>
      </c>
      <c r="V141">
        <f>IFERROR(INDEX(Registre!$B$2:$B$1999,MATCH(V$1&amp;"|"&amp;(ROW()-1),Registre!$AA$2:$AA$1999,0)),"")</f>
        <v/>
      </c>
    </row>
    <row r="142">
      <c r="O142">
        <f>IFERROR(INDEX(Registre!$B$2:$B$1999,MATCH(O$1&amp;"|"&amp;(ROW()-1),Registre!$AA$2:$AA$1999,0)),"")</f>
        <v/>
      </c>
      <c r="P142">
        <f>IFERROR(INDEX(Registre!$B$2:$B$1999,MATCH(P$1&amp;"|"&amp;(ROW()-1),Registre!$AA$2:$AA$1999,0)),"")</f>
        <v/>
      </c>
      <c r="Q142">
        <f>IFERROR(INDEX(Registre!$B$2:$B$1999,MATCH(Q$1&amp;"|"&amp;(ROW()-1),Registre!$AA$2:$AA$1999,0)),"")</f>
        <v/>
      </c>
      <c r="R142">
        <f>IFERROR(INDEX(Registre!$B$2:$B$1999,MATCH(R$1&amp;"|"&amp;(ROW()-1),Registre!$AA$2:$AA$1999,0)),"")</f>
        <v/>
      </c>
      <c r="S142">
        <f>IFERROR(INDEX(Registre!$B$2:$B$1999,MATCH(S$1&amp;"|"&amp;(ROW()-1),Registre!$AA$2:$AA$1999,0)),"")</f>
        <v/>
      </c>
      <c r="T142">
        <f>IFERROR(INDEX(Registre!$B$2:$B$1999,MATCH(T$1&amp;"|"&amp;(ROW()-1),Registre!$AA$2:$AA$1999,0)),"")</f>
        <v/>
      </c>
      <c r="U142">
        <f>IFERROR(INDEX(Registre!$B$2:$B$1999,MATCH(U$1&amp;"|"&amp;(ROW()-1),Registre!$AA$2:$AA$1999,0)),"")</f>
        <v/>
      </c>
      <c r="V142">
        <f>IFERROR(INDEX(Registre!$B$2:$B$1999,MATCH(V$1&amp;"|"&amp;(ROW()-1),Registre!$AA$2:$AA$1999,0)),"")</f>
        <v/>
      </c>
    </row>
    <row r="143">
      <c r="O143">
        <f>IFERROR(INDEX(Registre!$B$2:$B$1999,MATCH(O$1&amp;"|"&amp;(ROW()-1),Registre!$AA$2:$AA$1999,0)),"")</f>
        <v/>
      </c>
      <c r="P143">
        <f>IFERROR(INDEX(Registre!$B$2:$B$1999,MATCH(P$1&amp;"|"&amp;(ROW()-1),Registre!$AA$2:$AA$1999,0)),"")</f>
        <v/>
      </c>
      <c r="Q143">
        <f>IFERROR(INDEX(Registre!$B$2:$B$1999,MATCH(Q$1&amp;"|"&amp;(ROW()-1),Registre!$AA$2:$AA$1999,0)),"")</f>
        <v/>
      </c>
      <c r="R143">
        <f>IFERROR(INDEX(Registre!$B$2:$B$1999,MATCH(R$1&amp;"|"&amp;(ROW()-1),Registre!$AA$2:$AA$1999,0)),"")</f>
        <v/>
      </c>
      <c r="S143">
        <f>IFERROR(INDEX(Registre!$B$2:$B$1999,MATCH(S$1&amp;"|"&amp;(ROW()-1),Registre!$AA$2:$AA$1999,0)),"")</f>
        <v/>
      </c>
      <c r="T143">
        <f>IFERROR(INDEX(Registre!$B$2:$B$1999,MATCH(T$1&amp;"|"&amp;(ROW()-1),Registre!$AA$2:$AA$1999,0)),"")</f>
        <v/>
      </c>
      <c r="U143">
        <f>IFERROR(INDEX(Registre!$B$2:$B$1999,MATCH(U$1&amp;"|"&amp;(ROW()-1),Registre!$AA$2:$AA$1999,0)),"")</f>
        <v/>
      </c>
      <c r="V143">
        <f>IFERROR(INDEX(Registre!$B$2:$B$1999,MATCH(V$1&amp;"|"&amp;(ROW()-1),Registre!$AA$2:$AA$1999,0)),"")</f>
        <v/>
      </c>
    </row>
    <row r="144">
      <c r="O144">
        <f>IFERROR(INDEX(Registre!$B$2:$B$1999,MATCH(O$1&amp;"|"&amp;(ROW()-1),Registre!$AA$2:$AA$1999,0)),"")</f>
        <v/>
      </c>
      <c r="P144">
        <f>IFERROR(INDEX(Registre!$B$2:$B$1999,MATCH(P$1&amp;"|"&amp;(ROW()-1),Registre!$AA$2:$AA$1999,0)),"")</f>
        <v/>
      </c>
      <c r="Q144">
        <f>IFERROR(INDEX(Registre!$B$2:$B$1999,MATCH(Q$1&amp;"|"&amp;(ROW()-1),Registre!$AA$2:$AA$1999,0)),"")</f>
        <v/>
      </c>
      <c r="R144">
        <f>IFERROR(INDEX(Registre!$B$2:$B$1999,MATCH(R$1&amp;"|"&amp;(ROW()-1),Registre!$AA$2:$AA$1999,0)),"")</f>
        <v/>
      </c>
      <c r="S144">
        <f>IFERROR(INDEX(Registre!$B$2:$B$1999,MATCH(S$1&amp;"|"&amp;(ROW()-1),Registre!$AA$2:$AA$1999,0)),"")</f>
        <v/>
      </c>
      <c r="T144">
        <f>IFERROR(INDEX(Registre!$B$2:$B$1999,MATCH(T$1&amp;"|"&amp;(ROW()-1),Registre!$AA$2:$AA$1999,0)),"")</f>
        <v/>
      </c>
      <c r="U144">
        <f>IFERROR(INDEX(Registre!$B$2:$B$1999,MATCH(U$1&amp;"|"&amp;(ROW()-1),Registre!$AA$2:$AA$1999,0)),"")</f>
        <v/>
      </c>
      <c r="V144">
        <f>IFERROR(INDEX(Registre!$B$2:$B$1999,MATCH(V$1&amp;"|"&amp;(ROW()-1),Registre!$AA$2:$AA$1999,0)),"")</f>
        <v/>
      </c>
    </row>
    <row r="145">
      <c r="O145">
        <f>IFERROR(INDEX(Registre!$B$2:$B$1999,MATCH(O$1&amp;"|"&amp;(ROW()-1),Registre!$AA$2:$AA$1999,0)),"")</f>
        <v/>
      </c>
      <c r="P145">
        <f>IFERROR(INDEX(Registre!$B$2:$B$1999,MATCH(P$1&amp;"|"&amp;(ROW()-1),Registre!$AA$2:$AA$1999,0)),"")</f>
        <v/>
      </c>
      <c r="Q145">
        <f>IFERROR(INDEX(Registre!$B$2:$B$1999,MATCH(Q$1&amp;"|"&amp;(ROW()-1),Registre!$AA$2:$AA$1999,0)),"")</f>
        <v/>
      </c>
      <c r="R145">
        <f>IFERROR(INDEX(Registre!$B$2:$B$1999,MATCH(R$1&amp;"|"&amp;(ROW()-1),Registre!$AA$2:$AA$1999,0)),"")</f>
        <v/>
      </c>
      <c r="S145">
        <f>IFERROR(INDEX(Registre!$B$2:$B$1999,MATCH(S$1&amp;"|"&amp;(ROW()-1),Registre!$AA$2:$AA$1999,0)),"")</f>
        <v/>
      </c>
      <c r="T145">
        <f>IFERROR(INDEX(Registre!$B$2:$B$1999,MATCH(T$1&amp;"|"&amp;(ROW()-1),Registre!$AA$2:$AA$1999,0)),"")</f>
        <v/>
      </c>
      <c r="U145">
        <f>IFERROR(INDEX(Registre!$B$2:$B$1999,MATCH(U$1&amp;"|"&amp;(ROW()-1),Registre!$AA$2:$AA$1999,0)),"")</f>
        <v/>
      </c>
      <c r="V145">
        <f>IFERROR(INDEX(Registre!$B$2:$B$1999,MATCH(V$1&amp;"|"&amp;(ROW()-1),Registre!$AA$2:$AA$1999,0)),"")</f>
        <v/>
      </c>
    </row>
    <row r="146">
      <c r="O146">
        <f>IFERROR(INDEX(Registre!$B$2:$B$1999,MATCH(O$1&amp;"|"&amp;(ROW()-1),Registre!$AA$2:$AA$1999,0)),"")</f>
        <v/>
      </c>
      <c r="P146">
        <f>IFERROR(INDEX(Registre!$B$2:$B$1999,MATCH(P$1&amp;"|"&amp;(ROW()-1),Registre!$AA$2:$AA$1999,0)),"")</f>
        <v/>
      </c>
      <c r="Q146">
        <f>IFERROR(INDEX(Registre!$B$2:$B$1999,MATCH(Q$1&amp;"|"&amp;(ROW()-1),Registre!$AA$2:$AA$1999,0)),"")</f>
        <v/>
      </c>
      <c r="R146">
        <f>IFERROR(INDEX(Registre!$B$2:$B$1999,MATCH(R$1&amp;"|"&amp;(ROW()-1),Registre!$AA$2:$AA$1999,0)),"")</f>
        <v/>
      </c>
      <c r="S146">
        <f>IFERROR(INDEX(Registre!$B$2:$B$1999,MATCH(S$1&amp;"|"&amp;(ROW()-1),Registre!$AA$2:$AA$1999,0)),"")</f>
        <v/>
      </c>
      <c r="T146">
        <f>IFERROR(INDEX(Registre!$B$2:$B$1999,MATCH(T$1&amp;"|"&amp;(ROW()-1),Registre!$AA$2:$AA$1999,0)),"")</f>
        <v/>
      </c>
      <c r="U146">
        <f>IFERROR(INDEX(Registre!$B$2:$B$1999,MATCH(U$1&amp;"|"&amp;(ROW()-1),Registre!$AA$2:$AA$1999,0)),"")</f>
        <v/>
      </c>
      <c r="V146">
        <f>IFERROR(INDEX(Registre!$B$2:$B$1999,MATCH(V$1&amp;"|"&amp;(ROW()-1),Registre!$AA$2:$AA$1999,0)),"")</f>
        <v/>
      </c>
    </row>
    <row r="147">
      <c r="O147">
        <f>IFERROR(INDEX(Registre!$B$2:$B$1999,MATCH(O$1&amp;"|"&amp;(ROW()-1),Registre!$AA$2:$AA$1999,0)),"")</f>
        <v/>
      </c>
      <c r="P147">
        <f>IFERROR(INDEX(Registre!$B$2:$B$1999,MATCH(P$1&amp;"|"&amp;(ROW()-1),Registre!$AA$2:$AA$1999,0)),"")</f>
        <v/>
      </c>
      <c r="Q147">
        <f>IFERROR(INDEX(Registre!$B$2:$B$1999,MATCH(Q$1&amp;"|"&amp;(ROW()-1),Registre!$AA$2:$AA$1999,0)),"")</f>
        <v/>
      </c>
      <c r="R147">
        <f>IFERROR(INDEX(Registre!$B$2:$B$1999,MATCH(R$1&amp;"|"&amp;(ROW()-1),Registre!$AA$2:$AA$1999,0)),"")</f>
        <v/>
      </c>
      <c r="S147">
        <f>IFERROR(INDEX(Registre!$B$2:$B$1999,MATCH(S$1&amp;"|"&amp;(ROW()-1),Registre!$AA$2:$AA$1999,0)),"")</f>
        <v/>
      </c>
      <c r="T147">
        <f>IFERROR(INDEX(Registre!$B$2:$B$1999,MATCH(T$1&amp;"|"&amp;(ROW()-1),Registre!$AA$2:$AA$1999,0)),"")</f>
        <v/>
      </c>
      <c r="U147">
        <f>IFERROR(INDEX(Registre!$B$2:$B$1999,MATCH(U$1&amp;"|"&amp;(ROW()-1),Registre!$AA$2:$AA$1999,0)),"")</f>
        <v/>
      </c>
      <c r="V147">
        <f>IFERROR(INDEX(Registre!$B$2:$B$1999,MATCH(V$1&amp;"|"&amp;(ROW()-1),Registre!$AA$2:$AA$1999,0)),"")</f>
        <v/>
      </c>
    </row>
    <row r="148">
      <c r="O148">
        <f>IFERROR(INDEX(Registre!$B$2:$B$1999,MATCH(O$1&amp;"|"&amp;(ROW()-1),Registre!$AA$2:$AA$1999,0)),"")</f>
        <v/>
      </c>
      <c r="P148">
        <f>IFERROR(INDEX(Registre!$B$2:$B$1999,MATCH(P$1&amp;"|"&amp;(ROW()-1),Registre!$AA$2:$AA$1999,0)),"")</f>
        <v/>
      </c>
      <c r="Q148">
        <f>IFERROR(INDEX(Registre!$B$2:$B$1999,MATCH(Q$1&amp;"|"&amp;(ROW()-1),Registre!$AA$2:$AA$1999,0)),"")</f>
        <v/>
      </c>
      <c r="R148">
        <f>IFERROR(INDEX(Registre!$B$2:$B$1999,MATCH(R$1&amp;"|"&amp;(ROW()-1),Registre!$AA$2:$AA$1999,0)),"")</f>
        <v/>
      </c>
      <c r="S148">
        <f>IFERROR(INDEX(Registre!$B$2:$B$1999,MATCH(S$1&amp;"|"&amp;(ROW()-1),Registre!$AA$2:$AA$1999,0)),"")</f>
        <v/>
      </c>
      <c r="T148">
        <f>IFERROR(INDEX(Registre!$B$2:$B$1999,MATCH(T$1&amp;"|"&amp;(ROW()-1),Registre!$AA$2:$AA$1999,0)),"")</f>
        <v/>
      </c>
      <c r="U148">
        <f>IFERROR(INDEX(Registre!$B$2:$B$1999,MATCH(U$1&amp;"|"&amp;(ROW()-1),Registre!$AA$2:$AA$1999,0)),"")</f>
        <v/>
      </c>
      <c r="V148">
        <f>IFERROR(INDEX(Registre!$B$2:$B$1999,MATCH(V$1&amp;"|"&amp;(ROW()-1),Registre!$AA$2:$AA$1999,0)),"")</f>
        <v/>
      </c>
    </row>
    <row r="149">
      <c r="O149">
        <f>IFERROR(INDEX(Registre!$B$2:$B$1999,MATCH(O$1&amp;"|"&amp;(ROW()-1),Registre!$AA$2:$AA$1999,0)),"")</f>
        <v/>
      </c>
      <c r="P149">
        <f>IFERROR(INDEX(Registre!$B$2:$B$1999,MATCH(P$1&amp;"|"&amp;(ROW()-1),Registre!$AA$2:$AA$1999,0)),"")</f>
        <v/>
      </c>
      <c r="Q149">
        <f>IFERROR(INDEX(Registre!$B$2:$B$1999,MATCH(Q$1&amp;"|"&amp;(ROW()-1),Registre!$AA$2:$AA$1999,0)),"")</f>
        <v/>
      </c>
      <c r="R149">
        <f>IFERROR(INDEX(Registre!$B$2:$B$1999,MATCH(R$1&amp;"|"&amp;(ROW()-1),Registre!$AA$2:$AA$1999,0)),"")</f>
        <v/>
      </c>
      <c r="S149">
        <f>IFERROR(INDEX(Registre!$B$2:$B$1999,MATCH(S$1&amp;"|"&amp;(ROW()-1),Registre!$AA$2:$AA$1999,0)),"")</f>
        <v/>
      </c>
      <c r="T149">
        <f>IFERROR(INDEX(Registre!$B$2:$B$1999,MATCH(T$1&amp;"|"&amp;(ROW()-1),Registre!$AA$2:$AA$1999,0)),"")</f>
        <v/>
      </c>
      <c r="U149">
        <f>IFERROR(INDEX(Registre!$B$2:$B$1999,MATCH(U$1&amp;"|"&amp;(ROW()-1),Registre!$AA$2:$AA$1999,0)),"")</f>
        <v/>
      </c>
      <c r="V149">
        <f>IFERROR(INDEX(Registre!$B$2:$B$1999,MATCH(V$1&amp;"|"&amp;(ROW()-1),Registre!$AA$2:$AA$1999,0)),"")</f>
        <v/>
      </c>
    </row>
    <row r="150">
      <c r="O150">
        <f>IFERROR(INDEX(Registre!$B$2:$B$1999,MATCH(O$1&amp;"|"&amp;(ROW()-1),Registre!$AA$2:$AA$1999,0)),"")</f>
        <v/>
      </c>
      <c r="P150">
        <f>IFERROR(INDEX(Registre!$B$2:$B$1999,MATCH(P$1&amp;"|"&amp;(ROW()-1),Registre!$AA$2:$AA$1999,0)),"")</f>
        <v/>
      </c>
      <c r="Q150">
        <f>IFERROR(INDEX(Registre!$B$2:$B$1999,MATCH(Q$1&amp;"|"&amp;(ROW()-1),Registre!$AA$2:$AA$1999,0)),"")</f>
        <v/>
      </c>
      <c r="R150">
        <f>IFERROR(INDEX(Registre!$B$2:$B$1999,MATCH(R$1&amp;"|"&amp;(ROW()-1),Registre!$AA$2:$AA$1999,0)),"")</f>
        <v/>
      </c>
      <c r="S150">
        <f>IFERROR(INDEX(Registre!$B$2:$B$1999,MATCH(S$1&amp;"|"&amp;(ROW()-1),Registre!$AA$2:$AA$1999,0)),"")</f>
        <v/>
      </c>
      <c r="T150">
        <f>IFERROR(INDEX(Registre!$B$2:$B$1999,MATCH(T$1&amp;"|"&amp;(ROW()-1),Registre!$AA$2:$AA$1999,0)),"")</f>
        <v/>
      </c>
      <c r="U150">
        <f>IFERROR(INDEX(Registre!$B$2:$B$1999,MATCH(U$1&amp;"|"&amp;(ROW()-1),Registre!$AA$2:$AA$1999,0)),"")</f>
        <v/>
      </c>
      <c r="V150">
        <f>IFERROR(INDEX(Registre!$B$2:$B$1999,MATCH(V$1&amp;"|"&amp;(ROW()-1),Registre!$AA$2:$AA$1999,0)),"")</f>
        <v/>
      </c>
    </row>
    <row r="151">
      <c r="O151">
        <f>IFERROR(INDEX(Registre!$B$2:$B$1999,MATCH(O$1&amp;"|"&amp;(ROW()-1),Registre!$AA$2:$AA$1999,0)),"")</f>
        <v/>
      </c>
      <c r="P151">
        <f>IFERROR(INDEX(Registre!$B$2:$B$1999,MATCH(P$1&amp;"|"&amp;(ROW()-1),Registre!$AA$2:$AA$1999,0)),"")</f>
        <v/>
      </c>
      <c r="Q151">
        <f>IFERROR(INDEX(Registre!$B$2:$B$1999,MATCH(Q$1&amp;"|"&amp;(ROW()-1),Registre!$AA$2:$AA$1999,0)),"")</f>
        <v/>
      </c>
      <c r="R151">
        <f>IFERROR(INDEX(Registre!$B$2:$B$1999,MATCH(R$1&amp;"|"&amp;(ROW()-1),Registre!$AA$2:$AA$1999,0)),"")</f>
        <v/>
      </c>
      <c r="S151">
        <f>IFERROR(INDEX(Registre!$B$2:$B$1999,MATCH(S$1&amp;"|"&amp;(ROW()-1),Registre!$AA$2:$AA$1999,0)),"")</f>
        <v/>
      </c>
      <c r="T151">
        <f>IFERROR(INDEX(Registre!$B$2:$B$1999,MATCH(T$1&amp;"|"&amp;(ROW()-1),Registre!$AA$2:$AA$1999,0)),"")</f>
        <v/>
      </c>
      <c r="U151">
        <f>IFERROR(INDEX(Registre!$B$2:$B$1999,MATCH(U$1&amp;"|"&amp;(ROW()-1),Registre!$AA$2:$AA$1999,0)),"")</f>
        <v/>
      </c>
      <c r="V151">
        <f>IFERROR(INDEX(Registre!$B$2:$B$1999,MATCH(V$1&amp;"|"&amp;(ROW()-1),Registre!$AA$2:$AA$1999,0)),"")</f>
        <v/>
      </c>
    </row>
    <row r="152">
      <c r="O152">
        <f>IFERROR(INDEX(Registre!$B$2:$B$1999,MATCH(O$1&amp;"|"&amp;(ROW()-1),Registre!$AA$2:$AA$1999,0)),"")</f>
        <v/>
      </c>
      <c r="P152">
        <f>IFERROR(INDEX(Registre!$B$2:$B$1999,MATCH(P$1&amp;"|"&amp;(ROW()-1),Registre!$AA$2:$AA$1999,0)),"")</f>
        <v/>
      </c>
      <c r="Q152">
        <f>IFERROR(INDEX(Registre!$B$2:$B$1999,MATCH(Q$1&amp;"|"&amp;(ROW()-1),Registre!$AA$2:$AA$1999,0)),"")</f>
        <v/>
      </c>
      <c r="R152">
        <f>IFERROR(INDEX(Registre!$B$2:$B$1999,MATCH(R$1&amp;"|"&amp;(ROW()-1),Registre!$AA$2:$AA$1999,0)),"")</f>
        <v/>
      </c>
      <c r="S152">
        <f>IFERROR(INDEX(Registre!$B$2:$B$1999,MATCH(S$1&amp;"|"&amp;(ROW()-1),Registre!$AA$2:$AA$1999,0)),"")</f>
        <v/>
      </c>
      <c r="T152">
        <f>IFERROR(INDEX(Registre!$B$2:$B$1999,MATCH(T$1&amp;"|"&amp;(ROW()-1),Registre!$AA$2:$AA$1999,0)),"")</f>
        <v/>
      </c>
      <c r="U152">
        <f>IFERROR(INDEX(Registre!$B$2:$B$1999,MATCH(U$1&amp;"|"&amp;(ROW()-1),Registre!$AA$2:$AA$1999,0)),"")</f>
        <v/>
      </c>
      <c r="V152">
        <f>IFERROR(INDEX(Registre!$B$2:$B$1999,MATCH(V$1&amp;"|"&amp;(ROW()-1),Registre!$AA$2:$AA$1999,0)),"")</f>
        <v/>
      </c>
    </row>
    <row r="153">
      <c r="O153">
        <f>IFERROR(INDEX(Registre!$B$2:$B$1999,MATCH(O$1&amp;"|"&amp;(ROW()-1),Registre!$AA$2:$AA$1999,0)),"")</f>
        <v/>
      </c>
      <c r="P153">
        <f>IFERROR(INDEX(Registre!$B$2:$B$1999,MATCH(P$1&amp;"|"&amp;(ROW()-1),Registre!$AA$2:$AA$1999,0)),"")</f>
        <v/>
      </c>
      <c r="Q153">
        <f>IFERROR(INDEX(Registre!$B$2:$B$1999,MATCH(Q$1&amp;"|"&amp;(ROW()-1),Registre!$AA$2:$AA$1999,0)),"")</f>
        <v/>
      </c>
      <c r="R153">
        <f>IFERROR(INDEX(Registre!$B$2:$B$1999,MATCH(R$1&amp;"|"&amp;(ROW()-1),Registre!$AA$2:$AA$1999,0)),"")</f>
        <v/>
      </c>
      <c r="S153">
        <f>IFERROR(INDEX(Registre!$B$2:$B$1999,MATCH(S$1&amp;"|"&amp;(ROW()-1),Registre!$AA$2:$AA$1999,0)),"")</f>
        <v/>
      </c>
      <c r="T153">
        <f>IFERROR(INDEX(Registre!$B$2:$B$1999,MATCH(T$1&amp;"|"&amp;(ROW()-1),Registre!$AA$2:$AA$1999,0)),"")</f>
        <v/>
      </c>
      <c r="U153">
        <f>IFERROR(INDEX(Registre!$B$2:$B$1999,MATCH(U$1&amp;"|"&amp;(ROW()-1),Registre!$AA$2:$AA$1999,0)),"")</f>
        <v/>
      </c>
      <c r="V153">
        <f>IFERROR(INDEX(Registre!$B$2:$B$1999,MATCH(V$1&amp;"|"&amp;(ROW()-1),Registre!$AA$2:$AA$1999,0)),"")</f>
        <v/>
      </c>
    </row>
    <row r="154">
      <c r="O154">
        <f>IFERROR(INDEX(Registre!$B$2:$B$1999,MATCH(O$1&amp;"|"&amp;(ROW()-1),Registre!$AA$2:$AA$1999,0)),"")</f>
        <v/>
      </c>
      <c r="P154">
        <f>IFERROR(INDEX(Registre!$B$2:$B$1999,MATCH(P$1&amp;"|"&amp;(ROW()-1),Registre!$AA$2:$AA$1999,0)),"")</f>
        <v/>
      </c>
      <c r="Q154">
        <f>IFERROR(INDEX(Registre!$B$2:$B$1999,MATCH(Q$1&amp;"|"&amp;(ROW()-1),Registre!$AA$2:$AA$1999,0)),"")</f>
        <v/>
      </c>
      <c r="R154">
        <f>IFERROR(INDEX(Registre!$B$2:$B$1999,MATCH(R$1&amp;"|"&amp;(ROW()-1),Registre!$AA$2:$AA$1999,0)),"")</f>
        <v/>
      </c>
      <c r="S154">
        <f>IFERROR(INDEX(Registre!$B$2:$B$1999,MATCH(S$1&amp;"|"&amp;(ROW()-1),Registre!$AA$2:$AA$1999,0)),"")</f>
        <v/>
      </c>
      <c r="T154">
        <f>IFERROR(INDEX(Registre!$B$2:$B$1999,MATCH(T$1&amp;"|"&amp;(ROW()-1),Registre!$AA$2:$AA$1999,0)),"")</f>
        <v/>
      </c>
      <c r="U154">
        <f>IFERROR(INDEX(Registre!$B$2:$B$1999,MATCH(U$1&amp;"|"&amp;(ROW()-1),Registre!$AA$2:$AA$1999,0)),"")</f>
        <v/>
      </c>
      <c r="V154">
        <f>IFERROR(INDEX(Registre!$B$2:$B$1999,MATCH(V$1&amp;"|"&amp;(ROW()-1),Registre!$AA$2:$AA$1999,0)),"")</f>
        <v/>
      </c>
    </row>
    <row r="155">
      <c r="O155">
        <f>IFERROR(INDEX(Registre!$B$2:$B$1999,MATCH(O$1&amp;"|"&amp;(ROW()-1),Registre!$AA$2:$AA$1999,0)),"")</f>
        <v/>
      </c>
      <c r="P155">
        <f>IFERROR(INDEX(Registre!$B$2:$B$1999,MATCH(P$1&amp;"|"&amp;(ROW()-1),Registre!$AA$2:$AA$1999,0)),"")</f>
        <v/>
      </c>
      <c r="Q155">
        <f>IFERROR(INDEX(Registre!$B$2:$B$1999,MATCH(Q$1&amp;"|"&amp;(ROW()-1),Registre!$AA$2:$AA$1999,0)),"")</f>
        <v/>
      </c>
      <c r="R155">
        <f>IFERROR(INDEX(Registre!$B$2:$B$1999,MATCH(R$1&amp;"|"&amp;(ROW()-1),Registre!$AA$2:$AA$1999,0)),"")</f>
        <v/>
      </c>
      <c r="S155">
        <f>IFERROR(INDEX(Registre!$B$2:$B$1999,MATCH(S$1&amp;"|"&amp;(ROW()-1),Registre!$AA$2:$AA$1999,0)),"")</f>
        <v/>
      </c>
      <c r="T155">
        <f>IFERROR(INDEX(Registre!$B$2:$B$1999,MATCH(T$1&amp;"|"&amp;(ROW()-1),Registre!$AA$2:$AA$1999,0)),"")</f>
        <v/>
      </c>
      <c r="U155">
        <f>IFERROR(INDEX(Registre!$B$2:$B$1999,MATCH(U$1&amp;"|"&amp;(ROW()-1),Registre!$AA$2:$AA$1999,0)),"")</f>
        <v/>
      </c>
      <c r="V155">
        <f>IFERROR(INDEX(Registre!$B$2:$B$1999,MATCH(V$1&amp;"|"&amp;(ROW()-1),Registre!$AA$2:$AA$1999,0)),"")</f>
        <v/>
      </c>
    </row>
    <row r="156">
      <c r="O156">
        <f>IFERROR(INDEX(Registre!$B$2:$B$1999,MATCH(O$1&amp;"|"&amp;(ROW()-1),Registre!$AA$2:$AA$1999,0)),"")</f>
        <v/>
      </c>
      <c r="P156">
        <f>IFERROR(INDEX(Registre!$B$2:$B$1999,MATCH(P$1&amp;"|"&amp;(ROW()-1),Registre!$AA$2:$AA$1999,0)),"")</f>
        <v/>
      </c>
      <c r="Q156">
        <f>IFERROR(INDEX(Registre!$B$2:$B$1999,MATCH(Q$1&amp;"|"&amp;(ROW()-1),Registre!$AA$2:$AA$1999,0)),"")</f>
        <v/>
      </c>
      <c r="R156">
        <f>IFERROR(INDEX(Registre!$B$2:$B$1999,MATCH(R$1&amp;"|"&amp;(ROW()-1),Registre!$AA$2:$AA$1999,0)),"")</f>
        <v/>
      </c>
      <c r="S156">
        <f>IFERROR(INDEX(Registre!$B$2:$B$1999,MATCH(S$1&amp;"|"&amp;(ROW()-1),Registre!$AA$2:$AA$1999,0)),"")</f>
        <v/>
      </c>
      <c r="T156">
        <f>IFERROR(INDEX(Registre!$B$2:$B$1999,MATCH(T$1&amp;"|"&amp;(ROW()-1),Registre!$AA$2:$AA$1999,0)),"")</f>
        <v/>
      </c>
      <c r="U156">
        <f>IFERROR(INDEX(Registre!$B$2:$B$1999,MATCH(U$1&amp;"|"&amp;(ROW()-1),Registre!$AA$2:$AA$1999,0)),"")</f>
        <v/>
      </c>
      <c r="V156">
        <f>IFERROR(INDEX(Registre!$B$2:$B$1999,MATCH(V$1&amp;"|"&amp;(ROW()-1),Registre!$AA$2:$AA$1999,0)),"")</f>
        <v/>
      </c>
    </row>
    <row r="157">
      <c r="O157">
        <f>IFERROR(INDEX(Registre!$B$2:$B$1999,MATCH(O$1&amp;"|"&amp;(ROW()-1),Registre!$AA$2:$AA$1999,0)),"")</f>
        <v/>
      </c>
      <c r="P157">
        <f>IFERROR(INDEX(Registre!$B$2:$B$1999,MATCH(P$1&amp;"|"&amp;(ROW()-1),Registre!$AA$2:$AA$1999,0)),"")</f>
        <v/>
      </c>
      <c r="Q157">
        <f>IFERROR(INDEX(Registre!$B$2:$B$1999,MATCH(Q$1&amp;"|"&amp;(ROW()-1),Registre!$AA$2:$AA$1999,0)),"")</f>
        <v/>
      </c>
      <c r="R157">
        <f>IFERROR(INDEX(Registre!$B$2:$B$1999,MATCH(R$1&amp;"|"&amp;(ROW()-1),Registre!$AA$2:$AA$1999,0)),"")</f>
        <v/>
      </c>
      <c r="S157">
        <f>IFERROR(INDEX(Registre!$B$2:$B$1999,MATCH(S$1&amp;"|"&amp;(ROW()-1),Registre!$AA$2:$AA$1999,0)),"")</f>
        <v/>
      </c>
      <c r="T157">
        <f>IFERROR(INDEX(Registre!$B$2:$B$1999,MATCH(T$1&amp;"|"&amp;(ROW()-1),Registre!$AA$2:$AA$1999,0)),"")</f>
        <v/>
      </c>
      <c r="U157">
        <f>IFERROR(INDEX(Registre!$B$2:$B$1999,MATCH(U$1&amp;"|"&amp;(ROW()-1),Registre!$AA$2:$AA$1999,0)),"")</f>
        <v/>
      </c>
      <c r="V157">
        <f>IFERROR(INDEX(Registre!$B$2:$B$1999,MATCH(V$1&amp;"|"&amp;(ROW()-1),Registre!$AA$2:$AA$1999,0)),"")</f>
        <v/>
      </c>
    </row>
    <row r="158">
      <c r="O158">
        <f>IFERROR(INDEX(Registre!$B$2:$B$1999,MATCH(O$1&amp;"|"&amp;(ROW()-1),Registre!$AA$2:$AA$1999,0)),"")</f>
        <v/>
      </c>
      <c r="P158">
        <f>IFERROR(INDEX(Registre!$B$2:$B$1999,MATCH(P$1&amp;"|"&amp;(ROW()-1),Registre!$AA$2:$AA$1999,0)),"")</f>
        <v/>
      </c>
      <c r="Q158">
        <f>IFERROR(INDEX(Registre!$B$2:$B$1999,MATCH(Q$1&amp;"|"&amp;(ROW()-1),Registre!$AA$2:$AA$1999,0)),"")</f>
        <v/>
      </c>
      <c r="R158">
        <f>IFERROR(INDEX(Registre!$B$2:$B$1999,MATCH(R$1&amp;"|"&amp;(ROW()-1),Registre!$AA$2:$AA$1999,0)),"")</f>
        <v/>
      </c>
      <c r="S158">
        <f>IFERROR(INDEX(Registre!$B$2:$B$1999,MATCH(S$1&amp;"|"&amp;(ROW()-1),Registre!$AA$2:$AA$1999,0)),"")</f>
        <v/>
      </c>
      <c r="T158">
        <f>IFERROR(INDEX(Registre!$B$2:$B$1999,MATCH(T$1&amp;"|"&amp;(ROW()-1),Registre!$AA$2:$AA$1999,0)),"")</f>
        <v/>
      </c>
      <c r="U158">
        <f>IFERROR(INDEX(Registre!$B$2:$B$1999,MATCH(U$1&amp;"|"&amp;(ROW()-1),Registre!$AA$2:$AA$1999,0)),"")</f>
        <v/>
      </c>
      <c r="V158">
        <f>IFERROR(INDEX(Registre!$B$2:$B$1999,MATCH(V$1&amp;"|"&amp;(ROW()-1),Registre!$AA$2:$AA$1999,0)),"")</f>
        <v/>
      </c>
    </row>
    <row r="159">
      <c r="O159">
        <f>IFERROR(INDEX(Registre!$B$2:$B$1999,MATCH(O$1&amp;"|"&amp;(ROW()-1),Registre!$AA$2:$AA$1999,0)),"")</f>
        <v/>
      </c>
      <c r="P159">
        <f>IFERROR(INDEX(Registre!$B$2:$B$1999,MATCH(P$1&amp;"|"&amp;(ROW()-1),Registre!$AA$2:$AA$1999,0)),"")</f>
        <v/>
      </c>
      <c r="Q159">
        <f>IFERROR(INDEX(Registre!$B$2:$B$1999,MATCH(Q$1&amp;"|"&amp;(ROW()-1),Registre!$AA$2:$AA$1999,0)),"")</f>
        <v/>
      </c>
      <c r="R159">
        <f>IFERROR(INDEX(Registre!$B$2:$B$1999,MATCH(R$1&amp;"|"&amp;(ROW()-1),Registre!$AA$2:$AA$1999,0)),"")</f>
        <v/>
      </c>
      <c r="S159">
        <f>IFERROR(INDEX(Registre!$B$2:$B$1999,MATCH(S$1&amp;"|"&amp;(ROW()-1),Registre!$AA$2:$AA$1999,0)),"")</f>
        <v/>
      </c>
      <c r="T159">
        <f>IFERROR(INDEX(Registre!$B$2:$B$1999,MATCH(T$1&amp;"|"&amp;(ROW()-1),Registre!$AA$2:$AA$1999,0)),"")</f>
        <v/>
      </c>
      <c r="U159">
        <f>IFERROR(INDEX(Registre!$B$2:$B$1999,MATCH(U$1&amp;"|"&amp;(ROW()-1),Registre!$AA$2:$AA$1999,0)),"")</f>
        <v/>
      </c>
      <c r="V159">
        <f>IFERROR(INDEX(Registre!$B$2:$B$1999,MATCH(V$1&amp;"|"&amp;(ROW()-1),Registre!$AA$2:$AA$1999,0)),"")</f>
        <v/>
      </c>
    </row>
    <row r="160">
      <c r="O160">
        <f>IFERROR(INDEX(Registre!$B$2:$B$1999,MATCH(O$1&amp;"|"&amp;(ROW()-1),Registre!$AA$2:$AA$1999,0)),"")</f>
        <v/>
      </c>
      <c r="P160">
        <f>IFERROR(INDEX(Registre!$B$2:$B$1999,MATCH(P$1&amp;"|"&amp;(ROW()-1),Registre!$AA$2:$AA$1999,0)),"")</f>
        <v/>
      </c>
      <c r="Q160">
        <f>IFERROR(INDEX(Registre!$B$2:$B$1999,MATCH(Q$1&amp;"|"&amp;(ROW()-1),Registre!$AA$2:$AA$1999,0)),"")</f>
        <v/>
      </c>
      <c r="R160">
        <f>IFERROR(INDEX(Registre!$B$2:$B$1999,MATCH(R$1&amp;"|"&amp;(ROW()-1),Registre!$AA$2:$AA$1999,0)),"")</f>
        <v/>
      </c>
      <c r="S160">
        <f>IFERROR(INDEX(Registre!$B$2:$B$1999,MATCH(S$1&amp;"|"&amp;(ROW()-1),Registre!$AA$2:$AA$1999,0)),"")</f>
        <v/>
      </c>
      <c r="T160">
        <f>IFERROR(INDEX(Registre!$B$2:$B$1999,MATCH(T$1&amp;"|"&amp;(ROW()-1),Registre!$AA$2:$AA$1999,0)),"")</f>
        <v/>
      </c>
      <c r="U160">
        <f>IFERROR(INDEX(Registre!$B$2:$B$1999,MATCH(U$1&amp;"|"&amp;(ROW()-1),Registre!$AA$2:$AA$1999,0)),"")</f>
        <v/>
      </c>
      <c r="V160">
        <f>IFERROR(INDEX(Registre!$B$2:$B$1999,MATCH(V$1&amp;"|"&amp;(ROW()-1),Registre!$AA$2:$AA$1999,0)),"")</f>
        <v/>
      </c>
    </row>
    <row r="161">
      <c r="O161">
        <f>IFERROR(INDEX(Registre!$B$2:$B$1999,MATCH(O$1&amp;"|"&amp;(ROW()-1),Registre!$AA$2:$AA$1999,0)),"")</f>
        <v/>
      </c>
      <c r="P161">
        <f>IFERROR(INDEX(Registre!$B$2:$B$1999,MATCH(P$1&amp;"|"&amp;(ROW()-1),Registre!$AA$2:$AA$1999,0)),"")</f>
        <v/>
      </c>
      <c r="Q161">
        <f>IFERROR(INDEX(Registre!$B$2:$B$1999,MATCH(Q$1&amp;"|"&amp;(ROW()-1),Registre!$AA$2:$AA$1999,0)),"")</f>
        <v/>
      </c>
      <c r="R161">
        <f>IFERROR(INDEX(Registre!$B$2:$B$1999,MATCH(R$1&amp;"|"&amp;(ROW()-1),Registre!$AA$2:$AA$1999,0)),"")</f>
        <v/>
      </c>
      <c r="S161">
        <f>IFERROR(INDEX(Registre!$B$2:$B$1999,MATCH(S$1&amp;"|"&amp;(ROW()-1),Registre!$AA$2:$AA$1999,0)),"")</f>
        <v/>
      </c>
      <c r="T161">
        <f>IFERROR(INDEX(Registre!$B$2:$B$1999,MATCH(T$1&amp;"|"&amp;(ROW()-1),Registre!$AA$2:$AA$1999,0)),"")</f>
        <v/>
      </c>
      <c r="U161">
        <f>IFERROR(INDEX(Registre!$B$2:$B$1999,MATCH(U$1&amp;"|"&amp;(ROW()-1),Registre!$AA$2:$AA$1999,0)),"")</f>
        <v/>
      </c>
      <c r="V161">
        <f>IFERROR(INDEX(Registre!$B$2:$B$1999,MATCH(V$1&amp;"|"&amp;(ROW()-1),Registre!$AA$2:$AA$1999,0)),"")</f>
        <v/>
      </c>
    </row>
    <row r="162">
      <c r="O162">
        <f>IFERROR(INDEX(Registre!$B$2:$B$1999,MATCH(O$1&amp;"|"&amp;(ROW()-1),Registre!$AA$2:$AA$1999,0)),"")</f>
        <v/>
      </c>
      <c r="P162">
        <f>IFERROR(INDEX(Registre!$B$2:$B$1999,MATCH(P$1&amp;"|"&amp;(ROW()-1),Registre!$AA$2:$AA$1999,0)),"")</f>
        <v/>
      </c>
      <c r="Q162">
        <f>IFERROR(INDEX(Registre!$B$2:$B$1999,MATCH(Q$1&amp;"|"&amp;(ROW()-1),Registre!$AA$2:$AA$1999,0)),"")</f>
        <v/>
      </c>
      <c r="R162">
        <f>IFERROR(INDEX(Registre!$B$2:$B$1999,MATCH(R$1&amp;"|"&amp;(ROW()-1),Registre!$AA$2:$AA$1999,0)),"")</f>
        <v/>
      </c>
      <c r="S162">
        <f>IFERROR(INDEX(Registre!$B$2:$B$1999,MATCH(S$1&amp;"|"&amp;(ROW()-1),Registre!$AA$2:$AA$1999,0)),"")</f>
        <v/>
      </c>
      <c r="T162">
        <f>IFERROR(INDEX(Registre!$B$2:$B$1999,MATCH(T$1&amp;"|"&amp;(ROW()-1),Registre!$AA$2:$AA$1999,0)),"")</f>
        <v/>
      </c>
      <c r="U162">
        <f>IFERROR(INDEX(Registre!$B$2:$B$1999,MATCH(U$1&amp;"|"&amp;(ROW()-1),Registre!$AA$2:$AA$1999,0)),"")</f>
        <v/>
      </c>
      <c r="V162">
        <f>IFERROR(INDEX(Registre!$B$2:$B$1999,MATCH(V$1&amp;"|"&amp;(ROW()-1),Registre!$AA$2:$AA$1999,0)),"")</f>
        <v/>
      </c>
    </row>
    <row r="163">
      <c r="O163">
        <f>IFERROR(INDEX(Registre!$B$2:$B$1999,MATCH(O$1&amp;"|"&amp;(ROW()-1),Registre!$AA$2:$AA$1999,0)),"")</f>
        <v/>
      </c>
      <c r="P163">
        <f>IFERROR(INDEX(Registre!$B$2:$B$1999,MATCH(P$1&amp;"|"&amp;(ROW()-1),Registre!$AA$2:$AA$1999,0)),"")</f>
        <v/>
      </c>
      <c r="Q163">
        <f>IFERROR(INDEX(Registre!$B$2:$B$1999,MATCH(Q$1&amp;"|"&amp;(ROW()-1),Registre!$AA$2:$AA$1999,0)),"")</f>
        <v/>
      </c>
      <c r="R163">
        <f>IFERROR(INDEX(Registre!$B$2:$B$1999,MATCH(R$1&amp;"|"&amp;(ROW()-1),Registre!$AA$2:$AA$1999,0)),"")</f>
        <v/>
      </c>
      <c r="S163">
        <f>IFERROR(INDEX(Registre!$B$2:$B$1999,MATCH(S$1&amp;"|"&amp;(ROW()-1),Registre!$AA$2:$AA$1999,0)),"")</f>
        <v/>
      </c>
      <c r="T163">
        <f>IFERROR(INDEX(Registre!$B$2:$B$1999,MATCH(T$1&amp;"|"&amp;(ROW()-1),Registre!$AA$2:$AA$1999,0)),"")</f>
        <v/>
      </c>
      <c r="U163">
        <f>IFERROR(INDEX(Registre!$B$2:$B$1999,MATCH(U$1&amp;"|"&amp;(ROW()-1),Registre!$AA$2:$AA$1999,0)),"")</f>
        <v/>
      </c>
      <c r="V163">
        <f>IFERROR(INDEX(Registre!$B$2:$B$1999,MATCH(V$1&amp;"|"&amp;(ROW()-1),Registre!$AA$2:$AA$1999,0)),"")</f>
        <v/>
      </c>
    </row>
    <row r="164">
      <c r="O164">
        <f>IFERROR(INDEX(Registre!$B$2:$B$1999,MATCH(O$1&amp;"|"&amp;(ROW()-1),Registre!$AA$2:$AA$1999,0)),"")</f>
        <v/>
      </c>
      <c r="P164">
        <f>IFERROR(INDEX(Registre!$B$2:$B$1999,MATCH(P$1&amp;"|"&amp;(ROW()-1),Registre!$AA$2:$AA$1999,0)),"")</f>
        <v/>
      </c>
      <c r="Q164">
        <f>IFERROR(INDEX(Registre!$B$2:$B$1999,MATCH(Q$1&amp;"|"&amp;(ROW()-1),Registre!$AA$2:$AA$1999,0)),"")</f>
        <v/>
      </c>
      <c r="R164">
        <f>IFERROR(INDEX(Registre!$B$2:$B$1999,MATCH(R$1&amp;"|"&amp;(ROW()-1),Registre!$AA$2:$AA$1999,0)),"")</f>
        <v/>
      </c>
      <c r="S164">
        <f>IFERROR(INDEX(Registre!$B$2:$B$1999,MATCH(S$1&amp;"|"&amp;(ROW()-1),Registre!$AA$2:$AA$1999,0)),"")</f>
        <v/>
      </c>
      <c r="T164">
        <f>IFERROR(INDEX(Registre!$B$2:$B$1999,MATCH(T$1&amp;"|"&amp;(ROW()-1),Registre!$AA$2:$AA$1999,0)),"")</f>
        <v/>
      </c>
      <c r="U164">
        <f>IFERROR(INDEX(Registre!$B$2:$B$1999,MATCH(U$1&amp;"|"&amp;(ROW()-1),Registre!$AA$2:$AA$1999,0)),"")</f>
        <v/>
      </c>
      <c r="V164">
        <f>IFERROR(INDEX(Registre!$B$2:$B$1999,MATCH(V$1&amp;"|"&amp;(ROW()-1),Registre!$AA$2:$AA$1999,0)),"")</f>
        <v/>
      </c>
    </row>
    <row r="165">
      <c r="O165">
        <f>IFERROR(INDEX(Registre!$B$2:$B$1999,MATCH(O$1&amp;"|"&amp;(ROW()-1),Registre!$AA$2:$AA$1999,0)),"")</f>
        <v/>
      </c>
      <c r="P165">
        <f>IFERROR(INDEX(Registre!$B$2:$B$1999,MATCH(P$1&amp;"|"&amp;(ROW()-1),Registre!$AA$2:$AA$1999,0)),"")</f>
        <v/>
      </c>
      <c r="Q165">
        <f>IFERROR(INDEX(Registre!$B$2:$B$1999,MATCH(Q$1&amp;"|"&amp;(ROW()-1),Registre!$AA$2:$AA$1999,0)),"")</f>
        <v/>
      </c>
      <c r="R165">
        <f>IFERROR(INDEX(Registre!$B$2:$B$1999,MATCH(R$1&amp;"|"&amp;(ROW()-1),Registre!$AA$2:$AA$1999,0)),"")</f>
        <v/>
      </c>
      <c r="S165">
        <f>IFERROR(INDEX(Registre!$B$2:$B$1999,MATCH(S$1&amp;"|"&amp;(ROW()-1),Registre!$AA$2:$AA$1999,0)),"")</f>
        <v/>
      </c>
      <c r="T165">
        <f>IFERROR(INDEX(Registre!$B$2:$B$1999,MATCH(T$1&amp;"|"&amp;(ROW()-1),Registre!$AA$2:$AA$1999,0)),"")</f>
        <v/>
      </c>
      <c r="U165">
        <f>IFERROR(INDEX(Registre!$B$2:$B$1999,MATCH(U$1&amp;"|"&amp;(ROW()-1),Registre!$AA$2:$AA$1999,0)),"")</f>
        <v/>
      </c>
      <c r="V165">
        <f>IFERROR(INDEX(Registre!$B$2:$B$1999,MATCH(V$1&amp;"|"&amp;(ROW()-1),Registre!$AA$2:$AA$1999,0)),"")</f>
        <v/>
      </c>
    </row>
    <row r="166">
      <c r="O166">
        <f>IFERROR(INDEX(Registre!$B$2:$B$1999,MATCH(O$1&amp;"|"&amp;(ROW()-1),Registre!$AA$2:$AA$1999,0)),"")</f>
        <v/>
      </c>
      <c r="P166">
        <f>IFERROR(INDEX(Registre!$B$2:$B$1999,MATCH(P$1&amp;"|"&amp;(ROW()-1),Registre!$AA$2:$AA$1999,0)),"")</f>
        <v/>
      </c>
      <c r="Q166">
        <f>IFERROR(INDEX(Registre!$B$2:$B$1999,MATCH(Q$1&amp;"|"&amp;(ROW()-1),Registre!$AA$2:$AA$1999,0)),"")</f>
        <v/>
      </c>
      <c r="R166">
        <f>IFERROR(INDEX(Registre!$B$2:$B$1999,MATCH(R$1&amp;"|"&amp;(ROW()-1),Registre!$AA$2:$AA$1999,0)),"")</f>
        <v/>
      </c>
      <c r="S166">
        <f>IFERROR(INDEX(Registre!$B$2:$B$1999,MATCH(S$1&amp;"|"&amp;(ROW()-1),Registre!$AA$2:$AA$1999,0)),"")</f>
        <v/>
      </c>
      <c r="T166">
        <f>IFERROR(INDEX(Registre!$B$2:$B$1999,MATCH(T$1&amp;"|"&amp;(ROW()-1),Registre!$AA$2:$AA$1999,0)),"")</f>
        <v/>
      </c>
      <c r="U166">
        <f>IFERROR(INDEX(Registre!$B$2:$B$1999,MATCH(U$1&amp;"|"&amp;(ROW()-1),Registre!$AA$2:$AA$1999,0)),"")</f>
        <v/>
      </c>
      <c r="V166">
        <f>IFERROR(INDEX(Registre!$B$2:$B$1999,MATCH(V$1&amp;"|"&amp;(ROW()-1),Registre!$AA$2:$AA$1999,0)),"")</f>
        <v/>
      </c>
    </row>
    <row r="167">
      <c r="O167">
        <f>IFERROR(INDEX(Registre!$B$2:$B$1999,MATCH(O$1&amp;"|"&amp;(ROW()-1),Registre!$AA$2:$AA$1999,0)),"")</f>
        <v/>
      </c>
      <c r="P167">
        <f>IFERROR(INDEX(Registre!$B$2:$B$1999,MATCH(P$1&amp;"|"&amp;(ROW()-1),Registre!$AA$2:$AA$1999,0)),"")</f>
        <v/>
      </c>
      <c r="Q167">
        <f>IFERROR(INDEX(Registre!$B$2:$B$1999,MATCH(Q$1&amp;"|"&amp;(ROW()-1),Registre!$AA$2:$AA$1999,0)),"")</f>
        <v/>
      </c>
      <c r="R167">
        <f>IFERROR(INDEX(Registre!$B$2:$B$1999,MATCH(R$1&amp;"|"&amp;(ROW()-1),Registre!$AA$2:$AA$1999,0)),"")</f>
        <v/>
      </c>
      <c r="S167">
        <f>IFERROR(INDEX(Registre!$B$2:$B$1999,MATCH(S$1&amp;"|"&amp;(ROW()-1),Registre!$AA$2:$AA$1999,0)),"")</f>
        <v/>
      </c>
      <c r="T167">
        <f>IFERROR(INDEX(Registre!$B$2:$B$1999,MATCH(T$1&amp;"|"&amp;(ROW()-1),Registre!$AA$2:$AA$1999,0)),"")</f>
        <v/>
      </c>
      <c r="U167">
        <f>IFERROR(INDEX(Registre!$B$2:$B$1999,MATCH(U$1&amp;"|"&amp;(ROW()-1),Registre!$AA$2:$AA$1999,0)),"")</f>
        <v/>
      </c>
      <c r="V167">
        <f>IFERROR(INDEX(Registre!$B$2:$B$1999,MATCH(V$1&amp;"|"&amp;(ROW()-1),Registre!$AA$2:$AA$1999,0)),"")</f>
        <v/>
      </c>
    </row>
    <row r="168">
      <c r="O168">
        <f>IFERROR(INDEX(Registre!$B$2:$B$1999,MATCH(O$1&amp;"|"&amp;(ROW()-1),Registre!$AA$2:$AA$1999,0)),"")</f>
        <v/>
      </c>
      <c r="P168">
        <f>IFERROR(INDEX(Registre!$B$2:$B$1999,MATCH(P$1&amp;"|"&amp;(ROW()-1),Registre!$AA$2:$AA$1999,0)),"")</f>
        <v/>
      </c>
      <c r="Q168">
        <f>IFERROR(INDEX(Registre!$B$2:$B$1999,MATCH(Q$1&amp;"|"&amp;(ROW()-1),Registre!$AA$2:$AA$1999,0)),"")</f>
        <v/>
      </c>
      <c r="R168">
        <f>IFERROR(INDEX(Registre!$B$2:$B$1999,MATCH(R$1&amp;"|"&amp;(ROW()-1),Registre!$AA$2:$AA$1999,0)),"")</f>
        <v/>
      </c>
      <c r="S168">
        <f>IFERROR(INDEX(Registre!$B$2:$B$1999,MATCH(S$1&amp;"|"&amp;(ROW()-1),Registre!$AA$2:$AA$1999,0)),"")</f>
        <v/>
      </c>
      <c r="T168">
        <f>IFERROR(INDEX(Registre!$B$2:$B$1999,MATCH(T$1&amp;"|"&amp;(ROW()-1),Registre!$AA$2:$AA$1999,0)),"")</f>
        <v/>
      </c>
      <c r="U168">
        <f>IFERROR(INDEX(Registre!$B$2:$B$1999,MATCH(U$1&amp;"|"&amp;(ROW()-1),Registre!$AA$2:$AA$1999,0)),"")</f>
        <v/>
      </c>
      <c r="V168">
        <f>IFERROR(INDEX(Registre!$B$2:$B$1999,MATCH(V$1&amp;"|"&amp;(ROW()-1),Registre!$AA$2:$AA$1999,0)),"")</f>
        <v/>
      </c>
    </row>
    <row r="169">
      <c r="O169">
        <f>IFERROR(INDEX(Registre!$B$2:$B$1999,MATCH(O$1&amp;"|"&amp;(ROW()-1),Registre!$AA$2:$AA$1999,0)),"")</f>
        <v/>
      </c>
      <c r="P169">
        <f>IFERROR(INDEX(Registre!$B$2:$B$1999,MATCH(P$1&amp;"|"&amp;(ROW()-1),Registre!$AA$2:$AA$1999,0)),"")</f>
        <v/>
      </c>
      <c r="Q169">
        <f>IFERROR(INDEX(Registre!$B$2:$B$1999,MATCH(Q$1&amp;"|"&amp;(ROW()-1),Registre!$AA$2:$AA$1999,0)),"")</f>
        <v/>
      </c>
      <c r="R169">
        <f>IFERROR(INDEX(Registre!$B$2:$B$1999,MATCH(R$1&amp;"|"&amp;(ROW()-1),Registre!$AA$2:$AA$1999,0)),"")</f>
        <v/>
      </c>
      <c r="S169">
        <f>IFERROR(INDEX(Registre!$B$2:$B$1999,MATCH(S$1&amp;"|"&amp;(ROW()-1),Registre!$AA$2:$AA$1999,0)),"")</f>
        <v/>
      </c>
      <c r="T169">
        <f>IFERROR(INDEX(Registre!$B$2:$B$1999,MATCH(T$1&amp;"|"&amp;(ROW()-1),Registre!$AA$2:$AA$1999,0)),"")</f>
        <v/>
      </c>
      <c r="U169">
        <f>IFERROR(INDEX(Registre!$B$2:$B$1999,MATCH(U$1&amp;"|"&amp;(ROW()-1),Registre!$AA$2:$AA$1999,0)),"")</f>
        <v/>
      </c>
      <c r="V169">
        <f>IFERROR(INDEX(Registre!$B$2:$B$1999,MATCH(V$1&amp;"|"&amp;(ROW()-1),Registre!$AA$2:$AA$1999,0)),"")</f>
        <v/>
      </c>
    </row>
    <row r="170">
      <c r="O170">
        <f>IFERROR(INDEX(Registre!$B$2:$B$1999,MATCH(O$1&amp;"|"&amp;(ROW()-1),Registre!$AA$2:$AA$1999,0)),"")</f>
        <v/>
      </c>
      <c r="P170">
        <f>IFERROR(INDEX(Registre!$B$2:$B$1999,MATCH(P$1&amp;"|"&amp;(ROW()-1),Registre!$AA$2:$AA$1999,0)),"")</f>
        <v/>
      </c>
      <c r="Q170">
        <f>IFERROR(INDEX(Registre!$B$2:$B$1999,MATCH(Q$1&amp;"|"&amp;(ROW()-1),Registre!$AA$2:$AA$1999,0)),"")</f>
        <v/>
      </c>
      <c r="R170">
        <f>IFERROR(INDEX(Registre!$B$2:$B$1999,MATCH(R$1&amp;"|"&amp;(ROW()-1),Registre!$AA$2:$AA$1999,0)),"")</f>
        <v/>
      </c>
      <c r="S170">
        <f>IFERROR(INDEX(Registre!$B$2:$B$1999,MATCH(S$1&amp;"|"&amp;(ROW()-1),Registre!$AA$2:$AA$1999,0)),"")</f>
        <v/>
      </c>
      <c r="T170">
        <f>IFERROR(INDEX(Registre!$B$2:$B$1999,MATCH(T$1&amp;"|"&amp;(ROW()-1),Registre!$AA$2:$AA$1999,0)),"")</f>
        <v/>
      </c>
      <c r="U170">
        <f>IFERROR(INDEX(Registre!$B$2:$B$1999,MATCH(U$1&amp;"|"&amp;(ROW()-1),Registre!$AA$2:$AA$1999,0)),"")</f>
        <v/>
      </c>
      <c r="V170">
        <f>IFERROR(INDEX(Registre!$B$2:$B$1999,MATCH(V$1&amp;"|"&amp;(ROW()-1),Registre!$AA$2:$AA$1999,0)),"")</f>
        <v/>
      </c>
    </row>
    <row r="171">
      <c r="O171">
        <f>IFERROR(INDEX(Registre!$B$2:$B$1999,MATCH(O$1&amp;"|"&amp;(ROW()-1),Registre!$AA$2:$AA$1999,0)),"")</f>
        <v/>
      </c>
      <c r="P171">
        <f>IFERROR(INDEX(Registre!$B$2:$B$1999,MATCH(P$1&amp;"|"&amp;(ROW()-1),Registre!$AA$2:$AA$1999,0)),"")</f>
        <v/>
      </c>
      <c r="Q171">
        <f>IFERROR(INDEX(Registre!$B$2:$B$1999,MATCH(Q$1&amp;"|"&amp;(ROW()-1),Registre!$AA$2:$AA$1999,0)),"")</f>
        <v/>
      </c>
      <c r="R171">
        <f>IFERROR(INDEX(Registre!$B$2:$B$1999,MATCH(R$1&amp;"|"&amp;(ROW()-1),Registre!$AA$2:$AA$1999,0)),"")</f>
        <v/>
      </c>
      <c r="S171">
        <f>IFERROR(INDEX(Registre!$B$2:$B$1999,MATCH(S$1&amp;"|"&amp;(ROW()-1),Registre!$AA$2:$AA$1999,0)),"")</f>
        <v/>
      </c>
      <c r="T171">
        <f>IFERROR(INDEX(Registre!$B$2:$B$1999,MATCH(T$1&amp;"|"&amp;(ROW()-1),Registre!$AA$2:$AA$1999,0)),"")</f>
        <v/>
      </c>
      <c r="U171">
        <f>IFERROR(INDEX(Registre!$B$2:$B$1999,MATCH(U$1&amp;"|"&amp;(ROW()-1),Registre!$AA$2:$AA$1999,0)),"")</f>
        <v/>
      </c>
      <c r="V171">
        <f>IFERROR(INDEX(Registre!$B$2:$B$1999,MATCH(V$1&amp;"|"&amp;(ROW()-1),Registre!$AA$2:$AA$1999,0)),"")</f>
        <v/>
      </c>
    </row>
    <row r="172">
      <c r="O172">
        <f>IFERROR(INDEX(Registre!$B$2:$B$1999,MATCH(O$1&amp;"|"&amp;(ROW()-1),Registre!$AA$2:$AA$1999,0)),"")</f>
        <v/>
      </c>
      <c r="P172">
        <f>IFERROR(INDEX(Registre!$B$2:$B$1999,MATCH(P$1&amp;"|"&amp;(ROW()-1),Registre!$AA$2:$AA$1999,0)),"")</f>
        <v/>
      </c>
      <c r="Q172">
        <f>IFERROR(INDEX(Registre!$B$2:$B$1999,MATCH(Q$1&amp;"|"&amp;(ROW()-1),Registre!$AA$2:$AA$1999,0)),"")</f>
        <v/>
      </c>
      <c r="R172">
        <f>IFERROR(INDEX(Registre!$B$2:$B$1999,MATCH(R$1&amp;"|"&amp;(ROW()-1),Registre!$AA$2:$AA$1999,0)),"")</f>
        <v/>
      </c>
      <c r="S172">
        <f>IFERROR(INDEX(Registre!$B$2:$B$1999,MATCH(S$1&amp;"|"&amp;(ROW()-1),Registre!$AA$2:$AA$1999,0)),"")</f>
        <v/>
      </c>
      <c r="T172">
        <f>IFERROR(INDEX(Registre!$B$2:$B$1999,MATCH(T$1&amp;"|"&amp;(ROW()-1),Registre!$AA$2:$AA$1999,0)),"")</f>
        <v/>
      </c>
      <c r="U172">
        <f>IFERROR(INDEX(Registre!$B$2:$B$1999,MATCH(U$1&amp;"|"&amp;(ROW()-1),Registre!$AA$2:$AA$1999,0)),"")</f>
        <v/>
      </c>
      <c r="V172">
        <f>IFERROR(INDEX(Registre!$B$2:$B$1999,MATCH(V$1&amp;"|"&amp;(ROW()-1),Registre!$AA$2:$AA$1999,0)),"")</f>
        <v/>
      </c>
    </row>
    <row r="173">
      <c r="O173">
        <f>IFERROR(INDEX(Registre!$B$2:$B$1999,MATCH(O$1&amp;"|"&amp;(ROW()-1),Registre!$AA$2:$AA$1999,0)),"")</f>
        <v/>
      </c>
      <c r="P173">
        <f>IFERROR(INDEX(Registre!$B$2:$B$1999,MATCH(P$1&amp;"|"&amp;(ROW()-1),Registre!$AA$2:$AA$1999,0)),"")</f>
        <v/>
      </c>
      <c r="Q173">
        <f>IFERROR(INDEX(Registre!$B$2:$B$1999,MATCH(Q$1&amp;"|"&amp;(ROW()-1),Registre!$AA$2:$AA$1999,0)),"")</f>
        <v/>
      </c>
      <c r="R173">
        <f>IFERROR(INDEX(Registre!$B$2:$B$1999,MATCH(R$1&amp;"|"&amp;(ROW()-1),Registre!$AA$2:$AA$1999,0)),"")</f>
        <v/>
      </c>
      <c r="S173">
        <f>IFERROR(INDEX(Registre!$B$2:$B$1999,MATCH(S$1&amp;"|"&amp;(ROW()-1),Registre!$AA$2:$AA$1999,0)),"")</f>
        <v/>
      </c>
      <c r="T173">
        <f>IFERROR(INDEX(Registre!$B$2:$B$1999,MATCH(T$1&amp;"|"&amp;(ROW()-1),Registre!$AA$2:$AA$1999,0)),"")</f>
        <v/>
      </c>
      <c r="U173">
        <f>IFERROR(INDEX(Registre!$B$2:$B$1999,MATCH(U$1&amp;"|"&amp;(ROW()-1),Registre!$AA$2:$AA$1999,0)),"")</f>
        <v/>
      </c>
      <c r="V173">
        <f>IFERROR(INDEX(Registre!$B$2:$B$1999,MATCH(V$1&amp;"|"&amp;(ROW()-1),Registre!$AA$2:$AA$1999,0)),"")</f>
        <v/>
      </c>
    </row>
    <row r="174">
      <c r="O174">
        <f>IFERROR(INDEX(Registre!$B$2:$B$1999,MATCH(O$1&amp;"|"&amp;(ROW()-1),Registre!$AA$2:$AA$1999,0)),"")</f>
        <v/>
      </c>
      <c r="P174">
        <f>IFERROR(INDEX(Registre!$B$2:$B$1999,MATCH(P$1&amp;"|"&amp;(ROW()-1),Registre!$AA$2:$AA$1999,0)),"")</f>
        <v/>
      </c>
      <c r="Q174">
        <f>IFERROR(INDEX(Registre!$B$2:$B$1999,MATCH(Q$1&amp;"|"&amp;(ROW()-1),Registre!$AA$2:$AA$1999,0)),"")</f>
        <v/>
      </c>
      <c r="R174">
        <f>IFERROR(INDEX(Registre!$B$2:$B$1999,MATCH(R$1&amp;"|"&amp;(ROW()-1),Registre!$AA$2:$AA$1999,0)),"")</f>
        <v/>
      </c>
      <c r="S174">
        <f>IFERROR(INDEX(Registre!$B$2:$B$1999,MATCH(S$1&amp;"|"&amp;(ROW()-1),Registre!$AA$2:$AA$1999,0)),"")</f>
        <v/>
      </c>
      <c r="T174">
        <f>IFERROR(INDEX(Registre!$B$2:$B$1999,MATCH(T$1&amp;"|"&amp;(ROW()-1),Registre!$AA$2:$AA$1999,0)),"")</f>
        <v/>
      </c>
      <c r="U174">
        <f>IFERROR(INDEX(Registre!$B$2:$B$1999,MATCH(U$1&amp;"|"&amp;(ROW()-1),Registre!$AA$2:$AA$1999,0)),"")</f>
        <v/>
      </c>
      <c r="V174">
        <f>IFERROR(INDEX(Registre!$B$2:$B$1999,MATCH(V$1&amp;"|"&amp;(ROW()-1),Registre!$AA$2:$AA$1999,0)),"")</f>
        <v/>
      </c>
    </row>
    <row r="175">
      <c r="O175">
        <f>IFERROR(INDEX(Registre!$B$2:$B$1999,MATCH(O$1&amp;"|"&amp;(ROW()-1),Registre!$AA$2:$AA$1999,0)),"")</f>
        <v/>
      </c>
      <c r="P175">
        <f>IFERROR(INDEX(Registre!$B$2:$B$1999,MATCH(P$1&amp;"|"&amp;(ROW()-1),Registre!$AA$2:$AA$1999,0)),"")</f>
        <v/>
      </c>
      <c r="Q175">
        <f>IFERROR(INDEX(Registre!$B$2:$B$1999,MATCH(Q$1&amp;"|"&amp;(ROW()-1),Registre!$AA$2:$AA$1999,0)),"")</f>
        <v/>
      </c>
      <c r="R175">
        <f>IFERROR(INDEX(Registre!$B$2:$B$1999,MATCH(R$1&amp;"|"&amp;(ROW()-1),Registre!$AA$2:$AA$1999,0)),"")</f>
        <v/>
      </c>
      <c r="S175">
        <f>IFERROR(INDEX(Registre!$B$2:$B$1999,MATCH(S$1&amp;"|"&amp;(ROW()-1),Registre!$AA$2:$AA$1999,0)),"")</f>
        <v/>
      </c>
      <c r="T175">
        <f>IFERROR(INDEX(Registre!$B$2:$B$1999,MATCH(T$1&amp;"|"&amp;(ROW()-1),Registre!$AA$2:$AA$1999,0)),"")</f>
        <v/>
      </c>
      <c r="U175">
        <f>IFERROR(INDEX(Registre!$B$2:$B$1999,MATCH(U$1&amp;"|"&amp;(ROW()-1),Registre!$AA$2:$AA$1999,0)),"")</f>
        <v/>
      </c>
      <c r="V175">
        <f>IFERROR(INDEX(Registre!$B$2:$B$1999,MATCH(V$1&amp;"|"&amp;(ROW()-1),Registre!$AA$2:$AA$1999,0)),"")</f>
        <v/>
      </c>
    </row>
    <row r="176">
      <c r="O176">
        <f>IFERROR(INDEX(Registre!$B$2:$B$1999,MATCH(O$1&amp;"|"&amp;(ROW()-1),Registre!$AA$2:$AA$1999,0)),"")</f>
        <v/>
      </c>
      <c r="P176">
        <f>IFERROR(INDEX(Registre!$B$2:$B$1999,MATCH(P$1&amp;"|"&amp;(ROW()-1),Registre!$AA$2:$AA$1999,0)),"")</f>
        <v/>
      </c>
      <c r="Q176">
        <f>IFERROR(INDEX(Registre!$B$2:$B$1999,MATCH(Q$1&amp;"|"&amp;(ROW()-1),Registre!$AA$2:$AA$1999,0)),"")</f>
        <v/>
      </c>
      <c r="R176">
        <f>IFERROR(INDEX(Registre!$B$2:$B$1999,MATCH(R$1&amp;"|"&amp;(ROW()-1),Registre!$AA$2:$AA$1999,0)),"")</f>
        <v/>
      </c>
      <c r="S176">
        <f>IFERROR(INDEX(Registre!$B$2:$B$1999,MATCH(S$1&amp;"|"&amp;(ROW()-1),Registre!$AA$2:$AA$1999,0)),"")</f>
        <v/>
      </c>
      <c r="T176">
        <f>IFERROR(INDEX(Registre!$B$2:$B$1999,MATCH(T$1&amp;"|"&amp;(ROW()-1),Registre!$AA$2:$AA$1999,0)),"")</f>
        <v/>
      </c>
      <c r="U176">
        <f>IFERROR(INDEX(Registre!$B$2:$B$1999,MATCH(U$1&amp;"|"&amp;(ROW()-1),Registre!$AA$2:$AA$1999,0)),"")</f>
        <v/>
      </c>
      <c r="V176">
        <f>IFERROR(INDEX(Registre!$B$2:$B$1999,MATCH(V$1&amp;"|"&amp;(ROW()-1),Registre!$AA$2:$AA$1999,0)),"")</f>
        <v/>
      </c>
    </row>
    <row r="177">
      <c r="O177">
        <f>IFERROR(INDEX(Registre!$B$2:$B$1999,MATCH(O$1&amp;"|"&amp;(ROW()-1),Registre!$AA$2:$AA$1999,0)),"")</f>
        <v/>
      </c>
      <c r="P177">
        <f>IFERROR(INDEX(Registre!$B$2:$B$1999,MATCH(P$1&amp;"|"&amp;(ROW()-1),Registre!$AA$2:$AA$1999,0)),"")</f>
        <v/>
      </c>
      <c r="Q177">
        <f>IFERROR(INDEX(Registre!$B$2:$B$1999,MATCH(Q$1&amp;"|"&amp;(ROW()-1),Registre!$AA$2:$AA$1999,0)),"")</f>
        <v/>
      </c>
      <c r="R177">
        <f>IFERROR(INDEX(Registre!$B$2:$B$1999,MATCH(R$1&amp;"|"&amp;(ROW()-1),Registre!$AA$2:$AA$1999,0)),"")</f>
        <v/>
      </c>
      <c r="S177">
        <f>IFERROR(INDEX(Registre!$B$2:$B$1999,MATCH(S$1&amp;"|"&amp;(ROW()-1),Registre!$AA$2:$AA$1999,0)),"")</f>
        <v/>
      </c>
      <c r="T177">
        <f>IFERROR(INDEX(Registre!$B$2:$B$1999,MATCH(T$1&amp;"|"&amp;(ROW()-1),Registre!$AA$2:$AA$1999,0)),"")</f>
        <v/>
      </c>
      <c r="U177">
        <f>IFERROR(INDEX(Registre!$B$2:$B$1999,MATCH(U$1&amp;"|"&amp;(ROW()-1),Registre!$AA$2:$AA$1999,0)),"")</f>
        <v/>
      </c>
      <c r="V177">
        <f>IFERROR(INDEX(Registre!$B$2:$B$1999,MATCH(V$1&amp;"|"&amp;(ROW()-1),Registre!$AA$2:$AA$1999,0)),"")</f>
        <v/>
      </c>
    </row>
    <row r="178">
      <c r="O178">
        <f>IFERROR(INDEX(Registre!$B$2:$B$1999,MATCH(O$1&amp;"|"&amp;(ROW()-1),Registre!$AA$2:$AA$1999,0)),"")</f>
        <v/>
      </c>
      <c r="P178">
        <f>IFERROR(INDEX(Registre!$B$2:$B$1999,MATCH(P$1&amp;"|"&amp;(ROW()-1),Registre!$AA$2:$AA$1999,0)),"")</f>
        <v/>
      </c>
      <c r="Q178">
        <f>IFERROR(INDEX(Registre!$B$2:$B$1999,MATCH(Q$1&amp;"|"&amp;(ROW()-1),Registre!$AA$2:$AA$1999,0)),"")</f>
        <v/>
      </c>
      <c r="R178">
        <f>IFERROR(INDEX(Registre!$B$2:$B$1999,MATCH(R$1&amp;"|"&amp;(ROW()-1),Registre!$AA$2:$AA$1999,0)),"")</f>
        <v/>
      </c>
      <c r="S178">
        <f>IFERROR(INDEX(Registre!$B$2:$B$1999,MATCH(S$1&amp;"|"&amp;(ROW()-1),Registre!$AA$2:$AA$1999,0)),"")</f>
        <v/>
      </c>
      <c r="T178">
        <f>IFERROR(INDEX(Registre!$B$2:$B$1999,MATCH(T$1&amp;"|"&amp;(ROW()-1),Registre!$AA$2:$AA$1999,0)),"")</f>
        <v/>
      </c>
      <c r="U178">
        <f>IFERROR(INDEX(Registre!$B$2:$B$1999,MATCH(U$1&amp;"|"&amp;(ROW()-1),Registre!$AA$2:$AA$1999,0)),"")</f>
        <v/>
      </c>
      <c r="V178">
        <f>IFERROR(INDEX(Registre!$B$2:$B$1999,MATCH(V$1&amp;"|"&amp;(ROW()-1),Registre!$AA$2:$AA$1999,0)),"")</f>
        <v/>
      </c>
    </row>
    <row r="179">
      <c r="O179">
        <f>IFERROR(INDEX(Registre!$B$2:$B$1999,MATCH(O$1&amp;"|"&amp;(ROW()-1),Registre!$AA$2:$AA$1999,0)),"")</f>
        <v/>
      </c>
      <c r="P179">
        <f>IFERROR(INDEX(Registre!$B$2:$B$1999,MATCH(P$1&amp;"|"&amp;(ROW()-1),Registre!$AA$2:$AA$1999,0)),"")</f>
        <v/>
      </c>
      <c r="Q179">
        <f>IFERROR(INDEX(Registre!$B$2:$B$1999,MATCH(Q$1&amp;"|"&amp;(ROW()-1),Registre!$AA$2:$AA$1999,0)),"")</f>
        <v/>
      </c>
      <c r="R179">
        <f>IFERROR(INDEX(Registre!$B$2:$B$1999,MATCH(R$1&amp;"|"&amp;(ROW()-1),Registre!$AA$2:$AA$1999,0)),"")</f>
        <v/>
      </c>
      <c r="S179">
        <f>IFERROR(INDEX(Registre!$B$2:$B$1999,MATCH(S$1&amp;"|"&amp;(ROW()-1),Registre!$AA$2:$AA$1999,0)),"")</f>
        <v/>
      </c>
      <c r="T179">
        <f>IFERROR(INDEX(Registre!$B$2:$B$1999,MATCH(T$1&amp;"|"&amp;(ROW()-1),Registre!$AA$2:$AA$1999,0)),"")</f>
        <v/>
      </c>
      <c r="U179">
        <f>IFERROR(INDEX(Registre!$B$2:$B$1999,MATCH(U$1&amp;"|"&amp;(ROW()-1),Registre!$AA$2:$AA$1999,0)),"")</f>
        <v/>
      </c>
      <c r="V179">
        <f>IFERROR(INDEX(Registre!$B$2:$B$1999,MATCH(V$1&amp;"|"&amp;(ROW()-1),Registre!$AA$2:$AA$1999,0)),"")</f>
        <v/>
      </c>
    </row>
    <row r="180">
      <c r="O180">
        <f>IFERROR(INDEX(Registre!$B$2:$B$1999,MATCH(O$1&amp;"|"&amp;(ROW()-1),Registre!$AA$2:$AA$1999,0)),"")</f>
        <v/>
      </c>
      <c r="P180">
        <f>IFERROR(INDEX(Registre!$B$2:$B$1999,MATCH(P$1&amp;"|"&amp;(ROW()-1),Registre!$AA$2:$AA$1999,0)),"")</f>
        <v/>
      </c>
      <c r="Q180">
        <f>IFERROR(INDEX(Registre!$B$2:$B$1999,MATCH(Q$1&amp;"|"&amp;(ROW()-1),Registre!$AA$2:$AA$1999,0)),"")</f>
        <v/>
      </c>
      <c r="R180">
        <f>IFERROR(INDEX(Registre!$B$2:$B$1999,MATCH(R$1&amp;"|"&amp;(ROW()-1),Registre!$AA$2:$AA$1999,0)),"")</f>
        <v/>
      </c>
      <c r="S180">
        <f>IFERROR(INDEX(Registre!$B$2:$B$1999,MATCH(S$1&amp;"|"&amp;(ROW()-1),Registre!$AA$2:$AA$1999,0)),"")</f>
        <v/>
      </c>
      <c r="T180">
        <f>IFERROR(INDEX(Registre!$B$2:$B$1999,MATCH(T$1&amp;"|"&amp;(ROW()-1),Registre!$AA$2:$AA$1999,0)),"")</f>
        <v/>
      </c>
      <c r="U180">
        <f>IFERROR(INDEX(Registre!$B$2:$B$1999,MATCH(U$1&amp;"|"&amp;(ROW()-1),Registre!$AA$2:$AA$1999,0)),"")</f>
        <v/>
      </c>
      <c r="V180">
        <f>IFERROR(INDEX(Registre!$B$2:$B$1999,MATCH(V$1&amp;"|"&amp;(ROW()-1),Registre!$AA$2:$AA$1999,0)),"")</f>
        <v/>
      </c>
    </row>
    <row r="181">
      <c r="O181">
        <f>IFERROR(INDEX(Registre!$B$2:$B$1999,MATCH(O$1&amp;"|"&amp;(ROW()-1),Registre!$AA$2:$AA$1999,0)),"")</f>
        <v/>
      </c>
      <c r="P181">
        <f>IFERROR(INDEX(Registre!$B$2:$B$1999,MATCH(P$1&amp;"|"&amp;(ROW()-1),Registre!$AA$2:$AA$1999,0)),"")</f>
        <v/>
      </c>
      <c r="Q181">
        <f>IFERROR(INDEX(Registre!$B$2:$B$1999,MATCH(Q$1&amp;"|"&amp;(ROW()-1),Registre!$AA$2:$AA$1999,0)),"")</f>
        <v/>
      </c>
      <c r="R181">
        <f>IFERROR(INDEX(Registre!$B$2:$B$1999,MATCH(R$1&amp;"|"&amp;(ROW()-1),Registre!$AA$2:$AA$1999,0)),"")</f>
        <v/>
      </c>
      <c r="S181">
        <f>IFERROR(INDEX(Registre!$B$2:$B$1999,MATCH(S$1&amp;"|"&amp;(ROW()-1),Registre!$AA$2:$AA$1999,0)),"")</f>
        <v/>
      </c>
      <c r="T181">
        <f>IFERROR(INDEX(Registre!$B$2:$B$1999,MATCH(T$1&amp;"|"&amp;(ROW()-1),Registre!$AA$2:$AA$1999,0)),"")</f>
        <v/>
      </c>
      <c r="U181">
        <f>IFERROR(INDEX(Registre!$B$2:$B$1999,MATCH(U$1&amp;"|"&amp;(ROW()-1),Registre!$AA$2:$AA$1999,0)),"")</f>
        <v/>
      </c>
      <c r="V181">
        <f>IFERROR(INDEX(Registre!$B$2:$B$1999,MATCH(V$1&amp;"|"&amp;(ROW()-1),Registre!$AA$2:$AA$1999,0)),"")</f>
        <v/>
      </c>
    </row>
    <row r="182">
      <c r="O182">
        <f>IFERROR(INDEX(Registre!$B$2:$B$1999,MATCH(O$1&amp;"|"&amp;(ROW()-1),Registre!$AA$2:$AA$1999,0)),"")</f>
        <v/>
      </c>
      <c r="P182">
        <f>IFERROR(INDEX(Registre!$B$2:$B$1999,MATCH(P$1&amp;"|"&amp;(ROW()-1),Registre!$AA$2:$AA$1999,0)),"")</f>
        <v/>
      </c>
      <c r="Q182">
        <f>IFERROR(INDEX(Registre!$B$2:$B$1999,MATCH(Q$1&amp;"|"&amp;(ROW()-1),Registre!$AA$2:$AA$1999,0)),"")</f>
        <v/>
      </c>
      <c r="R182">
        <f>IFERROR(INDEX(Registre!$B$2:$B$1999,MATCH(R$1&amp;"|"&amp;(ROW()-1),Registre!$AA$2:$AA$1999,0)),"")</f>
        <v/>
      </c>
      <c r="S182">
        <f>IFERROR(INDEX(Registre!$B$2:$B$1999,MATCH(S$1&amp;"|"&amp;(ROW()-1),Registre!$AA$2:$AA$1999,0)),"")</f>
        <v/>
      </c>
      <c r="T182">
        <f>IFERROR(INDEX(Registre!$B$2:$B$1999,MATCH(T$1&amp;"|"&amp;(ROW()-1),Registre!$AA$2:$AA$1999,0)),"")</f>
        <v/>
      </c>
      <c r="U182">
        <f>IFERROR(INDEX(Registre!$B$2:$B$1999,MATCH(U$1&amp;"|"&amp;(ROW()-1),Registre!$AA$2:$AA$1999,0)),"")</f>
        <v/>
      </c>
      <c r="V182">
        <f>IFERROR(INDEX(Registre!$B$2:$B$1999,MATCH(V$1&amp;"|"&amp;(ROW()-1),Registre!$AA$2:$AA$1999,0)),"")</f>
        <v/>
      </c>
    </row>
    <row r="183">
      <c r="O183">
        <f>IFERROR(INDEX(Registre!$B$2:$B$1999,MATCH(O$1&amp;"|"&amp;(ROW()-1),Registre!$AA$2:$AA$1999,0)),"")</f>
        <v/>
      </c>
      <c r="P183">
        <f>IFERROR(INDEX(Registre!$B$2:$B$1999,MATCH(P$1&amp;"|"&amp;(ROW()-1),Registre!$AA$2:$AA$1999,0)),"")</f>
        <v/>
      </c>
      <c r="Q183">
        <f>IFERROR(INDEX(Registre!$B$2:$B$1999,MATCH(Q$1&amp;"|"&amp;(ROW()-1),Registre!$AA$2:$AA$1999,0)),"")</f>
        <v/>
      </c>
      <c r="R183">
        <f>IFERROR(INDEX(Registre!$B$2:$B$1999,MATCH(R$1&amp;"|"&amp;(ROW()-1),Registre!$AA$2:$AA$1999,0)),"")</f>
        <v/>
      </c>
      <c r="S183">
        <f>IFERROR(INDEX(Registre!$B$2:$B$1999,MATCH(S$1&amp;"|"&amp;(ROW()-1),Registre!$AA$2:$AA$1999,0)),"")</f>
        <v/>
      </c>
      <c r="T183">
        <f>IFERROR(INDEX(Registre!$B$2:$B$1999,MATCH(T$1&amp;"|"&amp;(ROW()-1),Registre!$AA$2:$AA$1999,0)),"")</f>
        <v/>
      </c>
      <c r="U183">
        <f>IFERROR(INDEX(Registre!$B$2:$B$1999,MATCH(U$1&amp;"|"&amp;(ROW()-1),Registre!$AA$2:$AA$1999,0)),"")</f>
        <v/>
      </c>
      <c r="V183">
        <f>IFERROR(INDEX(Registre!$B$2:$B$1999,MATCH(V$1&amp;"|"&amp;(ROW()-1),Registre!$AA$2:$AA$1999,0)),"")</f>
        <v/>
      </c>
    </row>
    <row r="184">
      <c r="O184">
        <f>IFERROR(INDEX(Registre!$B$2:$B$1999,MATCH(O$1&amp;"|"&amp;(ROW()-1),Registre!$AA$2:$AA$1999,0)),"")</f>
        <v/>
      </c>
      <c r="P184">
        <f>IFERROR(INDEX(Registre!$B$2:$B$1999,MATCH(P$1&amp;"|"&amp;(ROW()-1),Registre!$AA$2:$AA$1999,0)),"")</f>
        <v/>
      </c>
      <c r="Q184">
        <f>IFERROR(INDEX(Registre!$B$2:$B$1999,MATCH(Q$1&amp;"|"&amp;(ROW()-1),Registre!$AA$2:$AA$1999,0)),"")</f>
        <v/>
      </c>
      <c r="R184">
        <f>IFERROR(INDEX(Registre!$B$2:$B$1999,MATCH(R$1&amp;"|"&amp;(ROW()-1),Registre!$AA$2:$AA$1999,0)),"")</f>
        <v/>
      </c>
      <c r="S184">
        <f>IFERROR(INDEX(Registre!$B$2:$B$1999,MATCH(S$1&amp;"|"&amp;(ROW()-1),Registre!$AA$2:$AA$1999,0)),"")</f>
        <v/>
      </c>
      <c r="T184">
        <f>IFERROR(INDEX(Registre!$B$2:$B$1999,MATCH(T$1&amp;"|"&amp;(ROW()-1),Registre!$AA$2:$AA$1999,0)),"")</f>
        <v/>
      </c>
      <c r="U184">
        <f>IFERROR(INDEX(Registre!$B$2:$B$1999,MATCH(U$1&amp;"|"&amp;(ROW()-1),Registre!$AA$2:$AA$1999,0)),"")</f>
        <v/>
      </c>
      <c r="V184">
        <f>IFERROR(INDEX(Registre!$B$2:$B$1999,MATCH(V$1&amp;"|"&amp;(ROW()-1),Registre!$AA$2:$AA$1999,0)),"")</f>
        <v/>
      </c>
    </row>
    <row r="185">
      <c r="O185">
        <f>IFERROR(INDEX(Registre!$B$2:$B$1999,MATCH(O$1&amp;"|"&amp;(ROW()-1),Registre!$AA$2:$AA$1999,0)),"")</f>
        <v/>
      </c>
      <c r="P185">
        <f>IFERROR(INDEX(Registre!$B$2:$B$1999,MATCH(P$1&amp;"|"&amp;(ROW()-1),Registre!$AA$2:$AA$1999,0)),"")</f>
        <v/>
      </c>
      <c r="Q185">
        <f>IFERROR(INDEX(Registre!$B$2:$B$1999,MATCH(Q$1&amp;"|"&amp;(ROW()-1),Registre!$AA$2:$AA$1999,0)),"")</f>
        <v/>
      </c>
      <c r="R185">
        <f>IFERROR(INDEX(Registre!$B$2:$B$1999,MATCH(R$1&amp;"|"&amp;(ROW()-1),Registre!$AA$2:$AA$1999,0)),"")</f>
        <v/>
      </c>
      <c r="S185">
        <f>IFERROR(INDEX(Registre!$B$2:$B$1999,MATCH(S$1&amp;"|"&amp;(ROW()-1),Registre!$AA$2:$AA$1999,0)),"")</f>
        <v/>
      </c>
      <c r="T185">
        <f>IFERROR(INDEX(Registre!$B$2:$B$1999,MATCH(T$1&amp;"|"&amp;(ROW()-1),Registre!$AA$2:$AA$1999,0)),"")</f>
        <v/>
      </c>
      <c r="U185">
        <f>IFERROR(INDEX(Registre!$B$2:$B$1999,MATCH(U$1&amp;"|"&amp;(ROW()-1),Registre!$AA$2:$AA$1999,0)),"")</f>
        <v/>
      </c>
      <c r="V185">
        <f>IFERROR(INDEX(Registre!$B$2:$B$1999,MATCH(V$1&amp;"|"&amp;(ROW()-1),Registre!$AA$2:$AA$1999,0)),"")</f>
        <v/>
      </c>
    </row>
    <row r="186">
      <c r="O186">
        <f>IFERROR(INDEX(Registre!$B$2:$B$1999,MATCH(O$1&amp;"|"&amp;(ROW()-1),Registre!$AA$2:$AA$1999,0)),"")</f>
        <v/>
      </c>
      <c r="P186">
        <f>IFERROR(INDEX(Registre!$B$2:$B$1999,MATCH(P$1&amp;"|"&amp;(ROW()-1),Registre!$AA$2:$AA$1999,0)),"")</f>
        <v/>
      </c>
      <c r="Q186">
        <f>IFERROR(INDEX(Registre!$B$2:$B$1999,MATCH(Q$1&amp;"|"&amp;(ROW()-1),Registre!$AA$2:$AA$1999,0)),"")</f>
        <v/>
      </c>
      <c r="R186">
        <f>IFERROR(INDEX(Registre!$B$2:$B$1999,MATCH(R$1&amp;"|"&amp;(ROW()-1),Registre!$AA$2:$AA$1999,0)),"")</f>
        <v/>
      </c>
      <c r="S186">
        <f>IFERROR(INDEX(Registre!$B$2:$B$1999,MATCH(S$1&amp;"|"&amp;(ROW()-1),Registre!$AA$2:$AA$1999,0)),"")</f>
        <v/>
      </c>
      <c r="T186">
        <f>IFERROR(INDEX(Registre!$B$2:$B$1999,MATCH(T$1&amp;"|"&amp;(ROW()-1),Registre!$AA$2:$AA$1999,0)),"")</f>
        <v/>
      </c>
      <c r="U186">
        <f>IFERROR(INDEX(Registre!$B$2:$B$1999,MATCH(U$1&amp;"|"&amp;(ROW()-1),Registre!$AA$2:$AA$1999,0)),"")</f>
        <v/>
      </c>
      <c r="V186">
        <f>IFERROR(INDEX(Registre!$B$2:$B$1999,MATCH(V$1&amp;"|"&amp;(ROW()-1),Registre!$AA$2:$AA$1999,0)),"")</f>
        <v/>
      </c>
    </row>
    <row r="187">
      <c r="O187">
        <f>IFERROR(INDEX(Registre!$B$2:$B$1999,MATCH(O$1&amp;"|"&amp;(ROW()-1),Registre!$AA$2:$AA$1999,0)),"")</f>
        <v/>
      </c>
      <c r="P187">
        <f>IFERROR(INDEX(Registre!$B$2:$B$1999,MATCH(P$1&amp;"|"&amp;(ROW()-1),Registre!$AA$2:$AA$1999,0)),"")</f>
        <v/>
      </c>
      <c r="Q187">
        <f>IFERROR(INDEX(Registre!$B$2:$B$1999,MATCH(Q$1&amp;"|"&amp;(ROW()-1),Registre!$AA$2:$AA$1999,0)),"")</f>
        <v/>
      </c>
      <c r="R187">
        <f>IFERROR(INDEX(Registre!$B$2:$B$1999,MATCH(R$1&amp;"|"&amp;(ROW()-1),Registre!$AA$2:$AA$1999,0)),"")</f>
        <v/>
      </c>
      <c r="S187">
        <f>IFERROR(INDEX(Registre!$B$2:$B$1999,MATCH(S$1&amp;"|"&amp;(ROW()-1),Registre!$AA$2:$AA$1999,0)),"")</f>
        <v/>
      </c>
      <c r="T187">
        <f>IFERROR(INDEX(Registre!$B$2:$B$1999,MATCH(T$1&amp;"|"&amp;(ROW()-1),Registre!$AA$2:$AA$1999,0)),"")</f>
        <v/>
      </c>
      <c r="U187">
        <f>IFERROR(INDEX(Registre!$B$2:$B$1999,MATCH(U$1&amp;"|"&amp;(ROW()-1),Registre!$AA$2:$AA$1999,0)),"")</f>
        <v/>
      </c>
      <c r="V187">
        <f>IFERROR(INDEX(Registre!$B$2:$B$1999,MATCH(V$1&amp;"|"&amp;(ROW()-1),Registre!$AA$2:$AA$1999,0)),"")</f>
        <v/>
      </c>
    </row>
    <row r="188">
      <c r="O188">
        <f>IFERROR(INDEX(Registre!$B$2:$B$1999,MATCH(O$1&amp;"|"&amp;(ROW()-1),Registre!$AA$2:$AA$1999,0)),"")</f>
        <v/>
      </c>
      <c r="P188">
        <f>IFERROR(INDEX(Registre!$B$2:$B$1999,MATCH(P$1&amp;"|"&amp;(ROW()-1),Registre!$AA$2:$AA$1999,0)),"")</f>
        <v/>
      </c>
      <c r="Q188">
        <f>IFERROR(INDEX(Registre!$B$2:$B$1999,MATCH(Q$1&amp;"|"&amp;(ROW()-1),Registre!$AA$2:$AA$1999,0)),"")</f>
        <v/>
      </c>
      <c r="R188">
        <f>IFERROR(INDEX(Registre!$B$2:$B$1999,MATCH(R$1&amp;"|"&amp;(ROW()-1),Registre!$AA$2:$AA$1999,0)),"")</f>
        <v/>
      </c>
      <c r="S188">
        <f>IFERROR(INDEX(Registre!$B$2:$B$1999,MATCH(S$1&amp;"|"&amp;(ROW()-1),Registre!$AA$2:$AA$1999,0)),"")</f>
        <v/>
      </c>
      <c r="T188">
        <f>IFERROR(INDEX(Registre!$B$2:$B$1999,MATCH(T$1&amp;"|"&amp;(ROW()-1),Registre!$AA$2:$AA$1999,0)),"")</f>
        <v/>
      </c>
      <c r="U188">
        <f>IFERROR(INDEX(Registre!$B$2:$B$1999,MATCH(U$1&amp;"|"&amp;(ROW()-1),Registre!$AA$2:$AA$1999,0)),"")</f>
        <v/>
      </c>
      <c r="V188">
        <f>IFERROR(INDEX(Registre!$B$2:$B$1999,MATCH(V$1&amp;"|"&amp;(ROW()-1),Registre!$AA$2:$AA$1999,0)),"")</f>
        <v/>
      </c>
    </row>
    <row r="189">
      <c r="O189">
        <f>IFERROR(INDEX(Registre!$B$2:$B$1999,MATCH(O$1&amp;"|"&amp;(ROW()-1),Registre!$AA$2:$AA$1999,0)),"")</f>
        <v/>
      </c>
      <c r="P189">
        <f>IFERROR(INDEX(Registre!$B$2:$B$1999,MATCH(P$1&amp;"|"&amp;(ROW()-1),Registre!$AA$2:$AA$1999,0)),"")</f>
        <v/>
      </c>
      <c r="Q189">
        <f>IFERROR(INDEX(Registre!$B$2:$B$1999,MATCH(Q$1&amp;"|"&amp;(ROW()-1),Registre!$AA$2:$AA$1999,0)),"")</f>
        <v/>
      </c>
      <c r="R189">
        <f>IFERROR(INDEX(Registre!$B$2:$B$1999,MATCH(R$1&amp;"|"&amp;(ROW()-1),Registre!$AA$2:$AA$1999,0)),"")</f>
        <v/>
      </c>
      <c r="S189">
        <f>IFERROR(INDEX(Registre!$B$2:$B$1999,MATCH(S$1&amp;"|"&amp;(ROW()-1),Registre!$AA$2:$AA$1999,0)),"")</f>
        <v/>
      </c>
      <c r="T189">
        <f>IFERROR(INDEX(Registre!$B$2:$B$1999,MATCH(T$1&amp;"|"&amp;(ROW()-1),Registre!$AA$2:$AA$1999,0)),"")</f>
        <v/>
      </c>
      <c r="U189">
        <f>IFERROR(INDEX(Registre!$B$2:$B$1999,MATCH(U$1&amp;"|"&amp;(ROW()-1),Registre!$AA$2:$AA$1999,0)),"")</f>
        <v/>
      </c>
      <c r="V189">
        <f>IFERROR(INDEX(Registre!$B$2:$B$1999,MATCH(V$1&amp;"|"&amp;(ROW()-1),Registre!$AA$2:$AA$1999,0)),"")</f>
        <v/>
      </c>
    </row>
    <row r="190">
      <c r="O190">
        <f>IFERROR(INDEX(Registre!$B$2:$B$1999,MATCH(O$1&amp;"|"&amp;(ROW()-1),Registre!$AA$2:$AA$1999,0)),"")</f>
        <v/>
      </c>
      <c r="P190">
        <f>IFERROR(INDEX(Registre!$B$2:$B$1999,MATCH(P$1&amp;"|"&amp;(ROW()-1),Registre!$AA$2:$AA$1999,0)),"")</f>
        <v/>
      </c>
      <c r="Q190">
        <f>IFERROR(INDEX(Registre!$B$2:$B$1999,MATCH(Q$1&amp;"|"&amp;(ROW()-1),Registre!$AA$2:$AA$1999,0)),"")</f>
        <v/>
      </c>
      <c r="R190">
        <f>IFERROR(INDEX(Registre!$B$2:$B$1999,MATCH(R$1&amp;"|"&amp;(ROW()-1),Registre!$AA$2:$AA$1999,0)),"")</f>
        <v/>
      </c>
      <c r="S190">
        <f>IFERROR(INDEX(Registre!$B$2:$B$1999,MATCH(S$1&amp;"|"&amp;(ROW()-1),Registre!$AA$2:$AA$1999,0)),"")</f>
        <v/>
      </c>
      <c r="T190">
        <f>IFERROR(INDEX(Registre!$B$2:$B$1999,MATCH(T$1&amp;"|"&amp;(ROW()-1),Registre!$AA$2:$AA$1999,0)),"")</f>
        <v/>
      </c>
      <c r="U190">
        <f>IFERROR(INDEX(Registre!$B$2:$B$1999,MATCH(U$1&amp;"|"&amp;(ROW()-1),Registre!$AA$2:$AA$1999,0)),"")</f>
        <v/>
      </c>
      <c r="V190">
        <f>IFERROR(INDEX(Registre!$B$2:$B$1999,MATCH(V$1&amp;"|"&amp;(ROW()-1),Registre!$AA$2:$AA$1999,0)),"")</f>
        <v/>
      </c>
    </row>
    <row r="191">
      <c r="O191">
        <f>IFERROR(INDEX(Registre!$B$2:$B$1999,MATCH(O$1&amp;"|"&amp;(ROW()-1),Registre!$AA$2:$AA$1999,0)),"")</f>
        <v/>
      </c>
      <c r="P191">
        <f>IFERROR(INDEX(Registre!$B$2:$B$1999,MATCH(P$1&amp;"|"&amp;(ROW()-1),Registre!$AA$2:$AA$1999,0)),"")</f>
        <v/>
      </c>
      <c r="Q191">
        <f>IFERROR(INDEX(Registre!$B$2:$B$1999,MATCH(Q$1&amp;"|"&amp;(ROW()-1),Registre!$AA$2:$AA$1999,0)),"")</f>
        <v/>
      </c>
      <c r="R191">
        <f>IFERROR(INDEX(Registre!$B$2:$B$1999,MATCH(R$1&amp;"|"&amp;(ROW()-1),Registre!$AA$2:$AA$1999,0)),"")</f>
        <v/>
      </c>
      <c r="S191">
        <f>IFERROR(INDEX(Registre!$B$2:$B$1999,MATCH(S$1&amp;"|"&amp;(ROW()-1),Registre!$AA$2:$AA$1999,0)),"")</f>
        <v/>
      </c>
      <c r="T191">
        <f>IFERROR(INDEX(Registre!$B$2:$B$1999,MATCH(T$1&amp;"|"&amp;(ROW()-1),Registre!$AA$2:$AA$1999,0)),"")</f>
        <v/>
      </c>
      <c r="U191">
        <f>IFERROR(INDEX(Registre!$B$2:$B$1999,MATCH(U$1&amp;"|"&amp;(ROW()-1),Registre!$AA$2:$AA$1999,0)),"")</f>
        <v/>
      </c>
      <c r="V191">
        <f>IFERROR(INDEX(Registre!$B$2:$B$1999,MATCH(V$1&amp;"|"&amp;(ROW()-1),Registre!$AA$2:$AA$1999,0)),"")</f>
        <v/>
      </c>
    </row>
    <row r="192">
      <c r="O192">
        <f>IFERROR(INDEX(Registre!$B$2:$B$1999,MATCH(O$1&amp;"|"&amp;(ROW()-1),Registre!$AA$2:$AA$1999,0)),"")</f>
        <v/>
      </c>
      <c r="P192">
        <f>IFERROR(INDEX(Registre!$B$2:$B$1999,MATCH(P$1&amp;"|"&amp;(ROW()-1),Registre!$AA$2:$AA$1999,0)),"")</f>
        <v/>
      </c>
      <c r="Q192">
        <f>IFERROR(INDEX(Registre!$B$2:$B$1999,MATCH(Q$1&amp;"|"&amp;(ROW()-1),Registre!$AA$2:$AA$1999,0)),"")</f>
        <v/>
      </c>
      <c r="R192">
        <f>IFERROR(INDEX(Registre!$B$2:$B$1999,MATCH(R$1&amp;"|"&amp;(ROW()-1),Registre!$AA$2:$AA$1999,0)),"")</f>
        <v/>
      </c>
      <c r="S192">
        <f>IFERROR(INDEX(Registre!$B$2:$B$1999,MATCH(S$1&amp;"|"&amp;(ROW()-1),Registre!$AA$2:$AA$1999,0)),"")</f>
        <v/>
      </c>
      <c r="T192">
        <f>IFERROR(INDEX(Registre!$B$2:$B$1999,MATCH(T$1&amp;"|"&amp;(ROW()-1),Registre!$AA$2:$AA$1999,0)),"")</f>
        <v/>
      </c>
      <c r="U192">
        <f>IFERROR(INDEX(Registre!$B$2:$B$1999,MATCH(U$1&amp;"|"&amp;(ROW()-1),Registre!$AA$2:$AA$1999,0)),"")</f>
        <v/>
      </c>
      <c r="V192">
        <f>IFERROR(INDEX(Registre!$B$2:$B$1999,MATCH(V$1&amp;"|"&amp;(ROW()-1),Registre!$AA$2:$AA$1999,0)),"")</f>
        <v/>
      </c>
    </row>
    <row r="193">
      <c r="O193">
        <f>IFERROR(INDEX(Registre!$B$2:$B$1999,MATCH(O$1&amp;"|"&amp;(ROW()-1),Registre!$AA$2:$AA$1999,0)),"")</f>
        <v/>
      </c>
      <c r="P193">
        <f>IFERROR(INDEX(Registre!$B$2:$B$1999,MATCH(P$1&amp;"|"&amp;(ROW()-1),Registre!$AA$2:$AA$1999,0)),"")</f>
        <v/>
      </c>
      <c r="Q193">
        <f>IFERROR(INDEX(Registre!$B$2:$B$1999,MATCH(Q$1&amp;"|"&amp;(ROW()-1),Registre!$AA$2:$AA$1999,0)),"")</f>
        <v/>
      </c>
      <c r="R193">
        <f>IFERROR(INDEX(Registre!$B$2:$B$1999,MATCH(R$1&amp;"|"&amp;(ROW()-1),Registre!$AA$2:$AA$1999,0)),"")</f>
        <v/>
      </c>
      <c r="S193">
        <f>IFERROR(INDEX(Registre!$B$2:$B$1999,MATCH(S$1&amp;"|"&amp;(ROW()-1),Registre!$AA$2:$AA$1999,0)),"")</f>
        <v/>
      </c>
      <c r="T193">
        <f>IFERROR(INDEX(Registre!$B$2:$B$1999,MATCH(T$1&amp;"|"&amp;(ROW()-1),Registre!$AA$2:$AA$1999,0)),"")</f>
        <v/>
      </c>
      <c r="U193">
        <f>IFERROR(INDEX(Registre!$B$2:$B$1999,MATCH(U$1&amp;"|"&amp;(ROW()-1),Registre!$AA$2:$AA$1999,0)),"")</f>
        <v/>
      </c>
      <c r="V193">
        <f>IFERROR(INDEX(Registre!$B$2:$B$1999,MATCH(V$1&amp;"|"&amp;(ROW()-1),Registre!$AA$2:$AA$1999,0)),"")</f>
        <v/>
      </c>
    </row>
    <row r="194">
      <c r="O194">
        <f>IFERROR(INDEX(Registre!$B$2:$B$1999,MATCH(O$1&amp;"|"&amp;(ROW()-1),Registre!$AA$2:$AA$1999,0)),"")</f>
        <v/>
      </c>
      <c r="P194">
        <f>IFERROR(INDEX(Registre!$B$2:$B$1999,MATCH(P$1&amp;"|"&amp;(ROW()-1),Registre!$AA$2:$AA$1999,0)),"")</f>
        <v/>
      </c>
      <c r="Q194">
        <f>IFERROR(INDEX(Registre!$B$2:$B$1999,MATCH(Q$1&amp;"|"&amp;(ROW()-1),Registre!$AA$2:$AA$1999,0)),"")</f>
        <v/>
      </c>
      <c r="R194">
        <f>IFERROR(INDEX(Registre!$B$2:$B$1999,MATCH(R$1&amp;"|"&amp;(ROW()-1),Registre!$AA$2:$AA$1999,0)),"")</f>
        <v/>
      </c>
      <c r="S194">
        <f>IFERROR(INDEX(Registre!$B$2:$B$1999,MATCH(S$1&amp;"|"&amp;(ROW()-1),Registre!$AA$2:$AA$1999,0)),"")</f>
        <v/>
      </c>
      <c r="T194">
        <f>IFERROR(INDEX(Registre!$B$2:$B$1999,MATCH(T$1&amp;"|"&amp;(ROW()-1),Registre!$AA$2:$AA$1999,0)),"")</f>
        <v/>
      </c>
      <c r="U194">
        <f>IFERROR(INDEX(Registre!$B$2:$B$1999,MATCH(U$1&amp;"|"&amp;(ROW()-1),Registre!$AA$2:$AA$1999,0)),"")</f>
        <v/>
      </c>
      <c r="V194">
        <f>IFERROR(INDEX(Registre!$B$2:$B$1999,MATCH(V$1&amp;"|"&amp;(ROW()-1),Registre!$AA$2:$AA$1999,0)),"")</f>
        <v/>
      </c>
    </row>
    <row r="195">
      <c r="O195">
        <f>IFERROR(INDEX(Registre!$B$2:$B$1999,MATCH(O$1&amp;"|"&amp;(ROW()-1),Registre!$AA$2:$AA$1999,0)),"")</f>
        <v/>
      </c>
      <c r="P195">
        <f>IFERROR(INDEX(Registre!$B$2:$B$1999,MATCH(P$1&amp;"|"&amp;(ROW()-1),Registre!$AA$2:$AA$1999,0)),"")</f>
        <v/>
      </c>
      <c r="Q195">
        <f>IFERROR(INDEX(Registre!$B$2:$B$1999,MATCH(Q$1&amp;"|"&amp;(ROW()-1),Registre!$AA$2:$AA$1999,0)),"")</f>
        <v/>
      </c>
      <c r="R195">
        <f>IFERROR(INDEX(Registre!$B$2:$B$1999,MATCH(R$1&amp;"|"&amp;(ROW()-1),Registre!$AA$2:$AA$1999,0)),"")</f>
        <v/>
      </c>
      <c r="S195">
        <f>IFERROR(INDEX(Registre!$B$2:$B$1999,MATCH(S$1&amp;"|"&amp;(ROW()-1),Registre!$AA$2:$AA$1999,0)),"")</f>
        <v/>
      </c>
      <c r="T195">
        <f>IFERROR(INDEX(Registre!$B$2:$B$1999,MATCH(T$1&amp;"|"&amp;(ROW()-1),Registre!$AA$2:$AA$1999,0)),"")</f>
        <v/>
      </c>
      <c r="U195">
        <f>IFERROR(INDEX(Registre!$B$2:$B$1999,MATCH(U$1&amp;"|"&amp;(ROW()-1),Registre!$AA$2:$AA$1999,0)),"")</f>
        <v/>
      </c>
      <c r="V195">
        <f>IFERROR(INDEX(Registre!$B$2:$B$1999,MATCH(V$1&amp;"|"&amp;(ROW()-1),Registre!$AA$2:$AA$1999,0)),"")</f>
        <v/>
      </c>
    </row>
    <row r="196">
      <c r="O196">
        <f>IFERROR(INDEX(Registre!$B$2:$B$1999,MATCH(O$1&amp;"|"&amp;(ROW()-1),Registre!$AA$2:$AA$1999,0)),"")</f>
        <v/>
      </c>
      <c r="P196">
        <f>IFERROR(INDEX(Registre!$B$2:$B$1999,MATCH(P$1&amp;"|"&amp;(ROW()-1),Registre!$AA$2:$AA$1999,0)),"")</f>
        <v/>
      </c>
      <c r="Q196">
        <f>IFERROR(INDEX(Registre!$B$2:$B$1999,MATCH(Q$1&amp;"|"&amp;(ROW()-1),Registre!$AA$2:$AA$1999,0)),"")</f>
        <v/>
      </c>
      <c r="R196">
        <f>IFERROR(INDEX(Registre!$B$2:$B$1999,MATCH(R$1&amp;"|"&amp;(ROW()-1),Registre!$AA$2:$AA$1999,0)),"")</f>
        <v/>
      </c>
      <c r="S196">
        <f>IFERROR(INDEX(Registre!$B$2:$B$1999,MATCH(S$1&amp;"|"&amp;(ROW()-1),Registre!$AA$2:$AA$1999,0)),"")</f>
        <v/>
      </c>
      <c r="T196">
        <f>IFERROR(INDEX(Registre!$B$2:$B$1999,MATCH(T$1&amp;"|"&amp;(ROW()-1),Registre!$AA$2:$AA$1999,0)),"")</f>
        <v/>
      </c>
      <c r="U196">
        <f>IFERROR(INDEX(Registre!$B$2:$B$1999,MATCH(U$1&amp;"|"&amp;(ROW()-1),Registre!$AA$2:$AA$1999,0)),"")</f>
        <v/>
      </c>
      <c r="V196">
        <f>IFERROR(INDEX(Registre!$B$2:$B$1999,MATCH(V$1&amp;"|"&amp;(ROW()-1),Registre!$AA$2:$AA$1999,0)),"")</f>
        <v/>
      </c>
    </row>
    <row r="197">
      <c r="O197">
        <f>IFERROR(INDEX(Registre!$B$2:$B$1999,MATCH(O$1&amp;"|"&amp;(ROW()-1),Registre!$AA$2:$AA$1999,0)),"")</f>
        <v/>
      </c>
      <c r="P197">
        <f>IFERROR(INDEX(Registre!$B$2:$B$1999,MATCH(P$1&amp;"|"&amp;(ROW()-1),Registre!$AA$2:$AA$1999,0)),"")</f>
        <v/>
      </c>
      <c r="Q197">
        <f>IFERROR(INDEX(Registre!$B$2:$B$1999,MATCH(Q$1&amp;"|"&amp;(ROW()-1),Registre!$AA$2:$AA$1999,0)),"")</f>
        <v/>
      </c>
      <c r="R197">
        <f>IFERROR(INDEX(Registre!$B$2:$B$1999,MATCH(R$1&amp;"|"&amp;(ROW()-1),Registre!$AA$2:$AA$1999,0)),"")</f>
        <v/>
      </c>
      <c r="S197">
        <f>IFERROR(INDEX(Registre!$B$2:$B$1999,MATCH(S$1&amp;"|"&amp;(ROW()-1),Registre!$AA$2:$AA$1999,0)),"")</f>
        <v/>
      </c>
      <c r="T197">
        <f>IFERROR(INDEX(Registre!$B$2:$B$1999,MATCH(T$1&amp;"|"&amp;(ROW()-1),Registre!$AA$2:$AA$1999,0)),"")</f>
        <v/>
      </c>
      <c r="U197">
        <f>IFERROR(INDEX(Registre!$B$2:$B$1999,MATCH(U$1&amp;"|"&amp;(ROW()-1),Registre!$AA$2:$AA$1999,0)),"")</f>
        <v/>
      </c>
      <c r="V197">
        <f>IFERROR(INDEX(Registre!$B$2:$B$1999,MATCH(V$1&amp;"|"&amp;(ROW()-1),Registre!$AA$2:$AA$1999,0)),"")</f>
        <v/>
      </c>
    </row>
    <row r="198">
      <c r="O198">
        <f>IFERROR(INDEX(Registre!$B$2:$B$1999,MATCH(O$1&amp;"|"&amp;(ROW()-1),Registre!$AA$2:$AA$1999,0)),"")</f>
        <v/>
      </c>
      <c r="P198">
        <f>IFERROR(INDEX(Registre!$B$2:$B$1999,MATCH(P$1&amp;"|"&amp;(ROW()-1),Registre!$AA$2:$AA$1999,0)),"")</f>
        <v/>
      </c>
      <c r="Q198">
        <f>IFERROR(INDEX(Registre!$B$2:$B$1999,MATCH(Q$1&amp;"|"&amp;(ROW()-1),Registre!$AA$2:$AA$1999,0)),"")</f>
        <v/>
      </c>
      <c r="R198">
        <f>IFERROR(INDEX(Registre!$B$2:$B$1999,MATCH(R$1&amp;"|"&amp;(ROW()-1),Registre!$AA$2:$AA$1999,0)),"")</f>
        <v/>
      </c>
      <c r="S198">
        <f>IFERROR(INDEX(Registre!$B$2:$B$1999,MATCH(S$1&amp;"|"&amp;(ROW()-1),Registre!$AA$2:$AA$1999,0)),"")</f>
        <v/>
      </c>
      <c r="T198">
        <f>IFERROR(INDEX(Registre!$B$2:$B$1999,MATCH(T$1&amp;"|"&amp;(ROW()-1),Registre!$AA$2:$AA$1999,0)),"")</f>
        <v/>
      </c>
      <c r="U198">
        <f>IFERROR(INDEX(Registre!$B$2:$B$1999,MATCH(U$1&amp;"|"&amp;(ROW()-1),Registre!$AA$2:$AA$1999,0)),"")</f>
        <v/>
      </c>
      <c r="V198">
        <f>IFERROR(INDEX(Registre!$B$2:$B$1999,MATCH(V$1&amp;"|"&amp;(ROW()-1),Registre!$AA$2:$AA$1999,0)),"")</f>
        <v/>
      </c>
    </row>
    <row r="199">
      <c r="O199">
        <f>IFERROR(INDEX(Registre!$B$2:$B$1999,MATCH(O$1&amp;"|"&amp;(ROW()-1),Registre!$AA$2:$AA$1999,0)),"")</f>
        <v/>
      </c>
      <c r="P199">
        <f>IFERROR(INDEX(Registre!$B$2:$B$1999,MATCH(P$1&amp;"|"&amp;(ROW()-1),Registre!$AA$2:$AA$1999,0)),"")</f>
        <v/>
      </c>
      <c r="Q199">
        <f>IFERROR(INDEX(Registre!$B$2:$B$1999,MATCH(Q$1&amp;"|"&amp;(ROW()-1),Registre!$AA$2:$AA$1999,0)),"")</f>
        <v/>
      </c>
      <c r="R199">
        <f>IFERROR(INDEX(Registre!$B$2:$B$1999,MATCH(R$1&amp;"|"&amp;(ROW()-1),Registre!$AA$2:$AA$1999,0)),"")</f>
        <v/>
      </c>
      <c r="S199">
        <f>IFERROR(INDEX(Registre!$B$2:$B$1999,MATCH(S$1&amp;"|"&amp;(ROW()-1),Registre!$AA$2:$AA$1999,0)),"")</f>
        <v/>
      </c>
      <c r="T199">
        <f>IFERROR(INDEX(Registre!$B$2:$B$1999,MATCH(T$1&amp;"|"&amp;(ROW()-1),Registre!$AA$2:$AA$1999,0)),"")</f>
        <v/>
      </c>
      <c r="U199">
        <f>IFERROR(INDEX(Registre!$B$2:$B$1999,MATCH(U$1&amp;"|"&amp;(ROW()-1),Registre!$AA$2:$AA$1999,0)),"")</f>
        <v/>
      </c>
      <c r="V199">
        <f>IFERROR(INDEX(Registre!$B$2:$B$1999,MATCH(V$1&amp;"|"&amp;(ROW()-1),Registre!$AA$2:$AA$1999,0)),"")</f>
        <v/>
      </c>
    </row>
    <row r="200">
      <c r="O200">
        <f>IFERROR(INDEX(Registre!$B$2:$B$1999,MATCH(O$1&amp;"|"&amp;(ROW()-1),Registre!$AA$2:$AA$1999,0)),"")</f>
        <v/>
      </c>
      <c r="P200">
        <f>IFERROR(INDEX(Registre!$B$2:$B$1999,MATCH(P$1&amp;"|"&amp;(ROW()-1),Registre!$AA$2:$AA$1999,0)),"")</f>
        <v/>
      </c>
      <c r="Q200">
        <f>IFERROR(INDEX(Registre!$B$2:$B$1999,MATCH(Q$1&amp;"|"&amp;(ROW()-1),Registre!$AA$2:$AA$1999,0)),"")</f>
        <v/>
      </c>
      <c r="R200">
        <f>IFERROR(INDEX(Registre!$B$2:$B$1999,MATCH(R$1&amp;"|"&amp;(ROW()-1),Registre!$AA$2:$AA$1999,0)),"")</f>
        <v/>
      </c>
      <c r="S200">
        <f>IFERROR(INDEX(Registre!$B$2:$B$1999,MATCH(S$1&amp;"|"&amp;(ROW()-1),Registre!$AA$2:$AA$1999,0)),"")</f>
        <v/>
      </c>
      <c r="T200">
        <f>IFERROR(INDEX(Registre!$B$2:$B$1999,MATCH(T$1&amp;"|"&amp;(ROW()-1),Registre!$AA$2:$AA$1999,0)),"")</f>
        <v/>
      </c>
      <c r="U200">
        <f>IFERROR(INDEX(Registre!$B$2:$B$1999,MATCH(U$1&amp;"|"&amp;(ROW()-1),Registre!$AA$2:$AA$1999,0)),"")</f>
        <v/>
      </c>
      <c r="V200">
        <f>IFERROR(INDEX(Registre!$B$2:$B$1999,MATCH(V$1&amp;"|"&amp;(ROW()-1),Registre!$AA$2:$AA$1999,0)),"")</f>
        <v/>
      </c>
    </row>
    <row r="201">
      <c r="O201">
        <f>IFERROR(INDEX(Registre!$B$2:$B$1999,MATCH(O$1&amp;"|"&amp;(ROW()-1),Registre!$AA$2:$AA$1999,0)),"")</f>
        <v/>
      </c>
      <c r="P201">
        <f>IFERROR(INDEX(Registre!$B$2:$B$1999,MATCH(P$1&amp;"|"&amp;(ROW()-1),Registre!$AA$2:$AA$1999,0)),"")</f>
        <v/>
      </c>
      <c r="Q201">
        <f>IFERROR(INDEX(Registre!$B$2:$B$1999,MATCH(Q$1&amp;"|"&amp;(ROW()-1),Registre!$AA$2:$AA$1999,0)),"")</f>
        <v/>
      </c>
      <c r="R201">
        <f>IFERROR(INDEX(Registre!$B$2:$B$1999,MATCH(R$1&amp;"|"&amp;(ROW()-1),Registre!$AA$2:$AA$1999,0)),"")</f>
        <v/>
      </c>
      <c r="S201">
        <f>IFERROR(INDEX(Registre!$B$2:$B$1999,MATCH(S$1&amp;"|"&amp;(ROW()-1),Registre!$AA$2:$AA$1999,0)),"")</f>
        <v/>
      </c>
      <c r="T201">
        <f>IFERROR(INDEX(Registre!$B$2:$B$1999,MATCH(T$1&amp;"|"&amp;(ROW()-1),Registre!$AA$2:$AA$1999,0)),"")</f>
        <v/>
      </c>
      <c r="U201">
        <f>IFERROR(INDEX(Registre!$B$2:$B$1999,MATCH(U$1&amp;"|"&amp;(ROW()-1),Registre!$AA$2:$AA$1999,0)),"")</f>
        <v/>
      </c>
      <c r="V201">
        <f>IFERROR(INDEX(Registre!$B$2:$B$1999,MATCH(V$1&amp;"|"&amp;(ROW()-1),Registre!$AA$2:$AA$1999,0)),"")</f>
        <v/>
      </c>
    </row>
    <row r="202">
      <c r="O202">
        <f>IFERROR(INDEX(Registre!$B$2:$B$1999,MATCH(O$1&amp;"|"&amp;(ROW()-1),Registre!$AA$2:$AA$1999,0)),"")</f>
        <v/>
      </c>
      <c r="P202">
        <f>IFERROR(INDEX(Registre!$B$2:$B$1999,MATCH(P$1&amp;"|"&amp;(ROW()-1),Registre!$AA$2:$AA$1999,0)),"")</f>
        <v/>
      </c>
      <c r="Q202">
        <f>IFERROR(INDEX(Registre!$B$2:$B$1999,MATCH(Q$1&amp;"|"&amp;(ROW()-1),Registre!$AA$2:$AA$1999,0)),"")</f>
        <v/>
      </c>
      <c r="R202">
        <f>IFERROR(INDEX(Registre!$B$2:$B$1999,MATCH(R$1&amp;"|"&amp;(ROW()-1),Registre!$AA$2:$AA$1999,0)),"")</f>
        <v/>
      </c>
      <c r="S202">
        <f>IFERROR(INDEX(Registre!$B$2:$B$1999,MATCH(S$1&amp;"|"&amp;(ROW()-1),Registre!$AA$2:$AA$1999,0)),"")</f>
        <v/>
      </c>
      <c r="T202">
        <f>IFERROR(INDEX(Registre!$B$2:$B$1999,MATCH(T$1&amp;"|"&amp;(ROW()-1),Registre!$AA$2:$AA$1999,0)),"")</f>
        <v/>
      </c>
      <c r="U202">
        <f>IFERROR(INDEX(Registre!$B$2:$B$1999,MATCH(U$1&amp;"|"&amp;(ROW()-1),Registre!$AA$2:$AA$1999,0)),"")</f>
        <v/>
      </c>
      <c r="V202">
        <f>IFERROR(INDEX(Registre!$B$2:$B$1999,MATCH(V$1&amp;"|"&amp;(ROW()-1),Registre!$AA$2:$AA$1999,0)),"")</f>
        <v/>
      </c>
    </row>
    <row r="203">
      <c r="O203">
        <f>IFERROR(INDEX(Registre!$B$2:$B$1999,MATCH(O$1&amp;"|"&amp;(ROW()-1),Registre!$AA$2:$AA$1999,0)),"")</f>
        <v/>
      </c>
      <c r="P203">
        <f>IFERROR(INDEX(Registre!$B$2:$B$1999,MATCH(P$1&amp;"|"&amp;(ROW()-1),Registre!$AA$2:$AA$1999,0)),"")</f>
        <v/>
      </c>
      <c r="Q203">
        <f>IFERROR(INDEX(Registre!$B$2:$B$1999,MATCH(Q$1&amp;"|"&amp;(ROW()-1),Registre!$AA$2:$AA$1999,0)),"")</f>
        <v/>
      </c>
      <c r="R203">
        <f>IFERROR(INDEX(Registre!$B$2:$B$1999,MATCH(R$1&amp;"|"&amp;(ROW()-1),Registre!$AA$2:$AA$1999,0)),"")</f>
        <v/>
      </c>
      <c r="S203">
        <f>IFERROR(INDEX(Registre!$B$2:$B$1999,MATCH(S$1&amp;"|"&amp;(ROW()-1),Registre!$AA$2:$AA$1999,0)),"")</f>
        <v/>
      </c>
      <c r="T203">
        <f>IFERROR(INDEX(Registre!$B$2:$B$1999,MATCH(T$1&amp;"|"&amp;(ROW()-1),Registre!$AA$2:$AA$1999,0)),"")</f>
        <v/>
      </c>
      <c r="U203">
        <f>IFERROR(INDEX(Registre!$B$2:$B$1999,MATCH(U$1&amp;"|"&amp;(ROW()-1),Registre!$AA$2:$AA$1999,0)),"")</f>
        <v/>
      </c>
      <c r="V203">
        <f>IFERROR(INDEX(Registre!$B$2:$B$1999,MATCH(V$1&amp;"|"&amp;(ROW()-1),Registre!$AA$2:$AA$1999,0)),"")</f>
        <v/>
      </c>
    </row>
    <row r="204">
      <c r="O204">
        <f>IFERROR(INDEX(Registre!$B$2:$B$1999,MATCH(O$1&amp;"|"&amp;(ROW()-1),Registre!$AA$2:$AA$1999,0)),"")</f>
        <v/>
      </c>
      <c r="P204">
        <f>IFERROR(INDEX(Registre!$B$2:$B$1999,MATCH(P$1&amp;"|"&amp;(ROW()-1),Registre!$AA$2:$AA$1999,0)),"")</f>
        <v/>
      </c>
      <c r="Q204">
        <f>IFERROR(INDEX(Registre!$B$2:$B$1999,MATCH(Q$1&amp;"|"&amp;(ROW()-1),Registre!$AA$2:$AA$1999,0)),"")</f>
        <v/>
      </c>
      <c r="R204">
        <f>IFERROR(INDEX(Registre!$B$2:$B$1999,MATCH(R$1&amp;"|"&amp;(ROW()-1),Registre!$AA$2:$AA$1999,0)),"")</f>
        <v/>
      </c>
      <c r="S204">
        <f>IFERROR(INDEX(Registre!$B$2:$B$1999,MATCH(S$1&amp;"|"&amp;(ROW()-1),Registre!$AA$2:$AA$1999,0)),"")</f>
        <v/>
      </c>
      <c r="T204">
        <f>IFERROR(INDEX(Registre!$B$2:$B$1999,MATCH(T$1&amp;"|"&amp;(ROW()-1),Registre!$AA$2:$AA$1999,0)),"")</f>
        <v/>
      </c>
      <c r="U204">
        <f>IFERROR(INDEX(Registre!$B$2:$B$1999,MATCH(U$1&amp;"|"&amp;(ROW()-1),Registre!$AA$2:$AA$1999,0)),"")</f>
        <v/>
      </c>
      <c r="V204">
        <f>IFERROR(INDEX(Registre!$B$2:$B$1999,MATCH(V$1&amp;"|"&amp;(ROW()-1),Registre!$AA$2:$AA$1999,0)),"")</f>
        <v/>
      </c>
    </row>
    <row r="205">
      <c r="O205">
        <f>IFERROR(INDEX(Registre!$B$2:$B$1999,MATCH(O$1&amp;"|"&amp;(ROW()-1),Registre!$AA$2:$AA$1999,0)),"")</f>
        <v/>
      </c>
      <c r="P205">
        <f>IFERROR(INDEX(Registre!$B$2:$B$1999,MATCH(P$1&amp;"|"&amp;(ROW()-1),Registre!$AA$2:$AA$1999,0)),"")</f>
        <v/>
      </c>
      <c r="Q205">
        <f>IFERROR(INDEX(Registre!$B$2:$B$1999,MATCH(Q$1&amp;"|"&amp;(ROW()-1),Registre!$AA$2:$AA$1999,0)),"")</f>
        <v/>
      </c>
      <c r="R205">
        <f>IFERROR(INDEX(Registre!$B$2:$B$1999,MATCH(R$1&amp;"|"&amp;(ROW()-1),Registre!$AA$2:$AA$1999,0)),"")</f>
        <v/>
      </c>
      <c r="S205">
        <f>IFERROR(INDEX(Registre!$B$2:$B$1999,MATCH(S$1&amp;"|"&amp;(ROW()-1),Registre!$AA$2:$AA$1999,0)),"")</f>
        <v/>
      </c>
      <c r="T205">
        <f>IFERROR(INDEX(Registre!$B$2:$B$1999,MATCH(T$1&amp;"|"&amp;(ROW()-1),Registre!$AA$2:$AA$1999,0)),"")</f>
        <v/>
      </c>
      <c r="U205">
        <f>IFERROR(INDEX(Registre!$B$2:$B$1999,MATCH(U$1&amp;"|"&amp;(ROW()-1),Registre!$AA$2:$AA$1999,0)),"")</f>
        <v/>
      </c>
      <c r="V205">
        <f>IFERROR(INDEX(Registre!$B$2:$B$1999,MATCH(V$1&amp;"|"&amp;(ROW()-1),Registre!$AA$2:$AA$1999,0)),"")</f>
        <v/>
      </c>
    </row>
    <row r="206">
      <c r="O206">
        <f>IFERROR(INDEX(Registre!$B$2:$B$1999,MATCH(O$1&amp;"|"&amp;(ROW()-1),Registre!$AA$2:$AA$1999,0)),"")</f>
        <v/>
      </c>
      <c r="P206">
        <f>IFERROR(INDEX(Registre!$B$2:$B$1999,MATCH(P$1&amp;"|"&amp;(ROW()-1),Registre!$AA$2:$AA$1999,0)),"")</f>
        <v/>
      </c>
      <c r="Q206">
        <f>IFERROR(INDEX(Registre!$B$2:$B$1999,MATCH(Q$1&amp;"|"&amp;(ROW()-1),Registre!$AA$2:$AA$1999,0)),"")</f>
        <v/>
      </c>
      <c r="R206">
        <f>IFERROR(INDEX(Registre!$B$2:$B$1999,MATCH(R$1&amp;"|"&amp;(ROW()-1),Registre!$AA$2:$AA$1999,0)),"")</f>
        <v/>
      </c>
      <c r="S206">
        <f>IFERROR(INDEX(Registre!$B$2:$B$1999,MATCH(S$1&amp;"|"&amp;(ROW()-1),Registre!$AA$2:$AA$1999,0)),"")</f>
        <v/>
      </c>
      <c r="T206">
        <f>IFERROR(INDEX(Registre!$B$2:$B$1999,MATCH(T$1&amp;"|"&amp;(ROW()-1),Registre!$AA$2:$AA$1999,0)),"")</f>
        <v/>
      </c>
      <c r="U206">
        <f>IFERROR(INDEX(Registre!$B$2:$B$1999,MATCH(U$1&amp;"|"&amp;(ROW()-1),Registre!$AA$2:$AA$1999,0)),"")</f>
        <v/>
      </c>
      <c r="V206">
        <f>IFERROR(INDEX(Registre!$B$2:$B$1999,MATCH(V$1&amp;"|"&amp;(ROW()-1),Registre!$AA$2:$AA$1999,0)),"")</f>
        <v/>
      </c>
    </row>
    <row r="207">
      <c r="O207">
        <f>IFERROR(INDEX(Registre!$B$2:$B$1999,MATCH(O$1&amp;"|"&amp;(ROW()-1),Registre!$AA$2:$AA$1999,0)),"")</f>
        <v/>
      </c>
      <c r="P207">
        <f>IFERROR(INDEX(Registre!$B$2:$B$1999,MATCH(P$1&amp;"|"&amp;(ROW()-1),Registre!$AA$2:$AA$1999,0)),"")</f>
        <v/>
      </c>
      <c r="Q207">
        <f>IFERROR(INDEX(Registre!$B$2:$B$1999,MATCH(Q$1&amp;"|"&amp;(ROW()-1),Registre!$AA$2:$AA$1999,0)),"")</f>
        <v/>
      </c>
      <c r="R207">
        <f>IFERROR(INDEX(Registre!$B$2:$B$1999,MATCH(R$1&amp;"|"&amp;(ROW()-1),Registre!$AA$2:$AA$1999,0)),"")</f>
        <v/>
      </c>
      <c r="S207">
        <f>IFERROR(INDEX(Registre!$B$2:$B$1999,MATCH(S$1&amp;"|"&amp;(ROW()-1),Registre!$AA$2:$AA$1999,0)),"")</f>
        <v/>
      </c>
      <c r="T207">
        <f>IFERROR(INDEX(Registre!$B$2:$B$1999,MATCH(T$1&amp;"|"&amp;(ROW()-1),Registre!$AA$2:$AA$1999,0)),"")</f>
        <v/>
      </c>
      <c r="U207">
        <f>IFERROR(INDEX(Registre!$B$2:$B$1999,MATCH(U$1&amp;"|"&amp;(ROW()-1),Registre!$AA$2:$AA$1999,0)),"")</f>
        <v/>
      </c>
      <c r="V207">
        <f>IFERROR(INDEX(Registre!$B$2:$B$1999,MATCH(V$1&amp;"|"&amp;(ROW()-1),Registre!$AA$2:$AA$1999,0)),"")</f>
        <v/>
      </c>
    </row>
    <row r="208">
      <c r="O208">
        <f>IFERROR(INDEX(Registre!$B$2:$B$1999,MATCH(O$1&amp;"|"&amp;(ROW()-1),Registre!$AA$2:$AA$1999,0)),"")</f>
        <v/>
      </c>
      <c r="P208">
        <f>IFERROR(INDEX(Registre!$B$2:$B$1999,MATCH(P$1&amp;"|"&amp;(ROW()-1),Registre!$AA$2:$AA$1999,0)),"")</f>
        <v/>
      </c>
      <c r="Q208">
        <f>IFERROR(INDEX(Registre!$B$2:$B$1999,MATCH(Q$1&amp;"|"&amp;(ROW()-1),Registre!$AA$2:$AA$1999,0)),"")</f>
        <v/>
      </c>
      <c r="R208">
        <f>IFERROR(INDEX(Registre!$B$2:$B$1999,MATCH(R$1&amp;"|"&amp;(ROW()-1),Registre!$AA$2:$AA$1999,0)),"")</f>
        <v/>
      </c>
      <c r="S208">
        <f>IFERROR(INDEX(Registre!$B$2:$B$1999,MATCH(S$1&amp;"|"&amp;(ROW()-1),Registre!$AA$2:$AA$1999,0)),"")</f>
        <v/>
      </c>
      <c r="T208">
        <f>IFERROR(INDEX(Registre!$B$2:$B$1999,MATCH(T$1&amp;"|"&amp;(ROW()-1),Registre!$AA$2:$AA$1999,0)),"")</f>
        <v/>
      </c>
      <c r="U208">
        <f>IFERROR(INDEX(Registre!$B$2:$B$1999,MATCH(U$1&amp;"|"&amp;(ROW()-1),Registre!$AA$2:$AA$1999,0)),"")</f>
        <v/>
      </c>
      <c r="V208">
        <f>IFERROR(INDEX(Registre!$B$2:$B$1999,MATCH(V$1&amp;"|"&amp;(ROW()-1),Registre!$AA$2:$AA$1999,0)),"")</f>
        <v/>
      </c>
    </row>
    <row r="209">
      <c r="O209">
        <f>IFERROR(INDEX(Registre!$B$2:$B$1999,MATCH(O$1&amp;"|"&amp;(ROW()-1),Registre!$AA$2:$AA$1999,0)),"")</f>
        <v/>
      </c>
      <c r="P209">
        <f>IFERROR(INDEX(Registre!$B$2:$B$1999,MATCH(P$1&amp;"|"&amp;(ROW()-1),Registre!$AA$2:$AA$1999,0)),"")</f>
        <v/>
      </c>
      <c r="Q209">
        <f>IFERROR(INDEX(Registre!$B$2:$B$1999,MATCH(Q$1&amp;"|"&amp;(ROW()-1),Registre!$AA$2:$AA$1999,0)),"")</f>
        <v/>
      </c>
      <c r="R209">
        <f>IFERROR(INDEX(Registre!$B$2:$B$1999,MATCH(R$1&amp;"|"&amp;(ROW()-1),Registre!$AA$2:$AA$1999,0)),"")</f>
        <v/>
      </c>
      <c r="S209">
        <f>IFERROR(INDEX(Registre!$B$2:$B$1999,MATCH(S$1&amp;"|"&amp;(ROW()-1),Registre!$AA$2:$AA$1999,0)),"")</f>
        <v/>
      </c>
      <c r="T209">
        <f>IFERROR(INDEX(Registre!$B$2:$B$1999,MATCH(T$1&amp;"|"&amp;(ROW()-1),Registre!$AA$2:$AA$1999,0)),"")</f>
        <v/>
      </c>
      <c r="U209">
        <f>IFERROR(INDEX(Registre!$B$2:$B$1999,MATCH(U$1&amp;"|"&amp;(ROW()-1),Registre!$AA$2:$AA$1999,0)),"")</f>
        <v/>
      </c>
      <c r="V209">
        <f>IFERROR(INDEX(Registre!$B$2:$B$1999,MATCH(V$1&amp;"|"&amp;(ROW()-1),Registre!$AA$2:$AA$1999,0)),"")</f>
        <v/>
      </c>
    </row>
    <row r="210">
      <c r="O210">
        <f>IFERROR(INDEX(Registre!$B$2:$B$1999,MATCH(O$1&amp;"|"&amp;(ROW()-1),Registre!$AA$2:$AA$1999,0)),"")</f>
        <v/>
      </c>
      <c r="P210">
        <f>IFERROR(INDEX(Registre!$B$2:$B$1999,MATCH(P$1&amp;"|"&amp;(ROW()-1),Registre!$AA$2:$AA$1999,0)),"")</f>
        <v/>
      </c>
      <c r="Q210">
        <f>IFERROR(INDEX(Registre!$B$2:$B$1999,MATCH(Q$1&amp;"|"&amp;(ROW()-1),Registre!$AA$2:$AA$1999,0)),"")</f>
        <v/>
      </c>
      <c r="R210">
        <f>IFERROR(INDEX(Registre!$B$2:$B$1999,MATCH(R$1&amp;"|"&amp;(ROW()-1),Registre!$AA$2:$AA$1999,0)),"")</f>
        <v/>
      </c>
      <c r="S210">
        <f>IFERROR(INDEX(Registre!$B$2:$B$1999,MATCH(S$1&amp;"|"&amp;(ROW()-1),Registre!$AA$2:$AA$1999,0)),"")</f>
        <v/>
      </c>
      <c r="T210">
        <f>IFERROR(INDEX(Registre!$B$2:$B$1999,MATCH(T$1&amp;"|"&amp;(ROW()-1),Registre!$AA$2:$AA$1999,0)),"")</f>
        <v/>
      </c>
      <c r="U210">
        <f>IFERROR(INDEX(Registre!$B$2:$B$1999,MATCH(U$1&amp;"|"&amp;(ROW()-1),Registre!$AA$2:$AA$1999,0)),"")</f>
        <v/>
      </c>
      <c r="V210">
        <f>IFERROR(INDEX(Registre!$B$2:$B$1999,MATCH(V$1&amp;"|"&amp;(ROW()-1),Registre!$AA$2:$AA$1999,0)),"")</f>
        <v/>
      </c>
    </row>
    <row r="211">
      <c r="O211">
        <f>IFERROR(INDEX(Registre!$B$2:$B$1999,MATCH(O$1&amp;"|"&amp;(ROW()-1),Registre!$AA$2:$AA$1999,0)),"")</f>
        <v/>
      </c>
      <c r="P211">
        <f>IFERROR(INDEX(Registre!$B$2:$B$1999,MATCH(P$1&amp;"|"&amp;(ROW()-1),Registre!$AA$2:$AA$1999,0)),"")</f>
        <v/>
      </c>
      <c r="Q211">
        <f>IFERROR(INDEX(Registre!$B$2:$B$1999,MATCH(Q$1&amp;"|"&amp;(ROW()-1),Registre!$AA$2:$AA$1999,0)),"")</f>
        <v/>
      </c>
      <c r="R211">
        <f>IFERROR(INDEX(Registre!$B$2:$B$1999,MATCH(R$1&amp;"|"&amp;(ROW()-1),Registre!$AA$2:$AA$1999,0)),"")</f>
        <v/>
      </c>
      <c r="S211">
        <f>IFERROR(INDEX(Registre!$B$2:$B$1999,MATCH(S$1&amp;"|"&amp;(ROW()-1),Registre!$AA$2:$AA$1999,0)),"")</f>
        <v/>
      </c>
      <c r="T211">
        <f>IFERROR(INDEX(Registre!$B$2:$B$1999,MATCH(T$1&amp;"|"&amp;(ROW()-1),Registre!$AA$2:$AA$1999,0)),"")</f>
        <v/>
      </c>
      <c r="U211">
        <f>IFERROR(INDEX(Registre!$B$2:$B$1999,MATCH(U$1&amp;"|"&amp;(ROW()-1),Registre!$AA$2:$AA$1999,0)),"")</f>
        <v/>
      </c>
      <c r="V211">
        <f>IFERROR(INDEX(Registre!$B$2:$B$1999,MATCH(V$1&amp;"|"&amp;(ROW()-1),Registre!$AA$2:$AA$1999,0)),"")</f>
        <v/>
      </c>
    </row>
    <row r="212">
      <c r="O212">
        <f>IFERROR(INDEX(Registre!$B$2:$B$1999,MATCH(O$1&amp;"|"&amp;(ROW()-1),Registre!$AA$2:$AA$1999,0)),"")</f>
        <v/>
      </c>
      <c r="P212">
        <f>IFERROR(INDEX(Registre!$B$2:$B$1999,MATCH(P$1&amp;"|"&amp;(ROW()-1),Registre!$AA$2:$AA$1999,0)),"")</f>
        <v/>
      </c>
      <c r="Q212">
        <f>IFERROR(INDEX(Registre!$B$2:$B$1999,MATCH(Q$1&amp;"|"&amp;(ROW()-1),Registre!$AA$2:$AA$1999,0)),"")</f>
        <v/>
      </c>
      <c r="R212">
        <f>IFERROR(INDEX(Registre!$B$2:$B$1999,MATCH(R$1&amp;"|"&amp;(ROW()-1),Registre!$AA$2:$AA$1999,0)),"")</f>
        <v/>
      </c>
      <c r="S212">
        <f>IFERROR(INDEX(Registre!$B$2:$B$1999,MATCH(S$1&amp;"|"&amp;(ROW()-1),Registre!$AA$2:$AA$1999,0)),"")</f>
        <v/>
      </c>
      <c r="T212">
        <f>IFERROR(INDEX(Registre!$B$2:$B$1999,MATCH(T$1&amp;"|"&amp;(ROW()-1),Registre!$AA$2:$AA$1999,0)),"")</f>
        <v/>
      </c>
      <c r="U212">
        <f>IFERROR(INDEX(Registre!$B$2:$B$1999,MATCH(U$1&amp;"|"&amp;(ROW()-1),Registre!$AA$2:$AA$1999,0)),"")</f>
        <v/>
      </c>
      <c r="V212">
        <f>IFERROR(INDEX(Registre!$B$2:$B$1999,MATCH(V$1&amp;"|"&amp;(ROW()-1),Registre!$AA$2:$AA$1999,0)),"")</f>
        <v/>
      </c>
    </row>
    <row r="213">
      <c r="O213">
        <f>IFERROR(INDEX(Registre!$B$2:$B$1999,MATCH(O$1&amp;"|"&amp;(ROW()-1),Registre!$AA$2:$AA$1999,0)),"")</f>
        <v/>
      </c>
      <c r="P213">
        <f>IFERROR(INDEX(Registre!$B$2:$B$1999,MATCH(P$1&amp;"|"&amp;(ROW()-1),Registre!$AA$2:$AA$1999,0)),"")</f>
        <v/>
      </c>
      <c r="Q213">
        <f>IFERROR(INDEX(Registre!$B$2:$B$1999,MATCH(Q$1&amp;"|"&amp;(ROW()-1),Registre!$AA$2:$AA$1999,0)),"")</f>
        <v/>
      </c>
      <c r="R213">
        <f>IFERROR(INDEX(Registre!$B$2:$B$1999,MATCH(R$1&amp;"|"&amp;(ROW()-1),Registre!$AA$2:$AA$1999,0)),"")</f>
        <v/>
      </c>
      <c r="S213">
        <f>IFERROR(INDEX(Registre!$B$2:$B$1999,MATCH(S$1&amp;"|"&amp;(ROW()-1),Registre!$AA$2:$AA$1999,0)),"")</f>
        <v/>
      </c>
      <c r="T213">
        <f>IFERROR(INDEX(Registre!$B$2:$B$1999,MATCH(T$1&amp;"|"&amp;(ROW()-1),Registre!$AA$2:$AA$1999,0)),"")</f>
        <v/>
      </c>
      <c r="U213">
        <f>IFERROR(INDEX(Registre!$B$2:$B$1999,MATCH(U$1&amp;"|"&amp;(ROW()-1),Registre!$AA$2:$AA$1999,0)),"")</f>
        <v/>
      </c>
      <c r="V213">
        <f>IFERROR(INDEX(Registre!$B$2:$B$1999,MATCH(V$1&amp;"|"&amp;(ROW()-1),Registre!$AA$2:$AA$1999,0)),"")</f>
        <v/>
      </c>
    </row>
    <row r="214">
      <c r="O214">
        <f>IFERROR(INDEX(Registre!$B$2:$B$1999,MATCH(O$1&amp;"|"&amp;(ROW()-1),Registre!$AA$2:$AA$1999,0)),"")</f>
        <v/>
      </c>
      <c r="P214">
        <f>IFERROR(INDEX(Registre!$B$2:$B$1999,MATCH(P$1&amp;"|"&amp;(ROW()-1),Registre!$AA$2:$AA$1999,0)),"")</f>
        <v/>
      </c>
      <c r="Q214">
        <f>IFERROR(INDEX(Registre!$B$2:$B$1999,MATCH(Q$1&amp;"|"&amp;(ROW()-1),Registre!$AA$2:$AA$1999,0)),"")</f>
        <v/>
      </c>
      <c r="R214">
        <f>IFERROR(INDEX(Registre!$B$2:$B$1999,MATCH(R$1&amp;"|"&amp;(ROW()-1),Registre!$AA$2:$AA$1999,0)),"")</f>
        <v/>
      </c>
      <c r="S214">
        <f>IFERROR(INDEX(Registre!$B$2:$B$1999,MATCH(S$1&amp;"|"&amp;(ROW()-1),Registre!$AA$2:$AA$1999,0)),"")</f>
        <v/>
      </c>
      <c r="T214">
        <f>IFERROR(INDEX(Registre!$B$2:$B$1999,MATCH(T$1&amp;"|"&amp;(ROW()-1),Registre!$AA$2:$AA$1999,0)),"")</f>
        <v/>
      </c>
      <c r="U214">
        <f>IFERROR(INDEX(Registre!$B$2:$B$1999,MATCH(U$1&amp;"|"&amp;(ROW()-1),Registre!$AA$2:$AA$1999,0)),"")</f>
        <v/>
      </c>
      <c r="V214">
        <f>IFERROR(INDEX(Registre!$B$2:$B$1999,MATCH(V$1&amp;"|"&amp;(ROW()-1),Registre!$AA$2:$AA$1999,0)),"")</f>
        <v/>
      </c>
    </row>
    <row r="215">
      <c r="O215">
        <f>IFERROR(INDEX(Registre!$B$2:$B$1999,MATCH(O$1&amp;"|"&amp;(ROW()-1),Registre!$AA$2:$AA$1999,0)),"")</f>
        <v/>
      </c>
      <c r="P215">
        <f>IFERROR(INDEX(Registre!$B$2:$B$1999,MATCH(P$1&amp;"|"&amp;(ROW()-1),Registre!$AA$2:$AA$1999,0)),"")</f>
        <v/>
      </c>
      <c r="Q215">
        <f>IFERROR(INDEX(Registre!$B$2:$B$1999,MATCH(Q$1&amp;"|"&amp;(ROW()-1),Registre!$AA$2:$AA$1999,0)),"")</f>
        <v/>
      </c>
      <c r="R215">
        <f>IFERROR(INDEX(Registre!$B$2:$B$1999,MATCH(R$1&amp;"|"&amp;(ROW()-1),Registre!$AA$2:$AA$1999,0)),"")</f>
        <v/>
      </c>
      <c r="S215">
        <f>IFERROR(INDEX(Registre!$B$2:$B$1999,MATCH(S$1&amp;"|"&amp;(ROW()-1),Registre!$AA$2:$AA$1999,0)),"")</f>
        <v/>
      </c>
      <c r="T215">
        <f>IFERROR(INDEX(Registre!$B$2:$B$1999,MATCH(T$1&amp;"|"&amp;(ROW()-1),Registre!$AA$2:$AA$1999,0)),"")</f>
        <v/>
      </c>
      <c r="U215">
        <f>IFERROR(INDEX(Registre!$B$2:$B$1999,MATCH(U$1&amp;"|"&amp;(ROW()-1),Registre!$AA$2:$AA$1999,0)),"")</f>
        <v/>
      </c>
      <c r="V215">
        <f>IFERROR(INDEX(Registre!$B$2:$B$1999,MATCH(V$1&amp;"|"&amp;(ROW()-1),Registre!$AA$2:$AA$1999,0)),"")</f>
        <v/>
      </c>
    </row>
    <row r="216">
      <c r="O216">
        <f>IFERROR(INDEX(Registre!$B$2:$B$1999,MATCH(O$1&amp;"|"&amp;(ROW()-1),Registre!$AA$2:$AA$1999,0)),"")</f>
        <v/>
      </c>
      <c r="P216">
        <f>IFERROR(INDEX(Registre!$B$2:$B$1999,MATCH(P$1&amp;"|"&amp;(ROW()-1),Registre!$AA$2:$AA$1999,0)),"")</f>
        <v/>
      </c>
      <c r="Q216">
        <f>IFERROR(INDEX(Registre!$B$2:$B$1999,MATCH(Q$1&amp;"|"&amp;(ROW()-1),Registre!$AA$2:$AA$1999,0)),"")</f>
        <v/>
      </c>
      <c r="R216">
        <f>IFERROR(INDEX(Registre!$B$2:$B$1999,MATCH(R$1&amp;"|"&amp;(ROW()-1),Registre!$AA$2:$AA$1999,0)),"")</f>
        <v/>
      </c>
      <c r="S216">
        <f>IFERROR(INDEX(Registre!$B$2:$B$1999,MATCH(S$1&amp;"|"&amp;(ROW()-1),Registre!$AA$2:$AA$1999,0)),"")</f>
        <v/>
      </c>
      <c r="T216">
        <f>IFERROR(INDEX(Registre!$B$2:$B$1999,MATCH(T$1&amp;"|"&amp;(ROW()-1),Registre!$AA$2:$AA$1999,0)),"")</f>
        <v/>
      </c>
      <c r="U216">
        <f>IFERROR(INDEX(Registre!$B$2:$B$1999,MATCH(U$1&amp;"|"&amp;(ROW()-1),Registre!$AA$2:$AA$1999,0)),"")</f>
        <v/>
      </c>
      <c r="V216">
        <f>IFERROR(INDEX(Registre!$B$2:$B$1999,MATCH(V$1&amp;"|"&amp;(ROW()-1),Registre!$AA$2:$AA$1999,0)),"")</f>
        <v/>
      </c>
    </row>
    <row r="217">
      <c r="O217">
        <f>IFERROR(INDEX(Registre!$B$2:$B$1999,MATCH(O$1&amp;"|"&amp;(ROW()-1),Registre!$AA$2:$AA$1999,0)),"")</f>
        <v/>
      </c>
      <c r="P217">
        <f>IFERROR(INDEX(Registre!$B$2:$B$1999,MATCH(P$1&amp;"|"&amp;(ROW()-1),Registre!$AA$2:$AA$1999,0)),"")</f>
        <v/>
      </c>
      <c r="Q217">
        <f>IFERROR(INDEX(Registre!$B$2:$B$1999,MATCH(Q$1&amp;"|"&amp;(ROW()-1),Registre!$AA$2:$AA$1999,0)),"")</f>
        <v/>
      </c>
      <c r="R217">
        <f>IFERROR(INDEX(Registre!$B$2:$B$1999,MATCH(R$1&amp;"|"&amp;(ROW()-1),Registre!$AA$2:$AA$1999,0)),"")</f>
        <v/>
      </c>
      <c r="S217">
        <f>IFERROR(INDEX(Registre!$B$2:$B$1999,MATCH(S$1&amp;"|"&amp;(ROW()-1),Registre!$AA$2:$AA$1999,0)),"")</f>
        <v/>
      </c>
      <c r="T217">
        <f>IFERROR(INDEX(Registre!$B$2:$B$1999,MATCH(T$1&amp;"|"&amp;(ROW()-1),Registre!$AA$2:$AA$1999,0)),"")</f>
        <v/>
      </c>
      <c r="U217">
        <f>IFERROR(INDEX(Registre!$B$2:$B$1999,MATCH(U$1&amp;"|"&amp;(ROW()-1),Registre!$AA$2:$AA$1999,0)),"")</f>
        <v/>
      </c>
      <c r="V217">
        <f>IFERROR(INDEX(Registre!$B$2:$B$1999,MATCH(V$1&amp;"|"&amp;(ROW()-1),Registre!$AA$2:$AA$1999,0)),"")</f>
        <v/>
      </c>
    </row>
    <row r="218">
      <c r="O218">
        <f>IFERROR(INDEX(Registre!$B$2:$B$1999,MATCH(O$1&amp;"|"&amp;(ROW()-1),Registre!$AA$2:$AA$1999,0)),"")</f>
        <v/>
      </c>
      <c r="P218">
        <f>IFERROR(INDEX(Registre!$B$2:$B$1999,MATCH(P$1&amp;"|"&amp;(ROW()-1),Registre!$AA$2:$AA$1999,0)),"")</f>
        <v/>
      </c>
      <c r="Q218">
        <f>IFERROR(INDEX(Registre!$B$2:$B$1999,MATCH(Q$1&amp;"|"&amp;(ROW()-1),Registre!$AA$2:$AA$1999,0)),"")</f>
        <v/>
      </c>
      <c r="R218">
        <f>IFERROR(INDEX(Registre!$B$2:$B$1999,MATCH(R$1&amp;"|"&amp;(ROW()-1),Registre!$AA$2:$AA$1999,0)),"")</f>
        <v/>
      </c>
      <c r="S218">
        <f>IFERROR(INDEX(Registre!$B$2:$B$1999,MATCH(S$1&amp;"|"&amp;(ROW()-1),Registre!$AA$2:$AA$1999,0)),"")</f>
        <v/>
      </c>
      <c r="T218">
        <f>IFERROR(INDEX(Registre!$B$2:$B$1999,MATCH(T$1&amp;"|"&amp;(ROW()-1),Registre!$AA$2:$AA$1999,0)),"")</f>
        <v/>
      </c>
      <c r="U218">
        <f>IFERROR(INDEX(Registre!$B$2:$B$1999,MATCH(U$1&amp;"|"&amp;(ROW()-1),Registre!$AA$2:$AA$1999,0)),"")</f>
        <v/>
      </c>
      <c r="V218">
        <f>IFERROR(INDEX(Registre!$B$2:$B$1999,MATCH(V$1&amp;"|"&amp;(ROW()-1),Registre!$AA$2:$AA$1999,0)),"")</f>
        <v/>
      </c>
    </row>
    <row r="219">
      <c r="O219">
        <f>IFERROR(INDEX(Registre!$B$2:$B$1999,MATCH(O$1&amp;"|"&amp;(ROW()-1),Registre!$AA$2:$AA$1999,0)),"")</f>
        <v/>
      </c>
      <c r="P219">
        <f>IFERROR(INDEX(Registre!$B$2:$B$1999,MATCH(P$1&amp;"|"&amp;(ROW()-1),Registre!$AA$2:$AA$1999,0)),"")</f>
        <v/>
      </c>
      <c r="Q219">
        <f>IFERROR(INDEX(Registre!$B$2:$B$1999,MATCH(Q$1&amp;"|"&amp;(ROW()-1),Registre!$AA$2:$AA$1999,0)),"")</f>
        <v/>
      </c>
      <c r="R219">
        <f>IFERROR(INDEX(Registre!$B$2:$B$1999,MATCH(R$1&amp;"|"&amp;(ROW()-1),Registre!$AA$2:$AA$1999,0)),"")</f>
        <v/>
      </c>
      <c r="S219">
        <f>IFERROR(INDEX(Registre!$B$2:$B$1999,MATCH(S$1&amp;"|"&amp;(ROW()-1),Registre!$AA$2:$AA$1999,0)),"")</f>
        <v/>
      </c>
      <c r="T219">
        <f>IFERROR(INDEX(Registre!$B$2:$B$1999,MATCH(T$1&amp;"|"&amp;(ROW()-1),Registre!$AA$2:$AA$1999,0)),"")</f>
        <v/>
      </c>
      <c r="U219">
        <f>IFERROR(INDEX(Registre!$B$2:$B$1999,MATCH(U$1&amp;"|"&amp;(ROW()-1),Registre!$AA$2:$AA$1999,0)),"")</f>
        <v/>
      </c>
      <c r="V219">
        <f>IFERROR(INDEX(Registre!$B$2:$B$1999,MATCH(V$1&amp;"|"&amp;(ROW()-1),Registre!$AA$2:$AA$1999,0)),"")</f>
        <v/>
      </c>
    </row>
    <row r="220">
      <c r="O220">
        <f>IFERROR(INDEX(Registre!$B$2:$B$1999,MATCH(O$1&amp;"|"&amp;(ROW()-1),Registre!$AA$2:$AA$1999,0)),"")</f>
        <v/>
      </c>
      <c r="P220">
        <f>IFERROR(INDEX(Registre!$B$2:$B$1999,MATCH(P$1&amp;"|"&amp;(ROW()-1),Registre!$AA$2:$AA$1999,0)),"")</f>
        <v/>
      </c>
      <c r="Q220">
        <f>IFERROR(INDEX(Registre!$B$2:$B$1999,MATCH(Q$1&amp;"|"&amp;(ROW()-1),Registre!$AA$2:$AA$1999,0)),"")</f>
        <v/>
      </c>
      <c r="R220">
        <f>IFERROR(INDEX(Registre!$B$2:$B$1999,MATCH(R$1&amp;"|"&amp;(ROW()-1),Registre!$AA$2:$AA$1999,0)),"")</f>
        <v/>
      </c>
      <c r="S220">
        <f>IFERROR(INDEX(Registre!$B$2:$B$1999,MATCH(S$1&amp;"|"&amp;(ROW()-1),Registre!$AA$2:$AA$1999,0)),"")</f>
        <v/>
      </c>
      <c r="T220">
        <f>IFERROR(INDEX(Registre!$B$2:$B$1999,MATCH(T$1&amp;"|"&amp;(ROW()-1),Registre!$AA$2:$AA$1999,0)),"")</f>
        <v/>
      </c>
      <c r="U220">
        <f>IFERROR(INDEX(Registre!$B$2:$B$1999,MATCH(U$1&amp;"|"&amp;(ROW()-1),Registre!$AA$2:$AA$1999,0)),"")</f>
        <v/>
      </c>
      <c r="V220">
        <f>IFERROR(INDEX(Registre!$B$2:$B$1999,MATCH(V$1&amp;"|"&amp;(ROW()-1),Registre!$AA$2:$AA$1999,0)),"")</f>
        <v/>
      </c>
    </row>
    <row r="221">
      <c r="O221">
        <f>IFERROR(INDEX(Registre!$B$2:$B$1999,MATCH(O$1&amp;"|"&amp;(ROW()-1),Registre!$AA$2:$AA$1999,0)),"")</f>
        <v/>
      </c>
      <c r="P221">
        <f>IFERROR(INDEX(Registre!$B$2:$B$1999,MATCH(P$1&amp;"|"&amp;(ROW()-1),Registre!$AA$2:$AA$1999,0)),"")</f>
        <v/>
      </c>
      <c r="Q221">
        <f>IFERROR(INDEX(Registre!$B$2:$B$1999,MATCH(Q$1&amp;"|"&amp;(ROW()-1),Registre!$AA$2:$AA$1999,0)),"")</f>
        <v/>
      </c>
      <c r="R221">
        <f>IFERROR(INDEX(Registre!$B$2:$B$1999,MATCH(R$1&amp;"|"&amp;(ROW()-1),Registre!$AA$2:$AA$1999,0)),"")</f>
        <v/>
      </c>
      <c r="S221">
        <f>IFERROR(INDEX(Registre!$B$2:$B$1999,MATCH(S$1&amp;"|"&amp;(ROW()-1),Registre!$AA$2:$AA$1999,0)),"")</f>
        <v/>
      </c>
      <c r="T221">
        <f>IFERROR(INDEX(Registre!$B$2:$B$1999,MATCH(T$1&amp;"|"&amp;(ROW()-1),Registre!$AA$2:$AA$1999,0)),"")</f>
        <v/>
      </c>
      <c r="U221">
        <f>IFERROR(INDEX(Registre!$B$2:$B$1999,MATCH(U$1&amp;"|"&amp;(ROW()-1),Registre!$AA$2:$AA$1999,0)),"")</f>
        <v/>
      </c>
      <c r="V221">
        <f>IFERROR(INDEX(Registre!$B$2:$B$1999,MATCH(V$1&amp;"|"&amp;(ROW()-1),Registre!$AA$2:$AA$1999,0)),"")</f>
        <v/>
      </c>
    </row>
    <row r="222">
      <c r="O222">
        <f>IFERROR(INDEX(Registre!$B$2:$B$1999,MATCH(O$1&amp;"|"&amp;(ROW()-1),Registre!$AA$2:$AA$1999,0)),"")</f>
        <v/>
      </c>
      <c r="P222">
        <f>IFERROR(INDEX(Registre!$B$2:$B$1999,MATCH(P$1&amp;"|"&amp;(ROW()-1),Registre!$AA$2:$AA$1999,0)),"")</f>
        <v/>
      </c>
      <c r="Q222">
        <f>IFERROR(INDEX(Registre!$B$2:$B$1999,MATCH(Q$1&amp;"|"&amp;(ROW()-1),Registre!$AA$2:$AA$1999,0)),"")</f>
        <v/>
      </c>
      <c r="R222">
        <f>IFERROR(INDEX(Registre!$B$2:$B$1999,MATCH(R$1&amp;"|"&amp;(ROW()-1),Registre!$AA$2:$AA$1999,0)),"")</f>
        <v/>
      </c>
      <c r="S222">
        <f>IFERROR(INDEX(Registre!$B$2:$B$1999,MATCH(S$1&amp;"|"&amp;(ROW()-1),Registre!$AA$2:$AA$1999,0)),"")</f>
        <v/>
      </c>
      <c r="T222">
        <f>IFERROR(INDEX(Registre!$B$2:$B$1999,MATCH(T$1&amp;"|"&amp;(ROW()-1),Registre!$AA$2:$AA$1999,0)),"")</f>
        <v/>
      </c>
      <c r="U222">
        <f>IFERROR(INDEX(Registre!$B$2:$B$1999,MATCH(U$1&amp;"|"&amp;(ROW()-1),Registre!$AA$2:$AA$1999,0)),"")</f>
        <v/>
      </c>
      <c r="V222">
        <f>IFERROR(INDEX(Registre!$B$2:$B$1999,MATCH(V$1&amp;"|"&amp;(ROW()-1),Registre!$AA$2:$AA$1999,0)),"")</f>
        <v/>
      </c>
    </row>
    <row r="223">
      <c r="O223">
        <f>IFERROR(INDEX(Registre!$B$2:$B$1999,MATCH(O$1&amp;"|"&amp;(ROW()-1),Registre!$AA$2:$AA$1999,0)),"")</f>
        <v/>
      </c>
      <c r="P223">
        <f>IFERROR(INDEX(Registre!$B$2:$B$1999,MATCH(P$1&amp;"|"&amp;(ROW()-1),Registre!$AA$2:$AA$1999,0)),"")</f>
        <v/>
      </c>
      <c r="Q223">
        <f>IFERROR(INDEX(Registre!$B$2:$B$1999,MATCH(Q$1&amp;"|"&amp;(ROW()-1),Registre!$AA$2:$AA$1999,0)),"")</f>
        <v/>
      </c>
      <c r="R223">
        <f>IFERROR(INDEX(Registre!$B$2:$B$1999,MATCH(R$1&amp;"|"&amp;(ROW()-1),Registre!$AA$2:$AA$1999,0)),"")</f>
        <v/>
      </c>
      <c r="S223">
        <f>IFERROR(INDEX(Registre!$B$2:$B$1999,MATCH(S$1&amp;"|"&amp;(ROW()-1),Registre!$AA$2:$AA$1999,0)),"")</f>
        <v/>
      </c>
      <c r="T223">
        <f>IFERROR(INDEX(Registre!$B$2:$B$1999,MATCH(T$1&amp;"|"&amp;(ROW()-1),Registre!$AA$2:$AA$1999,0)),"")</f>
        <v/>
      </c>
      <c r="U223">
        <f>IFERROR(INDEX(Registre!$B$2:$B$1999,MATCH(U$1&amp;"|"&amp;(ROW()-1),Registre!$AA$2:$AA$1999,0)),"")</f>
        <v/>
      </c>
      <c r="V223">
        <f>IFERROR(INDEX(Registre!$B$2:$B$1999,MATCH(V$1&amp;"|"&amp;(ROW()-1),Registre!$AA$2:$AA$1999,0)),"")</f>
        <v/>
      </c>
    </row>
    <row r="224">
      <c r="O224">
        <f>IFERROR(INDEX(Registre!$B$2:$B$1999,MATCH(O$1&amp;"|"&amp;(ROW()-1),Registre!$AA$2:$AA$1999,0)),"")</f>
        <v/>
      </c>
      <c r="P224">
        <f>IFERROR(INDEX(Registre!$B$2:$B$1999,MATCH(P$1&amp;"|"&amp;(ROW()-1),Registre!$AA$2:$AA$1999,0)),"")</f>
        <v/>
      </c>
      <c r="Q224">
        <f>IFERROR(INDEX(Registre!$B$2:$B$1999,MATCH(Q$1&amp;"|"&amp;(ROW()-1),Registre!$AA$2:$AA$1999,0)),"")</f>
        <v/>
      </c>
      <c r="R224">
        <f>IFERROR(INDEX(Registre!$B$2:$B$1999,MATCH(R$1&amp;"|"&amp;(ROW()-1),Registre!$AA$2:$AA$1999,0)),"")</f>
        <v/>
      </c>
      <c r="S224">
        <f>IFERROR(INDEX(Registre!$B$2:$B$1999,MATCH(S$1&amp;"|"&amp;(ROW()-1),Registre!$AA$2:$AA$1999,0)),"")</f>
        <v/>
      </c>
      <c r="T224">
        <f>IFERROR(INDEX(Registre!$B$2:$B$1999,MATCH(T$1&amp;"|"&amp;(ROW()-1),Registre!$AA$2:$AA$1999,0)),"")</f>
        <v/>
      </c>
      <c r="U224">
        <f>IFERROR(INDEX(Registre!$B$2:$B$1999,MATCH(U$1&amp;"|"&amp;(ROW()-1),Registre!$AA$2:$AA$1999,0)),"")</f>
        <v/>
      </c>
      <c r="V224">
        <f>IFERROR(INDEX(Registre!$B$2:$B$1999,MATCH(V$1&amp;"|"&amp;(ROW()-1),Registre!$AA$2:$AA$1999,0)),"")</f>
        <v/>
      </c>
    </row>
    <row r="225">
      <c r="O225">
        <f>IFERROR(INDEX(Registre!$B$2:$B$1999,MATCH(O$1&amp;"|"&amp;(ROW()-1),Registre!$AA$2:$AA$1999,0)),"")</f>
        <v/>
      </c>
      <c r="P225">
        <f>IFERROR(INDEX(Registre!$B$2:$B$1999,MATCH(P$1&amp;"|"&amp;(ROW()-1),Registre!$AA$2:$AA$1999,0)),"")</f>
        <v/>
      </c>
      <c r="Q225">
        <f>IFERROR(INDEX(Registre!$B$2:$B$1999,MATCH(Q$1&amp;"|"&amp;(ROW()-1),Registre!$AA$2:$AA$1999,0)),"")</f>
        <v/>
      </c>
      <c r="R225">
        <f>IFERROR(INDEX(Registre!$B$2:$B$1999,MATCH(R$1&amp;"|"&amp;(ROW()-1),Registre!$AA$2:$AA$1999,0)),"")</f>
        <v/>
      </c>
      <c r="S225">
        <f>IFERROR(INDEX(Registre!$B$2:$B$1999,MATCH(S$1&amp;"|"&amp;(ROW()-1),Registre!$AA$2:$AA$1999,0)),"")</f>
        <v/>
      </c>
      <c r="T225">
        <f>IFERROR(INDEX(Registre!$B$2:$B$1999,MATCH(T$1&amp;"|"&amp;(ROW()-1),Registre!$AA$2:$AA$1999,0)),"")</f>
        <v/>
      </c>
      <c r="U225">
        <f>IFERROR(INDEX(Registre!$B$2:$B$1999,MATCH(U$1&amp;"|"&amp;(ROW()-1),Registre!$AA$2:$AA$1999,0)),"")</f>
        <v/>
      </c>
      <c r="V225">
        <f>IFERROR(INDEX(Registre!$B$2:$B$1999,MATCH(V$1&amp;"|"&amp;(ROW()-1),Registre!$AA$2:$AA$1999,0)),"")</f>
        <v/>
      </c>
    </row>
    <row r="226">
      <c r="O226">
        <f>IFERROR(INDEX(Registre!$B$2:$B$1999,MATCH(O$1&amp;"|"&amp;(ROW()-1),Registre!$AA$2:$AA$1999,0)),"")</f>
        <v/>
      </c>
      <c r="P226">
        <f>IFERROR(INDEX(Registre!$B$2:$B$1999,MATCH(P$1&amp;"|"&amp;(ROW()-1),Registre!$AA$2:$AA$1999,0)),"")</f>
        <v/>
      </c>
      <c r="Q226">
        <f>IFERROR(INDEX(Registre!$B$2:$B$1999,MATCH(Q$1&amp;"|"&amp;(ROW()-1),Registre!$AA$2:$AA$1999,0)),"")</f>
        <v/>
      </c>
      <c r="R226">
        <f>IFERROR(INDEX(Registre!$B$2:$B$1999,MATCH(R$1&amp;"|"&amp;(ROW()-1),Registre!$AA$2:$AA$1999,0)),"")</f>
        <v/>
      </c>
      <c r="S226">
        <f>IFERROR(INDEX(Registre!$B$2:$B$1999,MATCH(S$1&amp;"|"&amp;(ROW()-1),Registre!$AA$2:$AA$1999,0)),"")</f>
        <v/>
      </c>
      <c r="T226">
        <f>IFERROR(INDEX(Registre!$B$2:$B$1999,MATCH(T$1&amp;"|"&amp;(ROW()-1),Registre!$AA$2:$AA$1999,0)),"")</f>
        <v/>
      </c>
      <c r="U226">
        <f>IFERROR(INDEX(Registre!$B$2:$B$1999,MATCH(U$1&amp;"|"&amp;(ROW()-1),Registre!$AA$2:$AA$1999,0)),"")</f>
        <v/>
      </c>
      <c r="V226">
        <f>IFERROR(INDEX(Registre!$B$2:$B$1999,MATCH(V$1&amp;"|"&amp;(ROW()-1),Registre!$AA$2:$AA$1999,0)),"")</f>
        <v/>
      </c>
    </row>
    <row r="227">
      <c r="O227">
        <f>IFERROR(INDEX(Registre!$B$2:$B$1999,MATCH(O$1&amp;"|"&amp;(ROW()-1),Registre!$AA$2:$AA$1999,0)),"")</f>
        <v/>
      </c>
      <c r="P227">
        <f>IFERROR(INDEX(Registre!$B$2:$B$1999,MATCH(P$1&amp;"|"&amp;(ROW()-1),Registre!$AA$2:$AA$1999,0)),"")</f>
        <v/>
      </c>
      <c r="Q227">
        <f>IFERROR(INDEX(Registre!$B$2:$B$1999,MATCH(Q$1&amp;"|"&amp;(ROW()-1),Registre!$AA$2:$AA$1999,0)),"")</f>
        <v/>
      </c>
      <c r="R227">
        <f>IFERROR(INDEX(Registre!$B$2:$B$1999,MATCH(R$1&amp;"|"&amp;(ROW()-1),Registre!$AA$2:$AA$1999,0)),"")</f>
        <v/>
      </c>
      <c r="S227">
        <f>IFERROR(INDEX(Registre!$B$2:$B$1999,MATCH(S$1&amp;"|"&amp;(ROW()-1),Registre!$AA$2:$AA$1999,0)),"")</f>
        <v/>
      </c>
      <c r="T227">
        <f>IFERROR(INDEX(Registre!$B$2:$B$1999,MATCH(T$1&amp;"|"&amp;(ROW()-1),Registre!$AA$2:$AA$1999,0)),"")</f>
        <v/>
      </c>
      <c r="U227">
        <f>IFERROR(INDEX(Registre!$B$2:$B$1999,MATCH(U$1&amp;"|"&amp;(ROW()-1),Registre!$AA$2:$AA$1999,0)),"")</f>
        <v/>
      </c>
      <c r="V227">
        <f>IFERROR(INDEX(Registre!$B$2:$B$1999,MATCH(V$1&amp;"|"&amp;(ROW()-1),Registre!$AA$2:$AA$1999,0)),"")</f>
        <v/>
      </c>
    </row>
    <row r="228">
      <c r="O228">
        <f>IFERROR(INDEX(Registre!$B$2:$B$1999,MATCH(O$1&amp;"|"&amp;(ROW()-1),Registre!$AA$2:$AA$1999,0)),"")</f>
        <v/>
      </c>
      <c r="P228">
        <f>IFERROR(INDEX(Registre!$B$2:$B$1999,MATCH(P$1&amp;"|"&amp;(ROW()-1),Registre!$AA$2:$AA$1999,0)),"")</f>
        <v/>
      </c>
      <c r="Q228">
        <f>IFERROR(INDEX(Registre!$B$2:$B$1999,MATCH(Q$1&amp;"|"&amp;(ROW()-1),Registre!$AA$2:$AA$1999,0)),"")</f>
        <v/>
      </c>
      <c r="R228">
        <f>IFERROR(INDEX(Registre!$B$2:$B$1999,MATCH(R$1&amp;"|"&amp;(ROW()-1),Registre!$AA$2:$AA$1999,0)),"")</f>
        <v/>
      </c>
      <c r="S228">
        <f>IFERROR(INDEX(Registre!$B$2:$B$1999,MATCH(S$1&amp;"|"&amp;(ROW()-1),Registre!$AA$2:$AA$1999,0)),"")</f>
        <v/>
      </c>
      <c r="T228">
        <f>IFERROR(INDEX(Registre!$B$2:$B$1999,MATCH(T$1&amp;"|"&amp;(ROW()-1),Registre!$AA$2:$AA$1999,0)),"")</f>
        <v/>
      </c>
      <c r="U228">
        <f>IFERROR(INDEX(Registre!$B$2:$B$1999,MATCH(U$1&amp;"|"&amp;(ROW()-1),Registre!$AA$2:$AA$1999,0)),"")</f>
        <v/>
      </c>
      <c r="V228">
        <f>IFERROR(INDEX(Registre!$B$2:$B$1999,MATCH(V$1&amp;"|"&amp;(ROW()-1),Registre!$AA$2:$AA$1999,0)),"")</f>
        <v/>
      </c>
    </row>
    <row r="229">
      <c r="O229">
        <f>IFERROR(INDEX(Registre!$B$2:$B$1999,MATCH(O$1&amp;"|"&amp;(ROW()-1),Registre!$AA$2:$AA$1999,0)),"")</f>
        <v/>
      </c>
      <c r="P229">
        <f>IFERROR(INDEX(Registre!$B$2:$B$1999,MATCH(P$1&amp;"|"&amp;(ROW()-1),Registre!$AA$2:$AA$1999,0)),"")</f>
        <v/>
      </c>
      <c r="Q229">
        <f>IFERROR(INDEX(Registre!$B$2:$B$1999,MATCH(Q$1&amp;"|"&amp;(ROW()-1),Registre!$AA$2:$AA$1999,0)),"")</f>
        <v/>
      </c>
      <c r="R229">
        <f>IFERROR(INDEX(Registre!$B$2:$B$1999,MATCH(R$1&amp;"|"&amp;(ROW()-1),Registre!$AA$2:$AA$1999,0)),"")</f>
        <v/>
      </c>
      <c r="S229">
        <f>IFERROR(INDEX(Registre!$B$2:$B$1999,MATCH(S$1&amp;"|"&amp;(ROW()-1),Registre!$AA$2:$AA$1999,0)),"")</f>
        <v/>
      </c>
      <c r="T229">
        <f>IFERROR(INDEX(Registre!$B$2:$B$1999,MATCH(T$1&amp;"|"&amp;(ROW()-1),Registre!$AA$2:$AA$1999,0)),"")</f>
        <v/>
      </c>
      <c r="U229">
        <f>IFERROR(INDEX(Registre!$B$2:$B$1999,MATCH(U$1&amp;"|"&amp;(ROW()-1),Registre!$AA$2:$AA$1999,0)),"")</f>
        <v/>
      </c>
      <c r="V229">
        <f>IFERROR(INDEX(Registre!$B$2:$B$1999,MATCH(V$1&amp;"|"&amp;(ROW()-1),Registre!$AA$2:$AA$1999,0)),"")</f>
        <v/>
      </c>
    </row>
    <row r="230">
      <c r="O230">
        <f>IFERROR(INDEX(Registre!$B$2:$B$1999,MATCH(O$1&amp;"|"&amp;(ROW()-1),Registre!$AA$2:$AA$1999,0)),"")</f>
        <v/>
      </c>
      <c r="P230">
        <f>IFERROR(INDEX(Registre!$B$2:$B$1999,MATCH(P$1&amp;"|"&amp;(ROW()-1),Registre!$AA$2:$AA$1999,0)),"")</f>
        <v/>
      </c>
      <c r="Q230">
        <f>IFERROR(INDEX(Registre!$B$2:$B$1999,MATCH(Q$1&amp;"|"&amp;(ROW()-1),Registre!$AA$2:$AA$1999,0)),"")</f>
        <v/>
      </c>
      <c r="R230">
        <f>IFERROR(INDEX(Registre!$B$2:$B$1999,MATCH(R$1&amp;"|"&amp;(ROW()-1),Registre!$AA$2:$AA$1999,0)),"")</f>
        <v/>
      </c>
      <c r="S230">
        <f>IFERROR(INDEX(Registre!$B$2:$B$1999,MATCH(S$1&amp;"|"&amp;(ROW()-1),Registre!$AA$2:$AA$1999,0)),"")</f>
        <v/>
      </c>
      <c r="T230">
        <f>IFERROR(INDEX(Registre!$B$2:$B$1999,MATCH(T$1&amp;"|"&amp;(ROW()-1),Registre!$AA$2:$AA$1999,0)),"")</f>
        <v/>
      </c>
      <c r="U230">
        <f>IFERROR(INDEX(Registre!$B$2:$B$1999,MATCH(U$1&amp;"|"&amp;(ROW()-1),Registre!$AA$2:$AA$1999,0)),"")</f>
        <v/>
      </c>
      <c r="V230">
        <f>IFERROR(INDEX(Registre!$B$2:$B$1999,MATCH(V$1&amp;"|"&amp;(ROW()-1),Registre!$AA$2:$AA$1999,0)),"")</f>
        <v/>
      </c>
    </row>
    <row r="231">
      <c r="O231">
        <f>IFERROR(INDEX(Registre!$B$2:$B$1999,MATCH(O$1&amp;"|"&amp;(ROW()-1),Registre!$AA$2:$AA$1999,0)),"")</f>
        <v/>
      </c>
      <c r="P231">
        <f>IFERROR(INDEX(Registre!$B$2:$B$1999,MATCH(P$1&amp;"|"&amp;(ROW()-1),Registre!$AA$2:$AA$1999,0)),"")</f>
        <v/>
      </c>
      <c r="Q231">
        <f>IFERROR(INDEX(Registre!$B$2:$B$1999,MATCH(Q$1&amp;"|"&amp;(ROW()-1),Registre!$AA$2:$AA$1999,0)),"")</f>
        <v/>
      </c>
      <c r="R231">
        <f>IFERROR(INDEX(Registre!$B$2:$B$1999,MATCH(R$1&amp;"|"&amp;(ROW()-1),Registre!$AA$2:$AA$1999,0)),"")</f>
        <v/>
      </c>
      <c r="S231">
        <f>IFERROR(INDEX(Registre!$B$2:$B$1999,MATCH(S$1&amp;"|"&amp;(ROW()-1),Registre!$AA$2:$AA$1999,0)),"")</f>
        <v/>
      </c>
      <c r="T231">
        <f>IFERROR(INDEX(Registre!$B$2:$B$1999,MATCH(T$1&amp;"|"&amp;(ROW()-1),Registre!$AA$2:$AA$1999,0)),"")</f>
        <v/>
      </c>
      <c r="U231">
        <f>IFERROR(INDEX(Registre!$B$2:$B$1999,MATCH(U$1&amp;"|"&amp;(ROW()-1),Registre!$AA$2:$AA$1999,0)),"")</f>
        <v/>
      </c>
      <c r="V231">
        <f>IFERROR(INDEX(Registre!$B$2:$B$1999,MATCH(V$1&amp;"|"&amp;(ROW()-1),Registre!$AA$2:$AA$1999,0)),"")</f>
        <v/>
      </c>
    </row>
    <row r="232">
      <c r="O232">
        <f>IFERROR(INDEX(Registre!$B$2:$B$1999,MATCH(O$1&amp;"|"&amp;(ROW()-1),Registre!$AA$2:$AA$1999,0)),"")</f>
        <v/>
      </c>
      <c r="P232">
        <f>IFERROR(INDEX(Registre!$B$2:$B$1999,MATCH(P$1&amp;"|"&amp;(ROW()-1),Registre!$AA$2:$AA$1999,0)),"")</f>
        <v/>
      </c>
      <c r="Q232">
        <f>IFERROR(INDEX(Registre!$B$2:$B$1999,MATCH(Q$1&amp;"|"&amp;(ROW()-1),Registre!$AA$2:$AA$1999,0)),"")</f>
        <v/>
      </c>
      <c r="R232">
        <f>IFERROR(INDEX(Registre!$B$2:$B$1999,MATCH(R$1&amp;"|"&amp;(ROW()-1),Registre!$AA$2:$AA$1999,0)),"")</f>
        <v/>
      </c>
      <c r="S232">
        <f>IFERROR(INDEX(Registre!$B$2:$B$1999,MATCH(S$1&amp;"|"&amp;(ROW()-1),Registre!$AA$2:$AA$1999,0)),"")</f>
        <v/>
      </c>
      <c r="T232">
        <f>IFERROR(INDEX(Registre!$B$2:$B$1999,MATCH(T$1&amp;"|"&amp;(ROW()-1),Registre!$AA$2:$AA$1999,0)),"")</f>
        <v/>
      </c>
      <c r="U232">
        <f>IFERROR(INDEX(Registre!$B$2:$B$1999,MATCH(U$1&amp;"|"&amp;(ROW()-1),Registre!$AA$2:$AA$1999,0)),"")</f>
        <v/>
      </c>
      <c r="V232">
        <f>IFERROR(INDEX(Registre!$B$2:$B$1999,MATCH(V$1&amp;"|"&amp;(ROW()-1),Registre!$AA$2:$AA$1999,0)),"")</f>
        <v/>
      </c>
    </row>
    <row r="233">
      <c r="O233">
        <f>IFERROR(INDEX(Registre!$B$2:$B$1999,MATCH(O$1&amp;"|"&amp;(ROW()-1),Registre!$AA$2:$AA$1999,0)),"")</f>
        <v/>
      </c>
      <c r="P233">
        <f>IFERROR(INDEX(Registre!$B$2:$B$1999,MATCH(P$1&amp;"|"&amp;(ROW()-1),Registre!$AA$2:$AA$1999,0)),"")</f>
        <v/>
      </c>
      <c r="Q233">
        <f>IFERROR(INDEX(Registre!$B$2:$B$1999,MATCH(Q$1&amp;"|"&amp;(ROW()-1),Registre!$AA$2:$AA$1999,0)),"")</f>
        <v/>
      </c>
      <c r="R233">
        <f>IFERROR(INDEX(Registre!$B$2:$B$1999,MATCH(R$1&amp;"|"&amp;(ROW()-1),Registre!$AA$2:$AA$1999,0)),"")</f>
        <v/>
      </c>
      <c r="S233">
        <f>IFERROR(INDEX(Registre!$B$2:$B$1999,MATCH(S$1&amp;"|"&amp;(ROW()-1),Registre!$AA$2:$AA$1999,0)),"")</f>
        <v/>
      </c>
      <c r="T233">
        <f>IFERROR(INDEX(Registre!$B$2:$B$1999,MATCH(T$1&amp;"|"&amp;(ROW()-1),Registre!$AA$2:$AA$1999,0)),"")</f>
        <v/>
      </c>
      <c r="U233">
        <f>IFERROR(INDEX(Registre!$B$2:$B$1999,MATCH(U$1&amp;"|"&amp;(ROW()-1),Registre!$AA$2:$AA$1999,0)),"")</f>
        <v/>
      </c>
      <c r="V233">
        <f>IFERROR(INDEX(Registre!$B$2:$B$1999,MATCH(V$1&amp;"|"&amp;(ROW()-1),Registre!$AA$2:$AA$1999,0)),"")</f>
        <v/>
      </c>
    </row>
    <row r="234">
      <c r="O234">
        <f>IFERROR(INDEX(Registre!$B$2:$B$1999,MATCH(O$1&amp;"|"&amp;(ROW()-1),Registre!$AA$2:$AA$1999,0)),"")</f>
        <v/>
      </c>
      <c r="P234">
        <f>IFERROR(INDEX(Registre!$B$2:$B$1999,MATCH(P$1&amp;"|"&amp;(ROW()-1),Registre!$AA$2:$AA$1999,0)),"")</f>
        <v/>
      </c>
      <c r="Q234">
        <f>IFERROR(INDEX(Registre!$B$2:$B$1999,MATCH(Q$1&amp;"|"&amp;(ROW()-1),Registre!$AA$2:$AA$1999,0)),"")</f>
        <v/>
      </c>
      <c r="R234">
        <f>IFERROR(INDEX(Registre!$B$2:$B$1999,MATCH(R$1&amp;"|"&amp;(ROW()-1),Registre!$AA$2:$AA$1999,0)),"")</f>
        <v/>
      </c>
      <c r="S234">
        <f>IFERROR(INDEX(Registre!$B$2:$B$1999,MATCH(S$1&amp;"|"&amp;(ROW()-1),Registre!$AA$2:$AA$1999,0)),"")</f>
        <v/>
      </c>
      <c r="T234">
        <f>IFERROR(INDEX(Registre!$B$2:$B$1999,MATCH(T$1&amp;"|"&amp;(ROW()-1),Registre!$AA$2:$AA$1999,0)),"")</f>
        <v/>
      </c>
      <c r="U234">
        <f>IFERROR(INDEX(Registre!$B$2:$B$1999,MATCH(U$1&amp;"|"&amp;(ROW()-1),Registre!$AA$2:$AA$1999,0)),"")</f>
        <v/>
      </c>
      <c r="V234">
        <f>IFERROR(INDEX(Registre!$B$2:$B$1999,MATCH(V$1&amp;"|"&amp;(ROW()-1),Registre!$AA$2:$AA$1999,0)),"")</f>
        <v/>
      </c>
    </row>
    <row r="235">
      <c r="O235">
        <f>IFERROR(INDEX(Registre!$B$2:$B$1999,MATCH(O$1&amp;"|"&amp;(ROW()-1),Registre!$AA$2:$AA$1999,0)),"")</f>
        <v/>
      </c>
      <c r="P235">
        <f>IFERROR(INDEX(Registre!$B$2:$B$1999,MATCH(P$1&amp;"|"&amp;(ROW()-1),Registre!$AA$2:$AA$1999,0)),"")</f>
        <v/>
      </c>
      <c r="Q235">
        <f>IFERROR(INDEX(Registre!$B$2:$B$1999,MATCH(Q$1&amp;"|"&amp;(ROW()-1),Registre!$AA$2:$AA$1999,0)),"")</f>
        <v/>
      </c>
      <c r="R235">
        <f>IFERROR(INDEX(Registre!$B$2:$B$1999,MATCH(R$1&amp;"|"&amp;(ROW()-1),Registre!$AA$2:$AA$1999,0)),"")</f>
        <v/>
      </c>
      <c r="S235">
        <f>IFERROR(INDEX(Registre!$B$2:$B$1999,MATCH(S$1&amp;"|"&amp;(ROW()-1),Registre!$AA$2:$AA$1999,0)),"")</f>
        <v/>
      </c>
      <c r="T235">
        <f>IFERROR(INDEX(Registre!$B$2:$B$1999,MATCH(T$1&amp;"|"&amp;(ROW()-1),Registre!$AA$2:$AA$1999,0)),"")</f>
        <v/>
      </c>
      <c r="U235">
        <f>IFERROR(INDEX(Registre!$B$2:$B$1999,MATCH(U$1&amp;"|"&amp;(ROW()-1),Registre!$AA$2:$AA$1999,0)),"")</f>
        <v/>
      </c>
      <c r="V235">
        <f>IFERROR(INDEX(Registre!$B$2:$B$1999,MATCH(V$1&amp;"|"&amp;(ROW()-1),Registre!$AA$2:$AA$1999,0)),"")</f>
        <v/>
      </c>
    </row>
    <row r="236">
      <c r="O236">
        <f>IFERROR(INDEX(Registre!$B$2:$B$1999,MATCH(O$1&amp;"|"&amp;(ROW()-1),Registre!$AA$2:$AA$1999,0)),"")</f>
        <v/>
      </c>
      <c r="P236">
        <f>IFERROR(INDEX(Registre!$B$2:$B$1999,MATCH(P$1&amp;"|"&amp;(ROW()-1),Registre!$AA$2:$AA$1999,0)),"")</f>
        <v/>
      </c>
      <c r="Q236">
        <f>IFERROR(INDEX(Registre!$B$2:$B$1999,MATCH(Q$1&amp;"|"&amp;(ROW()-1),Registre!$AA$2:$AA$1999,0)),"")</f>
        <v/>
      </c>
      <c r="R236">
        <f>IFERROR(INDEX(Registre!$B$2:$B$1999,MATCH(R$1&amp;"|"&amp;(ROW()-1),Registre!$AA$2:$AA$1999,0)),"")</f>
        <v/>
      </c>
      <c r="S236">
        <f>IFERROR(INDEX(Registre!$B$2:$B$1999,MATCH(S$1&amp;"|"&amp;(ROW()-1),Registre!$AA$2:$AA$1999,0)),"")</f>
        <v/>
      </c>
      <c r="T236">
        <f>IFERROR(INDEX(Registre!$B$2:$B$1999,MATCH(T$1&amp;"|"&amp;(ROW()-1),Registre!$AA$2:$AA$1999,0)),"")</f>
        <v/>
      </c>
      <c r="U236">
        <f>IFERROR(INDEX(Registre!$B$2:$B$1999,MATCH(U$1&amp;"|"&amp;(ROW()-1),Registre!$AA$2:$AA$1999,0)),"")</f>
        <v/>
      </c>
      <c r="V236">
        <f>IFERROR(INDEX(Registre!$B$2:$B$1999,MATCH(V$1&amp;"|"&amp;(ROW()-1),Registre!$AA$2:$AA$1999,0)),"")</f>
        <v/>
      </c>
    </row>
    <row r="237">
      <c r="O237">
        <f>IFERROR(INDEX(Registre!$B$2:$B$1999,MATCH(O$1&amp;"|"&amp;(ROW()-1),Registre!$AA$2:$AA$1999,0)),"")</f>
        <v/>
      </c>
      <c r="P237">
        <f>IFERROR(INDEX(Registre!$B$2:$B$1999,MATCH(P$1&amp;"|"&amp;(ROW()-1),Registre!$AA$2:$AA$1999,0)),"")</f>
        <v/>
      </c>
      <c r="Q237">
        <f>IFERROR(INDEX(Registre!$B$2:$B$1999,MATCH(Q$1&amp;"|"&amp;(ROW()-1),Registre!$AA$2:$AA$1999,0)),"")</f>
        <v/>
      </c>
      <c r="R237">
        <f>IFERROR(INDEX(Registre!$B$2:$B$1999,MATCH(R$1&amp;"|"&amp;(ROW()-1),Registre!$AA$2:$AA$1999,0)),"")</f>
        <v/>
      </c>
      <c r="S237">
        <f>IFERROR(INDEX(Registre!$B$2:$B$1999,MATCH(S$1&amp;"|"&amp;(ROW()-1),Registre!$AA$2:$AA$1999,0)),"")</f>
        <v/>
      </c>
      <c r="T237">
        <f>IFERROR(INDEX(Registre!$B$2:$B$1999,MATCH(T$1&amp;"|"&amp;(ROW()-1),Registre!$AA$2:$AA$1999,0)),"")</f>
        <v/>
      </c>
      <c r="U237">
        <f>IFERROR(INDEX(Registre!$B$2:$B$1999,MATCH(U$1&amp;"|"&amp;(ROW()-1),Registre!$AA$2:$AA$1999,0)),"")</f>
        <v/>
      </c>
      <c r="V237">
        <f>IFERROR(INDEX(Registre!$B$2:$B$1999,MATCH(V$1&amp;"|"&amp;(ROW()-1),Registre!$AA$2:$AA$1999,0)),"")</f>
        <v/>
      </c>
    </row>
    <row r="238">
      <c r="O238">
        <f>IFERROR(INDEX(Registre!$B$2:$B$1999,MATCH(O$1&amp;"|"&amp;(ROW()-1),Registre!$AA$2:$AA$1999,0)),"")</f>
        <v/>
      </c>
      <c r="P238">
        <f>IFERROR(INDEX(Registre!$B$2:$B$1999,MATCH(P$1&amp;"|"&amp;(ROW()-1),Registre!$AA$2:$AA$1999,0)),"")</f>
        <v/>
      </c>
      <c r="Q238">
        <f>IFERROR(INDEX(Registre!$B$2:$B$1999,MATCH(Q$1&amp;"|"&amp;(ROW()-1),Registre!$AA$2:$AA$1999,0)),"")</f>
        <v/>
      </c>
      <c r="R238">
        <f>IFERROR(INDEX(Registre!$B$2:$B$1999,MATCH(R$1&amp;"|"&amp;(ROW()-1),Registre!$AA$2:$AA$1999,0)),"")</f>
        <v/>
      </c>
      <c r="S238">
        <f>IFERROR(INDEX(Registre!$B$2:$B$1999,MATCH(S$1&amp;"|"&amp;(ROW()-1),Registre!$AA$2:$AA$1999,0)),"")</f>
        <v/>
      </c>
      <c r="T238">
        <f>IFERROR(INDEX(Registre!$B$2:$B$1999,MATCH(T$1&amp;"|"&amp;(ROW()-1),Registre!$AA$2:$AA$1999,0)),"")</f>
        <v/>
      </c>
      <c r="U238">
        <f>IFERROR(INDEX(Registre!$B$2:$B$1999,MATCH(U$1&amp;"|"&amp;(ROW()-1),Registre!$AA$2:$AA$1999,0)),"")</f>
        <v/>
      </c>
      <c r="V238">
        <f>IFERROR(INDEX(Registre!$B$2:$B$1999,MATCH(V$1&amp;"|"&amp;(ROW()-1),Registre!$AA$2:$AA$1999,0)),"")</f>
        <v/>
      </c>
    </row>
    <row r="239">
      <c r="O239">
        <f>IFERROR(INDEX(Registre!$B$2:$B$1999,MATCH(O$1&amp;"|"&amp;(ROW()-1),Registre!$AA$2:$AA$1999,0)),"")</f>
        <v/>
      </c>
      <c r="P239">
        <f>IFERROR(INDEX(Registre!$B$2:$B$1999,MATCH(P$1&amp;"|"&amp;(ROW()-1),Registre!$AA$2:$AA$1999,0)),"")</f>
        <v/>
      </c>
      <c r="Q239">
        <f>IFERROR(INDEX(Registre!$B$2:$B$1999,MATCH(Q$1&amp;"|"&amp;(ROW()-1),Registre!$AA$2:$AA$1999,0)),"")</f>
        <v/>
      </c>
      <c r="R239">
        <f>IFERROR(INDEX(Registre!$B$2:$B$1999,MATCH(R$1&amp;"|"&amp;(ROW()-1),Registre!$AA$2:$AA$1999,0)),"")</f>
        <v/>
      </c>
      <c r="S239">
        <f>IFERROR(INDEX(Registre!$B$2:$B$1999,MATCH(S$1&amp;"|"&amp;(ROW()-1),Registre!$AA$2:$AA$1999,0)),"")</f>
        <v/>
      </c>
      <c r="T239">
        <f>IFERROR(INDEX(Registre!$B$2:$B$1999,MATCH(T$1&amp;"|"&amp;(ROW()-1),Registre!$AA$2:$AA$1999,0)),"")</f>
        <v/>
      </c>
      <c r="U239">
        <f>IFERROR(INDEX(Registre!$B$2:$B$1999,MATCH(U$1&amp;"|"&amp;(ROW()-1),Registre!$AA$2:$AA$1999,0)),"")</f>
        <v/>
      </c>
      <c r="V239">
        <f>IFERROR(INDEX(Registre!$B$2:$B$1999,MATCH(V$1&amp;"|"&amp;(ROW()-1),Registre!$AA$2:$AA$1999,0)),"")</f>
        <v/>
      </c>
    </row>
    <row r="240">
      <c r="O240">
        <f>IFERROR(INDEX(Registre!$B$2:$B$1999,MATCH(O$1&amp;"|"&amp;(ROW()-1),Registre!$AA$2:$AA$1999,0)),"")</f>
        <v/>
      </c>
      <c r="P240">
        <f>IFERROR(INDEX(Registre!$B$2:$B$1999,MATCH(P$1&amp;"|"&amp;(ROW()-1),Registre!$AA$2:$AA$1999,0)),"")</f>
        <v/>
      </c>
      <c r="Q240">
        <f>IFERROR(INDEX(Registre!$B$2:$B$1999,MATCH(Q$1&amp;"|"&amp;(ROW()-1),Registre!$AA$2:$AA$1999,0)),"")</f>
        <v/>
      </c>
      <c r="R240">
        <f>IFERROR(INDEX(Registre!$B$2:$B$1999,MATCH(R$1&amp;"|"&amp;(ROW()-1),Registre!$AA$2:$AA$1999,0)),"")</f>
        <v/>
      </c>
      <c r="S240">
        <f>IFERROR(INDEX(Registre!$B$2:$B$1999,MATCH(S$1&amp;"|"&amp;(ROW()-1),Registre!$AA$2:$AA$1999,0)),"")</f>
        <v/>
      </c>
      <c r="T240">
        <f>IFERROR(INDEX(Registre!$B$2:$B$1999,MATCH(T$1&amp;"|"&amp;(ROW()-1),Registre!$AA$2:$AA$1999,0)),"")</f>
        <v/>
      </c>
      <c r="U240">
        <f>IFERROR(INDEX(Registre!$B$2:$B$1999,MATCH(U$1&amp;"|"&amp;(ROW()-1),Registre!$AA$2:$AA$1999,0)),"")</f>
        <v/>
      </c>
      <c r="V240">
        <f>IFERROR(INDEX(Registre!$B$2:$B$1999,MATCH(V$1&amp;"|"&amp;(ROW()-1),Registre!$AA$2:$AA$1999,0)),"")</f>
        <v/>
      </c>
    </row>
    <row r="241">
      <c r="O241">
        <f>IFERROR(INDEX(Registre!$B$2:$B$1999,MATCH(O$1&amp;"|"&amp;(ROW()-1),Registre!$AA$2:$AA$1999,0)),"")</f>
        <v/>
      </c>
      <c r="P241">
        <f>IFERROR(INDEX(Registre!$B$2:$B$1999,MATCH(P$1&amp;"|"&amp;(ROW()-1),Registre!$AA$2:$AA$1999,0)),"")</f>
        <v/>
      </c>
      <c r="Q241">
        <f>IFERROR(INDEX(Registre!$B$2:$B$1999,MATCH(Q$1&amp;"|"&amp;(ROW()-1),Registre!$AA$2:$AA$1999,0)),"")</f>
        <v/>
      </c>
      <c r="R241">
        <f>IFERROR(INDEX(Registre!$B$2:$B$1999,MATCH(R$1&amp;"|"&amp;(ROW()-1),Registre!$AA$2:$AA$1999,0)),"")</f>
        <v/>
      </c>
      <c r="S241">
        <f>IFERROR(INDEX(Registre!$B$2:$B$1999,MATCH(S$1&amp;"|"&amp;(ROW()-1),Registre!$AA$2:$AA$1999,0)),"")</f>
        <v/>
      </c>
      <c r="T241">
        <f>IFERROR(INDEX(Registre!$B$2:$B$1999,MATCH(T$1&amp;"|"&amp;(ROW()-1),Registre!$AA$2:$AA$1999,0)),"")</f>
        <v/>
      </c>
      <c r="U241">
        <f>IFERROR(INDEX(Registre!$B$2:$B$1999,MATCH(U$1&amp;"|"&amp;(ROW()-1),Registre!$AA$2:$AA$1999,0)),"")</f>
        <v/>
      </c>
      <c r="V241">
        <f>IFERROR(INDEX(Registre!$B$2:$B$1999,MATCH(V$1&amp;"|"&amp;(ROW()-1),Registre!$AA$2:$AA$1999,0)),"")</f>
        <v/>
      </c>
    </row>
    <row r="242">
      <c r="O242">
        <f>IFERROR(INDEX(Registre!$B$2:$B$1999,MATCH(O$1&amp;"|"&amp;(ROW()-1),Registre!$AA$2:$AA$1999,0)),"")</f>
        <v/>
      </c>
      <c r="P242">
        <f>IFERROR(INDEX(Registre!$B$2:$B$1999,MATCH(P$1&amp;"|"&amp;(ROW()-1),Registre!$AA$2:$AA$1999,0)),"")</f>
        <v/>
      </c>
      <c r="Q242">
        <f>IFERROR(INDEX(Registre!$B$2:$B$1999,MATCH(Q$1&amp;"|"&amp;(ROW()-1),Registre!$AA$2:$AA$1999,0)),"")</f>
        <v/>
      </c>
      <c r="R242">
        <f>IFERROR(INDEX(Registre!$B$2:$B$1999,MATCH(R$1&amp;"|"&amp;(ROW()-1),Registre!$AA$2:$AA$1999,0)),"")</f>
        <v/>
      </c>
      <c r="S242">
        <f>IFERROR(INDEX(Registre!$B$2:$B$1999,MATCH(S$1&amp;"|"&amp;(ROW()-1),Registre!$AA$2:$AA$1999,0)),"")</f>
        <v/>
      </c>
      <c r="T242">
        <f>IFERROR(INDEX(Registre!$B$2:$B$1999,MATCH(T$1&amp;"|"&amp;(ROW()-1),Registre!$AA$2:$AA$1999,0)),"")</f>
        <v/>
      </c>
      <c r="U242">
        <f>IFERROR(INDEX(Registre!$B$2:$B$1999,MATCH(U$1&amp;"|"&amp;(ROW()-1),Registre!$AA$2:$AA$1999,0)),"")</f>
        <v/>
      </c>
      <c r="V242">
        <f>IFERROR(INDEX(Registre!$B$2:$B$1999,MATCH(V$1&amp;"|"&amp;(ROW()-1),Registre!$AA$2:$AA$1999,0)),"")</f>
        <v/>
      </c>
    </row>
    <row r="243">
      <c r="O243">
        <f>IFERROR(INDEX(Registre!$B$2:$B$1999,MATCH(O$1&amp;"|"&amp;(ROW()-1),Registre!$AA$2:$AA$1999,0)),"")</f>
        <v/>
      </c>
      <c r="P243">
        <f>IFERROR(INDEX(Registre!$B$2:$B$1999,MATCH(P$1&amp;"|"&amp;(ROW()-1),Registre!$AA$2:$AA$1999,0)),"")</f>
        <v/>
      </c>
      <c r="Q243">
        <f>IFERROR(INDEX(Registre!$B$2:$B$1999,MATCH(Q$1&amp;"|"&amp;(ROW()-1),Registre!$AA$2:$AA$1999,0)),"")</f>
        <v/>
      </c>
      <c r="R243">
        <f>IFERROR(INDEX(Registre!$B$2:$B$1999,MATCH(R$1&amp;"|"&amp;(ROW()-1),Registre!$AA$2:$AA$1999,0)),"")</f>
        <v/>
      </c>
      <c r="S243">
        <f>IFERROR(INDEX(Registre!$B$2:$B$1999,MATCH(S$1&amp;"|"&amp;(ROW()-1),Registre!$AA$2:$AA$1999,0)),"")</f>
        <v/>
      </c>
      <c r="T243">
        <f>IFERROR(INDEX(Registre!$B$2:$B$1999,MATCH(T$1&amp;"|"&amp;(ROW()-1),Registre!$AA$2:$AA$1999,0)),"")</f>
        <v/>
      </c>
      <c r="U243">
        <f>IFERROR(INDEX(Registre!$B$2:$B$1999,MATCH(U$1&amp;"|"&amp;(ROW()-1),Registre!$AA$2:$AA$1999,0)),"")</f>
        <v/>
      </c>
      <c r="V243">
        <f>IFERROR(INDEX(Registre!$B$2:$B$1999,MATCH(V$1&amp;"|"&amp;(ROW()-1),Registre!$AA$2:$AA$1999,0)),"")</f>
        <v/>
      </c>
    </row>
    <row r="244">
      <c r="O244">
        <f>IFERROR(INDEX(Registre!$B$2:$B$1999,MATCH(O$1&amp;"|"&amp;(ROW()-1),Registre!$AA$2:$AA$1999,0)),"")</f>
        <v/>
      </c>
      <c r="P244">
        <f>IFERROR(INDEX(Registre!$B$2:$B$1999,MATCH(P$1&amp;"|"&amp;(ROW()-1),Registre!$AA$2:$AA$1999,0)),"")</f>
        <v/>
      </c>
      <c r="Q244">
        <f>IFERROR(INDEX(Registre!$B$2:$B$1999,MATCH(Q$1&amp;"|"&amp;(ROW()-1),Registre!$AA$2:$AA$1999,0)),"")</f>
        <v/>
      </c>
      <c r="R244">
        <f>IFERROR(INDEX(Registre!$B$2:$B$1999,MATCH(R$1&amp;"|"&amp;(ROW()-1),Registre!$AA$2:$AA$1999,0)),"")</f>
        <v/>
      </c>
      <c r="S244">
        <f>IFERROR(INDEX(Registre!$B$2:$B$1999,MATCH(S$1&amp;"|"&amp;(ROW()-1),Registre!$AA$2:$AA$1999,0)),"")</f>
        <v/>
      </c>
      <c r="T244">
        <f>IFERROR(INDEX(Registre!$B$2:$B$1999,MATCH(T$1&amp;"|"&amp;(ROW()-1),Registre!$AA$2:$AA$1999,0)),"")</f>
        <v/>
      </c>
      <c r="U244">
        <f>IFERROR(INDEX(Registre!$B$2:$B$1999,MATCH(U$1&amp;"|"&amp;(ROW()-1),Registre!$AA$2:$AA$1999,0)),"")</f>
        <v/>
      </c>
      <c r="V244">
        <f>IFERROR(INDEX(Registre!$B$2:$B$1999,MATCH(V$1&amp;"|"&amp;(ROW()-1),Registre!$AA$2:$AA$1999,0)),"")</f>
        <v/>
      </c>
    </row>
    <row r="245">
      <c r="O245">
        <f>IFERROR(INDEX(Registre!$B$2:$B$1999,MATCH(O$1&amp;"|"&amp;(ROW()-1),Registre!$AA$2:$AA$1999,0)),"")</f>
        <v/>
      </c>
      <c r="P245">
        <f>IFERROR(INDEX(Registre!$B$2:$B$1999,MATCH(P$1&amp;"|"&amp;(ROW()-1),Registre!$AA$2:$AA$1999,0)),"")</f>
        <v/>
      </c>
      <c r="Q245">
        <f>IFERROR(INDEX(Registre!$B$2:$B$1999,MATCH(Q$1&amp;"|"&amp;(ROW()-1),Registre!$AA$2:$AA$1999,0)),"")</f>
        <v/>
      </c>
      <c r="R245">
        <f>IFERROR(INDEX(Registre!$B$2:$B$1999,MATCH(R$1&amp;"|"&amp;(ROW()-1),Registre!$AA$2:$AA$1999,0)),"")</f>
        <v/>
      </c>
      <c r="S245">
        <f>IFERROR(INDEX(Registre!$B$2:$B$1999,MATCH(S$1&amp;"|"&amp;(ROW()-1),Registre!$AA$2:$AA$1999,0)),"")</f>
        <v/>
      </c>
      <c r="T245">
        <f>IFERROR(INDEX(Registre!$B$2:$B$1999,MATCH(T$1&amp;"|"&amp;(ROW()-1),Registre!$AA$2:$AA$1999,0)),"")</f>
        <v/>
      </c>
      <c r="U245">
        <f>IFERROR(INDEX(Registre!$B$2:$B$1999,MATCH(U$1&amp;"|"&amp;(ROW()-1),Registre!$AA$2:$AA$1999,0)),"")</f>
        <v/>
      </c>
      <c r="V245">
        <f>IFERROR(INDEX(Registre!$B$2:$B$1999,MATCH(V$1&amp;"|"&amp;(ROW()-1),Registre!$AA$2:$AA$1999,0)),"")</f>
        <v/>
      </c>
    </row>
    <row r="246">
      <c r="O246">
        <f>IFERROR(INDEX(Registre!$B$2:$B$1999,MATCH(O$1&amp;"|"&amp;(ROW()-1),Registre!$AA$2:$AA$1999,0)),"")</f>
        <v/>
      </c>
      <c r="P246">
        <f>IFERROR(INDEX(Registre!$B$2:$B$1999,MATCH(P$1&amp;"|"&amp;(ROW()-1),Registre!$AA$2:$AA$1999,0)),"")</f>
        <v/>
      </c>
      <c r="Q246">
        <f>IFERROR(INDEX(Registre!$B$2:$B$1999,MATCH(Q$1&amp;"|"&amp;(ROW()-1),Registre!$AA$2:$AA$1999,0)),"")</f>
        <v/>
      </c>
      <c r="R246">
        <f>IFERROR(INDEX(Registre!$B$2:$B$1999,MATCH(R$1&amp;"|"&amp;(ROW()-1),Registre!$AA$2:$AA$1999,0)),"")</f>
        <v/>
      </c>
      <c r="S246">
        <f>IFERROR(INDEX(Registre!$B$2:$B$1999,MATCH(S$1&amp;"|"&amp;(ROW()-1),Registre!$AA$2:$AA$1999,0)),"")</f>
        <v/>
      </c>
      <c r="T246">
        <f>IFERROR(INDEX(Registre!$B$2:$B$1999,MATCH(T$1&amp;"|"&amp;(ROW()-1),Registre!$AA$2:$AA$1999,0)),"")</f>
        <v/>
      </c>
      <c r="U246">
        <f>IFERROR(INDEX(Registre!$B$2:$B$1999,MATCH(U$1&amp;"|"&amp;(ROW()-1),Registre!$AA$2:$AA$1999,0)),"")</f>
        <v/>
      </c>
      <c r="V246">
        <f>IFERROR(INDEX(Registre!$B$2:$B$1999,MATCH(V$1&amp;"|"&amp;(ROW()-1),Registre!$AA$2:$AA$1999,0)),"")</f>
        <v/>
      </c>
    </row>
    <row r="247">
      <c r="O247">
        <f>IFERROR(INDEX(Registre!$B$2:$B$1999,MATCH(O$1&amp;"|"&amp;(ROW()-1),Registre!$AA$2:$AA$1999,0)),"")</f>
        <v/>
      </c>
      <c r="P247">
        <f>IFERROR(INDEX(Registre!$B$2:$B$1999,MATCH(P$1&amp;"|"&amp;(ROW()-1),Registre!$AA$2:$AA$1999,0)),"")</f>
        <v/>
      </c>
      <c r="Q247">
        <f>IFERROR(INDEX(Registre!$B$2:$B$1999,MATCH(Q$1&amp;"|"&amp;(ROW()-1),Registre!$AA$2:$AA$1999,0)),"")</f>
        <v/>
      </c>
      <c r="R247">
        <f>IFERROR(INDEX(Registre!$B$2:$B$1999,MATCH(R$1&amp;"|"&amp;(ROW()-1),Registre!$AA$2:$AA$1999,0)),"")</f>
        <v/>
      </c>
      <c r="S247">
        <f>IFERROR(INDEX(Registre!$B$2:$B$1999,MATCH(S$1&amp;"|"&amp;(ROW()-1),Registre!$AA$2:$AA$1999,0)),"")</f>
        <v/>
      </c>
      <c r="T247">
        <f>IFERROR(INDEX(Registre!$B$2:$B$1999,MATCH(T$1&amp;"|"&amp;(ROW()-1),Registre!$AA$2:$AA$1999,0)),"")</f>
        <v/>
      </c>
      <c r="U247">
        <f>IFERROR(INDEX(Registre!$B$2:$B$1999,MATCH(U$1&amp;"|"&amp;(ROW()-1),Registre!$AA$2:$AA$1999,0)),"")</f>
        <v/>
      </c>
      <c r="V247">
        <f>IFERROR(INDEX(Registre!$B$2:$B$1999,MATCH(V$1&amp;"|"&amp;(ROW()-1),Registre!$AA$2:$AA$1999,0)),"")</f>
        <v/>
      </c>
    </row>
    <row r="248">
      <c r="O248">
        <f>IFERROR(INDEX(Registre!$B$2:$B$1999,MATCH(O$1&amp;"|"&amp;(ROW()-1),Registre!$AA$2:$AA$1999,0)),"")</f>
        <v/>
      </c>
      <c r="P248">
        <f>IFERROR(INDEX(Registre!$B$2:$B$1999,MATCH(P$1&amp;"|"&amp;(ROW()-1),Registre!$AA$2:$AA$1999,0)),"")</f>
        <v/>
      </c>
      <c r="Q248">
        <f>IFERROR(INDEX(Registre!$B$2:$B$1999,MATCH(Q$1&amp;"|"&amp;(ROW()-1),Registre!$AA$2:$AA$1999,0)),"")</f>
        <v/>
      </c>
      <c r="R248">
        <f>IFERROR(INDEX(Registre!$B$2:$B$1999,MATCH(R$1&amp;"|"&amp;(ROW()-1),Registre!$AA$2:$AA$1999,0)),"")</f>
        <v/>
      </c>
      <c r="S248">
        <f>IFERROR(INDEX(Registre!$B$2:$B$1999,MATCH(S$1&amp;"|"&amp;(ROW()-1),Registre!$AA$2:$AA$1999,0)),"")</f>
        <v/>
      </c>
      <c r="T248">
        <f>IFERROR(INDEX(Registre!$B$2:$B$1999,MATCH(T$1&amp;"|"&amp;(ROW()-1),Registre!$AA$2:$AA$1999,0)),"")</f>
        <v/>
      </c>
      <c r="U248">
        <f>IFERROR(INDEX(Registre!$B$2:$B$1999,MATCH(U$1&amp;"|"&amp;(ROW()-1),Registre!$AA$2:$AA$1999,0)),"")</f>
        <v/>
      </c>
      <c r="V248">
        <f>IFERROR(INDEX(Registre!$B$2:$B$1999,MATCH(V$1&amp;"|"&amp;(ROW()-1),Registre!$AA$2:$AA$1999,0)),"")</f>
        <v/>
      </c>
    </row>
    <row r="249">
      <c r="O249">
        <f>IFERROR(INDEX(Registre!$B$2:$B$1999,MATCH(O$1&amp;"|"&amp;(ROW()-1),Registre!$AA$2:$AA$1999,0)),"")</f>
        <v/>
      </c>
      <c r="P249">
        <f>IFERROR(INDEX(Registre!$B$2:$B$1999,MATCH(P$1&amp;"|"&amp;(ROW()-1),Registre!$AA$2:$AA$1999,0)),"")</f>
        <v/>
      </c>
      <c r="Q249">
        <f>IFERROR(INDEX(Registre!$B$2:$B$1999,MATCH(Q$1&amp;"|"&amp;(ROW()-1),Registre!$AA$2:$AA$1999,0)),"")</f>
        <v/>
      </c>
      <c r="R249">
        <f>IFERROR(INDEX(Registre!$B$2:$B$1999,MATCH(R$1&amp;"|"&amp;(ROW()-1),Registre!$AA$2:$AA$1999,0)),"")</f>
        <v/>
      </c>
      <c r="S249">
        <f>IFERROR(INDEX(Registre!$B$2:$B$1999,MATCH(S$1&amp;"|"&amp;(ROW()-1),Registre!$AA$2:$AA$1999,0)),"")</f>
        <v/>
      </c>
      <c r="T249">
        <f>IFERROR(INDEX(Registre!$B$2:$B$1999,MATCH(T$1&amp;"|"&amp;(ROW()-1),Registre!$AA$2:$AA$1999,0)),"")</f>
        <v/>
      </c>
      <c r="U249">
        <f>IFERROR(INDEX(Registre!$B$2:$B$1999,MATCH(U$1&amp;"|"&amp;(ROW()-1),Registre!$AA$2:$AA$1999,0)),"")</f>
        <v/>
      </c>
      <c r="V249">
        <f>IFERROR(INDEX(Registre!$B$2:$B$1999,MATCH(V$1&amp;"|"&amp;(ROW()-1),Registre!$AA$2:$AA$1999,0)),"")</f>
        <v/>
      </c>
    </row>
    <row r="250">
      <c r="O250">
        <f>IFERROR(INDEX(Registre!$B$2:$B$1999,MATCH(O$1&amp;"|"&amp;(ROW()-1),Registre!$AA$2:$AA$1999,0)),"")</f>
        <v/>
      </c>
      <c r="P250">
        <f>IFERROR(INDEX(Registre!$B$2:$B$1999,MATCH(P$1&amp;"|"&amp;(ROW()-1),Registre!$AA$2:$AA$1999,0)),"")</f>
        <v/>
      </c>
      <c r="Q250">
        <f>IFERROR(INDEX(Registre!$B$2:$B$1999,MATCH(Q$1&amp;"|"&amp;(ROW()-1),Registre!$AA$2:$AA$1999,0)),"")</f>
        <v/>
      </c>
      <c r="R250">
        <f>IFERROR(INDEX(Registre!$B$2:$B$1999,MATCH(R$1&amp;"|"&amp;(ROW()-1),Registre!$AA$2:$AA$1999,0)),"")</f>
        <v/>
      </c>
      <c r="S250">
        <f>IFERROR(INDEX(Registre!$B$2:$B$1999,MATCH(S$1&amp;"|"&amp;(ROW()-1),Registre!$AA$2:$AA$1999,0)),"")</f>
        <v/>
      </c>
      <c r="T250">
        <f>IFERROR(INDEX(Registre!$B$2:$B$1999,MATCH(T$1&amp;"|"&amp;(ROW()-1),Registre!$AA$2:$AA$1999,0)),"")</f>
        <v/>
      </c>
      <c r="U250">
        <f>IFERROR(INDEX(Registre!$B$2:$B$1999,MATCH(U$1&amp;"|"&amp;(ROW()-1),Registre!$AA$2:$AA$1999,0)),"")</f>
        <v/>
      </c>
      <c r="V250">
        <f>IFERROR(INDEX(Registre!$B$2:$B$1999,MATCH(V$1&amp;"|"&amp;(ROW()-1),Registre!$AA$2:$AA$1999,0)),"")</f>
        <v/>
      </c>
    </row>
    <row r="251">
      <c r="O251">
        <f>IFERROR(INDEX(Registre!$B$2:$B$1999,MATCH(O$1&amp;"|"&amp;(ROW()-1),Registre!$AA$2:$AA$1999,0)),"")</f>
        <v/>
      </c>
      <c r="P251">
        <f>IFERROR(INDEX(Registre!$B$2:$B$1999,MATCH(P$1&amp;"|"&amp;(ROW()-1),Registre!$AA$2:$AA$1999,0)),"")</f>
        <v/>
      </c>
      <c r="Q251">
        <f>IFERROR(INDEX(Registre!$B$2:$B$1999,MATCH(Q$1&amp;"|"&amp;(ROW()-1),Registre!$AA$2:$AA$1999,0)),"")</f>
        <v/>
      </c>
      <c r="R251">
        <f>IFERROR(INDEX(Registre!$B$2:$B$1999,MATCH(R$1&amp;"|"&amp;(ROW()-1),Registre!$AA$2:$AA$1999,0)),"")</f>
        <v/>
      </c>
      <c r="S251">
        <f>IFERROR(INDEX(Registre!$B$2:$B$1999,MATCH(S$1&amp;"|"&amp;(ROW()-1),Registre!$AA$2:$AA$1999,0)),"")</f>
        <v/>
      </c>
      <c r="T251">
        <f>IFERROR(INDEX(Registre!$B$2:$B$1999,MATCH(T$1&amp;"|"&amp;(ROW()-1),Registre!$AA$2:$AA$1999,0)),"")</f>
        <v/>
      </c>
      <c r="U251">
        <f>IFERROR(INDEX(Registre!$B$2:$B$1999,MATCH(U$1&amp;"|"&amp;(ROW()-1),Registre!$AA$2:$AA$1999,0)),"")</f>
        <v/>
      </c>
      <c r="V251">
        <f>IFERROR(INDEX(Registre!$B$2:$B$1999,MATCH(V$1&amp;"|"&amp;(ROW()-1),Registre!$AA$2:$AA$1999,0)),"")</f>
        <v/>
      </c>
    </row>
    <row r="252">
      <c r="O252">
        <f>IFERROR(INDEX(Registre!$B$2:$B$1999,MATCH(O$1&amp;"|"&amp;(ROW()-1),Registre!$AA$2:$AA$1999,0)),"")</f>
        <v/>
      </c>
      <c r="P252">
        <f>IFERROR(INDEX(Registre!$B$2:$B$1999,MATCH(P$1&amp;"|"&amp;(ROW()-1),Registre!$AA$2:$AA$1999,0)),"")</f>
        <v/>
      </c>
      <c r="Q252">
        <f>IFERROR(INDEX(Registre!$B$2:$B$1999,MATCH(Q$1&amp;"|"&amp;(ROW()-1),Registre!$AA$2:$AA$1999,0)),"")</f>
        <v/>
      </c>
      <c r="R252">
        <f>IFERROR(INDEX(Registre!$B$2:$B$1999,MATCH(R$1&amp;"|"&amp;(ROW()-1),Registre!$AA$2:$AA$1999,0)),"")</f>
        <v/>
      </c>
      <c r="S252">
        <f>IFERROR(INDEX(Registre!$B$2:$B$1999,MATCH(S$1&amp;"|"&amp;(ROW()-1),Registre!$AA$2:$AA$1999,0)),"")</f>
        <v/>
      </c>
      <c r="T252">
        <f>IFERROR(INDEX(Registre!$B$2:$B$1999,MATCH(T$1&amp;"|"&amp;(ROW()-1),Registre!$AA$2:$AA$1999,0)),"")</f>
        <v/>
      </c>
      <c r="U252">
        <f>IFERROR(INDEX(Registre!$B$2:$B$1999,MATCH(U$1&amp;"|"&amp;(ROW()-1),Registre!$AA$2:$AA$1999,0)),"")</f>
        <v/>
      </c>
      <c r="V252">
        <f>IFERROR(INDEX(Registre!$B$2:$B$1999,MATCH(V$1&amp;"|"&amp;(ROW()-1),Registre!$AA$2:$AA$1999,0)),"")</f>
        <v/>
      </c>
    </row>
    <row r="253">
      <c r="O253">
        <f>IFERROR(INDEX(Registre!$B$2:$B$1999,MATCH(O$1&amp;"|"&amp;(ROW()-1),Registre!$AA$2:$AA$1999,0)),"")</f>
        <v/>
      </c>
      <c r="P253">
        <f>IFERROR(INDEX(Registre!$B$2:$B$1999,MATCH(P$1&amp;"|"&amp;(ROW()-1),Registre!$AA$2:$AA$1999,0)),"")</f>
        <v/>
      </c>
      <c r="Q253">
        <f>IFERROR(INDEX(Registre!$B$2:$B$1999,MATCH(Q$1&amp;"|"&amp;(ROW()-1),Registre!$AA$2:$AA$1999,0)),"")</f>
        <v/>
      </c>
      <c r="R253">
        <f>IFERROR(INDEX(Registre!$B$2:$B$1999,MATCH(R$1&amp;"|"&amp;(ROW()-1),Registre!$AA$2:$AA$1999,0)),"")</f>
        <v/>
      </c>
      <c r="S253">
        <f>IFERROR(INDEX(Registre!$B$2:$B$1999,MATCH(S$1&amp;"|"&amp;(ROW()-1),Registre!$AA$2:$AA$1999,0)),"")</f>
        <v/>
      </c>
      <c r="T253">
        <f>IFERROR(INDEX(Registre!$B$2:$B$1999,MATCH(T$1&amp;"|"&amp;(ROW()-1),Registre!$AA$2:$AA$1999,0)),"")</f>
        <v/>
      </c>
      <c r="U253">
        <f>IFERROR(INDEX(Registre!$B$2:$B$1999,MATCH(U$1&amp;"|"&amp;(ROW()-1),Registre!$AA$2:$AA$1999,0)),"")</f>
        <v/>
      </c>
      <c r="V253">
        <f>IFERROR(INDEX(Registre!$B$2:$B$1999,MATCH(V$1&amp;"|"&amp;(ROW()-1),Registre!$AA$2:$AA$1999,0)),"")</f>
        <v/>
      </c>
    </row>
    <row r="254">
      <c r="O254">
        <f>IFERROR(INDEX(Registre!$B$2:$B$1999,MATCH(O$1&amp;"|"&amp;(ROW()-1),Registre!$AA$2:$AA$1999,0)),"")</f>
        <v/>
      </c>
      <c r="P254">
        <f>IFERROR(INDEX(Registre!$B$2:$B$1999,MATCH(P$1&amp;"|"&amp;(ROW()-1),Registre!$AA$2:$AA$1999,0)),"")</f>
        <v/>
      </c>
      <c r="Q254">
        <f>IFERROR(INDEX(Registre!$B$2:$B$1999,MATCH(Q$1&amp;"|"&amp;(ROW()-1),Registre!$AA$2:$AA$1999,0)),"")</f>
        <v/>
      </c>
      <c r="R254">
        <f>IFERROR(INDEX(Registre!$B$2:$B$1999,MATCH(R$1&amp;"|"&amp;(ROW()-1),Registre!$AA$2:$AA$1999,0)),"")</f>
        <v/>
      </c>
      <c r="S254">
        <f>IFERROR(INDEX(Registre!$B$2:$B$1999,MATCH(S$1&amp;"|"&amp;(ROW()-1),Registre!$AA$2:$AA$1999,0)),"")</f>
        <v/>
      </c>
      <c r="T254">
        <f>IFERROR(INDEX(Registre!$B$2:$B$1999,MATCH(T$1&amp;"|"&amp;(ROW()-1),Registre!$AA$2:$AA$1999,0)),"")</f>
        <v/>
      </c>
      <c r="U254">
        <f>IFERROR(INDEX(Registre!$B$2:$B$1999,MATCH(U$1&amp;"|"&amp;(ROW()-1),Registre!$AA$2:$AA$1999,0)),"")</f>
        <v/>
      </c>
      <c r="V254">
        <f>IFERROR(INDEX(Registre!$B$2:$B$1999,MATCH(V$1&amp;"|"&amp;(ROW()-1),Registre!$AA$2:$AA$1999,0)),"")</f>
        <v/>
      </c>
    </row>
    <row r="255">
      <c r="O255">
        <f>IFERROR(INDEX(Registre!$B$2:$B$1999,MATCH(O$1&amp;"|"&amp;(ROW()-1),Registre!$AA$2:$AA$1999,0)),"")</f>
        <v/>
      </c>
      <c r="P255">
        <f>IFERROR(INDEX(Registre!$B$2:$B$1999,MATCH(P$1&amp;"|"&amp;(ROW()-1),Registre!$AA$2:$AA$1999,0)),"")</f>
        <v/>
      </c>
      <c r="Q255">
        <f>IFERROR(INDEX(Registre!$B$2:$B$1999,MATCH(Q$1&amp;"|"&amp;(ROW()-1),Registre!$AA$2:$AA$1999,0)),"")</f>
        <v/>
      </c>
      <c r="R255">
        <f>IFERROR(INDEX(Registre!$B$2:$B$1999,MATCH(R$1&amp;"|"&amp;(ROW()-1),Registre!$AA$2:$AA$1999,0)),"")</f>
        <v/>
      </c>
      <c r="S255">
        <f>IFERROR(INDEX(Registre!$B$2:$B$1999,MATCH(S$1&amp;"|"&amp;(ROW()-1),Registre!$AA$2:$AA$1999,0)),"")</f>
        <v/>
      </c>
      <c r="T255">
        <f>IFERROR(INDEX(Registre!$B$2:$B$1999,MATCH(T$1&amp;"|"&amp;(ROW()-1),Registre!$AA$2:$AA$1999,0)),"")</f>
        <v/>
      </c>
      <c r="U255">
        <f>IFERROR(INDEX(Registre!$B$2:$B$1999,MATCH(U$1&amp;"|"&amp;(ROW()-1),Registre!$AA$2:$AA$1999,0)),"")</f>
        <v/>
      </c>
      <c r="V255">
        <f>IFERROR(INDEX(Registre!$B$2:$B$1999,MATCH(V$1&amp;"|"&amp;(ROW()-1),Registre!$AA$2:$AA$1999,0)),"")</f>
        <v/>
      </c>
    </row>
    <row r="256">
      <c r="O256">
        <f>IFERROR(INDEX(Registre!$B$2:$B$1999,MATCH(O$1&amp;"|"&amp;(ROW()-1),Registre!$AA$2:$AA$1999,0)),"")</f>
        <v/>
      </c>
      <c r="P256">
        <f>IFERROR(INDEX(Registre!$B$2:$B$1999,MATCH(P$1&amp;"|"&amp;(ROW()-1),Registre!$AA$2:$AA$1999,0)),"")</f>
        <v/>
      </c>
      <c r="Q256">
        <f>IFERROR(INDEX(Registre!$B$2:$B$1999,MATCH(Q$1&amp;"|"&amp;(ROW()-1),Registre!$AA$2:$AA$1999,0)),"")</f>
        <v/>
      </c>
      <c r="R256">
        <f>IFERROR(INDEX(Registre!$B$2:$B$1999,MATCH(R$1&amp;"|"&amp;(ROW()-1),Registre!$AA$2:$AA$1999,0)),"")</f>
        <v/>
      </c>
      <c r="S256">
        <f>IFERROR(INDEX(Registre!$B$2:$B$1999,MATCH(S$1&amp;"|"&amp;(ROW()-1),Registre!$AA$2:$AA$1999,0)),"")</f>
        <v/>
      </c>
      <c r="T256">
        <f>IFERROR(INDEX(Registre!$B$2:$B$1999,MATCH(T$1&amp;"|"&amp;(ROW()-1),Registre!$AA$2:$AA$1999,0)),"")</f>
        <v/>
      </c>
      <c r="U256">
        <f>IFERROR(INDEX(Registre!$B$2:$B$1999,MATCH(U$1&amp;"|"&amp;(ROW()-1),Registre!$AA$2:$AA$1999,0)),"")</f>
        <v/>
      </c>
      <c r="V256">
        <f>IFERROR(INDEX(Registre!$B$2:$B$1999,MATCH(V$1&amp;"|"&amp;(ROW()-1),Registre!$AA$2:$AA$1999,0)),"")</f>
        <v/>
      </c>
    </row>
    <row r="257">
      <c r="O257">
        <f>IFERROR(INDEX(Registre!$B$2:$B$1999,MATCH(O$1&amp;"|"&amp;(ROW()-1),Registre!$AA$2:$AA$1999,0)),"")</f>
        <v/>
      </c>
      <c r="P257">
        <f>IFERROR(INDEX(Registre!$B$2:$B$1999,MATCH(P$1&amp;"|"&amp;(ROW()-1),Registre!$AA$2:$AA$1999,0)),"")</f>
        <v/>
      </c>
      <c r="Q257">
        <f>IFERROR(INDEX(Registre!$B$2:$B$1999,MATCH(Q$1&amp;"|"&amp;(ROW()-1),Registre!$AA$2:$AA$1999,0)),"")</f>
        <v/>
      </c>
      <c r="R257">
        <f>IFERROR(INDEX(Registre!$B$2:$B$1999,MATCH(R$1&amp;"|"&amp;(ROW()-1),Registre!$AA$2:$AA$1999,0)),"")</f>
        <v/>
      </c>
      <c r="S257">
        <f>IFERROR(INDEX(Registre!$B$2:$B$1999,MATCH(S$1&amp;"|"&amp;(ROW()-1),Registre!$AA$2:$AA$1999,0)),"")</f>
        <v/>
      </c>
      <c r="T257">
        <f>IFERROR(INDEX(Registre!$B$2:$B$1999,MATCH(T$1&amp;"|"&amp;(ROW()-1),Registre!$AA$2:$AA$1999,0)),"")</f>
        <v/>
      </c>
      <c r="U257">
        <f>IFERROR(INDEX(Registre!$B$2:$B$1999,MATCH(U$1&amp;"|"&amp;(ROW()-1),Registre!$AA$2:$AA$1999,0)),"")</f>
        <v/>
      </c>
      <c r="V257">
        <f>IFERROR(INDEX(Registre!$B$2:$B$1999,MATCH(V$1&amp;"|"&amp;(ROW()-1),Registre!$AA$2:$AA$1999,0)),"")</f>
        <v/>
      </c>
    </row>
    <row r="258">
      <c r="O258">
        <f>IFERROR(INDEX(Registre!$B$2:$B$1999,MATCH(O$1&amp;"|"&amp;(ROW()-1),Registre!$AA$2:$AA$1999,0)),"")</f>
        <v/>
      </c>
      <c r="P258">
        <f>IFERROR(INDEX(Registre!$B$2:$B$1999,MATCH(P$1&amp;"|"&amp;(ROW()-1),Registre!$AA$2:$AA$1999,0)),"")</f>
        <v/>
      </c>
      <c r="Q258">
        <f>IFERROR(INDEX(Registre!$B$2:$B$1999,MATCH(Q$1&amp;"|"&amp;(ROW()-1),Registre!$AA$2:$AA$1999,0)),"")</f>
        <v/>
      </c>
      <c r="R258">
        <f>IFERROR(INDEX(Registre!$B$2:$B$1999,MATCH(R$1&amp;"|"&amp;(ROW()-1),Registre!$AA$2:$AA$1999,0)),"")</f>
        <v/>
      </c>
      <c r="S258">
        <f>IFERROR(INDEX(Registre!$B$2:$B$1999,MATCH(S$1&amp;"|"&amp;(ROW()-1),Registre!$AA$2:$AA$1999,0)),"")</f>
        <v/>
      </c>
      <c r="T258">
        <f>IFERROR(INDEX(Registre!$B$2:$B$1999,MATCH(T$1&amp;"|"&amp;(ROW()-1),Registre!$AA$2:$AA$1999,0)),"")</f>
        <v/>
      </c>
      <c r="U258">
        <f>IFERROR(INDEX(Registre!$B$2:$B$1999,MATCH(U$1&amp;"|"&amp;(ROW()-1),Registre!$AA$2:$AA$1999,0)),"")</f>
        <v/>
      </c>
      <c r="V258">
        <f>IFERROR(INDEX(Registre!$B$2:$B$1999,MATCH(V$1&amp;"|"&amp;(ROW()-1),Registre!$AA$2:$AA$1999,0)),"")</f>
        <v/>
      </c>
    </row>
    <row r="259">
      <c r="O259">
        <f>IFERROR(INDEX(Registre!$B$2:$B$1999,MATCH(O$1&amp;"|"&amp;(ROW()-1),Registre!$AA$2:$AA$1999,0)),"")</f>
        <v/>
      </c>
      <c r="P259">
        <f>IFERROR(INDEX(Registre!$B$2:$B$1999,MATCH(P$1&amp;"|"&amp;(ROW()-1),Registre!$AA$2:$AA$1999,0)),"")</f>
        <v/>
      </c>
      <c r="Q259">
        <f>IFERROR(INDEX(Registre!$B$2:$B$1999,MATCH(Q$1&amp;"|"&amp;(ROW()-1),Registre!$AA$2:$AA$1999,0)),"")</f>
        <v/>
      </c>
      <c r="R259">
        <f>IFERROR(INDEX(Registre!$B$2:$B$1999,MATCH(R$1&amp;"|"&amp;(ROW()-1),Registre!$AA$2:$AA$1999,0)),"")</f>
        <v/>
      </c>
      <c r="S259">
        <f>IFERROR(INDEX(Registre!$B$2:$B$1999,MATCH(S$1&amp;"|"&amp;(ROW()-1),Registre!$AA$2:$AA$1999,0)),"")</f>
        <v/>
      </c>
      <c r="T259">
        <f>IFERROR(INDEX(Registre!$B$2:$B$1999,MATCH(T$1&amp;"|"&amp;(ROW()-1),Registre!$AA$2:$AA$1999,0)),"")</f>
        <v/>
      </c>
      <c r="U259">
        <f>IFERROR(INDEX(Registre!$B$2:$B$1999,MATCH(U$1&amp;"|"&amp;(ROW()-1),Registre!$AA$2:$AA$1999,0)),"")</f>
        <v/>
      </c>
      <c r="V259">
        <f>IFERROR(INDEX(Registre!$B$2:$B$1999,MATCH(V$1&amp;"|"&amp;(ROW()-1),Registre!$AA$2:$AA$1999,0)),"")</f>
        <v/>
      </c>
    </row>
    <row r="260">
      <c r="O260">
        <f>IFERROR(INDEX(Registre!$B$2:$B$1999,MATCH(O$1&amp;"|"&amp;(ROW()-1),Registre!$AA$2:$AA$1999,0)),"")</f>
        <v/>
      </c>
      <c r="P260">
        <f>IFERROR(INDEX(Registre!$B$2:$B$1999,MATCH(P$1&amp;"|"&amp;(ROW()-1),Registre!$AA$2:$AA$1999,0)),"")</f>
        <v/>
      </c>
      <c r="Q260">
        <f>IFERROR(INDEX(Registre!$B$2:$B$1999,MATCH(Q$1&amp;"|"&amp;(ROW()-1),Registre!$AA$2:$AA$1999,0)),"")</f>
        <v/>
      </c>
      <c r="R260">
        <f>IFERROR(INDEX(Registre!$B$2:$B$1999,MATCH(R$1&amp;"|"&amp;(ROW()-1),Registre!$AA$2:$AA$1999,0)),"")</f>
        <v/>
      </c>
      <c r="S260">
        <f>IFERROR(INDEX(Registre!$B$2:$B$1999,MATCH(S$1&amp;"|"&amp;(ROW()-1),Registre!$AA$2:$AA$1999,0)),"")</f>
        <v/>
      </c>
      <c r="T260">
        <f>IFERROR(INDEX(Registre!$B$2:$B$1999,MATCH(T$1&amp;"|"&amp;(ROW()-1),Registre!$AA$2:$AA$1999,0)),"")</f>
        <v/>
      </c>
      <c r="U260">
        <f>IFERROR(INDEX(Registre!$B$2:$B$1999,MATCH(U$1&amp;"|"&amp;(ROW()-1),Registre!$AA$2:$AA$1999,0)),"")</f>
        <v/>
      </c>
      <c r="V260">
        <f>IFERROR(INDEX(Registre!$B$2:$B$1999,MATCH(V$1&amp;"|"&amp;(ROW()-1),Registre!$AA$2:$AA$1999,0)),"")</f>
        <v/>
      </c>
    </row>
    <row r="261">
      <c r="O261">
        <f>IFERROR(INDEX(Registre!$B$2:$B$1999,MATCH(O$1&amp;"|"&amp;(ROW()-1),Registre!$AA$2:$AA$1999,0)),"")</f>
        <v/>
      </c>
      <c r="P261">
        <f>IFERROR(INDEX(Registre!$B$2:$B$1999,MATCH(P$1&amp;"|"&amp;(ROW()-1),Registre!$AA$2:$AA$1999,0)),"")</f>
        <v/>
      </c>
      <c r="Q261">
        <f>IFERROR(INDEX(Registre!$B$2:$B$1999,MATCH(Q$1&amp;"|"&amp;(ROW()-1),Registre!$AA$2:$AA$1999,0)),"")</f>
        <v/>
      </c>
      <c r="R261">
        <f>IFERROR(INDEX(Registre!$B$2:$B$1999,MATCH(R$1&amp;"|"&amp;(ROW()-1),Registre!$AA$2:$AA$1999,0)),"")</f>
        <v/>
      </c>
      <c r="S261">
        <f>IFERROR(INDEX(Registre!$B$2:$B$1999,MATCH(S$1&amp;"|"&amp;(ROW()-1),Registre!$AA$2:$AA$1999,0)),"")</f>
        <v/>
      </c>
      <c r="T261">
        <f>IFERROR(INDEX(Registre!$B$2:$B$1999,MATCH(T$1&amp;"|"&amp;(ROW()-1),Registre!$AA$2:$AA$1999,0)),"")</f>
        <v/>
      </c>
      <c r="U261">
        <f>IFERROR(INDEX(Registre!$B$2:$B$1999,MATCH(U$1&amp;"|"&amp;(ROW()-1),Registre!$AA$2:$AA$1999,0)),"")</f>
        <v/>
      </c>
      <c r="V261">
        <f>IFERROR(INDEX(Registre!$B$2:$B$1999,MATCH(V$1&amp;"|"&amp;(ROW()-1),Registre!$AA$2:$AA$1999,0)),"")</f>
        <v/>
      </c>
    </row>
    <row r="262">
      <c r="O262">
        <f>IFERROR(INDEX(Registre!$B$2:$B$1999,MATCH(O$1&amp;"|"&amp;(ROW()-1),Registre!$AA$2:$AA$1999,0)),"")</f>
        <v/>
      </c>
      <c r="P262">
        <f>IFERROR(INDEX(Registre!$B$2:$B$1999,MATCH(P$1&amp;"|"&amp;(ROW()-1),Registre!$AA$2:$AA$1999,0)),"")</f>
        <v/>
      </c>
      <c r="Q262">
        <f>IFERROR(INDEX(Registre!$B$2:$B$1999,MATCH(Q$1&amp;"|"&amp;(ROW()-1),Registre!$AA$2:$AA$1999,0)),"")</f>
        <v/>
      </c>
      <c r="R262">
        <f>IFERROR(INDEX(Registre!$B$2:$B$1999,MATCH(R$1&amp;"|"&amp;(ROW()-1),Registre!$AA$2:$AA$1999,0)),"")</f>
        <v/>
      </c>
      <c r="S262">
        <f>IFERROR(INDEX(Registre!$B$2:$B$1999,MATCH(S$1&amp;"|"&amp;(ROW()-1),Registre!$AA$2:$AA$1999,0)),"")</f>
        <v/>
      </c>
      <c r="T262">
        <f>IFERROR(INDEX(Registre!$B$2:$B$1999,MATCH(T$1&amp;"|"&amp;(ROW()-1),Registre!$AA$2:$AA$1999,0)),"")</f>
        <v/>
      </c>
      <c r="U262">
        <f>IFERROR(INDEX(Registre!$B$2:$B$1999,MATCH(U$1&amp;"|"&amp;(ROW()-1),Registre!$AA$2:$AA$1999,0)),"")</f>
        <v/>
      </c>
      <c r="V262">
        <f>IFERROR(INDEX(Registre!$B$2:$B$1999,MATCH(V$1&amp;"|"&amp;(ROW()-1),Registre!$AA$2:$AA$1999,0)),"")</f>
        <v/>
      </c>
    </row>
    <row r="263">
      <c r="O263">
        <f>IFERROR(INDEX(Registre!$B$2:$B$1999,MATCH(O$1&amp;"|"&amp;(ROW()-1),Registre!$AA$2:$AA$1999,0)),"")</f>
        <v/>
      </c>
      <c r="P263">
        <f>IFERROR(INDEX(Registre!$B$2:$B$1999,MATCH(P$1&amp;"|"&amp;(ROW()-1),Registre!$AA$2:$AA$1999,0)),"")</f>
        <v/>
      </c>
      <c r="Q263">
        <f>IFERROR(INDEX(Registre!$B$2:$B$1999,MATCH(Q$1&amp;"|"&amp;(ROW()-1),Registre!$AA$2:$AA$1999,0)),"")</f>
        <v/>
      </c>
      <c r="R263">
        <f>IFERROR(INDEX(Registre!$B$2:$B$1999,MATCH(R$1&amp;"|"&amp;(ROW()-1),Registre!$AA$2:$AA$1999,0)),"")</f>
        <v/>
      </c>
      <c r="S263">
        <f>IFERROR(INDEX(Registre!$B$2:$B$1999,MATCH(S$1&amp;"|"&amp;(ROW()-1),Registre!$AA$2:$AA$1999,0)),"")</f>
        <v/>
      </c>
      <c r="T263">
        <f>IFERROR(INDEX(Registre!$B$2:$B$1999,MATCH(T$1&amp;"|"&amp;(ROW()-1),Registre!$AA$2:$AA$1999,0)),"")</f>
        <v/>
      </c>
      <c r="U263">
        <f>IFERROR(INDEX(Registre!$B$2:$B$1999,MATCH(U$1&amp;"|"&amp;(ROW()-1),Registre!$AA$2:$AA$1999,0)),"")</f>
        <v/>
      </c>
      <c r="V263">
        <f>IFERROR(INDEX(Registre!$B$2:$B$1999,MATCH(V$1&amp;"|"&amp;(ROW()-1),Registre!$AA$2:$AA$1999,0)),"")</f>
        <v/>
      </c>
    </row>
    <row r="264">
      <c r="O264">
        <f>IFERROR(INDEX(Registre!$B$2:$B$1999,MATCH(O$1&amp;"|"&amp;(ROW()-1),Registre!$AA$2:$AA$1999,0)),"")</f>
        <v/>
      </c>
      <c r="P264">
        <f>IFERROR(INDEX(Registre!$B$2:$B$1999,MATCH(P$1&amp;"|"&amp;(ROW()-1),Registre!$AA$2:$AA$1999,0)),"")</f>
        <v/>
      </c>
      <c r="Q264">
        <f>IFERROR(INDEX(Registre!$B$2:$B$1999,MATCH(Q$1&amp;"|"&amp;(ROW()-1),Registre!$AA$2:$AA$1999,0)),"")</f>
        <v/>
      </c>
      <c r="R264">
        <f>IFERROR(INDEX(Registre!$B$2:$B$1999,MATCH(R$1&amp;"|"&amp;(ROW()-1),Registre!$AA$2:$AA$1999,0)),"")</f>
        <v/>
      </c>
      <c r="S264">
        <f>IFERROR(INDEX(Registre!$B$2:$B$1999,MATCH(S$1&amp;"|"&amp;(ROW()-1),Registre!$AA$2:$AA$1999,0)),"")</f>
        <v/>
      </c>
      <c r="T264">
        <f>IFERROR(INDEX(Registre!$B$2:$B$1999,MATCH(T$1&amp;"|"&amp;(ROW()-1),Registre!$AA$2:$AA$1999,0)),"")</f>
        <v/>
      </c>
      <c r="U264">
        <f>IFERROR(INDEX(Registre!$B$2:$B$1999,MATCH(U$1&amp;"|"&amp;(ROW()-1),Registre!$AA$2:$AA$1999,0)),"")</f>
        <v/>
      </c>
      <c r="V264">
        <f>IFERROR(INDEX(Registre!$B$2:$B$1999,MATCH(V$1&amp;"|"&amp;(ROW()-1),Registre!$AA$2:$AA$1999,0)),"")</f>
        <v/>
      </c>
    </row>
    <row r="265">
      <c r="O265">
        <f>IFERROR(INDEX(Registre!$B$2:$B$1999,MATCH(O$1&amp;"|"&amp;(ROW()-1),Registre!$AA$2:$AA$1999,0)),"")</f>
        <v/>
      </c>
      <c r="P265">
        <f>IFERROR(INDEX(Registre!$B$2:$B$1999,MATCH(P$1&amp;"|"&amp;(ROW()-1),Registre!$AA$2:$AA$1999,0)),"")</f>
        <v/>
      </c>
      <c r="Q265">
        <f>IFERROR(INDEX(Registre!$B$2:$B$1999,MATCH(Q$1&amp;"|"&amp;(ROW()-1),Registre!$AA$2:$AA$1999,0)),"")</f>
        <v/>
      </c>
      <c r="R265">
        <f>IFERROR(INDEX(Registre!$B$2:$B$1999,MATCH(R$1&amp;"|"&amp;(ROW()-1),Registre!$AA$2:$AA$1999,0)),"")</f>
        <v/>
      </c>
      <c r="S265">
        <f>IFERROR(INDEX(Registre!$B$2:$B$1999,MATCH(S$1&amp;"|"&amp;(ROW()-1),Registre!$AA$2:$AA$1999,0)),"")</f>
        <v/>
      </c>
      <c r="T265">
        <f>IFERROR(INDEX(Registre!$B$2:$B$1999,MATCH(T$1&amp;"|"&amp;(ROW()-1),Registre!$AA$2:$AA$1999,0)),"")</f>
        <v/>
      </c>
      <c r="U265">
        <f>IFERROR(INDEX(Registre!$B$2:$B$1999,MATCH(U$1&amp;"|"&amp;(ROW()-1),Registre!$AA$2:$AA$1999,0)),"")</f>
        <v/>
      </c>
      <c r="V265">
        <f>IFERROR(INDEX(Registre!$B$2:$B$1999,MATCH(V$1&amp;"|"&amp;(ROW()-1),Registre!$AA$2:$AA$1999,0)),"")</f>
        <v/>
      </c>
    </row>
    <row r="266">
      <c r="O266">
        <f>IFERROR(INDEX(Registre!$B$2:$B$1999,MATCH(O$1&amp;"|"&amp;(ROW()-1),Registre!$AA$2:$AA$1999,0)),"")</f>
        <v/>
      </c>
      <c r="P266">
        <f>IFERROR(INDEX(Registre!$B$2:$B$1999,MATCH(P$1&amp;"|"&amp;(ROW()-1),Registre!$AA$2:$AA$1999,0)),"")</f>
        <v/>
      </c>
      <c r="Q266">
        <f>IFERROR(INDEX(Registre!$B$2:$B$1999,MATCH(Q$1&amp;"|"&amp;(ROW()-1),Registre!$AA$2:$AA$1999,0)),"")</f>
        <v/>
      </c>
      <c r="R266">
        <f>IFERROR(INDEX(Registre!$B$2:$B$1999,MATCH(R$1&amp;"|"&amp;(ROW()-1),Registre!$AA$2:$AA$1999,0)),"")</f>
        <v/>
      </c>
      <c r="S266">
        <f>IFERROR(INDEX(Registre!$B$2:$B$1999,MATCH(S$1&amp;"|"&amp;(ROW()-1),Registre!$AA$2:$AA$1999,0)),"")</f>
        <v/>
      </c>
      <c r="T266">
        <f>IFERROR(INDEX(Registre!$B$2:$B$1999,MATCH(T$1&amp;"|"&amp;(ROW()-1),Registre!$AA$2:$AA$1999,0)),"")</f>
        <v/>
      </c>
      <c r="U266">
        <f>IFERROR(INDEX(Registre!$B$2:$B$1999,MATCH(U$1&amp;"|"&amp;(ROW()-1),Registre!$AA$2:$AA$1999,0)),"")</f>
        <v/>
      </c>
      <c r="V266">
        <f>IFERROR(INDEX(Registre!$B$2:$B$1999,MATCH(V$1&amp;"|"&amp;(ROW()-1),Registre!$AA$2:$AA$1999,0)),"")</f>
        <v/>
      </c>
    </row>
    <row r="267">
      <c r="O267">
        <f>IFERROR(INDEX(Registre!$B$2:$B$1999,MATCH(O$1&amp;"|"&amp;(ROW()-1),Registre!$AA$2:$AA$1999,0)),"")</f>
        <v/>
      </c>
      <c r="P267">
        <f>IFERROR(INDEX(Registre!$B$2:$B$1999,MATCH(P$1&amp;"|"&amp;(ROW()-1),Registre!$AA$2:$AA$1999,0)),"")</f>
        <v/>
      </c>
      <c r="Q267">
        <f>IFERROR(INDEX(Registre!$B$2:$B$1999,MATCH(Q$1&amp;"|"&amp;(ROW()-1),Registre!$AA$2:$AA$1999,0)),"")</f>
        <v/>
      </c>
      <c r="R267">
        <f>IFERROR(INDEX(Registre!$B$2:$B$1999,MATCH(R$1&amp;"|"&amp;(ROW()-1),Registre!$AA$2:$AA$1999,0)),"")</f>
        <v/>
      </c>
      <c r="S267">
        <f>IFERROR(INDEX(Registre!$B$2:$B$1999,MATCH(S$1&amp;"|"&amp;(ROW()-1),Registre!$AA$2:$AA$1999,0)),"")</f>
        <v/>
      </c>
      <c r="T267">
        <f>IFERROR(INDEX(Registre!$B$2:$B$1999,MATCH(T$1&amp;"|"&amp;(ROW()-1),Registre!$AA$2:$AA$1999,0)),"")</f>
        <v/>
      </c>
      <c r="U267">
        <f>IFERROR(INDEX(Registre!$B$2:$B$1999,MATCH(U$1&amp;"|"&amp;(ROW()-1),Registre!$AA$2:$AA$1999,0)),"")</f>
        <v/>
      </c>
      <c r="V267">
        <f>IFERROR(INDEX(Registre!$B$2:$B$1999,MATCH(V$1&amp;"|"&amp;(ROW()-1),Registre!$AA$2:$AA$1999,0)),"")</f>
        <v/>
      </c>
    </row>
    <row r="268">
      <c r="O268">
        <f>IFERROR(INDEX(Registre!$B$2:$B$1999,MATCH(O$1&amp;"|"&amp;(ROW()-1),Registre!$AA$2:$AA$1999,0)),"")</f>
        <v/>
      </c>
      <c r="P268">
        <f>IFERROR(INDEX(Registre!$B$2:$B$1999,MATCH(P$1&amp;"|"&amp;(ROW()-1),Registre!$AA$2:$AA$1999,0)),"")</f>
        <v/>
      </c>
      <c r="Q268">
        <f>IFERROR(INDEX(Registre!$B$2:$B$1999,MATCH(Q$1&amp;"|"&amp;(ROW()-1),Registre!$AA$2:$AA$1999,0)),"")</f>
        <v/>
      </c>
      <c r="R268">
        <f>IFERROR(INDEX(Registre!$B$2:$B$1999,MATCH(R$1&amp;"|"&amp;(ROW()-1),Registre!$AA$2:$AA$1999,0)),"")</f>
        <v/>
      </c>
      <c r="S268">
        <f>IFERROR(INDEX(Registre!$B$2:$B$1999,MATCH(S$1&amp;"|"&amp;(ROW()-1),Registre!$AA$2:$AA$1999,0)),"")</f>
        <v/>
      </c>
      <c r="T268">
        <f>IFERROR(INDEX(Registre!$B$2:$B$1999,MATCH(T$1&amp;"|"&amp;(ROW()-1),Registre!$AA$2:$AA$1999,0)),"")</f>
        <v/>
      </c>
      <c r="U268">
        <f>IFERROR(INDEX(Registre!$B$2:$B$1999,MATCH(U$1&amp;"|"&amp;(ROW()-1),Registre!$AA$2:$AA$1999,0)),"")</f>
        <v/>
      </c>
      <c r="V268">
        <f>IFERROR(INDEX(Registre!$B$2:$B$1999,MATCH(V$1&amp;"|"&amp;(ROW()-1),Registre!$AA$2:$AA$1999,0)),"")</f>
        <v/>
      </c>
    </row>
    <row r="269">
      <c r="O269">
        <f>IFERROR(INDEX(Registre!$B$2:$B$1999,MATCH(O$1&amp;"|"&amp;(ROW()-1),Registre!$AA$2:$AA$1999,0)),"")</f>
        <v/>
      </c>
      <c r="P269">
        <f>IFERROR(INDEX(Registre!$B$2:$B$1999,MATCH(P$1&amp;"|"&amp;(ROW()-1),Registre!$AA$2:$AA$1999,0)),"")</f>
        <v/>
      </c>
      <c r="Q269">
        <f>IFERROR(INDEX(Registre!$B$2:$B$1999,MATCH(Q$1&amp;"|"&amp;(ROW()-1),Registre!$AA$2:$AA$1999,0)),"")</f>
        <v/>
      </c>
      <c r="R269">
        <f>IFERROR(INDEX(Registre!$B$2:$B$1999,MATCH(R$1&amp;"|"&amp;(ROW()-1),Registre!$AA$2:$AA$1999,0)),"")</f>
        <v/>
      </c>
      <c r="S269">
        <f>IFERROR(INDEX(Registre!$B$2:$B$1999,MATCH(S$1&amp;"|"&amp;(ROW()-1),Registre!$AA$2:$AA$1999,0)),"")</f>
        <v/>
      </c>
      <c r="T269">
        <f>IFERROR(INDEX(Registre!$B$2:$B$1999,MATCH(T$1&amp;"|"&amp;(ROW()-1),Registre!$AA$2:$AA$1999,0)),"")</f>
        <v/>
      </c>
      <c r="U269">
        <f>IFERROR(INDEX(Registre!$B$2:$B$1999,MATCH(U$1&amp;"|"&amp;(ROW()-1),Registre!$AA$2:$AA$1999,0)),"")</f>
        <v/>
      </c>
      <c r="V269">
        <f>IFERROR(INDEX(Registre!$B$2:$B$1999,MATCH(V$1&amp;"|"&amp;(ROW()-1),Registre!$AA$2:$AA$1999,0)),"")</f>
        <v/>
      </c>
    </row>
    <row r="270">
      <c r="O270">
        <f>IFERROR(INDEX(Registre!$B$2:$B$1999,MATCH(O$1&amp;"|"&amp;(ROW()-1),Registre!$AA$2:$AA$1999,0)),"")</f>
        <v/>
      </c>
      <c r="P270">
        <f>IFERROR(INDEX(Registre!$B$2:$B$1999,MATCH(P$1&amp;"|"&amp;(ROW()-1),Registre!$AA$2:$AA$1999,0)),"")</f>
        <v/>
      </c>
      <c r="Q270">
        <f>IFERROR(INDEX(Registre!$B$2:$B$1999,MATCH(Q$1&amp;"|"&amp;(ROW()-1),Registre!$AA$2:$AA$1999,0)),"")</f>
        <v/>
      </c>
      <c r="R270">
        <f>IFERROR(INDEX(Registre!$B$2:$B$1999,MATCH(R$1&amp;"|"&amp;(ROW()-1),Registre!$AA$2:$AA$1999,0)),"")</f>
        <v/>
      </c>
      <c r="S270">
        <f>IFERROR(INDEX(Registre!$B$2:$B$1999,MATCH(S$1&amp;"|"&amp;(ROW()-1),Registre!$AA$2:$AA$1999,0)),"")</f>
        <v/>
      </c>
      <c r="T270">
        <f>IFERROR(INDEX(Registre!$B$2:$B$1999,MATCH(T$1&amp;"|"&amp;(ROW()-1),Registre!$AA$2:$AA$1999,0)),"")</f>
        <v/>
      </c>
      <c r="U270">
        <f>IFERROR(INDEX(Registre!$B$2:$B$1999,MATCH(U$1&amp;"|"&amp;(ROW()-1),Registre!$AA$2:$AA$1999,0)),"")</f>
        <v/>
      </c>
      <c r="V270">
        <f>IFERROR(INDEX(Registre!$B$2:$B$1999,MATCH(V$1&amp;"|"&amp;(ROW()-1),Registre!$AA$2:$AA$1999,0)),"")</f>
        <v/>
      </c>
    </row>
    <row r="271">
      <c r="O271">
        <f>IFERROR(INDEX(Registre!$B$2:$B$1999,MATCH(O$1&amp;"|"&amp;(ROW()-1),Registre!$AA$2:$AA$1999,0)),"")</f>
        <v/>
      </c>
      <c r="P271">
        <f>IFERROR(INDEX(Registre!$B$2:$B$1999,MATCH(P$1&amp;"|"&amp;(ROW()-1),Registre!$AA$2:$AA$1999,0)),"")</f>
        <v/>
      </c>
      <c r="Q271">
        <f>IFERROR(INDEX(Registre!$B$2:$B$1999,MATCH(Q$1&amp;"|"&amp;(ROW()-1),Registre!$AA$2:$AA$1999,0)),"")</f>
        <v/>
      </c>
      <c r="R271">
        <f>IFERROR(INDEX(Registre!$B$2:$B$1999,MATCH(R$1&amp;"|"&amp;(ROW()-1),Registre!$AA$2:$AA$1999,0)),"")</f>
        <v/>
      </c>
      <c r="S271">
        <f>IFERROR(INDEX(Registre!$B$2:$B$1999,MATCH(S$1&amp;"|"&amp;(ROW()-1),Registre!$AA$2:$AA$1999,0)),"")</f>
        <v/>
      </c>
      <c r="T271">
        <f>IFERROR(INDEX(Registre!$B$2:$B$1999,MATCH(T$1&amp;"|"&amp;(ROW()-1),Registre!$AA$2:$AA$1999,0)),"")</f>
        <v/>
      </c>
      <c r="U271">
        <f>IFERROR(INDEX(Registre!$B$2:$B$1999,MATCH(U$1&amp;"|"&amp;(ROW()-1),Registre!$AA$2:$AA$1999,0)),"")</f>
        <v/>
      </c>
      <c r="V271">
        <f>IFERROR(INDEX(Registre!$B$2:$B$1999,MATCH(V$1&amp;"|"&amp;(ROW()-1),Registre!$AA$2:$AA$1999,0)),"")</f>
        <v/>
      </c>
    </row>
    <row r="272">
      <c r="O272">
        <f>IFERROR(INDEX(Registre!$B$2:$B$1999,MATCH(O$1&amp;"|"&amp;(ROW()-1),Registre!$AA$2:$AA$1999,0)),"")</f>
        <v/>
      </c>
      <c r="P272">
        <f>IFERROR(INDEX(Registre!$B$2:$B$1999,MATCH(P$1&amp;"|"&amp;(ROW()-1),Registre!$AA$2:$AA$1999,0)),"")</f>
        <v/>
      </c>
      <c r="Q272">
        <f>IFERROR(INDEX(Registre!$B$2:$B$1999,MATCH(Q$1&amp;"|"&amp;(ROW()-1),Registre!$AA$2:$AA$1999,0)),"")</f>
        <v/>
      </c>
      <c r="R272">
        <f>IFERROR(INDEX(Registre!$B$2:$B$1999,MATCH(R$1&amp;"|"&amp;(ROW()-1),Registre!$AA$2:$AA$1999,0)),"")</f>
        <v/>
      </c>
      <c r="S272">
        <f>IFERROR(INDEX(Registre!$B$2:$B$1999,MATCH(S$1&amp;"|"&amp;(ROW()-1),Registre!$AA$2:$AA$1999,0)),"")</f>
        <v/>
      </c>
      <c r="T272">
        <f>IFERROR(INDEX(Registre!$B$2:$B$1999,MATCH(T$1&amp;"|"&amp;(ROW()-1),Registre!$AA$2:$AA$1999,0)),"")</f>
        <v/>
      </c>
      <c r="U272">
        <f>IFERROR(INDEX(Registre!$B$2:$B$1999,MATCH(U$1&amp;"|"&amp;(ROW()-1),Registre!$AA$2:$AA$1999,0)),"")</f>
        <v/>
      </c>
      <c r="V272">
        <f>IFERROR(INDEX(Registre!$B$2:$B$1999,MATCH(V$1&amp;"|"&amp;(ROW()-1),Registre!$AA$2:$AA$1999,0)),"")</f>
        <v/>
      </c>
    </row>
    <row r="273">
      <c r="O273">
        <f>IFERROR(INDEX(Registre!$B$2:$B$1999,MATCH(O$1&amp;"|"&amp;(ROW()-1),Registre!$AA$2:$AA$1999,0)),"")</f>
        <v/>
      </c>
      <c r="P273">
        <f>IFERROR(INDEX(Registre!$B$2:$B$1999,MATCH(P$1&amp;"|"&amp;(ROW()-1),Registre!$AA$2:$AA$1999,0)),"")</f>
        <v/>
      </c>
      <c r="Q273">
        <f>IFERROR(INDEX(Registre!$B$2:$B$1999,MATCH(Q$1&amp;"|"&amp;(ROW()-1),Registre!$AA$2:$AA$1999,0)),"")</f>
        <v/>
      </c>
      <c r="R273">
        <f>IFERROR(INDEX(Registre!$B$2:$B$1999,MATCH(R$1&amp;"|"&amp;(ROW()-1),Registre!$AA$2:$AA$1999,0)),"")</f>
        <v/>
      </c>
      <c r="S273">
        <f>IFERROR(INDEX(Registre!$B$2:$B$1999,MATCH(S$1&amp;"|"&amp;(ROW()-1),Registre!$AA$2:$AA$1999,0)),"")</f>
        <v/>
      </c>
      <c r="T273">
        <f>IFERROR(INDEX(Registre!$B$2:$B$1999,MATCH(T$1&amp;"|"&amp;(ROW()-1),Registre!$AA$2:$AA$1999,0)),"")</f>
        <v/>
      </c>
      <c r="U273">
        <f>IFERROR(INDEX(Registre!$B$2:$B$1999,MATCH(U$1&amp;"|"&amp;(ROW()-1),Registre!$AA$2:$AA$1999,0)),"")</f>
        <v/>
      </c>
      <c r="V273">
        <f>IFERROR(INDEX(Registre!$B$2:$B$1999,MATCH(V$1&amp;"|"&amp;(ROW()-1),Registre!$AA$2:$AA$1999,0)),"")</f>
        <v/>
      </c>
    </row>
    <row r="274">
      <c r="O274">
        <f>IFERROR(INDEX(Registre!$B$2:$B$1999,MATCH(O$1&amp;"|"&amp;(ROW()-1),Registre!$AA$2:$AA$1999,0)),"")</f>
        <v/>
      </c>
      <c r="P274">
        <f>IFERROR(INDEX(Registre!$B$2:$B$1999,MATCH(P$1&amp;"|"&amp;(ROW()-1),Registre!$AA$2:$AA$1999,0)),"")</f>
        <v/>
      </c>
      <c r="Q274">
        <f>IFERROR(INDEX(Registre!$B$2:$B$1999,MATCH(Q$1&amp;"|"&amp;(ROW()-1),Registre!$AA$2:$AA$1999,0)),"")</f>
        <v/>
      </c>
      <c r="R274">
        <f>IFERROR(INDEX(Registre!$B$2:$B$1999,MATCH(R$1&amp;"|"&amp;(ROW()-1),Registre!$AA$2:$AA$1999,0)),"")</f>
        <v/>
      </c>
      <c r="S274">
        <f>IFERROR(INDEX(Registre!$B$2:$B$1999,MATCH(S$1&amp;"|"&amp;(ROW()-1),Registre!$AA$2:$AA$1999,0)),"")</f>
        <v/>
      </c>
      <c r="T274">
        <f>IFERROR(INDEX(Registre!$B$2:$B$1999,MATCH(T$1&amp;"|"&amp;(ROW()-1),Registre!$AA$2:$AA$1999,0)),"")</f>
        <v/>
      </c>
      <c r="U274">
        <f>IFERROR(INDEX(Registre!$B$2:$B$1999,MATCH(U$1&amp;"|"&amp;(ROW()-1),Registre!$AA$2:$AA$1999,0)),"")</f>
        <v/>
      </c>
      <c r="V274">
        <f>IFERROR(INDEX(Registre!$B$2:$B$1999,MATCH(V$1&amp;"|"&amp;(ROW()-1),Registre!$AA$2:$AA$1999,0)),"")</f>
        <v/>
      </c>
    </row>
    <row r="275">
      <c r="O275">
        <f>IFERROR(INDEX(Registre!$B$2:$B$1999,MATCH(O$1&amp;"|"&amp;(ROW()-1),Registre!$AA$2:$AA$1999,0)),"")</f>
        <v/>
      </c>
      <c r="P275">
        <f>IFERROR(INDEX(Registre!$B$2:$B$1999,MATCH(P$1&amp;"|"&amp;(ROW()-1),Registre!$AA$2:$AA$1999,0)),"")</f>
        <v/>
      </c>
      <c r="Q275">
        <f>IFERROR(INDEX(Registre!$B$2:$B$1999,MATCH(Q$1&amp;"|"&amp;(ROW()-1),Registre!$AA$2:$AA$1999,0)),"")</f>
        <v/>
      </c>
      <c r="R275">
        <f>IFERROR(INDEX(Registre!$B$2:$B$1999,MATCH(R$1&amp;"|"&amp;(ROW()-1),Registre!$AA$2:$AA$1999,0)),"")</f>
        <v/>
      </c>
      <c r="S275">
        <f>IFERROR(INDEX(Registre!$B$2:$B$1999,MATCH(S$1&amp;"|"&amp;(ROW()-1),Registre!$AA$2:$AA$1999,0)),"")</f>
        <v/>
      </c>
      <c r="T275">
        <f>IFERROR(INDEX(Registre!$B$2:$B$1999,MATCH(T$1&amp;"|"&amp;(ROW()-1),Registre!$AA$2:$AA$1999,0)),"")</f>
        <v/>
      </c>
      <c r="U275">
        <f>IFERROR(INDEX(Registre!$B$2:$B$1999,MATCH(U$1&amp;"|"&amp;(ROW()-1),Registre!$AA$2:$AA$1999,0)),"")</f>
        <v/>
      </c>
      <c r="V275">
        <f>IFERROR(INDEX(Registre!$B$2:$B$1999,MATCH(V$1&amp;"|"&amp;(ROW()-1),Registre!$AA$2:$AA$1999,0)),"")</f>
        <v/>
      </c>
    </row>
    <row r="276">
      <c r="O276">
        <f>IFERROR(INDEX(Registre!$B$2:$B$1999,MATCH(O$1&amp;"|"&amp;(ROW()-1),Registre!$AA$2:$AA$1999,0)),"")</f>
        <v/>
      </c>
      <c r="P276">
        <f>IFERROR(INDEX(Registre!$B$2:$B$1999,MATCH(P$1&amp;"|"&amp;(ROW()-1),Registre!$AA$2:$AA$1999,0)),"")</f>
        <v/>
      </c>
      <c r="Q276">
        <f>IFERROR(INDEX(Registre!$B$2:$B$1999,MATCH(Q$1&amp;"|"&amp;(ROW()-1),Registre!$AA$2:$AA$1999,0)),"")</f>
        <v/>
      </c>
      <c r="R276">
        <f>IFERROR(INDEX(Registre!$B$2:$B$1999,MATCH(R$1&amp;"|"&amp;(ROW()-1),Registre!$AA$2:$AA$1999,0)),"")</f>
        <v/>
      </c>
      <c r="S276">
        <f>IFERROR(INDEX(Registre!$B$2:$B$1999,MATCH(S$1&amp;"|"&amp;(ROW()-1),Registre!$AA$2:$AA$1999,0)),"")</f>
        <v/>
      </c>
      <c r="T276">
        <f>IFERROR(INDEX(Registre!$B$2:$B$1999,MATCH(T$1&amp;"|"&amp;(ROW()-1),Registre!$AA$2:$AA$1999,0)),"")</f>
        <v/>
      </c>
      <c r="U276">
        <f>IFERROR(INDEX(Registre!$B$2:$B$1999,MATCH(U$1&amp;"|"&amp;(ROW()-1),Registre!$AA$2:$AA$1999,0)),"")</f>
        <v/>
      </c>
      <c r="V276">
        <f>IFERROR(INDEX(Registre!$B$2:$B$1999,MATCH(V$1&amp;"|"&amp;(ROW()-1),Registre!$AA$2:$AA$1999,0)),"")</f>
        <v/>
      </c>
    </row>
    <row r="277">
      <c r="O277">
        <f>IFERROR(INDEX(Registre!$B$2:$B$1999,MATCH(O$1&amp;"|"&amp;(ROW()-1),Registre!$AA$2:$AA$1999,0)),"")</f>
        <v/>
      </c>
      <c r="P277">
        <f>IFERROR(INDEX(Registre!$B$2:$B$1999,MATCH(P$1&amp;"|"&amp;(ROW()-1),Registre!$AA$2:$AA$1999,0)),"")</f>
        <v/>
      </c>
      <c r="Q277">
        <f>IFERROR(INDEX(Registre!$B$2:$B$1999,MATCH(Q$1&amp;"|"&amp;(ROW()-1),Registre!$AA$2:$AA$1999,0)),"")</f>
        <v/>
      </c>
      <c r="R277">
        <f>IFERROR(INDEX(Registre!$B$2:$B$1999,MATCH(R$1&amp;"|"&amp;(ROW()-1),Registre!$AA$2:$AA$1999,0)),"")</f>
        <v/>
      </c>
      <c r="S277">
        <f>IFERROR(INDEX(Registre!$B$2:$B$1999,MATCH(S$1&amp;"|"&amp;(ROW()-1),Registre!$AA$2:$AA$1999,0)),"")</f>
        <v/>
      </c>
      <c r="T277">
        <f>IFERROR(INDEX(Registre!$B$2:$B$1999,MATCH(T$1&amp;"|"&amp;(ROW()-1),Registre!$AA$2:$AA$1999,0)),"")</f>
        <v/>
      </c>
      <c r="U277">
        <f>IFERROR(INDEX(Registre!$B$2:$B$1999,MATCH(U$1&amp;"|"&amp;(ROW()-1),Registre!$AA$2:$AA$1999,0)),"")</f>
        <v/>
      </c>
      <c r="V277">
        <f>IFERROR(INDEX(Registre!$B$2:$B$1999,MATCH(V$1&amp;"|"&amp;(ROW()-1),Registre!$AA$2:$AA$1999,0)),"")</f>
        <v/>
      </c>
    </row>
    <row r="278">
      <c r="O278">
        <f>IFERROR(INDEX(Registre!$B$2:$B$1999,MATCH(O$1&amp;"|"&amp;(ROW()-1),Registre!$AA$2:$AA$1999,0)),"")</f>
        <v/>
      </c>
      <c r="P278">
        <f>IFERROR(INDEX(Registre!$B$2:$B$1999,MATCH(P$1&amp;"|"&amp;(ROW()-1),Registre!$AA$2:$AA$1999,0)),"")</f>
        <v/>
      </c>
      <c r="Q278">
        <f>IFERROR(INDEX(Registre!$B$2:$B$1999,MATCH(Q$1&amp;"|"&amp;(ROW()-1),Registre!$AA$2:$AA$1999,0)),"")</f>
        <v/>
      </c>
      <c r="R278">
        <f>IFERROR(INDEX(Registre!$B$2:$B$1999,MATCH(R$1&amp;"|"&amp;(ROW()-1),Registre!$AA$2:$AA$1999,0)),"")</f>
        <v/>
      </c>
      <c r="S278">
        <f>IFERROR(INDEX(Registre!$B$2:$B$1999,MATCH(S$1&amp;"|"&amp;(ROW()-1),Registre!$AA$2:$AA$1999,0)),"")</f>
        <v/>
      </c>
      <c r="T278">
        <f>IFERROR(INDEX(Registre!$B$2:$B$1999,MATCH(T$1&amp;"|"&amp;(ROW()-1),Registre!$AA$2:$AA$1999,0)),"")</f>
        <v/>
      </c>
      <c r="U278">
        <f>IFERROR(INDEX(Registre!$B$2:$B$1999,MATCH(U$1&amp;"|"&amp;(ROW()-1),Registre!$AA$2:$AA$1999,0)),"")</f>
        <v/>
      </c>
      <c r="V278">
        <f>IFERROR(INDEX(Registre!$B$2:$B$1999,MATCH(V$1&amp;"|"&amp;(ROW()-1),Registre!$AA$2:$AA$1999,0)),"")</f>
        <v/>
      </c>
    </row>
    <row r="279">
      <c r="O279">
        <f>IFERROR(INDEX(Registre!$B$2:$B$1999,MATCH(O$1&amp;"|"&amp;(ROW()-1),Registre!$AA$2:$AA$1999,0)),"")</f>
        <v/>
      </c>
      <c r="P279">
        <f>IFERROR(INDEX(Registre!$B$2:$B$1999,MATCH(P$1&amp;"|"&amp;(ROW()-1),Registre!$AA$2:$AA$1999,0)),"")</f>
        <v/>
      </c>
      <c r="Q279">
        <f>IFERROR(INDEX(Registre!$B$2:$B$1999,MATCH(Q$1&amp;"|"&amp;(ROW()-1),Registre!$AA$2:$AA$1999,0)),"")</f>
        <v/>
      </c>
      <c r="R279">
        <f>IFERROR(INDEX(Registre!$B$2:$B$1999,MATCH(R$1&amp;"|"&amp;(ROW()-1),Registre!$AA$2:$AA$1999,0)),"")</f>
        <v/>
      </c>
      <c r="S279">
        <f>IFERROR(INDEX(Registre!$B$2:$B$1999,MATCH(S$1&amp;"|"&amp;(ROW()-1),Registre!$AA$2:$AA$1999,0)),"")</f>
        <v/>
      </c>
      <c r="T279">
        <f>IFERROR(INDEX(Registre!$B$2:$B$1999,MATCH(T$1&amp;"|"&amp;(ROW()-1),Registre!$AA$2:$AA$1999,0)),"")</f>
        <v/>
      </c>
      <c r="U279">
        <f>IFERROR(INDEX(Registre!$B$2:$B$1999,MATCH(U$1&amp;"|"&amp;(ROW()-1),Registre!$AA$2:$AA$1999,0)),"")</f>
        <v/>
      </c>
      <c r="V279">
        <f>IFERROR(INDEX(Registre!$B$2:$B$1999,MATCH(V$1&amp;"|"&amp;(ROW()-1),Registre!$AA$2:$AA$1999,0)),"")</f>
        <v/>
      </c>
    </row>
    <row r="280">
      <c r="O280">
        <f>IFERROR(INDEX(Registre!$B$2:$B$1999,MATCH(O$1&amp;"|"&amp;(ROW()-1),Registre!$AA$2:$AA$1999,0)),"")</f>
        <v/>
      </c>
      <c r="P280">
        <f>IFERROR(INDEX(Registre!$B$2:$B$1999,MATCH(P$1&amp;"|"&amp;(ROW()-1),Registre!$AA$2:$AA$1999,0)),"")</f>
        <v/>
      </c>
      <c r="Q280">
        <f>IFERROR(INDEX(Registre!$B$2:$B$1999,MATCH(Q$1&amp;"|"&amp;(ROW()-1),Registre!$AA$2:$AA$1999,0)),"")</f>
        <v/>
      </c>
      <c r="R280">
        <f>IFERROR(INDEX(Registre!$B$2:$B$1999,MATCH(R$1&amp;"|"&amp;(ROW()-1),Registre!$AA$2:$AA$1999,0)),"")</f>
        <v/>
      </c>
      <c r="S280">
        <f>IFERROR(INDEX(Registre!$B$2:$B$1999,MATCH(S$1&amp;"|"&amp;(ROW()-1),Registre!$AA$2:$AA$1999,0)),"")</f>
        <v/>
      </c>
      <c r="T280">
        <f>IFERROR(INDEX(Registre!$B$2:$B$1999,MATCH(T$1&amp;"|"&amp;(ROW()-1),Registre!$AA$2:$AA$1999,0)),"")</f>
        <v/>
      </c>
      <c r="U280">
        <f>IFERROR(INDEX(Registre!$B$2:$B$1999,MATCH(U$1&amp;"|"&amp;(ROW()-1),Registre!$AA$2:$AA$1999,0)),"")</f>
        <v/>
      </c>
      <c r="V280">
        <f>IFERROR(INDEX(Registre!$B$2:$B$1999,MATCH(V$1&amp;"|"&amp;(ROW()-1),Registre!$AA$2:$AA$1999,0)),"")</f>
        <v/>
      </c>
    </row>
    <row r="281">
      <c r="O281">
        <f>IFERROR(INDEX(Registre!$B$2:$B$1999,MATCH(O$1&amp;"|"&amp;(ROW()-1),Registre!$AA$2:$AA$1999,0)),"")</f>
        <v/>
      </c>
      <c r="P281">
        <f>IFERROR(INDEX(Registre!$B$2:$B$1999,MATCH(P$1&amp;"|"&amp;(ROW()-1),Registre!$AA$2:$AA$1999,0)),"")</f>
        <v/>
      </c>
      <c r="Q281">
        <f>IFERROR(INDEX(Registre!$B$2:$B$1999,MATCH(Q$1&amp;"|"&amp;(ROW()-1),Registre!$AA$2:$AA$1999,0)),"")</f>
        <v/>
      </c>
      <c r="R281">
        <f>IFERROR(INDEX(Registre!$B$2:$B$1999,MATCH(R$1&amp;"|"&amp;(ROW()-1),Registre!$AA$2:$AA$1999,0)),"")</f>
        <v/>
      </c>
      <c r="S281">
        <f>IFERROR(INDEX(Registre!$B$2:$B$1999,MATCH(S$1&amp;"|"&amp;(ROW()-1),Registre!$AA$2:$AA$1999,0)),"")</f>
        <v/>
      </c>
      <c r="T281">
        <f>IFERROR(INDEX(Registre!$B$2:$B$1999,MATCH(T$1&amp;"|"&amp;(ROW()-1),Registre!$AA$2:$AA$1999,0)),"")</f>
        <v/>
      </c>
      <c r="U281">
        <f>IFERROR(INDEX(Registre!$B$2:$B$1999,MATCH(U$1&amp;"|"&amp;(ROW()-1),Registre!$AA$2:$AA$1999,0)),"")</f>
        <v/>
      </c>
      <c r="V281">
        <f>IFERROR(INDEX(Registre!$B$2:$B$1999,MATCH(V$1&amp;"|"&amp;(ROW()-1),Registre!$AA$2:$AA$1999,0)),"")</f>
        <v/>
      </c>
    </row>
    <row r="282">
      <c r="O282">
        <f>IFERROR(INDEX(Registre!$B$2:$B$1999,MATCH(O$1&amp;"|"&amp;(ROW()-1),Registre!$AA$2:$AA$1999,0)),"")</f>
        <v/>
      </c>
      <c r="P282">
        <f>IFERROR(INDEX(Registre!$B$2:$B$1999,MATCH(P$1&amp;"|"&amp;(ROW()-1),Registre!$AA$2:$AA$1999,0)),"")</f>
        <v/>
      </c>
      <c r="Q282">
        <f>IFERROR(INDEX(Registre!$B$2:$B$1999,MATCH(Q$1&amp;"|"&amp;(ROW()-1),Registre!$AA$2:$AA$1999,0)),"")</f>
        <v/>
      </c>
      <c r="R282">
        <f>IFERROR(INDEX(Registre!$B$2:$B$1999,MATCH(R$1&amp;"|"&amp;(ROW()-1),Registre!$AA$2:$AA$1999,0)),"")</f>
        <v/>
      </c>
      <c r="S282">
        <f>IFERROR(INDEX(Registre!$B$2:$B$1999,MATCH(S$1&amp;"|"&amp;(ROW()-1),Registre!$AA$2:$AA$1999,0)),"")</f>
        <v/>
      </c>
      <c r="T282">
        <f>IFERROR(INDEX(Registre!$B$2:$B$1999,MATCH(T$1&amp;"|"&amp;(ROW()-1),Registre!$AA$2:$AA$1999,0)),"")</f>
        <v/>
      </c>
      <c r="U282">
        <f>IFERROR(INDEX(Registre!$B$2:$B$1999,MATCH(U$1&amp;"|"&amp;(ROW()-1),Registre!$AA$2:$AA$1999,0)),"")</f>
        <v/>
      </c>
      <c r="V282">
        <f>IFERROR(INDEX(Registre!$B$2:$B$1999,MATCH(V$1&amp;"|"&amp;(ROW()-1),Registre!$AA$2:$AA$1999,0)),"")</f>
        <v/>
      </c>
    </row>
    <row r="283">
      <c r="O283">
        <f>IFERROR(INDEX(Registre!$B$2:$B$1999,MATCH(O$1&amp;"|"&amp;(ROW()-1),Registre!$AA$2:$AA$1999,0)),"")</f>
        <v/>
      </c>
      <c r="P283">
        <f>IFERROR(INDEX(Registre!$B$2:$B$1999,MATCH(P$1&amp;"|"&amp;(ROW()-1),Registre!$AA$2:$AA$1999,0)),"")</f>
        <v/>
      </c>
      <c r="Q283">
        <f>IFERROR(INDEX(Registre!$B$2:$B$1999,MATCH(Q$1&amp;"|"&amp;(ROW()-1),Registre!$AA$2:$AA$1999,0)),"")</f>
        <v/>
      </c>
      <c r="R283">
        <f>IFERROR(INDEX(Registre!$B$2:$B$1999,MATCH(R$1&amp;"|"&amp;(ROW()-1),Registre!$AA$2:$AA$1999,0)),"")</f>
        <v/>
      </c>
      <c r="S283">
        <f>IFERROR(INDEX(Registre!$B$2:$B$1999,MATCH(S$1&amp;"|"&amp;(ROW()-1),Registre!$AA$2:$AA$1999,0)),"")</f>
        <v/>
      </c>
      <c r="T283">
        <f>IFERROR(INDEX(Registre!$B$2:$B$1999,MATCH(T$1&amp;"|"&amp;(ROW()-1),Registre!$AA$2:$AA$1999,0)),"")</f>
        <v/>
      </c>
      <c r="U283">
        <f>IFERROR(INDEX(Registre!$B$2:$B$1999,MATCH(U$1&amp;"|"&amp;(ROW()-1),Registre!$AA$2:$AA$1999,0)),"")</f>
        <v/>
      </c>
      <c r="V283">
        <f>IFERROR(INDEX(Registre!$B$2:$B$1999,MATCH(V$1&amp;"|"&amp;(ROW()-1),Registre!$AA$2:$AA$1999,0)),"")</f>
        <v/>
      </c>
    </row>
    <row r="284">
      <c r="O284">
        <f>IFERROR(INDEX(Registre!$B$2:$B$1999,MATCH(O$1&amp;"|"&amp;(ROW()-1),Registre!$AA$2:$AA$1999,0)),"")</f>
        <v/>
      </c>
      <c r="P284">
        <f>IFERROR(INDEX(Registre!$B$2:$B$1999,MATCH(P$1&amp;"|"&amp;(ROW()-1),Registre!$AA$2:$AA$1999,0)),"")</f>
        <v/>
      </c>
      <c r="Q284">
        <f>IFERROR(INDEX(Registre!$B$2:$B$1999,MATCH(Q$1&amp;"|"&amp;(ROW()-1),Registre!$AA$2:$AA$1999,0)),"")</f>
        <v/>
      </c>
      <c r="R284">
        <f>IFERROR(INDEX(Registre!$B$2:$B$1999,MATCH(R$1&amp;"|"&amp;(ROW()-1),Registre!$AA$2:$AA$1999,0)),"")</f>
        <v/>
      </c>
      <c r="S284">
        <f>IFERROR(INDEX(Registre!$B$2:$B$1999,MATCH(S$1&amp;"|"&amp;(ROW()-1),Registre!$AA$2:$AA$1999,0)),"")</f>
        <v/>
      </c>
      <c r="T284">
        <f>IFERROR(INDEX(Registre!$B$2:$B$1999,MATCH(T$1&amp;"|"&amp;(ROW()-1),Registre!$AA$2:$AA$1999,0)),"")</f>
        <v/>
      </c>
      <c r="U284">
        <f>IFERROR(INDEX(Registre!$B$2:$B$1999,MATCH(U$1&amp;"|"&amp;(ROW()-1),Registre!$AA$2:$AA$1999,0)),"")</f>
        <v/>
      </c>
      <c r="V284">
        <f>IFERROR(INDEX(Registre!$B$2:$B$1999,MATCH(V$1&amp;"|"&amp;(ROW()-1),Registre!$AA$2:$AA$1999,0)),"")</f>
        <v/>
      </c>
    </row>
    <row r="285">
      <c r="O285">
        <f>IFERROR(INDEX(Registre!$B$2:$B$1999,MATCH(O$1&amp;"|"&amp;(ROW()-1),Registre!$AA$2:$AA$1999,0)),"")</f>
        <v/>
      </c>
      <c r="P285">
        <f>IFERROR(INDEX(Registre!$B$2:$B$1999,MATCH(P$1&amp;"|"&amp;(ROW()-1),Registre!$AA$2:$AA$1999,0)),"")</f>
        <v/>
      </c>
      <c r="Q285">
        <f>IFERROR(INDEX(Registre!$B$2:$B$1999,MATCH(Q$1&amp;"|"&amp;(ROW()-1),Registre!$AA$2:$AA$1999,0)),"")</f>
        <v/>
      </c>
      <c r="R285">
        <f>IFERROR(INDEX(Registre!$B$2:$B$1999,MATCH(R$1&amp;"|"&amp;(ROW()-1),Registre!$AA$2:$AA$1999,0)),"")</f>
        <v/>
      </c>
      <c r="S285">
        <f>IFERROR(INDEX(Registre!$B$2:$B$1999,MATCH(S$1&amp;"|"&amp;(ROW()-1),Registre!$AA$2:$AA$1999,0)),"")</f>
        <v/>
      </c>
      <c r="T285">
        <f>IFERROR(INDEX(Registre!$B$2:$B$1999,MATCH(T$1&amp;"|"&amp;(ROW()-1),Registre!$AA$2:$AA$1999,0)),"")</f>
        <v/>
      </c>
      <c r="U285">
        <f>IFERROR(INDEX(Registre!$B$2:$B$1999,MATCH(U$1&amp;"|"&amp;(ROW()-1),Registre!$AA$2:$AA$1999,0)),"")</f>
        <v/>
      </c>
      <c r="V285">
        <f>IFERROR(INDEX(Registre!$B$2:$B$1999,MATCH(V$1&amp;"|"&amp;(ROW()-1),Registre!$AA$2:$AA$1999,0)),"")</f>
        <v/>
      </c>
    </row>
    <row r="286">
      <c r="O286">
        <f>IFERROR(INDEX(Registre!$B$2:$B$1999,MATCH(O$1&amp;"|"&amp;(ROW()-1),Registre!$AA$2:$AA$1999,0)),"")</f>
        <v/>
      </c>
      <c r="P286">
        <f>IFERROR(INDEX(Registre!$B$2:$B$1999,MATCH(P$1&amp;"|"&amp;(ROW()-1),Registre!$AA$2:$AA$1999,0)),"")</f>
        <v/>
      </c>
      <c r="Q286">
        <f>IFERROR(INDEX(Registre!$B$2:$B$1999,MATCH(Q$1&amp;"|"&amp;(ROW()-1),Registre!$AA$2:$AA$1999,0)),"")</f>
        <v/>
      </c>
      <c r="R286">
        <f>IFERROR(INDEX(Registre!$B$2:$B$1999,MATCH(R$1&amp;"|"&amp;(ROW()-1),Registre!$AA$2:$AA$1999,0)),"")</f>
        <v/>
      </c>
      <c r="S286">
        <f>IFERROR(INDEX(Registre!$B$2:$B$1999,MATCH(S$1&amp;"|"&amp;(ROW()-1),Registre!$AA$2:$AA$1999,0)),"")</f>
        <v/>
      </c>
      <c r="T286">
        <f>IFERROR(INDEX(Registre!$B$2:$B$1999,MATCH(T$1&amp;"|"&amp;(ROW()-1),Registre!$AA$2:$AA$1999,0)),"")</f>
        <v/>
      </c>
      <c r="U286">
        <f>IFERROR(INDEX(Registre!$B$2:$B$1999,MATCH(U$1&amp;"|"&amp;(ROW()-1),Registre!$AA$2:$AA$1999,0)),"")</f>
        <v/>
      </c>
      <c r="V286">
        <f>IFERROR(INDEX(Registre!$B$2:$B$1999,MATCH(V$1&amp;"|"&amp;(ROW()-1),Registre!$AA$2:$AA$1999,0)),"")</f>
        <v/>
      </c>
    </row>
    <row r="287">
      <c r="O287">
        <f>IFERROR(INDEX(Registre!$B$2:$B$1999,MATCH(O$1&amp;"|"&amp;(ROW()-1),Registre!$AA$2:$AA$1999,0)),"")</f>
        <v/>
      </c>
      <c r="P287">
        <f>IFERROR(INDEX(Registre!$B$2:$B$1999,MATCH(P$1&amp;"|"&amp;(ROW()-1),Registre!$AA$2:$AA$1999,0)),"")</f>
        <v/>
      </c>
      <c r="Q287">
        <f>IFERROR(INDEX(Registre!$B$2:$B$1999,MATCH(Q$1&amp;"|"&amp;(ROW()-1),Registre!$AA$2:$AA$1999,0)),"")</f>
        <v/>
      </c>
      <c r="R287">
        <f>IFERROR(INDEX(Registre!$B$2:$B$1999,MATCH(R$1&amp;"|"&amp;(ROW()-1),Registre!$AA$2:$AA$1999,0)),"")</f>
        <v/>
      </c>
      <c r="S287">
        <f>IFERROR(INDEX(Registre!$B$2:$B$1999,MATCH(S$1&amp;"|"&amp;(ROW()-1),Registre!$AA$2:$AA$1999,0)),"")</f>
        <v/>
      </c>
      <c r="T287">
        <f>IFERROR(INDEX(Registre!$B$2:$B$1999,MATCH(T$1&amp;"|"&amp;(ROW()-1),Registre!$AA$2:$AA$1999,0)),"")</f>
        <v/>
      </c>
      <c r="U287">
        <f>IFERROR(INDEX(Registre!$B$2:$B$1999,MATCH(U$1&amp;"|"&amp;(ROW()-1),Registre!$AA$2:$AA$1999,0)),"")</f>
        <v/>
      </c>
      <c r="V287">
        <f>IFERROR(INDEX(Registre!$B$2:$B$1999,MATCH(V$1&amp;"|"&amp;(ROW()-1),Registre!$AA$2:$AA$1999,0)),"")</f>
        <v/>
      </c>
    </row>
    <row r="288">
      <c r="O288">
        <f>IFERROR(INDEX(Registre!$B$2:$B$1999,MATCH(O$1&amp;"|"&amp;(ROW()-1),Registre!$AA$2:$AA$1999,0)),"")</f>
        <v/>
      </c>
      <c r="P288">
        <f>IFERROR(INDEX(Registre!$B$2:$B$1999,MATCH(P$1&amp;"|"&amp;(ROW()-1),Registre!$AA$2:$AA$1999,0)),"")</f>
        <v/>
      </c>
      <c r="Q288">
        <f>IFERROR(INDEX(Registre!$B$2:$B$1999,MATCH(Q$1&amp;"|"&amp;(ROW()-1),Registre!$AA$2:$AA$1999,0)),"")</f>
        <v/>
      </c>
      <c r="R288">
        <f>IFERROR(INDEX(Registre!$B$2:$B$1999,MATCH(R$1&amp;"|"&amp;(ROW()-1),Registre!$AA$2:$AA$1999,0)),"")</f>
        <v/>
      </c>
      <c r="S288">
        <f>IFERROR(INDEX(Registre!$B$2:$B$1999,MATCH(S$1&amp;"|"&amp;(ROW()-1),Registre!$AA$2:$AA$1999,0)),"")</f>
        <v/>
      </c>
      <c r="T288">
        <f>IFERROR(INDEX(Registre!$B$2:$B$1999,MATCH(T$1&amp;"|"&amp;(ROW()-1),Registre!$AA$2:$AA$1999,0)),"")</f>
        <v/>
      </c>
      <c r="U288">
        <f>IFERROR(INDEX(Registre!$B$2:$B$1999,MATCH(U$1&amp;"|"&amp;(ROW()-1),Registre!$AA$2:$AA$1999,0)),"")</f>
        <v/>
      </c>
      <c r="V288">
        <f>IFERROR(INDEX(Registre!$B$2:$B$1999,MATCH(V$1&amp;"|"&amp;(ROW()-1),Registre!$AA$2:$AA$1999,0)),"")</f>
        <v/>
      </c>
    </row>
    <row r="289">
      <c r="O289">
        <f>IFERROR(INDEX(Registre!$B$2:$B$1999,MATCH(O$1&amp;"|"&amp;(ROW()-1),Registre!$AA$2:$AA$1999,0)),"")</f>
        <v/>
      </c>
      <c r="P289">
        <f>IFERROR(INDEX(Registre!$B$2:$B$1999,MATCH(P$1&amp;"|"&amp;(ROW()-1),Registre!$AA$2:$AA$1999,0)),"")</f>
        <v/>
      </c>
      <c r="Q289">
        <f>IFERROR(INDEX(Registre!$B$2:$B$1999,MATCH(Q$1&amp;"|"&amp;(ROW()-1),Registre!$AA$2:$AA$1999,0)),"")</f>
        <v/>
      </c>
      <c r="R289">
        <f>IFERROR(INDEX(Registre!$B$2:$B$1999,MATCH(R$1&amp;"|"&amp;(ROW()-1),Registre!$AA$2:$AA$1999,0)),"")</f>
        <v/>
      </c>
      <c r="S289">
        <f>IFERROR(INDEX(Registre!$B$2:$B$1999,MATCH(S$1&amp;"|"&amp;(ROW()-1),Registre!$AA$2:$AA$1999,0)),"")</f>
        <v/>
      </c>
      <c r="T289">
        <f>IFERROR(INDEX(Registre!$B$2:$B$1999,MATCH(T$1&amp;"|"&amp;(ROW()-1),Registre!$AA$2:$AA$1999,0)),"")</f>
        <v/>
      </c>
      <c r="U289">
        <f>IFERROR(INDEX(Registre!$B$2:$B$1999,MATCH(U$1&amp;"|"&amp;(ROW()-1),Registre!$AA$2:$AA$1999,0)),"")</f>
        <v/>
      </c>
      <c r="V289">
        <f>IFERROR(INDEX(Registre!$B$2:$B$1999,MATCH(V$1&amp;"|"&amp;(ROW()-1),Registre!$AA$2:$AA$1999,0)),"")</f>
        <v/>
      </c>
    </row>
    <row r="290">
      <c r="O290">
        <f>IFERROR(INDEX(Registre!$B$2:$B$1999,MATCH(O$1&amp;"|"&amp;(ROW()-1),Registre!$AA$2:$AA$1999,0)),"")</f>
        <v/>
      </c>
      <c r="P290">
        <f>IFERROR(INDEX(Registre!$B$2:$B$1999,MATCH(P$1&amp;"|"&amp;(ROW()-1),Registre!$AA$2:$AA$1999,0)),"")</f>
        <v/>
      </c>
      <c r="Q290">
        <f>IFERROR(INDEX(Registre!$B$2:$B$1999,MATCH(Q$1&amp;"|"&amp;(ROW()-1),Registre!$AA$2:$AA$1999,0)),"")</f>
        <v/>
      </c>
      <c r="R290">
        <f>IFERROR(INDEX(Registre!$B$2:$B$1999,MATCH(R$1&amp;"|"&amp;(ROW()-1),Registre!$AA$2:$AA$1999,0)),"")</f>
        <v/>
      </c>
      <c r="S290">
        <f>IFERROR(INDEX(Registre!$B$2:$B$1999,MATCH(S$1&amp;"|"&amp;(ROW()-1),Registre!$AA$2:$AA$1999,0)),"")</f>
        <v/>
      </c>
      <c r="T290">
        <f>IFERROR(INDEX(Registre!$B$2:$B$1999,MATCH(T$1&amp;"|"&amp;(ROW()-1),Registre!$AA$2:$AA$1999,0)),"")</f>
        <v/>
      </c>
      <c r="U290">
        <f>IFERROR(INDEX(Registre!$B$2:$B$1999,MATCH(U$1&amp;"|"&amp;(ROW()-1),Registre!$AA$2:$AA$1999,0)),"")</f>
        <v/>
      </c>
      <c r="V290">
        <f>IFERROR(INDEX(Registre!$B$2:$B$1999,MATCH(V$1&amp;"|"&amp;(ROW()-1),Registre!$AA$2:$AA$1999,0)),"")</f>
        <v/>
      </c>
    </row>
    <row r="291">
      <c r="O291">
        <f>IFERROR(INDEX(Registre!$B$2:$B$1999,MATCH(O$1&amp;"|"&amp;(ROW()-1),Registre!$AA$2:$AA$1999,0)),"")</f>
        <v/>
      </c>
      <c r="P291">
        <f>IFERROR(INDEX(Registre!$B$2:$B$1999,MATCH(P$1&amp;"|"&amp;(ROW()-1),Registre!$AA$2:$AA$1999,0)),"")</f>
        <v/>
      </c>
      <c r="Q291">
        <f>IFERROR(INDEX(Registre!$B$2:$B$1999,MATCH(Q$1&amp;"|"&amp;(ROW()-1),Registre!$AA$2:$AA$1999,0)),"")</f>
        <v/>
      </c>
      <c r="R291">
        <f>IFERROR(INDEX(Registre!$B$2:$B$1999,MATCH(R$1&amp;"|"&amp;(ROW()-1),Registre!$AA$2:$AA$1999,0)),"")</f>
        <v/>
      </c>
      <c r="S291">
        <f>IFERROR(INDEX(Registre!$B$2:$B$1999,MATCH(S$1&amp;"|"&amp;(ROW()-1),Registre!$AA$2:$AA$1999,0)),"")</f>
        <v/>
      </c>
      <c r="T291">
        <f>IFERROR(INDEX(Registre!$B$2:$B$1999,MATCH(T$1&amp;"|"&amp;(ROW()-1),Registre!$AA$2:$AA$1999,0)),"")</f>
        <v/>
      </c>
      <c r="U291">
        <f>IFERROR(INDEX(Registre!$B$2:$B$1999,MATCH(U$1&amp;"|"&amp;(ROW()-1),Registre!$AA$2:$AA$1999,0)),"")</f>
        <v/>
      </c>
      <c r="V291">
        <f>IFERROR(INDEX(Registre!$B$2:$B$1999,MATCH(V$1&amp;"|"&amp;(ROW()-1),Registre!$AA$2:$AA$1999,0)),"")</f>
        <v/>
      </c>
    </row>
    <row r="292">
      <c r="O292">
        <f>IFERROR(INDEX(Registre!$B$2:$B$1999,MATCH(O$1&amp;"|"&amp;(ROW()-1),Registre!$AA$2:$AA$1999,0)),"")</f>
        <v/>
      </c>
      <c r="P292">
        <f>IFERROR(INDEX(Registre!$B$2:$B$1999,MATCH(P$1&amp;"|"&amp;(ROW()-1),Registre!$AA$2:$AA$1999,0)),"")</f>
        <v/>
      </c>
      <c r="Q292">
        <f>IFERROR(INDEX(Registre!$B$2:$B$1999,MATCH(Q$1&amp;"|"&amp;(ROW()-1),Registre!$AA$2:$AA$1999,0)),"")</f>
        <v/>
      </c>
      <c r="R292">
        <f>IFERROR(INDEX(Registre!$B$2:$B$1999,MATCH(R$1&amp;"|"&amp;(ROW()-1),Registre!$AA$2:$AA$1999,0)),"")</f>
        <v/>
      </c>
      <c r="S292">
        <f>IFERROR(INDEX(Registre!$B$2:$B$1999,MATCH(S$1&amp;"|"&amp;(ROW()-1),Registre!$AA$2:$AA$1999,0)),"")</f>
        <v/>
      </c>
      <c r="T292">
        <f>IFERROR(INDEX(Registre!$B$2:$B$1999,MATCH(T$1&amp;"|"&amp;(ROW()-1),Registre!$AA$2:$AA$1999,0)),"")</f>
        <v/>
      </c>
      <c r="U292">
        <f>IFERROR(INDEX(Registre!$B$2:$B$1999,MATCH(U$1&amp;"|"&amp;(ROW()-1),Registre!$AA$2:$AA$1999,0)),"")</f>
        <v/>
      </c>
      <c r="V292">
        <f>IFERROR(INDEX(Registre!$B$2:$B$1999,MATCH(V$1&amp;"|"&amp;(ROW()-1),Registre!$AA$2:$AA$1999,0)),"")</f>
        <v/>
      </c>
    </row>
    <row r="293">
      <c r="O293">
        <f>IFERROR(INDEX(Registre!$B$2:$B$1999,MATCH(O$1&amp;"|"&amp;(ROW()-1),Registre!$AA$2:$AA$1999,0)),"")</f>
        <v/>
      </c>
      <c r="P293">
        <f>IFERROR(INDEX(Registre!$B$2:$B$1999,MATCH(P$1&amp;"|"&amp;(ROW()-1),Registre!$AA$2:$AA$1999,0)),"")</f>
        <v/>
      </c>
      <c r="Q293">
        <f>IFERROR(INDEX(Registre!$B$2:$B$1999,MATCH(Q$1&amp;"|"&amp;(ROW()-1),Registre!$AA$2:$AA$1999,0)),"")</f>
        <v/>
      </c>
      <c r="R293">
        <f>IFERROR(INDEX(Registre!$B$2:$B$1999,MATCH(R$1&amp;"|"&amp;(ROW()-1),Registre!$AA$2:$AA$1999,0)),"")</f>
        <v/>
      </c>
      <c r="S293">
        <f>IFERROR(INDEX(Registre!$B$2:$B$1999,MATCH(S$1&amp;"|"&amp;(ROW()-1),Registre!$AA$2:$AA$1999,0)),"")</f>
        <v/>
      </c>
      <c r="T293">
        <f>IFERROR(INDEX(Registre!$B$2:$B$1999,MATCH(T$1&amp;"|"&amp;(ROW()-1),Registre!$AA$2:$AA$1999,0)),"")</f>
        <v/>
      </c>
      <c r="U293">
        <f>IFERROR(INDEX(Registre!$B$2:$B$1999,MATCH(U$1&amp;"|"&amp;(ROW()-1),Registre!$AA$2:$AA$1999,0)),"")</f>
        <v/>
      </c>
      <c r="V293">
        <f>IFERROR(INDEX(Registre!$B$2:$B$1999,MATCH(V$1&amp;"|"&amp;(ROW()-1),Registre!$AA$2:$AA$1999,0)),"")</f>
        <v/>
      </c>
    </row>
    <row r="294">
      <c r="O294">
        <f>IFERROR(INDEX(Registre!$B$2:$B$1999,MATCH(O$1&amp;"|"&amp;(ROW()-1),Registre!$AA$2:$AA$1999,0)),"")</f>
        <v/>
      </c>
      <c r="P294">
        <f>IFERROR(INDEX(Registre!$B$2:$B$1999,MATCH(P$1&amp;"|"&amp;(ROW()-1),Registre!$AA$2:$AA$1999,0)),"")</f>
        <v/>
      </c>
      <c r="Q294">
        <f>IFERROR(INDEX(Registre!$B$2:$B$1999,MATCH(Q$1&amp;"|"&amp;(ROW()-1),Registre!$AA$2:$AA$1999,0)),"")</f>
        <v/>
      </c>
      <c r="R294">
        <f>IFERROR(INDEX(Registre!$B$2:$B$1999,MATCH(R$1&amp;"|"&amp;(ROW()-1),Registre!$AA$2:$AA$1999,0)),"")</f>
        <v/>
      </c>
      <c r="S294">
        <f>IFERROR(INDEX(Registre!$B$2:$B$1999,MATCH(S$1&amp;"|"&amp;(ROW()-1),Registre!$AA$2:$AA$1999,0)),"")</f>
        <v/>
      </c>
      <c r="T294">
        <f>IFERROR(INDEX(Registre!$B$2:$B$1999,MATCH(T$1&amp;"|"&amp;(ROW()-1),Registre!$AA$2:$AA$1999,0)),"")</f>
        <v/>
      </c>
      <c r="U294">
        <f>IFERROR(INDEX(Registre!$B$2:$B$1999,MATCH(U$1&amp;"|"&amp;(ROW()-1),Registre!$AA$2:$AA$1999,0)),"")</f>
        <v/>
      </c>
      <c r="V294">
        <f>IFERROR(INDEX(Registre!$B$2:$B$1999,MATCH(V$1&amp;"|"&amp;(ROW()-1),Registre!$AA$2:$AA$1999,0)),"")</f>
        <v/>
      </c>
    </row>
    <row r="295">
      <c r="O295">
        <f>IFERROR(INDEX(Registre!$B$2:$B$1999,MATCH(O$1&amp;"|"&amp;(ROW()-1),Registre!$AA$2:$AA$1999,0)),"")</f>
        <v/>
      </c>
      <c r="P295">
        <f>IFERROR(INDEX(Registre!$B$2:$B$1999,MATCH(P$1&amp;"|"&amp;(ROW()-1),Registre!$AA$2:$AA$1999,0)),"")</f>
        <v/>
      </c>
      <c r="Q295">
        <f>IFERROR(INDEX(Registre!$B$2:$B$1999,MATCH(Q$1&amp;"|"&amp;(ROW()-1),Registre!$AA$2:$AA$1999,0)),"")</f>
        <v/>
      </c>
      <c r="R295">
        <f>IFERROR(INDEX(Registre!$B$2:$B$1999,MATCH(R$1&amp;"|"&amp;(ROW()-1),Registre!$AA$2:$AA$1999,0)),"")</f>
        <v/>
      </c>
      <c r="S295">
        <f>IFERROR(INDEX(Registre!$B$2:$B$1999,MATCH(S$1&amp;"|"&amp;(ROW()-1),Registre!$AA$2:$AA$1999,0)),"")</f>
        <v/>
      </c>
      <c r="T295">
        <f>IFERROR(INDEX(Registre!$B$2:$B$1999,MATCH(T$1&amp;"|"&amp;(ROW()-1),Registre!$AA$2:$AA$1999,0)),"")</f>
        <v/>
      </c>
      <c r="U295">
        <f>IFERROR(INDEX(Registre!$B$2:$B$1999,MATCH(U$1&amp;"|"&amp;(ROW()-1),Registre!$AA$2:$AA$1999,0)),"")</f>
        <v/>
      </c>
      <c r="V295">
        <f>IFERROR(INDEX(Registre!$B$2:$B$1999,MATCH(V$1&amp;"|"&amp;(ROW()-1),Registre!$AA$2:$AA$1999,0)),"")</f>
        <v/>
      </c>
    </row>
    <row r="296">
      <c r="O296">
        <f>IFERROR(INDEX(Registre!$B$2:$B$1999,MATCH(O$1&amp;"|"&amp;(ROW()-1),Registre!$AA$2:$AA$1999,0)),"")</f>
        <v/>
      </c>
      <c r="P296">
        <f>IFERROR(INDEX(Registre!$B$2:$B$1999,MATCH(P$1&amp;"|"&amp;(ROW()-1),Registre!$AA$2:$AA$1999,0)),"")</f>
        <v/>
      </c>
      <c r="Q296">
        <f>IFERROR(INDEX(Registre!$B$2:$B$1999,MATCH(Q$1&amp;"|"&amp;(ROW()-1),Registre!$AA$2:$AA$1999,0)),"")</f>
        <v/>
      </c>
      <c r="R296">
        <f>IFERROR(INDEX(Registre!$B$2:$B$1999,MATCH(R$1&amp;"|"&amp;(ROW()-1),Registre!$AA$2:$AA$1999,0)),"")</f>
        <v/>
      </c>
      <c r="S296">
        <f>IFERROR(INDEX(Registre!$B$2:$B$1999,MATCH(S$1&amp;"|"&amp;(ROW()-1),Registre!$AA$2:$AA$1999,0)),"")</f>
        <v/>
      </c>
      <c r="T296">
        <f>IFERROR(INDEX(Registre!$B$2:$B$1999,MATCH(T$1&amp;"|"&amp;(ROW()-1),Registre!$AA$2:$AA$1999,0)),"")</f>
        <v/>
      </c>
      <c r="U296">
        <f>IFERROR(INDEX(Registre!$B$2:$B$1999,MATCH(U$1&amp;"|"&amp;(ROW()-1),Registre!$AA$2:$AA$1999,0)),"")</f>
        <v/>
      </c>
      <c r="V296">
        <f>IFERROR(INDEX(Registre!$B$2:$B$1999,MATCH(V$1&amp;"|"&amp;(ROW()-1),Registre!$AA$2:$AA$1999,0)),"")</f>
        <v/>
      </c>
    </row>
    <row r="297">
      <c r="O297">
        <f>IFERROR(INDEX(Registre!$B$2:$B$1999,MATCH(O$1&amp;"|"&amp;(ROW()-1),Registre!$AA$2:$AA$1999,0)),"")</f>
        <v/>
      </c>
      <c r="P297">
        <f>IFERROR(INDEX(Registre!$B$2:$B$1999,MATCH(P$1&amp;"|"&amp;(ROW()-1),Registre!$AA$2:$AA$1999,0)),"")</f>
        <v/>
      </c>
      <c r="Q297">
        <f>IFERROR(INDEX(Registre!$B$2:$B$1999,MATCH(Q$1&amp;"|"&amp;(ROW()-1),Registre!$AA$2:$AA$1999,0)),"")</f>
        <v/>
      </c>
      <c r="R297">
        <f>IFERROR(INDEX(Registre!$B$2:$B$1999,MATCH(R$1&amp;"|"&amp;(ROW()-1),Registre!$AA$2:$AA$1999,0)),"")</f>
        <v/>
      </c>
      <c r="S297">
        <f>IFERROR(INDEX(Registre!$B$2:$B$1999,MATCH(S$1&amp;"|"&amp;(ROW()-1),Registre!$AA$2:$AA$1999,0)),"")</f>
        <v/>
      </c>
      <c r="T297">
        <f>IFERROR(INDEX(Registre!$B$2:$B$1999,MATCH(T$1&amp;"|"&amp;(ROW()-1),Registre!$AA$2:$AA$1999,0)),"")</f>
        <v/>
      </c>
      <c r="U297">
        <f>IFERROR(INDEX(Registre!$B$2:$B$1999,MATCH(U$1&amp;"|"&amp;(ROW()-1),Registre!$AA$2:$AA$1999,0)),"")</f>
        <v/>
      </c>
      <c r="V297">
        <f>IFERROR(INDEX(Registre!$B$2:$B$1999,MATCH(V$1&amp;"|"&amp;(ROW()-1),Registre!$AA$2:$AA$1999,0)),"")</f>
        <v/>
      </c>
    </row>
    <row r="298">
      <c r="O298">
        <f>IFERROR(INDEX(Registre!$B$2:$B$1999,MATCH(O$1&amp;"|"&amp;(ROW()-1),Registre!$AA$2:$AA$1999,0)),"")</f>
        <v/>
      </c>
      <c r="P298">
        <f>IFERROR(INDEX(Registre!$B$2:$B$1999,MATCH(P$1&amp;"|"&amp;(ROW()-1),Registre!$AA$2:$AA$1999,0)),"")</f>
        <v/>
      </c>
      <c r="Q298">
        <f>IFERROR(INDEX(Registre!$B$2:$B$1999,MATCH(Q$1&amp;"|"&amp;(ROW()-1),Registre!$AA$2:$AA$1999,0)),"")</f>
        <v/>
      </c>
      <c r="R298">
        <f>IFERROR(INDEX(Registre!$B$2:$B$1999,MATCH(R$1&amp;"|"&amp;(ROW()-1),Registre!$AA$2:$AA$1999,0)),"")</f>
        <v/>
      </c>
      <c r="S298">
        <f>IFERROR(INDEX(Registre!$B$2:$B$1999,MATCH(S$1&amp;"|"&amp;(ROW()-1),Registre!$AA$2:$AA$1999,0)),"")</f>
        <v/>
      </c>
      <c r="T298">
        <f>IFERROR(INDEX(Registre!$B$2:$B$1999,MATCH(T$1&amp;"|"&amp;(ROW()-1),Registre!$AA$2:$AA$1999,0)),"")</f>
        <v/>
      </c>
      <c r="U298">
        <f>IFERROR(INDEX(Registre!$B$2:$B$1999,MATCH(U$1&amp;"|"&amp;(ROW()-1),Registre!$AA$2:$AA$1999,0)),"")</f>
        <v/>
      </c>
      <c r="V298">
        <f>IFERROR(INDEX(Registre!$B$2:$B$1999,MATCH(V$1&amp;"|"&amp;(ROW()-1),Registre!$AA$2:$AA$1999,0)),"")</f>
        <v/>
      </c>
    </row>
    <row r="299">
      <c r="O299">
        <f>IFERROR(INDEX(Registre!$B$2:$B$1999,MATCH(O$1&amp;"|"&amp;(ROW()-1),Registre!$AA$2:$AA$1999,0)),"")</f>
        <v/>
      </c>
      <c r="P299">
        <f>IFERROR(INDEX(Registre!$B$2:$B$1999,MATCH(P$1&amp;"|"&amp;(ROW()-1),Registre!$AA$2:$AA$1999,0)),"")</f>
        <v/>
      </c>
      <c r="Q299">
        <f>IFERROR(INDEX(Registre!$B$2:$B$1999,MATCH(Q$1&amp;"|"&amp;(ROW()-1),Registre!$AA$2:$AA$1999,0)),"")</f>
        <v/>
      </c>
      <c r="R299">
        <f>IFERROR(INDEX(Registre!$B$2:$B$1999,MATCH(R$1&amp;"|"&amp;(ROW()-1),Registre!$AA$2:$AA$1999,0)),"")</f>
        <v/>
      </c>
      <c r="S299">
        <f>IFERROR(INDEX(Registre!$B$2:$B$1999,MATCH(S$1&amp;"|"&amp;(ROW()-1),Registre!$AA$2:$AA$1999,0)),"")</f>
        <v/>
      </c>
      <c r="T299">
        <f>IFERROR(INDEX(Registre!$B$2:$B$1999,MATCH(T$1&amp;"|"&amp;(ROW()-1),Registre!$AA$2:$AA$1999,0)),"")</f>
        <v/>
      </c>
      <c r="U299">
        <f>IFERROR(INDEX(Registre!$B$2:$B$1999,MATCH(U$1&amp;"|"&amp;(ROW()-1),Registre!$AA$2:$AA$1999,0)),"")</f>
        <v/>
      </c>
      <c r="V299">
        <f>IFERROR(INDEX(Registre!$B$2:$B$1999,MATCH(V$1&amp;"|"&amp;(ROW()-1),Registre!$AA$2:$AA$1999,0)),"")</f>
        <v/>
      </c>
    </row>
    <row r="300">
      <c r="O300">
        <f>IFERROR(INDEX(Registre!$B$2:$B$1999,MATCH(O$1&amp;"|"&amp;(ROW()-1),Registre!$AA$2:$AA$1999,0)),"")</f>
        <v/>
      </c>
      <c r="P300">
        <f>IFERROR(INDEX(Registre!$B$2:$B$1999,MATCH(P$1&amp;"|"&amp;(ROW()-1),Registre!$AA$2:$AA$1999,0)),"")</f>
        <v/>
      </c>
      <c r="Q300">
        <f>IFERROR(INDEX(Registre!$B$2:$B$1999,MATCH(Q$1&amp;"|"&amp;(ROW()-1),Registre!$AA$2:$AA$1999,0)),"")</f>
        <v/>
      </c>
      <c r="R300">
        <f>IFERROR(INDEX(Registre!$B$2:$B$1999,MATCH(R$1&amp;"|"&amp;(ROW()-1),Registre!$AA$2:$AA$1999,0)),"")</f>
        <v/>
      </c>
      <c r="S300">
        <f>IFERROR(INDEX(Registre!$B$2:$B$1999,MATCH(S$1&amp;"|"&amp;(ROW()-1),Registre!$AA$2:$AA$1999,0)),"")</f>
        <v/>
      </c>
      <c r="T300">
        <f>IFERROR(INDEX(Registre!$B$2:$B$1999,MATCH(T$1&amp;"|"&amp;(ROW()-1),Registre!$AA$2:$AA$1999,0)),"")</f>
        <v/>
      </c>
      <c r="U300">
        <f>IFERROR(INDEX(Registre!$B$2:$B$1999,MATCH(U$1&amp;"|"&amp;(ROW()-1),Registre!$AA$2:$AA$1999,0)),"")</f>
        <v/>
      </c>
      <c r="V300">
        <f>IFERROR(INDEX(Registre!$B$2:$B$1999,MATCH(V$1&amp;"|"&amp;(ROW()-1),Registre!$AA$2:$AA$1999,0)),"")</f>
        <v/>
      </c>
    </row>
    <row r="301">
      <c r="O301">
        <f>IFERROR(INDEX(Registre!$B$2:$B$1999,MATCH(O$1&amp;"|"&amp;(ROW()-1),Registre!$AA$2:$AA$1999,0)),"")</f>
        <v/>
      </c>
      <c r="P301">
        <f>IFERROR(INDEX(Registre!$B$2:$B$1999,MATCH(P$1&amp;"|"&amp;(ROW()-1),Registre!$AA$2:$AA$1999,0)),"")</f>
        <v/>
      </c>
      <c r="Q301">
        <f>IFERROR(INDEX(Registre!$B$2:$B$1999,MATCH(Q$1&amp;"|"&amp;(ROW()-1),Registre!$AA$2:$AA$1999,0)),"")</f>
        <v/>
      </c>
      <c r="R301">
        <f>IFERROR(INDEX(Registre!$B$2:$B$1999,MATCH(R$1&amp;"|"&amp;(ROW()-1),Registre!$AA$2:$AA$1999,0)),"")</f>
        <v/>
      </c>
      <c r="S301">
        <f>IFERROR(INDEX(Registre!$B$2:$B$1999,MATCH(S$1&amp;"|"&amp;(ROW()-1),Registre!$AA$2:$AA$1999,0)),"")</f>
        <v/>
      </c>
      <c r="T301">
        <f>IFERROR(INDEX(Registre!$B$2:$B$1999,MATCH(T$1&amp;"|"&amp;(ROW()-1),Registre!$AA$2:$AA$1999,0)),"")</f>
        <v/>
      </c>
      <c r="U301">
        <f>IFERROR(INDEX(Registre!$B$2:$B$1999,MATCH(U$1&amp;"|"&amp;(ROW()-1),Registre!$AA$2:$AA$1999,0)),"")</f>
        <v/>
      </c>
      <c r="V301">
        <f>IFERROR(INDEX(Registre!$B$2:$B$1999,MATCH(V$1&amp;"|"&amp;(ROW()-1),Registre!$AA$2:$AA$1999,0)),"")</f>
        <v/>
      </c>
    </row>
    <row r="302">
      <c r="O302">
        <f>IFERROR(INDEX(Registre!$B$2:$B$1999,MATCH(O$1&amp;"|"&amp;(ROW()-1),Registre!$AA$2:$AA$1999,0)),"")</f>
        <v/>
      </c>
      <c r="P302">
        <f>IFERROR(INDEX(Registre!$B$2:$B$1999,MATCH(P$1&amp;"|"&amp;(ROW()-1),Registre!$AA$2:$AA$1999,0)),"")</f>
        <v/>
      </c>
      <c r="Q302">
        <f>IFERROR(INDEX(Registre!$B$2:$B$1999,MATCH(Q$1&amp;"|"&amp;(ROW()-1),Registre!$AA$2:$AA$1999,0)),"")</f>
        <v/>
      </c>
      <c r="R302">
        <f>IFERROR(INDEX(Registre!$B$2:$B$1999,MATCH(R$1&amp;"|"&amp;(ROW()-1),Registre!$AA$2:$AA$1999,0)),"")</f>
        <v/>
      </c>
      <c r="S302">
        <f>IFERROR(INDEX(Registre!$B$2:$B$1999,MATCH(S$1&amp;"|"&amp;(ROW()-1),Registre!$AA$2:$AA$1999,0)),"")</f>
        <v/>
      </c>
      <c r="T302">
        <f>IFERROR(INDEX(Registre!$B$2:$B$1999,MATCH(T$1&amp;"|"&amp;(ROW()-1),Registre!$AA$2:$AA$1999,0)),"")</f>
        <v/>
      </c>
      <c r="U302">
        <f>IFERROR(INDEX(Registre!$B$2:$B$1999,MATCH(U$1&amp;"|"&amp;(ROW()-1),Registre!$AA$2:$AA$1999,0)),"")</f>
        <v/>
      </c>
      <c r="V302">
        <f>IFERROR(INDEX(Registre!$B$2:$B$1999,MATCH(V$1&amp;"|"&amp;(ROW()-1),Registre!$AA$2:$AA$1999,0)),"")</f>
        <v/>
      </c>
    </row>
    <row r="303">
      <c r="O303">
        <f>IFERROR(INDEX(Registre!$B$2:$B$1999,MATCH(O$1&amp;"|"&amp;(ROW()-1),Registre!$AA$2:$AA$1999,0)),"")</f>
        <v/>
      </c>
      <c r="P303">
        <f>IFERROR(INDEX(Registre!$B$2:$B$1999,MATCH(P$1&amp;"|"&amp;(ROW()-1),Registre!$AA$2:$AA$1999,0)),"")</f>
        <v/>
      </c>
      <c r="Q303">
        <f>IFERROR(INDEX(Registre!$B$2:$B$1999,MATCH(Q$1&amp;"|"&amp;(ROW()-1),Registre!$AA$2:$AA$1999,0)),"")</f>
        <v/>
      </c>
      <c r="R303">
        <f>IFERROR(INDEX(Registre!$B$2:$B$1999,MATCH(R$1&amp;"|"&amp;(ROW()-1),Registre!$AA$2:$AA$1999,0)),"")</f>
        <v/>
      </c>
      <c r="S303">
        <f>IFERROR(INDEX(Registre!$B$2:$B$1999,MATCH(S$1&amp;"|"&amp;(ROW()-1),Registre!$AA$2:$AA$1999,0)),"")</f>
        <v/>
      </c>
      <c r="T303">
        <f>IFERROR(INDEX(Registre!$B$2:$B$1999,MATCH(T$1&amp;"|"&amp;(ROW()-1),Registre!$AA$2:$AA$1999,0)),"")</f>
        <v/>
      </c>
      <c r="U303">
        <f>IFERROR(INDEX(Registre!$B$2:$B$1999,MATCH(U$1&amp;"|"&amp;(ROW()-1),Registre!$AA$2:$AA$1999,0)),"")</f>
        <v/>
      </c>
      <c r="V303">
        <f>IFERROR(INDEX(Registre!$B$2:$B$1999,MATCH(V$1&amp;"|"&amp;(ROW()-1),Registre!$AA$2:$AA$1999,0)),"")</f>
        <v/>
      </c>
    </row>
    <row r="304">
      <c r="O304">
        <f>IFERROR(INDEX(Registre!$B$2:$B$1999,MATCH(O$1&amp;"|"&amp;(ROW()-1),Registre!$AA$2:$AA$1999,0)),"")</f>
        <v/>
      </c>
      <c r="P304">
        <f>IFERROR(INDEX(Registre!$B$2:$B$1999,MATCH(P$1&amp;"|"&amp;(ROW()-1),Registre!$AA$2:$AA$1999,0)),"")</f>
        <v/>
      </c>
      <c r="Q304">
        <f>IFERROR(INDEX(Registre!$B$2:$B$1999,MATCH(Q$1&amp;"|"&amp;(ROW()-1),Registre!$AA$2:$AA$1999,0)),"")</f>
        <v/>
      </c>
      <c r="R304">
        <f>IFERROR(INDEX(Registre!$B$2:$B$1999,MATCH(R$1&amp;"|"&amp;(ROW()-1),Registre!$AA$2:$AA$1999,0)),"")</f>
        <v/>
      </c>
      <c r="S304">
        <f>IFERROR(INDEX(Registre!$B$2:$B$1999,MATCH(S$1&amp;"|"&amp;(ROW()-1),Registre!$AA$2:$AA$1999,0)),"")</f>
        <v/>
      </c>
      <c r="T304">
        <f>IFERROR(INDEX(Registre!$B$2:$B$1999,MATCH(T$1&amp;"|"&amp;(ROW()-1),Registre!$AA$2:$AA$1999,0)),"")</f>
        <v/>
      </c>
      <c r="U304">
        <f>IFERROR(INDEX(Registre!$B$2:$B$1999,MATCH(U$1&amp;"|"&amp;(ROW()-1),Registre!$AA$2:$AA$1999,0)),"")</f>
        <v/>
      </c>
      <c r="V304">
        <f>IFERROR(INDEX(Registre!$B$2:$B$1999,MATCH(V$1&amp;"|"&amp;(ROW()-1),Registre!$AA$2:$AA$1999,0)),"")</f>
        <v/>
      </c>
    </row>
    <row r="305">
      <c r="O305">
        <f>IFERROR(INDEX(Registre!$B$2:$B$1999,MATCH(O$1&amp;"|"&amp;(ROW()-1),Registre!$AA$2:$AA$1999,0)),"")</f>
        <v/>
      </c>
      <c r="P305">
        <f>IFERROR(INDEX(Registre!$B$2:$B$1999,MATCH(P$1&amp;"|"&amp;(ROW()-1),Registre!$AA$2:$AA$1999,0)),"")</f>
        <v/>
      </c>
      <c r="Q305">
        <f>IFERROR(INDEX(Registre!$B$2:$B$1999,MATCH(Q$1&amp;"|"&amp;(ROW()-1),Registre!$AA$2:$AA$1999,0)),"")</f>
        <v/>
      </c>
      <c r="R305">
        <f>IFERROR(INDEX(Registre!$B$2:$B$1999,MATCH(R$1&amp;"|"&amp;(ROW()-1),Registre!$AA$2:$AA$1999,0)),"")</f>
        <v/>
      </c>
      <c r="S305">
        <f>IFERROR(INDEX(Registre!$B$2:$B$1999,MATCH(S$1&amp;"|"&amp;(ROW()-1),Registre!$AA$2:$AA$1999,0)),"")</f>
        <v/>
      </c>
      <c r="T305">
        <f>IFERROR(INDEX(Registre!$B$2:$B$1999,MATCH(T$1&amp;"|"&amp;(ROW()-1),Registre!$AA$2:$AA$1999,0)),"")</f>
        <v/>
      </c>
      <c r="U305">
        <f>IFERROR(INDEX(Registre!$B$2:$B$1999,MATCH(U$1&amp;"|"&amp;(ROW()-1),Registre!$AA$2:$AA$1999,0)),"")</f>
        <v/>
      </c>
      <c r="V305">
        <f>IFERROR(INDEX(Registre!$B$2:$B$1999,MATCH(V$1&amp;"|"&amp;(ROW()-1),Registre!$AA$2:$AA$1999,0)),"")</f>
        <v/>
      </c>
    </row>
    <row r="306">
      <c r="O306">
        <f>IFERROR(INDEX(Registre!$B$2:$B$1999,MATCH(O$1&amp;"|"&amp;(ROW()-1),Registre!$AA$2:$AA$1999,0)),"")</f>
        <v/>
      </c>
      <c r="P306">
        <f>IFERROR(INDEX(Registre!$B$2:$B$1999,MATCH(P$1&amp;"|"&amp;(ROW()-1),Registre!$AA$2:$AA$1999,0)),"")</f>
        <v/>
      </c>
      <c r="Q306">
        <f>IFERROR(INDEX(Registre!$B$2:$B$1999,MATCH(Q$1&amp;"|"&amp;(ROW()-1),Registre!$AA$2:$AA$1999,0)),"")</f>
        <v/>
      </c>
      <c r="R306">
        <f>IFERROR(INDEX(Registre!$B$2:$B$1999,MATCH(R$1&amp;"|"&amp;(ROW()-1),Registre!$AA$2:$AA$1999,0)),"")</f>
        <v/>
      </c>
      <c r="S306">
        <f>IFERROR(INDEX(Registre!$B$2:$B$1999,MATCH(S$1&amp;"|"&amp;(ROW()-1),Registre!$AA$2:$AA$1999,0)),"")</f>
        <v/>
      </c>
      <c r="T306">
        <f>IFERROR(INDEX(Registre!$B$2:$B$1999,MATCH(T$1&amp;"|"&amp;(ROW()-1),Registre!$AA$2:$AA$1999,0)),"")</f>
        <v/>
      </c>
      <c r="U306">
        <f>IFERROR(INDEX(Registre!$B$2:$B$1999,MATCH(U$1&amp;"|"&amp;(ROW()-1),Registre!$AA$2:$AA$1999,0)),"")</f>
        <v/>
      </c>
      <c r="V306">
        <f>IFERROR(INDEX(Registre!$B$2:$B$1999,MATCH(V$1&amp;"|"&amp;(ROW()-1),Registre!$AA$2:$AA$1999,0)),"")</f>
        <v/>
      </c>
    </row>
    <row r="307">
      <c r="O307">
        <f>IFERROR(INDEX(Registre!$B$2:$B$1999,MATCH(O$1&amp;"|"&amp;(ROW()-1),Registre!$AA$2:$AA$1999,0)),"")</f>
        <v/>
      </c>
      <c r="P307">
        <f>IFERROR(INDEX(Registre!$B$2:$B$1999,MATCH(P$1&amp;"|"&amp;(ROW()-1),Registre!$AA$2:$AA$1999,0)),"")</f>
        <v/>
      </c>
      <c r="Q307">
        <f>IFERROR(INDEX(Registre!$B$2:$B$1999,MATCH(Q$1&amp;"|"&amp;(ROW()-1),Registre!$AA$2:$AA$1999,0)),"")</f>
        <v/>
      </c>
      <c r="R307">
        <f>IFERROR(INDEX(Registre!$B$2:$B$1999,MATCH(R$1&amp;"|"&amp;(ROW()-1),Registre!$AA$2:$AA$1999,0)),"")</f>
        <v/>
      </c>
      <c r="S307">
        <f>IFERROR(INDEX(Registre!$B$2:$B$1999,MATCH(S$1&amp;"|"&amp;(ROW()-1),Registre!$AA$2:$AA$1999,0)),"")</f>
        <v/>
      </c>
      <c r="T307">
        <f>IFERROR(INDEX(Registre!$B$2:$B$1999,MATCH(T$1&amp;"|"&amp;(ROW()-1),Registre!$AA$2:$AA$1999,0)),"")</f>
        <v/>
      </c>
      <c r="U307">
        <f>IFERROR(INDEX(Registre!$B$2:$B$1999,MATCH(U$1&amp;"|"&amp;(ROW()-1),Registre!$AA$2:$AA$1999,0)),"")</f>
        <v/>
      </c>
      <c r="V307">
        <f>IFERROR(INDEX(Registre!$B$2:$B$1999,MATCH(V$1&amp;"|"&amp;(ROW()-1),Registre!$AA$2:$AA$1999,0)),"")</f>
        <v/>
      </c>
    </row>
    <row r="308">
      <c r="O308">
        <f>IFERROR(INDEX(Registre!$B$2:$B$1999,MATCH(O$1&amp;"|"&amp;(ROW()-1),Registre!$AA$2:$AA$1999,0)),"")</f>
        <v/>
      </c>
      <c r="P308">
        <f>IFERROR(INDEX(Registre!$B$2:$B$1999,MATCH(P$1&amp;"|"&amp;(ROW()-1),Registre!$AA$2:$AA$1999,0)),"")</f>
        <v/>
      </c>
      <c r="Q308">
        <f>IFERROR(INDEX(Registre!$B$2:$B$1999,MATCH(Q$1&amp;"|"&amp;(ROW()-1),Registre!$AA$2:$AA$1999,0)),"")</f>
        <v/>
      </c>
      <c r="R308">
        <f>IFERROR(INDEX(Registre!$B$2:$B$1999,MATCH(R$1&amp;"|"&amp;(ROW()-1),Registre!$AA$2:$AA$1999,0)),"")</f>
        <v/>
      </c>
      <c r="S308">
        <f>IFERROR(INDEX(Registre!$B$2:$B$1999,MATCH(S$1&amp;"|"&amp;(ROW()-1),Registre!$AA$2:$AA$1999,0)),"")</f>
        <v/>
      </c>
      <c r="T308">
        <f>IFERROR(INDEX(Registre!$B$2:$B$1999,MATCH(T$1&amp;"|"&amp;(ROW()-1),Registre!$AA$2:$AA$1999,0)),"")</f>
        <v/>
      </c>
      <c r="U308">
        <f>IFERROR(INDEX(Registre!$B$2:$B$1999,MATCH(U$1&amp;"|"&amp;(ROW()-1),Registre!$AA$2:$AA$1999,0)),"")</f>
        <v/>
      </c>
      <c r="V308">
        <f>IFERROR(INDEX(Registre!$B$2:$B$1999,MATCH(V$1&amp;"|"&amp;(ROW()-1),Registre!$AA$2:$AA$1999,0)),"")</f>
        <v/>
      </c>
    </row>
    <row r="309">
      <c r="O309">
        <f>IFERROR(INDEX(Registre!$B$2:$B$1999,MATCH(O$1&amp;"|"&amp;(ROW()-1),Registre!$AA$2:$AA$1999,0)),"")</f>
        <v/>
      </c>
      <c r="P309">
        <f>IFERROR(INDEX(Registre!$B$2:$B$1999,MATCH(P$1&amp;"|"&amp;(ROW()-1),Registre!$AA$2:$AA$1999,0)),"")</f>
        <v/>
      </c>
      <c r="Q309">
        <f>IFERROR(INDEX(Registre!$B$2:$B$1999,MATCH(Q$1&amp;"|"&amp;(ROW()-1),Registre!$AA$2:$AA$1999,0)),"")</f>
        <v/>
      </c>
      <c r="R309">
        <f>IFERROR(INDEX(Registre!$B$2:$B$1999,MATCH(R$1&amp;"|"&amp;(ROW()-1),Registre!$AA$2:$AA$1999,0)),"")</f>
        <v/>
      </c>
      <c r="S309">
        <f>IFERROR(INDEX(Registre!$B$2:$B$1999,MATCH(S$1&amp;"|"&amp;(ROW()-1),Registre!$AA$2:$AA$1999,0)),"")</f>
        <v/>
      </c>
      <c r="T309">
        <f>IFERROR(INDEX(Registre!$B$2:$B$1999,MATCH(T$1&amp;"|"&amp;(ROW()-1),Registre!$AA$2:$AA$1999,0)),"")</f>
        <v/>
      </c>
      <c r="U309">
        <f>IFERROR(INDEX(Registre!$B$2:$B$1999,MATCH(U$1&amp;"|"&amp;(ROW()-1),Registre!$AA$2:$AA$1999,0)),"")</f>
        <v/>
      </c>
      <c r="V309">
        <f>IFERROR(INDEX(Registre!$B$2:$B$1999,MATCH(V$1&amp;"|"&amp;(ROW()-1),Registre!$AA$2:$AA$1999,0)),"")</f>
        <v/>
      </c>
    </row>
    <row r="310">
      <c r="O310">
        <f>IFERROR(INDEX(Registre!$B$2:$B$1999,MATCH(O$1&amp;"|"&amp;(ROW()-1),Registre!$AA$2:$AA$1999,0)),"")</f>
        <v/>
      </c>
      <c r="P310">
        <f>IFERROR(INDEX(Registre!$B$2:$B$1999,MATCH(P$1&amp;"|"&amp;(ROW()-1),Registre!$AA$2:$AA$1999,0)),"")</f>
        <v/>
      </c>
      <c r="Q310">
        <f>IFERROR(INDEX(Registre!$B$2:$B$1999,MATCH(Q$1&amp;"|"&amp;(ROW()-1),Registre!$AA$2:$AA$1999,0)),"")</f>
        <v/>
      </c>
      <c r="R310">
        <f>IFERROR(INDEX(Registre!$B$2:$B$1999,MATCH(R$1&amp;"|"&amp;(ROW()-1),Registre!$AA$2:$AA$1999,0)),"")</f>
        <v/>
      </c>
      <c r="S310">
        <f>IFERROR(INDEX(Registre!$B$2:$B$1999,MATCH(S$1&amp;"|"&amp;(ROW()-1),Registre!$AA$2:$AA$1999,0)),"")</f>
        <v/>
      </c>
      <c r="T310">
        <f>IFERROR(INDEX(Registre!$B$2:$B$1999,MATCH(T$1&amp;"|"&amp;(ROW()-1),Registre!$AA$2:$AA$1999,0)),"")</f>
        <v/>
      </c>
      <c r="U310">
        <f>IFERROR(INDEX(Registre!$B$2:$B$1999,MATCH(U$1&amp;"|"&amp;(ROW()-1),Registre!$AA$2:$AA$1999,0)),"")</f>
        <v/>
      </c>
      <c r="V310">
        <f>IFERROR(INDEX(Registre!$B$2:$B$1999,MATCH(V$1&amp;"|"&amp;(ROW()-1),Registre!$AA$2:$AA$1999,0)),"")</f>
        <v/>
      </c>
    </row>
    <row r="311">
      <c r="O311">
        <f>IFERROR(INDEX(Registre!$B$2:$B$1999,MATCH(O$1&amp;"|"&amp;(ROW()-1),Registre!$AA$2:$AA$1999,0)),"")</f>
        <v/>
      </c>
      <c r="P311">
        <f>IFERROR(INDEX(Registre!$B$2:$B$1999,MATCH(P$1&amp;"|"&amp;(ROW()-1),Registre!$AA$2:$AA$1999,0)),"")</f>
        <v/>
      </c>
      <c r="Q311">
        <f>IFERROR(INDEX(Registre!$B$2:$B$1999,MATCH(Q$1&amp;"|"&amp;(ROW()-1),Registre!$AA$2:$AA$1999,0)),"")</f>
        <v/>
      </c>
      <c r="R311">
        <f>IFERROR(INDEX(Registre!$B$2:$B$1999,MATCH(R$1&amp;"|"&amp;(ROW()-1),Registre!$AA$2:$AA$1999,0)),"")</f>
        <v/>
      </c>
      <c r="S311">
        <f>IFERROR(INDEX(Registre!$B$2:$B$1999,MATCH(S$1&amp;"|"&amp;(ROW()-1),Registre!$AA$2:$AA$1999,0)),"")</f>
        <v/>
      </c>
      <c r="T311">
        <f>IFERROR(INDEX(Registre!$B$2:$B$1999,MATCH(T$1&amp;"|"&amp;(ROW()-1),Registre!$AA$2:$AA$1999,0)),"")</f>
        <v/>
      </c>
      <c r="U311">
        <f>IFERROR(INDEX(Registre!$B$2:$B$1999,MATCH(U$1&amp;"|"&amp;(ROW()-1),Registre!$AA$2:$AA$1999,0)),"")</f>
        <v/>
      </c>
      <c r="V311">
        <f>IFERROR(INDEX(Registre!$B$2:$B$1999,MATCH(V$1&amp;"|"&amp;(ROW()-1),Registre!$AA$2:$AA$1999,0)),"")</f>
        <v/>
      </c>
    </row>
    <row r="312">
      <c r="O312">
        <f>IFERROR(INDEX(Registre!$B$2:$B$1999,MATCH(O$1&amp;"|"&amp;(ROW()-1),Registre!$AA$2:$AA$1999,0)),"")</f>
        <v/>
      </c>
      <c r="P312">
        <f>IFERROR(INDEX(Registre!$B$2:$B$1999,MATCH(P$1&amp;"|"&amp;(ROW()-1),Registre!$AA$2:$AA$1999,0)),"")</f>
        <v/>
      </c>
      <c r="Q312">
        <f>IFERROR(INDEX(Registre!$B$2:$B$1999,MATCH(Q$1&amp;"|"&amp;(ROW()-1),Registre!$AA$2:$AA$1999,0)),"")</f>
        <v/>
      </c>
      <c r="R312">
        <f>IFERROR(INDEX(Registre!$B$2:$B$1999,MATCH(R$1&amp;"|"&amp;(ROW()-1),Registre!$AA$2:$AA$1999,0)),"")</f>
        <v/>
      </c>
      <c r="S312">
        <f>IFERROR(INDEX(Registre!$B$2:$B$1999,MATCH(S$1&amp;"|"&amp;(ROW()-1),Registre!$AA$2:$AA$1999,0)),"")</f>
        <v/>
      </c>
      <c r="T312">
        <f>IFERROR(INDEX(Registre!$B$2:$B$1999,MATCH(T$1&amp;"|"&amp;(ROW()-1),Registre!$AA$2:$AA$1999,0)),"")</f>
        <v/>
      </c>
      <c r="U312">
        <f>IFERROR(INDEX(Registre!$B$2:$B$1999,MATCH(U$1&amp;"|"&amp;(ROW()-1),Registre!$AA$2:$AA$1999,0)),"")</f>
        <v/>
      </c>
      <c r="V312">
        <f>IFERROR(INDEX(Registre!$B$2:$B$1999,MATCH(V$1&amp;"|"&amp;(ROW()-1),Registre!$AA$2:$AA$1999,0)),"")</f>
        <v/>
      </c>
    </row>
    <row r="313">
      <c r="O313">
        <f>IFERROR(INDEX(Registre!$B$2:$B$1999,MATCH(O$1&amp;"|"&amp;(ROW()-1),Registre!$AA$2:$AA$1999,0)),"")</f>
        <v/>
      </c>
      <c r="P313">
        <f>IFERROR(INDEX(Registre!$B$2:$B$1999,MATCH(P$1&amp;"|"&amp;(ROW()-1),Registre!$AA$2:$AA$1999,0)),"")</f>
        <v/>
      </c>
      <c r="Q313">
        <f>IFERROR(INDEX(Registre!$B$2:$B$1999,MATCH(Q$1&amp;"|"&amp;(ROW()-1),Registre!$AA$2:$AA$1999,0)),"")</f>
        <v/>
      </c>
      <c r="R313">
        <f>IFERROR(INDEX(Registre!$B$2:$B$1999,MATCH(R$1&amp;"|"&amp;(ROW()-1),Registre!$AA$2:$AA$1999,0)),"")</f>
        <v/>
      </c>
      <c r="S313">
        <f>IFERROR(INDEX(Registre!$B$2:$B$1999,MATCH(S$1&amp;"|"&amp;(ROW()-1),Registre!$AA$2:$AA$1999,0)),"")</f>
        <v/>
      </c>
      <c r="T313">
        <f>IFERROR(INDEX(Registre!$B$2:$B$1999,MATCH(T$1&amp;"|"&amp;(ROW()-1),Registre!$AA$2:$AA$1999,0)),"")</f>
        <v/>
      </c>
      <c r="U313">
        <f>IFERROR(INDEX(Registre!$B$2:$B$1999,MATCH(U$1&amp;"|"&amp;(ROW()-1),Registre!$AA$2:$AA$1999,0)),"")</f>
        <v/>
      </c>
      <c r="V313">
        <f>IFERROR(INDEX(Registre!$B$2:$B$1999,MATCH(V$1&amp;"|"&amp;(ROW()-1),Registre!$AA$2:$AA$1999,0)),"")</f>
        <v/>
      </c>
    </row>
    <row r="314">
      <c r="O314">
        <f>IFERROR(INDEX(Registre!$B$2:$B$1999,MATCH(O$1&amp;"|"&amp;(ROW()-1),Registre!$AA$2:$AA$1999,0)),"")</f>
        <v/>
      </c>
      <c r="P314">
        <f>IFERROR(INDEX(Registre!$B$2:$B$1999,MATCH(P$1&amp;"|"&amp;(ROW()-1),Registre!$AA$2:$AA$1999,0)),"")</f>
        <v/>
      </c>
      <c r="Q314">
        <f>IFERROR(INDEX(Registre!$B$2:$B$1999,MATCH(Q$1&amp;"|"&amp;(ROW()-1),Registre!$AA$2:$AA$1999,0)),"")</f>
        <v/>
      </c>
      <c r="R314">
        <f>IFERROR(INDEX(Registre!$B$2:$B$1999,MATCH(R$1&amp;"|"&amp;(ROW()-1),Registre!$AA$2:$AA$1999,0)),"")</f>
        <v/>
      </c>
      <c r="S314">
        <f>IFERROR(INDEX(Registre!$B$2:$B$1999,MATCH(S$1&amp;"|"&amp;(ROW()-1),Registre!$AA$2:$AA$1999,0)),"")</f>
        <v/>
      </c>
      <c r="T314">
        <f>IFERROR(INDEX(Registre!$B$2:$B$1999,MATCH(T$1&amp;"|"&amp;(ROW()-1),Registre!$AA$2:$AA$1999,0)),"")</f>
        <v/>
      </c>
      <c r="U314">
        <f>IFERROR(INDEX(Registre!$B$2:$B$1999,MATCH(U$1&amp;"|"&amp;(ROW()-1),Registre!$AA$2:$AA$1999,0)),"")</f>
        <v/>
      </c>
      <c r="V314">
        <f>IFERROR(INDEX(Registre!$B$2:$B$1999,MATCH(V$1&amp;"|"&amp;(ROW()-1),Registre!$AA$2:$AA$1999,0)),"")</f>
        <v/>
      </c>
    </row>
    <row r="315">
      <c r="O315">
        <f>IFERROR(INDEX(Registre!$B$2:$B$1999,MATCH(O$1&amp;"|"&amp;(ROW()-1),Registre!$AA$2:$AA$1999,0)),"")</f>
        <v/>
      </c>
      <c r="P315">
        <f>IFERROR(INDEX(Registre!$B$2:$B$1999,MATCH(P$1&amp;"|"&amp;(ROW()-1),Registre!$AA$2:$AA$1999,0)),"")</f>
        <v/>
      </c>
      <c r="Q315">
        <f>IFERROR(INDEX(Registre!$B$2:$B$1999,MATCH(Q$1&amp;"|"&amp;(ROW()-1),Registre!$AA$2:$AA$1999,0)),"")</f>
        <v/>
      </c>
      <c r="R315">
        <f>IFERROR(INDEX(Registre!$B$2:$B$1999,MATCH(R$1&amp;"|"&amp;(ROW()-1),Registre!$AA$2:$AA$1999,0)),"")</f>
        <v/>
      </c>
      <c r="S315">
        <f>IFERROR(INDEX(Registre!$B$2:$B$1999,MATCH(S$1&amp;"|"&amp;(ROW()-1),Registre!$AA$2:$AA$1999,0)),"")</f>
        <v/>
      </c>
      <c r="T315">
        <f>IFERROR(INDEX(Registre!$B$2:$B$1999,MATCH(T$1&amp;"|"&amp;(ROW()-1),Registre!$AA$2:$AA$1999,0)),"")</f>
        <v/>
      </c>
      <c r="U315">
        <f>IFERROR(INDEX(Registre!$B$2:$B$1999,MATCH(U$1&amp;"|"&amp;(ROW()-1),Registre!$AA$2:$AA$1999,0)),"")</f>
        <v/>
      </c>
      <c r="V315">
        <f>IFERROR(INDEX(Registre!$B$2:$B$1999,MATCH(V$1&amp;"|"&amp;(ROW()-1),Registre!$AA$2:$AA$1999,0)),"")</f>
        <v/>
      </c>
    </row>
    <row r="316">
      <c r="O316">
        <f>IFERROR(INDEX(Registre!$B$2:$B$1999,MATCH(O$1&amp;"|"&amp;(ROW()-1),Registre!$AA$2:$AA$1999,0)),"")</f>
        <v/>
      </c>
      <c r="P316">
        <f>IFERROR(INDEX(Registre!$B$2:$B$1999,MATCH(P$1&amp;"|"&amp;(ROW()-1),Registre!$AA$2:$AA$1999,0)),"")</f>
        <v/>
      </c>
      <c r="Q316">
        <f>IFERROR(INDEX(Registre!$B$2:$B$1999,MATCH(Q$1&amp;"|"&amp;(ROW()-1),Registre!$AA$2:$AA$1999,0)),"")</f>
        <v/>
      </c>
      <c r="R316">
        <f>IFERROR(INDEX(Registre!$B$2:$B$1999,MATCH(R$1&amp;"|"&amp;(ROW()-1),Registre!$AA$2:$AA$1999,0)),"")</f>
        <v/>
      </c>
      <c r="S316">
        <f>IFERROR(INDEX(Registre!$B$2:$B$1999,MATCH(S$1&amp;"|"&amp;(ROW()-1),Registre!$AA$2:$AA$1999,0)),"")</f>
        <v/>
      </c>
      <c r="T316">
        <f>IFERROR(INDEX(Registre!$B$2:$B$1999,MATCH(T$1&amp;"|"&amp;(ROW()-1),Registre!$AA$2:$AA$1999,0)),"")</f>
        <v/>
      </c>
      <c r="U316">
        <f>IFERROR(INDEX(Registre!$B$2:$B$1999,MATCH(U$1&amp;"|"&amp;(ROW()-1),Registre!$AA$2:$AA$1999,0)),"")</f>
        <v/>
      </c>
      <c r="V316">
        <f>IFERROR(INDEX(Registre!$B$2:$B$1999,MATCH(V$1&amp;"|"&amp;(ROW()-1),Registre!$AA$2:$AA$1999,0)),"")</f>
        <v/>
      </c>
    </row>
    <row r="317">
      <c r="O317">
        <f>IFERROR(INDEX(Registre!$B$2:$B$1999,MATCH(O$1&amp;"|"&amp;(ROW()-1),Registre!$AA$2:$AA$1999,0)),"")</f>
        <v/>
      </c>
      <c r="P317">
        <f>IFERROR(INDEX(Registre!$B$2:$B$1999,MATCH(P$1&amp;"|"&amp;(ROW()-1),Registre!$AA$2:$AA$1999,0)),"")</f>
        <v/>
      </c>
      <c r="Q317">
        <f>IFERROR(INDEX(Registre!$B$2:$B$1999,MATCH(Q$1&amp;"|"&amp;(ROW()-1),Registre!$AA$2:$AA$1999,0)),"")</f>
        <v/>
      </c>
      <c r="R317">
        <f>IFERROR(INDEX(Registre!$B$2:$B$1999,MATCH(R$1&amp;"|"&amp;(ROW()-1),Registre!$AA$2:$AA$1999,0)),"")</f>
        <v/>
      </c>
      <c r="S317">
        <f>IFERROR(INDEX(Registre!$B$2:$B$1999,MATCH(S$1&amp;"|"&amp;(ROW()-1),Registre!$AA$2:$AA$1999,0)),"")</f>
        <v/>
      </c>
      <c r="T317">
        <f>IFERROR(INDEX(Registre!$B$2:$B$1999,MATCH(T$1&amp;"|"&amp;(ROW()-1),Registre!$AA$2:$AA$1999,0)),"")</f>
        <v/>
      </c>
      <c r="U317">
        <f>IFERROR(INDEX(Registre!$B$2:$B$1999,MATCH(U$1&amp;"|"&amp;(ROW()-1),Registre!$AA$2:$AA$1999,0)),"")</f>
        <v/>
      </c>
      <c r="V317">
        <f>IFERROR(INDEX(Registre!$B$2:$B$1999,MATCH(V$1&amp;"|"&amp;(ROW()-1),Registre!$AA$2:$AA$1999,0)),"")</f>
        <v/>
      </c>
    </row>
    <row r="318">
      <c r="O318">
        <f>IFERROR(INDEX(Registre!$B$2:$B$1999,MATCH(O$1&amp;"|"&amp;(ROW()-1),Registre!$AA$2:$AA$1999,0)),"")</f>
        <v/>
      </c>
      <c r="P318">
        <f>IFERROR(INDEX(Registre!$B$2:$B$1999,MATCH(P$1&amp;"|"&amp;(ROW()-1),Registre!$AA$2:$AA$1999,0)),"")</f>
        <v/>
      </c>
      <c r="Q318">
        <f>IFERROR(INDEX(Registre!$B$2:$B$1999,MATCH(Q$1&amp;"|"&amp;(ROW()-1),Registre!$AA$2:$AA$1999,0)),"")</f>
        <v/>
      </c>
      <c r="R318">
        <f>IFERROR(INDEX(Registre!$B$2:$B$1999,MATCH(R$1&amp;"|"&amp;(ROW()-1),Registre!$AA$2:$AA$1999,0)),"")</f>
        <v/>
      </c>
      <c r="S318">
        <f>IFERROR(INDEX(Registre!$B$2:$B$1999,MATCH(S$1&amp;"|"&amp;(ROW()-1),Registre!$AA$2:$AA$1999,0)),"")</f>
        <v/>
      </c>
      <c r="T318">
        <f>IFERROR(INDEX(Registre!$B$2:$B$1999,MATCH(T$1&amp;"|"&amp;(ROW()-1),Registre!$AA$2:$AA$1999,0)),"")</f>
        <v/>
      </c>
      <c r="U318">
        <f>IFERROR(INDEX(Registre!$B$2:$B$1999,MATCH(U$1&amp;"|"&amp;(ROW()-1),Registre!$AA$2:$AA$1999,0)),"")</f>
        <v/>
      </c>
      <c r="V318">
        <f>IFERROR(INDEX(Registre!$B$2:$B$1999,MATCH(V$1&amp;"|"&amp;(ROW()-1),Registre!$AA$2:$AA$1999,0)),"")</f>
        <v/>
      </c>
    </row>
    <row r="319">
      <c r="O319">
        <f>IFERROR(INDEX(Registre!$B$2:$B$1999,MATCH(O$1&amp;"|"&amp;(ROW()-1),Registre!$AA$2:$AA$1999,0)),"")</f>
        <v/>
      </c>
      <c r="P319">
        <f>IFERROR(INDEX(Registre!$B$2:$B$1999,MATCH(P$1&amp;"|"&amp;(ROW()-1),Registre!$AA$2:$AA$1999,0)),"")</f>
        <v/>
      </c>
      <c r="Q319">
        <f>IFERROR(INDEX(Registre!$B$2:$B$1999,MATCH(Q$1&amp;"|"&amp;(ROW()-1),Registre!$AA$2:$AA$1999,0)),"")</f>
        <v/>
      </c>
      <c r="R319">
        <f>IFERROR(INDEX(Registre!$B$2:$B$1999,MATCH(R$1&amp;"|"&amp;(ROW()-1),Registre!$AA$2:$AA$1999,0)),"")</f>
        <v/>
      </c>
      <c r="S319">
        <f>IFERROR(INDEX(Registre!$B$2:$B$1999,MATCH(S$1&amp;"|"&amp;(ROW()-1),Registre!$AA$2:$AA$1999,0)),"")</f>
        <v/>
      </c>
      <c r="T319">
        <f>IFERROR(INDEX(Registre!$B$2:$B$1999,MATCH(T$1&amp;"|"&amp;(ROW()-1),Registre!$AA$2:$AA$1999,0)),"")</f>
        <v/>
      </c>
      <c r="U319">
        <f>IFERROR(INDEX(Registre!$B$2:$B$1999,MATCH(U$1&amp;"|"&amp;(ROW()-1),Registre!$AA$2:$AA$1999,0)),"")</f>
        <v/>
      </c>
      <c r="V319">
        <f>IFERROR(INDEX(Registre!$B$2:$B$1999,MATCH(V$1&amp;"|"&amp;(ROW()-1),Registre!$AA$2:$AA$1999,0)),"")</f>
        <v/>
      </c>
    </row>
    <row r="320">
      <c r="O320">
        <f>IFERROR(INDEX(Registre!$B$2:$B$1999,MATCH(O$1&amp;"|"&amp;(ROW()-1),Registre!$AA$2:$AA$1999,0)),"")</f>
        <v/>
      </c>
      <c r="P320">
        <f>IFERROR(INDEX(Registre!$B$2:$B$1999,MATCH(P$1&amp;"|"&amp;(ROW()-1),Registre!$AA$2:$AA$1999,0)),"")</f>
        <v/>
      </c>
      <c r="Q320">
        <f>IFERROR(INDEX(Registre!$B$2:$B$1999,MATCH(Q$1&amp;"|"&amp;(ROW()-1),Registre!$AA$2:$AA$1999,0)),"")</f>
        <v/>
      </c>
      <c r="R320">
        <f>IFERROR(INDEX(Registre!$B$2:$B$1999,MATCH(R$1&amp;"|"&amp;(ROW()-1),Registre!$AA$2:$AA$1999,0)),"")</f>
        <v/>
      </c>
      <c r="S320">
        <f>IFERROR(INDEX(Registre!$B$2:$B$1999,MATCH(S$1&amp;"|"&amp;(ROW()-1),Registre!$AA$2:$AA$1999,0)),"")</f>
        <v/>
      </c>
      <c r="T320">
        <f>IFERROR(INDEX(Registre!$B$2:$B$1999,MATCH(T$1&amp;"|"&amp;(ROW()-1),Registre!$AA$2:$AA$1999,0)),"")</f>
        <v/>
      </c>
      <c r="U320">
        <f>IFERROR(INDEX(Registre!$B$2:$B$1999,MATCH(U$1&amp;"|"&amp;(ROW()-1),Registre!$AA$2:$AA$1999,0)),"")</f>
        <v/>
      </c>
      <c r="V320">
        <f>IFERROR(INDEX(Registre!$B$2:$B$1999,MATCH(V$1&amp;"|"&amp;(ROW()-1),Registre!$AA$2:$AA$1999,0)),"")</f>
        <v/>
      </c>
    </row>
    <row r="321">
      <c r="O321">
        <f>IFERROR(INDEX(Registre!$B$2:$B$1999,MATCH(O$1&amp;"|"&amp;(ROW()-1),Registre!$AA$2:$AA$1999,0)),"")</f>
        <v/>
      </c>
      <c r="P321">
        <f>IFERROR(INDEX(Registre!$B$2:$B$1999,MATCH(P$1&amp;"|"&amp;(ROW()-1),Registre!$AA$2:$AA$1999,0)),"")</f>
        <v/>
      </c>
      <c r="Q321">
        <f>IFERROR(INDEX(Registre!$B$2:$B$1999,MATCH(Q$1&amp;"|"&amp;(ROW()-1),Registre!$AA$2:$AA$1999,0)),"")</f>
        <v/>
      </c>
      <c r="R321">
        <f>IFERROR(INDEX(Registre!$B$2:$B$1999,MATCH(R$1&amp;"|"&amp;(ROW()-1),Registre!$AA$2:$AA$1999,0)),"")</f>
        <v/>
      </c>
      <c r="S321">
        <f>IFERROR(INDEX(Registre!$B$2:$B$1999,MATCH(S$1&amp;"|"&amp;(ROW()-1),Registre!$AA$2:$AA$1999,0)),"")</f>
        <v/>
      </c>
      <c r="T321">
        <f>IFERROR(INDEX(Registre!$B$2:$B$1999,MATCH(T$1&amp;"|"&amp;(ROW()-1),Registre!$AA$2:$AA$1999,0)),"")</f>
        <v/>
      </c>
      <c r="U321">
        <f>IFERROR(INDEX(Registre!$B$2:$B$1999,MATCH(U$1&amp;"|"&amp;(ROW()-1),Registre!$AA$2:$AA$1999,0)),"")</f>
        <v/>
      </c>
      <c r="V321">
        <f>IFERROR(INDEX(Registre!$B$2:$B$1999,MATCH(V$1&amp;"|"&amp;(ROW()-1),Registre!$AA$2:$AA$1999,0)),"")</f>
        <v/>
      </c>
    </row>
    <row r="322">
      <c r="O322">
        <f>IFERROR(INDEX(Registre!$B$2:$B$1999,MATCH(O$1&amp;"|"&amp;(ROW()-1),Registre!$AA$2:$AA$1999,0)),"")</f>
        <v/>
      </c>
      <c r="P322">
        <f>IFERROR(INDEX(Registre!$B$2:$B$1999,MATCH(P$1&amp;"|"&amp;(ROW()-1),Registre!$AA$2:$AA$1999,0)),"")</f>
        <v/>
      </c>
      <c r="Q322">
        <f>IFERROR(INDEX(Registre!$B$2:$B$1999,MATCH(Q$1&amp;"|"&amp;(ROW()-1),Registre!$AA$2:$AA$1999,0)),"")</f>
        <v/>
      </c>
      <c r="R322">
        <f>IFERROR(INDEX(Registre!$B$2:$B$1999,MATCH(R$1&amp;"|"&amp;(ROW()-1),Registre!$AA$2:$AA$1999,0)),"")</f>
        <v/>
      </c>
      <c r="S322">
        <f>IFERROR(INDEX(Registre!$B$2:$B$1999,MATCH(S$1&amp;"|"&amp;(ROW()-1),Registre!$AA$2:$AA$1999,0)),"")</f>
        <v/>
      </c>
      <c r="T322">
        <f>IFERROR(INDEX(Registre!$B$2:$B$1999,MATCH(T$1&amp;"|"&amp;(ROW()-1),Registre!$AA$2:$AA$1999,0)),"")</f>
        <v/>
      </c>
      <c r="U322">
        <f>IFERROR(INDEX(Registre!$B$2:$B$1999,MATCH(U$1&amp;"|"&amp;(ROW()-1),Registre!$AA$2:$AA$1999,0)),"")</f>
        <v/>
      </c>
      <c r="V322">
        <f>IFERROR(INDEX(Registre!$B$2:$B$1999,MATCH(V$1&amp;"|"&amp;(ROW()-1),Registre!$AA$2:$AA$1999,0)),"")</f>
        <v/>
      </c>
    </row>
    <row r="323">
      <c r="O323">
        <f>IFERROR(INDEX(Registre!$B$2:$B$1999,MATCH(O$1&amp;"|"&amp;(ROW()-1),Registre!$AA$2:$AA$1999,0)),"")</f>
        <v/>
      </c>
      <c r="P323">
        <f>IFERROR(INDEX(Registre!$B$2:$B$1999,MATCH(P$1&amp;"|"&amp;(ROW()-1),Registre!$AA$2:$AA$1999,0)),"")</f>
        <v/>
      </c>
      <c r="Q323">
        <f>IFERROR(INDEX(Registre!$B$2:$B$1999,MATCH(Q$1&amp;"|"&amp;(ROW()-1),Registre!$AA$2:$AA$1999,0)),"")</f>
        <v/>
      </c>
      <c r="R323">
        <f>IFERROR(INDEX(Registre!$B$2:$B$1999,MATCH(R$1&amp;"|"&amp;(ROW()-1),Registre!$AA$2:$AA$1999,0)),"")</f>
        <v/>
      </c>
      <c r="S323">
        <f>IFERROR(INDEX(Registre!$B$2:$B$1999,MATCH(S$1&amp;"|"&amp;(ROW()-1),Registre!$AA$2:$AA$1999,0)),"")</f>
        <v/>
      </c>
      <c r="T323">
        <f>IFERROR(INDEX(Registre!$B$2:$B$1999,MATCH(T$1&amp;"|"&amp;(ROW()-1),Registre!$AA$2:$AA$1999,0)),"")</f>
        <v/>
      </c>
      <c r="U323">
        <f>IFERROR(INDEX(Registre!$B$2:$B$1999,MATCH(U$1&amp;"|"&amp;(ROW()-1),Registre!$AA$2:$AA$1999,0)),"")</f>
        <v/>
      </c>
      <c r="V323">
        <f>IFERROR(INDEX(Registre!$B$2:$B$1999,MATCH(V$1&amp;"|"&amp;(ROW()-1),Registre!$AA$2:$AA$1999,0)),"")</f>
        <v/>
      </c>
    </row>
    <row r="324">
      <c r="O324">
        <f>IFERROR(INDEX(Registre!$B$2:$B$1999,MATCH(O$1&amp;"|"&amp;(ROW()-1),Registre!$AA$2:$AA$1999,0)),"")</f>
        <v/>
      </c>
      <c r="P324">
        <f>IFERROR(INDEX(Registre!$B$2:$B$1999,MATCH(P$1&amp;"|"&amp;(ROW()-1),Registre!$AA$2:$AA$1999,0)),"")</f>
        <v/>
      </c>
      <c r="Q324">
        <f>IFERROR(INDEX(Registre!$B$2:$B$1999,MATCH(Q$1&amp;"|"&amp;(ROW()-1),Registre!$AA$2:$AA$1999,0)),"")</f>
        <v/>
      </c>
      <c r="R324">
        <f>IFERROR(INDEX(Registre!$B$2:$B$1999,MATCH(R$1&amp;"|"&amp;(ROW()-1),Registre!$AA$2:$AA$1999,0)),"")</f>
        <v/>
      </c>
      <c r="S324">
        <f>IFERROR(INDEX(Registre!$B$2:$B$1999,MATCH(S$1&amp;"|"&amp;(ROW()-1),Registre!$AA$2:$AA$1999,0)),"")</f>
        <v/>
      </c>
      <c r="T324">
        <f>IFERROR(INDEX(Registre!$B$2:$B$1999,MATCH(T$1&amp;"|"&amp;(ROW()-1),Registre!$AA$2:$AA$1999,0)),"")</f>
        <v/>
      </c>
      <c r="U324">
        <f>IFERROR(INDEX(Registre!$B$2:$B$1999,MATCH(U$1&amp;"|"&amp;(ROW()-1),Registre!$AA$2:$AA$1999,0)),"")</f>
        <v/>
      </c>
      <c r="V324">
        <f>IFERROR(INDEX(Registre!$B$2:$B$1999,MATCH(V$1&amp;"|"&amp;(ROW()-1),Registre!$AA$2:$AA$1999,0)),"")</f>
        <v/>
      </c>
    </row>
    <row r="325">
      <c r="O325">
        <f>IFERROR(INDEX(Registre!$B$2:$B$1999,MATCH(O$1&amp;"|"&amp;(ROW()-1),Registre!$AA$2:$AA$1999,0)),"")</f>
        <v/>
      </c>
      <c r="P325">
        <f>IFERROR(INDEX(Registre!$B$2:$B$1999,MATCH(P$1&amp;"|"&amp;(ROW()-1),Registre!$AA$2:$AA$1999,0)),"")</f>
        <v/>
      </c>
      <c r="Q325">
        <f>IFERROR(INDEX(Registre!$B$2:$B$1999,MATCH(Q$1&amp;"|"&amp;(ROW()-1),Registre!$AA$2:$AA$1999,0)),"")</f>
        <v/>
      </c>
      <c r="R325">
        <f>IFERROR(INDEX(Registre!$B$2:$B$1999,MATCH(R$1&amp;"|"&amp;(ROW()-1),Registre!$AA$2:$AA$1999,0)),"")</f>
        <v/>
      </c>
      <c r="S325">
        <f>IFERROR(INDEX(Registre!$B$2:$B$1999,MATCH(S$1&amp;"|"&amp;(ROW()-1),Registre!$AA$2:$AA$1999,0)),"")</f>
        <v/>
      </c>
      <c r="T325">
        <f>IFERROR(INDEX(Registre!$B$2:$B$1999,MATCH(T$1&amp;"|"&amp;(ROW()-1),Registre!$AA$2:$AA$1999,0)),"")</f>
        <v/>
      </c>
      <c r="U325">
        <f>IFERROR(INDEX(Registre!$B$2:$B$1999,MATCH(U$1&amp;"|"&amp;(ROW()-1),Registre!$AA$2:$AA$1999,0)),"")</f>
        <v/>
      </c>
      <c r="V325">
        <f>IFERROR(INDEX(Registre!$B$2:$B$1999,MATCH(V$1&amp;"|"&amp;(ROW()-1),Registre!$AA$2:$AA$1999,0)),"")</f>
        <v/>
      </c>
    </row>
    <row r="326">
      <c r="O326">
        <f>IFERROR(INDEX(Registre!$B$2:$B$1999,MATCH(O$1&amp;"|"&amp;(ROW()-1),Registre!$AA$2:$AA$1999,0)),"")</f>
        <v/>
      </c>
      <c r="P326">
        <f>IFERROR(INDEX(Registre!$B$2:$B$1999,MATCH(P$1&amp;"|"&amp;(ROW()-1),Registre!$AA$2:$AA$1999,0)),"")</f>
        <v/>
      </c>
      <c r="Q326">
        <f>IFERROR(INDEX(Registre!$B$2:$B$1999,MATCH(Q$1&amp;"|"&amp;(ROW()-1),Registre!$AA$2:$AA$1999,0)),"")</f>
        <v/>
      </c>
      <c r="R326">
        <f>IFERROR(INDEX(Registre!$B$2:$B$1999,MATCH(R$1&amp;"|"&amp;(ROW()-1),Registre!$AA$2:$AA$1999,0)),"")</f>
        <v/>
      </c>
      <c r="S326">
        <f>IFERROR(INDEX(Registre!$B$2:$B$1999,MATCH(S$1&amp;"|"&amp;(ROW()-1),Registre!$AA$2:$AA$1999,0)),"")</f>
        <v/>
      </c>
      <c r="T326">
        <f>IFERROR(INDEX(Registre!$B$2:$B$1999,MATCH(T$1&amp;"|"&amp;(ROW()-1),Registre!$AA$2:$AA$1999,0)),"")</f>
        <v/>
      </c>
      <c r="U326">
        <f>IFERROR(INDEX(Registre!$B$2:$B$1999,MATCH(U$1&amp;"|"&amp;(ROW()-1),Registre!$AA$2:$AA$1999,0)),"")</f>
        <v/>
      </c>
      <c r="V326">
        <f>IFERROR(INDEX(Registre!$B$2:$B$1999,MATCH(V$1&amp;"|"&amp;(ROW()-1),Registre!$AA$2:$AA$1999,0)),"")</f>
        <v/>
      </c>
    </row>
    <row r="327">
      <c r="O327">
        <f>IFERROR(INDEX(Registre!$B$2:$B$1999,MATCH(O$1&amp;"|"&amp;(ROW()-1),Registre!$AA$2:$AA$1999,0)),"")</f>
        <v/>
      </c>
      <c r="P327">
        <f>IFERROR(INDEX(Registre!$B$2:$B$1999,MATCH(P$1&amp;"|"&amp;(ROW()-1),Registre!$AA$2:$AA$1999,0)),"")</f>
        <v/>
      </c>
      <c r="Q327">
        <f>IFERROR(INDEX(Registre!$B$2:$B$1999,MATCH(Q$1&amp;"|"&amp;(ROW()-1),Registre!$AA$2:$AA$1999,0)),"")</f>
        <v/>
      </c>
      <c r="R327">
        <f>IFERROR(INDEX(Registre!$B$2:$B$1999,MATCH(R$1&amp;"|"&amp;(ROW()-1),Registre!$AA$2:$AA$1999,0)),"")</f>
        <v/>
      </c>
      <c r="S327">
        <f>IFERROR(INDEX(Registre!$B$2:$B$1999,MATCH(S$1&amp;"|"&amp;(ROW()-1),Registre!$AA$2:$AA$1999,0)),"")</f>
        <v/>
      </c>
      <c r="T327">
        <f>IFERROR(INDEX(Registre!$B$2:$B$1999,MATCH(T$1&amp;"|"&amp;(ROW()-1),Registre!$AA$2:$AA$1999,0)),"")</f>
        <v/>
      </c>
      <c r="U327">
        <f>IFERROR(INDEX(Registre!$B$2:$B$1999,MATCH(U$1&amp;"|"&amp;(ROW()-1),Registre!$AA$2:$AA$1999,0)),"")</f>
        <v/>
      </c>
      <c r="V327">
        <f>IFERROR(INDEX(Registre!$B$2:$B$1999,MATCH(V$1&amp;"|"&amp;(ROW()-1),Registre!$AA$2:$AA$1999,0)),"")</f>
        <v/>
      </c>
    </row>
    <row r="328">
      <c r="O328">
        <f>IFERROR(INDEX(Registre!$B$2:$B$1999,MATCH(O$1&amp;"|"&amp;(ROW()-1),Registre!$AA$2:$AA$1999,0)),"")</f>
        <v/>
      </c>
      <c r="P328">
        <f>IFERROR(INDEX(Registre!$B$2:$B$1999,MATCH(P$1&amp;"|"&amp;(ROW()-1),Registre!$AA$2:$AA$1999,0)),"")</f>
        <v/>
      </c>
      <c r="Q328">
        <f>IFERROR(INDEX(Registre!$B$2:$B$1999,MATCH(Q$1&amp;"|"&amp;(ROW()-1),Registre!$AA$2:$AA$1999,0)),"")</f>
        <v/>
      </c>
      <c r="R328">
        <f>IFERROR(INDEX(Registre!$B$2:$B$1999,MATCH(R$1&amp;"|"&amp;(ROW()-1),Registre!$AA$2:$AA$1999,0)),"")</f>
        <v/>
      </c>
      <c r="S328">
        <f>IFERROR(INDEX(Registre!$B$2:$B$1999,MATCH(S$1&amp;"|"&amp;(ROW()-1),Registre!$AA$2:$AA$1999,0)),"")</f>
        <v/>
      </c>
      <c r="T328">
        <f>IFERROR(INDEX(Registre!$B$2:$B$1999,MATCH(T$1&amp;"|"&amp;(ROW()-1),Registre!$AA$2:$AA$1999,0)),"")</f>
        <v/>
      </c>
      <c r="U328">
        <f>IFERROR(INDEX(Registre!$B$2:$B$1999,MATCH(U$1&amp;"|"&amp;(ROW()-1),Registre!$AA$2:$AA$1999,0)),"")</f>
        <v/>
      </c>
      <c r="V328">
        <f>IFERROR(INDEX(Registre!$B$2:$B$1999,MATCH(V$1&amp;"|"&amp;(ROW()-1),Registre!$AA$2:$AA$1999,0)),"")</f>
        <v/>
      </c>
    </row>
    <row r="329">
      <c r="O329">
        <f>IFERROR(INDEX(Registre!$B$2:$B$1999,MATCH(O$1&amp;"|"&amp;(ROW()-1),Registre!$AA$2:$AA$1999,0)),"")</f>
        <v/>
      </c>
      <c r="P329">
        <f>IFERROR(INDEX(Registre!$B$2:$B$1999,MATCH(P$1&amp;"|"&amp;(ROW()-1),Registre!$AA$2:$AA$1999,0)),"")</f>
        <v/>
      </c>
      <c r="Q329">
        <f>IFERROR(INDEX(Registre!$B$2:$B$1999,MATCH(Q$1&amp;"|"&amp;(ROW()-1),Registre!$AA$2:$AA$1999,0)),"")</f>
        <v/>
      </c>
      <c r="R329">
        <f>IFERROR(INDEX(Registre!$B$2:$B$1999,MATCH(R$1&amp;"|"&amp;(ROW()-1),Registre!$AA$2:$AA$1999,0)),"")</f>
        <v/>
      </c>
      <c r="S329">
        <f>IFERROR(INDEX(Registre!$B$2:$B$1999,MATCH(S$1&amp;"|"&amp;(ROW()-1),Registre!$AA$2:$AA$1999,0)),"")</f>
        <v/>
      </c>
      <c r="T329">
        <f>IFERROR(INDEX(Registre!$B$2:$B$1999,MATCH(T$1&amp;"|"&amp;(ROW()-1),Registre!$AA$2:$AA$1999,0)),"")</f>
        <v/>
      </c>
      <c r="U329">
        <f>IFERROR(INDEX(Registre!$B$2:$B$1999,MATCH(U$1&amp;"|"&amp;(ROW()-1),Registre!$AA$2:$AA$1999,0)),"")</f>
        <v/>
      </c>
      <c r="V329">
        <f>IFERROR(INDEX(Registre!$B$2:$B$1999,MATCH(V$1&amp;"|"&amp;(ROW()-1),Registre!$AA$2:$AA$1999,0)),"")</f>
        <v/>
      </c>
    </row>
    <row r="330">
      <c r="O330">
        <f>IFERROR(INDEX(Registre!$B$2:$B$1999,MATCH(O$1&amp;"|"&amp;(ROW()-1),Registre!$AA$2:$AA$1999,0)),"")</f>
        <v/>
      </c>
      <c r="P330">
        <f>IFERROR(INDEX(Registre!$B$2:$B$1999,MATCH(P$1&amp;"|"&amp;(ROW()-1),Registre!$AA$2:$AA$1999,0)),"")</f>
        <v/>
      </c>
      <c r="Q330">
        <f>IFERROR(INDEX(Registre!$B$2:$B$1999,MATCH(Q$1&amp;"|"&amp;(ROW()-1),Registre!$AA$2:$AA$1999,0)),"")</f>
        <v/>
      </c>
      <c r="R330">
        <f>IFERROR(INDEX(Registre!$B$2:$B$1999,MATCH(R$1&amp;"|"&amp;(ROW()-1),Registre!$AA$2:$AA$1999,0)),"")</f>
        <v/>
      </c>
      <c r="S330">
        <f>IFERROR(INDEX(Registre!$B$2:$B$1999,MATCH(S$1&amp;"|"&amp;(ROW()-1),Registre!$AA$2:$AA$1999,0)),"")</f>
        <v/>
      </c>
      <c r="T330">
        <f>IFERROR(INDEX(Registre!$B$2:$B$1999,MATCH(T$1&amp;"|"&amp;(ROW()-1),Registre!$AA$2:$AA$1999,0)),"")</f>
        <v/>
      </c>
      <c r="U330">
        <f>IFERROR(INDEX(Registre!$B$2:$B$1999,MATCH(U$1&amp;"|"&amp;(ROW()-1),Registre!$AA$2:$AA$1999,0)),"")</f>
        <v/>
      </c>
      <c r="V330">
        <f>IFERROR(INDEX(Registre!$B$2:$B$1999,MATCH(V$1&amp;"|"&amp;(ROW()-1),Registre!$AA$2:$AA$1999,0)),"")</f>
        <v/>
      </c>
    </row>
    <row r="331">
      <c r="O331">
        <f>IFERROR(INDEX(Registre!$B$2:$B$1999,MATCH(O$1&amp;"|"&amp;(ROW()-1),Registre!$AA$2:$AA$1999,0)),"")</f>
        <v/>
      </c>
      <c r="P331">
        <f>IFERROR(INDEX(Registre!$B$2:$B$1999,MATCH(P$1&amp;"|"&amp;(ROW()-1),Registre!$AA$2:$AA$1999,0)),"")</f>
        <v/>
      </c>
      <c r="Q331">
        <f>IFERROR(INDEX(Registre!$B$2:$B$1999,MATCH(Q$1&amp;"|"&amp;(ROW()-1),Registre!$AA$2:$AA$1999,0)),"")</f>
        <v/>
      </c>
      <c r="R331">
        <f>IFERROR(INDEX(Registre!$B$2:$B$1999,MATCH(R$1&amp;"|"&amp;(ROW()-1),Registre!$AA$2:$AA$1999,0)),"")</f>
        <v/>
      </c>
      <c r="S331">
        <f>IFERROR(INDEX(Registre!$B$2:$B$1999,MATCH(S$1&amp;"|"&amp;(ROW()-1),Registre!$AA$2:$AA$1999,0)),"")</f>
        <v/>
      </c>
      <c r="T331">
        <f>IFERROR(INDEX(Registre!$B$2:$B$1999,MATCH(T$1&amp;"|"&amp;(ROW()-1),Registre!$AA$2:$AA$1999,0)),"")</f>
        <v/>
      </c>
      <c r="U331">
        <f>IFERROR(INDEX(Registre!$B$2:$B$1999,MATCH(U$1&amp;"|"&amp;(ROW()-1),Registre!$AA$2:$AA$1999,0)),"")</f>
        <v/>
      </c>
      <c r="V331">
        <f>IFERROR(INDEX(Registre!$B$2:$B$1999,MATCH(V$1&amp;"|"&amp;(ROW()-1),Registre!$AA$2:$AA$1999,0)),"")</f>
        <v/>
      </c>
    </row>
    <row r="332">
      <c r="O332">
        <f>IFERROR(INDEX(Registre!$B$2:$B$1999,MATCH(O$1&amp;"|"&amp;(ROW()-1),Registre!$AA$2:$AA$1999,0)),"")</f>
        <v/>
      </c>
      <c r="P332">
        <f>IFERROR(INDEX(Registre!$B$2:$B$1999,MATCH(P$1&amp;"|"&amp;(ROW()-1),Registre!$AA$2:$AA$1999,0)),"")</f>
        <v/>
      </c>
      <c r="Q332">
        <f>IFERROR(INDEX(Registre!$B$2:$B$1999,MATCH(Q$1&amp;"|"&amp;(ROW()-1),Registre!$AA$2:$AA$1999,0)),"")</f>
        <v/>
      </c>
      <c r="R332">
        <f>IFERROR(INDEX(Registre!$B$2:$B$1999,MATCH(R$1&amp;"|"&amp;(ROW()-1),Registre!$AA$2:$AA$1999,0)),"")</f>
        <v/>
      </c>
      <c r="S332">
        <f>IFERROR(INDEX(Registre!$B$2:$B$1999,MATCH(S$1&amp;"|"&amp;(ROW()-1),Registre!$AA$2:$AA$1999,0)),"")</f>
        <v/>
      </c>
      <c r="T332">
        <f>IFERROR(INDEX(Registre!$B$2:$B$1999,MATCH(T$1&amp;"|"&amp;(ROW()-1),Registre!$AA$2:$AA$1999,0)),"")</f>
        <v/>
      </c>
      <c r="U332">
        <f>IFERROR(INDEX(Registre!$B$2:$B$1999,MATCH(U$1&amp;"|"&amp;(ROW()-1),Registre!$AA$2:$AA$1999,0)),"")</f>
        <v/>
      </c>
      <c r="V332">
        <f>IFERROR(INDEX(Registre!$B$2:$B$1999,MATCH(V$1&amp;"|"&amp;(ROW()-1),Registre!$AA$2:$AA$1999,0)),"")</f>
        <v/>
      </c>
    </row>
    <row r="333">
      <c r="O333">
        <f>IFERROR(INDEX(Registre!$B$2:$B$1999,MATCH(O$1&amp;"|"&amp;(ROW()-1),Registre!$AA$2:$AA$1999,0)),"")</f>
        <v/>
      </c>
      <c r="P333">
        <f>IFERROR(INDEX(Registre!$B$2:$B$1999,MATCH(P$1&amp;"|"&amp;(ROW()-1),Registre!$AA$2:$AA$1999,0)),"")</f>
        <v/>
      </c>
      <c r="Q333">
        <f>IFERROR(INDEX(Registre!$B$2:$B$1999,MATCH(Q$1&amp;"|"&amp;(ROW()-1),Registre!$AA$2:$AA$1999,0)),"")</f>
        <v/>
      </c>
      <c r="R333">
        <f>IFERROR(INDEX(Registre!$B$2:$B$1999,MATCH(R$1&amp;"|"&amp;(ROW()-1),Registre!$AA$2:$AA$1999,0)),"")</f>
        <v/>
      </c>
      <c r="S333">
        <f>IFERROR(INDEX(Registre!$B$2:$B$1999,MATCH(S$1&amp;"|"&amp;(ROW()-1),Registre!$AA$2:$AA$1999,0)),"")</f>
        <v/>
      </c>
      <c r="T333">
        <f>IFERROR(INDEX(Registre!$B$2:$B$1999,MATCH(T$1&amp;"|"&amp;(ROW()-1),Registre!$AA$2:$AA$1999,0)),"")</f>
        <v/>
      </c>
      <c r="U333">
        <f>IFERROR(INDEX(Registre!$B$2:$B$1999,MATCH(U$1&amp;"|"&amp;(ROW()-1),Registre!$AA$2:$AA$1999,0)),"")</f>
        <v/>
      </c>
      <c r="V333">
        <f>IFERROR(INDEX(Registre!$B$2:$B$1999,MATCH(V$1&amp;"|"&amp;(ROW()-1),Registre!$AA$2:$AA$1999,0)),"")</f>
        <v/>
      </c>
    </row>
    <row r="334">
      <c r="O334">
        <f>IFERROR(INDEX(Registre!$B$2:$B$1999,MATCH(O$1&amp;"|"&amp;(ROW()-1),Registre!$AA$2:$AA$1999,0)),"")</f>
        <v/>
      </c>
      <c r="P334">
        <f>IFERROR(INDEX(Registre!$B$2:$B$1999,MATCH(P$1&amp;"|"&amp;(ROW()-1),Registre!$AA$2:$AA$1999,0)),"")</f>
        <v/>
      </c>
      <c r="Q334">
        <f>IFERROR(INDEX(Registre!$B$2:$B$1999,MATCH(Q$1&amp;"|"&amp;(ROW()-1),Registre!$AA$2:$AA$1999,0)),"")</f>
        <v/>
      </c>
      <c r="R334">
        <f>IFERROR(INDEX(Registre!$B$2:$B$1999,MATCH(R$1&amp;"|"&amp;(ROW()-1),Registre!$AA$2:$AA$1999,0)),"")</f>
        <v/>
      </c>
      <c r="S334">
        <f>IFERROR(INDEX(Registre!$B$2:$B$1999,MATCH(S$1&amp;"|"&amp;(ROW()-1),Registre!$AA$2:$AA$1999,0)),"")</f>
        <v/>
      </c>
      <c r="T334">
        <f>IFERROR(INDEX(Registre!$B$2:$B$1999,MATCH(T$1&amp;"|"&amp;(ROW()-1),Registre!$AA$2:$AA$1999,0)),"")</f>
        <v/>
      </c>
      <c r="U334">
        <f>IFERROR(INDEX(Registre!$B$2:$B$1999,MATCH(U$1&amp;"|"&amp;(ROW()-1),Registre!$AA$2:$AA$1999,0)),"")</f>
        <v/>
      </c>
      <c r="V334">
        <f>IFERROR(INDEX(Registre!$B$2:$B$1999,MATCH(V$1&amp;"|"&amp;(ROW()-1),Registre!$AA$2:$AA$1999,0)),"")</f>
        <v/>
      </c>
    </row>
    <row r="335">
      <c r="O335">
        <f>IFERROR(INDEX(Registre!$B$2:$B$1999,MATCH(O$1&amp;"|"&amp;(ROW()-1),Registre!$AA$2:$AA$1999,0)),"")</f>
        <v/>
      </c>
      <c r="P335">
        <f>IFERROR(INDEX(Registre!$B$2:$B$1999,MATCH(P$1&amp;"|"&amp;(ROW()-1),Registre!$AA$2:$AA$1999,0)),"")</f>
        <v/>
      </c>
      <c r="Q335">
        <f>IFERROR(INDEX(Registre!$B$2:$B$1999,MATCH(Q$1&amp;"|"&amp;(ROW()-1),Registre!$AA$2:$AA$1999,0)),"")</f>
        <v/>
      </c>
      <c r="R335">
        <f>IFERROR(INDEX(Registre!$B$2:$B$1999,MATCH(R$1&amp;"|"&amp;(ROW()-1),Registre!$AA$2:$AA$1999,0)),"")</f>
        <v/>
      </c>
      <c r="S335">
        <f>IFERROR(INDEX(Registre!$B$2:$B$1999,MATCH(S$1&amp;"|"&amp;(ROW()-1),Registre!$AA$2:$AA$1999,0)),"")</f>
        <v/>
      </c>
      <c r="T335">
        <f>IFERROR(INDEX(Registre!$B$2:$B$1999,MATCH(T$1&amp;"|"&amp;(ROW()-1),Registre!$AA$2:$AA$1999,0)),"")</f>
        <v/>
      </c>
      <c r="U335">
        <f>IFERROR(INDEX(Registre!$B$2:$B$1999,MATCH(U$1&amp;"|"&amp;(ROW()-1),Registre!$AA$2:$AA$1999,0)),"")</f>
        <v/>
      </c>
      <c r="V335">
        <f>IFERROR(INDEX(Registre!$B$2:$B$1999,MATCH(V$1&amp;"|"&amp;(ROW()-1),Registre!$AA$2:$AA$1999,0)),"")</f>
        <v/>
      </c>
    </row>
    <row r="336">
      <c r="O336">
        <f>IFERROR(INDEX(Registre!$B$2:$B$1999,MATCH(O$1&amp;"|"&amp;(ROW()-1),Registre!$AA$2:$AA$1999,0)),"")</f>
        <v/>
      </c>
      <c r="P336">
        <f>IFERROR(INDEX(Registre!$B$2:$B$1999,MATCH(P$1&amp;"|"&amp;(ROW()-1),Registre!$AA$2:$AA$1999,0)),"")</f>
        <v/>
      </c>
      <c r="Q336">
        <f>IFERROR(INDEX(Registre!$B$2:$B$1999,MATCH(Q$1&amp;"|"&amp;(ROW()-1),Registre!$AA$2:$AA$1999,0)),"")</f>
        <v/>
      </c>
      <c r="R336">
        <f>IFERROR(INDEX(Registre!$B$2:$B$1999,MATCH(R$1&amp;"|"&amp;(ROW()-1),Registre!$AA$2:$AA$1999,0)),"")</f>
        <v/>
      </c>
      <c r="S336">
        <f>IFERROR(INDEX(Registre!$B$2:$B$1999,MATCH(S$1&amp;"|"&amp;(ROW()-1),Registre!$AA$2:$AA$1999,0)),"")</f>
        <v/>
      </c>
      <c r="T336">
        <f>IFERROR(INDEX(Registre!$B$2:$B$1999,MATCH(T$1&amp;"|"&amp;(ROW()-1),Registre!$AA$2:$AA$1999,0)),"")</f>
        <v/>
      </c>
      <c r="U336">
        <f>IFERROR(INDEX(Registre!$B$2:$B$1999,MATCH(U$1&amp;"|"&amp;(ROW()-1),Registre!$AA$2:$AA$1999,0)),"")</f>
        <v/>
      </c>
      <c r="V336">
        <f>IFERROR(INDEX(Registre!$B$2:$B$1999,MATCH(V$1&amp;"|"&amp;(ROW()-1),Registre!$AA$2:$AA$1999,0)),"")</f>
        <v/>
      </c>
    </row>
    <row r="337">
      <c r="O337">
        <f>IFERROR(INDEX(Registre!$B$2:$B$1999,MATCH(O$1&amp;"|"&amp;(ROW()-1),Registre!$AA$2:$AA$1999,0)),"")</f>
        <v/>
      </c>
      <c r="P337">
        <f>IFERROR(INDEX(Registre!$B$2:$B$1999,MATCH(P$1&amp;"|"&amp;(ROW()-1),Registre!$AA$2:$AA$1999,0)),"")</f>
        <v/>
      </c>
      <c r="Q337">
        <f>IFERROR(INDEX(Registre!$B$2:$B$1999,MATCH(Q$1&amp;"|"&amp;(ROW()-1),Registre!$AA$2:$AA$1999,0)),"")</f>
        <v/>
      </c>
      <c r="R337">
        <f>IFERROR(INDEX(Registre!$B$2:$B$1999,MATCH(R$1&amp;"|"&amp;(ROW()-1),Registre!$AA$2:$AA$1999,0)),"")</f>
        <v/>
      </c>
      <c r="S337">
        <f>IFERROR(INDEX(Registre!$B$2:$B$1999,MATCH(S$1&amp;"|"&amp;(ROW()-1),Registre!$AA$2:$AA$1999,0)),"")</f>
        <v/>
      </c>
      <c r="T337">
        <f>IFERROR(INDEX(Registre!$B$2:$B$1999,MATCH(T$1&amp;"|"&amp;(ROW()-1),Registre!$AA$2:$AA$1999,0)),"")</f>
        <v/>
      </c>
      <c r="U337">
        <f>IFERROR(INDEX(Registre!$B$2:$B$1999,MATCH(U$1&amp;"|"&amp;(ROW()-1),Registre!$AA$2:$AA$1999,0)),"")</f>
        <v/>
      </c>
      <c r="V337">
        <f>IFERROR(INDEX(Registre!$B$2:$B$1999,MATCH(V$1&amp;"|"&amp;(ROW()-1),Registre!$AA$2:$AA$1999,0)),"")</f>
        <v/>
      </c>
    </row>
    <row r="338">
      <c r="O338">
        <f>IFERROR(INDEX(Registre!$B$2:$B$1999,MATCH(O$1&amp;"|"&amp;(ROW()-1),Registre!$AA$2:$AA$1999,0)),"")</f>
        <v/>
      </c>
      <c r="P338">
        <f>IFERROR(INDEX(Registre!$B$2:$B$1999,MATCH(P$1&amp;"|"&amp;(ROW()-1),Registre!$AA$2:$AA$1999,0)),"")</f>
        <v/>
      </c>
      <c r="Q338">
        <f>IFERROR(INDEX(Registre!$B$2:$B$1999,MATCH(Q$1&amp;"|"&amp;(ROW()-1),Registre!$AA$2:$AA$1999,0)),"")</f>
        <v/>
      </c>
      <c r="R338">
        <f>IFERROR(INDEX(Registre!$B$2:$B$1999,MATCH(R$1&amp;"|"&amp;(ROW()-1),Registre!$AA$2:$AA$1999,0)),"")</f>
        <v/>
      </c>
      <c r="S338">
        <f>IFERROR(INDEX(Registre!$B$2:$B$1999,MATCH(S$1&amp;"|"&amp;(ROW()-1),Registre!$AA$2:$AA$1999,0)),"")</f>
        <v/>
      </c>
      <c r="T338">
        <f>IFERROR(INDEX(Registre!$B$2:$B$1999,MATCH(T$1&amp;"|"&amp;(ROW()-1),Registre!$AA$2:$AA$1999,0)),"")</f>
        <v/>
      </c>
      <c r="U338">
        <f>IFERROR(INDEX(Registre!$B$2:$B$1999,MATCH(U$1&amp;"|"&amp;(ROW()-1),Registre!$AA$2:$AA$1999,0)),"")</f>
        <v/>
      </c>
      <c r="V338">
        <f>IFERROR(INDEX(Registre!$B$2:$B$1999,MATCH(V$1&amp;"|"&amp;(ROW()-1),Registre!$AA$2:$AA$1999,0)),"")</f>
        <v/>
      </c>
    </row>
    <row r="339">
      <c r="O339">
        <f>IFERROR(INDEX(Registre!$B$2:$B$1999,MATCH(O$1&amp;"|"&amp;(ROW()-1),Registre!$AA$2:$AA$1999,0)),"")</f>
        <v/>
      </c>
      <c r="P339">
        <f>IFERROR(INDEX(Registre!$B$2:$B$1999,MATCH(P$1&amp;"|"&amp;(ROW()-1),Registre!$AA$2:$AA$1999,0)),"")</f>
        <v/>
      </c>
      <c r="Q339">
        <f>IFERROR(INDEX(Registre!$B$2:$B$1999,MATCH(Q$1&amp;"|"&amp;(ROW()-1),Registre!$AA$2:$AA$1999,0)),"")</f>
        <v/>
      </c>
      <c r="R339">
        <f>IFERROR(INDEX(Registre!$B$2:$B$1999,MATCH(R$1&amp;"|"&amp;(ROW()-1),Registre!$AA$2:$AA$1999,0)),"")</f>
        <v/>
      </c>
      <c r="S339">
        <f>IFERROR(INDEX(Registre!$B$2:$B$1999,MATCH(S$1&amp;"|"&amp;(ROW()-1),Registre!$AA$2:$AA$1999,0)),"")</f>
        <v/>
      </c>
      <c r="T339">
        <f>IFERROR(INDEX(Registre!$B$2:$B$1999,MATCH(T$1&amp;"|"&amp;(ROW()-1),Registre!$AA$2:$AA$1999,0)),"")</f>
        <v/>
      </c>
      <c r="U339">
        <f>IFERROR(INDEX(Registre!$B$2:$B$1999,MATCH(U$1&amp;"|"&amp;(ROW()-1),Registre!$AA$2:$AA$1999,0)),"")</f>
        <v/>
      </c>
      <c r="V339">
        <f>IFERROR(INDEX(Registre!$B$2:$B$1999,MATCH(V$1&amp;"|"&amp;(ROW()-1),Registre!$AA$2:$AA$1999,0)),"")</f>
        <v/>
      </c>
    </row>
    <row r="340">
      <c r="O340">
        <f>IFERROR(INDEX(Registre!$B$2:$B$1999,MATCH(O$1&amp;"|"&amp;(ROW()-1),Registre!$AA$2:$AA$1999,0)),"")</f>
        <v/>
      </c>
      <c r="P340">
        <f>IFERROR(INDEX(Registre!$B$2:$B$1999,MATCH(P$1&amp;"|"&amp;(ROW()-1),Registre!$AA$2:$AA$1999,0)),"")</f>
        <v/>
      </c>
      <c r="Q340">
        <f>IFERROR(INDEX(Registre!$B$2:$B$1999,MATCH(Q$1&amp;"|"&amp;(ROW()-1),Registre!$AA$2:$AA$1999,0)),"")</f>
        <v/>
      </c>
      <c r="R340">
        <f>IFERROR(INDEX(Registre!$B$2:$B$1999,MATCH(R$1&amp;"|"&amp;(ROW()-1),Registre!$AA$2:$AA$1999,0)),"")</f>
        <v/>
      </c>
      <c r="S340">
        <f>IFERROR(INDEX(Registre!$B$2:$B$1999,MATCH(S$1&amp;"|"&amp;(ROW()-1),Registre!$AA$2:$AA$1999,0)),"")</f>
        <v/>
      </c>
      <c r="T340">
        <f>IFERROR(INDEX(Registre!$B$2:$B$1999,MATCH(T$1&amp;"|"&amp;(ROW()-1),Registre!$AA$2:$AA$1999,0)),"")</f>
        <v/>
      </c>
      <c r="U340">
        <f>IFERROR(INDEX(Registre!$B$2:$B$1999,MATCH(U$1&amp;"|"&amp;(ROW()-1),Registre!$AA$2:$AA$1999,0)),"")</f>
        <v/>
      </c>
      <c r="V340">
        <f>IFERROR(INDEX(Registre!$B$2:$B$1999,MATCH(V$1&amp;"|"&amp;(ROW()-1),Registre!$AA$2:$AA$1999,0)),"")</f>
        <v/>
      </c>
    </row>
    <row r="341">
      <c r="O341">
        <f>IFERROR(INDEX(Registre!$B$2:$B$1999,MATCH(O$1&amp;"|"&amp;(ROW()-1),Registre!$AA$2:$AA$1999,0)),"")</f>
        <v/>
      </c>
      <c r="P341">
        <f>IFERROR(INDEX(Registre!$B$2:$B$1999,MATCH(P$1&amp;"|"&amp;(ROW()-1),Registre!$AA$2:$AA$1999,0)),"")</f>
        <v/>
      </c>
      <c r="Q341">
        <f>IFERROR(INDEX(Registre!$B$2:$B$1999,MATCH(Q$1&amp;"|"&amp;(ROW()-1),Registre!$AA$2:$AA$1999,0)),"")</f>
        <v/>
      </c>
      <c r="R341">
        <f>IFERROR(INDEX(Registre!$B$2:$B$1999,MATCH(R$1&amp;"|"&amp;(ROW()-1),Registre!$AA$2:$AA$1999,0)),"")</f>
        <v/>
      </c>
      <c r="S341">
        <f>IFERROR(INDEX(Registre!$B$2:$B$1999,MATCH(S$1&amp;"|"&amp;(ROW()-1),Registre!$AA$2:$AA$1999,0)),"")</f>
        <v/>
      </c>
      <c r="T341">
        <f>IFERROR(INDEX(Registre!$B$2:$B$1999,MATCH(T$1&amp;"|"&amp;(ROW()-1),Registre!$AA$2:$AA$1999,0)),"")</f>
        <v/>
      </c>
      <c r="U341">
        <f>IFERROR(INDEX(Registre!$B$2:$B$1999,MATCH(U$1&amp;"|"&amp;(ROW()-1),Registre!$AA$2:$AA$1999,0)),"")</f>
        <v/>
      </c>
      <c r="V341">
        <f>IFERROR(INDEX(Registre!$B$2:$B$1999,MATCH(V$1&amp;"|"&amp;(ROW()-1),Registre!$AA$2:$AA$1999,0)),"")</f>
        <v/>
      </c>
    </row>
    <row r="342">
      <c r="O342">
        <f>IFERROR(INDEX(Registre!$B$2:$B$1999,MATCH(O$1&amp;"|"&amp;(ROW()-1),Registre!$AA$2:$AA$1999,0)),"")</f>
        <v/>
      </c>
      <c r="P342">
        <f>IFERROR(INDEX(Registre!$B$2:$B$1999,MATCH(P$1&amp;"|"&amp;(ROW()-1),Registre!$AA$2:$AA$1999,0)),"")</f>
        <v/>
      </c>
      <c r="Q342">
        <f>IFERROR(INDEX(Registre!$B$2:$B$1999,MATCH(Q$1&amp;"|"&amp;(ROW()-1),Registre!$AA$2:$AA$1999,0)),"")</f>
        <v/>
      </c>
      <c r="R342">
        <f>IFERROR(INDEX(Registre!$B$2:$B$1999,MATCH(R$1&amp;"|"&amp;(ROW()-1),Registre!$AA$2:$AA$1999,0)),"")</f>
        <v/>
      </c>
      <c r="S342">
        <f>IFERROR(INDEX(Registre!$B$2:$B$1999,MATCH(S$1&amp;"|"&amp;(ROW()-1),Registre!$AA$2:$AA$1999,0)),"")</f>
        <v/>
      </c>
      <c r="T342">
        <f>IFERROR(INDEX(Registre!$B$2:$B$1999,MATCH(T$1&amp;"|"&amp;(ROW()-1),Registre!$AA$2:$AA$1999,0)),"")</f>
        <v/>
      </c>
      <c r="U342">
        <f>IFERROR(INDEX(Registre!$B$2:$B$1999,MATCH(U$1&amp;"|"&amp;(ROW()-1),Registre!$AA$2:$AA$1999,0)),"")</f>
        <v/>
      </c>
      <c r="V342">
        <f>IFERROR(INDEX(Registre!$B$2:$B$1999,MATCH(V$1&amp;"|"&amp;(ROW()-1),Registre!$AA$2:$AA$1999,0)),"")</f>
        <v/>
      </c>
    </row>
    <row r="343">
      <c r="O343">
        <f>IFERROR(INDEX(Registre!$B$2:$B$1999,MATCH(O$1&amp;"|"&amp;(ROW()-1),Registre!$AA$2:$AA$1999,0)),"")</f>
        <v/>
      </c>
      <c r="P343">
        <f>IFERROR(INDEX(Registre!$B$2:$B$1999,MATCH(P$1&amp;"|"&amp;(ROW()-1),Registre!$AA$2:$AA$1999,0)),"")</f>
        <v/>
      </c>
      <c r="Q343">
        <f>IFERROR(INDEX(Registre!$B$2:$B$1999,MATCH(Q$1&amp;"|"&amp;(ROW()-1),Registre!$AA$2:$AA$1999,0)),"")</f>
        <v/>
      </c>
      <c r="R343">
        <f>IFERROR(INDEX(Registre!$B$2:$B$1999,MATCH(R$1&amp;"|"&amp;(ROW()-1),Registre!$AA$2:$AA$1999,0)),"")</f>
        <v/>
      </c>
      <c r="S343">
        <f>IFERROR(INDEX(Registre!$B$2:$B$1999,MATCH(S$1&amp;"|"&amp;(ROW()-1),Registre!$AA$2:$AA$1999,0)),"")</f>
        <v/>
      </c>
      <c r="T343">
        <f>IFERROR(INDEX(Registre!$B$2:$B$1999,MATCH(T$1&amp;"|"&amp;(ROW()-1),Registre!$AA$2:$AA$1999,0)),"")</f>
        <v/>
      </c>
      <c r="U343">
        <f>IFERROR(INDEX(Registre!$B$2:$B$1999,MATCH(U$1&amp;"|"&amp;(ROW()-1),Registre!$AA$2:$AA$1999,0)),"")</f>
        <v/>
      </c>
      <c r="V343">
        <f>IFERROR(INDEX(Registre!$B$2:$B$1999,MATCH(V$1&amp;"|"&amp;(ROW()-1),Registre!$AA$2:$AA$1999,0)),"")</f>
        <v/>
      </c>
    </row>
    <row r="344">
      <c r="O344">
        <f>IFERROR(INDEX(Registre!$B$2:$B$1999,MATCH(O$1&amp;"|"&amp;(ROW()-1),Registre!$AA$2:$AA$1999,0)),"")</f>
        <v/>
      </c>
      <c r="P344">
        <f>IFERROR(INDEX(Registre!$B$2:$B$1999,MATCH(P$1&amp;"|"&amp;(ROW()-1),Registre!$AA$2:$AA$1999,0)),"")</f>
        <v/>
      </c>
      <c r="Q344">
        <f>IFERROR(INDEX(Registre!$B$2:$B$1999,MATCH(Q$1&amp;"|"&amp;(ROW()-1),Registre!$AA$2:$AA$1999,0)),"")</f>
        <v/>
      </c>
      <c r="R344">
        <f>IFERROR(INDEX(Registre!$B$2:$B$1999,MATCH(R$1&amp;"|"&amp;(ROW()-1),Registre!$AA$2:$AA$1999,0)),"")</f>
        <v/>
      </c>
      <c r="S344">
        <f>IFERROR(INDEX(Registre!$B$2:$B$1999,MATCH(S$1&amp;"|"&amp;(ROW()-1),Registre!$AA$2:$AA$1999,0)),"")</f>
        <v/>
      </c>
      <c r="T344">
        <f>IFERROR(INDEX(Registre!$B$2:$B$1999,MATCH(T$1&amp;"|"&amp;(ROW()-1),Registre!$AA$2:$AA$1999,0)),"")</f>
        <v/>
      </c>
      <c r="U344">
        <f>IFERROR(INDEX(Registre!$B$2:$B$1999,MATCH(U$1&amp;"|"&amp;(ROW()-1),Registre!$AA$2:$AA$1999,0)),"")</f>
        <v/>
      </c>
      <c r="V344">
        <f>IFERROR(INDEX(Registre!$B$2:$B$1999,MATCH(V$1&amp;"|"&amp;(ROW()-1),Registre!$AA$2:$AA$1999,0)),"")</f>
        <v/>
      </c>
    </row>
    <row r="345">
      <c r="O345">
        <f>IFERROR(INDEX(Registre!$B$2:$B$1999,MATCH(O$1&amp;"|"&amp;(ROW()-1),Registre!$AA$2:$AA$1999,0)),"")</f>
        <v/>
      </c>
      <c r="P345">
        <f>IFERROR(INDEX(Registre!$B$2:$B$1999,MATCH(P$1&amp;"|"&amp;(ROW()-1),Registre!$AA$2:$AA$1999,0)),"")</f>
        <v/>
      </c>
      <c r="Q345">
        <f>IFERROR(INDEX(Registre!$B$2:$B$1999,MATCH(Q$1&amp;"|"&amp;(ROW()-1),Registre!$AA$2:$AA$1999,0)),"")</f>
        <v/>
      </c>
      <c r="R345">
        <f>IFERROR(INDEX(Registre!$B$2:$B$1999,MATCH(R$1&amp;"|"&amp;(ROW()-1),Registre!$AA$2:$AA$1999,0)),"")</f>
        <v/>
      </c>
      <c r="S345">
        <f>IFERROR(INDEX(Registre!$B$2:$B$1999,MATCH(S$1&amp;"|"&amp;(ROW()-1),Registre!$AA$2:$AA$1999,0)),"")</f>
        <v/>
      </c>
      <c r="T345">
        <f>IFERROR(INDEX(Registre!$B$2:$B$1999,MATCH(T$1&amp;"|"&amp;(ROW()-1),Registre!$AA$2:$AA$1999,0)),"")</f>
        <v/>
      </c>
      <c r="U345">
        <f>IFERROR(INDEX(Registre!$B$2:$B$1999,MATCH(U$1&amp;"|"&amp;(ROW()-1),Registre!$AA$2:$AA$1999,0)),"")</f>
        <v/>
      </c>
      <c r="V345">
        <f>IFERROR(INDEX(Registre!$B$2:$B$1999,MATCH(V$1&amp;"|"&amp;(ROW()-1),Registre!$AA$2:$AA$1999,0)),"")</f>
        <v/>
      </c>
    </row>
    <row r="346">
      <c r="O346">
        <f>IFERROR(INDEX(Registre!$B$2:$B$1999,MATCH(O$1&amp;"|"&amp;(ROW()-1),Registre!$AA$2:$AA$1999,0)),"")</f>
        <v/>
      </c>
      <c r="P346">
        <f>IFERROR(INDEX(Registre!$B$2:$B$1999,MATCH(P$1&amp;"|"&amp;(ROW()-1),Registre!$AA$2:$AA$1999,0)),"")</f>
        <v/>
      </c>
      <c r="Q346">
        <f>IFERROR(INDEX(Registre!$B$2:$B$1999,MATCH(Q$1&amp;"|"&amp;(ROW()-1),Registre!$AA$2:$AA$1999,0)),"")</f>
        <v/>
      </c>
      <c r="R346">
        <f>IFERROR(INDEX(Registre!$B$2:$B$1999,MATCH(R$1&amp;"|"&amp;(ROW()-1),Registre!$AA$2:$AA$1999,0)),"")</f>
        <v/>
      </c>
      <c r="S346">
        <f>IFERROR(INDEX(Registre!$B$2:$B$1999,MATCH(S$1&amp;"|"&amp;(ROW()-1),Registre!$AA$2:$AA$1999,0)),"")</f>
        <v/>
      </c>
      <c r="T346">
        <f>IFERROR(INDEX(Registre!$B$2:$B$1999,MATCH(T$1&amp;"|"&amp;(ROW()-1),Registre!$AA$2:$AA$1999,0)),"")</f>
        <v/>
      </c>
      <c r="U346">
        <f>IFERROR(INDEX(Registre!$B$2:$B$1999,MATCH(U$1&amp;"|"&amp;(ROW()-1),Registre!$AA$2:$AA$1999,0)),"")</f>
        <v/>
      </c>
      <c r="V346">
        <f>IFERROR(INDEX(Registre!$B$2:$B$1999,MATCH(V$1&amp;"|"&amp;(ROW()-1),Registre!$AA$2:$AA$1999,0)),"")</f>
        <v/>
      </c>
    </row>
    <row r="347">
      <c r="O347">
        <f>IFERROR(INDEX(Registre!$B$2:$B$1999,MATCH(O$1&amp;"|"&amp;(ROW()-1),Registre!$AA$2:$AA$1999,0)),"")</f>
        <v/>
      </c>
      <c r="P347">
        <f>IFERROR(INDEX(Registre!$B$2:$B$1999,MATCH(P$1&amp;"|"&amp;(ROW()-1),Registre!$AA$2:$AA$1999,0)),"")</f>
        <v/>
      </c>
      <c r="Q347">
        <f>IFERROR(INDEX(Registre!$B$2:$B$1999,MATCH(Q$1&amp;"|"&amp;(ROW()-1),Registre!$AA$2:$AA$1999,0)),"")</f>
        <v/>
      </c>
      <c r="R347">
        <f>IFERROR(INDEX(Registre!$B$2:$B$1999,MATCH(R$1&amp;"|"&amp;(ROW()-1),Registre!$AA$2:$AA$1999,0)),"")</f>
        <v/>
      </c>
      <c r="S347">
        <f>IFERROR(INDEX(Registre!$B$2:$B$1999,MATCH(S$1&amp;"|"&amp;(ROW()-1),Registre!$AA$2:$AA$1999,0)),"")</f>
        <v/>
      </c>
      <c r="T347">
        <f>IFERROR(INDEX(Registre!$B$2:$B$1999,MATCH(T$1&amp;"|"&amp;(ROW()-1),Registre!$AA$2:$AA$1999,0)),"")</f>
        <v/>
      </c>
      <c r="U347">
        <f>IFERROR(INDEX(Registre!$B$2:$B$1999,MATCH(U$1&amp;"|"&amp;(ROW()-1),Registre!$AA$2:$AA$1999,0)),"")</f>
        <v/>
      </c>
      <c r="V347">
        <f>IFERROR(INDEX(Registre!$B$2:$B$1999,MATCH(V$1&amp;"|"&amp;(ROW()-1),Registre!$AA$2:$AA$1999,0)),"")</f>
        <v/>
      </c>
    </row>
    <row r="348">
      <c r="O348">
        <f>IFERROR(INDEX(Registre!$B$2:$B$1999,MATCH(O$1&amp;"|"&amp;(ROW()-1),Registre!$AA$2:$AA$1999,0)),"")</f>
        <v/>
      </c>
      <c r="P348">
        <f>IFERROR(INDEX(Registre!$B$2:$B$1999,MATCH(P$1&amp;"|"&amp;(ROW()-1),Registre!$AA$2:$AA$1999,0)),"")</f>
        <v/>
      </c>
      <c r="Q348">
        <f>IFERROR(INDEX(Registre!$B$2:$B$1999,MATCH(Q$1&amp;"|"&amp;(ROW()-1),Registre!$AA$2:$AA$1999,0)),"")</f>
        <v/>
      </c>
      <c r="R348">
        <f>IFERROR(INDEX(Registre!$B$2:$B$1999,MATCH(R$1&amp;"|"&amp;(ROW()-1),Registre!$AA$2:$AA$1999,0)),"")</f>
        <v/>
      </c>
      <c r="S348">
        <f>IFERROR(INDEX(Registre!$B$2:$B$1999,MATCH(S$1&amp;"|"&amp;(ROW()-1),Registre!$AA$2:$AA$1999,0)),"")</f>
        <v/>
      </c>
      <c r="T348">
        <f>IFERROR(INDEX(Registre!$B$2:$B$1999,MATCH(T$1&amp;"|"&amp;(ROW()-1),Registre!$AA$2:$AA$1999,0)),"")</f>
        <v/>
      </c>
      <c r="U348">
        <f>IFERROR(INDEX(Registre!$B$2:$B$1999,MATCH(U$1&amp;"|"&amp;(ROW()-1),Registre!$AA$2:$AA$1999,0)),"")</f>
        <v/>
      </c>
      <c r="V348">
        <f>IFERROR(INDEX(Registre!$B$2:$B$1999,MATCH(V$1&amp;"|"&amp;(ROW()-1),Registre!$AA$2:$AA$1999,0)),"")</f>
        <v/>
      </c>
    </row>
    <row r="349">
      <c r="O349">
        <f>IFERROR(INDEX(Registre!$B$2:$B$1999,MATCH(O$1&amp;"|"&amp;(ROW()-1),Registre!$AA$2:$AA$1999,0)),"")</f>
        <v/>
      </c>
      <c r="P349">
        <f>IFERROR(INDEX(Registre!$B$2:$B$1999,MATCH(P$1&amp;"|"&amp;(ROW()-1),Registre!$AA$2:$AA$1999,0)),"")</f>
        <v/>
      </c>
      <c r="Q349">
        <f>IFERROR(INDEX(Registre!$B$2:$B$1999,MATCH(Q$1&amp;"|"&amp;(ROW()-1),Registre!$AA$2:$AA$1999,0)),"")</f>
        <v/>
      </c>
      <c r="R349">
        <f>IFERROR(INDEX(Registre!$B$2:$B$1999,MATCH(R$1&amp;"|"&amp;(ROW()-1),Registre!$AA$2:$AA$1999,0)),"")</f>
        <v/>
      </c>
      <c r="S349">
        <f>IFERROR(INDEX(Registre!$B$2:$B$1999,MATCH(S$1&amp;"|"&amp;(ROW()-1),Registre!$AA$2:$AA$1999,0)),"")</f>
        <v/>
      </c>
      <c r="T349">
        <f>IFERROR(INDEX(Registre!$B$2:$B$1999,MATCH(T$1&amp;"|"&amp;(ROW()-1),Registre!$AA$2:$AA$1999,0)),"")</f>
        <v/>
      </c>
      <c r="U349">
        <f>IFERROR(INDEX(Registre!$B$2:$B$1999,MATCH(U$1&amp;"|"&amp;(ROW()-1),Registre!$AA$2:$AA$1999,0)),"")</f>
        <v/>
      </c>
      <c r="V349">
        <f>IFERROR(INDEX(Registre!$B$2:$B$1999,MATCH(V$1&amp;"|"&amp;(ROW()-1),Registre!$AA$2:$AA$1999,0)),"")</f>
        <v/>
      </c>
    </row>
    <row r="350">
      <c r="O350">
        <f>IFERROR(INDEX(Registre!$B$2:$B$1999,MATCH(O$1&amp;"|"&amp;(ROW()-1),Registre!$AA$2:$AA$1999,0)),"")</f>
        <v/>
      </c>
      <c r="P350">
        <f>IFERROR(INDEX(Registre!$B$2:$B$1999,MATCH(P$1&amp;"|"&amp;(ROW()-1),Registre!$AA$2:$AA$1999,0)),"")</f>
        <v/>
      </c>
      <c r="Q350">
        <f>IFERROR(INDEX(Registre!$B$2:$B$1999,MATCH(Q$1&amp;"|"&amp;(ROW()-1),Registre!$AA$2:$AA$1999,0)),"")</f>
        <v/>
      </c>
      <c r="R350">
        <f>IFERROR(INDEX(Registre!$B$2:$B$1999,MATCH(R$1&amp;"|"&amp;(ROW()-1),Registre!$AA$2:$AA$1999,0)),"")</f>
        <v/>
      </c>
      <c r="S350">
        <f>IFERROR(INDEX(Registre!$B$2:$B$1999,MATCH(S$1&amp;"|"&amp;(ROW()-1),Registre!$AA$2:$AA$1999,0)),"")</f>
        <v/>
      </c>
      <c r="T350">
        <f>IFERROR(INDEX(Registre!$B$2:$B$1999,MATCH(T$1&amp;"|"&amp;(ROW()-1),Registre!$AA$2:$AA$1999,0)),"")</f>
        <v/>
      </c>
      <c r="U350">
        <f>IFERROR(INDEX(Registre!$B$2:$B$1999,MATCH(U$1&amp;"|"&amp;(ROW()-1),Registre!$AA$2:$AA$1999,0)),"")</f>
        <v/>
      </c>
      <c r="V350">
        <f>IFERROR(INDEX(Registre!$B$2:$B$1999,MATCH(V$1&amp;"|"&amp;(ROW()-1),Registre!$AA$2:$AA$1999,0)),"")</f>
        <v/>
      </c>
    </row>
    <row r="351">
      <c r="O351">
        <f>IFERROR(INDEX(Registre!$B$2:$B$1999,MATCH(O$1&amp;"|"&amp;(ROW()-1),Registre!$AA$2:$AA$1999,0)),"")</f>
        <v/>
      </c>
      <c r="P351">
        <f>IFERROR(INDEX(Registre!$B$2:$B$1999,MATCH(P$1&amp;"|"&amp;(ROW()-1),Registre!$AA$2:$AA$1999,0)),"")</f>
        <v/>
      </c>
      <c r="Q351">
        <f>IFERROR(INDEX(Registre!$B$2:$B$1999,MATCH(Q$1&amp;"|"&amp;(ROW()-1),Registre!$AA$2:$AA$1999,0)),"")</f>
        <v/>
      </c>
      <c r="R351">
        <f>IFERROR(INDEX(Registre!$B$2:$B$1999,MATCH(R$1&amp;"|"&amp;(ROW()-1),Registre!$AA$2:$AA$1999,0)),"")</f>
        <v/>
      </c>
      <c r="S351">
        <f>IFERROR(INDEX(Registre!$B$2:$B$1999,MATCH(S$1&amp;"|"&amp;(ROW()-1),Registre!$AA$2:$AA$1999,0)),"")</f>
        <v/>
      </c>
      <c r="T351">
        <f>IFERROR(INDEX(Registre!$B$2:$B$1999,MATCH(T$1&amp;"|"&amp;(ROW()-1),Registre!$AA$2:$AA$1999,0)),"")</f>
        <v/>
      </c>
      <c r="U351">
        <f>IFERROR(INDEX(Registre!$B$2:$B$1999,MATCH(U$1&amp;"|"&amp;(ROW()-1),Registre!$AA$2:$AA$1999,0)),"")</f>
        <v/>
      </c>
      <c r="V351">
        <f>IFERROR(INDEX(Registre!$B$2:$B$1999,MATCH(V$1&amp;"|"&amp;(ROW()-1),Registre!$AA$2:$AA$1999,0)),"")</f>
        <v/>
      </c>
    </row>
    <row r="352">
      <c r="O352">
        <f>IFERROR(INDEX(Registre!$B$2:$B$1999,MATCH(O$1&amp;"|"&amp;(ROW()-1),Registre!$AA$2:$AA$1999,0)),"")</f>
        <v/>
      </c>
      <c r="P352">
        <f>IFERROR(INDEX(Registre!$B$2:$B$1999,MATCH(P$1&amp;"|"&amp;(ROW()-1),Registre!$AA$2:$AA$1999,0)),"")</f>
        <v/>
      </c>
      <c r="Q352">
        <f>IFERROR(INDEX(Registre!$B$2:$B$1999,MATCH(Q$1&amp;"|"&amp;(ROW()-1),Registre!$AA$2:$AA$1999,0)),"")</f>
        <v/>
      </c>
      <c r="R352">
        <f>IFERROR(INDEX(Registre!$B$2:$B$1999,MATCH(R$1&amp;"|"&amp;(ROW()-1),Registre!$AA$2:$AA$1999,0)),"")</f>
        <v/>
      </c>
      <c r="S352">
        <f>IFERROR(INDEX(Registre!$B$2:$B$1999,MATCH(S$1&amp;"|"&amp;(ROW()-1),Registre!$AA$2:$AA$1999,0)),"")</f>
        <v/>
      </c>
      <c r="T352">
        <f>IFERROR(INDEX(Registre!$B$2:$B$1999,MATCH(T$1&amp;"|"&amp;(ROW()-1),Registre!$AA$2:$AA$1999,0)),"")</f>
        <v/>
      </c>
      <c r="U352">
        <f>IFERROR(INDEX(Registre!$B$2:$B$1999,MATCH(U$1&amp;"|"&amp;(ROW()-1),Registre!$AA$2:$AA$1999,0)),"")</f>
        <v/>
      </c>
      <c r="V352">
        <f>IFERROR(INDEX(Registre!$B$2:$B$1999,MATCH(V$1&amp;"|"&amp;(ROW()-1),Registre!$AA$2:$AA$1999,0)),"")</f>
        <v/>
      </c>
    </row>
    <row r="353">
      <c r="O353">
        <f>IFERROR(INDEX(Registre!$B$2:$B$1999,MATCH(O$1&amp;"|"&amp;(ROW()-1),Registre!$AA$2:$AA$1999,0)),"")</f>
        <v/>
      </c>
      <c r="P353">
        <f>IFERROR(INDEX(Registre!$B$2:$B$1999,MATCH(P$1&amp;"|"&amp;(ROW()-1),Registre!$AA$2:$AA$1999,0)),"")</f>
        <v/>
      </c>
      <c r="Q353">
        <f>IFERROR(INDEX(Registre!$B$2:$B$1999,MATCH(Q$1&amp;"|"&amp;(ROW()-1),Registre!$AA$2:$AA$1999,0)),"")</f>
        <v/>
      </c>
      <c r="R353">
        <f>IFERROR(INDEX(Registre!$B$2:$B$1999,MATCH(R$1&amp;"|"&amp;(ROW()-1),Registre!$AA$2:$AA$1999,0)),"")</f>
        <v/>
      </c>
      <c r="S353">
        <f>IFERROR(INDEX(Registre!$B$2:$B$1999,MATCH(S$1&amp;"|"&amp;(ROW()-1),Registre!$AA$2:$AA$1999,0)),"")</f>
        <v/>
      </c>
      <c r="T353">
        <f>IFERROR(INDEX(Registre!$B$2:$B$1999,MATCH(T$1&amp;"|"&amp;(ROW()-1),Registre!$AA$2:$AA$1999,0)),"")</f>
        <v/>
      </c>
      <c r="U353">
        <f>IFERROR(INDEX(Registre!$B$2:$B$1999,MATCH(U$1&amp;"|"&amp;(ROW()-1),Registre!$AA$2:$AA$1999,0)),"")</f>
        <v/>
      </c>
      <c r="V353">
        <f>IFERROR(INDEX(Registre!$B$2:$B$1999,MATCH(V$1&amp;"|"&amp;(ROW()-1),Registre!$AA$2:$AA$1999,0)),"")</f>
        <v/>
      </c>
    </row>
    <row r="354">
      <c r="O354">
        <f>IFERROR(INDEX(Registre!$B$2:$B$1999,MATCH(O$1&amp;"|"&amp;(ROW()-1),Registre!$AA$2:$AA$1999,0)),"")</f>
        <v/>
      </c>
      <c r="P354">
        <f>IFERROR(INDEX(Registre!$B$2:$B$1999,MATCH(P$1&amp;"|"&amp;(ROW()-1),Registre!$AA$2:$AA$1999,0)),"")</f>
        <v/>
      </c>
      <c r="Q354">
        <f>IFERROR(INDEX(Registre!$B$2:$B$1999,MATCH(Q$1&amp;"|"&amp;(ROW()-1),Registre!$AA$2:$AA$1999,0)),"")</f>
        <v/>
      </c>
      <c r="R354">
        <f>IFERROR(INDEX(Registre!$B$2:$B$1999,MATCH(R$1&amp;"|"&amp;(ROW()-1),Registre!$AA$2:$AA$1999,0)),"")</f>
        <v/>
      </c>
      <c r="S354">
        <f>IFERROR(INDEX(Registre!$B$2:$B$1999,MATCH(S$1&amp;"|"&amp;(ROW()-1),Registre!$AA$2:$AA$1999,0)),"")</f>
        <v/>
      </c>
      <c r="T354">
        <f>IFERROR(INDEX(Registre!$B$2:$B$1999,MATCH(T$1&amp;"|"&amp;(ROW()-1),Registre!$AA$2:$AA$1999,0)),"")</f>
        <v/>
      </c>
      <c r="U354">
        <f>IFERROR(INDEX(Registre!$B$2:$B$1999,MATCH(U$1&amp;"|"&amp;(ROW()-1),Registre!$AA$2:$AA$1999,0)),"")</f>
        <v/>
      </c>
      <c r="V354">
        <f>IFERROR(INDEX(Registre!$B$2:$B$1999,MATCH(V$1&amp;"|"&amp;(ROW()-1),Registre!$AA$2:$AA$1999,0)),"")</f>
        <v/>
      </c>
    </row>
    <row r="355">
      <c r="O355">
        <f>IFERROR(INDEX(Registre!$B$2:$B$1999,MATCH(O$1&amp;"|"&amp;(ROW()-1),Registre!$AA$2:$AA$1999,0)),"")</f>
        <v/>
      </c>
      <c r="P355">
        <f>IFERROR(INDEX(Registre!$B$2:$B$1999,MATCH(P$1&amp;"|"&amp;(ROW()-1),Registre!$AA$2:$AA$1999,0)),"")</f>
        <v/>
      </c>
      <c r="Q355">
        <f>IFERROR(INDEX(Registre!$B$2:$B$1999,MATCH(Q$1&amp;"|"&amp;(ROW()-1),Registre!$AA$2:$AA$1999,0)),"")</f>
        <v/>
      </c>
      <c r="R355">
        <f>IFERROR(INDEX(Registre!$B$2:$B$1999,MATCH(R$1&amp;"|"&amp;(ROW()-1),Registre!$AA$2:$AA$1999,0)),"")</f>
        <v/>
      </c>
      <c r="S355">
        <f>IFERROR(INDEX(Registre!$B$2:$B$1999,MATCH(S$1&amp;"|"&amp;(ROW()-1),Registre!$AA$2:$AA$1999,0)),"")</f>
        <v/>
      </c>
      <c r="T355">
        <f>IFERROR(INDEX(Registre!$B$2:$B$1999,MATCH(T$1&amp;"|"&amp;(ROW()-1),Registre!$AA$2:$AA$1999,0)),"")</f>
        <v/>
      </c>
      <c r="U355">
        <f>IFERROR(INDEX(Registre!$B$2:$B$1999,MATCH(U$1&amp;"|"&amp;(ROW()-1),Registre!$AA$2:$AA$1999,0)),"")</f>
        <v/>
      </c>
      <c r="V355">
        <f>IFERROR(INDEX(Registre!$B$2:$B$1999,MATCH(V$1&amp;"|"&amp;(ROW()-1),Registre!$AA$2:$AA$1999,0)),"")</f>
        <v/>
      </c>
    </row>
    <row r="356">
      <c r="O356">
        <f>IFERROR(INDEX(Registre!$B$2:$B$1999,MATCH(O$1&amp;"|"&amp;(ROW()-1),Registre!$AA$2:$AA$1999,0)),"")</f>
        <v/>
      </c>
      <c r="P356">
        <f>IFERROR(INDEX(Registre!$B$2:$B$1999,MATCH(P$1&amp;"|"&amp;(ROW()-1),Registre!$AA$2:$AA$1999,0)),"")</f>
        <v/>
      </c>
      <c r="Q356">
        <f>IFERROR(INDEX(Registre!$B$2:$B$1999,MATCH(Q$1&amp;"|"&amp;(ROW()-1),Registre!$AA$2:$AA$1999,0)),"")</f>
        <v/>
      </c>
      <c r="R356">
        <f>IFERROR(INDEX(Registre!$B$2:$B$1999,MATCH(R$1&amp;"|"&amp;(ROW()-1),Registre!$AA$2:$AA$1999,0)),"")</f>
        <v/>
      </c>
      <c r="S356">
        <f>IFERROR(INDEX(Registre!$B$2:$B$1999,MATCH(S$1&amp;"|"&amp;(ROW()-1),Registre!$AA$2:$AA$1999,0)),"")</f>
        <v/>
      </c>
      <c r="T356">
        <f>IFERROR(INDEX(Registre!$B$2:$B$1999,MATCH(T$1&amp;"|"&amp;(ROW()-1),Registre!$AA$2:$AA$1999,0)),"")</f>
        <v/>
      </c>
      <c r="U356">
        <f>IFERROR(INDEX(Registre!$B$2:$B$1999,MATCH(U$1&amp;"|"&amp;(ROW()-1),Registre!$AA$2:$AA$1999,0)),"")</f>
        <v/>
      </c>
      <c r="V356">
        <f>IFERROR(INDEX(Registre!$B$2:$B$1999,MATCH(V$1&amp;"|"&amp;(ROW()-1),Registre!$AA$2:$AA$1999,0)),"")</f>
        <v/>
      </c>
    </row>
    <row r="357">
      <c r="O357">
        <f>IFERROR(INDEX(Registre!$B$2:$B$1999,MATCH(O$1&amp;"|"&amp;(ROW()-1),Registre!$AA$2:$AA$1999,0)),"")</f>
        <v/>
      </c>
      <c r="P357">
        <f>IFERROR(INDEX(Registre!$B$2:$B$1999,MATCH(P$1&amp;"|"&amp;(ROW()-1),Registre!$AA$2:$AA$1999,0)),"")</f>
        <v/>
      </c>
      <c r="Q357">
        <f>IFERROR(INDEX(Registre!$B$2:$B$1999,MATCH(Q$1&amp;"|"&amp;(ROW()-1),Registre!$AA$2:$AA$1999,0)),"")</f>
        <v/>
      </c>
      <c r="R357">
        <f>IFERROR(INDEX(Registre!$B$2:$B$1999,MATCH(R$1&amp;"|"&amp;(ROW()-1),Registre!$AA$2:$AA$1999,0)),"")</f>
        <v/>
      </c>
      <c r="S357">
        <f>IFERROR(INDEX(Registre!$B$2:$B$1999,MATCH(S$1&amp;"|"&amp;(ROW()-1),Registre!$AA$2:$AA$1999,0)),"")</f>
        <v/>
      </c>
      <c r="T357">
        <f>IFERROR(INDEX(Registre!$B$2:$B$1999,MATCH(T$1&amp;"|"&amp;(ROW()-1),Registre!$AA$2:$AA$1999,0)),"")</f>
        <v/>
      </c>
      <c r="U357">
        <f>IFERROR(INDEX(Registre!$B$2:$B$1999,MATCH(U$1&amp;"|"&amp;(ROW()-1),Registre!$AA$2:$AA$1999,0)),"")</f>
        <v/>
      </c>
      <c r="V357">
        <f>IFERROR(INDEX(Registre!$B$2:$B$1999,MATCH(V$1&amp;"|"&amp;(ROW()-1),Registre!$AA$2:$AA$1999,0)),"")</f>
        <v/>
      </c>
    </row>
    <row r="358">
      <c r="O358">
        <f>IFERROR(INDEX(Registre!$B$2:$B$1999,MATCH(O$1&amp;"|"&amp;(ROW()-1),Registre!$AA$2:$AA$1999,0)),"")</f>
        <v/>
      </c>
      <c r="P358">
        <f>IFERROR(INDEX(Registre!$B$2:$B$1999,MATCH(P$1&amp;"|"&amp;(ROW()-1),Registre!$AA$2:$AA$1999,0)),"")</f>
        <v/>
      </c>
      <c r="Q358">
        <f>IFERROR(INDEX(Registre!$B$2:$B$1999,MATCH(Q$1&amp;"|"&amp;(ROW()-1),Registre!$AA$2:$AA$1999,0)),"")</f>
        <v/>
      </c>
      <c r="R358">
        <f>IFERROR(INDEX(Registre!$B$2:$B$1999,MATCH(R$1&amp;"|"&amp;(ROW()-1),Registre!$AA$2:$AA$1999,0)),"")</f>
        <v/>
      </c>
      <c r="S358">
        <f>IFERROR(INDEX(Registre!$B$2:$B$1999,MATCH(S$1&amp;"|"&amp;(ROW()-1),Registre!$AA$2:$AA$1999,0)),"")</f>
        <v/>
      </c>
      <c r="T358">
        <f>IFERROR(INDEX(Registre!$B$2:$B$1999,MATCH(T$1&amp;"|"&amp;(ROW()-1),Registre!$AA$2:$AA$1999,0)),"")</f>
        <v/>
      </c>
      <c r="U358">
        <f>IFERROR(INDEX(Registre!$B$2:$B$1999,MATCH(U$1&amp;"|"&amp;(ROW()-1),Registre!$AA$2:$AA$1999,0)),"")</f>
        <v/>
      </c>
      <c r="V358">
        <f>IFERROR(INDEX(Registre!$B$2:$B$1999,MATCH(V$1&amp;"|"&amp;(ROW()-1),Registre!$AA$2:$AA$1999,0)),"")</f>
        <v/>
      </c>
    </row>
    <row r="359">
      <c r="O359">
        <f>IFERROR(INDEX(Registre!$B$2:$B$1999,MATCH(O$1&amp;"|"&amp;(ROW()-1),Registre!$AA$2:$AA$1999,0)),"")</f>
        <v/>
      </c>
      <c r="P359">
        <f>IFERROR(INDEX(Registre!$B$2:$B$1999,MATCH(P$1&amp;"|"&amp;(ROW()-1),Registre!$AA$2:$AA$1999,0)),"")</f>
        <v/>
      </c>
      <c r="Q359">
        <f>IFERROR(INDEX(Registre!$B$2:$B$1999,MATCH(Q$1&amp;"|"&amp;(ROW()-1),Registre!$AA$2:$AA$1999,0)),"")</f>
        <v/>
      </c>
      <c r="R359">
        <f>IFERROR(INDEX(Registre!$B$2:$B$1999,MATCH(R$1&amp;"|"&amp;(ROW()-1),Registre!$AA$2:$AA$1999,0)),"")</f>
        <v/>
      </c>
      <c r="S359">
        <f>IFERROR(INDEX(Registre!$B$2:$B$1999,MATCH(S$1&amp;"|"&amp;(ROW()-1),Registre!$AA$2:$AA$1999,0)),"")</f>
        <v/>
      </c>
      <c r="T359">
        <f>IFERROR(INDEX(Registre!$B$2:$B$1999,MATCH(T$1&amp;"|"&amp;(ROW()-1),Registre!$AA$2:$AA$1999,0)),"")</f>
        <v/>
      </c>
      <c r="U359">
        <f>IFERROR(INDEX(Registre!$B$2:$B$1999,MATCH(U$1&amp;"|"&amp;(ROW()-1),Registre!$AA$2:$AA$1999,0)),"")</f>
        <v/>
      </c>
      <c r="V359">
        <f>IFERROR(INDEX(Registre!$B$2:$B$1999,MATCH(V$1&amp;"|"&amp;(ROW()-1),Registre!$AA$2:$AA$1999,0)),"")</f>
        <v/>
      </c>
    </row>
    <row r="360">
      <c r="O360">
        <f>IFERROR(INDEX(Registre!$B$2:$B$1999,MATCH(O$1&amp;"|"&amp;(ROW()-1),Registre!$AA$2:$AA$1999,0)),"")</f>
        <v/>
      </c>
      <c r="P360">
        <f>IFERROR(INDEX(Registre!$B$2:$B$1999,MATCH(P$1&amp;"|"&amp;(ROW()-1),Registre!$AA$2:$AA$1999,0)),"")</f>
        <v/>
      </c>
      <c r="Q360">
        <f>IFERROR(INDEX(Registre!$B$2:$B$1999,MATCH(Q$1&amp;"|"&amp;(ROW()-1),Registre!$AA$2:$AA$1999,0)),"")</f>
        <v/>
      </c>
      <c r="R360">
        <f>IFERROR(INDEX(Registre!$B$2:$B$1999,MATCH(R$1&amp;"|"&amp;(ROW()-1),Registre!$AA$2:$AA$1999,0)),"")</f>
        <v/>
      </c>
      <c r="S360">
        <f>IFERROR(INDEX(Registre!$B$2:$B$1999,MATCH(S$1&amp;"|"&amp;(ROW()-1),Registre!$AA$2:$AA$1999,0)),"")</f>
        <v/>
      </c>
      <c r="T360">
        <f>IFERROR(INDEX(Registre!$B$2:$B$1999,MATCH(T$1&amp;"|"&amp;(ROW()-1),Registre!$AA$2:$AA$1999,0)),"")</f>
        <v/>
      </c>
      <c r="U360">
        <f>IFERROR(INDEX(Registre!$B$2:$B$1999,MATCH(U$1&amp;"|"&amp;(ROW()-1),Registre!$AA$2:$AA$1999,0)),"")</f>
        <v/>
      </c>
      <c r="V360">
        <f>IFERROR(INDEX(Registre!$B$2:$B$1999,MATCH(V$1&amp;"|"&amp;(ROW()-1),Registre!$AA$2:$AA$1999,0)),"")</f>
        <v/>
      </c>
    </row>
    <row r="361">
      <c r="O361">
        <f>IFERROR(INDEX(Registre!$B$2:$B$1999,MATCH(O$1&amp;"|"&amp;(ROW()-1),Registre!$AA$2:$AA$1999,0)),"")</f>
        <v/>
      </c>
      <c r="P361">
        <f>IFERROR(INDEX(Registre!$B$2:$B$1999,MATCH(P$1&amp;"|"&amp;(ROW()-1),Registre!$AA$2:$AA$1999,0)),"")</f>
        <v/>
      </c>
      <c r="Q361">
        <f>IFERROR(INDEX(Registre!$B$2:$B$1999,MATCH(Q$1&amp;"|"&amp;(ROW()-1),Registre!$AA$2:$AA$1999,0)),"")</f>
        <v/>
      </c>
      <c r="R361">
        <f>IFERROR(INDEX(Registre!$B$2:$B$1999,MATCH(R$1&amp;"|"&amp;(ROW()-1),Registre!$AA$2:$AA$1999,0)),"")</f>
        <v/>
      </c>
      <c r="S361">
        <f>IFERROR(INDEX(Registre!$B$2:$B$1999,MATCH(S$1&amp;"|"&amp;(ROW()-1),Registre!$AA$2:$AA$1999,0)),"")</f>
        <v/>
      </c>
      <c r="T361">
        <f>IFERROR(INDEX(Registre!$B$2:$B$1999,MATCH(T$1&amp;"|"&amp;(ROW()-1),Registre!$AA$2:$AA$1999,0)),"")</f>
        <v/>
      </c>
      <c r="U361">
        <f>IFERROR(INDEX(Registre!$B$2:$B$1999,MATCH(U$1&amp;"|"&amp;(ROW()-1),Registre!$AA$2:$AA$1999,0)),"")</f>
        <v/>
      </c>
      <c r="V361">
        <f>IFERROR(INDEX(Registre!$B$2:$B$1999,MATCH(V$1&amp;"|"&amp;(ROW()-1),Registre!$AA$2:$AA$1999,0)),"")</f>
        <v/>
      </c>
    </row>
    <row r="362">
      <c r="O362">
        <f>IFERROR(INDEX(Registre!$B$2:$B$1999,MATCH(O$1&amp;"|"&amp;(ROW()-1),Registre!$AA$2:$AA$1999,0)),"")</f>
        <v/>
      </c>
      <c r="P362">
        <f>IFERROR(INDEX(Registre!$B$2:$B$1999,MATCH(P$1&amp;"|"&amp;(ROW()-1),Registre!$AA$2:$AA$1999,0)),"")</f>
        <v/>
      </c>
      <c r="Q362">
        <f>IFERROR(INDEX(Registre!$B$2:$B$1999,MATCH(Q$1&amp;"|"&amp;(ROW()-1),Registre!$AA$2:$AA$1999,0)),"")</f>
        <v/>
      </c>
      <c r="R362">
        <f>IFERROR(INDEX(Registre!$B$2:$B$1999,MATCH(R$1&amp;"|"&amp;(ROW()-1),Registre!$AA$2:$AA$1999,0)),"")</f>
        <v/>
      </c>
      <c r="S362">
        <f>IFERROR(INDEX(Registre!$B$2:$B$1999,MATCH(S$1&amp;"|"&amp;(ROW()-1),Registre!$AA$2:$AA$1999,0)),"")</f>
        <v/>
      </c>
      <c r="T362">
        <f>IFERROR(INDEX(Registre!$B$2:$B$1999,MATCH(T$1&amp;"|"&amp;(ROW()-1),Registre!$AA$2:$AA$1999,0)),"")</f>
        <v/>
      </c>
      <c r="U362">
        <f>IFERROR(INDEX(Registre!$B$2:$B$1999,MATCH(U$1&amp;"|"&amp;(ROW()-1),Registre!$AA$2:$AA$1999,0)),"")</f>
        <v/>
      </c>
      <c r="V362">
        <f>IFERROR(INDEX(Registre!$B$2:$B$1999,MATCH(V$1&amp;"|"&amp;(ROW()-1),Registre!$AA$2:$AA$1999,0)),"")</f>
        <v/>
      </c>
    </row>
    <row r="363">
      <c r="O363">
        <f>IFERROR(INDEX(Registre!$B$2:$B$1999,MATCH(O$1&amp;"|"&amp;(ROW()-1),Registre!$AA$2:$AA$1999,0)),"")</f>
        <v/>
      </c>
      <c r="P363">
        <f>IFERROR(INDEX(Registre!$B$2:$B$1999,MATCH(P$1&amp;"|"&amp;(ROW()-1),Registre!$AA$2:$AA$1999,0)),"")</f>
        <v/>
      </c>
      <c r="Q363">
        <f>IFERROR(INDEX(Registre!$B$2:$B$1999,MATCH(Q$1&amp;"|"&amp;(ROW()-1),Registre!$AA$2:$AA$1999,0)),"")</f>
        <v/>
      </c>
      <c r="R363">
        <f>IFERROR(INDEX(Registre!$B$2:$B$1999,MATCH(R$1&amp;"|"&amp;(ROW()-1),Registre!$AA$2:$AA$1999,0)),"")</f>
        <v/>
      </c>
      <c r="S363">
        <f>IFERROR(INDEX(Registre!$B$2:$B$1999,MATCH(S$1&amp;"|"&amp;(ROW()-1),Registre!$AA$2:$AA$1999,0)),"")</f>
        <v/>
      </c>
      <c r="T363">
        <f>IFERROR(INDEX(Registre!$B$2:$B$1999,MATCH(T$1&amp;"|"&amp;(ROW()-1),Registre!$AA$2:$AA$1999,0)),"")</f>
        <v/>
      </c>
      <c r="U363">
        <f>IFERROR(INDEX(Registre!$B$2:$B$1999,MATCH(U$1&amp;"|"&amp;(ROW()-1),Registre!$AA$2:$AA$1999,0)),"")</f>
        <v/>
      </c>
      <c r="V363">
        <f>IFERROR(INDEX(Registre!$B$2:$B$1999,MATCH(V$1&amp;"|"&amp;(ROW()-1),Registre!$AA$2:$AA$1999,0)),"")</f>
        <v/>
      </c>
    </row>
    <row r="364">
      <c r="O364">
        <f>IFERROR(INDEX(Registre!$B$2:$B$1999,MATCH(O$1&amp;"|"&amp;(ROW()-1),Registre!$AA$2:$AA$1999,0)),"")</f>
        <v/>
      </c>
      <c r="P364">
        <f>IFERROR(INDEX(Registre!$B$2:$B$1999,MATCH(P$1&amp;"|"&amp;(ROW()-1),Registre!$AA$2:$AA$1999,0)),"")</f>
        <v/>
      </c>
      <c r="Q364">
        <f>IFERROR(INDEX(Registre!$B$2:$B$1999,MATCH(Q$1&amp;"|"&amp;(ROW()-1),Registre!$AA$2:$AA$1999,0)),"")</f>
        <v/>
      </c>
      <c r="R364">
        <f>IFERROR(INDEX(Registre!$B$2:$B$1999,MATCH(R$1&amp;"|"&amp;(ROW()-1),Registre!$AA$2:$AA$1999,0)),"")</f>
        <v/>
      </c>
      <c r="S364">
        <f>IFERROR(INDEX(Registre!$B$2:$B$1999,MATCH(S$1&amp;"|"&amp;(ROW()-1),Registre!$AA$2:$AA$1999,0)),"")</f>
        <v/>
      </c>
      <c r="T364">
        <f>IFERROR(INDEX(Registre!$B$2:$B$1999,MATCH(T$1&amp;"|"&amp;(ROW()-1),Registre!$AA$2:$AA$1999,0)),"")</f>
        <v/>
      </c>
      <c r="U364">
        <f>IFERROR(INDEX(Registre!$B$2:$B$1999,MATCH(U$1&amp;"|"&amp;(ROW()-1),Registre!$AA$2:$AA$1999,0)),"")</f>
        <v/>
      </c>
      <c r="V364">
        <f>IFERROR(INDEX(Registre!$B$2:$B$1999,MATCH(V$1&amp;"|"&amp;(ROW()-1),Registre!$AA$2:$AA$1999,0)),"")</f>
        <v/>
      </c>
    </row>
    <row r="365">
      <c r="O365">
        <f>IFERROR(INDEX(Registre!$B$2:$B$1999,MATCH(O$1&amp;"|"&amp;(ROW()-1),Registre!$AA$2:$AA$1999,0)),"")</f>
        <v/>
      </c>
      <c r="P365">
        <f>IFERROR(INDEX(Registre!$B$2:$B$1999,MATCH(P$1&amp;"|"&amp;(ROW()-1),Registre!$AA$2:$AA$1999,0)),"")</f>
        <v/>
      </c>
      <c r="Q365">
        <f>IFERROR(INDEX(Registre!$B$2:$B$1999,MATCH(Q$1&amp;"|"&amp;(ROW()-1),Registre!$AA$2:$AA$1999,0)),"")</f>
        <v/>
      </c>
      <c r="R365">
        <f>IFERROR(INDEX(Registre!$B$2:$B$1999,MATCH(R$1&amp;"|"&amp;(ROW()-1),Registre!$AA$2:$AA$1999,0)),"")</f>
        <v/>
      </c>
      <c r="S365">
        <f>IFERROR(INDEX(Registre!$B$2:$B$1999,MATCH(S$1&amp;"|"&amp;(ROW()-1),Registre!$AA$2:$AA$1999,0)),"")</f>
        <v/>
      </c>
      <c r="T365">
        <f>IFERROR(INDEX(Registre!$B$2:$B$1999,MATCH(T$1&amp;"|"&amp;(ROW()-1),Registre!$AA$2:$AA$1999,0)),"")</f>
        <v/>
      </c>
      <c r="U365">
        <f>IFERROR(INDEX(Registre!$B$2:$B$1999,MATCH(U$1&amp;"|"&amp;(ROW()-1),Registre!$AA$2:$AA$1999,0)),"")</f>
        <v/>
      </c>
      <c r="V365">
        <f>IFERROR(INDEX(Registre!$B$2:$B$1999,MATCH(V$1&amp;"|"&amp;(ROW()-1),Registre!$AA$2:$AA$1999,0)),"")</f>
        <v/>
      </c>
    </row>
    <row r="366">
      <c r="O366">
        <f>IFERROR(INDEX(Registre!$B$2:$B$1999,MATCH(O$1&amp;"|"&amp;(ROW()-1),Registre!$AA$2:$AA$1999,0)),"")</f>
        <v/>
      </c>
      <c r="P366">
        <f>IFERROR(INDEX(Registre!$B$2:$B$1999,MATCH(P$1&amp;"|"&amp;(ROW()-1),Registre!$AA$2:$AA$1999,0)),"")</f>
        <v/>
      </c>
      <c r="Q366">
        <f>IFERROR(INDEX(Registre!$B$2:$B$1999,MATCH(Q$1&amp;"|"&amp;(ROW()-1),Registre!$AA$2:$AA$1999,0)),"")</f>
        <v/>
      </c>
      <c r="R366">
        <f>IFERROR(INDEX(Registre!$B$2:$B$1999,MATCH(R$1&amp;"|"&amp;(ROW()-1),Registre!$AA$2:$AA$1999,0)),"")</f>
        <v/>
      </c>
      <c r="S366">
        <f>IFERROR(INDEX(Registre!$B$2:$B$1999,MATCH(S$1&amp;"|"&amp;(ROW()-1),Registre!$AA$2:$AA$1999,0)),"")</f>
        <v/>
      </c>
      <c r="T366">
        <f>IFERROR(INDEX(Registre!$B$2:$B$1999,MATCH(T$1&amp;"|"&amp;(ROW()-1),Registre!$AA$2:$AA$1999,0)),"")</f>
        <v/>
      </c>
      <c r="U366">
        <f>IFERROR(INDEX(Registre!$B$2:$B$1999,MATCH(U$1&amp;"|"&amp;(ROW()-1),Registre!$AA$2:$AA$1999,0)),"")</f>
        <v/>
      </c>
      <c r="V366">
        <f>IFERROR(INDEX(Registre!$B$2:$B$1999,MATCH(V$1&amp;"|"&amp;(ROW()-1),Registre!$AA$2:$AA$1999,0)),"")</f>
        <v/>
      </c>
    </row>
    <row r="367">
      <c r="O367">
        <f>IFERROR(INDEX(Registre!$B$2:$B$1999,MATCH(O$1&amp;"|"&amp;(ROW()-1),Registre!$AA$2:$AA$1999,0)),"")</f>
        <v/>
      </c>
      <c r="P367">
        <f>IFERROR(INDEX(Registre!$B$2:$B$1999,MATCH(P$1&amp;"|"&amp;(ROW()-1),Registre!$AA$2:$AA$1999,0)),"")</f>
        <v/>
      </c>
      <c r="Q367">
        <f>IFERROR(INDEX(Registre!$B$2:$B$1999,MATCH(Q$1&amp;"|"&amp;(ROW()-1),Registre!$AA$2:$AA$1999,0)),"")</f>
        <v/>
      </c>
      <c r="R367">
        <f>IFERROR(INDEX(Registre!$B$2:$B$1999,MATCH(R$1&amp;"|"&amp;(ROW()-1),Registre!$AA$2:$AA$1999,0)),"")</f>
        <v/>
      </c>
      <c r="S367">
        <f>IFERROR(INDEX(Registre!$B$2:$B$1999,MATCH(S$1&amp;"|"&amp;(ROW()-1),Registre!$AA$2:$AA$1999,0)),"")</f>
        <v/>
      </c>
      <c r="T367">
        <f>IFERROR(INDEX(Registre!$B$2:$B$1999,MATCH(T$1&amp;"|"&amp;(ROW()-1),Registre!$AA$2:$AA$1999,0)),"")</f>
        <v/>
      </c>
      <c r="U367">
        <f>IFERROR(INDEX(Registre!$B$2:$B$1999,MATCH(U$1&amp;"|"&amp;(ROW()-1),Registre!$AA$2:$AA$1999,0)),"")</f>
        <v/>
      </c>
      <c r="V367">
        <f>IFERROR(INDEX(Registre!$B$2:$B$1999,MATCH(V$1&amp;"|"&amp;(ROW()-1),Registre!$AA$2:$AA$1999,0)),"")</f>
        <v/>
      </c>
    </row>
    <row r="368">
      <c r="O368">
        <f>IFERROR(INDEX(Registre!$B$2:$B$1999,MATCH(O$1&amp;"|"&amp;(ROW()-1),Registre!$AA$2:$AA$1999,0)),"")</f>
        <v/>
      </c>
      <c r="P368">
        <f>IFERROR(INDEX(Registre!$B$2:$B$1999,MATCH(P$1&amp;"|"&amp;(ROW()-1),Registre!$AA$2:$AA$1999,0)),"")</f>
        <v/>
      </c>
      <c r="Q368">
        <f>IFERROR(INDEX(Registre!$B$2:$B$1999,MATCH(Q$1&amp;"|"&amp;(ROW()-1),Registre!$AA$2:$AA$1999,0)),"")</f>
        <v/>
      </c>
      <c r="R368">
        <f>IFERROR(INDEX(Registre!$B$2:$B$1999,MATCH(R$1&amp;"|"&amp;(ROW()-1),Registre!$AA$2:$AA$1999,0)),"")</f>
        <v/>
      </c>
      <c r="S368">
        <f>IFERROR(INDEX(Registre!$B$2:$B$1999,MATCH(S$1&amp;"|"&amp;(ROW()-1),Registre!$AA$2:$AA$1999,0)),"")</f>
        <v/>
      </c>
      <c r="T368">
        <f>IFERROR(INDEX(Registre!$B$2:$B$1999,MATCH(T$1&amp;"|"&amp;(ROW()-1),Registre!$AA$2:$AA$1999,0)),"")</f>
        <v/>
      </c>
      <c r="U368">
        <f>IFERROR(INDEX(Registre!$B$2:$B$1999,MATCH(U$1&amp;"|"&amp;(ROW()-1),Registre!$AA$2:$AA$1999,0)),"")</f>
        <v/>
      </c>
      <c r="V368">
        <f>IFERROR(INDEX(Registre!$B$2:$B$1999,MATCH(V$1&amp;"|"&amp;(ROW()-1),Registre!$AA$2:$AA$1999,0)),"")</f>
        <v/>
      </c>
    </row>
    <row r="369">
      <c r="O369">
        <f>IFERROR(INDEX(Registre!$B$2:$B$1999,MATCH(O$1&amp;"|"&amp;(ROW()-1),Registre!$AA$2:$AA$1999,0)),"")</f>
        <v/>
      </c>
      <c r="P369">
        <f>IFERROR(INDEX(Registre!$B$2:$B$1999,MATCH(P$1&amp;"|"&amp;(ROW()-1),Registre!$AA$2:$AA$1999,0)),"")</f>
        <v/>
      </c>
      <c r="Q369">
        <f>IFERROR(INDEX(Registre!$B$2:$B$1999,MATCH(Q$1&amp;"|"&amp;(ROW()-1),Registre!$AA$2:$AA$1999,0)),"")</f>
        <v/>
      </c>
      <c r="R369">
        <f>IFERROR(INDEX(Registre!$B$2:$B$1999,MATCH(R$1&amp;"|"&amp;(ROW()-1),Registre!$AA$2:$AA$1999,0)),"")</f>
        <v/>
      </c>
      <c r="S369">
        <f>IFERROR(INDEX(Registre!$B$2:$B$1999,MATCH(S$1&amp;"|"&amp;(ROW()-1),Registre!$AA$2:$AA$1999,0)),"")</f>
        <v/>
      </c>
      <c r="T369">
        <f>IFERROR(INDEX(Registre!$B$2:$B$1999,MATCH(T$1&amp;"|"&amp;(ROW()-1),Registre!$AA$2:$AA$1999,0)),"")</f>
        <v/>
      </c>
      <c r="U369">
        <f>IFERROR(INDEX(Registre!$B$2:$B$1999,MATCH(U$1&amp;"|"&amp;(ROW()-1),Registre!$AA$2:$AA$1999,0)),"")</f>
        <v/>
      </c>
      <c r="V369">
        <f>IFERROR(INDEX(Registre!$B$2:$B$1999,MATCH(V$1&amp;"|"&amp;(ROW()-1),Registre!$AA$2:$AA$1999,0)),"")</f>
        <v/>
      </c>
    </row>
    <row r="370">
      <c r="O370">
        <f>IFERROR(INDEX(Registre!$B$2:$B$1999,MATCH(O$1&amp;"|"&amp;(ROW()-1),Registre!$AA$2:$AA$1999,0)),"")</f>
        <v/>
      </c>
      <c r="P370">
        <f>IFERROR(INDEX(Registre!$B$2:$B$1999,MATCH(P$1&amp;"|"&amp;(ROW()-1),Registre!$AA$2:$AA$1999,0)),"")</f>
        <v/>
      </c>
      <c r="Q370">
        <f>IFERROR(INDEX(Registre!$B$2:$B$1999,MATCH(Q$1&amp;"|"&amp;(ROW()-1),Registre!$AA$2:$AA$1999,0)),"")</f>
        <v/>
      </c>
      <c r="R370">
        <f>IFERROR(INDEX(Registre!$B$2:$B$1999,MATCH(R$1&amp;"|"&amp;(ROW()-1),Registre!$AA$2:$AA$1999,0)),"")</f>
        <v/>
      </c>
      <c r="S370">
        <f>IFERROR(INDEX(Registre!$B$2:$B$1999,MATCH(S$1&amp;"|"&amp;(ROW()-1),Registre!$AA$2:$AA$1999,0)),"")</f>
        <v/>
      </c>
      <c r="T370">
        <f>IFERROR(INDEX(Registre!$B$2:$B$1999,MATCH(T$1&amp;"|"&amp;(ROW()-1),Registre!$AA$2:$AA$1999,0)),"")</f>
        <v/>
      </c>
      <c r="U370">
        <f>IFERROR(INDEX(Registre!$B$2:$B$1999,MATCH(U$1&amp;"|"&amp;(ROW()-1),Registre!$AA$2:$AA$1999,0)),"")</f>
        <v/>
      </c>
      <c r="V370">
        <f>IFERROR(INDEX(Registre!$B$2:$B$1999,MATCH(V$1&amp;"|"&amp;(ROW()-1),Registre!$AA$2:$AA$1999,0)),"")</f>
        <v/>
      </c>
    </row>
    <row r="371">
      <c r="O371">
        <f>IFERROR(INDEX(Registre!$B$2:$B$1999,MATCH(O$1&amp;"|"&amp;(ROW()-1),Registre!$AA$2:$AA$1999,0)),"")</f>
        <v/>
      </c>
      <c r="P371">
        <f>IFERROR(INDEX(Registre!$B$2:$B$1999,MATCH(P$1&amp;"|"&amp;(ROW()-1),Registre!$AA$2:$AA$1999,0)),"")</f>
        <v/>
      </c>
      <c r="Q371">
        <f>IFERROR(INDEX(Registre!$B$2:$B$1999,MATCH(Q$1&amp;"|"&amp;(ROW()-1),Registre!$AA$2:$AA$1999,0)),"")</f>
        <v/>
      </c>
      <c r="R371">
        <f>IFERROR(INDEX(Registre!$B$2:$B$1999,MATCH(R$1&amp;"|"&amp;(ROW()-1),Registre!$AA$2:$AA$1999,0)),"")</f>
        <v/>
      </c>
      <c r="S371">
        <f>IFERROR(INDEX(Registre!$B$2:$B$1999,MATCH(S$1&amp;"|"&amp;(ROW()-1),Registre!$AA$2:$AA$1999,0)),"")</f>
        <v/>
      </c>
      <c r="T371">
        <f>IFERROR(INDEX(Registre!$B$2:$B$1999,MATCH(T$1&amp;"|"&amp;(ROW()-1),Registre!$AA$2:$AA$1999,0)),"")</f>
        <v/>
      </c>
      <c r="U371">
        <f>IFERROR(INDEX(Registre!$B$2:$B$1999,MATCH(U$1&amp;"|"&amp;(ROW()-1),Registre!$AA$2:$AA$1999,0)),"")</f>
        <v/>
      </c>
      <c r="V371">
        <f>IFERROR(INDEX(Registre!$B$2:$B$1999,MATCH(V$1&amp;"|"&amp;(ROW()-1),Registre!$AA$2:$AA$1999,0)),"")</f>
        <v/>
      </c>
    </row>
    <row r="372">
      <c r="O372">
        <f>IFERROR(INDEX(Registre!$B$2:$B$1999,MATCH(O$1&amp;"|"&amp;(ROW()-1),Registre!$AA$2:$AA$1999,0)),"")</f>
        <v/>
      </c>
      <c r="P372">
        <f>IFERROR(INDEX(Registre!$B$2:$B$1999,MATCH(P$1&amp;"|"&amp;(ROW()-1),Registre!$AA$2:$AA$1999,0)),"")</f>
        <v/>
      </c>
      <c r="Q372">
        <f>IFERROR(INDEX(Registre!$B$2:$B$1999,MATCH(Q$1&amp;"|"&amp;(ROW()-1),Registre!$AA$2:$AA$1999,0)),"")</f>
        <v/>
      </c>
      <c r="R372">
        <f>IFERROR(INDEX(Registre!$B$2:$B$1999,MATCH(R$1&amp;"|"&amp;(ROW()-1),Registre!$AA$2:$AA$1999,0)),"")</f>
        <v/>
      </c>
      <c r="S372">
        <f>IFERROR(INDEX(Registre!$B$2:$B$1999,MATCH(S$1&amp;"|"&amp;(ROW()-1),Registre!$AA$2:$AA$1999,0)),"")</f>
        <v/>
      </c>
      <c r="T372">
        <f>IFERROR(INDEX(Registre!$B$2:$B$1999,MATCH(T$1&amp;"|"&amp;(ROW()-1),Registre!$AA$2:$AA$1999,0)),"")</f>
        <v/>
      </c>
      <c r="U372">
        <f>IFERROR(INDEX(Registre!$B$2:$B$1999,MATCH(U$1&amp;"|"&amp;(ROW()-1),Registre!$AA$2:$AA$1999,0)),"")</f>
        <v/>
      </c>
      <c r="V372">
        <f>IFERROR(INDEX(Registre!$B$2:$B$1999,MATCH(V$1&amp;"|"&amp;(ROW()-1),Registre!$AA$2:$AA$1999,0)),"")</f>
        <v/>
      </c>
    </row>
    <row r="373">
      <c r="O373">
        <f>IFERROR(INDEX(Registre!$B$2:$B$1999,MATCH(O$1&amp;"|"&amp;(ROW()-1),Registre!$AA$2:$AA$1999,0)),"")</f>
        <v/>
      </c>
      <c r="P373">
        <f>IFERROR(INDEX(Registre!$B$2:$B$1999,MATCH(P$1&amp;"|"&amp;(ROW()-1),Registre!$AA$2:$AA$1999,0)),"")</f>
        <v/>
      </c>
      <c r="Q373">
        <f>IFERROR(INDEX(Registre!$B$2:$B$1999,MATCH(Q$1&amp;"|"&amp;(ROW()-1),Registre!$AA$2:$AA$1999,0)),"")</f>
        <v/>
      </c>
      <c r="R373">
        <f>IFERROR(INDEX(Registre!$B$2:$B$1999,MATCH(R$1&amp;"|"&amp;(ROW()-1),Registre!$AA$2:$AA$1999,0)),"")</f>
        <v/>
      </c>
      <c r="S373">
        <f>IFERROR(INDEX(Registre!$B$2:$B$1999,MATCH(S$1&amp;"|"&amp;(ROW()-1),Registre!$AA$2:$AA$1999,0)),"")</f>
        <v/>
      </c>
      <c r="T373">
        <f>IFERROR(INDEX(Registre!$B$2:$B$1999,MATCH(T$1&amp;"|"&amp;(ROW()-1),Registre!$AA$2:$AA$1999,0)),"")</f>
        <v/>
      </c>
      <c r="U373">
        <f>IFERROR(INDEX(Registre!$B$2:$B$1999,MATCH(U$1&amp;"|"&amp;(ROW()-1),Registre!$AA$2:$AA$1999,0)),"")</f>
        <v/>
      </c>
      <c r="V373">
        <f>IFERROR(INDEX(Registre!$B$2:$B$1999,MATCH(V$1&amp;"|"&amp;(ROW()-1),Registre!$AA$2:$AA$1999,0)),"")</f>
        <v/>
      </c>
    </row>
    <row r="374">
      <c r="O374">
        <f>IFERROR(INDEX(Registre!$B$2:$B$1999,MATCH(O$1&amp;"|"&amp;(ROW()-1),Registre!$AA$2:$AA$1999,0)),"")</f>
        <v/>
      </c>
      <c r="P374">
        <f>IFERROR(INDEX(Registre!$B$2:$B$1999,MATCH(P$1&amp;"|"&amp;(ROW()-1),Registre!$AA$2:$AA$1999,0)),"")</f>
        <v/>
      </c>
      <c r="Q374">
        <f>IFERROR(INDEX(Registre!$B$2:$B$1999,MATCH(Q$1&amp;"|"&amp;(ROW()-1),Registre!$AA$2:$AA$1999,0)),"")</f>
        <v/>
      </c>
      <c r="R374">
        <f>IFERROR(INDEX(Registre!$B$2:$B$1999,MATCH(R$1&amp;"|"&amp;(ROW()-1),Registre!$AA$2:$AA$1999,0)),"")</f>
        <v/>
      </c>
      <c r="S374">
        <f>IFERROR(INDEX(Registre!$B$2:$B$1999,MATCH(S$1&amp;"|"&amp;(ROW()-1),Registre!$AA$2:$AA$1999,0)),"")</f>
        <v/>
      </c>
      <c r="T374">
        <f>IFERROR(INDEX(Registre!$B$2:$B$1999,MATCH(T$1&amp;"|"&amp;(ROW()-1),Registre!$AA$2:$AA$1999,0)),"")</f>
        <v/>
      </c>
      <c r="U374">
        <f>IFERROR(INDEX(Registre!$B$2:$B$1999,MATCH(U$1&amp;"|"&amp;(ROW()-1),Registre!$AA$2:$AA$1999,0)),"")</f>
        <v/>
      </c>
      <c r="V374">
        <f>IFERROR(INDEX(Registre!$B$2:$B$1999,MATCH(V$1&amp;"|"&amp;(ROW()-1),Registre!$AA$2:$AA$1999,0)),"")</f>
        <v/>
      </c>
    </row>
    <row r="375">
      <c r="O375">
        <f>IFERROR(INDEX(Registre!$B$2:$B$1999,MATCH(O$1&amp;"|"&amp;(ROW()-1),Registre!$AA$2:$AA$1999,0)),"")</f>
        <v/>
      </c>
      <c r="P375">
        <f>IFERROR(INDEX(Registre!$B$2:$B$1999,MATCH(P$1&amp;"|"&amp;(ROW()-1),Registre!$AA$2:$AA$1999,0)),"")</f>
        <v/>
      </c>
      <c r="Q375">
        <f>IFERROR(INDEX(Registre!$B$2:$B$1999,MATCH(Q$1&amp;"|"&amp;(ROW()-1),Registre!$AA$2:$AA$1999,0)),"")</f>
        <v/>
      </c>
      <c r="R375">
        <f>IFERROR(INDEX(Registre!$B$2:$B$1999,MATCH(R$1&amp;"|"&amp;(ROW()-1),Registre!$AA$2:$AA$1999,0)),"")</f>
        <v/>
      </c>
      <c r="S375">
        <f>IFERROR(INDEX(Registre!$B$2:$B$1999,MATCH(S$1&amp;"|"&amp;(ROW()-1),Registre!$AA$2:$AA$1999,0)),"")</f>
        <v/>
      </c>
      <c r="T375">
        <f>IFERROR(INDEX(Registre!$B$2:$B$1999,MATCH(T$1&amp;"|"&amp;(ROW()-1),Registre!$AA$2:$AA$1999,0)),"")</f>
        <v/>
      </c>
      <c r="U375">
        <f>IFERROR(INDEX(Registre!$B$2:$B$1999,MATCH(U$1&amp;"|"&amp;(ROW()-1),Registre!$AA$2:$AA$1999,0)),"")</f>
        <v/>
      </c>
      <c r="V375">
        <f>IFERROR(INDEX(Registre!$B$2:$B$1999,MATCH(V$1&amp;"|"&amp;(ROW()-1),Registre!$AA$2:$AA$1999,0)),"")</f>
        <v/>
      </c>
    </row>
    <row r="376">
      <c r="O376">
        <f>IFERROR(INDEX(Registre!$B$2:$B$1999,MATCH(O$1&amp;"|"&amp;(ROW()-1),Registre!$AA$2:$AA$1999,0)),"")</f>
        <v/>
      </c>
      <c r="P376">
        <f>IFERROR(INDEX(Registre!$B$2:$B$1999,MATCH(P$1&amp;"|"&amp;(ROW()-1),Registre!$AA$2:$AA$1999,0)),"")</f>
        <v/>
      </c>
      <c r="Q376">
        <f>IFERROR(INDEX(Registre!$B$2:$B$1999,MATCH(Q$1&amp;"|"&amp;(ROW()-1),Registre!$AA$2:$AA$1999,0)),"")</f>
        <v/>
      </c>
      <c r="R376">
        <f>IFERROR(INDEX(Registre!$B$2:$B$1999,MATCH(R$1&amp;"|"&amp;(ROW()-1),Registre!$AA$2:$AA$1999,0)),"")</f>
        <v/>
      </c>
      <c r="S376">
        <f>IFERROR(INDEX(Registre!$B$2:$B$1999,MATCH(S$1&amp;"|"&amp;(ROW()-1),Registre!$AA$2:$AA$1999,0)),"")</f>
        <v/>
      </c>
      <c r="T376">
        <f>IFERROR(INDEX(Registre!$B$2:$B$1999,MATCH(T$1&amp;"|"&amp;(ROW()-1),Registre!$AA$2:$AA$1999,0)),"")</f>
        <v/>
      </c>
      <c r="U376">
        <f>IFERROR(INDEX(Registre!$B$2:$B$1999,MATCH(U$1&amp;"|"&amp;(ROW()-1),Registre!$AA$2:$AA$1999,0)),"")</f>
        <v/>
      </c>
      <c r="V376">
        <f>IFERROR(INDEX(Registre!$B$2:$B$1999,MATCH(V$1&amp;"|"&amp;(ROW()-1),Registre!$AA$2:$AA$1999,0)),"")</f>
        <v/>
      </c>
    </row>
    <row r="377">
      <c r="O377">
        <f>IFERROR(INDEX(Registre!$B$2:$B$1999,MATCH(O$1&amp;"|"&amp;(ROW()-1),Registre!$AA$2:$AA$1999,0)),"")</f>
        <v/>
      </c>
      <c r="P377">
        <f>IFERROR(INDEX(Registre!$B$2:$B$1999,MATCH(P$1&amp;"|"&amp;(ROW()-1),Registre!$AA$2:$AA$1999,0)),"")</f>
        <v/>
      </c>
      <c r="Q377">
        <f>IFERROR(INDEX(Registre!$B$2:$B$1999,MATCH(Q$1&amp;"|"&amp;(ROW()-1),Registre!$AA$2:$AA$1999,0)),"")</f>
        <v/>
      </c>
      <c r="R377">
        <f>IFERROR(INDEX(Registre!$B$2:$B$1999,MATCH(R$1&amp;"|"&amp;(ROW()-1),Registre!$AA$2:$AA$1999,0)),"")</f>
        <v/>
      </c>
      <c r="S377">
        <f>IFERROR(INDEX(Registre!$B$2:$B$1999,MATCH(S$1&amp;"|"&amp;(ROW()-1),Registre!$AA$2:$AA$1999,0)),"")</f>
        <v/>
      </c>
      <c r="T377">
        <f>IFERROR(INDEX(Registre!$B$2:$B$1999,MATCH(T$1&amp;"|"&amp;(ROW()-1),Registre!$AA$2:$AA$1999,0)),"")</f>
        <v/>
      </c>
      <c r="U377">
        <f>IFERROR(INDEX(Registre!$B$2:$B$1999,MATCH(U$1&amp;"|"&amp;(ROW()-1),Registre!$AA$2:$AA$1999,0)),"")</f>
        <v/>
      </c>
      <c r="V377">
        <f>IFERROR(INDEX(Registre!$B$2:$B$1999,MATCH(V$1&amp;"|"&amp;(ROW()-1),Registre!$AA$2:$AA$1999,0)),"")</f>
        <v/>
      </c>
    </row>
    <row r="378">
      <c r="O378">
        <f>IFERROR(INDEX(Registre!$B$2:$B$1999,MATCH(O$1&amp;"|"&amp;(ROW()-1),Registre!$AA$2:$AA$1999,0)),"")</f>
        <v/>
      </c>
      <c r="P378">
        <f>IFERROR(INDEX(Registre!$B$2:$B$1999,MATCH(P$1&amp;"|"&amp;(ROW()-1),Registre!$AA$2:$AA$1999,0)),"")</f>
        <v/>
      </c>
      <c r="Q378">
        <f>IFERROR(INDEX(Registre!$B$2:$B$1999,MATCH(Q$1&amp;"|"&amp;(ROW()-1),Registre!$AA$2:$AA$1999,0)),"")</f>
        <v/>
      </c>
      <c r="R378">
        <f>IFERROR(INDEX(Registre!$B$2:$B$1999,MATCH(R$1&amp;"|"&amp;(ROW()-1),Registre!$AA$2:$AA$1999,0)),"")</f>
        <v/>
      </c>
      <c r="S378">
        <f>IFERROR(INDEX(Registre!$B$2:$B$1999,MATCH(S$1&amp;"|"&amp;(ROW()-1),Registre!$AA$2:$AA$1999,0)),"")</f>
        <v/>
      </c>
      <c r="T378">
        <f>IFERROR(INDEX(Registre!$B$2:$B$1999,MATCH(T$1&amp;"|"&amp;(ROW()-1),Registre!$AA$2:$AA$1999,0)),"")</f>
        <v/>
      </c>
      <c r="U378">
        <f>IFERROR(INDEX(Registre!$B$2:$B$1999,MATCH(U$1&amp;"|"&amp;(ROW()-1),Registre!$AA$2:$AA$1999,0)),"")</f>
        <v/>
      </c>
      <c r="V378">
        <f>IFERROR(INDEX(Registre!$B$2:$B$1999,MATCH(V$1&amp;"|"&amp;(ROW()-1),Registre!$AA$2:$AA$1999,0)),"")</f>
        <v/>
      </c>
    </row>
    <row r="379">
      <c r="O379">
        <f>IFERROR(INDEX(Registre!$B$2:$B$1999,MATCH(O$1&amp;"|"&amp;(ROW()-1),Registre!$AA$2:$AA$1999,0)),"")</f>
        <v/>
      </c>
      <c r="P379">
        <f>IFERROR(INDEX(Registre!$B$2:$B$1999,MATCH(P$1&amp;"|"&amp;(ROW()-1),Registre!$AA$2:$AA$1999,0)),"")</f>
        <v/>
      </c>
      <c r="Q379">
        <f>IFERROR(INDEX(Registre!$B$2:$B$1999,MATCH(Q$1&amp;"|"&amp;(ROW()-1),Registre!$AA$2:$AA$1999,0)),"")</f>
        <v/>
      </c>
      <c r="R379">
        <f>IFERROR(INDEX(Registre!$B$2:$B$1999,MATCH(R$1&amp;"|"&amp;(ROW()-1),Registre!$AA$2:$AA$1999,0)),"")</f>
        <v/>
      </c>
      <c r="S379">
        <f>IFERROR(INDEX(Registre!$B$2:$B$1999,MATCH(S$1&amp;"|"&amp;(ROW()-1),Registre!$AA$2:$AA$1999,0)),"")</f>
        <v/>
      </c>
      <c r="T379">
        <f>IFERROR(INDEX(Registre!$B$2:$B$1999,MATCH(T$1&amp;"|"&amp;(ROW()-1),Registre!$AA$2:$AA$1999,0)),"")</f>
        <v/>
      </c>
      <c r="U379">
        <f>IFERROR(INDEX(Registre!$B$2:$B$1999,MATCH(U$1&amp;"|"&amp;(ROW()-1),Registre!$AA$2:$AA$1999,0)),"")</f>
        <v/>
      </c>
      <c r="V379">
        <f>IFERROR(INDEX(Registre!$B$2:$B$1999,MATCH(V$1&amp;"|"&amp;(ROW()-1),Registre!$AA$2:$AA$1999,0)),"")</f>
        <v/>
      </c>
    </row>
    <row r="380">
      <c r="O380">
        <f>IFERROR(INDEX(Registre!$B$2:$B$1999,MATCH(O$1&amp;"|"&amp;(ROW()-1),Registre!$AA$2:$AA$1999,0)),"")</f>
        <v/>
      </c>
      <c r="P380">
        <f>IFERROR(INDEX(Registre!$B$2:$B$1999,MATCH(P$1&amp;"|"&amp;(ROW()-1),Registre!$AA$2:$AA$1999,0)),"")</f>
        <v/>
      </c>
      <c r="Q380">
        <f>IFERROR(INDEX(Registre!$B$2:$B$1999,MATCH(Q$1&amp;"|"&amp;(ROW()-1),Registre!$AA$2:$AA$1999,0)),"")</f>
        <v/>
      </c>
      <c r="R380">
        <f>IFERROR(INDEX(Registre!$B$2:$B$1999,MATCH(R$1&amp;"|"&amp;(ROW()-1),Registre!$AA$2:$AA$1999,0)),"")</f>
        <v/>
      </c>
      <c r="S380">
        <f>IFERROR(INDEX(Registre!$B$2:$B$1999,MATCH(S$1&amp;"|"&amp;(ROW()-1),Registre!$AA$2:$AA$1999,0)),"")</f>
        <v/>
      </c>
      <c r="T380">
        <f>IFERROR(INDEX(Registre!$B$2:$B$1999,MATCH(T$1&amp;"|"&amp;(ROW()-1),Registre!$AA$2:$AA$1999,0)),"")</f>
        <v/>
      </c>
      <c r="U380">
        <f>IFERROR(INDEX(Registre!$B$2:$B$1999,MATCH(U$1&amp;"|"&amp;(ROW()-1),Registre!$AA$2:$AA$1999,0)),"")</f>
        <v/>
      </c>
      <c r="V380">
        <f>IFERROR(INDEX(Registre!$B$2:$B$1999,MATCH(V$1&amp;"|"&amp;(ROW()-1),Registre!$AA$2:$AA$1999,0)),"")</f>
        <v/>
      </c>
    </row>
    <row r="381">
      <c r="O381">
        <f>IFERROR(INDEX(Registre!$B$2:$B$1999,MATCH(O$1&amp;"|"&amp;(ROW()-1),Registre!$AA$2:$AA$1999,0)),"")</f>
        <v/>
      </c>
      <c r="P381">
        <f>IFERROR(INDEX(Registre!$B$2:$B$1999,MATCH(P$1&amp;"|"&amp;(ROW()-1),Registre!$AA$2:$AA$1999,0)),"")</f>
        <v/>
      </c>
      <c r="Q381">
        <f>IFERROR(INDEX(Registre!$B$2:$B$1999,MATCH(Q$1&amp;"|"&amp;(ROW()-1),Registre!$AA$2:$AA$1999,0)),"")</f>
        <v/>
      </c>
      <c r="R381">
        <f>IFERROR(INDEX(Registre!$B$2:$B$1999,MATCH(R$1&amp;"|"&amp;(ROW()-1),Registre!$AA$2:$AA$1999,0)),"")</f>
        <v/>
      </c>
      <c r="S381">
        <f>IFERROR(INDEX(Registre!$B$2:$B$1999,MATCH(S$1&amp;"|"&amp;(ROW()-1),Registre!$AA$2:$AA$1999,0)),"")</f>
        <v/>
      </c>
      <c r="T381">
        <f>IFERROR(INDEX(Registre!$B$2:$B$1999,MATCH(T$1&amp;"|"&amp;(ROW()-1),Registre!$AA$2:$AA$1999,0)),"")</f>
        <v/>
      </c>
      <c r="U381">
        <f>IFERROR(INDEX(Registre!$B$2:$B$1999,MATCH(U$1&amp;"|"&amp;(ROW()-1),Registre!$AA$2:$AA$1999,0)),"")</f>
        <v/>
      </c>
      <c r="V381">
        <f>IFERROR(INDEX(Registre!$B$2:$B$1999,MATCH(V$1&amp;"|"&amp;(ROW()-1),Registre!$AA$2:$AA$1999,0)),"")</f>
        <v/>
      </c>
    </row>
    <row r="382">
      <c r="O382">
        <f>IFERROR(INDEX(Registre!$B$2:$B$1999,MATCH(O$1&amp;"|"&amp;(ROW()-1),Registre!$AA$2:$AA$1999,0)),"")</f>
        <v/>
      </c>
      <c r="P382">
        <f>IFERROR(INDEX(Registre!$B$2:$B$1999,MATCH(P$1&amp;"|"&amp;(ROW()-1),Registre!$AA$2:$AA$1999,0)),"")</f>
        <v/>
      </c>
      <c r="Q382">
        <f>IFERROR(INDEX(Registre!$B$2:$B$1999,MATCH(Q$1&amp;"|"&amp;(ROW()-1),Registre!$AA$2:$AA$1999,0)),"")</f>
        <v/>
      </c>
      <c r="R382">
        <f>IFERROR(INDEX(Registre!$B$2:$B$1999,MATCH(R$1&amp;"|"&amp;(ROW()-1),Registre!$AA$2:$AA$1999,0)),"")</f>
        <v/>
      </c>
      <c r="S382">
        <f>IFERROR(INDEX(Registre!$B$2:$B$1999,MATCH(S$1&amp;"|"&amp;(ROW()-1),Registre!$AA$2:$AA$1999,0)),"")</f>
        <v/>
      </c>
      <c r="T382">
        <f>IFERROR(INDEX(Registre!$B$2:$B$1999,MATCH(T$1&amp;"|"&amp;(ROW()-1),Registre!$AA$2:$AA$1999,0)),"")</f>
        <v/>
      </c>
      <c r="U382">
        <f>IFERROR(INDEX(Registre!$B$2:$B$1999,MATCH(U$1&amp;"|"&amp;(ROW()-1),Registre!$AA$2:$AA$1999,0)),"")</f>
        <v/>
      </c>
      <c r="V382">
        <f>IFERROR(INDEX(Registre!$B$2:$B$1999,MATCH(V$1&amp;"|"&amp;(ROW()-1),Registre!$AA$2:$AA$1999,0)),"")</f>
        <v/>
      </c>
    </row>
    <row r="383">
      <c r="O383">
        <f>IFERROR(INDEX(Registre!$B$2:$B$1999,MATCH(O$1&amp;"|"&amp;(ROW()-1),Registre!$AA$2:$AA$1999,0)),"")</f>
        <v/>
      </c>
      <c r="P383">
        <f>IFERROR(INDEX(Registre!$B$2:$B$1999,MATCH(P$1&amp;"|"&amp;(ROW()-1),Registre!$AA$2:$AA$1999,0)),"")</f>
        <v/>
      </c>
      <c r="Q383">
        <f>IFERROR(INDEX(Registre!$B$2:$B$1999,MATCH(Q$1&amp;"|"&amp;(ROW()-1),Registre!$AA$2:$AA$1999,0)),"")</f>
        <v/>
      </c>
      <c r="R383">
        <f>IFERROR(INDEX(Registre!$B$2:$B$1999,MATCH(R$1&amp;"|"&amp;(ROW()-1),Registre!$AA$2:$AA$1999,0)),"")</f>
        <v/>
      </c>
      <c r="S383">
        <f>IFERROR(INDEX(Registre!$B$2:$B$1999,MATCH(S$1&amp;"|"&amp;(ROW()-1),Registre!$AA$2:$AA$1999,0)),"")</f>
        <v/>
      </c>
      <c r="T383">
        <f>IFERROR(INDEX(Registre!$B$2:$B$1999,MATCH(T$1&amp;"|"&amp;(ROW()-1),Registre!$AA$2:$AA$1999,0)),"")</f>
        <v/>
      </c>
      <c r="U383">
        <f>IFERROR(INDEX(Registre!$B$2:$B$1999,MATCH(U$1&amp;"|"&amp;(ROW()-1),Registre!$AA$2:$AA$1999,0)),"")</f>
        <v/>
      </c>
      <c r="V383">
        <f>IFERROR(INDEX(Registre!$B$2:$B$1999,MATCH(V$1&amp;"|"&amp;(ROW()-1),Registre!$AA$2:$AA$1999,0)),"")</f>
        <v/>
      </c>
    </row>
    <row r="384">
      <c r="O384">
        <f>IFERROR(INDEX(Registre!$B$2:$B$1999,MATCH(O$1&amp;"|"&amp;(ROW()-1),Registre!$AA$2:$AA$1999,0)),"")</f>
        <v/>
      </c>
      <c r="P384">
        <f>IFERROR(INDEX(Registre!$B$2:$B$1999,MATCH(P$1&amp;"|"&amp;(ROW()-1),Registre!$AA$2:$AA$1999,0)),"")</f>
        <v/>
      </c>
      <c r="Q384">
        <f>IFERROR(INDEX(Registre!$B$2:$B$1999,MATCH(Q$1&amp;"|"&amp;(ROW()-1),Registre!$AA$2:$AA$1999,0)),"")</f>
        <v/>
      </c>
      <c r="R384">
        <f>IFERROR(INDEX(Registre!$B$2:$B$1999,MATCH(R$1&amp;"|"&amp;(ROW()-1),Registre!$AA$2:$AA$1999,0)),"")</f>
        <v/>
      </c>
      <c r="S384">
        <f>IFERROR(INDEX(Registre!$B$2:$B$1999,MATCH(S$1&amp;"|"&amp;(ROW()-1),Registre!$AA$2:$AA$1999,0)),"")</f>
        <v/>
      </c>
      <c r="T384">
        <f>IFERROR(INDEX(Registre!$B$2:$B$1999,MATCH(T$1&amp;"|"&amp;(ROW()-1),Registre!$AA$2:$AA$1999,0)),"")</f>
        <v/>
      </c>
      <c r="U384">
        <f>IFERROR(INDEX(Registre!$B$2:$B$1999,MATCH(U$1&amp;"|"&amp;(ROW()-1),Registre!$AA$2:$AA$1999,0)),"")</f>
        <v/>
      </c>
      <c r="V384">
        <f>IFERROR(INDEX(Registre!$B$2:$B$1999,MATCH(V$1&amp;"|"&amp;(ROW()-1),Registre!$AA$2:$AA$1999,0)),"")</f>
        <v/>
      </c>
    </row>
    <row r="385">
      <c r="O385">
        <f>IFERROR(INDEX(Registre!$B$2:$B$1999,MATCH(O$1&amp;"|"&amp;(ROW()-1),Registre!$AA$2:$AA$1999,0)),"")</f>
        <v/>
      </c>
      <c r="P385">
        <f>IFERROR(INDEX(Registre!$B$2:$B$1999,MATCH(P$1&amp;"|"&amp;(ROW()-1),Registre!$AA$2:$AA$1999,0)),"")</f>
        <v/>
      </c>
      <c r="Q385">
        <f>IFERROR(INDEX(Registre!$B$2:$B$1999,MATCH(Q$1&amp;"|"&amp;(ROW()-1),Registre!$AA$2:$AA$1999,0)),"")</f>
        <v/>
      </c>
      <c r="R385">
        <f>IFERROR(INDEX(Registre!$B$2:$B$1999,MATCH(R$1&amp;"|"&amp;(ROW()-1),Registre!$AA$2:$AA$1999,0)),"")</f>
        <v/>
      </c>
      <c r="S385">
        <f>IFERROR(INDEX(Registre!$B$2:$B$1999,MATCH(S$1&amp;"|"&amp;(ROW()-1),Registre!$AA$2:$AA$1999,0)),"")</f>
        <v/>
      </c>
      <c r="T385">
        <f>IFERROR(INDEX(Registre!$B$2:$B$1999,MATCH(T$1&amp;"|"&amp;(ROW()-1),Registre!$AA$2:$AA$1999,0)),"")</f>
        <v/>
      </c>
      <c r="U385">
        <f>IFERROR(INDEX(Registre!$B$2:$B$1999,MATCH(U$1&amp;"|"&amp;(ROW()-1),Registre!$AA$2:$AA$1999,0)),"")</f>
        <v/>
      </c>
      <c r="V385">
        <f>IFERROR(INDEX(Registre!$B$2:$B$1999,MATCH(V$1&amp;"|"&amp;(ROW()-1),Registre!$AA$2:$AA$1999,0)),"")</f>
        <v/>
      </c>
    </row>
    <row r="386">
      <c r="O386">
        <f>IFERROR(INDEX(Registre!$B$2:$B$1999,MATCH(O$1&amp;"|"&amp;(ROW()-1),Registre!$AA$2:$AA$1999,0)),"")</f>
        <v/>
      </c>
      <c r="P386">
        <f>IFERROR(INDEX(Registre!$B$2:$B$1999,MATCH(P$1&amp;"|"&amp;(ROW()-1),Registre!$AA$2:$AA$1999,0)),"")</f>
        <v/>
      </c>
      <c r="Q386">
        <f>IFERROR(INDEX(Registre!$B$2:$B$1999,MATCH(Q$1&amp;"|"&amp;(ROW()-1),Registre!$AA$2:$AA$1999,0)),"")</f>
        <v/>
      </c>
      <c r="R386">
        <f>IFERROR(INDEX(Registre!$B$2:$B$1999,MATCH(R$1&amp;"|"&amp;(ROW()-1),Registre!$AA$2:$AA$1999,0)),"")</f>
        <v/>
      </c>
      <c r="S386">
        <f>IFERROR(INDEX(Registre!$B$2:$B$1999,MATCH(S$1&amp;"|"&amp;(ROW()-1),Registre!$AA$2:$AA$1999,0)),"")</f>
        <v/>
      </c>
      <c r="T386">
        <f>IFERROR(INDEX(Registre!$B$2:$B$1999,MATCH(T$1&amp;"|"&amp;(ROW()-1),Registre!$AA$2:$AA$1999,0)),"")</f>
        <v/>
      </c>
      <c r="U386">
        <f>IFERROR(INDEX(Registre!$B$2:$B$1999,MATCH(U$1&amp;"|"&amp;(ROW()-1),Registre!$AA$2:$AA$1999,0)),"")</f>
        <v/>
      </c>
      <c r="V386">
        <f>IFERROR(INDEX(Registre!$B$2:$B$1999,MATCH(V$1&amp;"|"&amp;(ROW()-1),Registre!$AA$2:$AA$1999,0)),"")</f>
        <v/>
      </c>
    </row>
    <row r="387">
      <c r="O387">
        <f>IFERROR(INDEX(Registre!$B$2:$B$1999,MATCH(O$1&amp;"|"&amp;(ROW()-1),Registre!$AA$2:$AA$1999,0)),"")</f>
        <v/>
      </c>
      <c r="P387">
        <f>IFERROR(INDEX(Registre!$B$2:$B$1999,MATCH(P$1&amp;"|"&amp;(ROW()-1),Registre!$AA$2:$AA$1999,0)),"")</f>
        <v/>
      </c>
      <c r="Q387">
        <f>IFERROR(INDEX(Registre!$B$2:$B$1999,MATCH(Q$1&amp;"|"&amp;(ROW()-1),Registre!$AA$2:$AA$1999,0)),"")</f>
        <v/>
      </c>
      <c r="R387">
        <f>IFERROR(INDEX(Registre!$B$2:$B$1999,MATCH(R$1&amp;"|"&amp;(ROW()-1),Registre!$AA$2:$AA$1999,0)),"")</f>
        <v/>
      </c>
      <c r="S387">
        <f>IFERROR(INDEX(Registre!$B$2:$B$1999,MATCH(S$1&amp;"|"&amp;(ROW()-1),Registre!$AA$2:$AA$1999,0)),"")</f>
        <v/>
      </c>
      <c r="T387">
        <f>IFERROR(INDEX(Registre!$B$2:$B$1999,MATCH(T$1&amp;"|"&amp;(ROW()-1),Registre!$AA$2:$AA$1999,0)),"")</f>
        <v/>
      </c>
      <c r="U387">
        <f>IFERROR(INDEX(Registre!$B$2:$B$1999,MATCH(U$1&amp;"|"&amp;(ROW()-1),Registre!$AA$2:$AA$1999,0)),"")</f>
        <v/>
      </c>
      <c r="V387">
        <f>IFERROR(INDEX(Registre!$B$2:$B$1999,MATCH(V$1&amp;"|"&amp;(ROW()-1),Registre!$AA$2:$AA$1999,0)),"")</f>
        <v/>
      </c>
    </row>
    <row r="388">
      <c r="O388">
        <f>IFERROR(INDEX(Registre!$B$2:$B$1999,MATCH(O$1&amp;"|"&amp;(ROW()-1),Registre!$AA$2:$AA$1999,0)),"")</f>
        <v/>
      </c>
      <c r="P388">
        <f>IFERROR(INDEX(Registre!$B$2:$B$1999,MATCH(P$1&amp;"|"&amp;(ROW()-1),Registre!$AA$2:$AA$1999,0)),"")</f>
        <v/>
      </c>
      <c r="Q388">
        <f>IFERROR(INDEX(Registre!$B$2:$B$1999,MATCH(Q$1&amp;"|"&amp;(ROW()-1),Registre!$AA$2:$AA$1999,0)),"")</f>
        <v/>
      </c>
      <c r="R388">
        <f>IFERROR(INDEX(Registre!$B$2:$B$1999,MATCH(R$1&amp;"|"&amp;(ROW()-1),Registre!$AA$2:$AA$1999,0)),"")</f>
        <v/>
      </c>
      <c r="S388">
        <f>IFERROR(INDEX(Registre!$B$2:$B$1999,MATCH(S$1&amp;"|"&amp;(ROW()-1),Registre!$AA$2:$AA$1999,0)),"")</f>
        <v/>
      </c>
      <c r="T388">
        <f>IFERROR(INDEX(Registre!$B$2:$B$1999,MATCH(T$1&amp;"|"&amp;(ROW()-1),Registre!$AA$2:$AA$1999,0)),"")</f>
        <v/>
      </c>
      <c r="U388">
        <f>IFERROR(INDEX(Registre!$B$2:$B$1999,MATCH(U$1&amp;"|"&amp;(ROW()-1),Registre!$AA$2:$AA$1999,0)),"")</f>
        <v/>
      </c>
      <c r="V388">
        <f>IFERROR(INDEX(Registre!$B$2:$B$1999,MATCH(V$1&amp;"|"&amp;(ROW()-1),Registre!$AA$2:$AA$1999,0)),"")</f>
        <v/>
      </c>
    </row>
    <row r="389">
      <c r="O389">
        <f>IFERROR(INDEX(Registre!$B$2:$B$1999,MATCH(O$1&amp;"|"&amp;(ROW()-1),Registre!$AA$2:$AA$1999,0)),"")</f>
        <v/>
      </c>
      <c r="P389">
        <f>IFERROR(INDEX(Registre!$B$2:$B$1999,MATCH(P$1&amp;"|"&amp;(ROW()-1),Registre!$AA$2:$AA$1999,0)),"")</f>
        <v/>
      </c>
      <c r="Q389">
        <f>IFERROR(INDEX(Registre!$B$2:$B$1999,MATCH(Q$1&amp;"|"&amp;(ROW()-1),Registre!$AA$2:$AA$1999,0)),"")</f>
        <v/>
      </c>
      <c r="R389">
        <f>IFERROR(INDEX(Registre!$B$2:$B$1999,MATCH(R$1&amp;"|"&amp;(ROW()-1),Registre!$AA$2:$AA$1999,0)),"")</f>
        <v/>
      </c>
      <c r="S389">
        <f>IFERROR(INDEX(Registre!$B$2:$B$1999,MATCH(S$1&amp;"|"&amp;(ROW()-1),Registre!$AA$2:$AA$1999,0)),"")</f>
        <v/>
      </c>
      <c r="T389">
        <f>IFERROR(INDEX(Registre!$B$2:$B$1999,MATCH(T$1&amp;"|"&amp;(ROW()-1),Registre!$AA$2:$AA$1999,0)),"")</f>
        <v/>
      </c>
      <c r="U389">
        <f>IFERROR(INDEX(Registre!$B$2:$B$1999,MATCH(U$1&amp;"|"&amp;(ROW()-1),Registre!$AA$2:$AA$1999,0)),"")</f>
        <v/>
      </c>
      <c r="V389">
        <f>IFERROR(INDEX(Registre!$B$2:$B$1999,MATCH(V$1&amp;"|"&amp;(ROW()-1),Registre!$AA$2:$AA$1999,0)),"")</f>
        <v/>
      </c>
    </row>
    <row r="390">
      <c r="O390">
        <f>IFERROR(INDEX(Registre!$B$2:$B$1999,MATCH(O$1&amp;"|"&amp;(ROW()-1),Registre!$AA$2:$AA$1999,0)),"")</f>
        <v/>
      </c>
      <c r="P390">
        <f>IFERROR(INDEX(Registre!$B$2:$B$1999,MATCH(P$1&amp;"|"&amp;(ROW()-1),Registre!$AA$2:$AA$1999,0)),"")</f>
        <v/>
      </c>
      <c r="Q390">
        <f>IFERROR(INDEX(Registre!$B$2:$B$1999,MATCH(Q$1&amp;"|"&amp;(ROW()-1),Registre!$AA$2:$AA$1999,0)),"")</f>
        <v/>
      </c>
      <c r="R390">
        <f>IFERROR(INDEX(Registre!$B$2:$B$1999,MATCH(R$1&amp;"|"&amp;(ROW()-1),Registre!$AA$2:$AA$1999,0)),"")</f>
        <v/>
      </c>
      <c r="S390">
        <f>IFERROR(INDEX(Registre!$B$2:$B$1999,MATCH(S$1&amp;"|"&amp;(ROW()-1),Registre!$AA$2:$AA$1999,0)),"")</f>
        <v/>
      </c>
      <c r="T390">
        <f>IFERROR(INDEX(Registre!$B$2:$B$1999,MATCH(T$1&amp;"|"&amp;(ROW()-1),Registre!$AA$2:$AA$1999,0)),"")</f>
        <v/>
      </c>
      <c r="U390">
        <f>IFERROR(INDEX(Registre!$B$2:$B$1999,MATCH(U$1&amp;"|"&amp;(ROW()-1),Registre!$AA$2:$AA$1999,0)),"")</f>
        <v/>
      </c>
      <c r="V390">
        <f>IFERROR(INDEX(Registre!$B$2:$B$1999,MATCH(V$1&amp;"|"&amp;(ROW()-1),Registre!$AA$2:$AA$1999,0)),"")</f>
        <v/>
      </c>
    </row>
    <row r="391">
      <c r="O391">
        <f>IFERROR(INDEX(Registre!$B$2:$B$1999,MATCH(O$1&amp;"|"&amp;(ROW()-1),Registre!$AA$2:$AA$1999,0)),"")</f>
        <v/>
      </c>
      <c r="P391">
        <f>IFERROR(INDEX(Registre!$B$2:$B$1999,MATCH(P$1&amp;"|"&amp;(ROW()-1),Registre!$AA$2:$AA$1999,0)),"")</f>
        <v/>
      </c>
      <c r="Q391">
        <f>IFERROR(INDEX(Registre!$B$2:$B$1999,MATCH(Q$1&amp;"|"&amp;(ROW()-1),Registre!$AA$2:$AA$1999,0)),"")</f>
        <v/>
      </c>
      <c r="R391">
        <f>IFERROR(INDEX(Registre!$B$2:$B$1999,MATCH(R$1&amp;"|"&amp;(ROW()-1),Registre!$AA$2:$AA$1999,0)),"")</f>
        <v/>
      </c>
      <c r="S391">
        <f>IFERROR(INDEX(Registre!$B$2:$B$1999,MATCH(S$1&amp;"|"&amp;(ROW()-1),Registre!$AA$2:$AA$1999,0)),"")</f>
        <v/>
      </c>
      <c r="T391">
        <f>IFERROR(INDEX(Registre!$B$2:$B$1999,MATCH(T$1&amp;"|"&amp;(ROW()-1),Registre!$AA$2:$AA$1999,0)),"")</f>
        <v/>
      </c>
      <c r="U391">
        <f>IFERROR(INDEX(Registre!$B$2:$B$1999,MATCH(U$1&amp;"|"&amp;(ROW()-1),Registre!$AA$2:$AA$1999,0)),"")</f>
        <v/>
      </c>
      <c r="V391">
        <f>IFERROR(INDEX(Registre!$B$2:$B$1999,MATCH(V$1&amp;"|"&amp;(ROW()-1),Registre!$AA$2:$AA$1999,0)),"")</f>
        <v/>
      </c>
    </row>
    <row r="392">
      <c r="O392">
        <f>IFERROR(INDEX(Registre!$B$2:$B$1999,MATCH(O$1&amp;"|"&amp;(ROW()-1),Registre!$AA$2:$AA$1999,0)),"")</f>
        <v/>
      </c>
      <c r="P392">
        <f>IFERROR(INDEX(Registre!$B$2:$B$1999,MATCH(P$1&amp;"|"&amp;(ROW()-1),Registre!$AA$2:$AA$1999,0)),"")</f>
        <v/>
      </c>
      <c r="Q392">
        <f>IFERROR(INDEX(Registre!$B$2:$B$1999,MATCH(Q$1&amp;"|"&amp;(ROW()-1),Registre!$AA$2:$AA$1999,0)),"")</f>
        <v/>
      </c>
      <c r="R392">
        <f>IFERROR(INDEX(Registre!$B$2:$B$1999,MATCH(R$1&amp;"|"&amp;(ROW()-1),Registre!$AA$2:$AA$1999,0)),"")</f>
        <v/>
      </c>
      <c r="S392">
        <f>IFERROR(INDEX(Registre!$B$2:$B$1999,MATCH(S$1&amp;"|"&amp;(ROW()-1),Registre!$AA$2:$AA$1999,0)),"")</f>
        <v/>
      </c>
      <c r="T392">
        <f>IFERROR(INDEX(Registre!$B$2:$B$1999,MATCH(T$1&amp;"|"&amp;(ROW()-1),Registre!$AA$2:$AA$1999,0)),"")</f>
        <v/>
      </c>
      <c r="U392">
        <f>IFERROR(INDEX(Registre!$B$2:$B$1999,MATCH(U$1&amp;"|"&amp;(ROW()-1),Registre!$AA$2:$AA$1999,0)),"")</f>
        <v/>
      </c>
      <c r="V392">
        <f>IFERROR(INDEX(Registre!$B$2:$B$1999,MATCH(V$1&amp;"|"&amp;(ROW()-1),Registre!$AA$2:$AA$1999,0)),"")</f>
        <v/>
      </c>
    </row>
    <row r="393">
      <c r="O393">
        <f>IFERROR(INDEX(Registre!$B$2:$B$1999,MATCH(O$1&amp;"|"&amp;(ROW()-1),Registre!$AA$2:$AA$1999,0)),"")</f>
        <v/>
      </c>
      <c r="P393">
        <f>IFERROR(INDEX(Registre!$B$2:$B$1999,MATCH(P$1&amp;"|"&amp;(ROW()-1),Registre!$AA$2:$AA$1999,0)),"")</f>
        <v/>
      </c>
      <c r="Q393">
        <f>IFERROR(INDEX(Registre!$B$2:$B$1999,MATCH(Q$1&amp;"|"&amp;(ROW()-1),Registre!$AA$2:$AA$1999,0)),"")</f>
        <v/>
      </c>
      <c r="R393">
        <f>IFERROR(INDEX(Registre!$B$2:$B$1999,MATCH(R$1&amp;"|"&amp;(ROW()-1),Registre!$AA$2:$AA$1999,0)),"")</f>
        <v/>
      </c>
      <c r="S393">
        <f>IFERROR(INDEX(Registre!$B$2:$B$1999,MATCH(S$1&amp;"|"&amp;(ROW()-1),Registre!$AA$2:$AA$1999,0)),"")</f>
        <v/>
      </c>
      <c r="T393">
        <f>IFERROR(INDEX(Registre!$B$2:$B$1999,MATCH(T$1&amp;"|"&amp;(ROW()-1),Registre!$AA$2:$AA$1999,0)),"")</f>
        <v/>
      </c>
      <c r="U393">
        <f>IFERROR(INDEX(Registre!$B$2:$B$1999,MATCH(U$1&amp;"|"&amp;(ROW()-1),Registre!$AA$2:$AA$1999,0)),"")</f>
        <v/>
      </c>
      <c r="V393">
        <f>IFERROR(INDEX(Registre!$B$2:$B$1999,MATCH(V$1&amp;"|"&amp;(ROW()-1),Registre!$AA$2:$AA$1999,0)),"")</f>
        <v/>
      </c>
    </row>
    <row r="394">
      <c r="O394">
        <f>IFERROR(INDEX(Registre!$B$2:$B$1999,MATCH(O$1&amp;"|"&amp;(ROW()-1),Registre!$AA$2:$AA$1999,0)),"")</f>
        <v/>
      </c>
      <c r="P394">
        <f>IFERROR(INDEX(Registre!$B$2:$B$1999,MATCH(P$1&amp;"|"&amp;(ROW()-1),Registre!$AA$2:$AA$1999,0)),"")</f>
        <v/>
      </c>
      <c r="Q394">
        <f>IFERROR(INDEX(Registre!$B$2:$B$1999,MATCH(Q$1&amp;"|"&amp;(ROW()-1),Registre!$AA$2:$AA$1999,0)),"")</f>
        <v/>
      </c>
      <c r="R394">
        <f>IFERROR(INDEX(Registre!$B$2:$B$1999,MATCH(R$1&amp;"|"&amp;(ROW()-1),Registre!$AA$2:$AA$1999,0)),"")</f>
        <v/>
      </c>
      <c r="S394">
        <f>IFERROR(INDEX(Registre!$B$2:$B$1999,MATCH(S$1&amp;"|"&amp;(ROW()-1),Registre!$AA$2:$AA$1999,0)),"")</f>
        <v/>
      </c>
      <c r="T394">
        <f>IFERROR(INDEX(Registre!$B$2:$B$1999,MATCH(T$1&amp;"|"&amp;(ROW()-1),Registre!$AA$2:$AA$1999,0)),"")</f>
        <v/>
      </c>
      <c r="U394">
        <f>IFERROR(INDEX(Registre!$B$2:$B$1999,MATCH(U$1&amp;"|"&amp;(ROW()-1),Registre!$AA$2:$AA$1999,0)),"")</f>
        <v/>
      </c>
      <c r="V394">
        <f>IFERROR(INDEX(Registre!$B$2:$B$1999,MATCH(V$1&amp;"|"&amp;(ROW()-1),Registre!$AA$2:$AA$1999,0)),"")</f>
        <v/>
      </c>
    </row>
    <row r="395">
      <c r="O395">
        <f>IFERROR(INDEX(Registre!$B$2:$B$1999,MATCH(O$1&amp;"|"&amp;(ROW()-1),Registre!$AA$2:$AA$1999,0)),"")</f>
        <v/>
      </c>
      <c r="P395">
        <f>IFERROR(INDEX(Registre!$B$2:$B$1999,MATCH(P$1&amp;"|"&amp;(ROW()-1),Registre!$AA$2:$AA$1999,0)),"")</f>
        <v/>
      </c>
      <c r="Q395">
        <f>IFERROR(INDEX(Registre!$B$2:$B$1999,MATCH(Q$1&amp;"|"&amp;(ROW()-1),Registre!$AA$2:$AA$1999,0)),"")</f>
        <v/>
      </c>
      <c r="R395">
        <f>IFERROR(INDEX(Registre!$B$2:$B$1999,MATCH(R$1&amp;"|"&amp;(ROW()-1),Registre!$AA$2:$AA$1999,0)),"")</f>
        <v/>
      </c>
      <c r="S395">
        <f>IFERROR(INDEX(Registre!$B$2:$B$1999,MATCH(S$1&amp;"|"&amp;(ROW()-1),Registre!$AA$2:$AA$1999,0)),"")</f>
        <v/>
      </c>
      <c r="T395">
        <f>IFERROR(INDEX(Registre!$B$2:$B$1999,MATCH(T$1&amp;"|"&amp;(ROW()-1),Registre!$AA$2:$AA$1999,0)),"")</f>
        <v/>
      </c>
      <c r="U395">
        <f>IFERROR(INDEX(Registre!$B$2:$B$1999,MATCH(U$1&amp;"|"&amp;(ROW()-1),Registre!$AA$2:$AA$1999,0)),"")</f>
        <v/>
      </c>
      <c r="V395">
        <f>IFERROR(INDEX(Registre!$B$2:$B$1999,MATCH(V$1&amp;"|"&amp;(ROW()-1),Registre!$AA$2:$AA$1999,0)),"")</f>
        <v/>
      </c>
    </row>
    <row r="396">
      <c r="O396">
        <f>IFERROR(INDEX(Registre!$B$2:$B$1999,MATCH(O$1&amp;"|"&amp;(ROW()-1),Registre!$AA$2:$AA$1999,0)),"")</f>
        <v/>
      </c>
      <c r="P396">
        <f>IFERROR(INDEX(Registre!$B$2:$B$1999,MATCH(P$1&amp;"|"&amp;(ROW()-1),Registre!$AA$2:$AA$1999,0)),"")</f>
        <v/>
      </c>
      <c r="Q396">
        <f>IFERROR(INDEX(Registre!$B$2:$B$1999,MATCH(Q$1&amp;"|"&amp;(ROW()-1),Registre!$AA$2:$AA$1999,0)),"")</f>
        <v/>
      </c>
      <c r="R396">
        <f>IFERROR(INDEX(Registre!$B$2:$B$1999,MATCH(R$1&amp;"|"&amp;(ROW()-1),Registre!$AA$2:$AA$1999,0)),"")</f>
        <v/>
      </c>
      <c r="S396">
        <f>IFERROR(INDEX(Registre!$B$2:$B$1999,MATCH(S$1&amp;"|"&amp;(ROW()-1),Registre!$AA$2:$AA$1999,0)),"")</f>
        <v/>
      </c>
      <c r="T396">
        <f>IFERROR(INDEX(Registre!$B$2:$B$1999,MATCH(T$1&amp;"|"&amp;(ROW()-1),Registre!$AA$2:$AA$1999,0)),"")</f>
        <v/>
      </c>
      <c r="U396">
        <f>IFERROR(INDEX(Registre!$B$2:$B$1999,MATCH(U$1&amp;"|"&amp;(ROW()-1),Registre!$AA$2:$AA$1999,0)),"")</f>
        <v/>
      </c>
      <c r="V396">
        <f>IFERROR(INDEX(Registre!$B$2:$B$1999,MATCH(V$1&amp;"|"&amp;(ROW()-1),Registre!$AA$2:$AA$1999,0)),"")</f>
        <v/>
      </c>
    </row>
    <row r="397">
      <c r="O397">
        <f>IFERROR(INDEX(Registre!$B$2:$B$1999,MATCH(O$1&amp;"|"&amp;(ROW()-1),Registre!$AA$2:$AA$1999,0)),"")</f>
        <v/>
      </c>
      <c r="P397">
        <f>IFERROR(INDEX(Registre!$B$2:$B$1999,MATCH(P$1&amp;"|"&amp;(ROW()-1),Registre!$AA$2:$AA$1999,0)),"")</f>
        <v/>
      </c>
      <c r="Q397">
        <f>IFERROR(INDEX(Registre!$B$2:$B$1999,MATCH(Q$1&amp;"|"&amp;(ROW()-1),Registre!$AA$2:$AA$1999,0)),"")</f>
        <v/>
      </c>
      <c r="R397">
        <f>IFERROR(INDEX(Registre!$B$2:$B$1999,MATCH(R$1&amp;"|"&amp;(ROW()-1),Registre!$AA$2:$AA$1999,0)),"")</f>
        <v/>
      </c>
      <c r="S397">
        <f>IFERROR(INDEX(Registre!$B$2:$B$1999,MATCH(S$1&amp;"|"&amp;(ROW()-1),Registre!$AA$2:$AA$1999,0)),"")</f>
        <v/>
      </c>
      <c r="T397">
        <f>IFERROR(INDEX(Registre!$B$2:$B$1999,MATCH(T$1&amp;"|"&amp;(ROW()-1),Registre!$AA$2:$AA$1999,0)),"")</f>
        <v/>
      </c>
      <c r="U397">
        <f>IFERROR(INDEX(Registre!$B$2:$B$1999,MATCH(U$1&amp;"|"&amp;(ROW()-1),Registre!$AA$2:$AA$1999,0)),"")</f>
        <v/>
      </c>
      <c r="V397">
        <f>IFERROR(INDEX(Registre!$B$2:$B$1999,MATCH(V$1&amp;"|"&amp;(ROW()-1),Registre!$AA$2:$AA$1999,0)),"")</f>
        <v/>
      </c>
    </row>
    <row r="398">
      <c r="O398">
        <f>IFERROR(INDEX(Registre!$B$2:$B$1999,MATCH(O$1&amp;"|"&amp;(ROW()-1),Registre!$AA$2:$AA$1999,0)),"")</f>
        <v/>
      </c>
      <c r="P398">
        <f>IFERROR(INDEX(Registre!$B$2:$B$1999,MATCH(P$1&amp;"|"&amp;(ROW()-1),Registre!$AA$2:$AA$1999,0)),"")</f>
        <v/>
      </c>
      <c r="Q398">
        <f>IFERROR(INDEX(Registre!$B$2:$B$1999,MATCH(Q$1&amp;"|"&amp;(ROW()-1),Registre!$AA$2:$AA$1999,0)),"")</f>
        <v/>
      </c>
      <c r="R398">
        <f>IFERROR(INDEX(Registre!$B$2:$B$1999,MATCH(R$1&amp;"|"&amp;(ROW()-1),Registre!$AA$2:$AA$1999,0)),"")</f>
        <v/>
      </c>
      <c r="S398">
        <f>IFERROR(INDEX(Registre!$B$2:$B$1999,MATCH(S$1&amp;"|"&amp;(ROW()-1),Registre!$AA$2:$AA$1999,0)),"")</f>
        <v/>
      </c>
      <c r="T398">
        <f>IFERROR(INDEX(Registre!$B$2:$B$1999,MATCH(T$1&amp;"|"&amp;(ROW()-1),Registre!$AA$2:$AA$1999,0)),"")</f>
        <v/>
      </c>
      <c r="U398">
        <f>IFERROR(INDEX(Registre!$B$2:$B$1999,MATCH(U$1&amp;"|"&amp;(ROW()-1),Registre!$AA$2:$AA$1999,0)),"")</f>
        <v/>
      </c>
      <c r="V398">
        <f>IFERROR(INDEX(Registre!$B$2:$B$1999,MATCH(V$1&amp;"|"&amp;(ROW()-1),Registre!$AA$2:$AA$1999,0)),"")</f>
        <v/>
      </c>
    </row>
    <row r="399">
      <c r="O399">
        <f>IFERROR(INDEX(Registre!$B$2:$B$1999,MATCH(O$1&amp;"|"&amp;(ROW()-1),Registre!$AA$2:$AA$1999,0)),"")</f>
        <v/>
      </c>
      <c r="P399">
        <f>IFERROR(INDEX(Registre!$B$2:$B$1999,MATCH(P$1&amp;"|"&amp;(ROW()-1),Registre!$AA$2:$AA$1999,0)),"")</f>
        <v/>
      </c>
      <c r="Q399">
        <f>IFERROR(INDEX(Registre!$B$2:$B$1999,MATCH(Q$1&amp;"|"&amp;(ROW()-1),Registre!$AA$2:$AA$1999,0)),"")</f>
        <v/>
      </c>
      <c r="R399">
        <f>IFERROR(INDEX(Registre!$B$2:$B$1999,MATCH(R$1&amp;"|"&amp;(ROW()-1),Registre!$AA$2:$AA$1999,0)),"")</f>
        <v/>
      </c>
      <c r="S399">
        <f>IFERROR(INDEX(Registre!$B$2:$B$1999,MATCH(S$1&amp;"|"&amp;(ROW()-1),Registre!$AA$2:$AA$1999,0)),"")</f>
        <v/>
      </c>
      <c r="T399">
        <f>IFERROR(INDEX(Registre!$B$2:$B$1999,MATCH(T$1&amp;"|"&amp;(ROW()-1),Registre!$AA$2:$AA$1999,0)),"")</f>
        <v/>
      </c>
      <c r="U399">
        <f>IFERROR(INDEX(Registre!$B$2:$B$1999,MATCH(U$1&amp;"|"&amp;(ROW()-1),Registre!$AA$2:$AA$1999,0)),"")</f>
        <v/>
      </c>
      <c r="V399">
        <f>IFERROR(INDEX(Registre!$B$2:$B$1999,MATCH(V$1&amp;"|"&amp;(ROW()-1),Registre!$AA$2:$AA$1999,0)),"")</f>
        <v/>
      </c>
    </row>
    <row r="400">
      <c r="O400">
        <f>IFERROR(INDEX(Registre!$B$2:$B$1999,MATCH(O$1&amp;"|"&amp;(ROW()-1),Registre!$AA$2:$AA$1999,0)),"")</f>
        <v/>
      </c>
      <c r="P400">
        <f>IFERROR(INDEX(Registre!$B$2:$B$1999,MATCH(P$1&amp;"|"&amp;(ROW()-1),Registre!$AA$2:$AA$1999,0)),"")</f>
        <v/>
      </c>
      <c r="Q400">
        <f>IFERROR(INDEX(Registre!$B$2:$B$1999,MATCH(Q$1&amp;"|"&amp;(ROW()-1),Registre!$AA$2:$AA$1999,0)),"")</f>
        <v/>
      </c>
      <c r="R400">
        <f>IFERROR(INDEX(Registre!$B$2:$B$1999,MATCH(R$1&amp;"|"&amp;(ROW()-1),Registre!$AA$2:$AA$1999,0)),"")</f>
        <v/>
      </c>
      <c r="S400">
        <f>IFERROR(INDEX(Registre!$B$2:$B$1999,MATCH(S$1&amp;"|"&amp;(ROW()-1),Registre!$AA$2:$AA$1999,0)),"")</f>
        <v/>
      </c>
      <c r="T400">
        <f>IFERROR(INDEX(Registre!$B$2:$B$1999,MATCH(T$1&amp;"|"&amp;(ROW()-1),Registre!$AA$2:$AA$1999,0)),"")</f>
        <v/>
      </c>
      <c r="U400">
        <f>IFERROR(INDEX(Registre!$B$2:$B$1999,MATCH(U$1&amp;"|"&amp;(ROW()-1),Registre!$AA$2:$AA$1999,0)),"")</f>
        <v/>
      </c>
      <c r="V400">
        <f>IFERROR(INDEX(Registre!$B$2:$B$1999,MATCH(V$1&amp;"|"&amp;(ROW()-1),Registre!$AA$2:$AA$1999,0)),"")</f>
        <v/>
      </c>
    </row>
    <row r="401">
      <c r="O401">
        <f>IFERROR(INDEX(Registre!$B$2:$B$1999,MATCH(O$1&amp;"|"&amp;(ROW()-1),Registre!$AA$2:$AA$1999,0)),"")</f>
        <v/>
      </c>
      <c r="P401">
        <f>IFERROR(INDEX(Registre!$B$2:$B$1999,MATCH(P$1&amp;"|"&amp;(ROW()-1),Registre!$AA$2:$AA$1999,0)),"")</f>
        <v/>
      </c>
      <c r="Q401">
        <f>IFERROR(INDEX(Registre!$B$2:$B$1999,MATCH(Q$1&amp;"|"&amp;(ROW()-1),Registre!$AA$2:$AA$1999,0)),"")</f>
        <v/>
      </c>
      <c r="R401">
        <f>IFERROR(INDEX(Registre!$B$2:$B$1999,MATCH(R$1&amp;"|"&amp;(ROW()-1),Registre!$AA$2:$AA$1999,0)),"")</f>
        <v/>
      </c>
      <c r="S401">
        <f>IFERROR(INDEX(Registre!$B$2:$B$1999,MATCH(S$1&amp;"|"&amp;(ROW()-1),Registre!$AA$2:$AA$1999,0)),"")</f>
        <v/>
      </c>
      <c r="T401">
        <f>IFERROR(INDEX(Registre!$B$2:$B$1999,MATCH(T$1&amp;"|"&amp;(ROW()-1),Registre!$AA$2:$AA$1999,0)),"")</f>
        <v/>
      </c>
      <c r="U401">
        <f>IFERROR(INDEX(Registre!$B$2:$B$1999,MATCH(U$1&amp;"|"&amp;(ROW()-1),Registre!$AA$2:$AA$1999,0)),"")</f>
        <v/>
      </c>
      <c r="V401">
        <f>IFERROR(INDEX(Registre!$B$2:$B$1999,MATCH(V$1&amp;"|"&amp;(ROW()-1),Registre!$AA$2:$AA$1999,0)),"")</f>
        <v/>
      </c>
    </row>
    <row r="402">
      <c r="O402">
        <f>IFERROR(INDEX(Registre!$B$2:$B$1999,MATCH(O$1&amp;"|"&amp;(ROW()-1),Registre!$AA$2:$AA$1999,0)),"")</f>
        <v/>
      </c>
      <c r="P402">
        <f>IFERROR(INDEX(Registre!$B$2:$B$1999,MATCH(P$1&amp;"|"&amp;(ROW()-1),Registre!$AA$2:$AA$1999,0)),"")</f>
        <v/>
      </c>
      <c r="Q402">
        <f>IFERROR(INDEX(Registre!$B$2:$B$1999,MATCH(Q$1&amp;"|"&amp;(ROW()-1),Registre!$AA$2:$AA$1999,0)),"")</f>
        <v/>
      </c>
      <c r="R402">
        <f>IFERROR(INDEX(Registre!$B$2:$B$1999,MATCH(R$1&amp;"|"&amp;(ROW()-1),Registre!$AA$2:$AA$1999,0)),"")</f>
        <v/>
      </c>
      <c r="S402">
        <f>IFERROR(INDEX(Registre!$B$2:$B$1999,MATCH(S$1&amp;"|"&amp;(ROW()-1),Registre!$AA$2:$AA$1999,0)),"")</f>
        <v/>
      </c>
      <c r="T402">
        <f>IFERROR(INDEX(Registre!$B$2:$B$1999,MATCH(T$1&amp;"|"&amp;(ROW()-1),Registre!$AA$2:$AA$1999,0)),"")</f>
        <v/>
      </c>
      <c r="U402">
        <f>IFERROR(INDEX(Registre!$B$2:$B$1999,MATCH(U$1&amp;"|"&amp;(ROW()-1),Registre!$AA$2:$AA$1999,0)),"")</f>
        <v/>
      </c>
      <c r="V402">
        <f>IFERROR(INDEX(Registre!$B$2:$B$1999,MATCH(V$1&amp;"|"&amp;(ROW()-1),Registre!$AA$2:$AA$1999,0)),"")</f>
        <v/>
      </c>
    </row>
    <row r="403">
      <c r="O403">
        <f>IFERROR(INDEX(Registre!$B$2:$B$1999,MATCH(O$1&amp;"|"&amp;(ROW()-1),Registre!$AA$2:$AA$1999,0)),"")</f>
        <v/>
      </c>
      <c r="P403">
        <f>IFERROR(INDEX(Registre!$B$2:$B$1999,MATCH(P$1&amp;"|"&amp;(ROW()-1),Registre!$AA$2:$AA$1999,0)),"")</f>
        <v/>
      </c>
      <c r="Q403">
        <f>IFERROR(INDEX(Registre!$B$2:$B$1999,MATCH(Q$1&amp;"|"&amp;(ROW()-1),Registre!$AA$2:$AA$1999,0)),"")</f>
        <v/>
      </c>
      <c r="R403">
        <f>IFERROR(INDEX(Registre!$B$2:$B$1999,MATCH(R$1&amp;"|"&amp;(ROW()-1),Registre!$AA$2:$AA$1999,0)),"")</f>
        <v/>
      </c>
      <c r="S403">
        <f>IFERROR(INDEX(Registre!$B$2:$B$1999,MATCH(S$1&amp;"|"&amp;(ROW()-1),Registre!$AA$2:$AA$1999,0)),"")</f>
        <v/>
      </c>
      <c r="T403">
        <f>IFERROR(INDEX(Registre!$B$2:$B$1999,MATCH(T$1&amp;"|"&amp;(ROW()-1),Registre!$AA$2:$AA$1999,0)),"")</f>
        <v/>
      </c>
      <c r="U403">
        <f>IFERROR(INDEX(Registre!$B$2:$B$1999,MATCH(U$1&amp;"|"&amp;(ROW()-1),Registre!$AA$2:$AA$1999,0)),"")</f>
        <v/>
      </c>
      <c r="V403">
        <f>IFERROR(INDEX(Registre!$B$2:$B$1999,MATCH(V$1&amp;"|"&amp;(ROW()-1),Registre!$AA$2:$AA$1999,0)),"")</f>
        <v/>
      </c>
    </row>
    <row r="404">
      <c r="O404">
        <f>IFERROR(INDEX(Registre!$B$2:$B$1999,MATCH(O$1&amp;"|"&amp;(ROW()-1),Registre!$AA$2:$AA$1999,0)),"")</f>
        <v/>
      </c>
      <c r="P404">
        <f>IFERROR(INDEX(Registre!$B$2:$B$1999,MATCH(P$1&amp;"|"&amp;(ROW()-1),Registre!$AA$2:$AA$1999,0)),"")</f>
        <v/>
      </c>
      <c r="Q404">
        <f>IFERROR(INDEX(Registre!$B$2:$B$1999,MATCH(Q$1&amp;"|"&amp;(ROW()-1),Registre!$AA$2:$AA$1999,0)),"")</f>
        <v/>
      </c>
      <c r="R404">
        <f>IFERROR(INDEX(Registre!$B$2:$B$1999,MATCH(R$1&amp;"|"&amp;(ROW()-1),Registre!$AA$2:$AA$1999,0)),"")</f>
        <v/>
      </c>
      <c r="S404">
        <f>IFERROR(INDEX(Registre!$B$2:$B$1999,MATCH(S$1&amp;"|"&amp;(ROW()-1),Registre!$AA$2:$AA$1999,0)),"")</f>
        <v/>
      </c>
      <c r="T404">
        <f>IFERROR(INDEX(Registre!$B$2:$B$1999,MATCH(T$1&amp;"|"&amp;(ROW()-1),Registre!$AA$2:$AA$1999,0)),"")</f>
        <v/>
      </c>
      <c r="U404">
        <f>IFERROR(INDEX(Registre!$B$2:$B$1999,MATCH(U$1&amp;"|"&amp;(ROW()-1),Registre!$AA$2:$AA$1999,0)),"")</f>
        <v/>
      </c>
      <c r="V404">
        <f>IFERROR(INDEX(Registre!$B$2:$B$1999,MATCH(V$1&amp;"|"&amp;(ROW()-1),Registre!$AA$2:$AA$1999,0)),"")</f>
        <v/>
      </c>
    </row>
    <row r="405">
      <c r="O405">
        <f>IFERROR(INDEX(Registre!$B$2:$B$1999,MATCH(O$1&amp;"|"&amp;(ROW()-1),Registre!$AA$2:$AA$1999,0)),"")</f>
        <v/>
      </c>
      <c r="P405">
        <f>IFERROR(INDEX(Registre!$B$2:$B$1999,MATCH(P$1&amp;"|"&amp;(ROW()-1),Registre!$AA$2:$AA$1999,0)),"")</f>
        <v/>
      </c>
      <c r="Q405">
        <f>IFERROR(INDEX(Registre!$B$2:$B$1999,MATCH(Q$1&amp;"|"&amp;(ROW()-1),Registre!$AA$2:$AA$1999,0)),"")</f>
        <v/>
      </c>
      <c r="R405">
        <f>IFERROR(INDEX(Registre!$B$2:$B$1999,MATCH(R$1&amp;"|"&amp;(ROW()-1),Registre!$AA$2:$AA$1999,0)),"")</f>
        <v/>
      </c>
      <c r="S405">
        <f>IFERROR(INDEX(Registre!$B$2:$B$1999,MATCH(S$1&amp;"|"&amp;(ROW()-1),Registre!$AA$2:$AA$1999,0)),"")</f>
        <v/>
      </c>
      <c r="T405">
        <f>IFERROR(INDEX(Registre!$B$2:$B$1999,MATCH(T$1&amp;"|"&amp;(ROW()-1),Registre!$AA$2:$AA$1999,0)),"")</f>
        <v/>
      </c>
      <c r="U405">
        <f>IFERROR(INDEX(Registre!$B$2:$B$1999,MATCH(U$1&amp;"|"&amp;(ROW()-1),Registre!$AA$2:$AA$1999,0)),"")</f>
        <v/>
      </c>
      <c r="V405">
        <f>IFERROR(INDEX(Registre!$B$2:$B$1999,MATCH(V$1&amp;"|"&amp;(ROW()-1),Registre!$AA$2:$AA$1999,0)),"")</f>
        <v/>
      </c>
    </row>
    <row r="406">
      <c r="O406">
        <f>IFERROR(INDEX(Registre!$B$2:$B$1999,MATCH(O$1&amp;"|"&amp;(ROW()-1),Registre!$AA$2:$AA$1999,0)),"")</f>
        <v/>
      </c>
      <c r="P406">
        <f>IFERROR(INDEX(Registre!$B$2:$B$1999,MATCH(P$1&amp;"|"&amp;(ROW()-1),Registre!$AA$2:$AA$1999,0)),"")</f>
        <v/>
      </c>
      <c r="Q406">
        <f>IFERROR(INDEX(Registre!$B$2:$B$1999,MATCH(Q$1&amp;"|"&amp;(ROW()-1),Registre!$AA$2:$AA$1999,0)),"")</f>
        <v/>
      </c>
      <c r="R406">
        <f>IFERROR(INDEX(Registre!$B$2:$B$1999,MATCH(R$1&amp;"|"&amp;(ROW()-1),Registre!$AA$2:$AA$1999,0)),"")</f>
        <v/>
      </c>
      <c r="S406">
        <f>IFERROR(INDEX(Registre!$B$2:$B$1999,MATCH(S$1&amp;"|"&amp;(ROW()-1),Registre!$AA$2:$AA$1999,0)),"")</f>
        <v/>
      </c>
      <c r="T406">
        <f>IFERROR(INDEX(Registre!$B$2:$B$1999,MATCH(T$1&amp;"|"&amp;(ROW()-1),Registre!$AA$2:$AA$1999,0)),"")</f>
        <v/>
      </c>
      <c r="U406">
        <f>IFERROR(INDEX(Registre!$B$2:$B$1999,MATCH(U$1&amp;"|"&amp;(ROW()-1),Registre!$AA$2:$AA$1999,0)),"")</f>
        <v/>
      </c>
      <c r="V406">
        <f>IFERROR(INDEX(Registre!$B$2:$B$1999,MATCH(V$1&amp;"|"&amp;(ROW()-1),Registre!$AA$2:$AA$1999,0)),"")</f>
        <v/>
      </c>
    </row>
    <row r="407">
      <c r="O407">
        <f>IFERROR(INDEX(Registre!$B$2:$B$1999,MATCH(O$1&amp;"|"&amp;(ROW()-1),Registre!$AA$2:$AA$1999,0)),"")</f>
        <v/>
      </c>
      <c r="P407">
        <f>IFERROR(INDEX(Registre!$B$2:$B$1999,MATCH(P$1&amp;"|"&amp;(ROW()-1),Registre!$AA$2:$AA$1999,0)),"")</f>
        <v/>
      </c>
      <c r="Q407">
        <f>IFERROR(INDEX(Registre!$B$2:$B$1999,MATCH(Q$1&amp;"|"&amp;(ROW()-1),Registre!$AA$2:$AA$1999,0)),"")</f>
        <v/>
      </c>
      <c r="R407">
        <f>IFERROR(INDEX(Registre!$B$2:$B$1999,MATCH(R$1&amp;"|"&amp;(ROW()-1),Registre!$AA$2:$AA$1999,0)),"")</f>
        <v/>
      </c>
      <c r="S407">
        <f>IFERROR(INDEX(Registre!$B$2:$B$1999,MATCH(S$1&amp;"|"&amp;(ROW()-1),Registre!$AA$2:$AA$1999,0)),"")</f>
        <v/>
      </c>
      <c r="T407">
        <f>IFERROR(INDEX(Registre!$B$2:$B$1999,MATCH(T$1&amp;"|"&amp;(ROW()-1),Registre!$AA$2:$AA$1999,0)),"")</f>
        <v/>
      </c>
      <c r="U407">
        <f>IFERROR(INDEX(Registre!$B$2:$B$1999,MATCH(U$1&amp;"|"&amp;(ROW()-1),Registre!$AA$2:$AA$1999,0)),"")</f>
        <v/>
      </c>
      <c r="V407">
        <f>IFERROR(INDEX(Registre!$B$2:$B$1999,MATCH(V$1&amp;"|"&amp;(ROW()-1),Registre!$AA$2:$AA$1999,0)),"")</f>
        <v/>
      </c>
    </row>
    <row r="408">
      <c r="O408">
        <f>IFERROR(INDEX(Registre!$B$2:$B$1999,MATCH(O$1&amp;"|"&amp;(ROW()-1),Registre!$AA$2:$AA$1999,0)),"")</f>
        <v/>
      </c>
      <c r="P408">
        <f>IFERROR(INDEX(Registre!$B$2:$B$1999,MATCH(P$1&amp;"|"&amp;(ROW()-1),Registre!$AA$2:$AA$1999,0)),"")</f>
        <v/>
      </c>
      <c r="Q408">
        <f>IFERROR(INDEX(Registre!$B$2:$B$1999,MATCH(Q$1&amp;"|"&amp;(ROW()-1),Registre!$AA$2:$AA$1999,0)),"")</f>
        <v/>
      </c>
      <c r="R408">
        <f>IFERROR(INDEX(Registre!$B$2:$B$1999,MATCH(R$1&amp;"|"&amp;(ROW()-1),Registre!$AA$2:$AA$1999,0)),"")</f>
        <v/>
      </c>
      <c r="S408">
        <f>IFERROR(INDEX(Registre!$B$2:$B$1999,MATCH(S$1&amp;"|"&amp;(ROW()-1),Registre!$AA$2:$AA$1999,0)),"")</f>
        <v/>
      </c>
      <c r="T408">
        <f>IFERROR(INDEX(Registre!$B$2:$B$1999,MATCH(T$1&amp;"|"&amp;(ROW()-1),Registre!$AA$2:$AA$1999,0)),"")</f>
        <v/>
      </c>
      <c r="U408">
        <f>IFERROR(INDEX(Registre!$B$2:$B$1999,MATCH(U$1&amp;"|"&amp;(ROW()-1),Registre!$AA$2:$AA$1999,0)),"")</f>
        <v/>
      </c>
      <c r="V408">
        <f>IFERROR(INDEX(Registre!$B$2:$B$1999,MATCH(V$1&amp;"|"&amp;(ROW()-1),Registre!$AA$2:$AA$1999,0)),"")</f>
        <v/>
      </c>
    </row>
    <row r="409">
      <c r="O409">
        <f>IFERROR(INDEX(Registre!$B$2:$B$1999,MATCH(O$1&amp;"|"&amp;(ROW()-1),Registre!$AA$2:$AA$1999,0)),"")</f>
        <v/>
      </c>
      <c r="P409">
        <f>IFERROR(INDEX(Registre!$B$2:$B$1999,MATCH(P$1&amp;"|"&amp;(ROW()-1),Registre!$AA$2:$AA$1999,0)),"")</f>
        <v/>
      </c>
      <c r="Q409">
        <f>IFERROR(INDEX(Registre!$B$2:$B$1999,MATCH(Q$1&amp;"|"&amp;(ROW()-1),Registre!$AA$2:$AA$1999,0)),"")</f>
        <v/>
      </c>
      <c r="R409">
        <f>IFERROR(INDEX(Registre!$B$2:$B$1999,MATCH(R$1&amp;"|"&amp;(ROW()-1),Registre!$AA$2:$AA$1999,0)),"")</f>
        <v/>
      </c>
      <c r="S409">
        <f>IFERROR(INDEX(Registre!$B$2:$B$1999,MATCH(S$1&amp;"|"&amp;(ROW()-1),Registre!$AA$2:$AA$1999,0)),"")</f>
        <v/>
      </c>
      <c r="T409">
        <f>IFERROR(INDEX(Registre!$B$2:$B$1999,MATCH(T$1&amp;"|"&amp;(ROW()-1),Registre!$AA$2:$AA$1999,0)),"")</f>
        <v/>
      </c>
      <c r="U409">
        <f>IFERROR(INDEX(Registre!$B$2:$B$1999,MATCH(U$1&amp;"|"&amp;(ROW()-1),Registre!$AA$2:$AA$1999,0)),"")</f>
        <v/>
      </c>
      <c r="V409">
        <f>IFERROR(INDEX(Registre!$B$2:$B$1999,MATCH(V$1&amp;"|"&amp;(ROW()-1),Registre!$AA$2:$AA$1999,0)),"")</f>
        <v/>
      </c>
    </row>
    <row r="410">
      <c r="O410">
        <f>IFERROR(INDEX(Registre!$B$2:$B$1999,MATCH(O$1&amp;"|"&amp;(ROW()-1),Registre!$AA$2:$AA$1999,0)),"")</f>
        <v/>
      </c>
      <c r="P410">
        <f>IFERROR(INDEX(Registre!$B$2:$B$1999,MATCH(P$1&amp;"|"&amp;(ROW()-1),Registre!$AA$2:$AA$1999,0)),"")</f>
        <v/>
      </c>
      <c r="Q410">
        <f>IFERROR(INDEX(Registre!$B$2:$B$1999,MATCH(Q$1&amp;"|"&amp;(ROW()-1),Registre!$AA$2:$AA$1999,0)),"")</f>
        <v/>
      </c>
      <c r="R410">
        <f>IFERROR(INDEX(Registre!$B$2:$B$1999,MATCH(R$1&amp;"|"&amp;(ROW()-1),Registre!$AA$2:$AA$1999,0)),"")</f>
        <v/>
      </c>
      <c r="S410">
        <f>IFERROR(INDEX(Registre!$B$2:$B$1999,MATCH(S$1&amp;"|"&amp;(ROW()-1),Registre!$AA$2:$AA$1999,0)),"")</f>
        <v/>
      </c>
      <c r="T410">
        <f>IFERROR(INDEX(Registre!$B$2:$B$1999,MATCH(T$1&amp;"|"&amp;(ROW()-1),Registre!$AA$2:$AA$1999,0)),"")</f>
        <v/>
      </c>
      <c r="U410">
        <f>IFERROR(INDEX(Registre!$B$2:$B$1999,MATCH(U$1&amp;"|"&amp;(ROW()-1),Registre!$AA$2:$AA$1999,0)),"")</f>
        <v/>
      </c>
      <c r="V410">
        <f>IFERROR(INDEX(Registre!$B$2:$B$1999,MATCH(V$1&amp;"|"&amp;(ROW()-1),Registre!$AA$2:$AA$1999,0)),"")</f>
        <v/>
      </c>
    </row>
    <row r="411">
      <c r="O411">
        <f>IFERROR(INDEX(Registre!$B$2:$B$1999,MATCH(O$1&amp;"|"&amp;(ROW()-1),Registre!$AA$2:$AA$1999,0)),"")</f>
        <v/>
      </c>
      <c r="P411">
        <f>IFERROR(INDEX(Registre!$B$2:$B$1999,MATCH(P$1&amp;"|"&amp;(ROW()-1),Registre!$AA$2:$AA$1999,0)),"")</f>
        <v/>
      </c>
      <c r="Q411">
        <f>IFERROR(INDEX(Registre!$B$2:$B$1999,MATCH(Q$1&amp;"|"&amp;(ROW()-1),Registre!$AA$2:$AA$1999,0)),"")</f>
        <v/>
      </c>
      <c r="R411">
        <f>IFERROR(INDEX(Registre!$B$2:$B$1999,MATCH(R$1&amp;"|"&amp;(ROW()-1),Registre!$AA$2:$AA$1999,0)),"")</f>
        <v/>
      </c>
      <c r="S411">
        <f>IFERROR(INDEX(Registre!$B$2:$B$1999,MATCH(S$1&amp;"|"&amp;(ROW()-1),Registre!$AA$2:$AA$1999,0)),"")</f>
        <v/>
      </c>
      <c r="T411">
        <f>IFERROR(INDEX(Registre!$B$2:$B$1999,MATCH(T$1&amp;"|"&amp;(ROW()-1),Registre!$AA$2:$AA$1999,0)),"")</f>
        <v/>
      </c>
      <c r="U411">
        <f>IFERROR(INDEX(Registre!$B$2:$B$1999,MATCH(U$1&amp;"|"&amp;(ROW()-1),Registre!$AA$2:$AA$1999,0)),"")</f>
        <v/>
      </c>
      <c r="V411">
        <f>IFERROR(INDEX(Registre!$B$2:$B$1999,MATCH(V$1&amp;"|"&amp;(ROW()-1),Registre!$AA$2:$AA$1999,0)),"")</f>
        <v/>
      </c>
    </row>
    <row r="412">
      <c r="O412">
        <f>IFERROR(INDEX(Registre!$B$2:$B$1999,MATCH(O$1&amp;"|"&amp;(ROW()-1),Registre!$AA$2:$AA$1999,0)),"")</f>
        <v/>
      </c>
      <c r="P412">
        <f>IFERROR(INDEX(Registre!$B$2:$B$1999,MATCH(P$1&amp;"|"&amp;(ROW()-1),Registre!$AA$2:$AA$1999,0)),"")</f>
        <v/>
      </c>
      <c r="Q412">
        <f>IFERROR(INDEX(Registre!$B$2:$B$1999,MATCH(Q$1&amp;"|"&amp;(ROW()-1),Registre!$AA$2:$AA$1999,0)),"")</f>
        <v/>
      </c>
      <c r="R412">
        <f>IFERROR(INDEX(Registre!$B$2:$B$1999,MATCH(R$1&amp;"|"&amp;(ROW()-1),Registre!$AA$2:$AA$1999,0)),"")</f>
        <v/>
      </c>
      <c r="S412">
        <f>IFERROR(INDEX(Registre!$B$2:$B$1999,MATCH(S$1&amp;"|"&amp;(ROW()-1),Registre!$AA$2:$AA$1999,0)),"")</f>
        <v/>
      </c>
      <c r="T412">
        <f>IFERROR(INDEX(Registre!$B$2:$B$1999,MATCH(T$1&amp;"|"&amp;(ROW()-1),Registre!$AA$2:$AA$1999,0)),"")</f>
        <v/>
      </c>
      <c r="U412">
        <f>IFERROR(INDEX(Registre!$B$2:$B$1999,MATCH(U$1&amp;"|"&amp;(ROW()-1),Registre!$AA$2:$AA$1999,0)),"")</f>
        <v/>
      </c>
      <c r="V412">
        <f>IFERROR(INDEX(Registre!$B$2:$B$1999,MATCH(V$1&amp;"|"&amp;(ROW()-1),Registre!$AA$2:$AA$1999,0)),"")</f>
        <v/>
      </c>
    </row>
    <row r="413">
      <c r="O413">
        <f>IFERROR(INDEX(Registre!$B$2:$B$1999,MATCH(O$1&amp;"|"&amp;(ROW()-1),Registre!$AA$2:$AA$1999,0)),"")</f>
        <v/>
      </c>
      <c r="P413">
        <f>IFERROR(INDEX(Registre!$B$2:$B$1999,MATCH(P$1&amp;"|"&amp;(ROW()-1),Registre!$AA$2:$AA$1999,0)),"")</f>
        <v/>
      </c>
      <c r="Q413">
        <f>IFERROR(INDEX(Registre!$B$2:$B$1999,MATCH(Q$1&amp;"|"&amp;(ROW()-1),Registre!$AA$2:$AA$1999,0)),"")</f>
        <v/>
      </c>
      <c r="R413">
        <f>IFERROR(INDEX(Registre!$B$2:$B$1999,MATCH(R$1&amp;"|"&amp;(ROW()-1),Registre!$AA$2:$AA$1999,0)),"")</f>
        <v/>
      </c>
      <c r="S413">
        <f>IFERROR(INDEX(Registre!$B$2:$B$1999,MATCH(S$1&amp;"|"&amp;(ROW()-1),Registre!$AA$2:$AA$1999,0)),"")</f>
        <v/>
      </c>
      <c r="T413">
        <f>IFERROR(INDEX(Registre!$B$2:$B$1999,MATCH(T$1&amp;"|"&amp;(ROW()-1),Registre!$AA$2:$AA$1999,0)),"")</f>
        <v/>
      </c>
      <c r="U413">
        <f>IFERROR(INDEX(Registre!$B$2:$B$1999,MATCH(U$1&amp;"|"&amp;(ROW()-1),Registre!$AA$2:$AA$1999,0)),"")</f>
        <v/>
      </c>
      <c r="V413">
        <f>IFERROR(INDEX(Registre!$B$2:$B$1999,MATCH(V$1&amp;"|"&amp;(ROW()-1),Registre!$AA$2:$AA$1999,0)),"")</f>
        <v/>
      </c>
    </row>
    <row r="414">
      <c r="O414">
        <f>IFERROR(INDEX(Registre!$B$2:$B$1999,MATCH(O$1&amp;"|"&amp;(ROW()-1),Registre!$AA$2:$AA$1999,0)),"")</f>
        <v/>
      </c>
      <c r="P414">
        <f>IFERROR(INDEX(Registre!$B$2:$B$1999,MATCH(P$1&amp;"|"&amp;(ROW()-1),Registre!$AA$2:$AA$1999,0)),"")</f>
        <v/>
      </c>
      <c r="Q414">
        <f>IFERROR(INDEX(Registre!$B$2:$B$1999,MATCH(Q$1&amp;"|"&amp;(ROW()-1),Registre!$AA$2:$AA$1999,0)),"")</f>
        <v/>
      </c>
      <c r="R414">
        <f>IFERROR(INDEX(Registre!$B$2:$B$1999,MATCH(R$1&amp;"|"&amp;(ROW()-1),Registre!$AA$2:$AA$1999,0)),"")</f>
        <v/>
      </c>
      <c r="S414">
        <f>IFERROR(INDEX(Registre!$B$2:$B$1999,MATCH(S$1&amp;"|"&amp;(ROW()-1),Registre!$AA$2:$AA$1999,0)),"")</f>
        <v/>
      </c>
      <c r="T414">
        <f>IFERROR(INDEX(Registre!$B$2:$B$1999,MATCH(T$1&amp;"|"&amp;(ROW()-1),Registre!$AA$2:$AA$1999,0)),"")</f>
        <v/>
      </c>
      <c r="U414">
        <f>IFERROR(INDEX(Registre!$B$2:$B$1999,MATCH(U$1&amp;"|"&amp;(ROW()-1),Registre!$AA$2:$AA$1999,0)),"")</f>
        <v/>
      </c>
      <c r="V414">
        <f>IFERROR(INDEX(Registre!$B$2:$B$1999,MATCH(V$1&amp;"|"&amp;(ROW()-1),Registre!$AA$2:$AA$1999,0)),"")</f>
        <v/>
      </c>
    </row>
    <row r="415">
      <c r="O415">
        <f>IFERROR(INDEX(Registre!$B$2:$B$1999,MATCH(O$1&amp;"|"&amp;(ROW()-1),Registre!$AA$2:$AA$1999,0)),"")</f>
        <v/>
      </c>
      <c r="P415">
        <f>IFERROR(INDEX(Registre!$B$2:$B$1999,MATCH(P$1&amp;"|"&amp;(ROW()-1),Registre!$AA$2:$AA$1999,0)),"")</f>
        <v/>
      </c>
      <c r="Q415">
        <f>IFERROR(INDEX(Registre!$B$2:$B$1999,MATCH(Q$1&amp;"|"&amp;(ROW()-1),Registre!$AA$2:$AA$1999,0)),"")</f>
        <v/>
      </c>
      <c r="R415">
        <f>IFERROR(INDEX(Registre!$B$2:$B$1999,MATCH(R$1&amp;"|"&amp;(ROW()-1),Registre!$AA$2:$AA$1999,0)),"")</f>
        <v/>
      </c>
      <c r="S415">
        <f>IFERROR(INDEX(Registre!$B$2:$B$1999,MATCH(S$1&amp;"|"&amp;(ROW()-1),Registre!$AA$2:$AA$1999,0)),"")</f>
        <v/>
      </c>
      <c r="T415">
        <f>IFERROR(INDEX(Registre!$B$2:$B$1999,MATCH(T$1&amp;"|"&amp;(ROW()-1),Registre!$AA$2:$AA$1999,0)),"")</f>
        <v/>
      </c>
      <c r="U415">
        <f>IFERROR(INDEX(Registre!$B$2:$B$1999,MATCH(U$1&amp;"|"&amp;(ROW()-1),Registre!$AA$2:$AA$1999,0)),"")</f>
        <v/>
      </c>
      <c r="V415">
        <f>IFERROR(INDEX(Registre!$B$2:$B$1999,MATCH(V$1&amp;"|"&amp;(ROW()-1),Registre!$AA$2:$AA$1999,0)),"")</f>
        <v/>
      </c>
    </row>
    <row r="416">
      <c r="O416">
        <f>IFERROR(INDEX(Registre!$B$2:$B$1999,MATCH(O$1&amp;"|"&amp;(ROW()-1),Registre!$AA$2:$AA$1999,0)),"")</f>
        <v/>
      </c>
      <c r="P416">
        <f>IFERROR(INDEX(Registre!$B$2:$B$1999,MATCH(P$1&amp;"|"&amp;(ROW()-1),Registre!$AA$2:$AA$1999,0)),"")</f>
        <v/>
      </c>
      <c r="Q416">
        <f>IFERROR(INDEX(Registre!$B$2:$B$1999,MATCH(Q$1&amp;"|"&amp;(ROW()-1),Registre!$AA$2:$AA$1999,0)),"")</f>
        <v/>
      </c>
      <c r="R416">
        <f>IFERROR(INDEX(Registre!$B$2:$B$1999,MATCH(R$1&amp;"|"&amp;(ROW()-1),Registre!$AA$2:$AA$1999,0)),"")</f>
        <v/>
      </c>
      <c r="S416">
        <f>IFERROR(INDEX(Registre!$B$2:$B$1999,MATCH(S$1&amp;"|"&amp;(ROW()-1),Registre!$AA$2:$AA$1999,0)),"")</f>
        <v/>
      </c>
      <c r="T416">
        <f>IFERROR(INDEX(Registre!$B$2:$B$1999,MATCH(T$1&amp;"|"&amp;(ROW()-1),Registre!$AA$2:$AA$1999,0)),"")</f>
        <v/>
      </c>
      <c r="U416">
        <f>IFERROR(INDEX(Registre!$B$2:$B$1999,MATCH(U$1&amp;"|"&amp;(ROW()-1),Registre!$AA$2:$AA$1999,0)),"")</f>
        <v/>
      </c>
      <c r="V416">
        <f>IFERROR(INDEX(Registre!$B$2:$B$1999,MATCH(V$1&amp;"|"&amp;(ROW()-1),Registre!$AA$2:$AA$1999,0)),"")</f>
        <v/>
      </c>
    </row>
    <row r="417">
      <c r="O417">
        <f>IFERROR(INDEX(Registre!$B$2:$B$1999,MATCH(O$1&amp;"|"&amp;(ROW()-1),Registre!$AA$2:$AA$1999,0)),"")</f>
        <v/>
      </c>
      <c r="P417">
        <f>IFERROR(INDEX(Registre!$B$2:$B$1999,MATCH(P$1&amp;"|"&amp;(ROW()-1),Registre!$AA$2:$AA$1999,0)),"")</f>
        <v/>
      </c>
      <c r="Q417">
        <f>IFERROR(INDEX(Registre!$B$2:$B$1999,MATCH(Q$1&amp;"|"&amp;(ROW()-1),Registre!$AA$2:$AA$1999,0)),"")</f>
        <v/>
      </c>
      <c r="R417">
        <f>IFERROR(INDEX(Registre!$B$2:$B$1999,MATCH(R$1&amp;"|"&amp;(ROW()-1),Registre!$AA$2:$AA$1999,0)),"")</f>
        <v/>
      </c>
      <c r="S417">
        <f>IFERROR(INDEX(Registre!$B$2:$B$1999,MATCH(S$1&amp;"|"&amp;(ROW()-1),Registre!$AA$2:$AA$1999,0)),"")</f>
        <v/>
      </c>
      <c r="T417">
        <f>IFERROR(INDEX(Registre!$B$2:$B$1999,MATCH(T$1&amp;"|"&amp;(ROW()-1),Registre!$AA$2:$AA$1999,0)),"")</f>
        <v/>
      </c>
      <c r="U417">
        <f>IFERROR(INDEX(Registre!$B$2:$B$1999,MATCH(U$1&amp;"|"&amp;(ROW()-1),Registre!$AA$2:$AA$1999,0)),"")</f>
        <v/>
      </c>
      <c r="V417">
        <f>IFERROR(INDEX(Registre!$B$2:$B$1999,MATCH(V$1&amp;"|"&amp;(ROW()-1),Registre!$AA$2:$AA$1999,0)),"")</f>
        <v/>
      </c>
    </row>
    <row r="418">
      <c r="O418">
        <f>IFERROR(INDEX(Registre!$B$2:$B$1999,MATCH(O$1&amp;"|"&amp;(ROW()-1),Registre!$AA$2:$AA$1999,0)),"")</f>
        <v/>
      </c>
      <c r="P418">
        <f>IFERROR(INDEX(Registre!$B$2:$B$1999,MATCH(P$1&amp;"|"&amp;(ROW()-1),Registre!$AA$2:$AA$1999,0)),"")</f>
        <v/>
      </c>
      <c r="Q418">
        <f>IFERROR(INDEX(Registre!$B$2:$B$1999,MATCH(Q$1&amp;"|"&amp;(ROW()-1),Registre!$AA$2:$AA$1999,0)),"")</f>
        <v/>
      </c>
      <c r="R418">
        <f>IFERROR(INDEX(Registre!$B$2:$B$1999,MATCH(R$1&amp;"|"&amp;(ROW()-1),Registre!$AA$2:$AA$1999,0)),"")</f>
        <v/>
      </c>
      <c r="S418">
        <f>IFERROR(INDEX(Registre!$B$2:$B$1999,MATCH(S$1&amp;"|"&amp;(ROW()-1),Registre!$AA$2:$AA$1999,0)),"")</f>
        <v/>
      </c>
      <c r="T418">
        <f>IFERROR(INDEX(Registre!$B$2:$B$1999,MATCH(T$1&amp;"|"&amp;(ROW()-1),Registre!$AA$2:$AA$1999,0)),"")</f>
        <v/>
      </c>
      <c r="U418">
        <f>IFERROR(INDEX(Registre!$B$2:$B$1999,MATCH(U$1&amp;"|"&amp;(ROW()-1),Registre!$AA$2:$AA$1999,0)),"")</f>
        <v/>
      </c>
      <c r="V418">
        <f>IFERROR(INDEX(Registre!$B$2:$B$1999,MATCH(V$1&amp;"|"&amp;(ROW()-1),Registre!$AA$2:$AA$1999,0)),"")</f>
        <v/>
      </c>
    </row>
    <row r="419">
      <c r="O419">
        <f>IFERROR(INDEX(Registre!$B$2:$B$1999,MATCH(O$1&amp;"|"&amp;(ROW()-1),Registre!$AA$2:$AA$1999,0)),"")</f>
        <v/>
      </c>
      <c r="P419">
        <f>IFERROR(INDEX(Registre!$B$2:$B$1999,MATCH(P$1&amp;"|"&amp;(ROW()-1),Registre!$AA$2:$AA$1999,0)),"")</f>
        <v/>
      </c>
      <c r="Q419">
        <f>IFERROR(INDEX(Registre!$B$2:$B$1999,MATCH(Q$1&amp;"|"&amp;(ROW()-1),Registre!$AA$2:$AA$1999,0)),"")</f>
        <v/>
      </c>
      <c r="R419">
        <f>IFERROR(INDEX(Registre!$B$2:$B$1999,MATCH(R$1&amp;"|"&amp;(ROW()-1),Registre!$AA$2:$AA$1999,0)),"")</f>
        <v/>
      </c>
      <c r="S419">
        <f>IFERROR(INDEX(Registre!$B$2:$B$1999,MATCH(S$1&amp;"|"&amp;(ROW()-1),Registre!$AA$2:$AA$1999,0)),"")</f>
        <v/>
      </c>
      <c r="T419">
        <f>IFERROR(INDEX(Registre!$B$2:$B$1999,MATCH(T$1&amp;"|"&amp;(ROW()-1),Registre!$AA$2:$AA$1999,0)),"")</f>
        <v/>
      </c>
      <c r="U419">
        <f>IFERROR(INDEX(Registre!$B$2:$B$1999,MATCH(U$1&amp;"|"&amp;(ROW()-1),Registre!$AA$2:$AA$1999,0)),"")</f>
        <v/>
      </c>
      <c r="V419">
        <f>IFERROR(INDEX(Registre!$B$2:$B$1999,MATCH(V$1&amp;"|"&amp;(ROW()-1),Registre!$AA$2:$AA$1999,0)),"")</f>
        <v/>
      </c>
    </row>
    <row r="420">
      <c r="O420">
        <f>IFERROR(INDEX(Registre!$B$2:$B$1999,MATCH(O$1&amp;"|"&amp;(ROW()-1),Registre!$AA$2:$AA$1999,0)),"")</f>
        <v/>
      </c>
      <c r="P420">
        <f>IFERROR(INDEX(Registre!$B$2:$B$1999,MATCH(P$1&amp;"|"&amp;(ROW()-1),Registre!$AA$2:$AA$1999,0)),"")</f>
        <v/>
      </c>
      <c r="Q420">
        <f>IFERROR(INDEX(Registre!$B$2:$B$1999,MATCH(Q$1&amp;"|"&amp;(ROW()-1),Registre!$AA$2:$AA$1999,0)),"")</f>
        <v/>
      </c>
      <c r="R420">
        <f>IFERROR(INDEX(Registre!$B$2:$B$1999,MATCH(R$1&amp;"|"&amp;(ROW()-1),Registre!$AA$2:$AA$1999,0)),"")</f>
        <v/>
      </c>
      <c r="S420">
        <f>IFERROR(INDEX(Registre!$B$2:$B$1999,MATCH(S$1&amp;"|"&amp;(ROW()-1),Registre!$AA$2:$AA$1999,0)),"")</f>
        <v/>
      </c>
      <c r="T420">
        <f>IFERROR(INDEX(Registre!$B$2:$B$1999,MATCH(T$1&amp;"|"&amp;(ROW()-1),Registre!$AA$2:$AA$1999,0)),"")</f>
        <v/>
      </c>
      <c r="U420">
        <f>IFERROR(INDEX(Registre!$B$2:$B$1999,MATCH(U$1&amp;"|"&amp;(ROW()-1),Registre!$AA$2:$AA$1999,0)),"")</f>
        <v/>
      </c>
      <c r="V420">
        <f>IFERROR(INDEX(Registre!$B$2:$B$1999,MATCH(V$1&amp;"|"&amp;(ROW()-1),Registre!$AA$2:$AA$1999,0)),"")</f>
        <v/>
      </c>
    </row>
    <row r="421">
      <c r="O421">
        <f>IFERROR(INDEX(Registre!$B$2:$B$1999,MATCH(O$1&amp;"|"&amp;(ROW()-1),Registre!$AA$2:$AA$1999,0)),"")</f>
        <v/>
      </c>
      <c r="P421">
        <f>IFERROR(INDEX(Registre!$B$2:$B$1999,MATCH(P$1&amp;"|"&amp;(ROW()-1),Registre!$AA$2:$AA$1999,0)),"")</f>
        <v/>
      </c>
      <c r="Q421">
        <f>IFERROR(INDEX(Registre!$B$2:$B$1999,MATCH(Q$1&amp;"|"&amp;(ROW()-1),Registre!$AA$2:$AA$1999,0)),"")</f>
        <v/>
      </c>
      <c r="R421">
        <f>IFERROR(INDEX(Registre!$B$2:$B$1999,MATCH(R$1&amp;"|"&amp;(ROW()-1),Registre!$AA$2:$AA$1999,0)),"")</f>
        <v/>
      </c>
      <c r="S421">
        <f>IFERROR(INDEX(Registre!$B$2:$B$1999,MATCH(S$1&amp;"|"&amp;(ROW()-1),Registre!$AA$2:$AA$1999,0)),"")</f>
        <v/>
      </c>
      <c r="T421">
        <f>IFERROR(INDEX(Registre!$B$2:$B$1999,MATCH(T$1&amp;"|"&amp;(ROW()-1),Registre!$AA$2:$AA$1999,0)),"")</f>
        <v/>
      </c>
      <c r="U421">
        <f>IFERROR(INDEX(Registre!$B$2:$B$1999,MATCH(U$1&amp;"|"&amp;(ROW()-1),Registre!$AA$2:$AA$1999,0)),"")</f>
        <v/>
      </c>
      <c r="V421">
        <f>IFERROR(INDEX(Registre!$B$2:$B$1999,MATCH(V$1&amp;"|"&amp;(ROW()-1),Registre!$AA$2:$AA$1999,0)),"")</f>
        <v/>
      </c>
    </row>
    <row r="422">
      <c r="O422">
        <f>IFERROR(INDEX(Registre!$B$2:$B$1999,MATCH(O$1&amp;"|"&amp;(ROW()-1),Registre!$AA$2:$AA$1999,0)),"")</f>
        <v/>
      </c>
      <c r="P422">
        <f>IFERROR(INDEX(Registre!$B$2:$B$1999,MATCH(P$1&amp;"|"&amp;(ROW()-1),Registre!$AA$2:$AA$1999,0)),"")</f>
        <v/>
      </c>
      <c r="Q422">
        <f>IFERROR(INDEX(Registre!$B$2:$B$1999,MATCH(Q$1&amp;"|"&amp;(ROW()-1),Registre!$AA$2:$AA$1999,0)),"")</f>
        <v/>
      </c>
      <c r="R422">
        <f>IFERROR(INDEX(Registre!$B$2:$B$1999,MATCH(R$1&amp;"|"&amp;(ROW()-1),Registre!$AA$2:$AA$1999,0)),"")</f>
        <v/>
      </c>
      <c r="S422">
        <f>IFERROR(INDEX(Registre!$B$2:$B$1999,MATCH(S$1&amp;"|"&amp;(ROW()-1),Registre!$AA$2:$AA$1999,0)),"")</f>
        <v/>
      </c>
      <c r="T422">
        <f>IFERROR(INDEX(Registre!$B$2:$B$1999,MATCH(T$1&amp;"|"&amp;(ROW()-1),Registre!$AA$2:$AA$1999,0)),"")</f>
        <v/>
      </c>
      <c r="U422">
        <f>IFERROR(INDEX(Registre!$B$2:$B$1999,MATCH(U$1&amp;"|"&amp;(ROW()-1),Registre!$AA$2:$AA$1999,0)),"")</f>
        <v/>
      </c>
      <c r="V422">
        <f>IFERROR(INDEX(Registre!$B$2:$B$1999,MATCH(V$1&amp;"|"&amp;(ROW()-1),Registre!$AA$2:$AA$1999,0)),"")</f>
        <v/>
      </c>
    </row>
    <row r="423">
      <c r="O423">
        <f>IFERROR(INDEX(Registre!$B$2:$B$1999,MATCH(O$1&amp;"|"&amp;(ROW()-1),Registre!$AA$2:$AA$1999,0)),"")</f>
        <v/>
      </c>
      <c r="P423">
        <f>IFERROR(INDEX(Registre!$B$2:$B$1999,MATCH(P$1&amp;"|"&amp;(ROW()-1),Registre!$AA$2:$AA$1999,0)),"")</f>
        <v/>
      </c>
      <c r="Q423">
        <f>IFERROR(INDEX(Registre!$B$2:$B$1999,MATCH(Q$1&amp;"|"&amp;(ROW()-1),Registre!$AA$2:$AA$1999,0)),"")</f>
        <v/>
      </c>
      <c r="R423">
        <f>IFERROR(INDEX(Registre!$B$2:$B$1999,MATCH(R$1&amp;"|"&amp;(ROW()-1),Registre!$AA$2:$AA$1999,0)),"")</f>
        <v/>
      </c>
      <c r="S423">
        <f>IFERROR(INDEX(Registre!$B$2:$B$1999,MATCH(S$1&amp;"|"&amp;(ROW()-1),Registre!$AA$2:$AA$1999,0)),"")</f>
        <v/>
      </c>
      <c r="T423">
        <f>IFERROR(INDEX(Registre!$B$2:$B$1999,MATCH(T$1&amp;"|"&amp;(ROW()-1),Registre!$AA$2:$AA$1999,0)),"")</f>
        <v/>
      </c>
      <c r="U423">
        <f>IFERROR(INDEX(Registre!$B$2:$B$1999,MATCH(U$1&amp;"|"&amp;(ROW()-1),Registre!$AA$2:$AA$1999,0)),"")</f>
        <v/>
      </c>
      <c r="V423">
        <f>IFERROR(INDEX(Registre!$B$2:$B$1999,MATCH(V$1&amp;"|"&amp;(ROW()-1),Registre!$AA$2:$AA$1999,0)),"")</f>
        <v/>
      </c>
    </row>
    <row r="424">
      <c r="O424">
        <f>IFERROR(INDEX(Registre!$B$2:$B$1999,MATCH(O$1&amp;"|"&amp;(ROW()-1),Registre!$AA$2:$AA$1999,0)),"")</f>
        <v/>
      </c>
      <c r="P424">
        <f>IFERROR(INDEX(Registre!$B$2:$B$1999,MATCH(P$1&amp;"|"&amp;(ROW()-1),Registre!$AA$2:$AA$1999,0)),"")</f>
        <v/>
      </c>
      <c r="Q424">
        <f>IFERROR(INDEX(Registre!$B$2:$B$1999,MATCH(Q$1&amp;"|"&amp;(ROW()-1),Registre!$AA$2:$AA$1999,0)),"")</f>
        <v/>
      </c>
      <c r="R424">
        <f>IFERROR(INDEX(Registre!$B$2:$B$1999,MATCH(R$1&amp;"|"&amp;(ROW()-1),Registre!$AA$2:$AA$1999,0)),"")</f>
        <v/>
      </c>
      <c r="S424">
        <f>IFERROR(INDEX(Registre!$B$2:$B$1999,MATCH(S$1&amp;"|"&amp;(ROW()-1),Registre!$AA$2:$AA$1999,0)),"")</f>
        <v/>
      </c>
      <c r="T424">
        <f>IFERROR(INDEX(Registre!$B$2:$B$1999,MATCH(T$1&amp;"|"&amp;(ROW()-1),Registre!$AA$2:$AA$1999,0)),"")</f>
        <v/>
      </c>
      <c r="U424">
        <f>IFERROR(INDEX(Registre!$B$2:$B$1999,MATCH(U$1&amp;"|"&amp;(ROW()-1),Registre!$AA$2:$AA$1999,0)),"")</f>
        <v/>
      </c>
      <c r="V424">
        <f>IFERROR(INDEX(Registre!$B$2:$B$1999,MATCH(V$1&amp;"|"&amp;(ROW()-1),Registre!$AA$2:$AA$1999,0)),"")</f>
        <v/>
      </c>
    </row>
    <row r="425">
      <c r="O425">
        <f>IFERROR(INDEX(Registre!$B$2:$B$1999,MATCH(O$1&amp;"|"&amp;(ROW()-1),Registre!$AA$2:$AA$1999,0)),"")</f>
        <v/>
      </c>
      <c r="P425">
        <f>IFERROR(INDEX(Registre!$B$2:$B$1999,MATCH(P$1&amp;"|"&amp;(ROW()-1),Registre!$AA$2:$AA$1999,0)),"")</f>
        <v/>
      </c>
      <c r="Q425">
        <f>IFERROR(INDEX(Registre!$B$2:$B$1999,MATCH(Q$1&amp;"|"&amp;(ROW()-1),Registre!$AA$2:$AA$1999,0)),"")</f>
        <v/>
      </c>
      <c r="R425">
        <f>IFERROR(INDEX(Registre!$B$2:$B$1999,MATCH(R$1&amp;"|"&amp;(ROW()-1),Registre!$AA$2:$AA$1999,0)),"")</f>
        <v/>
      </c>
      <c r="S425">
        <f>IFERROR(INDEX(Registre!$B$2:$B$1999,MATCH(S$1&amp;"|"&amp;(ROW()-1),Registre!$AA$2:$AA$1999,0)),"")</f>
        <v/>
      </c>
      <c r="T425">
        <f>IFERROR(INDEX(Registre!$B$2:$B$1999,MATCH(T$1&amp;"|"&amp;(ROW()-1),Registre!$AA$2:$AA$1999,0)),"")</f>
        <v/>
      </c>
      <c r="U425">
        <f>IFERROR(INDEX(Registre!$B$2:$B$1999,MATCH(U$1&amp;"|"&amp;(ROW()-1),Registre!$AA$2:$AA$1999,0)),"")</f>
        <v/>
      </c>
      <c r="V425">
        <f>IFERROR(INDEX(Registre!$B$2:$B$1999,MATCH(V$1&amp;"|"&amp;(ROW()-1),Registre!$AA$2:$AA$1999,0)),"")</f>
        <v/>
      </c>
    </row>
    <row r="426">
      <c r="O426">
        <f>IFERROR(INDEX(Registre!$B$2:$B$1999,MATCH(O$1&amp;"|"&amp;(ROW()-1),Registre!$AA$2:$AA$1999,0)),"")</f>
        <v/>
      </c>
      <c r="P426">
        <f>IFERROR(INDEX(Registre!$B$2:$B$1999,MATCH(P$1&amp;"|"&amp;(ROW()-1),Registre!$AA$2:$AA$1999,0)),"")</f>
        <v/>
      </c>
      <c r="Q426">
        <f>IFERROR(INDEX(Registre!$B$2:$B$1999,MATCH(Q$1&amp;"|"&amp;(ROW()-1),Registre!$AA$2:$AA$1999,0)),"")</f>
        <v/>
      </c>
      <c r="R426">
        <f>IFERROR(INDEX(Registre!$B$2:$B$1999,MATCH(R$1&amp;"|"&amp;(ROW()-1),Registre!$AA$2:$AA$1999,0)),"")</f>
        <v/>
      </c>
      <c r="S426">
        <f>IFERROR(INDEX(Registre!$B$2:$B$1999,MATCH(S$1&amp;"|"&amp;(ROW()-1),Registre!$AA$2:$AA$1999,0)),"")</f>
        <v/>
      </c>
      <c r="T426">
        <f>IFERROR(INDEX(Registre!$B$2:$B$1999,MATCH(T$1&amp;"|"&amp;(ROW()-1),Registre!$AA$2:$AA$1999,0)),"")</f>
        <v/>
      </c>
      <c r="U426">
        <f>IFERROR(INDEX(Registre!$B$2:$B$1999,MATCH(U$1&amp;"|"&amp;(ROW()-1),Registre!$AA$2:$AA$1999,0)),"")</f>
        <v/>
      </c>
      <c r="V426">
        <f>IFERROR(INDEX(Registre!$B$2:$B$1999,MATCH(V$1&amp;"|"&amp;(ROW()-1),Registre!$AA$2:$AA$1999,0)),"")</f>
        <v/>
      </c>
    </row>
    <row r="427">
      <c r="O427">
        <f>IFERROR(INDEX(Registre!$B$2:$B$1999,MATCH(O$1&amp;"|"&amp;(ROW()-1),Registre!$AA$2:$AA$1999,0)),"")</f>
        <v/>
      </c>
      <c r="P427">
        <f>IFERROR(INDEX(Registre!$B$2:$B$1999,MATCH(P$1&amp;"|"&amp;(ROW()-1),Registre!$AA$2:$AA$1999,0)),"")</f>
        <v/>
      </c>
      <c r="Q427">
        <f>IFERROR(INDEX(Registre!$B$2:$B$1999,MATCH(Q$1&amp;"|"&amp;(ROW()-1),Registre!$AA$2:$AA$1999,0)),"")</f>
        <v/>
      </c>
      <c r="R427">
        <f>IFERROR(INDEX(Registre!$B$2:$B$1999,MATCH(R$1&amp;"|"&amp;(ROW()-1),Registre!$AA$2:$AA$1999,0)),"")</f>
        <v/>
      </c>
      <c r="S427">
        <f>IFERROR(INDEX(Registre!$B$2:$B$1999,MATCH(S$1&amp;"|"&amp;(ROW()-1),Registre!$AA$2:$AA$1999,0)),"")</f>
        <v/>
      </c>
      <c r="T427">
        <f>IFERROR(INDEX(Registre!$B$2:$B$1999,MATCH(T$1&amp;"|"&amp;(ROW()-1),Registre!$AA$2:$AA$1999,0)),"")</f>
        <v/>
      </c>
      <c r="U427">
        <f>IFERROR(INDEX(Registre!$B$2:$B$1999,MATCH(U$1&amp;"|"&amp;(ROW()-1),Registre!$AA$2:$AA$1999,0)),"")</f>
        <v/>
      </c>
      <c r="V427">
        <f>IFERROR(INDEX(Registre!$B$2:$B$1999,MATCH(V$1&amp;"|"&amp;(ROW()-1),Registre!$AA$2:$AA$1999,0)),"")</f>
        <v/>
      </c>
    </row>
    <row r="428">
      <c r="O428">
        <f>IFERROR(INDEX(Registre!$B$2:$B$1999,MATCH(O$1&amp;"|"&amp;(ROW()-1),Registre!$AA$2:$AA$1999,0)),"")</f>
        <v/>
      </c>
      <c r="P428">
        <f>IFERROR(INDEX(Registre!$B$2:$B$1999,MATCH(P$1&amp;"|"&amp;(ROW()-1),Registre!$AA$2:$AA$1999,0)),"")</f>
        <v/>
      </c>
      <c r="Q428">
        <f>IFERROR(INDEX(Registre!$B$2:$B$1999,MATCH(Q$1&amp;"|"&amp;(ROW()-1),Registre!$AA$2:$AA$1999,0)),"")</f>
        <v/>
      </c>
      <c r="R428">
        <f>IFERROR(INDEX(Registre!$B$2:$B$1999,MATCH(R$1&amp;"|"&amp;(ROW()-1),Registre!$AA$2:$AA$1999,0)),"")</f>
        <v/>
      </c>
      <c r="S428">
        <f>IFERROR(INDEX(Registre!$B$2:$B$1999,MATCH(S$1&amp;"|"&amp;(ROW()-1),Registre!$AA$2:$AA$1999,0)),"")</f>
        <v/>
      </c>
      <c r="T428">
        <f>IFERROR(INDEX(Registre!$B$2:$B$1999,MATCH(T$1&amp;"|"&amp;(ROW()-1),Registre!$AA$2:$AA$1999,0)),"")</f>
        <v/>
      </c>
      <c r="U428">
        <f>IFERROR(INDEX(Registre!$B$2:$B$1999,MATCH(U$1&amp;"|"&amp;(ROW()-1),Registre!$AA$2:$AA$1999,0)),"")</f>
        <v/>
      </c>
      <c r="V428">
        <f>IFERROR(INDEX(Registre!$B$2:$B$1999,MATCH(V$1&amp;"|"&amp;(ROW()-1),Registre!$AA$2:$AA$1999,0)),"")</f>
        <v/>
      </c>
    </row>
    <row r="429">
      <c r="O429">
        <f>IFERROR(INDEX(Registre!$B$2:$B$1999,MATCH(O$1&amp;"|"&amp;(ROW()-1),Registre!$AA$2:$AA$1999,0)),"")</f>
        <v/>
      </c>
      <c r="P429">
        <f>IFERROR(INDEX(Registre!$B$2:$B$1999,MATCH(P$1&amp;"|"&amp;(ROW()-1),Registre!$AA$2:$AA$1999,0)),"")</f>
        <v/>
      </c>
      <c r="Q429">
        <f>IFERROR(INDEX(Registre!$B$2:$B$1999,MATCH(Q$1&amp;"|"&amp;(ROW()-1),Registre!$AA$2:$AA$1999,0)),"")</f>
        <v/>
      </c>
      <c r="R429">
        <f>IFERROR(INDEX(Registre!$B$2:$B$1999,MATCH(R$1&amp;"|"&amp;(ROW()-1),Registre!$AA$2:$AA$1999,0)),"")</f>
        <v/>
      </c>
      <c r="S429">
        <f>IFERROR(INDEX(Registre!$B$2:$B$1999,MATCH(S$1&amp;"|"&amp;(ROW()-1),Registre!$AA$2:$AA$1999,0)),"")</f>
        <v/>
      </c>
      <c r="T429">
        <f>IFERROR(INDEX(Registre!$B$2:$B$1999,MATCH(T$1&amp;"|"&amp;(ROW()-1),Registre!$AA$2:$AA$1999,0)),"")</f>
        <v/>
      </c>
      <c r="U429">
        <f>IFERROR(INDEX(Registre!$B$2:$B$1999,MATCH(U$1&amp;"|"&amp;(ROW()-1),Registre!$AA$2:$AA$1999,0)),"")</f>
        <v/>
      </c>
      <c r="V429">
        <f>IFERROR(INDEX(Registre!$B$2:$B$1999,MATCH(V$1&amp;"|"&amp;(ROW()-1),Registre!$AA$2:$AA$1999,0)),"")</f>
        <v/>
      </c>
    </row>
    <row r="430">
      <c r="O430">
        <f>IFERROR(INDEX(Registre!$B$2:$B$1999,MATCH(O$1&amp;"|"&amp;(ROW()-1),Registre!$AA$2:$AA$1999,0)),"")</f>
        <v/>
      </c>
      <c r="P430">
        <f>IFERROR(INDEX(Registre!$B$2:$B$1999,MATCH(P$1&amp;"|"&amp;(ROW()-1),Registre!$AA$2:$AA$1999,0)),"")</f>
        <v/>
      </c>
      <c r="Q430">
        <f>IFERROR(INDEX(Registre!$B$2:$B$1999,MATCH(Q$1&amp;"|"&amp;(ROW()-1),Registre!$AA$2:$AA$1999,0)),"")</f>
        <v/>
      </c>
      <c r="R430">
        <f>IFERROR(INDEX(Registre!$B$2:$B$1999,MATCH(R$1&amp;"|"&amp;(ROW()-1),Registre!$AA$2:$AA$1999,0)),"")</f>
        <v/>
      </c>
      <c r="S430">
        <f>IFERROR(INDEX(Registre!$B$2:$B$1999,MATCH(S$1&amp;"|"&amp;(ROW()-1),Registre!$AA$2:$AA$1999,0)),"")</f>
        <v/>
      </c>
      <c r="T430">
        <f>IFERROR(INDEX(Registre!$B$2:$B$1999,MATCH(T$1&amp;"|"&amp;(ROW()-1),Registre!$AA$2:$AA$1999,0)),"")</f>
        <v/>
      </c>
      <c r="U430">
        <f>IFERROR(INDEX(Registre!$B$2:$B$1999,MATCH(U$1&amp;"|"&amp;(ROW()-1),Registre!$AA$2:$AA$1999,0)),"")</f>
        <v/>
      </c>
      <c r="V430">
        <f>IFERROR(INDEX(Registre!$B$2:$B$1999,MATCH(V$1&amp;"|"&amp;(ROW()-1),Registre!$AA$2:$AA$1999,0)),"")</f>
        <v/>
      </c>
    </row>
    <row r="431">
      <c r="O431">
        <f>IFERROR(INDEX(Registre!$B$2:$B$1999,MATCH(O$1&amp;"|"&amp;(ROW()-1),Registre!$AA$2:$AA$1999,0)),"")</f>
        <v/>
      </c>
      <c r="P431">
        <f>IFERROR(INDEX(Registre!$B$2:$B$1999,MATCH(P$1&amp;"|"&amp;(ROW()-1),Registre!$AA$2:$AA$1999,0)),"")</f>
        <v/>
      </c>
      <c r="Q431">
        <f>IFERROR(INDEX(Registre!$B$2:$B$1999,MATCH(Q$1&amp;"|"&amp;(ROW()-1),Registre!$AA$2:$AA$1999,0)),"")</f>
        <v/>
      </c>
      <c r="R431">
        <f>IFERROR(INDEX(Registre!$B$2:$B$1999,MATCH(R$1&amp;"|"&amp;(ROW()-1),Registre!$AA$2:$AA$1999,0)),"")</f>
        <v/>
      </c>
      <c r="S431">
        <f>IFERROR(INDEX(Registre!$B$2:$B$1999,MATCH(S$1&amp;"|"&amp;(ROW()-1),Registre!$AA$2:$AA$1999,0)),"")</f>
        <v/>
      </c>
      <c r="T431">
        <f>IFERROR(INDEX(Registre!$B$2:$B$1999,MATCH(T$1&amp;"|"&amp;(ROW()-1),Registre!$AA$2:$AA$1999,0)),"")</f>
        <v/>
      </c>
      <c r="U431">
        <f>IFERROR(INDEX(Registre!$B$2:$B$1999,MATCH(U$1&amp;"|"&amp;(ROW()-1),Registre!$AA$2:$AA$1999,0)),"")</f>
        <v/>
      </c>
      <c r="V431">
        <f>IFERROR(INDEX(Registre!$B$2:$B$1999,MATCH(V$1&amp;"|"&amp;(ROW()-1),Registre!$AA$2:$AA$1999,0)),"")</f>
        <v/>
      </c>
    </row>
    <row r="432">
      <c r="O432">
        <f>IFERROR(INDEX(Registre!$B$2:$B$1999,MATCH(O$1&amp;"|"&amp;(ROW()-1),Registre!$AA$2:$AA$1999,0)),"")</f>
        <v/>
      </c>
      <c r="P432">
        <f>IFERROR(INDEX(Registre!$B$2:$B$1999,MATCH(P$1&amp;"|"&amp;(ROW()-1),Registre!$AA$2:$AA$1999,0)),"")</f>
        <v/>
      </c>
      <c r="Q432">
        <f>IFERROR(INDEX(Registre!$B$2:$B$1999,MATCH(Q$1&amp;"|"&amp;(ROW()-1),Registre!$AA$2:$AA$1999,0)),"")</f>
        <v/>
      </c>
      <c r="R432">
        <f>IFERROR(INDEX(Registre!$B$2:$B$1999,MATCH(R$1&amp;"|"&amp;(ROW()-1),Registre!$AA$2:$AA$1999,0)),"")</f>
        <v/>
      </c>
      <c r="S432">
        <f>IFERROR(INDEX(Registre!$B$2:$B$1999,MATCH(S$1&amp;"|"&amp;(ROW()-1),Registre!$AA$2:$AA$1999,0)),"")</f>
        <v/>
      </c>
      <c r="T432">
        <f>IFERROR(INDEX(Registre!$B$2:$B$1999,MATCH(T$1&amp;"|"&amp;(ROW()-1),Registre!$AA$2:$AA$1999,0)),"")</f>
        <v/>
      </c>
      <c r="U432">
        <f>IFERROR(INDEX(Registre!$B$2:$B$1999,MATCH(U$1&amp;"|"&amp;(ROW()-1),Registre!$AA$2:$AA$1999,0)),"")</f>
        <v/>
      </c>
      <c r="V432">
        <f>IFERROR(INDEX(Registre!$B$2:$B$1999,MATCH(V$1&amp;"|"&amp;(ROW()-1),Registre!$AA$2:$AA$1999,0)),"")</f>
        <v/>
      </c>
    </row>
    <row r="433">
      <c r="O433">
        <f>IFERROR(INDEX(Registre!$B$2:$B$1999,MATCH(O$1&amp;"|"&amp;(ROW()-1),Registre!$AA$2:$AA$1999,0)),"")</f>
        <v/>
      </c>
      <c r="P433">
        <f>IFERROR(INDEX(Registre!$B$2:$B$1999,MATCH(P$1&amp;"|"&amp;(ROW()-1),Registre!$AA$2:$AA$1999,0)),"")</f>
        <v/>
      </c>
      <c r="Q433">
        <f>IFERROR(INDEX(Registre!$B$2:$B$1999,MATCH(Q$1&amp;"|"&amp;(ROW()-1),Registre!$AA$2:$AA$1999,0)),"")</f>
        <v/>
      </c>
      <c r="R433">
        <f>IFERROR(INDEX(Registre!$B$2:$B$1999,MATCH(R$1&amp;"|"&amp;(ROW()-1),Registre!$AA$2:$AA$1999,0)),"")</f>
        <v/>
      </c>
      <c r="S433">
        <f>IFERROR(INDEX(Registre!$B$2:$B$1999,MATCH(S$1&amp;"|"&amp;(ROW()-1),Registre!$AA$2:$AA$1999,0)),"")</f>
        <v/>
      </c>
      <c r="T433">
        <f>IFERROR(INDEX(Registre!$B$2:$B$1999,MATCH(T$1&amp;"|"&amp;(ROW()-1),Registre!$AA$2:$AA$1999,0)),"")</f>
        <v/>
      </c>
      <c r="U433">
        <f>IFERROR(INDEX(Registre!$B$2:$B$1999,MATCH(U$1&amp;"|"&amp;(ROW()-1),Registre!$AA$2:$AA$1999,0)),"")</f>
        <v/>
      </c>
      <c r="V433">
        <f>IFERROR(INDEX(Registre!$B$2:$B$1999,MATCH(V$1&amp;"|"&amp;(ROW()-1),Registre!$AA$2:$AA$1999,0)),"")</f>
        <v/>
      </c>
    </row>
    <row r="434">
      <c r="O434">
        <f>IFERROR(INDEX(Registre!$B$2:$B$1999,MATCH(O$1&amp;"|"&amp;(ROW()-1),Registre!$AA$2:$AA$1999,0)),"")</f>
        <v/>
      </c>
      <c r="P434">
        <f>IFERROR(INDEX(Registre!$B$2:$B$1999,MATCH(P$1&amp;"|"&amp;(ROW()-1),Registre!$AA$2:$AA$1999,0)),"")</f>
        <v/>
      </c>
      <c r="Q434">
        <f>IFERROR(INDEX(Registre!$B$2:$B$1999,MATCH(Q$1&amp;"|"&amp;(ROW()-1),Registre!$AA$2:$AA$1999,0)),"")</f>
        <v/>
      </c>
      <c r="R434">
        <f>IFERROR(INDEX(Registre!$B$2:$B$1999,MATCH(R$1&amp;"|"&amp;(ROW()-1),Registre!$AA$2:$AA$1999,0)),"")</f>
        <v/>
      </c>
      <c r="S434">
        <f>IFERROR(INDEX(Registre!$B$2:$B$1999,MATCH(S$1&amp;"|"&amp;(ROW()-1),Registre!$AA$2:$AA$1999,0)),"")</f>
        <v/>
      </c>
      <c r="T434">
        <f>IFERROR(INDEX(Registre!$B$2:$B$1999,MATCH(T$1&amp;"|"&amp;(ROW()-1),Registre!$AA$2:$AA$1999,0)),"")</f>
        <v/>
      </c>
      <c r="U434">
        <f>IFERROR(INDEX(Registre!$B$2:$B$1999,MATCH(U$1&amp;"|"&amp;(ROW()-1),Registre!$AA$2:$AA$1999,0)),"")</f>
        <v/>
      </c>
      <c r="V434">
        <f>IFERROR(INDEX(Registre!$B$2:$B$1999,MATCH(V$1&amp;"|"&amp;(ROW()-1),Registre!$AA$2:$AA$1999,0)),"")</f>
        <v/>
      </c>
    </row>
    <row r="435">
      <c r="O435">
        <f>IFERROR(INDEX(Registre!$B$2:$B$1999,MATCH(O$1&amp;"|"&amp;(ROW()-1),Registre!$AA$2:$AA$1999,0)),"")</f>
        <v/>
      </c>
      <c r="P435">
        <f>IFERROR(INDEX(Registre!$B$2:$B$1999,MATCH(P$1&amp;"|"&amp;(ROW()-1),Registre!$AA$2:$AA$1999,0)),"")</f>
        <v/>
      </c>
      <c r="Q435">
        <f>IFERROR(INDEX(Registre!$B$2:$B$1999,MATCH(Q$1&amp;"|"&amp;(ROW()-1),Registre!$AA$2:$AA$1999,0)),"")</f>
        <v/>
      </c>
      <c r="R435">
        <f>IFERROR(INDEX(Registre!$B$2:$B$1999,MATCH(R$1&amp;"|"&amp;(ROW()-1),Registre!$AA$2:$AA$1999,0)),"")</f>
        <v/>
      </c>
      <c r="S435">
        <f>IFERROR(INDEX(Registre!$B$2:$B$1999,MATCH(S$1&amp;"|"&amp;(ROW()-1),Registre!$AA$2:$AA$1999,0)),"")</f>
        <v/>
      </c>
      <c r="T435">
        <f>IFERROR(INDEX(Registre!$B$2:$B$1999,MATCH(T$1&amp;"|"&amp;(ROW()-1),Registre!$AA$2:$AA$1999,0)),"")</f>
        <v/>
      </c>
      <c r="U435">
        <f>IFERROR(INDEX(Registre!$B$2:$B$1999,MATCH(U$1&amp;"|"&amp;(ROW()-1),Registre!$AA$2:$AA$1999,0)),"")</f>
        <v/>
      </c>
      <c r="V435">
        <f>IFERROR(INDEX(Registre!$B$2:$B$1999,MATCH(V$1&amp;"|"&amp;(ROW()-1),Registre!$AA$2:$AA$1999,0)),"")</f>
        <v/>
      </c>
    </row>
    <row r="436">
      <c r="O436">
        <f>IFERROR(INDEX(Registre!$B$2:$B$1999,MATCH(O$1&amp;"|"&amp;(ROW()-1),Registre!$AA$2:$AA$1999,0)),"")</f>
        <v/>
      </c>
      <c r="P436">
        <f>IFERROR(INDEX(Registre!$B$2:$B$1999,MATCH(P$1&amp;"|"&amp;(ROW()-1),Registre!$AA$2:$AA$1999,0)),"")</f>
        <v/>
      </c>
      <c r="Q436">
        <f>IFERROR(INDEX(Registre!$B$2:$B$1999,MATCH(Q$1&amp;"|"&amp;(ROW()-1),Registre!$AA$2:$AA$1999,0)),"")</f>
        <v/>
      </c>
      <c r="R436">
        <f>IFERROR(INDEX(Registre!$B$2:$B$1999,MATCH(R$1&amp;"|"&amp;(ROW()-1),Registre!$AA$2:$AA$1999,0)),"")</f>
        <v/>
      </c>
      <c r="S436">
        <f>IFERROR(INDEX(Registre!$B$2:$B$1999,MATCH(S$1&amp;"|"&amp;(ROW()-1),Registre!$AA$2:$AA$1999,0)),"")</f>
        <v/>
      </c>
      <c r="T436">
        <f>IFERROR(INDEX(Registre!$B$2:$B$1999,MATCH(T$1&amp;"|"&amp;(ROW()-1),Registre!$AA$2:$AA$1999,0)),"")</f>
        <v/>
      </c>
      <c r="U436">
        <f>IFERROR(INDEX(Registre!$B$2:$B$1999,MATCH(U$1&amp;"|"&amp;(ROW()-1),Registre!$AA$2:$AA$1999,0)),"")</f>
        <v/>
      </c>
      <c r="V436">
        <f>IFERROR(INDEX(Registre!$B$2:$B$1999,MATCH(V$1&amp;"|"&amp;(ROW()-1),Registre!$AA$2:$AA$1999,0)),"")</f>
        <v/>
      </c>
    </row>
    <row r="437">
      <c r="O437">
        <f>IFERROR(INDEX(Registre!$B$2:$B$1999,MATCH(O$1&amp;"|"&amp;(ROW()-1),Registre!$AA$2:$AA$1999,0)),"")</f>
        <v/>
      </c>
      <c r="P437">
        <f>IFERROR(INDEX(Registre!$B$2:$B$1999,MATCH(P$1&amp;"|"&amp;(ROW()-1),Registre!$AA$2:$AA$1999,0)),"")</f>
        <v/>
      </c>
      <c r="Q437">
        <f>IFERROR(INDEX(Registre!$B$2:$B$1999,MATCH(Q$1&amp;"|"&amp;(ROW()-1),Registre!$AA$2:$AA$1999,0)),"")</f>
        <v/>
      </c>
      <c r="R437">
        <f>IFERROR(INDEX(Registre!$B$2:$B$1999,MATCH(R$1&amp;"|"&amp;(ROW()-1),Registre!$AA$2:$AA$1999,0)),"")</f>
        <v/>
      </c>
      <c r="S437">
        <f>IFERROR(INDEX(Registre!$B$2:$B$1999,MATCH(S$1&amp;"|"&amp;(ROW()-1),Registre!$AA$2:$AA$1999,0)),"")</f>
        <v/>
      </c>
      <c r="T437">
        <f>IFERROR(INDEX(Registre!$B$2:$B$1999,MATCH(T$1&amp;"|"&amp;(ROW()-1),Registre!$AA$2:$AA$1999,0)),"")</f>
        <v/>
      </c>
      <c r="U437">
        <f>IFERROR(INDEX(Registre!$B$2:$B$1999,MATCH(U$1&amp;"|"&amp;(ROW()-1),Registre!$AA$2:$AA$1999,0)),"")</f>
        <v/>
      </c>
      <c r="V437">
        <f>IFERROR(INDEX(Registre!$B$2:$B$1999,MATCH(V$1&amp;"|"&amp;(ROW()-1),Registre!$AA$2:$AA$1999,0)),"")</f>
        <v/>
      </c>
    </row>
    <row r="438">
      <c r="O438">
        <f>IFERROR(INDEX(Registre!$B$2:$B$1999,MATCH(O$1&amp;"|"&amp;(ROW()-1),Registre!$AA$2:$AA$1999,0)),"")</f>
        <v/>
      </c>
      <c r="P438">
        <f>IFERROR(INDEX(Registre!$B$2:$B$1999,MATCH(P$1&amp;"|"&amp;(ROW()-1),Registre!$AA$2:$AA$1999,0)),"")</f>
        <v/>
      </c>
      <c r="Q438">
        <f>IFERROR(INDEX(Registre!$B$2:$B$1999,MATCH(Q$1&amp;"|"&amp;(ROW()-1),Registre!$AA$2:$AA$1999,0)),"")</f>
        <v/>
      </c>
      <c r="R438">
        <f>IFERROR(INDEX(Registre!$B$2:$B$1999,MATCH(R$1&amp;"|"&amp;(ROW()-1),Registre!$AA$2:$AA$1999,0)),"")</f>
        <v/>
      </c>
      <c r="S438">
        <f>IFERROR(INDEX(Registre!$B$2:$B$1999,MATCH(S$1&amp;"|"&amp;(ROW()-1),Registre!$AA$2:$AA$1999,0)),"")</f>
        <v/>
      </c>
      <c r="T438">
        <f>IFERROR(INDEX(Registre!$B$2:$B$1999,MATCH(T$1&amp;"|"&amp;(ROW()-1),Registre!$AA$2:$AA$1999,0)),"")</f>
        <v/>
      </c>
      <c r="U438">
        <f>IFERROR(INDEX(Registre!$B$2:$B$1999,MATCH(U$1&amp;"|"&amp;(ROW()-1),Registre!$AA$2:$AA$1999,0)),"")</f>
        <v/>
      </c>
      <c r="V438">
        <f>IFERROR(INDEX(Registre!$B$2:$B$1999,MATCH(V$1&amp;"|"&amp;(ROW()-1),Registre!$AA$2:$AA$1999,0)),"")</f>
        <v/>
      </c>
    </row>
    <row r="439">
      <c r="O439">
        <f>IFERROR(INDEX(Registre!$B$2:$B$1999,MATCH(O$1&amp;"|"&amp;(ROW()-1),Registre!$AA$2:$AA$1999,0)),"")</f>
        <v/>
      </c>
      <c r="P439">
        <f>IFERROR(INDEX(Registre!$B$2:$B$1999,MATCH(P$1&amp;"|"&amp;(ROW()-1),Registre!$AA$2:$AA$1999,0)),"")</f>
        <v/>
      </c>
      <c r="Q439">
        <f>IFERROR(INDEX(Registre!$B$2:$B$1999,MATCH(Q$1&amp;"|"&amp;(ROW()-1),Registre!$AA$2:$AA$1999,0)),"")</f>
        <v/>
      </c>
      <c r="R439">
        <f>IFERROR(INDEX(Registre!$B$2:$B$1999,MATCH(R$1&amp;"|"&amp;(ROW()-1),Registre!$AA$2:$AA$1999,0)),"")</f>
        <v/>
      </c>
      <c r="S439">
        <f>IFERROR(INDEX(Registre!$B$2:$B$1999,MATCH(S$1&amp;"|"&amp;(ROW()-1),Registre!$AA$2:$AA$1999,0)),"")</f>
        <v/>
      </c>
      <c r="T439">
        <f>IFERROR(INDEX(Registre!$B$2:$B$1999,MATCH(T$1&amp;"|"&amp;(ROW()-1),Registre!$AA$2:$AA$1999,0)),"")</f>
        <v/>
      </c>
      <c r="U439">
        <f>IFERROR(INDEX(Registre!$B$2:$B$1999,MATCH(U$1&amp;"|"&amp;(ROW()-1),Registre!$AA$2:$AA$1999,0)),"")</f>
        <v/>
      </c>
      <c r="V439">
        <f>IFERROR(INDEX(Registre!$B$2:$B$1999,MATCH(V$1&amp;"|"&amp;(ROW()-1),Registre!$AA$2:$AA$1999,0)),"")</f>
        <v/>
      </c>
    </row>
    <row r="440">
      <c r="O440">
        <f>IFERROR(INDEX(Registre!$B$2:$B$1999,MATCH(O$1&amp;"|"&amp;(ROW()-1),Registre!$AA$2:$AA$1999,0)),"")</f>
        <v/>
      </c>
      <c r="P440">
        <f>IFERROR(INDEX(Registre!$B$2:$B$1999,MATCH(P$1&amp;"|"&amp;(ROW()-1),Registre!$AA$2:$AA$1999,0)),"")</f>
        <v/>
      </c>
      <c r="Q440">
        <f>IFERROR(INDEX(Registre!$B$2:$B$1999,MATCH(Q$1&amp;"|"&amp;(ROW()-1),Registre!$AA$2:$AA$1999,0)),"")</f>
        <v/>
      </c>
      <c r="R440">
        <f>IFERROR(INDEX(Registre!$B$2:$B$1999,MATCH(R$1&amp;"|"&amp;(ROW()-1),Registre!$AA$2:$AA$1999,0)),"")</f>
        <v/>
      </c>
      <c r="S440">
        <f>IFERROR(INDEX(Registre!$B$2:$B$1999,MATCH(S$1&amp;"|"&amp;(ROW()-1),Registre!$AA$2:$AA$1999,0)),"")</f>
        <v/>
      </c>
      <c r="T440">
        <f>IFERROR(INDEX(Registre!$B$2:$B$1999,MATCH(T$1&amp;"|"&amp;(ROW()-1),Registre!$AA$2:$AA$1999,0)),"")</f>
        <v/>
      </c>
      <c r="U440">
        <f>IFERROR(INDEX(Registre!$B$2:$B$1999,MATCH(U$1&amp;"|"&amp;(ROW()-1),Registre!$AA$2:$AA$1999,0)),"")</f>
        <v/>
      </c>
      <c r="V440">
        <f>IFERROR(INDEX(Registre!$B$2:$B$1999,MATCH(V$1&amp;"|"&amp;(ROW()-1),Registre!$AA$2:$AA$1999,0)),"")</f>
        <v/>
      </c>
    </row>
    <row r="441">
      <c r="O441">
        <f>IFERROR(INDEX(Registre!$B$2:$B$1999,MATCH(O$1&amp;"|"&amp;(ROW()-1),Registre!$AA$2:$AA$1999,0)),"")</f>
        <v/>
      </c>
      <c r="P441">
        <f>IFERROR(INDEX(Registre!$B$2:$B$1999,MATCH(P$1&amp;"|"&amp;(ROW()-1),Registre!$AA$2:$AA$1999,0)),"")</f>
        <v/>
      </c>
      <c r="Q441">
        <f>IFERROR(INDEX(Registre!$B$2:$B$1999,MATCH(Q$1&amp;"|"&amp;(ROW()-1),Registre!$AA$2:$AA$1999,0)),"")</f>
        <v/>
      </c>
      <c r="R441">
        <f>IFERROR(INDEX(Registre!$B$2:$B$1999,MATCH(R$1&amp;"|"&amp;(ROW()-1),Registre!$AA$2:$AA$1999,0)),"")</f>
        <v/>
      </c>
      <c r="S441">
        <f>IFERROR(INDEX(Registre!$B$2:$B$1999,MATCH(S$1&amp;"|"&amp;(ROW()-1),Registre!$AA$2:$AA$1999,0)),"")</f>
        <v/>
      </c>
      <c r="T441">
        <f>IFERROR(INDEX(Registre!$B$2:$B$1999,MATCH(T$1&amp;"|"&amp;(ROW()-1),Registre!$AA$2:$AA$1999,0)),"")</f>
        <v/>
      </c>
      <c r="U441">
        <f>IFERROR(INDEX(Registre!$B$2:$B$1999,MATCH(U$1&amp;"|"&amp;(ROW()-1),Registre!$AA$2:$AA$1999,0)),"")</f>
        <v/>
      </c>
      <c r="V441">
        <f>IFERROR(INDEX(Registre!$B$2:$B$1999,MATCH(V$1&amp;"|"&amp;(ROW()-1),Registre!$AA$2:$AA$1999,0)),"")</f>
        <v/>
      </c>
    </row>
    <row r="442">
      <c r="O442">
        <f>IFERROR(INDEX(Registre!$B$2:$B$1999,MATCH(O$1&amp;"|"&amp;(ROW()-1),Registre!$AA$2:$AA$1999,0)),"")</f>
        <v/>
      </c>
      <c r="P442">
        <f>IFERROR(INDEX(Registre!$B$2:$B$1999,MATCH(P$1&amp;"|"&amp;(ROW()-1),Registre!$AA$2:$AA$1999,0)),"")</f>
        <v/>
      </c>
      <c r="Q442">
        <f>IFERROR(INDEX(Registre!$B$2:$B$1999,MATCH(Q$1&amp;"|"&amp;(ROW()-1),Registre!$AA$2:$AA$1999,0)),"")</f>
        <v/>
      </c>
      <c r="R442">
        <f>IFERROR(INDEX(Registre!$B$2:$B$1999,MATCH(R$1&amp;"|"&amp;(ROW()-1),Registre!$AA$2:$AA$1999,0)),"")</f>
        <v/>
      </c>
      <c r="S442">
        <f>IFERROR(INDEX(Registre!$B$2:$B$1999,MATCH(S$1&amp;"|"&amp;(ROW()-1),Registre!$AA$2:$AA$1999,0)),"")</f>
        <v/>
      </c>
      <c r="T442">
        <f>IFERROR(INDEX(Registre!$B$2:$B$1999,MATCH(T$1&amp;"|"&amp;(ROW()-1),Registre!$AA$2:$AA$1999,0)),"")</f>
        <v/>
      </c>
      <c r="U442">
        <f>IFERROR(INDEX(Registre!$B$2:$B$1999,MATCH(U$1&amp;"|"&amp;(ROW()-1),Registre!$AA$2:$AA$1999,0)),"")</f>
        <v/>
      </c>
      <c r="V442">
        <f>IFERROR(INDEX(Registre!$B$2:$B$1999,MATCH(V$1&amp;"|"&amp;(ROW()-1),Registre!$AA$2:$AA$1999,0)),"")</f>
        <v/>
      </c>
    </row>
    <row r="443">
      <c r="O443">
        <f>IFERROR(INDEX(Registre!$B$2:$B$1999,MATCH(O$1&amp;"|"&amp;(ROW()-1),Registre!$AA$2:$AA$1999,0)),"")</f>
        <v/>
      </c>
      <c r="P443">
        <f>IFERROR(INDEX(Registre!$B$2:$B$1999,MATCH(P$1&amp;"|"&amp;(ROW()-1),Registre!$AA$2:$AA$1999,0)),"")</f>
        <v/>
      </c>
      <c r="Q443">
        <f>IFERROR(INDEX(Registre!$B$2:$B$1999,MATCH(Q$1&amp;"|"&amp;(ROW()-1),Registre!$AA$2:$AA$1999,0)),"")</f>
        <v/>
      </c>
      <c r="R443">
        <f>IFERROR(INDEX(Registre!$B$2:$B$1999,MATCH(R$1&amp;"|"&amp;(ROW()-1),Registre!$AA$2:$AA$1999,0)),"")</f>
        <v/>
      </c>
      <c r="S443">
        <f>IFERROR(INDEX(Registre!$B$2:$B$1999,MATCH(S$1&amp;"|"&amp;(ROW()-1),Registre!$AA$2:$AA$1999,0)),"")</f>
        <v/>
      </c>
      <c r="T443">
        <f>IFERROR(INDEX(Registre!$B$2:$B$1999,MATCH(T$1&amp;"|"&amp;(ROW()-1),Registre!$AA$2:$AA$1999,0)),"")</f>
        <v/>
      </c>
      <c r="U443">
        <f>IFERROR(INDEX(Registre!$B$2:$B$1999,MATCH(U$1&amp;"|"&amp;(ROW()-1),Registre!$AA$2:$AA$1999,0)),"")</f>
        <v/>
      </c>
      <c r="V443">
        <f>IFERROR(INDEX(Registre!$B$2:$B$1999,MATCH(V$1&amp;"|"&amp;(ROW()-1),Registre!$AA$2:$AA$1999,0)),"")</f>
        <v/>
      </c>
    </row>
    <row r="444">
      <c r="O444">
        <f>IFERROR(INDEX(Registre!$B$2:$B$1999,MATCH(O$1&amp;"|"&amp;(ROW()-1),Registre!$AA$2:$AA$1999,0)),"")</f>
        <v/>
      </c>
      <c r="P444">
        <f>IFERROR(INDEX(Registre!$B$2:$B$1999,MATCH(P$1&amp;"|"&amp;(ROW()-1),Registre!$AA$2:$AA$1999,0)),"")</f>
        <v/>
      </c>
      <c r="Q444">
        <f>IFERROR(INDEX(Registre!$B$2:$B$1999,MATCH(Q$1&amp;"|"&amp;(ROW()-1),Registre!$AA$2:$AA$1999,0)),"")</f>
        <v/>
      </c>
      <c r="R444">
        <f>IFERROR(INDEX(Registre!$B$2:$B$1999,MATCH(R$1&amp;"|"&amp;(ROW()-1),Registre!$AA$2:$AA$1999,0)),"")</f>
        <v/>
      </c>
      <c r="S444">
        <f>IFERROR(INDEX(Registre!$B$2:$B$1999,MATCH(S$1&amp;"|"&amp;(ROW()-1),Registre!$AA$2:$AA$1999,0)),"")</f>
        <v/>
      </c>
      <c r="T444">
        <f>IFERROR(INDEX(Registre!$B$2:$B$1999,MATCH(T$1&amp;"|"&amp;(ROW()-1),Registre!$AA$2:$AA$1999,0)),"")</f>
        <v/>
      </c>
      <c r="U444">
        <f>IFERROR(INDEX(Registre!$B$2:$B$1999,MATCH(U$1&amp;"|"&amp;(ROW()-1),Registre!$AA$2:$AA$1999,0)),"")</f>
        <v/>
      </c>
      <c r="V444">
        <f>IFERROR(INDEX(Registre!$B$2:$B$1999,MATCH(V$1&amp;"|"&amp;(ROW()-1),Registre!$AA$2:$AA$1999,0)),"")</f>
        <v/>
      </c>
    </row>
    <row r="445">
      <c r="O445">
        <f>IFERROR(INDEX(Registre!$B$2:$B$1999,MATCH(O$1&amp;"|"&amp;(ROW()-1),Registre!$AA$2:$AA$1999,0)),"")</f>
        <v/>
      </c>
      <c r="P445">
        <f>IFERROR(INDEX(Registre!$B$2:$B$1999,MATCH(P$1&amp;"|"&amp;(ROW()-1),Registre!$AA$2:$AA$1999,0)),"")</f>
        <v/>
      </c>
      <c r="Q445">
        <f>IFERROR(INDEX(Registre!$B$2:$B$1999,MATCH(Q$1&amp;"|"&amp;(ROW()-1),Registre!$AA$2:$AA$1999,0)),"")</f>
        <v/>
      </c>
      <c r="R445">
        <f>IFERROR(INDEX(Registre!$B$2:$B$1999,MATCH(R$1&amp;"|"&amp;(ROW()-1),Registre!$AA$2:$AA$1999,0)),"")</f>
        <v/>
      </c>
      <c r="S445">
        <f>IFERROR(INDEX(Registre!$B$2:$B$1999,MATCH(S$1&amp;"|"&amp;(ROW()-1),Registre!$AA$2:$AA$1999,0)),"")</f>
        <v/>
      </c>
      <c r="T445">
        <f>IFERROR(INDEX(Registre!$B$2:$B$1999,MATCH(T$1&amp;"|"&amp;(ROW()-1),Registre!$AA$2:$AA$1999,0)),"")</f>
        <v/>
      </c>
      <c r="U445">
        <f>IFERROR(INDEX(Registre!$B$2:$B$1999,MATCH(U$1&amp;"|"&amp;(ROW()-1),Registre!$AA$2:$AA$1999,0)),"")</f>
        <v/>
      </c>
      <c r="V445">
        <f>IFERROR(INDEX(Registre!$B$2:$B$1999,MATCH(V$1&amp;"|"&amp;(ROW()-1),Registre!$AA$2:$AA$1999,0)),"")</f>
        <v/>
      </c>
    </row>
    <row r="446">
      <c r="O446">
        <f>IFERROR(INDEX(Registre!$B$2:$B$1999,MATCH(O$1&amp;"|"&amp;(ROW()-1),Registre!$AA$2:$AA$1999,0)),"")</f>
        <v/>
      </c>
      <c r="P446">
        <f>IFERROR(INDEX(Registre!$B$2:$B$1999,MATCH(P$1&amp;"|"&amp;(ROW()-1),Registre!$AA$2:$AA$1999,0)),"")</f>
        <v/>
      </c>
      <c r="Q446">
        <f>IFERROR(INDEX(Registre!$B$2:$B$1999,MATCH(Q$1&amp;"|"&amp;(ROW()-1),Registre!$AA$2:$AA$1999,0)),"")</f>
        <v/>
      </c>
      <c r="R446">
        <f>IFERROR(INDEX(Registre!$B$2:$B$1999,MATCH(R$1&amp;"|"&amp;(ROW()-1),Registre!$AA$2:$AA$1999,0)),"")</f>
        <v/>
      </c>
      <c r="S446">
        <f>IFERROR(INDEX(Registre!$B$2:$B$1999,MATCH(S$1&amp;"|"&amp;(ROW()-1),Registre!$AA$2:$AA$1999,0)),"")</f>
        <v/>
      </c>
      <c r="T446">
        <f>IFERROR(INDEX(Registre!$B$2:$B$1999,MATCH(T$1&amp;"|"&amp;(ROW()-1),Registre!$AA$2:$AA$1999,0)),"")</f>
        <v/>
      </c>
      <c r="U446">
        <f>IFERROR(INDEX(Registre!$B$2:$B$1999,MATCH(U$1&amp;"|"&amp;(ROW()-1),Registre!$AA$2:$AA$1999,0)),"")</f>
        <v/>
      </c>
      <c r="V446">
        <f>IFERROR(INDEX(Registre!$B$2:$B$1999,MATCH(V$1&amp;"|"&amp;(ROW()-1),Registre!$AA$2:$AA$1999,0)),"")</f>
        <v/>
      </c>
    </row>
    <row r="447">
      <c r="O447">
        <f>IFERROR(INDEX(Registre!$B$2:$B$1999,MATCH(O$1&amp;"|"&amp;(ROW()-1),Registre!$AA$2:$AA$1999,0)),"")</f>
        <v/>
      </c>
      <c r="P447">
        <f>IFERROR(INDEX(Registre!$B$2:$B$1999,MATCH(P$1&amp;"|"&amp;(ROW()-1),Registre!$AA$2:$AA$1999,0)),"")</f>
        <v/>
      </c>
      <c r="Q447">
        <f>IFERROR(INDEX(Registre!$B$2:$B$1999,MATCH(Q$1&amp;"|"&amp;(ROW()-1),Registre!$AA$2:$AA$1999,0)),"")</f>
        <v/>
      </c>
      <c r="R447">
        <f>IFERROR(INDEX(Registre!$B$2:$B$1999,MATCH(R$1&amp;"|"&amp;(ROW()-1),Registre!$AA$2:$AA$1999,0)),"")</f>
        <v/>
      </c>
      <c r="S447">
        <f>IFERROR(INDEX(Registre!$B$2:$B$1999,MATCH(S$1&amp;"|"&amp;(ROW()-1),Registre!$AA$2:$AA$1999,0)),"")</f>
        <v/>
      </c>
      <c r="T447">
        <f>IFERROR(INDEX(Registre!$B$2:$B$1999,MATCH(T$1&amp;"|"&amp;(ROW()-1),Registre!$AA$2:$AA$1999,0)),"")</f>
        <v/>
      </c>
      <c r="U447">
        <f>IFERROR(INDEX(Registre!$B$2:$B$1999,MATCH(U$1&amp;"|"&amp;(ROW()-1),Registre!$AA$2:$AA$1999,0)),"")</f>
        <v/>
      </c>
      <c r="V447">
        <f>IFERROR(INDEX(Registre!$B$2:$B$1999,MATCH(V$1&amp;"|"&amp;(ROW()-1),Registre!$AA$2:$AA$1999,0)),"")</f>
        <v/>
      </c>
    </row>
    <row r="448">
      <c r="O448">
        <f>IFERROR(INDEX(Registre!$B$2:$B$1999,MATCH(O$1&amp;"|"&amp;(ROW()-1),Registre!$AA$2:$AA$1999,0)),"")</f>
        <v/>
      </c>
      <c r="P448">
        <f>IFERROR(INDEX(Registre!$B$2:$B$1999,MATCH(P$1&amp;"|"&amp;(ROW()-1),Registre!$AA$2:$AA$1999,0)),"")</f>
        <v/>
      </c>
      <c r="Q448">
        <f>IFERROR(INDEX(Registre!$B$2:$B$1999,MATCH(Q$1&amp;"|"&amp;(ROW()-1),Registre!$AA$2:$AA$1999,0)),"")</f>
        <v/>
      </c>
      <c r="R448">
        <f>IFERROR(INDEX(Registre!$B$2:$B$1999,MATCH(R$1&amp;"|"&amp;(ROW()-1),Registre!$AA$2:$AA$1999,0)),"")</f>
        <v/>
      </c>
      <c r="S448">
        <f>IFERROR(INDEX(Registre!$B$2:$B$1999,MATCH(S$1&amp;"|"&amp;(ROW()-1),Registre!$AA$2:$AA$1999,0)),"")</f>
        <v/>
      </c>
      <c r="T448">
        <f>IFERROR(INDEX(Registre!$B$2:$B$1999,MATCH(T$1&amp;"|"&amp;(ROW()-1),Registre!$AA$2:$AA$1999,0)),"")</f>
        <v/>
      </c>
      <c r="U448">
        <f>IFERROR(INDEX(Registre!$B$2:$B$1999,MATCH(U$1&amp;"|"&amp;(ROW()-1),Registre!$AA$2:$AA$1999,0)),"")</f>
        <v/>
      </c>
      <c r="V448">
        <f>IFERROR(INDEX(Registre!$B$2:$B$1999,MATCH(V$1&amp;"|"&amp;(ROW()-1),Registre!$AA$2:$AA$1999,0)),"")</f>
        <v/>
      </c>
    </row>
    <row r="449">
      <c r="O449">
        <f>IFERROR(INDEX(Registre!$B$2:$B$1999,MATCH(O$1&amp;"|"&amp;(ROW()-1),Registre!$AA$2:$AA$1999,0)),"")</f>
        <v/>
      </c>
      <c r="P449">
        <f>IFERROR(INDEX(Registre!$B$2:$B$1999,MATCH(P$1&amp;"|"&amp;(ROW()-1),Registre!$AA$2:$AA$1999,0)),"")</f>
        <v/>
      </c>
      <c r="Q449">
        <f>IFERROR(INDEX(Registre!$B$2:$B$1999,MATCH(Q$1&amp;"|"&amp;(ROW()-1),Registre!$AA$2:$AA$1999,0)),"")</f>
        <v/>
      </c>
      <c r="R449">
        <f>IFERROR(INDEX(Registre!$B$2:$B$1999,MATCH(R$1&amp;"|"&amp;(ROW()-1),Registre!$AA$2:$AA$1999,0)),"")</f>
        <v/>
      </c>
      <c r="S449">
        <f>IFERROR(INDEX(Registre!$B$2:$B$1999,MATCH(S$1&amp;"|"&amp;(ROW()-1),Registre!$AA$2:$AA$1999,0)),"")</f>
        <v/>
      </c>
      <c r="T449">
        <f>IFERROR(INDEX(Registre!$B$2:$B$1999,MATCH(T$1&amp;"|"&amp;(ROW()-1),Registre!$AA$2:$AA$1999,0)),"")</f>
        <v/>
      </c>
      <c r="U449">
        <f>IFERROR(INDEX(Registre!$B$2:$B$1999,MATCH(U$1&amp;"|"&amp;(ROW()-1),Registre!$AA$2:$AA$1999,0)),"")</f>
        <v/>
      </c>
      <c r="V449">
        <f>IFERROR(INDEX(Registre!$B$2:$B$1999,MATCH(V$1&amp;"|"&amp;(ROW()-1),Registre!$AA$2:$AA$1999,0)),"")</f>
        <v/>
      </c>
    </row>
    <row r="450">
      <c r="O450">
        <f>IFERROR(INDEX(Registre!$B$2:$B$1999,MATCH(O$1&amp;"|"&amp;(ROW()-1),Registre!$AA$2:$AA$1999,0)),"")</f>
        <v/>
      </c>
      <c r="P450">
        <f>IFERROR(INDEX(Registre!$B$2:$B$1999,MATCH(P$1&amp;"|"&amp;(ROW()-1),Registre!$AA$2:$AA$1999,0)),"")</f>
        <v/>
      </c>
      <c r="Q450">
        <f>IFERROR(INDEX(Registre!$B$2:$B$1999,MATCH(Q$1&amp;"|"&amp;(ROW()-1),Registre!$AA$2:$AA$1999,0)),"")</f>
        <v/>
      </c>
      <c r="R450">
        <f>IFERROR(INDEX(Registre!$B$2:$B$1999,MATCH(R$1&amp;"|"&amp;(ROW()-1),Registre!$AA$2:$AA$1999,0)),"")</f>
        <v/>
      </c>
      <c r="S450">
        <f>IFERROR(INDEX(Registre!$B$2:$B$1999,MATCH(S$1&amp;"|"&amp;(ROW()-1),Registre!$AA$2:$AA$1999,0)),"")</f>
        <v/>
      </c>
      <c r="T450">
        <f>IFERROR(INDEX(Registre!$B$2:$B$1999,MATCH(T$1&amp;"|"&amp;(ROW()-1),Registre!$AA$2:$AA$1999,0)),"")</f>
        <v/>
      </c>
      <c r="U450">
        <f>IFERROR(INDEX(Registre!$B$2:$B$1999,MATCH(U$1&amp;"|"&amp;(ROW()-1),Registre!$AA$2:$AA$1999,0)),"")</f>
        <v/>
      </c>
      <c r="V450">
        <f>IFERROR(INDEX(Registre!$B$2:$B$1999,MATCH(V$1&amp;"|"&amp;(ROW()-1),Registre!$AA$2:$AA$1999,0)),"")</f>
        <v/>
      </c>
    </row>
    <row r="451">
      <c r="O451">
        <f>IFERROR(INDEX(Registre!$B$2:$B$1999,MATCH(O$1&amp;"|"&amp;(ROW()-1),Registre!$AA$2:$AA$1999,0)),"")</f>
        <v/>
      </c>
      <c r="P451">
        <f>IFERROR(INDEX(Registre!$B$2:$B$1999,MATCH(P$1&amp;"|"&amp;(ROW()-1),Registre!$AA$2:$AA$1999,0)),"")</f>
        <v/>
      </c>
      <c r="Q451">
        <f>IFERROR(INDEX(Registre!$B$2:$B$1999,MATCH(Q$1&amp;"|"&amp;(ROW()-1),Registre!$AA$2:$AA$1999,0)),"")</f>
        <v/>
      </c>
      <c r="R451">
        <f>IFERROR(INDEX(Registre!$B$2:$B$1999,MATCH(R$1&amp;"|"&amp;(ROW()-1),Registre!$AA$2:$AA$1999,0)),"")</f>
        <v/>
      </c>
      <c r="S451">
        <f>IFERROR(INDEX(Registre!$B$2:$B$1999,MATCH(S$1&amp;"|"&amp;(ROW()-1),Registre!$AA$2:$AA$1999,0)),"")</f>
        <v/>
      </c>
      <c r="T451">
        <f>IFERROR(INDEX(Registre!$B$2:$B$1999,MATCH(T$1&amp;"|"&amp;(ROW()-1),Registre!$AA$2:$AA$1999,0)),"")</f>
        <v/>
      </c>
      <c r="U451">
        <f>IFERROR(INDEX(Registre!$B$2:$B$1999,MATCH(U$1&amp;"|"&amp;(ROW()-1),Registre!$AA$2:$AA$1999,0)),"")</f>
        <v/>
      </c>
      <c r="V451">
        <f>IFERROR(INDEX(Registre!$B$2:$B$1999,MATCH(V$1&amp;"|"&amp;(ROW()-1),Registre!$AA$2:$AA$1999,0)),"")</f>
        <v/>
      </c>
    </row>
    <row r="452">
      <c r="O452">
        <f>IFERROR(INDEX(Registre!$B$2:$B$1999,MATCH(O$1&amp;"|"&amp;(ROW()-1),Registre!$AA$2:$AA$1999,0)),"")</f>
        <v/>
      </c>
      <c r="P452">
        <f>IFERROR(INDEX(Registre!$B$2:$B$1999,MATCH(P$1&amp;"|"&amp;(ROW()-1),Registre!$AA$2:$AA$1999,0)),"")</f>
        <v/>
      </c>
      <c r="Q452">
        <f>IFERROR(INDEX(Registre!$B$2:$B$1999,MATCH(Q$1&amp;"|"&amp;(ROW()-1),Registre!$AA$2:$AA$1999,0)),"")</f>
        <v/>
      </c>
      <c r="R452">
        <f>IFERROR(INDEX(Registre!$B$2:$B$1999,MATCH(R$1&amp;"|"&amp;(ROW()-1),Registre!$AA$2:$AA$1999,0)),"")</f>
        <v/>
      </c>
      <c r="S452">
        <f>IFERROR(INDEX(Registre!$B$2:$B$1999,MATCH(S$1&amp;"|"&amp;(ROW()-1),Registre!$AA$2:$AA$1999,0)),"")</f>
        <v/>
      </c>
      <c r="T452">
        <f>IFERROR(INDEX(Registre!$B$2:$B$1999,MATCH(T$1&amp;"|"&amp;(ROW()-1),Registre!$AA$2:$AA$1999,0)),"")</f>
        <v/>
      </c>
      <c r="U452">
        <f>IFERROR(INDEX(Registre!$B$2:$B$1999,MATCH(U$1&amp;"|"&amp;(ROW()-1),Registre!$AA$2:$AA$1999,0)),"")</f>
        <v/>
      </c>
      <c r="V452">
        <f>IFERROR(INDEX(Registre!$B$2:$B$1999,MATCH(V$1&amp;"|"&amp;(ROW()-1),Registre!$AA$2:$AA$1999,0)),"")</f>
        <v/>
      </c>
    </row>
    <row r="453">
      <c r="O453">
        <f>IFERROR(INDEX(Registre!$B$2:$B$1999,MATCH(O$1&amp;"|"&amp;(ROW()-1),Registre!$AA$2:$AA$1999,0)),"")</f>
        <v/>
      </c>
      <c r="P453">
        <f>IFERROR(INDEX(Registre!$B$2:$B$1999,MATCH(P$1&amp;"|"&amp;(ROW()-1),Registre!$AA$2:$AA$1999,0)),"")</f>
        <v/>
      </c>
      <c r="Q453">
        <f>IFERROR(INDEX(Registre!$B$2:$B$1999,MATCH(Q$1&amp;"|"&amp;(ROW()-1),Registre!$AA$2:$AA$1999,0)),"")</f>
        <v/>
      </c>
      <c r="R453">
        <f>IFERROR(INDEX(Registre!$B$2:$B$1999,MATCH(R$1&amp;"|"&amp;(ROW()-1),Registre!$AA$2:$AA$1999,0)),"")</f>
        <v/>
      </c>
      <c r="S453">
        <f>IFERROR(INDEX(Registre!$B$2:$B$1999,MATCH(S$1&amp;"|"&amp;(ROW()-1),Registre!$AA$2:$AA$1999,0)),"")</f>
        <v/>
      </c>
      <c r="T453">
        <f>IFERROR(INDEX(Registre!$B$2:$B$1999,MATCH(T$1&amp;"|"&amp;(ROW()-1),Registre!$AA$2:$AA$1999,0)),"")</f>
        <v/>
      </c>
      <c r="U453">
        <f>IFERROR(INDEX(Registre!$B$2:$B$1999,MATCH(U$1&amp;"|"&amp;(ROW()-1),Registre!$AA$2:$AA$1999,0)),"")</f>
        <v/>
      </c>
      <c r="V453">
        <f>IFERROR(INDEX(Registre!$B$2:$B$1999,MATCH(V$1&amp;"|"&amp;(ROW()-1),Registre!$AA$2:$AA$1999,0)),"")</f>
        <v/>
      </c>
    </row>
    <row r="454">
      <c r="O454">
        <f>IFERROR(INDEX(Registre!$B$2:$B$1999,MATCH(O$1&amp;"|"&amp;(ROW()-1),Registre!$AA$2:$AA$1999,0)),"")</f>
        <v/>
      </c>
      <c r="P454">
        <f>IFERROR(INDEX(Registre!$B$2:$B$1999,MATCH(P$1&amp;"|"&amp;(ROW()-1),Registre!$AA$2:$AA$1999,0)),"")</f>
        <v/>
      </c>
      <c r="Q454">
        <f>IFERROR(INDEX(Registre!$B$2:$B$1999,MATCH(Q$1&amp;"|"&amp;(ROW()-1),Registre!$AA$2:$AA$1999,0)),"")</f>
        <v/>
      </c>
      <c r="R454">
        <f>IFERROR(INDEX(Registre!$B$2:$B$1999,MATCH(R$1&amp;"|"&amp;(ROW()-1),Registre!$AA$2:$AA$1999,0)),"")</f>
        <v/>
      </c>
      <c r="S454">
        <f>IFERROR(INDEX(Registre!$B$2:$B$1999,MATCH(S$1&amp;"|"&amp;(ROW()-1),Registre!$AA$2:$AA$1999,0)),"")</f>
        <v/>
      </c>
      <c r="T454">
        <f>IFERROR(INDEX(Registre!$B$2:$B$1999,MATCH(T$1&amp;"|"&amp;(ROW()-1),Registre!$AA$2:$AA$1999,0)),"")</f>
        <v/>
      </c>
      <c r="U454">
        <f>IFERROR(INDEX(Registre!$B$2:$B$1999,MATCH(U$1&amp;"|"&amp;(ROW()-1),Registre!$AA$2:$AA$1999,0)),"")</f>
        <v/>
      </c>
      <c r="V454">
        <f>IFERROR(INDEX(Registre!$B$2:$B$1999,MATCH(V$1&amp;"|"&amp;(ROW()-1),Registre!$AA$2:$AA$1999,0)),"")</f>
        <v/>
      </c>
    </row>
    <row r="455">
      <c r="O455">
        <f>IFERROR(INDEX(Registre!$B$2:$B$1999,MATCH(O$1&amp;"|"&amp;(ROW()-1),Registre!$AA$2:$AA$1999,0)),"")</f>
        <v/>
      </c>
      <c r="P455">
        <f>IFERROR(INDEX(Registre!$B$2:$B$1999,MATCH(P$1&amp;"|"&amp;(ROW()-1),Registre!$AA$2:$AA$1999,0)),"")</f>
        <v/>
      </c>
      <c r="Q455">
        <f>IFERROR(INDEX(Registre!$B$2:$B$1999,MATCH(Q$1&amp;"|"&amp;(ROW()-1),Registre!$AA$2:$AA$1999,0)),"")</f>
        <v/>
      </c>
      <c r="R455">
        <f>IFERROR(INDEX(Registre!$B$2:$B$1999,MATCH(R$1&amp;"|"&amp;(ROW()-1),Registre!$AA$2:$AA$1999,0)),"")</f>
        <v/>
      </c>
      <c r="S455">
        <f>IFERROR(INDEX(Registre!$B$2:$B$1999,MATCH(S$1&amp;"|"&amp;(ROW()-1),Registre!$AA$2:$AA$1999,0)),"")</f>
        <v/>
      </c>
      <c r="T455">
        <f>IFERROR(INDEX(Registre!$B$2:$B$1999,MATCH(T$1&amp;"|"&amp;(ROW()-1),Registre!$AA$2:$AA$1999,0)),"")</f>
        <v/>
      </c>
      <c r="U455">
        <f>IFERROR(INDEX(Registre!$B$2:$B$1999,MATCH(U$1&amp;"|"&amp;(ROW()-1),Registre!$AA$2:$AA$1999,0)),"")</f>
        <v/>
      </c>
      <c r="V455">
        <f>IFERROR(INDEX(Registre!$B$2:$B$1999,MATCH(V$1&amp;"|"&amp;(ROW()-1),Registre!$AA$2:$AA$1999,0)),"")</f>
        <v/>
      </c>
    </row>
    <row r="456">
      <c r="O456">
        <f>IFERROR(INDEX(Registre!$B$2:$B$1999,MATCH(O$1&amp;"|"&amp;(ROW()-1),Registre!$AA$2:$AA$1999,0)),"")</f>
        <v/>
      </c>
      <c r="P456">
        <f>IFERROR(INDEX(Registre!$B$2:$B$1999,MATCH(P$1&amp;"|"&amp;(ROW()-1),Registre!$AA$2:$AA$1999,0)),"")</f>
        <v/>
      </c>
      <c r="Q456">
        <f>IFERROR(INDEX(Registre!$B$2:$B$1999,MATCH(Q$1&amp;"|"&amp;(ROW()-1),Registre!$AA$2:$AA$1999,0)),"")</f>
        <v/>
      </c>
      <c r="R456">
        <f>IFERROR(INDEX(Registre!$B$2:$B$1999,MATCH(R$1&amp;"|"&amp;(ROW()-1),Registre!$AA$2:$AA$1999,0)),"")</f>
        <v/>
      </c>
      <c r="S456">
        <f>IFERROR(INDEX(Registre!$B$2:$B$1999,MATCH(S$1&amp;"|"&amp;(ROW()-1),Registre!$AA$2:$AA$1999,0)),"")</f>
        <v/>
      </c>
      <c r="T456">
        <f>IFERROR(INDEX(Registre!$B$2:$B$1999,MATCH(T$1&amp;"|"&amp;(ROW()-1),Registre!$AA$2:$AA$1999,0)),"")</f>
        <v/>
      </c>
      <c r="U456">
        <f>IFERROR(INDEX(Registre!$B$2:$B$1999,MATCH(U$1&amp;"|"&amp;(ROW()-1),Registre!$AA$2:$AA$1999,0)),"")</f>
        <v/>
      </c>
      <c r="V456">
        <f>IFERROR(INDEX(Registre!$B$2:$B$1999,MATCH(V$1&amp;"|"&amp;(ROW()-1),Registre!$AA$2:$AA$1999,0)),"")</f>
        <v/>
      </c>
    </row>
    <row r="457">
      <c r="O457">
        <f>IFERROR(INDEX(Registre!$B$2:$B$1999,MATCH(O$1&amp;"|"&amp;(ROW()-1),Registre!$AA$2:$AA$1999,0)),"")</f>
        <v/>
      </c>
      <c r="P457">
        <f>IFERROR(INDEX(Registre!$B$2:$B$1999,MATCH(P$1&amp;"|"&amp;(ROW()-1),Registre!$AA$2:$AA$1999,0)),"")</f>
        <v/>
      </c>
      <c r="Q457">
        <f>IFERROR(INDEX(Registre!$B$2:$B$1999,MATCH(Q$1&amp;"|"&amp;(ROW()-1),Registre!$AA$2:$AA$1999,0)),"")</f>
        <v/>
      </c>
      <c r="R457">
        <f>IFERROR(INDEX(Registre!$B$2:$B$1999,MATCH(R$1&amp;"|"&amp;(ROW()-1),Registre!$AA$2:$AA$1999,0)),"")</f>
        <v/>
      </c>
      <c r="S457">
        <f>IFERROR(INDEX(Registre!$B$2:$B$1999,MATCH(S$1&amp;"|"&amp;(ROW()-1),Registre!$AA$2:$AA$1999,0)),"")</f>
        <v/>
      </c>
      <c r="T457">
        <f>IFERROR(INDEX(Registre!$B$2:$B$1999,MATCH(T$1&amp;"|"&amp;(ROW()-1),Registre!$AA$2:$AA$1999,0)),"")</f>
        <v/>
      </c>
      <c r="U457">
        <f>IFERROR(INDEX(Registre!$B$2:$B$1999,MATCH(U$1&amp;"|"&amp;(ROW()-1),Registre!$AA$2:$AA$1999,0)),"")</f>
        <v/>
      </c>
      <c r="V457">
        <f>IFERROR(INDEX(Registre!$B$2:$B$1999,MATCH(V$1&amp;"|"&amp;(ROW()-1),Registre!$AA$2:$AA$1999,0)),"")</f>
        <v/>
      </c>
    </row>
    <row r="458">
      <c r="O458">
        <f>IFERROR(INDEX(Registre!$B$2:$B$1999,MATCH(O$1&amp;"|"&amp;(ROW()-1),Registre!$AA$2:$AA$1999,0)),"")</f>
        <v/>
      </c>
      <c r="P458">
        <f>IFERROR(INDEX(Registre!$B$2:$B$1999,MATCH(P$1&amp;"|"&amp;(ROW()-1),Registre!$AA$2:$AA$1999,0)),"")</f>
        <v/>
      </c>
      <c r="Q458">
        <f>IFERROR(INDEX(Registre!$B$2:$B$1999,MATCH(Q$1&amp;"|"&amp;(ROW()-1),Registre!$AA$2:$AA$1999,0)),"")</f>
        <v/>
      </c>
      <c r="R458">
        <f>IFERROR(INDEX(Registre!$B$2:$B$1999,MATCH(R$1&amp;"|"&amp;(ROW()-1),Registre!$AA$2:$AA$1999,0)),"")</f>
        <v/>
      </c>
      <c r="S458">
        <f>IFERROR(INDEX(Registre!$B$2:$B$1999,MATCH(S$1&amp;"|"&amp;(ROW()-1),Registre!$AA$2:$AA$1999,0)),"")</f>
        <v/>
      </c>
      <c r="T458">
        <f>IFERROR(INDEX(Registre!$B$2:$B$1999,MATCH(T$1&amp;"|"&amp;(ROW()-1),Registre!$AA$2:$AA$1999,0)),"")</f>
        <v/>
      </c>
      <c r="U458">
        <f>IFERROR(INDEX(Registre!$B$2:$B$1999,MATCH(U$1&amp;"|"&amp;(ROW()-1),Registre!$AA$2:$AA$1999,0)),"")</f>
        <v/>
      </c>
      <c r="V458">
        <f>IFERROR(INDEX(Registre!$B$2:$B$1999,MATCH(V$1&amp;"|"&amp;(ROW()-1),Registre!$AA$2:$AA$1999,0)),"")</f>
        <v/>
      </c>
    </row>
    <row r="459">
      <c r="O459">
        <f>IFERROR(INDEX(Registre!$B$2:$B$1999,MATCH(O$1&amp;"|"&amp;(ROW()-1),Registre!$AA$2:$AA$1999,0)),"")</f>
        <v/>
      </c>
      <c r="P459">
        <f>IFERROR(INDEX(Registre!$B$2:$B$1999,MATCH(P$1&amp;"|"&amp;(ROW()-1),Registre!$AA$2:$AA$1999,0)),"")</f>
        <v/>
      </c>
      <c r="Q459">
        <f>IFERROR(INDEX(Registre!$B$2:$B$1999,MATCH(Q$1&amp;"|"&amp;(ROW()-1),Registre!$AA$2:$AA$1999,0)),"")</f>
        <v/>
      </c>
      <c r="R459">
        <f>IFERROR(INDEX(Registre!$B$2:$B$1999,MATCH(R$1&amp;"|"&amp;(ROW()-1),Registre!$AA$2:$AA$1999,0)),"")</f>
        <v/>
      </c>
      <c r="S459">
        <f>IFERROR(INDEX(Registre!$B$2:$B$1999,MATCH(S$1&amp;"|"&amp;(ROW()-1),Registre!$AA$2:$AA$1999,0)),"")</f>
        <v/>
      </c>
      <c r="T459">
        <f>IFERROR(INDEX(Registre!$B$2:$B$1999,MATCH(T$1&amp;"|"&amp;(ROW()-1),Registre!$AA$2:$AA$1999,0)),"")</f>
        <v/>
      </c>
      <c r="U459">
        <f>IFERROR(INDEX(Registre!$B$2:$B$1999,MATCH(U$1&amp;"|"&amp;(ROW()-1),Registre!$AA$2:$AA$1999,0)),"")</f>
        <v/>
      </c>
      <c r="V459">
        <f>IFERROR(INDEX(Registre!$B$2:$B$1999,MATCH(V$1&amp;"|"&amp;(ROW()-1),Registre!$AA$2:$AA$1999,0)),"")</f>
        <v/>
      </c>
    </row>
    <row r="460">
      <c r="O460">
        <f>IFERROR(INDEX(Registre!$B$2:$B$1999,MATCH(O$1&amp;"|"&amp;(ROW()-1),Registre!$AA$2:$AA$1999,0)),"")</f>
        <v/>
      </c>
      <c r="P460">
        <f>IFERROR(INDEX(Registre!$B$2:$B$1999,MATCH(P$1&amp;"|"&amp;(ROW()-1),Registre!$AA$2:$AA$1999,0)),"")</f>
        <v/>
      </c>
      <c r="Q460">
        <f>IFERROR(INDEX(Registre!$B$2:$B$1999,MATCH(Q$1&amp;"|"&amp;(ROW()-1),Registre!$AA$2:$AA$1999,0)),"")</f>
        <v/>
      </c>
      <c r="R460">
        <f>IFERROR(INDEX(Registre!$B$2:$B$1999,MATCH(R$1&amp;"|"&amp;(ROW()-1),Registre!$AA$2:$AA$1999,0)),"")</f>
        <v/>
      </c>
      <c r="S460">
        <f>IFERROR(INDEX(Registre!$B$2:$B$1999,MATCH(S$1&amp;"|"&amp;(ROW()-1),Registre!$AA$2:$AA$1999,0)),"")</f>
        <v/>
      </c>
      <c r="T460">
        <f>IFERROR(INDEX(Registre!$B$2:$B$1999,MATCH(T$1&amp;"|"&amp;(ROW()-1),Registre!$AA$2:$AA$1999,0)),"")</f>
        <v/>
      </c>
      <c r="U460">
        <f>IFERROR(INDEX(Registre!$B$2:$B$1999,MATCH(U$1&amp;"|"&amp;(ROW()-1),Registre!$AA$2:$AA$1999,0)),"")</f>
        <v/>
      </c>
      <c r="V460">
        <f>IFERROR(INDEX(Registre!$B$2:$B$1999,MATCH(V$1&amp;"|"&amp;(ROW()-1),Registre!$AA$2:$AA$1999,0)),"")</f>
        <v/>
      </c>
    </row>
    <row r="461">
      <c r="O461">
        <f>IFERROR(INDEX(Registre!$B$2:$B$1999,MATCH(O$1&amp;"|"&amp;(ROW()-1),Registre!$AA$2:$AA$1999,0)),"")</f>
        <v/>
      </c>
      <c r="P461">
        <f>IFERROR(INDEX(Registre!$B$2:$B$1999,MATCH(P$1&amp;"|"&amp;(ROW()-1),Registre!$AA$2:$AA$1999,0)),"")</f>
        <v/>
      </c>
      <c r="Q461">
        <f>IFERROR(INDEX(Registre!$B$2:$B$1999,MATCH(Q$1&amp;"|"&amp;(ROW()-1),Registre!$AA$2:$AA$1999,0)),"")</f>
        <v/>
      </c>
      <c r="R461">
        <f>IFERROR(INDEX(Registre!$B$2:$B$1999,MATCH(R$1&amp;"|"&amp;(ROW()-1),Registre!$AA$2:$AA$1999,0)),"")</f>
        <v/>
      </c>
      <c r="S461">
        <f>IFERROR(INDEX(Registre!$B$2:$B$1999,MATCH(S$1&amp;"|"&amp;(ROW()-1),Registre!$AA$2:$AA$1999,0)),"")</f>
        <v/>
      </c>
      <c r="T461">
        <f>IFERROR(INDEX(Registre!$B$2:$B$1999,MATCH(T$1&amp;"|"&amp;(ROW()-1),Registre!$AA$2:$AA$1999,0)),"")</f>
        <v/>
      </c>
      <c r="U461">
        <f>IFERROR(INDEX(Registre!$B$2:$B$1999,MATCH(U$1&amp;"|"&amp;(ROW()-1),Registre!$AA$2:$AA$1999,0)),"")</f>
        <v/>
      </c>
      <c r="V461">
        <f>IFERROR(INDEX(Registre!$B$2:$B$1999,MATCH(V$1&amp;"|"&amp;(ROW()-1),Registre!$AA$2:$AA$1999,0)),"")</f>
        <v/>
      </c>
    </row>
    <row r="462">
      <c r="O462">
        <f>IFERROR(INDEX(Registre!$B$2:$B$1999,MATCH(O$1&amp;"|"&amp;(ROW()-1),Registre!$AA$2:$AA$1999,0)),"")</f>
        <v/>
      </c>
      <c r="P462">
        <f>IFERROR(INDEX(Registre!$B$2:$B$1999,MATCH(P$1&amp;"|"&amp;(ROW()-1),Registre!$AA$2:$AA$1999,0)),"")</f>
        <v/>
      </c>
      <c r="Q462">
        <f>IFERROR(INDEX(Registre!$B$2:$B$1999,MATCH(Q$1&amp;"|"&amp;(ROW()-1),Registre!$AA$2:$AA$1999,0)),"")</f>
        <v/>
      </c>
      <c r="R462">
        <f>IFERROR(INDEX(Registre!$B$2:$B$1999,MATCH(R$1&amp;"|"&amp;(ROW()-1),Registre!$AA$2:$AA$1999,0)),"")</f>
        <v/>
      </c>
      <c r="S462">
        <f>IFERROR(INDEX(Registre!$B$2:$B$1999,MATCH(S$1&amp;"|"&amp;(ROW()-1),Registre!$AA$2:$AA$1999,0)),"")</f>
        <v/>
      </c>
      <c r="T462">
        <f>IFERROR(INDEX(Registre!$B$2:$B$1999,MATCH(T$1&amp;"|"&amp;(ROW()-1),Registre!$AA$2:$AA$1999,0)),"")</f>
        <v/>
      </c>
      <c r="U462">
        <f>IFERROR(INDEX(Registre!$B$2:$B$1999,MATCH(U$1&amp;"|"&amp;(ROW()-1),Registre!$AA$2:$AA$1999,0)),"")</f>
        <v/>
      </c>
      <c r="V462">
        <f>IFERROR(INDEX(Registre!$B$2:$B$1999,MATCH(V$1&amp;"|"&amp;(ROW()-1),Registre!$AA$2:$AA$1999,0)),"")</f>
        <v/>
      </c>
    </row>
    <row r="463">
      <c r="O463">
        <f>IFERROR(INDEX(Registre!$B$2:$B$1999,MATCH(O$1&amp;"|"&amp;(ROW()-1),Registre!$AA$2:$AA$1999,0)),"")</f>
        <v/>
      </c>
      <c r="P463">
        <f>IFERROR(INDEX(Registre!$B$2:$B$1999,MATCH(P$1&amp;"|"&amp;(ROW()-1),Registre!$AA$2:$AA$1999,0)),"")</f>
        <v/>
      </c>
      <c r="Q463">
        <f>IFERROR(INDEX(Registre!$B$2:$B$1999,MATCH(Q$1&amp;"|"&amp;(ROW()-1),Registre!$AA$2:$AA$1999,0)),"")</f>
        <v/>
      </c>
      <c r="R463">
        <f>IFERROR(INDEX(Registre!$B$2:$B$1999,MATCH(R$1&amp;"|"&amp;(ROW()-1),Registre!$AA$2:$AA$1999,0)),"")</f>
        <v/>
      </c>
      <c r="S463">
        <f>IFERROR(INDEX(Registre!$B$2:$B$1999,MATCH(S$1&amp;"|"&amp;(ROW()-1),Registre!$AA$2:$AA$1999,0)),"")</f>
        <v/>
      </c>
      <c r="T463">
        <f>IFERROR(INDEX(Registre!$B$2:$B$1999,MATCH(T$1&amp;"|"&amp;(ROW()-1),Registre!$AA$2:$AA$1999,0)),"")</f>
        <v/>
      </c>
      <c r="U463">
        <f>IFERROR(INDEX(Registre!$B$2:$B$1999,MATCH(U$1&amp;"|"&amp;(ROW()-1),Registre!$AA$2:$AA$1999,0)),"")</f>
        <v/>
      </c>
      <c r="V463">
        <f>IFERROR(INDEX(Registre!$B$2:$B$1999,MATCH(V$1&amp;"|"&amp;(ROW()-1),Registre!$AA$2:$AA$1999,0)),"")</f>
        <v/>
      </c>
    </row>
    <row r="464">
      <c r="O464">
        <f>IFERROR(INDEX(Registre!$B$2:$B$1999,MATCH(O$1&amp;"|"&amp;(ROW()-1),Registre!$AA$2:$AA$1999,0)),"")</f>
        <v/>
      </c>
      <c r="P464">
        <f>IFERROR(INDEX(Registre!$B$2:$B$1999,MATCH(P$1&amp;"|"&amp;(ROW()-1),Registre!$AA$2:$AA$1999,0)),"")</f>
        <v/>
      </c>
      <c r="Q464">
        <f>IFERROR(INDEX(Registre!$B$2:$B$1999,MATCH(Q$1&amp;"|"&amp;(ROW()-1),Registre!$AA$2:$AA$1999,0)),"")</f>
        <v/>
      </c>
      <c r="R464">
        <f>IFERROR(INDEX(Registre!$B$2:$B$1999,MATCH(R$1&amp;"|"&amp;(ROW()-1),Registre!$AA$2:$AA$1999,0)),"")</f>
        <v/>
      </c>
      <c r="S464">
        <f>IFERROR(INDEX(Registre!$B$2:$B$1999,MATCH(S$1&amp;"|"&amp;(ROW()-1),Registre!$AA$2:$AA$1999,0)),"")</f>
        <v/>
      </c>
      <c r="T464">
        <f>IFERROR(INDEX(Registre!$B$2:$B$1999,MATCH(T$1&amp;"|"&amp;(ROW()-1),Registre!$AA$2:$AA$1999,0)),"")</f>
        <v/>
      </c>
      <c r="U464">
        <f>IFERROR(INDEX(Registre!$B$2:$B$1999,MATCH(U$1&amp;"|"&amp;(ROW()-1),Registre!$AA$2:$AA$1999,0)),"")</f>
        <v/>
      </c>
      <c r="V464">
        <f>IFERROR(INDEX(Registre!$B$2:$B$1999,MATCH(V$1&amp;"|"&amp;(ROW()-1),Registre!$AA$2:$AA$1999,0)),"")</f>
        <v/>
      </c>
    </row>
    <row r="465">
      <c r="O465">
        <f>IFERROR(INDEX(Registre!$B$2:$B$1999,MATCH(O$1&amp;"|"&amp;(ROW()-1),Registre!$AA$2:$AA$1999,0)),"")</f>
        <v/>
      </c>
      <c r="P465">
        <f>IFERROR(INDEX(Registre!$B$2:$B$1999,MATCH(P$1&amp;"|"&amp;(ROW()-1),Registre!$AA$2:$AA$1999,0)),"")</f>
        <v/>
      </c>
      <c r="Q465">
        <f>IFERROR(INDEX(Registre!$B$2:$B$1999,MATCH(Q$1&amp;"|"&amp;(ROW()-1),Registre!$AA$2:$AA$1999,0)),"")</f>
        <v/>
      </c>
      <c r="R465">
        <f>IFERROR(INDEX(Registre!$B$2:$B$1999,MATCH(R$1&amp;"|"&amp;(ROW()-1),Registre!$AA$2:$AA$1999,0)),"")</f>
        <v/>
      </c>
      <c r="S465">
        <f>IFERROR(INDEX(Registre!$B$2:$B$1999,MATCH(S$1&amp;"|"&amp;(ROW()-1),Registre!$AA$2:$AA$1999,0)),"")</f>
        <v/>
      </c>
      <c r="T465">
        <f>IFERROR(INDEX(Registre!$B$2:$B$1999,MATCH(T$1&amp;"|"&amp;(ROW()-1),Registre!$AA$2:$AA$1999,0)),"")</f>
        <v/>
      </c>
      <c r="U465">
        <f>IFERROR(INDEX(Registre!$B$2:$B$1999,MATCH(U$1&amp;"|"&amp;(ROW()-1),Registre!$AA$2:$AA$1999,0)),"")</f>
        <v/>
      </c>
      <c r="V465">
        <f>IFERROR(INDEX(Registre!$B$2:$B$1999,MATCH(V$1&amp;"|"&amp;(ROW()-1),Registre!$AA$2:$AA$1999,0)),"")</f>
        <v/>
      </c>
    </row>
    <row r="466">
      <c r="O466">
        <f>IFERROR(INDEX(Registre!$B$2:$B$1999,MATCH(O$1&amp;"|"&amp;(ROW()-1),Registre!$AA$2:$AA$1999,0)),"")</f>
        <v/>
      </c>
      <c r="P466">
        <f>IFERROR(INDEX(Registre!$B$2:$B$1999,MATCH(P$1&amp;"|"&amp;(ROW()-1),Registre!$AA$2:$AA$1999,0)),"")</f>
        <v/>
      </c>
      <c r="Q466">
        <f>IFERROR(INDEX(Registre!$B$2:$B$1999,MATCH(Q$1&amp;"|"&amp;(ROW()-1),Registre!$AA$2:$AA$1999,0)),"")</f>
        <v/>
      </c>
      <c r="R466">
        <f>IFERROR(INDEX(Registre!$B$2:$B$1999,MATCH(R$1&amp;"|"&amp;(ROW()-1),Registre!$AA$2:$AA$1999,0)),"")</f>
        <v/>
      </c>
      <c r="S466">
        <f>IFERROR(INDEX(Registre!$B$2:$B$1999,MATCH(S$1&amp;"|"&amp;(ROW()-1),Registre!$AA$2:$AA$1999,0)),"")</f>
        <v/>
      </c>
      <c r="T466">
        <f>IFERROR(INDEX(Registre!$B$2:$B$1999,MATCH(T$1&amp;"|"&amp;(ROW()-1),Registre!$AA$2:$AA$1999,0)),"")</f>
        <v/>
      </c>
      <c r="U466">
        <f>IFERROR(INDEX(Registre!$B$2:$B$1999,MATCH(U$1&amp;"|"&amp;(ROW()-1),Registre!$AA$2:$AA$1999,0)),"")</f>
        <v/>
      </c>
      <c r="V466">
        <f>IFERROR(INDEX(Registre!$B$2:$B$1999,MATCH(V$1&amp;"|"&amp;(ROW()-1),Registre!$AA$2:$AA$1999,0)),"")</f>
        <v/>
      </c>
    </row>
    <row r="467">
      <c r="O467">
        <f>IFERROR(INDEX(Registre!$B$2:$B$1999,MATCH(O$1&amp;"|"&amp;(ROW()-1),Registre!$AA$2:$AA$1999,0)),"")</f>
        <v/>
      </c>
      <c r="P467">
        <f>IFERROR(INDEX(Registre!$B$2:$B$1999,MATCH(P$1&amp;"|"&amp;(ROW()-1),Registre!$AA$2:$AA$1999,0)),"")</f>
        <v/>
      </c>
      <c r="Q467">
        <f>IFERROR(INDEX(Registre!$B$2:$B$1999,MATCH(Q$1&amp;"|"&amp;(ROW()-1),Registre!$AA$2:$AA$1999,0)),"")</f>
        <v/>
      </c>
      <c r="R467">
        <f>IFERROR(INDEX(Registre!$B$2:$B$1999,MATCH(R$1&amp;"|"&amp;(ROW()-1),Registre!$AA$2:$AA$1999,0)),"")</f>
        <v/>
      </c>
      <c r="S467">
        <f>IFERROR(INDEX(Registre!$B$2:$B$1999,MATCH(S$1&amp;"|"&amp;(ROW()-1),Registre!$AA$2:$AA$1999,0)),"")</f>
        <v/>
      </c>
      <c r="T467">
        <f>IFERROR(INDEX(Registre!$B$2:$B$1999,MATCH(T$1&amp;"|"&amp;(ROW()-1),Registre!$AA$2:$AA$1999,0)),"")</f>
        <v/>
      </c>
      <c r="U467">
        <f>IFERROR(INDEX(Registre!$B$2:$B$1999,MATCH(U$1&amp;"|"&amp;(ROW()-1),Registre!$AA$2:$AA$1999,0)),"")</f>
        <v/>
      </c>
      <c r="V467">
        <f>IFERROR(INDEX(Registre!$B$2:$B$1999,MATCH(V$1&amp;"|"&amp;(ROW()-1),Registre!$AA$2:$AA$1999,0)),"")</f>
        <v/>
      </c>
    </row>
    <row r="468">
      <c r="O468">
        <f>IFERROR(INDEX(Registre!$B$2:$B$1999,MATCH(O$1&amp;"|"&amp;(ROW()-1),Registre!$AA$2:$AA$1999,0)),"")</f>
        <v/>
      </c>
      <c r="P468">
        <f>IFERROR(INDEX(Registre!$B$2:$B$1999,MATCH(P$1&amp;"|"&amp;(ROW()-1),Registre!$AA$2:$AA$1999,0)),"")</f>
        <v/>
      </c>
      <c r="Q468">
        <f>IFERROR(INDEX(Registre!$B$2:$B$1999,MATCH(Q$1&amp;"|"&amp;(ROW()-1),Registre!$AA$2:$AA$1999,0)),"")</f>
        <v/>
      </c>
      <c r="R468">
        <f>IFERROR(INDEX(Registre!$B$2:$B$1999,MATCH(R$1&amp;"|"&amp;(ROW()-1),Registre!$AA$2:$AA$1999,0)),"")</f>
        <v/>
      </c>
      <c r="S468">
        <f>IFERROR(INDEX(Registre!$B$2:$B$1999,MATCH(S$1&amp;"|"&amp;(ROW()-1),Registre!$AA$2:$AA$1999,0)),"")</f>
        <v/>
      </c>
      <c r="T468">
        <f>IFERROR(INDEX(Registre!$B$2:$B$1999,MATCH(T$1&amp;"|"&amp;(ROW()-1),Registre!$AA$2:$AA$1999,0)),"")</f>
        <v/>
      </c>
      <c r="U468">
        <f>IFERROR(INDEX(Registre!$B$2:$B$1999,MATCH(U$1&amp;"|"&amp;(ROW()-1),Registre!$AA$2:$AA$1999,0)),"")</f>
        <v/>
      </c>
      <c r="V468">
        <f>IFERROR(INDEX(Registre!$B$2:$B$1999,MATCH(V$1&amp;"|"&amp;(ROW()-1),Registre!$AA$2:$AA$1999,0)),"")</f>
        <v/>
      </c>
    </row>
    <row r="469">
      <c r="O469">
        <f>IFERROR(INDEX(Registre!$B$2:$B$1999,MATCH(O$1&amp;"|"&amp;(ROW()-1),Registre!$AA$2:$AA$1999,0)),"")</f>
        <v/>
      </c>
      <c r="P469">
        <f>IFERROR(INDEX(Registre!$B$2:$B$1999,MATCH(P$1&amp;"|"&amp;(ROW()-1),Registre!$AA$2:$AA$1999,0)),"")</f>
        <v/>
      </c>
      <c r="Q469">
        <f>IFERROR(INDEX(Registre!$B$2:$B$1999,MATCH(Q$1&amp;"|"&amp;(ROW()-1),Registre!$AA$2:$AA$1999,0)),"")</f>
        <v/>
      </c>
      <c r="R469">
        <f>IFERROR(INDEX(Registre!$B$2:$B$1999,MATCH(R$1&amp;"|"&amp;(ROW()-1),Registre!$AA$2:$AA$1999,0)),"")</f>
        <v/>
      </c>
      <c r="S469">
        <f>IFERROR(INDEX(Registre!$B$2:$B$1999,MATCH(S$1&amp;"|"&amp;(ROW()-1),Registre!$AA$2:$AA$1999,0)),"")</f>
        <v/>
      </c>
      <c r="T469">
        <f>IFERROR(INDEX(Registre!$B$2:$B$1999,MATCH(T$1&amp;"|"&amp;(ROW()-1),Registre!$AA$2:$AA$1999,0)),"")</f>
        <v/>
      </c>
      <c r="U469">
        <f>IFERROR(INDEX(Registre!$B$2:$B$1999,MATCH(U$1&amp;"|"&amp;(ROW()-1),Registre!$AA$2:$AA$1999,0)),"")</f>
        <v/>
      </c>
      <c r="V469">
        <f>IFERROR(INDEX(Registre!$B$2:$B$1999,MATCH(V$1&amp;"|"&amp;(ROW()-1),Registre!$AA$2:$AA$1999,0)),"")</f>
        <v/>
      </c>
    </row>
    <row r="470">
      <c r="O470">
        <f>IFERROR(INDEX(Registre!$B$2:$B$1999,MATCH(O$1&amp;"|"&amp;(ROW()-1),Registre!$AA$2:$AA$1999,0)),"")</f>
        <v/>
      </c>
      <c r="P470">
        <f>IFERROR(INDEX(Registre!$B$2:$B$1999,MATCH(P$1&amp;"|"&amp;(ROW()-1),Registre!$AA$2:$AA$1999,0)),"")</f>
        <v/>
      </c>
      <c r="Q470">
        <f>IFERROR(INDEX(Registre!$B$2:$B$1999,MATCH(Q$1&amp;"|"&amp;(ROW()-1),Registre!$AA$2:$AA$1999,0)),"")</f>
        <v/>
      </c>
      <c r="R470">
        <f>IFERROR(INDEX(Registre!$B$2:$B$1999,MATCH(R$1&amp;"|"&amp;(ROW()-1),Registre!$AA$2:$AA$1999,0)),"")</f>
        <v/>
      </c>
      <c r="S470">
        <f>IFERROR(INDEX(Registre!$B$2:$B$1999,MATCH(S$1&amp;"|"&amp;(ROW()-1),Registre!$AA$2:$AA$1999,0)),"")</f>
        <v/>
      </c>
      <c r="T470">
        <f>IFERROR(INDEX(Registre!$B$2:$B$1999,MATCH(T$1&amp;"|"&amp;(ROW()-1),Registre!$AA$2:$AA$1999,0)),"")</f>
        <v/>
      </c>
      <c r="U470">
        <f>IFERROR(INDEX(Registre!$B$2:$B$1999,MATCH(U$1&amp;"|"&amp;(ROW()-1),Registre!$AA$2:$AA$1999,0)),"")</f>
        <v/>
      </c>
      <c r="V470">
        <f>IFERROR(INDEX(Registre!$B$2:$B$1999,MATCH(V$1&amp;"|"&amp;(ROW()-1),Registre!$AA$2:$AA$1999,0)),"")</f>
        <v/>
      </c>
    </row>
    <row r="471">
      <c r="O471">
        <f>IFERROR(INDEX(Registre!$B$2:$B$1999,MATCH(O$1&amp;"|"&amp;(ROW()-1),Registre!$AA$2:$AA$1999,0)),"")</f>
        <v/>
      </c>
      <c r="P471">
        <f>IFERROR(INDEX(Registre!$B$2:$B$1999,MATCH(P$1&amp;"|"&amp;(ROW()-1),Registre!$AA$2:$AA$1999,0)),"")</f>
        <v/>
      </c>
      <c r="Q471">
        <f>IFERROR(INDEX(Registre!$B$2:$B$1999,MATCH(Q$1&amp;"|"&amp;(ROW()-1),Registre!$AA$2:$AA$1999,0)),"")</f>
        <v/>
      </c>
      <c r="R471">
        <f>IFERROR(INDEX(Registre!$B$2:$B$1999,MATCH(R$1&amp;"|"&amp;(ROW()-1),Registre!$AA$2:$AA$1999,0)),"")</f>
        <v/>
      </c>
      <c r="S471">
        <f>IFERROR(INDEX(Registre!$B$2:$B$1999,MATCH(S$1&amp;"|"&amp;(ROW()-1),Registre!$AA$2:$AA$1999,0)),"")</f>
        <v/>
      </c>
      <c r="T471">
        <f>IFERROR(INDEX(Registre!$B$2:$B$1999,MATCH(T$1&amp;"|"&amp;(ROW()-1),Registre!$AA$2:$AA$1999,0)),"")</f>
        <v/>
      </c>
      <c r="U471">
        <f>IFERROR(INDEX(Registre!$B$2:$B$1999,MATCH(U$1&amp;"|"&amp;(ROW()-1),Registre!$AA$2:$AA$1999,0)),"")</f>
        <v/>
      </c>
      <c r="V471">
        <f>IFERROR(INDEX(Registre!$B$2:$B$1999,MATCH(V$1&amp;"|"&amp;(ROW()-1),Registre!$AA$2:$AA$1999,0)),"")</f>
        <v/>
      </c>
    </row>
    <row r="472">
      <c r="O472">
        <f>IFERROR(INDEX(Registre!$B$2:$B$1999,MATCH(O$1&amp;"|"&amp;(ROW()-1),Registre!$AA$2:$AA$1999,0)),"")</f>
        <v/>
      </c>
      <c r="P472">
        <f>IFERROR(INDEX(Registre!$B$2:$B$1999,MATCH(P$1&amp;"|"&amp;(ROW()-1),Registre!$AA$2:$AA$1999,0)),"")</f>
        <v/>
      </c>
      <c r="Q472">
        <f>IFERROR(INDEX(Registre!$B$2:$B$1999,MATCH(Q$1&amp;"|"&amp;(ROW()-1),Registre!$AA$2:$AA$1999,0)),"")</f>
        <v/>
      </c>
      <c r="R472">
        <f>IFERROR(INDEX(Registre!$B$2:$B$1999,MATCH(R$1&amp;"|"&amp;(ROW()-1),Registre!$AA$2:$AA$1999,0)),"")</f>
        <v/>
      </c>
      <c r="S472">
        <f>IFERROR(INDEX(Registre!$B$2:$B$1999,MATCH(S$1&amp;"|"&amp;(ROW()-1),Registre!$AA$2:$AA$1999,0)),"")</f>
        <v/>
      </c>
      <c r="T472">
        <f>IFERROR(INDEX(Registre!$B$2:$B$1999,MATCH(T$1&amp;"|"&amp;(ROW()-1),Registre!$AA$2:$AA$1999,0)),"")</f>
        <v/>
      </c>
      <c r="U472">
        <f>IFERROR(INDEX(Registre!$B$2:$B$1999,MATCH(U$1&amp;"|"&amp;(ROW()-1),Registre!$AA$2:$AA$1999,0)),"")</f>
        <v/>
      </c>
      <c r="V472">
        <f>IFERROR(INDEX(Registre!$B$2:$B$1999,MATCH(V$1&amp;"|"&amp;(ROW()-1),Registre!$AA$2:$AA$1999,0)),"")</f>
        <v/>
      </c>
    </row>
    <row r="473">
      <c r="O473">
        <f>IFERROR(INDEX(Registre!$B$2:$B$1999,MATCH(O$1&amp;"|"&amp;(ROW()-1),Registre!$AA$2:$AA$1999,0)),"")</f>
        <v/>
      </c>
      <c r="P473">
        <f>IFERROR(INDEX(Registre!$B$2:$B$1999,MATCH(P$1&amp;"|"&amp;(ROW()-1),Registre!$AA$2:$AA$1999,0)),"")</f>
        <v/>
      </c>
      <c r="Q473">
        <f>IFERROR(INDEX(Registre!$B$2:$B$1999,MATCH(Q$1&amp;"|"&amp;(ROW()-1),Registre!$AA$2:$AA$1999,0)),"")</f>
        <v/>
      </c>
      <c r="R473">
        <f>IFERROR(INDEX(Registre!$B$2:$B$1999,MATCH(R$1&amp;"|"&amp;(ROW()-1),Registre!$AA$2:$AA$1999,0)),"")</f>
        <v/>
      </c>
      <c r="S473">
        <f>IFERROR(INDEX(Registre!$B$2:$B$1999,MATCH(S$1&amp;"|"&amp;(ROW()-1),Registre!$AA$2:$AA$1999,0)),"")</f>
        <v/>
      </c>
      <c r="T473">
        <f>IFERROR(INDEX(Registre!$B$2:$B$1999,MATCH(T$1&amp;"|"&amp;(ROW()-1),Registre!$AA$2:$AA$1999,0)),"")</f>
        <v/>
      </c>
      <c r="U473">
        <f>IFERROR(INDEX(Registre!$B$2:$B$1999,MATCH(U$1&amp;"|"&amp;(ROW()-1),Registre!$AA$2:$AA$1999,0)),"")</f>
        <v/>
      </c>
      <c r="V473">
        <f>IFERROR(INDEX(Registre!$B$2:$B$1999,MATCH(V$1&amp;"|"&amp;(ROW()-1),Registre!$AA$2:$AA$1999,0)),"")</f>
        <v/>
      </c>
    </row>
    <row r="474">
      <c r="O474">
        <f>IFERROR(INDEX(Registre!$B$2:$B$1999,MATCH(O$1&amp;"|"&amp;(ROW()-1),Registre!$AA$2:$AA$1999,0)),"")</f>
        <v/>
      </c>
      <c r="P474">
        <f>IFERROR(INDEX(Registre!$B$2:$B$1999,MATCH(P$1&amp;"|"&amp;(ROW()-1),Registre!$AA$2:$AA$1999,0)),"")</f>
        <v/>
      </c>
      <c r="Q474">
        <f>IFERROR(INDEX(Registre!$B$2:$B$1999,MATCH(Q$1&amp;"|"&amp;(ROW()-1),Registre!$AA$2:$AA$1999,0)),"")</f>
        <v/>
      </c>
      <c r="R474">
        <f>IFERROR(INDEX(Registre!$B$2:$B$1999,MATCH(R$1&amp;"|"&amp;(ROW()-1),Registre!$AA$2:$AA$1999,0)),"")</f>
        <v/>
      </c>
      <c r="S474">
        <f>IFERROR(INDEX(Registre!$B$2:$B$1999,MATCH(S$1&amp;"|"&amp;(ROW()-1),Registre!$AA$2:$AA$1999,0)),"")</f>
        <v/>
      </c>
      <c r="T474">
        <f>IFERROR(INDEX(Registre!$B$2:$B$1999,MATCH(T$1&amp;"|"&amp;(ROW()-1),Registre!$AA$2:$AA$1999,0)),"")</f>
        <v/>
      </c>
      <c r="U474">
        <f>IFERROR(INDEX(Registre!$B$2:$B$1999,MATCH(U$1&amp;"|"&amp;(ROW()-1),Registre!$AA$2:$AA$1999,0)),"")</f>
        <v/>
      </c>
      <c r="V474">
        <f>IFERROR(INDEX(Registre!$B$2:$B$1999,MATCH(V$1&amp;"|"&amp;(ROW()-1),Registre!$AA$2:$AA$1999,0)),"")</f>
        <v/>
      </c>
    </row>
    <row r="475">
      <c r="O475">
        <f>IFERROR(INDEX(Registre!$B$2:$B$1999,MATCH(O$1&amp;"|"&amp;(ROW()-1),Registre!$AA$2:$AA$1999,0)),"")</f>
        <v/>
      </c>
      <c r="P475">
        <f>IFERROR(INDEX(Registre!$B$2:$B$1999,MATCH(P$1&amp;"|"&amp;(ROW()-1),Registre!$AA$2:$AA$1999,0)),"")</f>
        <v/>
      </c>
      <c r="Q475">
        <f>IFERROR(INDEX(Registre!$B$2:$B$1999,MATCH(Q$1&amp;"|"&amp;(ROW()-1),Registre!$AA$2:$AA$1999,0)),"")</f>
        <v/>
      </c>
      <c r="R475">
        <f>IFERROR(INDEX(Registre!$B$2:$B$1999,MATCH(R$1&amp;"|"&amp;(ROW()-1),Registre!$AA$2:$AA$1999,0)),"")</f>
        <v/>
      </c>
      <c r="S475">
        <f>IFERROR(INDEX(Registre!$B$2:$B$1999,MATCH(S$1&amp;"|"&amp;(ROW()-1),Registre!$AA$2:$AA$1999,0)),"")</f>
        <v/>
      </c>
      <c r="T475">
        <f>IFERROR(INDEX(Registre!$B$2:$B$1999,MATCH(T$1&amp;"|"&amp;(ROW()-1),Registre!$AA$2:$AA$1999,0)),"")</f>
        <v/>
      </c>
      <c r="U475">
        <f>IFERROR(INDEX(Registre!$B$2:$B$1999,MATCH(U$1&amp;"|"&amp;(ROW()-1),Registre!$AA$2:$AA$1999,0)),"")</f>
        <v/>
      </c>
      <c r="V475">
        <f>IFERROR(INDEX(Registre!$B$2:$B$1999,MATCH(V$1&amp;"|"&amp;(ROW()-1),Registre!$AA$2:$AA$1999,0)),"")</f>
        <v/>
      </c>
    </row>
    <row r="476">
      <c r="O476">
        <f>IFERROR(INDEX(Registre!$B$2:$B$1999,MATCH(O$1&amp;"|"&amp;(ROW()-1),Registre!$AA$2:$AA$1999,0)),"")</f>
        <v/>
      </c>
      <c r="P476">
        <f>IFERROR(INDEX(Registre!$B$2:$B$1999,MATCH(P$1&amp;"|"&amp;(ROW()-1),Registre!$AA$2:$AA$1999,0)),"")</f>
        <v/>
      </c>
      <c r="Q476">
        <f>IFERROR(INDEX(Registre!$B$2:$B$1999,MATCH(Q$1&amp;"|"&amp;(ROW()-1),Registre!$AA$2:$AA$1999,0)),"")</f>
        <v/>
      </c>
      <c r="R476">
        <f>IFERROR(INDEX(Registre!$B$2:$B$1999,MATCH(R$1&amp;"|"&amp;(ROW()-1),Registre!$AA$2:$AA$1999,0)),"")</f>
        <v/>
      </c>
      <c r="S476">
        <f>IFERROR(INDEX(Registre!$B$2:$B$1999,MATCH(S$1&amp;"|"&amp;(ROW()-1),Registre!$AA$2:$AA$1999,0)),"")</f>
        <v/>
      </c>
      <c r="T476">
        <f>IFERROR(INDEX(Registre!$B$2:$B$1999,MATCH(T$1&amp;"|"&amp;(ROW()-1),Registre!$AA$2:$AA$1999,0)),"")</f>
        <v/>
      </c>
      <c r="U476">
        <f>IFERROR(INDEX(Registre!$B$2:$B$1999,MATCH(U$1&amp;"|"&amp;(ROW()-1),Registre!$AA$2:$AA$1999,0)),"")</f>
        <v/>
      </c>
      <c r="V476">
        <f>IFERROR(INDEX(Registre!$B$2:$B$1999,MATCH(V$1&amp;"|"&amp;(ROW()-1),Registre!$AA$2:$AA$1999,0)),"")</f>
        <v/>
      </c>
    </row>
    <row r="477">
      <c r="O477">
        <f>IFERROR(INDEX(Registre!$B$2:$B$1999,MATCH(O$1&amp;"|"&amp;(ROW()-1),Registre!$AA$2:$AA$1999,0)),"")</f>
        <v/>
      </c>
      <c r="P477">
        <f>IFERROR(INDEX(Registre!$B$2:$B$1999,MATCH(P$1&amp;"|"&amp;(ROW()-1),Registre!$AA$2:$AA$1999,0)),"")</f>
        <v/>
      </c>
      <c r="Q477">
        <f>IFERROR(INDEX(Registre!$B$2:$B$1999,MATCH(Q$1&amp;"|"&amp;(ROW()-1),Registre!$AA$2:$AA$1999,0)),"")</f>
        <v/>
      </c>
      <c r="R477">
        <f>IFERROR(INDEX(Registre!$B$2:$B$1999,MATCH(R$1&amp;"|"&amp;(ROW()-1),Registre!$AA$2:$AA$1999,0)),"")</f>
        <v/>
      </c>
      <c r="S477">
        <f>IFERROR(INDEX(Registre!$B$2:$B$1999,MATCH(S$1&amp;"|"&amp;(ROW()-1),Registre!$AA$2:$AA$1999,0)),"")</f>
        <v/>
      </c>
      <c r="T477">
        <f>IFERROR(INDEX(Registre!$B$2:$B$1999,MATCH(T$1&amp;"|"&amp;(ROW()-1),Registre!$AA$2:$AA$1999,0)),"")</f>
        <v/>
      </c>
      <c r="U477">
        <f>IFERROR(INDEX(Registre!$B$2:$B$1999,MATCH(U$1&amp;"|"&amp;(ROW()-1),Registre!$AA$2:$AA$1999,0)),"")</f>
        <v/>
      </c>
      <c r="V477">
        <f>IFERROR(INDEX(Registre!$B$2:$B$1999,MATCH(V$1&amp;"|"&amp;(ROW()-1),Registre!$AA$2:$AA$1999,0)),"")</f>
        <v/>
      </c>
    </row>
    <row r="478">
      <c r="O478">
        <f>IFERROR(INDEX(Registre!$B$2:$B$1999,MATCH(O$1&amp;"|"&amp;(ROW()-1),Registre!$AA$2:$AA$1999,0)),"")</f>
        <v/>
      </c>
      <c r="P478">
        <f>IFERROR(INDEX(Registre!$B$2:$B$1999,MATCH(P$1&amp;"|"&amp;(ROW()-1),Registre!$AA$2:$AA$1999,0)),"")</f>
        <v/>
      </c>
      <c r="Q478">
        <f>IFERROR(INDEX(Registre!$B$2:$B$1999,MATCH(Q$1&amp;"|"&amp;(ROW()-1),Registre!$AA$2:$AA$1999,0)),"")</f>
        <v/>
      </c>
      <c r="R478">
        <f>IFERROR(INDEX(Registre!$B$2:$B$1999,MATCH(R$1&amp;"|"&amp;(ROW()-1),Registre!$AA$2:$AA$1999,0)),"")</f>
        <v/>
      </c>
      <c r="S478">
        <f>IFERROR(INDEX(Registre!$B$2:$B$1999,MATCH(S$1&amp;"|"&amp;(ROW()-1),Registre!$AA$2:$AA$1999,0)),"")</f>
        <v/>
      </c>
      <c r="T478">
        <f>IFERROR(INDEX(Registre!$B$2:$B$1999,MATCH(T$1&amp;"|"&amp;(ROW()-1),Registre!$AA$2:$AA$1999,0)),"")</f>
        <v/>
      </c>
      <c r="U478">
        <f>IFERROR(INDEX(Registre!$B$2:$B$1999,MATCH(U$1&amp;"|"&amp;(ROW()-1),Registre!$AA$2:$AA$1999,0)),"")</f>
        <v/>
      </c>
      <c r="V478">
        <f>IFERROR(INDEX(Registre!$B$2:$B$1999,MATCH(V$1&amp;"|"&amp;(ROW()-1),Registre!$AA$2:$AA$1999,0)),"")</f>
        <v/>
      </c>
    </row>
    <row r="479">
      <c r="O479">
        <f>IFERROR(INDEX(Registre!$B$2:$B$1999,MATCH(O$1&amp;"|"&amp;(ROW()-1),Registre!$AA$2:$AA$1999,0)),"")</f>
        <v/>
      </c>
      <c r="P479">
        <f>IFERROR(INDEX(Registre!$B$2:$B$1999,MATCH(P$1&amp;"|"&amp;(ROW()-1),Registre!$AA$2:$AA$1999,0)),"")</f>
        <v/>
      </c>
      <c r="Q479">
        <f>IFERROR(INDEX(Registre!$B$2:$B$1999,MATCH(Q$1&amp;"|"&amp;(ROW()-1),Registre!$AA$2:$AA$1999,0)),"")</f>
        <v/>
      </c>
      <c r="R479">
        <f>IFERROR(INDEX(Registre!$B$2:$B$1999,MATCH(R$1&amp;"|"&amp;(ROW()-1),Registre!$AA$2:$AA$1999,0)),"")</f>
        <v/>
      </c>
      <c r="S479">
        <f>IFERROR(INDEX(Registre!$B$2:$B$1999,MATCH(S$1&amp;"|"&amp;(ROW()-1),Registre!$AA$2:$AA$1999,0)),"")</f>
        <v/>
      </c>
      <c r="T479">
        <f>IFERROR(INDEX(Registre!$B$2:$B$1999,MATCH(T$1&amp;"|"&amp;(ROW()-1),Registre!$AA$2:$AA$1999,0)),"")</f>
        <v/>
      </c>
      <c r="U479">
        <f>IFERROR(INDEX(Registre!$B$2:$B$1999,MATCH(U$1&amp;"|"&amp;(ROW()-1),Registre!$AA$2:$AA$1999,0)),"")</f>
        <v/>
      </c>
      <c r="V479">
        <f>IFERROR(INDEX(Registre!$B$2:$B$1999,MATCH(V$1&amp;"|"&amp;(ROW()-1),Registre!$AA$2:$AA$1999,0)),"")</f>
        <v/>
      </c>
    </row>
    <row r="480">
      <c r="O480">
        <f>IFERROR(INDEX(Registre!$B$2:$B$1999,MATCH(O$1&amp;"|"&amp;(ROW()-1),Registre!$AA$2:$AA$1999,0)),"")</f>
        <v/>
      </c>
      <c r="P480">
        <f>IFERROR(INDEX(Registre!$B$2:$B$1999,MATCH(P$1&amp;"|"&amp;(ROW()-1),Registre!$AA$2:$AA$1999,0)),"")</f>
        <v/>
      </c>
      <c r="Q480">
        <f>IFERROR(INDEX(Registre!$B$2:$B$1999,MATCH(Q$1&amp;"|"&amp;(ROW()-1),Registre!$AA$2:$AA$1999,0)),"")</f>
        <v/>
      </c>
      <c r="R480">
        <f>IFERROR(INDEX(Registre!$B$2:$B$1999,MATCH(R$1&amp;"|"&amp;(ROW()-1),Registre!$AA$2:$AA$1999,0)),"")</f>
        <v/>
      </c>
      <c r="S480">
        <f>IFERROR(INDEX(Registre!$B$2:$B$1999,MATCH(S$1&amp;"|"&amp;(ROW()-1),Registre!$AA$2:$AA$1999,0)),"")</f>
        <v/>
      </c>
      <c r="T480">
        <f>IFERROR(INDEX(Registre!$B$2:$B$1999,MATCH(T$1&amp;"|"&amp;(ROW()-1),Registre!$AA$2:$AA$1999,0)),"")</f>
        <v/>
      </c>
      <c r="U480">
        <f>IFERROR(INDEX(Registre!$B$2:$B$1999,MATCH(U$1&amp;"|"&amp;(ROW()-1),Registre!$AA$2:$AA$1999,0)),"")</f>
        <v/>
      </c>
      <c r="V480">
        <f>IFERROR(INDEX(Registre!$B$2:$B$1999,MATCH(V$1&amp;"|"&amp;(ROW()-1),Registre!$AA$2:$AA$1999,0)),"")</f>
        <v/>
      </c>
    </row>
    <row r="481">
      <c r="O481">
        <f>IFERROR(INDEX(Registre!$B$2:$B$1999,MATCH(O$1&amp;"|"&amp;(ROW()-1),Registre!$AA$2:$AA$1999,0)),"")</f>
        <v/>
      </c>
      <c r="P481">
        <f>IFERROR(INDEX(Registre!$B$2:$B$1999,MATCH(P$1&amp;"|"&amp;(ROW()-1),Registre!$AA$2:$AA$1999,0)),"")</f>
        <v/>
      </c>
      <c r="Q481">
        <f>IFERROR(INDEX(Registre!$B$2:$B$1999,MATCH(Q$1&amp;"|"&amp;(ROW()-1),Registre!$AA$2:$AA$1999,0)),"")</f>
        <v/>
      </c>
      <c r="R481">
        <f>IFERROR(INDEX(Registre!$B$2:$B$1999,MATCH(R$1&amp;"|"&amp;(ROW()-1),Registre!$AA$2:$AA$1999,0)),"")</f>
        <v/>
      </c>
      <c r="S481">
        <f>IFERROR(INDEX(Registre!$B$2:$B$1999,MATCH(S$1&amp;"|"&amp;(ROW()-1),Registre!$AA$2:$AA$1999,0)),"")</f>
        <v/>
      </c>
      <c r="T481">
        <f>IFERROR(INDEX(Registre!$B$2:$B$1999,MATCH(T$1&amp;"|"&amp;(ROW()-1),Registre!$AA$2:$AA$1999,0)),"")</f>
        <v/>
      </c>
      <c r="U481">
        <f>IFERROR(INDEX(Registre!$B$2:$B$1999,MATCH(U$1&amp;"|"&amp;(ROW()-1),Registre!$AA$2:$AA$1999,0)),"")</f>
        <v/>
      </c>
      <c r="V481">
        <f>IFERROR(INDEX(Registre!$B$2:$B$1999,MATCH(V$1&amp;"|"&amp;(ROW()-1),Registre!$AA$2:$AA$1999,0)),"")</f>
        <v/>
      </c>
    </row>
    <row r="482">
      <c r="O482">
        <f>IFERROR(INDEX(Registre!$B$2:$B$1999,MATCH(O$1&amp;"|"&amp;(ROW()-1),Registre!$AA$2:$AA$1999,0)),"")</f>
        <v/>
      </c>
      <c r="P482">
        <f>IFERROR(INDEX(Registre!$B$2:$B$1999,MATCH(P$1&amp;"|"&amp;(ROW()-1),Registre!$AA$2:$AA$1999,0)),"")</f>
        <v/>
      </c>
      <c r="Q482">
        <f>IFERROR(INDEX(Registre!$B$2:$B$1999,MATCH(Q$1&amp;"|"&amp;(ROW()-1),Registre!$AA$2:$AA$1999,0)),"")</f>
        <v/>
      </c>
      <c r="R482">
        <f>IFERROR(INDEX(Registre!$B$2:$B$1999,MATCH(R$1&amp;"|"&amp;(ROW()-1),Registre!$AA$2:$AA$1999,0)),"")</f>
        <v/>
      </c>
      <c r="S482">
        <f>IFERROR(INDEX(Registre!$B$2:$B$1999,MATCH(S$1&amp;"|"&amp;(ROW()-1),Registre!$AA$2:$AA$1999,0)),"")</f>
        <v/>
      </c>
      <c r="T482">
        <f>IFERROR(INDEX(Registre!$B$2:$B$1999,MATCH(T$1&amp;"|"&amp;(ROW()-1),Registre!$AA$2:$AA$1999,0)),"")</f>
        <v/>
      </c>
      <c r="U482">
        <f>IFERROR(INDEX(Registre!$B$2:$B$1999,MATCH(U$1&amp;"|"&amp;(ROW()-1),Registre!$AA$2:$AA$1999,0)),"")</f>
        <v/>
      </c>
      <c r="V482">
        <f>IFERROR(INDEX(Registre!$B$2:$B$1999,MATCH(V$1&amp;"|"&amp;(ROW()-1),Registre!$AA$2:$AA$1999,0)),"")</f>
        <v/>
      </c>
    </row>
    <row r="483">
      <c r="O483">
        <f>IFERROR(INDEX(Registre!$B$2:$B$1999,MATCH(O$1&amp;"|"&amp;(ROW()-1),Registre!$AA$2:$AA$1999,0)),"")</f>
        <v/>
      </c>
      <c r="P483">
        <f>IFERROR(INDEX(Registre!$B$2:$B$1999,MATCH(P$1&amp;"|"&amp;(ROW()-1),Registre!$AA$2:$AA$1999,0)),"")</f>
        <v/>
      </c>
      <c r="Q483">
        <f>IFERROR(INDEX(Registre!$B$2:$B$1999,MATCH(Q$1&amp;"|"&amp;(ROW()-1),Registre!$AA$2:$AA$1999,0)),"")</f>
        <v/>
      </c>
      <c r="R483">
        <f>IFERROR(INDEX(Registre!$B$2:$B$1999,MATCH(R$1&amp;"|"&amp;(ROW()-1),Registre!$AA$2:$AA$1999,0)),"")</f>
        <v/>
      </c>
      <c r="S483">
        <f>IFERROR(INDEX(Registre!$B$2:$B$1999,MATCH(S$1&amp;"|"&amp;(ROW()-1),Registre!$AA$2:$AA$1999,0)),"")</f>
        <v/>
      </c>
      <c r="T483">
        <f>IFERROR(INDEX(Registre!$B$2:$B$1999,MATCH(T$1&amp;"|"&amp;(ROW()-1),Registre!$AA$2:$AA$1999,0)),"")</f>
        <v/>
      </c>
      <c r="U483">
        <f>IFERROR(INDEX(Registre!$B$2:$B$1999,MATCH(U$1&amp;"|"&amp;(ROW()-1),Registre!$AA$2:$AA$1999,0)),"")</f>
        <v/>
      </c>
      <c r="V483">
        <f>IFERROR(INDEX(Registre!$B$2:$B$1999,MATCH(V$1&amp;"|"&amp;(ROW()-1),Registre!$AA$2:$AA$1999,0)),"")</f>
        <v/>
      </c>
    </row>
    <row r="484">
      <c r="O484">
        <f>IFERROR(INDEX(Registre!$B$2:$B$1999,MATCH(O$1&amp;"|"&amp;(ROW()-1),Registre!$AA$2:$AA$1999,0)),"")</f>
        <v/>
      </c>
      <c r="P484">
        <f>IFERROR(INDEX(Registre!$B$2:$B$1999,MATCH(P$1&amp;"|"&amp;(ROW()-1),Registre!$AA$2:$AA$1999,0)),"")</f>
        <v/>
      </c>
      <c r="Q484">
        <f>IFERROR(INDEX(Registre!$B$2:$B$1999,MATCH(Q$1&amp;"|"&amp;(ROW()-1),Registre!$AA$2:$AA$1999,0)),"")</f>
        <v/>
      </c>
      <c r="R484">
        <f>IFERROR(INDEX(Registre!$B$2:$B$1999,MATCH(R$1&amp;"|"&amp;(ROW()-1),Registre!$AA$2:$AA$1999,0)),"")</f>
        <v/>
      </c>
      <c r="S484">
        <f>IFERROR(INDEX(Registre!$B$2:$B$1999,MATCH(S$1&amp;"|"&amp;(ROW()-1),Registre!$AA$2:$AA$1999,0)),"")</f>
        <v/>
      </c>
      <c r="T484">
        <f>IFERROR(INDEX(Registre!$B$2:$B$1999,MATCH(T$1&amp;"|"&amp;(ROW()-1),Registre!$AA$2:$AA$1999,0)),"")</f>
        <v/>
      </c>
      <c r="U484">
        <f>IFERROR(INDEX(Registre!$B$2:$B$1999,MATCH(U$1&amp;"|"&amp;(ROW()-1),Registre!$AA$2:$AA$1999,0)),"")</f>
        <v/>
      </c>
      <c r="V484">
        <f>IFERROR(INDEX(Registre!$B$2:$B$1999,MATCH(V$1&amp;"|"&amp;(ROW()-1),Registre!$AA$2:$AA$1999,0)),"")</f>
        <v/>
      </c>
    </row>
    <row r="485">
      <c r="O485">
        <f>IFERROR(INDEX(Registre!$B$2:$B$1999,MATCH(O$1&amp;"|"&amp;(ROW()-1),Registre!$AA$2:$AA$1999,0)),"")</f>
        <v/>
      </c>
      <c r="P485">
        <f>IFERROR(INDEX(Registre!$B$2:$B$1999,MATCH(P$1&amp;"|"&amp;(ROW()-1),Registre!$AA$2:$AA$1999,0)),"")</f>
        <v/>
      </c>
      <c r="Q485">
        <f>IFERROR(INDEX(Registre!$B$2:$B$1999,MATCH(Q$1&amp;"|"&amp;(ROW()-1),Registre!$AA$2:$AA$1999,0)),"")</f>
        <v/>
      </c>
      <c r="R485">
        <f>IFERROR(INDEX(Registre!$B$2:$B$1999,MATCH(R$1&amp;"|"&amp;(ROW()-1),Registre!$AA$2:$AA$1999,0)),"")</f>
        <v/>
      </c>
      <c r="S485">
        <f>IFERROR(INDEX(Registre!$B$2:$B$1999,MATCH(S$1&amp;"|"&amp;(ROW()-1),Registre!$AA$2:$AA$1999,0)),"")</f>
        <v/>
      </c>
      <c r="T485">
        <f>IFERROR(INDEX(Registre!$B$2:$B$1999,MATCH(T$1&amp;"|"&amp;(ROW()-1),Registre!$AA$2:$AA$1999,0)),"")</f>
        <v/>
      </c>
      <c r="U485">
        <f>IFERROR(INDEX(Registre!$B$2:$B$1999,MATCH(U$1&amp;"|"&amp;(ROW()-1),Registre!$AA$2:$AA$1999,0)),"")</f>
        <v/>
      </c>
      <c r="V485">
        <f>IFERROR(INDEX(Registre!$B$2:$B$1999,MATCH(V$1&amp;"|"&amp;(ROW()-1),Registre!$AA$2:$AA$1999,0)),"")</f>
        <v/>
      </c>
    </row>
    <row r="486">
      <c r="O486">
        <f>IFERROR(INDEX(Registre!$B$2:$B$1999,MATCH(O$1&amp;"|"&amp;(ROW()-1),Registre!$AA$2:$AA$1999,0)),"")</f>
        <v/>
      </c>
      <c r="P486">
        <f>IFERROR(INDEX(Registre!$B$2:$B$1999,MATCH(P$1&amp;"|"&amp;(ROW()-1),Registre!$AA$2:$AA$1999,0)),"")</f>
        <v/>
      </c>
      <c r="Q486">
        <f>IFERROR(INDEX(Registre!$B$2:$B$1999,MATCH(Q$1&amp;"|"&amp;(ROW()-1),Registre!$AA$2:$AA$1999,0)),"")</f>
        <v/>
      </c>
      <c r="R486">
        <f>IFERROR(INDEX(Registre!$B$2:$B$1999,MATCH(R$1&amp;"|"&amp;(ROW()-1),Registre!$AA$2:$AA$1999,0)),"")</f>
        <v/>
      </c>
      <c r="S486">
        <f>IFERROR(INDEX(Registre!$B$2:$B$1999,MATCH(S$1&amp;"|"&amp;(ROW()-1),Registre!$AA$2:$AA$1999,0)),"")</f>
        <v/>
      </c>
      <c r="T486">
        <f>IFERROR(INDEX(Registre!$B$2:$B$1999,MATCH(T$1&amp;"|"&amp;(ROW()-1),Registre!$AA$2:$AA$1999,0)),"")</f>
        <v/>
      </c>
      <c r="U486">
        <f>IFERROR(INDEX(Registre!$B$2:$B$1999,MATCH(U$1&amp;"|"&amp;(ROW()-1),Registre!$AA$2:$AA$1999,0)),"")</f>
        <v/>
      </c>
      <c r="V486">
        <f>IFERROR(INDEX(Registre!$B$2:$B$1999,MATCH(V$1&amp;"|"&amp;(ROW()-1),Registre!$AA$2:$AA$1999,0)),"")</f>
        <v/>
      </c>
    </row>
    <row r="487">
      <c r="O487">
        <f>IFERROR(INDEX(Registre!$B$2:$B$1999,MATCH(O$1&amp;"|"&amp;(ROW()-1),Registre!$AA$2:$AA$1999,0)),"")</f>
        <v/>
      </c>
      <c r="P487">
        <f>IFERROR(INDEX(Registre!$B$2:$B$1999,MATCH(P$1&amp;"|"&amp;(ROW()-1),Registre!$AA$2:$AA$1999,0)),"")</f>
        <v/>
      </c>
      <c r="Q487">
        <f>IFERROR(INDEX(Registre!$B$2:$B$1999,MATCH(Q$1&amp;"|"&amp;(ROW()-1),Registre!$AA$2:$AA$1999,0)),"")</f>
        <v/>
      </c>
      <c r="R487">
        <f>IFERROR(INDEX(Registre!$B$2:$B$1999,MATCH(R$1&amp;"|"&amp;(ROW()-1),Registre!$AA$2:$AA$1999,0)),"")</f>
        <v/>
      </c>
      <c r="S487">
        <f>IFERROR(INDEX(Registre!$B$2:$B$1999,MATCH(S$1&amp;"|"&amp;(ROW()-1),Registre!$AA$2:$AA$1999,0)),"")</f>
        <v/>
      </c>
      <c r="T487">
        <f>IFERROR(INDEX(Registre!$B$2:$B$1999,MATCH(T$1&amp;"|"&amp;(ROW()-1),Registre!$AA$2:$AA$1999,0)),"")</f>
        <v/>
      </c>
      <c r="U487">
        <f>IFERROR(INDEX(Registre!$B$2:$B$1999,MATCH(U$1&amp;"|"&amp;(ROW()-1),Registre!$AA$2:$AA$1999,0)),"")</f>
        <v/>
      </c>
      <c r="V487">
        <f>IFERROR(INDEX(Registre!$B$2:$B$1999,MATCH(V$1&amp;"|"&amp;(ROW()-1),Registre!$AA$2:$AA$1999,0)),"")</f>
        <v/>
      </c>
    </row>
    <row r="488">
      <c r="O488">
        <f>IFERROR(INDEX(Registre!$B$2:$B$1999,MATCH(O$1&amp;"|"&amp;(ROW()-1),Registre!$AA$2:$AA$1999,0)),"")</f>
        <v/>
      </c>
      <c r="P488">
        <f>IFERROR(INDEX(Registre!$B$2:$B$1999,MATCH(P$1&amp;"|"&amp;(ROW()-1),Registre!$AA$2:$AA$1999,0)),"")</f>
        <v/>
      </c>
      <c r="Q488">
        <f>IFERROR(INDEX(Registre!$B$2:$B$1999,MATCH(Q$1&amp;"|"&amp;(ROW()-1),Registre!$AA$2:$AA$1999,0)),"")</f>
        <v/>
      </c>
      <c r="R488">
        <f>IFERROR(INDEX(Registre!$B$2:$B$1999,MATCH(R$1&amp;"|"&amp;(ROW()-1),Registre!$AA$2:$AA$1999,0)),"")</f>
        <v/>
      </c>
      <c r="S488">
        <f>IFERROR(INDEX(Registre!$B$2:$B$1999,MATCH(S$1&amp;"|"&amp;(ROW()-1),Registre!$AA$2:$AA$1999,0)),"")</f>
        <v/>
      </c>
      <c r="T488">
        <f>IFERROR(INDEX(Registre!$B$2:$B$1999,MATCH(T$1&amp;"|"&amp;(ROW()-1),Registre!$AA$2:$AA$1999,0)),"")</f>
        <v/>
      </c>
      <c r="U488">
        <f>IFERROR(INDEX(Registre!$B$2:$B$1999,MATCH(U$1&amp;"|"&amp;(ROW()-1),Registre!$AA$2:$AA$1999,0)),"")</f>
        <v/>
      </c>
      <c r="V488">
        <f>IFERROR(INDEX(Registre!$B$2:$B$1999,MATCH(V$1&amp;"|"&amp;(ROW()-1),Registre!$AA$2:$AA$1999,0)),"")</f>
        <v/>
      </c>
    </row>
    <row r="489">
      <c r="O489">
        <f>IFERROR(INDEX(Registre!$B$2:$B$1999,MATCH(O$1&amp;"|"&amp;(ROW()-1),Registre!$AA$2:$AA$1999,0)),"")</f>
        <v/>
      </c>
      <c r="P489">
        <f>IFERROR(INDEX(Registre!$B$2:$B$1999,MATCH(P$1&amp;"|"&amp;(ROW()-1),Registre!$AA$2:$AA$1999,0)),"")</f>
        <v/>
      </c>
      <c r="Q489">
        <f>IFERROR(INDEX(Registre!$B$2:$B$1999,MATCH(Q$1&amp;"|"&amp;(ROW()-1),Registre!$AA$2:$AA$1999,0)),"")</f>
        <v/>
      </c>
      <c r="R489">
        <f>IFERROR(INDEX(Registre!$B$2:$B$1999,MATCH(R$1&amp;"|"&amp;(ROW()-1),Registre!$AA$2:$AA$1999,0)),"")</f>
        <v/>
      </c>
      <c r="S489">
        <f>IFERROR(INDEX(Registre!$B$2:$B$1999,MATCH(S$1&amp;"|"&amp;(ROW()-1),Registre!$AA$2:$AA$1999,0)),"")</f>
        <v/>
      </c>
      <c r="T489">
        <f>IFERROR(INDEX(Registre!$B$2:$B$1999,MATCH(T$1&amp;"|"&amp;(ROW()-1),Registre!$AA$2:$AA$1999,0)),"")</f>
        <v/>
      </c>
      <c r="U489">
        <f>IFERROR(INDEX(Registre!$B$2:$B$1999,MATCH(U$1&amp;"|"&amp;(ROW()-1),Registre!$AA$2:$AA$1999,0)),"")</f>
        <v/>
      </c>
      <c r="V489">
        <f>IFERROR(INDEX(Registre!$B$2:$B$1999,MATCH(V$1&amp;"|"&amp;(ROW()-1),Registre!$AA$2:$AA$1999,0)),"")</f>
        <v/>
      </c>
    </row>
    <row r="490">
      <c r="O490">
        <f>IFERROR(INDEX(Registre!$B$2:$B$1999,MATCH(O$1&amp;"|"&amp;(ROW()-1),Registre!$AA$2:$AA$1999,0)),"")</f>
        <v/>
      </c>
      <c r="P490">
        <f>IFERROR(INDEX(Registre!$B$2:$B$1999,MATCH(P$1&amp;"|"&amp;(ROW()-1),Registre!$AA$2:$AA$1999,0)),"")</f>
        <v/>
      </c>
      <c r="Q490">
        <f>IFERROR(INDEX(Registre!$B$2:$B$1999,MATCH(Q$1&amp;"|"&amp;(ROW()-1),Registre!$AA$2:$AA$1999,0)),"")</f>
        <v/>
      </c>
      <c r="R490">
        <f>IFERROR(INDEX(Registre!$B$2:$B$1999,MATCH(R$1&amp;"|"&amp;(ROW()-1),Registre!$AA$2:$AA$1999,0)),"")</f>
        <v/>
      </c>
      <c r="S490">
        <f>IFERROR(INDEX(Registre!$B$2:$B$1999,MATCH(S$1&amp;"|"&amp;(ROW()-1),Registre!$AA$2:$AA$1999,0)),"")</f>
        <v/>
      </c>
      <c r="T490">
        <f>IFERROR(INDEX(Registre!$B$2:$B$1999,MATCH(T$1&amp;"|"&amp;(ROW()-1),Registre!$AA$2:$AA$1999,0)),"")</f>
        <v/>
      </c>
      <c r="U490">
        <f>IFERROR(INDEX(Registre!$B$2:$B$1999,MATCH(U$1&amp;"|"&amp;(ROW()-1),Registre!$AA$2:$AA$1999,0)),"")</f>
        <v/>
      </c>
      <c r="V490">
        <f>IFERROR(INDEX(Registre!$B$2:$B$1999,MATCH(V$1&amp;"|"&amp;(ROW()-1),Registre!$AA$2:$AA$1999,0)),"")</f>
        <v/>
      </c>
    </row>
    <row r="491">
      <c r="O491">
        <f>IFERROR(INDEX(Registre!$B$2:$B$1999,MATCH(O$1&amp;"|"&amp;(ROW()-1),Registre!$AA$2:$AA$1999,0)),"")</f>
        <v/>
      </c>
      <c r="P491">
        <f>IFERROR(INDEX(Registre!$B$2:$B$1999,MATCH(P$1&amp;"|"&amp;(ROW()-1),Registre!$AA$2:$AA$1999,0)),"")</f>
        <v/>
      </c>
      <c r="Q491">
        <f>IFERROR(INDEX(Registre!$B$2:$B$1999,MATCH(Q$1&amp;"|"&amp;(ROW()-1),Registre!$AA$2:$AA$1999,0)),"")</f>
        <v/>
      </c>
      <c r="R491">
        <f>IFERROR(INDEX(Registre!$B$2:$B$1999,MATCH(R$1&amp;"|"&amp;(ROW()-1),Registre!$AA$2:$AA$1999,0)),"")</f>
        <v/>
      </c>
      <c r="S491">
        <f>IFERROR(INDEX(Registre!$B$2:$B$1999,MATCH(S$1&amp;"|"&amp;(ROW()-1),Registre!$AA$2:$AA$1999,0)),"")</f>
        <v/>
      </c>
      <c r="T491">
        <f>IFERROR(INDEX(Registre!$B$2:$B$1999,MATCH(T$1&amp;"|"&amp;(ROW()-1),Registre!$AA$2:$AA$1999,0)),"")</f>
        <v/>
      </c>
      <c r="U491">
        <f>IFERROR(INDEX(Registre!$B$2:$B$1999,MATCH(U$1&amp;"|"&amp;(ROW()-1),Registre!$AA$2:$AA$1999,0)),"")</f>
        <v/>
      </c>
      <c r="V491">
        <f>IFERROR(INDEX(Registre!$B$2:$B$1999,MATCH(V$1&amp;"|"&amp;(ROW()-1),Registre!$AA$2:$AA$1999,0)),"")</f>
        <v/>
      </c>
    </row>
    <row r="492">
      <c r="O492">
        <f>IFERROR(INDEX(Registre!$B$2:$B$1999,MATCH(O$1&amp;"|"&amp;(ROW()-1),Registre!$AA$2:$AA$1999,0)),"")</f>
        <v/>
      </c>
      <c r="P492">
        <f>IFERROR(INDEX(Registre!$B$2:$B$1999,MATCH(P$1&amp;"|"&amp;(ROW()-1),Registre!$AA$2:$AA$1999,0)),"")</f>
        <v/>
      </c>
      <c r="Q492">
        <f>IFERROR(INDEX(Registre!$B$2:$B$1999,MATCH(Q$1&amp;"|"&amp;(ROW()-1),Registre!$AA$2:$AA$1999,0)),"")</f>
        <v/>
      </c>
      <c r="R492">
        <f>IFERROR(INDEX(Registre!$B$2:$B$1999,MATCH(R$1&amp;"|"&amp;(ROW()-1),Registre!$AA$2:$AA$1999,0)),"")</f>
        <v/>
      </c>
      <c r="S492">
        <f>IFERROR(INDEX(Registre!$B$2:$B$1999,MATCH(S$1&amp;"|"&amp;(ROW()-1),Registre!$AA$2:$AA$1999,0)),"")</f>
        <v/>
      </c>
      <c r="T492">
        <f>IFERROR(INDEX(Registre!$B$2:$B$1999,MATCH(T$1&amp;"|"&amp;(ROW()-1),Registre!$AA$2:$AA$1999,0)),"")</f>
        <v/>
      </c>
      <c r="U492">
        <f>IFERROR(INDEX(Registre!$B$2:$B$1999,MATCH(U$1&amp;"|"&amp;(ROW()-1),Registre!$AA$2:$AA$1999,0)),"")</f>
        <v/>
      </c>
      <c r="V492">
        <f>IFERROR(INDEX(Registre!$B$2:$B$1999,MATCH(V$1&amp;"|"&amp;(ROW()-1),Registre!$AA$2:$AA$1999,0)),"")</f>
        <v/>
      </c>
    </row>
    <row r="493">
      <c r="O493">
        <f>IFERROR(INDEX(Registre!$B$2:$B$1999,MATCH(O$1&amp;"|"&amp;(ROW()-1),Registre!$AA$2:$AA$1999,0)),"")</f>
        <v/>
      </c>
      <c r="P493">
        <f>IFERROR(INDEX(Registre!$B$2:$B$1999,MATCH(P$1&amp;"|"&amp;(ROW()-1),Registre!$AA$2:$AA$1999,0)),"")</f>
        <v/>
      </c>
      <c r="Q493">
        <f>IFERROR(INDEX(Registre!$B$2:$B$1999,MATCH(Q$1&amp;"|"&amp;(ROW()-1),Registre!$AA$2:$AA$1999,0)),"")</f>
        <v/>
      </c>
      <c r="R493">
        <f>IFERROR(INDEX(Registre!$B$2:$B$1999,MATCH(R$1&amp;"|"&amp;(ROW()-1),Registre!$AA$2:$AA$1999,0)),"")</f>
        <v/>
      </c>
      <c r="S493">
        <f>IFERROR(INDEX(Registre!$B$2:$B$1999,MATCH(S$1&amp;"|"&amp;(ROW()-1),Registre!$AA$2:$AA$1999,0)),"")</f>
        <v/>
      </c>
      <c r="T493">
        <f>IFERROR(INDEX(Registre!$B$2:$B$1999,MATCH(T$1&amp;"|"&amp;(ROW()-1),Registre!$AA$2:$AA$1999,0)),"")</f>
        <v/>
      </c>
      <c r="U493">
        <f>IFERROR(INDEX(Registre!$B$2:$B$1999,MATCH(U$1&amp;"|"&amp;(ROW()-1),Registre!$AA$2:$AA$1999,0)),"")</f>
        <v/>
      </c>
      <c r="V493">
        <f>IFERROR(INDEX(Registre!$B$2:$B$1999,MATCH(V$1&amp;"|"&amp;(ROW()-1),Registre!$AA$2:$AA$1999,0)),"")</f>
        <v/>
      </c>
    </row>
    <row r="494">
      <c r="O494">
        <f>IFERROR(INDEX(Registre!$B$2:$B$1999,MATCH(O$1&amp;"|"&amp;(ROW()-1),Registre!$AA$2:$AA$1999,0)),"")</f>
        <v/>
      </c>
      <c r="P494">
        <f>IFERROR(INDEX(Registre!$B$2:$B$1999,MATCH(P$1&amp;"|"&amp;(ROW()-1),Registre!$AA$2:$AA$1999,0)),"")</f>
        <v/>
      </c>
      <c r="Q494">
        <f>IFERROR(INDEX(Registre!$B$2:$B$1999,MATCH(Q$1&amp;"|"&amp;(ROW()-1),Registre!$AA$2:$AA$1999,0)),"")</f>
        <v/>
      </c>
      <c r="R494">
        <f>IFERROR(INDEX(Registre!$B$2:$B$1999,MATCH(R$1&amp;"|"&amp;(ROW()-1),Registre!$AA$2:$AA$1999,0)),"")</f>
        <v/>
      </c>
      <c r="S494">
        <f>IFERROR(INDEX(Registre!$B$2:$B$1999,MATCH(S$1&amp;"|"&amp;(ROW()-1),Registre!$AA$2:$AA$1999,0)),"")</f>
        <v/>
      </c>
      <c r="T494">
        <f>IFERROR(INDEX(Registre!$B$2:$B$1999,MATCH(T$1&amp;"|"&amp;(ROW()-1),Registre!$AA$2:$AA$1999,0)),"")</f>
        <v/>
      </c>
      <c r="U494">
        <f>IFERROR(INDEX(Registre!$B$2:$B$1999,MATCH(U$1&amp;"|"&amp;(ROW()-1),Registre!$AA$2:$AA$1999,0)),"")</f>
        <v/>
      </c>
      <c r="V494">
        <f>IFERROR(INDEX(Registre!$B$2:$B$1999,MATCH(V$1&amp;"|"&amp;(ROW()-1),Registre!$AA$2:$AA$1999,0)),"")</f>
        <v/>
      </c>
    </row>
    <row r="495">
      <c r="O495">
        <f>IFERROR(INDEX(Registre!$B$2:$B$1999,MATCH(O$1&amp;"|"&amp;(ROW()-1),Registre!$AA$2:$AA$1999,0)),"")</f>
        <v/>
      </c>
      <c r="P495">
        <f>IFERROR(INDEX(Registre!$B$2:$B$1999,MATCH(P$1&amp;"|"&amp;(ROW()-1),Registre!$AA$2:$AA$1999,0)),"")</f>
        <v/>
      </c>
      <c r="Q495">
        <f>IFERROR(INDEX(Registre!$B$2:$B$1999,MATCH(Q$1&amp;"|"&amp;(ROW()-1),Registre!$AA$2:$AA$1999,0)),"")</f>
        <v/>
      </c>
      <c r="R495">
        <f>IFERROR(INDEX(Registre!$B$2:$B$1999,MATCH(R$1&amp;"|"&amp;(ROW()-1),Registre!$AA$2:$AA$1999,0)),"")</f>
        <v/>
      </c>
      <c r="S495">
        <f>IFERROR(INDEX(Registre!$B$2:$B$1999,MATCH(S$1&amp;"|"&amp;(ROW()-1),Registre!$AA$2:$AA$1999,0)),"")</f>
        <v/>
      </c>
      <c r="T495">
        <f>IFERROR(INDEX(Registre!$B$2:$B$1999,MATCH(T$1&amp;"|"&amp;(ROW()-1),Registre!$AA$2:$AA$1999,0)),"")</f>
        <v/>
      </c>
      <c r="U495">
        <f>IFERROR(INDEX(Registre!$B$2:$B$1999,MATCH(U$1&amp;"|"&amp;(ROW()-1),Registre!$AA$2:$AA$1999,0)),"")</f>
        <v/>
      </c>
      <c r="V495">
        <f>IFERROR(INDEX(Registre!$B$2:$B$1999,MATCH(V$1&amp;"|"&amp;(ROW()-1),Registre!$AA$2:$AA$1999,0)),"")</f>
        <v/>
      </c>
    </row>
    <row r="496">
      <c r="O496">
        <f>IFERROR(INDEX(Registre!$B$2:$B$1999,MATCH(O$1&amp;"|"&amp;(ROW()-1),Registre!$AA$2:$AA$1999,0)),"")</f>
        <v/>
      </c>
      <c r="P496">
        <f>IFERROR(INDEX(Registre!$B$2:$B$1999,MATCH(P$1&amp;"|"&amp;(ROW()-1),Registre!$AA$2:$AA$1999,0)),"")</f>
        <v/>
      </c>
      <c r="Q496">
        <f>IFERROR(INDEX(Registre!$B$2:$B$1999,MATCH(Q$1&amp;"|"&amp;(ROW()-1),Registre!$AA$2:$AA$1999,0)),"")</f>
        <v/>
      </c>
      <c r="R496">
        <f>IFERROR(INDEX(Registre!$B$2:$B$1999,MATCH(R$1&amp;"|"&amp;(ROW()-1),Registre!$AA$2:$AA$1999,0)),"")</f>
        <v/>
      </c>
      <c r="S496">
        <f>IFERROR(INDEX(Registre!$B$2:$B$1999,MATCH(S$1&amp;"|"&amp;(ROW()-1),Registre!$AA$2:$AA$1999,0)),"")</f>
        <v/>
      </c>
      <c r="T496">
        <f>IFERROR(INDEX(Registre!$B$2:$B$1999,MATCH(T$1&amp;"|"&amp;(ROW()-1),Registre!$AA$2:$AA$1999,0)),"")</f>
        <v/>
      </c>
      <c r="U496">
        <f>IFERROR(INDEX(Registre!$B$2:$B$1999,MATCH(U$1&amp;"|"&amp;(ROW()-1),Registre!$AA$2:$AA$1999,0)),"")</f>
        <v/>
      </c>
      <c r="V496">
        <f>IFERROR(INDEX(Registre!$B$2:$B$1999,MATCH(V$1&amp;"|"&amp;(ROW()-1),Registre!$AA$2:$AA$1999,0)),"")</f>
        <v/>
      </c>
    </row>
    <row r="497">
      <c r="O497">
        <f>IFERROR(INDEX(Registre!$B$2:$B$1999,MATCH(O$1&amp;"|"&amp;(ROW()-1),Registre!$AA$2:$AA$1999,0)),"")</f>
        <v/>
      </c>
      <c r="P497">
        <f>IFERROR(INDEX(Registre!$B$2:$B$1999,MATCH(P$1&amp;"|"&amp;(ROW()-1),Registre!$AA$2:$AA$1999,0)),"")</f>
        <v/>
      </c>
      <c r="Q497">
        <f>IFERROR(INDEX(Registre!$B$2:$B$1999,MATCH(Q$1&amp;"|"&amp;(ROW()-1),Registre!$AA$2:$AA$1999,0)),"")</f>
        <v/>
      </c>
      <c r="R497">
        <f>IFERROR(INDEX(Registre!$B$2:$B$1999,MATCH(R$1&amp;"|"&amp;(ROW()-1),Registre!$AA$2:$AA$1999,0)),"")</f>
        <v/>
      </c>
      <c r="S497">
        <f>IFERROR(INDEX(Registre!$B$2:$B$1999,MATCH(S$1&amp;"|"&amp;(ROW()-1),Registre!$AA$2:$AA$1999,0)),"")</f>
        <v/>
      </c>
      <c r="T497">
        <f>IFERROR(INDEX(Registre!$B$2:$B$1999,MATCH(T$1&amp;"|"&amp;(ROW()-1),Registre!$AA$2:$AA$1999,0)),"")</f>
        <v/>
      </c>
      <c r="U497">
        <f>IFERROR(INDEX(Registre!$B$2:$B$1999,MATCH(U$1&amp;"|"&amp;(ROW()-1),Registre!$AA$2:$AA$1999,0)),"")</f>
        <v/>
      </c>
      <c r="V497">
        <f>IFERROR(INDEX(Registre!$B$2:$B$1999,MATCH(V$1&amp;"|"&amp;(ROW()-1),Registre!$AA$2:$AA$1999,0)),"")</f>
        <v/>
      </c>
    </row>
    <row r="498">
      <c r="O498">
        <f>IFERROR(INDEX(Registre!$B$2:$B$1999,MATCH(O$1&amp;"|"&amp;(ROW()-1),Registre!$AA$2:$AA$1999,0)),"")</f>
        <v/>
      </c>
      <c r="P498">
        <f>IFERROR(INDEX(Registre!$B$2:$B$1999,MATCH(P$1&amp;"|"&amp;(ROW()-1),Registre!$AA$2:$AA$1999,0)),"")</f>
        <v/>
      </c>
      <c r="Q498">
        <f>IFERROR(INDEX(Registre!$B$2:$B$1999,MATCH(Q$1&amp;"|"&amp;(ROW()-1),Registre!$AA$2:$AA$1999,0)),"")</f>
        <v/>
      </c>
      <c r="R498">
        <f>IFERROR(INDEX(Registre!$B$2:$B$1999,MATCH(R$1&amp;"|"&amp;(ROW()-1),Registre!$AA$2:$AA$1999,0)),"")</f>
        <v/>
      </c>
      <c r="S498">
        <f>IFERROR(INDEX(Registre!$B$2:$B$1999,MATCH(S$1&amp;"|"&amp;(ROW()-1),Registre!$AA$2:$AA$1999,0)),"")</f>
        <v/>
      </c>
      <c r="T498">
        <f>IFERROR(INDEX(Registre!$B$2:$B$1999,MATCH(T$1&amp;"|"&amp;(ROW()-1),Registre!$AA$2:$AA$1999,0)),"")</f>
        <v/>
      </c>
      <c r="U498">
        <f>IFERROR(INDEX(Registre!$B$2:$B$1999,MATCH(U$1&amp;"|"&amp;(ROW()-1),Registre!$AA$2:$AA$1999,0)),"")</f>
        <v/>
      </c>
      <c r="V498">
        <f>IFERROR(INDEX(Registre!$B$2:$B$1999,MATCH(V$1&amp;"|"&amp;(ROW()-1),Registre!$AA$2:$AA$1999,0)),"")</f>
        <v/>
      </c>
    </row>
    <row r="499">
      <c r="O499">
        <f>IFERROR(INDEX(Registre!$B$2:$B$1999,MATCH(O$1&amp;"|"&amp;(ROW()-1),Registre!$AA$2:$AA$1999,0)),"")</f>
        <v/>
      </c>
      <c r="P499">
        <f>IFERROR(INDEX(Registre!$B$2:$B$1999,MATCH(P$1&amp;"|"&amp;(ROW()-1),Registre!$AA$2:$AA$1999,0)),"")</f>
        <v/>
      </c>
      <c r="Q499">
        <f>IFERROR(INDEX(Registre!$B$2:$B$1999,MATCH(Q$1&amp;"|"&amp;(ROW()-1),Registre!$AA$2:$AA$1999,0)),"")</f>
        <v/>
      </c>
      <c r="R499">
        <f>IFERROR(INDEX(Registre!$B$2:$B$1999,MATCH(R$1&amp;"|"&amp;(ROW()-1),Registre!$AA$2:$AA$1999,0)),"")</f>
        <v/>
      </c>
      <c r="S499">
        <f>IFERROR(INDEX(Registre!$B$2:$B$1999,MATCH(S$1&amp;"|"&amp;(ROW()-1),Registre!$AA$2:$AA$1999,0)),"")</f>
        <v/>
      </c>
      <c r="T499">
        <f>IFERROR(INDEX(Registre!$B$2:$B$1999,MATCH(T$1&amp;"|"&amp;(ROW()-1),Registre!$AA$2:$AA$1999,0)),"")</f>
        <v/>
      </c>
      <c r="U499">
        <f>IFERROR(INDEX(Registre!$B$2:$B$1999,MATCH(U$1&amp;"|"&amp;(ROW()-1),Registre!$AA$2:$AA$1999,0)),"")</f>
        <v/>
      </c>
      <c r="V499">
        <f>IFERROR(INDEX(Registre!$B$2:$B$1999,MATCH(V$1&amp;"|"&amp;(ROW()-1),Registre!$AA$2:$AA$1999,0)),"")</f>
        <v/>
      </c>
    </row>
    <row r="500">
      <c r="O500">
        <f>IFERROR(INDEX(Registre!$B$2:$B$1999,MATCH(O$1&amp;"|"&amp;(ROW()-1),Registre!$AA$2:$AA$1999,0)),"")</f>
        <v/>
      </c>
      <c r="P500">
        <f>IFERROR(INDEX(Registre!$B$2:$B$1999,MATCH(P$1&amp;"|"&amp;(ROW()-1),Registre!$AA$2:$AA$1999,0)),"")</f>
        <v/>
      </c>
      <c r="Q500">
        <f>IFERROR(INDEX(Registre!$B$2:$B$1999,MATCH(Q$1&amp;"|"&amp;(ROW()-1),Registre!$AA$2:$AA$1999,0)),"")</f>
        <v/>
      </c>
      <c r="R500">
        <f>IFERROR(INDEX(Registre!$B$2:$B$1999,MATCH(R$1&amp;"|"&amp;(ROW()-1),Registre!$AA$2:$AA$1999,0)),"")</f>
        <v/>
      </c>
      <c r="S500">
        <f>IFERROR(INDEX(Registre!$B$2:$B$1999,MATCH(S$1&amp;"|"&amp;(ROW()-1),Registre!$AA$2:$AA$1999,0)),"")</f>
        <v/>
      </c>
      <c r="T500">
        <f>IFERROR(INDEX(Registre!$B$2:$B$1999,MATCH(T$1&amp;"|"&amp;(ROW()-1),Registre!$AA$2:$AA$1999,0)),"")</f>
        <v/>
      </c>
      <c r="U500">
        <f>IFERROR(INDEX(Registre!$B$2:$B$1999,MATCH(U$1&amp;"|"&amp;(ROW()-1),Registre!$AA$2:$AA$1999,0)),"")</f>
        <v/>
      </c>
      <c r="V500">
        <f>IFERROR(INDEX(Registre!$B$2:$B$1999,MATCH(V$1&amp;"|"&amp;(ROW()-1),Registre!$AA$2:$AA$1999,0)),"")</f>
        <v/>
      </c>
    </row>
    <row r="501">
      <c r="O501">
        <f>IFERROR(INDEX(Registre!$B$2:$B$1999,MATCH(O$1&amp;"|"&amp;(ROW()-1),Registre!$AA$2:$AA$1999,0)),"")</f>
        <v/>
      </c>
      <c r="P501">
        <f>IFERROR(INDEX(Registre!$B$2:$B$1999,MATCH(P$1&amp;"|"&amp;(ROW()-1),Registre!$AA$2:$AA$1999,0)),"")</f>
        <v/>
      </c>
      <c r="Q501">
        <f>IFERROR(INDEX(Registre!$B$2:$B$1999,MATCH(Q$1&amp;"|"&amp;(ROW()-1),Registre!$AA$2:$AA$1999,0)),"")</f>
        <v/>
      </c>
      <c r="R501">
        <f>IFERROR(INDEX(Registre!$B$2:$B$1999,MATCH(R$1&amp;"|"&amp;(ROW()-1),Registre!$AA$2:$AA$1999,0)),"")</f>
        <v/>
      </c>
      <c r="S501">
        <f>IFERROR(INDEX(Registre!$B$2:$B$1999,MATCH(S$1&amp;"|"&amp;(ROW()-1),Registre!$AA$2:$AA$1999,0)),"")</f>
        <v/>
      </c>
      <c r="T501">
        <f>IFERROR(INDEX(Registre!$B$2:$B$1999,MATCH(T$1&amp;"|"&amp;(ROW()-1),Registre!$AA$2:$AA$1999,0)),"")</f>
        <v/>
      </c>
      <c r="U501">
        <f>IFERROR(INDEX(Registre!$B$2:$B$1999,MATCH(U$1&amp;"|"&amp;(ROW()-1),Registre!$AA$2:$AA$1999,0)),"")</f>
        <v/>
      </c>
      <c r="V501">
        <f>IFERROR(INDEX(Registre!$B$2:$B$1999,MATCH(V$1&amp;"|"&amp;(ROW()-1),Registre!$AA$2:$AA$1999,0)),"")</f>
        <v/>
      </c>
    </row>
  </sheetData>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E319"/>
  <sheetViews>
    <sheetView zoomScaleNormal="100" workbookViewId="0">
      <pane ySplit="1" topLeftCell="A32" activePane="bottomLeft" state="frozen"/>
      <selection pane="bottomLeft" activeCell="A1" sqref="A1"/>
    </sheetView>
  </sheetViews>
  <sheetFormatPr baseColWidth="8" defaultColWidth="8.7109375" defaultRowHeight="15"/>
  <cols>
    <col width="22" customWidth="1" min="1" max="1"/>
    <col width="10" customWidth="1" min="2" max="2"/>
    <col width="20" customWidth="1" min="3" max="3"/>
    <col width="60" customWidth="1" min="4" max="5"/>
  </cols>
  <sheetData>
    <row r="1">
      <c r="A1" s="35" t="inlineStr">
        <is>
          <t>Feuille</t>
        </is>
      </c>
      <c r="B1" s="35" t="inlineStr">
        <is>
          <t>Cellule</t>
        </is>
      </c>
      <c r="C1" s="35" t="inlineStr">
        <is>
          <t>Champ</t>
        </is>
      </c>
      <c r="D1" s="35" t="inlineStr">
        <is>
          <t>Ancienne valeur</t>
        </is>
      </c>
      <c r="E1" s="35" t="inlineStr">
        <is>
          <t>Nouvelle valeur</t>
        </is>
      </c>
    </row>
    <row r="2" ht="30" customHeight="1">
      <c r="A2" s="41" t="inlineStr">
        <is>
          <t>Registre</t>
        </is>
      </c>
      <c r="B2" s="41" t="inlineStr">
        <is>
          <t>A2</t>
        </is>
      </c>
      <c r="C2" s="41" t="inlineStr">
        <is>
          <t>Type</t>
        </is>
      </c>
      <c r="D2" s="42" t="inlineStr">
        <is>
          <t xml:space="preserve">Relevé Topographique pré-construction
 </t>
        </is>
      </c>
      <c r="E2" s="41" t="inlineStr">
        <is>
          <t>Relevé topographique</t>
        </is>
      </c>
    </row>
    <row r="3" ht="30" customHeight="1">
      <c r="A3" s="41" t="inlineStr">
        <is>
          <t>Registre</t>
        </is>
      </c>
      <c r="B3" s="41" t="inlineStr">
        <is>
          <t>A3</t>
        </is>
      </c>
      <c r="C3" s="41" t="inlineStr">
        <is>
          <t>Type</t>
        </is>
      </c>
      <c r="D3" s="42" t="inlineStr">
        <is>
          <t xml:space="preserve">Inspection piste de travail 
 </t>
        </is>
      </c>
      <c r="E3" s="41" t="inlineStr">
        <is>
          <t>Piste de travail</t>
        </is>
      </c>
    </row>
    <row r="4" ht="30" customHeight="1">
      <c r="A4" s="41" t="inlineStr">
        <is>
          <t>Registre</t>
        </is>
      </c>
      <c r="B4" s="41" t="inlineStr">
        <is>
          <t>A4</t>
        </is>
      </c>
      <c r="C4" s="41" t="inlineStr">
        <is>
          <t>Type</t>
        </is>
      </c>
      <c r="D4" s="42" t="inlineStr">
        <is>
          <t xml:space="preserve">Relevé Topographique pré-construction      
      </t>
        </is>
      </c>
      <c r="E4" s="41" t="inlineStr">
        <is>
          <t>Relevé topographique</t>
        </is>
      </c>
    </row>
    <row r="5" ht="30" customHeight="1">
      <c r="A5" s="41" t="inlineStr">
        <is>
          <t>Registre</t>
        </is>
      </c>
      <c r="B5" s="41" t="inlineStr">
        <is>
          <t>K4</t>
        </is>
      </c>
      <c r="C5" s="41" t="inlineStr">
        <is>
          <t>PK début</t>
        </is>
      </c>
      <c r="D5" s="42" t="inlineStr">
        <is>
          <t>pk (12+200 Au 16+300 )
      (19+450 Au 24+730 )</t>
        </is>
      </c>
      <c r="E5" s="42" t="inlineStr">
        <is>
          <t>pk (12+200 Au 16+300 )
(19+450 Au 24+730 )</t>
        </is>
      </c>
    </row>
    <row r="6" ht="30" customHeight="1">
      <c r="A6" s="41" t="inlineStr">
        <is>
          <t>Registre</t>
        </is>
      </c>
      <c r="B6" s="41" t="inlineStr">
        <is>
          <t>A5</t>
        </is>
      </c>
      <c r="C6" s="41" t="inlineStr">
        <is>
          <t>Type</t>
        </is>
      </c>
      <c r="D6" s="42" t="inlineStr">
        <is>
          <t xml:space="preserve">piste de travail 
</t>
        </is>
      </c>
      <c r="E6" s="41" t="inlineStr">
        <is>
          <t>Piste de travail</t>
        </is>
      </c>
    </row>
    <row r="7" ht="30" customHeight="1">
      <c r="A7" s="41" t="inlineStr">
        <is>
          <t>Registre</t>
        </is>
      </c>
      <c r="B7" s="41" t="inlineStr">
        <is>
          <t>A6</t>
        </is>
      </c>
      <c r="C7" s="41" t="inlineStr">
        <is>
          <t>Type</t>
        </is>
      </c>
      <c r="D7" s="42" t="inlineStr">
        <is>
          <t xml:space="preserve"> piste de travail 
</t>
        </is>
      </c>
      <c r="E7" s="41" t="inlineStr">
        <is>
          <t>Piste de travail</t>
        </is>
      </c>
    </row>
    <row r="8" ht="30" customHeight="1">
      <c r="A8" s="41" t="inlineStr">
        <is>
          <t>Registre</t>
        </is>
      </c>
      <c r="B8" s="41" t="inlineStr">
        <is>
          <t>A7</t>
        </is>
      </c>
      <c r="C8" s="41" t="inlineStr">
        <is>
          <t>Type</t>
        </is>
      </c>
      <c r="D8" s="42" t="inlineStr">
        <is>
          <t xml:space="preserve"> piste de travail 
 </t>
        </is>
      </c>
      <c r="E8" s="41" t="inlineStr">
        <is>
          <t>Piste de travail</t>
        </is>
      </c>
    </row>
    <row r="9" ht="30" customHeight="1">
      <c r="A9" s="41" t="inlineStr">
        <is>
          <t>Registre</t>
        </is>
      </c>
      <c r="B9" s="41" t="inlineStr">
        <is>
          <t>A8</t>
        </is>
      </c>
      <c r="C9" s="41" t="inlineStr">
        <is>
          <t>Type</t>
        </is>
      </c>
      <c r="D9" s="42" t="inlineStr">
        <is>
          <t xml:space="preserve">piste de travail  
</t>
        </is>
      </c>
      <c r="E9" s="41" t="inlineStr">
        <is>
          <t>Piste de travail</t>
        </is>
      </c>
    </row>
    <row r="10" ht="30" customHeight="1">
      <c r="A10" s="41" t="inlineStr">
        <is>
          <t>Registre</t>
        </is>
      </c>
      <c r="B10" s="41" t="inlineStr">
        <is>
          <t>A9</t>
        </is>
      </c>
      <c r="C10" s="41" t="inlineStr">
        <is>
          <t>Type</t>
        </is>
      </c>
      <c r="D10" s="42" t="inlineStr">
        <is>
          <t xml:space="preserve">piste de travail ISW-CPF
</t>
        </is>
      </c>
      <c r="E10" s="41" t="inlineStr">
        <is>
          <t>Piste de travail</t>
        </is>
      </c>
    </row>
    <row r="11" ht="30" customHeight="1">
      <c r="A11" s="41" t="inlineStr">
        <is>
          <t>Registre</t>
        </is>
      </c>
      <c r="B11" s="41" t="inlineStr">
        <is>
          <t>A10</t>
        </is>
      </c>
      <c r="C11" s="41" t="inlineStr">
        <is>
          <t>Type</t>
        </is>
      </c>
      <c r="D11" s="42" t="inlineStr">
        <is>
          <t xml:space="preserve">Relevé Topographique pré-construction           
     </t>
        </is>
      </c>
      <c r="E11" s="41" t="inlineStr">
        <is>
          <t>Relevé topographique</t>
        </is>
      </c>
    </row>
    <row r="12" ht="30" customHeight="1">
      <c r="A12" s="41" t="inlineStr">
        <is>
          <t>Registre</t>
        </is>
      </c>
      <c r="B12" s="41" t="inlineStr">
        <is>
          <t>K10</t>
        </is>
      </c>
      <c r="C12" s="41" t="inlineStr">
        <is>
          <t>PK début</t>
        </is>
      </c>
      <c r="D12" s="42" t="inlineStr">
        <is>
          <t xml:space="preserve"> pk (21+211 Au 22+100 )
(22+130 Au 22+230 )</t>
        </is>
      </c>
      <c r="E12" s="42" t="inlineStr">
        <is>
          <t>pk (21+211 Au 22+100 )
(22+130 Au 22+230 )</t>
        </is>
      </c>
    </row>
    <row r="13" ht="30" customHeight="1">
      <c r="A13" s="41" t="inlineStr">
        <is>
          <t>Registre</t>
        </is>
      </c>
      <c r="B13" s="41" t="inlineStr">
        <is>
          <t>A11</t>
        </is>
      </c>
      <c r="C13" s="41" t="inlineStr">
        <is>
          <t>Type</t>
        </is>
      </c>
      <c r="D13" s="42" t="inlineStr">
        <is>
          <t xml:space="preserve"> piste de travail 
</t>
        </is>
      </c>
      <c r="E13" s="41" t="inlineStr">
        <is>
          <t>Piste de travail</t>
        </is>
      </c>
    </row>
    <row r="14" ht="30" customHeight="1">
      <c r="A14" s="41" t="inlineStr">
        <is>
          <t>Registre</t>
        </is>
      </c>
      <c r="B14" s="41" t="inlineStr">
        <is>
          <t>K11</t>
        </is>
      </c>
      <c r="C14" s="41" t="inlineStr">
        <is>
          <t>PK début</t>
        </is>
      </c>
      <c r="D14" s="42" t="inlineStr">
        <is>
          <t xml:space="preserve"> PK( 21+200 Au 22+100 )
(22+130 Au 22+230 )</t>
        </is>
      </c>
      <c r="E14" s="42" t="inlineStr">
        <is>
          <t>PK( 21+200 Au 22+100 )
(22+130 Au 22+230 )</t>
        </is>
      </c>
    </row>
    <row r="15" ht="30" customHeight="1">
      <c r="A15" s="41" t="inlineStr">
        <is>
          <t>Registre</t>
        </is>
      </c>
      <c r="B15" s="41" t="inlineStr">
        <is>
          <t>A12</t>
        </is>
      </c>
      <c r="C15" s="41" t="inlineStr">
        <is>
          <t>Type</t>
        </is>
      </c>
      <c r="D15" s="42" t="inlineStr">
        <is>
          <t xml:space="preserve">piste de travail                         
  </t>
        </is>
      </c>
      <c r="E15" s="41" t="inlineStr">
        <is>
          <t>Piste de travail</t>
        </is>
      </c>
    </row>
    <row r="16" ht="30" customHeight="1">
      <c r="A16" s="41" t="inlineStr">
        <is>
          <t>Registre</t>
        </is>
      </c>
      <c r="B16" s="41" t="inlineStr">
        <is>
          <t>K12</t>
        </is>
      </c>
      <c r="C16" s="41" t="inlineStr">
        <is>
          <t>PK début</t>
        </is>
      </c>
      <c r="D16" s="42" t="inlineStr">
        <is>
          <t xml:space="preserve"> PK( 22+300 Au 22+850 )(22+900 Au 23+250 )
(23+300 Au 23+350)</t>
        </is>
      </c>
      <c r="E16" s="42" t="inlineStr">
        <is>
          <t>PK( 22+300 Au 22+850 )(22+900 Au 23+250 )
(23+300 Au 23+350)</t>
        </is>
      </c>
    </row>
    <row r="17" ht="30" customHeight="1">
      <c r="A17" s="41" t="inlineStr">
        <is>
          <t>Registre</t>
        </is>
      </c>
      <c r="B17" s="41" t="inlineStr">
        <is>
          <t>A13</t>
        </is>
      </c>
      <c r="C17" s="41" t="inlineStr">
        <is>
          <t>Type</t>
        </is>
      </c>
      <c r="D17" s="42" t="inlineStr">
        <is>
          <t xml:space="preserve"> piste de travail ISW-CPF
</t>
        </is>
      </c>
      <c r="E17" s="41" t="inlineStr">
        <is>
          <t>Piste de travail</t>
        </is>
      </c>
    </row>
    <row r="18" ht="30" customHeight="1">
      <c r="A18" s="41" t="inlineStr">
        <is>
          <t>Registre</t>
        </is>
      </c>
      <c r="B18" s="41" t="inlineStr">
        <is>
          <t>A14</t>
        </is>
      </c>
      <c r="C18" s="41" t="inlineStr">
        <is>
          <t>Type</t>
        </is>
      </c>
      <c r="D18" s="42" t="inlineStr">
        <is>
          <t xml:space="preserve">Relevé Topographique pré-construction             
  </t>
        </is>
      </c>
      <c r="E18" s="41" t="inlineStr">
        <is>
          <t>Relevé topographique</t>
        </is>
      </c>
    </row>
    <row r="19">
      <c r="A19" s="41" t="inlineStr">
        <is>
          <t>Registre</t>
        </is>
      </c>
      <c r="B19" s="41" t="inlineStr">
        <is>
          <t>K14</t>
        </is>
      </c>
      <c r="C19" s="41" t="inlineStr">
        <is>
          <t>PK début</t>
        </is>
      </c>
      <c r="D19" s="41" t="inlineStr">
        <is>
          <t xml:space="preserve"> pk (16+300 Au 18+650 )</t>
        </is>
      </c>
      <c r="E19" s="41" t="inlineStr">
        <is>
          <t>pk (16+300 Au 18+650 )</t>
        </is>
      </c>
    </row>
    <row r="20" ht="30" customHeight="1">
      <c r="A20" s="41" t="inlineStr">
        <is>
          <t>Registre</t>
        </is>
      </c>
      <c r="B20" s="41" t="inlineStr">
        <is>
          <t>A15</t>
        </is>
      </c>
      <c r="C20" s="41" t="inlineStr">
        <is>
          <t>Type</t>
        </is>
      </c>
      <c r="D20" s="42" t="inlineStr">
        <is>
          <t xml:space="preserve"> piste de travail 
</t>
        </is>
      </c>
      <c r="E20" s="41" t="inlineStr">
        <is>
          <t>Piste de travail</t>
        </is>
      </c>
    </row>
    <row r="21" ht="30" customHeight="1">
      <c r="A21" s="41" t="inlineStr">
        <is>
          <t>Registre</t>
        </is>
      </c>
      <c r="B21" s="41" t="inlineStr">
        <is>
          <t>A16</t>
        </is>
      </c>
      <c r="C21" s="41" t="inlineStr">
        <is>
          <t>Type</t>
        </is>
      </c>
      <c r="D21" s="42" t="inlineStr">
        <is>
          <t xml:space="preserve">Inspection piste de travail ISW-CPF
</t>
        </is>
      </c>
      <c r="E21" s="41" t="inlineStr">
        <is>
          <t>Piste de travail</t>
        </is>
      </c>
    </row>
    <row r="22" ht="30" customHeight="1">
      <c r="A22" s="41" t="inlineStr">
        <is>
          <t>Registre</t>
        </is>
      </c>
      <c r="B22" s="41" t="inlineStr">
        <is>
          <t>A17</t>
        </is>
      </c>
      <c r="C22" s="41" t="inlineStr">
        <is>
          <t>Type</t>
        </is>
      </c>
      <c r="D22" s="42" t="inlineStr">
        <is>
          <t xml:space="preserve"> tranchée 
</t>
        </is>
      </c>
      <c r="E22" s="41" t="inlineStr">
        <is>
          <t>Ouverture de la tranchée</t>
        </is>
      </c>
    </row>
    <row r="23" ht="30" customHeight="1">
      <c r="A23" s="41" t="inlineStr">
        <is>
          <t>Registre</t>
        </is>
      </c>
      <c r="B23" s="41" t="inlineStr">
        <is>
          <t>A18</t>
        </is>
      </c>
      <c r="C23" s="41" t="inlineStr">
        <is>
          <t>Type</t>
        </is>
      </c>
      <c r="D23" s="42" t="inlineStr">
        <is>
          <t xml:space="preserve"> tranchée 
</t>
        </is>
      </c>
      <c r="E23" s="41" t="inlineStr">
        <is>
          <t>Ouverture de la tranchée</t>
        </is>
      </c>
    </row>
    <row r="24" ht="30" customHeight="1">
      <c r="A24" s="41" t="inlineStr">
        <is>
          <t>Registre</t>
        </is>
      </c>
      <c r="B24" s="41" t="inlineStr">
        <is>
          <t>A19</t>
        </is>
      </c>
      <c r="C24" s="41" t="inlineStr">
        <is>
          <t>Type</t>
        </is>
      </c>
      <c r="D24" s="42" t="inlineStr">
        <is>
          <t xml:space="preserve">Relevé Topographique pré-construction 
</t>
        </is>
      </c>
      <c r="E24" s="41" t="inlineStr">
        <is>
          <t>Relevé topographique</t>
        </is>
      </c>
    </row>
    <row r="25">
      <c r="A25" s="41" t="inlineStr">
        <is>
          <t>Registre</t>
        </is>
      </c>
      <c r="B25" s="41" t="inlineStr">
        <is>
          <t>K19</t>
        </is>
      </c>
      <c r="C25" s="41" t="inlineStr">
        <is>
          <t>PK début</t>
        </is>
      </c>
      <c r="D25" s="41" t="inlineStr">
        <is>
          <t xml:space="preserve"> pk (10+687 Au 12+053 )</t>
        </is>
      </c>
      <c r="E25" s="41" t="inlineStr">
        <is>
          <t>pk (10+687 Au 12+053 )</t>
        </is>
      </c>
    </row>
    <row r="26" ht="30" customHeight="1">
      <c r="A26" s="41" t="inlineStr">
        <is>
          <t>Registre</t>
        </is>
      </c>
      <c r="B26" s="41" t="inlineStr">
        <is>
          <t>A20</t>
        </is>
      </c>
      <c r="C26" s="41" t="inlineStr">
        <is>
          <t>Type</t>
        </is>
      </c>
      <c r="D26" s="42" t="inlineStr">
        <is>
          <t xml:space="preserve">Relevé Topographique pré-construction             
    </t>
        </is>
      </c>
      <c r="E26" s="41" t="inlineStr">
        <is>
          <t>Relevé topographique</t>
        </is>
      </c>
    </row>
    <row r="27" ht="30" customHeight="1">
      <c r="A27" s="41" t="inlineStr">
        <is>
          <t>Registre</t>
        </is>
      </c>
      <c r="B27" s="41" t="inlineStr">
        <is>
          <t>A21</t>
        </is>
      </c>
      <c r="C27" s="41" t="inlineStr">
        <is>
          <t>Type</t>
        </is>
      </c>
      <c r="D27" s="42" t="inlineStr">
        <is>
          <t xml:space="preserve">Relevé Topographique pré-construction ISW/CPF           
         </t>
        </is>
      </c>
      <c r="E27" s="41" t="inlineStr">
        <is>
          <t>Relevé topographique</t>
        </is>
      </c>
    </row>
    <row r="28" ht="45" customHeight="1">
      <c r="A28" s="41" t="inlineStr">
        <is>
          <t>Registre</t>
        </is>
      </c>
      <c r="B28" s="41" t="inlineStr">
        <is>
          <t>A22</t>
        </is>
      </c>
      <c r="C28" s="41" t="inlineStr">
        <is>
          <t>Type</t>
        </is>
      </c>
      <c r="D28" s="42" t="inlineStr">
        <is>
          <t xml:space="preserve"> tranchée 
</t>
        </is>
      </c>
      <c r="E28" s="41" t="inlineStr">
        <is>
          <t>Ouverture de la tranchée</t>
        </is>
      </c>
    </row>
    <row r="29" ht="30" customHeight="1">
      <c r="A29" s="41" t="inlineStr">
        <is>
          <t>Registre</t>
        </is>
      </c>
      <c r="B29" s="41" t="inlineStr">
        <is>
          <t>K22</t>
        </is>
      </c>
      <c r="C29" s="41" t="inlineStr">
        <is>
          <t>PK début</t>
        </is>
      </c>
      <c r="D29" s="42" t="inlineStr">
        <is>
          <t>(   24+110 au 24+180 ) 
 (  24+190 au  24+360 )</t>
        </is>
      </c>
      <c r="E29" s="42" t="inlineStr">
        <is>
          <t>( 24+110 au 24+180 )
( 24+190 au 24+360 )</t>
        </is>
      </c>
    </row>
    <row r="30" ht="30" customHeight="1">
      <c r="A30" s="41" t="inlineStr">
        <is>
          <t>Registre</t>
        </is>
      </c>
      <c r="B30" s="41" t="inlineStr">
        <is>
          <t>A23</t>
        </is>
      </c>
      <c r="C30" s="41" t="inlineStr">
        <is>
          <t>Type</t>
        </is>
      </c>
      <c r="D30" s="42" t="inlineStr">
        <is>
          <t xml:space="preserve">piste de travail 
</t>
        </is>
      </c>
      <c r="E30" s="41" t="inlineStr">
        <is>
          <t>Piste de travail</t>
        </is>
      </c>
    </row>
    <row r="31" ht="30" customHeight="1">
      <c r="A31" s="41" t="inlineStr">
        <is>
          <t>Registre</t>
        </is>
      </c>
      <c r="B31" s="41" t="inlineStr">
        <is>
          <t>A24</t>
        </is>
      </c>
      <c r="C31" s="41" t="inlineStr">
        <is>
          <t>Type</t>
        </is>
      </c>
      <c r="D31" s="42" t="inlineStr">
        <is>
          <t xml:space="preserve"> piste de travail 
</t>
        </is>
      </c>
      <c r="E31" s="41" t="inlineStr">
        <is>
          <t>Piste de travail</t>
        </is>
      </c>
    </row>
    <row r="32" ht="30" customHeight="1">
      <c r="A32" s="41" t="inlineStr">
        <is>
          <t>Registre</t>
        </is>
      </c>
      <c r="B32" s="41" t="inlineStr">
        <is>
          <t>K24</t>
        </is>
      </c>
      <c r="C32" s="41" t="inlineStr">
        <is>
          <t>PK début</t>
        </is>
      </c>
      <c r="D32" s="42" t="inlineStr">
        <is>
          <t>PK( 9+470 Au 9+700 ) 
( 10+720 Au 10+580 )</t>
        </is>
      </c>
      <c r="E32" s="42" t="inlineStr">
        <is>
          <t>PK( 9+470 Au 9+700 )
( 10+720 Au 10+580 )</t>
        </is>
      </c>
    </row>
    <row r="33" ht="30" customHeight="1">
      <c r="A33" s="41" t="inlineStr">
        <is>
          <t>Registre</t>
        </is>
      </c>
      <c r="B33" s="41" t="inlineStr">
        <is>
          <t>A25</t>
        </is>
      </c>
      <c r="C33" s="41" t="inlineStr">
        <is>
          <t>Type</t>
        </is>
      </c>
      <c r="D33" s="42" t="inlineStr">
        <is>
          <t xml:space="preserve"> tranchée 
</t>
        </is>
      </c>
      <c r="E33" s="41" t="inlineStr">
        <is>
          <t>Ouverture de la tranchée</t>
        </is>
      </c>
    </row>
    <row r="34" ht="30" customHeight="1">
      <c r="A34" s="41" t="inlineStr">
        <is>
          <t>Registre</t>
        </is>
      </c>
      <c r="B34" s="41" t="inlineStr">
        <is>
          <t>K25</t>
        </is>
      </c>
      <c r="C34" s="41" t="inlineStr">
        <is>
          <t>PK début</t>
        </is>
      </c>
      <c r="D34" s="42" t="inlineStr">
        <is>
          <t xml:space="preserve">PK( 24+180 Au 24+190) 
      ( 24+360 Au 24+680 ) </t>
        </is>
      </c>
      <c r="E34" s="42" t="inlineStr">
        <is>
          <t>PK( 24+180 Au 24+190)
( 24+360 Au 24+680 )</t>
        </is>
      </c>
    </row>
    <row r="35" ht="30" customHeight="1">
      <c r="A35" s="41" t="inlineStr">
        <is>
          <t>Registre</t>
        </is>
      </c>
      <c r="B35" s="41" t="inlineStr">
        <is>
          <t>A26</t>
        </is>
      </c>
      <c r="C35" s="41" t="inlineStr">
        <is>
          <t>Type</t>
        </is>
      </c>
      <c r="D35" s="42" t="inlineStr">
        <is>
          <t xml:space="preserve"> piste de travail 
</t>
        </is>
      </c>
      <c r="E35" s="41" t="inlineStr">
        <is>
          <t>Piste de travail</t>
        </is>
      </c>
    </row>
    <row r="36">
      <c r="A36" s="41" t="inlineStr">
        <is>
          <t>Registre</t>
        </is>
      </c>
      <c r="B36" s="41" t="inlineStr">
        <is>
          <t>K26</t>
        </is>
      </c>
      <c r="C36" s="41" t="inlineStr">
        <is>
          <t>PK début</t>
        </is>
      </c>
      <c r="D36" s="41" t="inlineStr">
        <is>
          <t xml:space="preserve">PK( 10+200 Au 10+580 ) </t>
        </is>
      </c>
      <c r="E36" s="41" t="inlineStr">
        <is>
          <t>PK( 10+200 Au 10+580 )</t>
        </is>
      </c>
    </row>
    <row r="37" ht="30" customHeight="1">
      <c r="A37" s="41" t="inlineStr">
        <is>
          <t>Registre</t>
        </is>
      </c>
      <c r="B37" s="41" t="inlineStr">
        <is>
          <t>A27</t>
        </is>
      </c>
      <c r="C37" s="41" t="inlineStr">
        <is>
          <t>Type</t>
        </is>
      </c>
      <c r="D37" s="42" t="inlineStr">
        <is>
          <t xml:space="preserve">tranchée 
</t>
        </is>
      </c>
      <c r="E37" s="41" t="inlineStr">
        <is>
          <t>Ouverture de la tranchée</t>
        </is>
      </c>
    </row>
    <row r="38" ht="30" customHeight="1">
      <c r="A38" s="41" t="inlineStr">
        <is>
          <t>Registre</t>
        </is>
      </c>
      <c r="B38" s="41" t="inlineStr">
        <is>
          <t>K27</t>
        </is>
      </c>
      <c r="C38" s="41" t="inlineStr">
        <is>
          <t>PK début</t>
        </is>
      </c>
      <c r="D38" s="42" t="inlineStr">
        <is>
          <t xml:space="preserve"> PK 23+ 000 AU PK 23+270
        23+290 AU PK 23+330)   </t>
        </is>
      </c>
      <c r="E38" s="42" t="inlineStr">
        <is>
          <t>PK 23+ 000 AU PK 23+270
23+290 AU PK 23+330)</t>
        </is>
      </c>
    </row>
    <row r="39">
      <c r="A39" s="41" t="inlineStr">
        <is>
          <t>Registre</t>
        </is>
      </c>
      <c r="B39" s="41" t="inlineStr">
        <is>
          <t>A28</t>
        </is>
      </c>
      <c r="C39" s="41" t="inlineStr">
        <is>
          <t>Type</t>
        </is>
      </c>
      <c r="D39" s="41" t="inlineStr">
        <is>
          <t xml:space="preserve"> tranchée                                           </t>
        </is>
      </c>
      <c r="E39" s="41" t="inlineStr">
        <is>
          <t>Ouverture de la tranchée</t>
        </is>
      </c>
    </row>
    <row r="40" ht="30" customHeight="1">
      <c r="A40" s="41" t="inlineStr">
        <is>
          <t>Registre</t>
        </is>
      </c>
      <c r="B40" s="41" t="inlineStr">
        <is>
          <t>K28</t>
        </is>
      </c>
      <c r="C40" s="41" t="inlineStr">
        <is>
          <t>PK début</t>
        </is>
      </c>
      <c r="D40" s="42" t="inlineStr">
        <is>
          <t xml:space="preserve"> 22+ 816 AU PK 23+000 
 22+237 AU PK 22+779</t>
        </is>
      </c>
      <c r="E40" s="42" t="inlineStr">
        <is>
          <t>22+ 816 AU PK 23+000
22+237 AU PK 22+779</t>
        </is>
      </c>
    </row>
    <row r="41">
      <c r="A41" s="41" t="inlineStr">
        <is>
          <t>Registre</t>
        </is>
      </c>
      <c r="B41" s="41" t="inlineStr">
        <is>
          <t>A29</t>
        </is>
      </c>
      <c r="C41" s="41" t="inlineStr">
        <is>
          <t>Type</t>
        </is>
      </c>
      <c r="D41" s="41" t="inlineStr">
        <is>
          <t xml:space="preserve">Relvé Topoghraphique </t>
        </is>
      </c>
      <c r="E41" s="41" t="inlineStr">
        <is>
          <t>Relevé topographique</t>
        </is>
      </c>
    </row>
    <row r="42">
      <c r="A42" s="41" t="inlineStr">
        <is>
          <t>Registre</t>
        </is>
      </c>
      <c r="B42" s="41" t="inlineStr">
        <is>
          <t>E29</t>
        </is>
      </c>
      <c r="C42" s="41" t="inlineStr">
        <is>
          <t>Ouvrage</t>
        </is>
      </c>
      <c r="D42" s="41" t="inlineStr">
        <is>
          <t xml:space="preserve"> ISB 302Z Vers MFD-ISB</t>
        </is>
      </c>
      <c r="E42" s="41" t="inlineStr">
        <is>
          <t>ISB 302Z Vers MFD-ISB</t>
        </is>
      </c>
    </row>
    <row r="43">
      <c r="A43" s="41" t="inlineStr">
        <is>
          <t>Registre</t>
        </is>
      </c>
      <c r="B43" s="41" t="inlineStr">
        <is>
          <t>A30</t>
        </is>
      </c>
      <c r="C43" s="41" t="inlineStr">
        <is>
          <t>Type</t>
        </is>
      </c>
      <c r="D43" s="41" t="inlineStr">
        <is>
          <t xml:space="preserve">Relvé Topoghraphique </t>
        </is>
      </c>
      <c r="E43" s="41" t="inlineStr">
        <is>
          <t>Relevé topographique</t>
        </is>
      </c>
    </row>
    <row r="44">
      <c r="A44" s="41" t="inlineStr">
        <is>
          <t>Registre</t>
        </is>
      </c>
      <c r="B44" s="41" t="inlineStr">
        <is>
          <t>A31</t>
        </is>
      </c>
      <c r="C44" s="41" t="inlineStr">
        <is>
          <t>Type</t>
        </is>
      </c>
      <c r="D44" s="41" t="inlineStr">
        <is>
          <t xml:space="preserve">Relvé Topoghraphique </t>
        </is>
      </c>
      <c r="E44" s="41" t="inlineStr">
        <is>
          <t>Relevé topographique</t>
        </is>
      </c>
    </row>
    <row r="45" ht="30" customHeight="1">
      <c r="A45" s="41" t="inlineStr">
        <is>
          <t>Registre</t>
        </is>
      </c>
      <c r="B45" s="41" t="inlineStr">
        <is>
          <t>A32</t>
        </is>
      </c>
      <c r="C45" s="41" t="inlineStr">
        <is>
          <t>Type</t>
        </is>
      </c>
      <c r="D45" s="42" t="inlineStr">
        <is>
          <t xml:space="preserve"> Tranchée                                     
</t>
        </is>
      </c>
      <c r="E45" s="41" t="inlineStr">
        <is>
          <t>Ouverture de la tranchée</t>
        </is>
      </c>
    </row>
    <row r="46">
      <c r="A46" s="41" t="inlineStr">
        <is>
          <t>Registre</t>
        </is>
      </c>
      <c r="B46" s="41" t="inlineStr">
        <is>
          <t>K32</t>
        </is>
      </c>
      <c r="C46" s="41" t="inlineStr">
        <is>
          <t>PK début</t>
        </is>
      </c>
      <c r="D46" s="41" t="inlineStr">
        <is>
          <t xml:space="preserve">  21+ 401 AU 21+550    21+600 au 22+250</t>
        </is>
      </c>
      <c r="E46" s="41" t="inlineStr">
        <is>
          <t>21+ 401 AU 21+550 21+600 au 22+250</t>
        </is>
      </c>
    </row>
    <row r="47" ht="30" customHeight="1">
      <c r="A47" s="41" t="inlineStr">
        <is>
          <t>Registre</t>
        </is>
      </c>
      <c r="B47" s="41" t="inlineStr">
        <is>
          <t>A33</t>
        </is>
      </c>
      <c r="C47" s="41" t="inlineStr">
        <is>
          <t>Type</t>
        </is>
      </c>
      <c r="D47" s="42" t="inlineStr">
        <is>
          <t xml:space="preserve">Piste de travail                        
</t>
        </is>
      </c>
      <c r="E47" s="41" t="inlineStr">
        <is>
          <t>Piste de travail</t>
        </is>
      </c>
    </row>
    <row r="48" ht="45" customHeight="1">
      <c r="A48" s="41" t="inlineStr">
        <is>
          <t>Registre</t>
        </is>
      </c>
      <c r="B48" s="41" t="inlineStr">
        <is>
          <t>K33</t>
        </is>
      </c>
      <c r="C48" s="41" t="inlineStr">
        <is>
          <t>PK début</t>
        </is>
      </c>
      <c r="D48" s="42" t="inlineStr">
        <is>
          <t xml:space="preserve">5+431 au 6+952 et 7+135 au 7+231            
   7+373 au 7+980 et 8+060 au 8+549 
</t>
        </is>
      </c>
      <c r="E48" s="42" t="inlineStr">
        <is>
          <t>5+431 au 6+952 et 7+135 au 7+231
7+373 au 7+980 et 8+060 au 8+549</t>
        </is>
      </c>
    </row>
    <row r="49">
      <c r="A49" s="41" t="inlineStr">
        <is>
          <t>Registre</t>
        </is>
      </c>
      <c r="B49" s="41" t="inlineStr">
        <is>
          <t>A34</t>
        </is>
      </c>
      <c r="C49" s="41" t="inlineStr">
        <is>
          <t>Type</t>
        </is>
      </c>
      <c r="D49" s="41" t="inlineStr">
        <is>
          <t xml:space="preserve">Piste de travail                         </t>
        </is>
      </c>
      <c r="E49" s="41" t="inlineStr">
        <is>
          <t>Piste de travail</t>
        </is>
      </c>
    </row>
    <row r="50">
      <c r="A50" s="41" t="inlineStr">
        <is>
          <t>Registre</t>
        </is>
      </c>
      <c r="B50" s="41" t="inlineStr">
        <is>
          <t>E34</t>
        </is>
      </c>
      <c r="C50" s="41" t="inlineStr">
        <is>
          <t>Ouvrage</t>
        </is>
      </c>
      <c r="D50" s="41" t="inlineStr">
        <is>
          <t xml:space="preserve">ISB-302  </t>
        </is>
      </c>
      <c r="E50" s="41" t="inlineStr">
        <is>
          <t>ISB-302</t>
        </is>
      </c>
    </row>
    <row r="51">
      <c r="A51" s="41" t="inlineStr">
        <is>
          <t>Registre</t>
        </is>
      </c>
      <c r="B51" s="41" t="inlineStr">
        <is>
          <t>K34</t>
        </is>
      </c>
      <c r="C51" s="41" t="inlineStr">
        <is>
          <t>PK début</t>
        </is>
      </c>
      <c r="D51" s="41" t="inlineStr">
        <is>
          <t xml:space="preserve">PK   0+000 au 0+650 </t>
        </is>
      </c>
      <c r="E51" s="41" t="inlineStr">
        <is>
          <t>PK 0+000 au 0+650</t>
        </is>
      </c>
    </row>
    <row r="52">
      <c r="A52" s="41" t="inlineStr">
        <is>
          <t>Registre</t>
        </is>
      </c>
      <c r="B52" s="41" t="inlineStr">
        <is>
          <t>A35</t>
        </is>
      </c>
      <c r="C52" s="41" t="inlineStr">
        <is>
          <t>Type</t>
        </is>
      </c>
      <c r="D52" s="41" t="inlineStr">
        <is>
          <t xml:space="preserve">Piste de travail                       </t>
        </is>
      </c>
      <c r="E52" s="41" t="inlineStr">
        <is>
          <t>Piste de travail</t>
        </is>
      </c>
    </row>
    <row r="53">
      <c r="A53" s="41" t="inlineStr">
        <is>
          <t>Registre</t>
        </is>
      </c>
      <c r="B53" s="41" t="inlineStr">
        <is>
          <t>E35</t>
        </is>
      </c>
      <c r="C53" s="41" t="inlineStr">
        <is>
          <t>Ouvrage</t>
        </is>
      </c>
      <c r="D53" s="41" t="inlineStr">
        <is>
          <t xml:space="preserve">ISB-303    </t>
        </is>
      </c>
      <c r="E53" s="41" t="inlineStr">
        <is>
          <t>ISB-303</t>
        </is>
      </c>
    </row>
    <row r="54">
      <c r="A54" s="41" t="inlineStr">
        <is>
          <t>Registre</t>
        </is>
      </c>
      <c r="B54" s="41" t="inlineStr">
        <is>
          <t>K35</t>
        </is>
      </c>
      <c r="C54" s="41" t="inlineStr">
        <is>
          <t>PK début</t>
        </is>
      </c>
      <c r="D54" s="41" t="inlineStr">
        <is>
          <t>PK   0+000 au 0+619</t>
        </is>
      </c>
      <c r="E54" s="41" t="inlineStr">
        <is>
          <t>PK 0+000 au 0+619</t>
        </is>
      </c>
    </row>
    <row r="55" ht="30" customHeight="1">
      <c r="A55" s="41" t="inlineStr">
        <is>
          <t>Registre</t>
        </is>
      </c>
      <c r="B55" s="41" t="inlineStr">
        <is>
          <t>A36</t>
        </is>
      </c>
      <c r="C55" s="41" t="inlineStr">
        <is>
          <t>Type</t>
        </is>
      </c>
      <c r="D55" s="42" t="inlineStr">
        <is>
          <t xml:space="preserve"> tranchée                                   
</t>
        </is>
      </c>
      <c r="E55" s="41" t="inlineStr">
        <is>
          <t>Ouverture de la tranchée</t>
        </is>
      </c>
    </row>
    <row r="56" ht="45" customHeight="1">
      <c r="A56" s="41" t="inlineStr">
        <is>
          <t>Registre</t>
        </is>
      </c>
      <c r="B56" s="41" t="inlineStr">
        <is>
          <t>K36</t>
        </is>
      </c>
      <c r="C56" s="41" t="inlineStr">
        <is>
          <t>PK début</t>
        </is>
      </c>
      <c r="D56" s="42" t="inlineStr">
        <is>
          <t xml:space="preserve">PK (7+ 800 AU 8+000 et  8+020 AU  9+170)   
       (9+ 710 AU 9+850 et  9+900 AU 10+800)  
              (11+ 430 AU 11+530 et  11+620 AU  11+850)  </t>
        </is>
      </c>
      <c r="E56" s="42" t="inlineStr">
        <is>
          <t>PK (7+ 800 AU 8+000 et 8+020 AU 9+170)
(9+ 710 AU 9+850 et 9+900 AU 10+800)
(11+ 430 AU 11+530 et 11+620 AU 11+850)</t>
        </is>
      </c>
    </row>
    <row r="57" ht="30" customHeight="1">
      <c r="A57" s="41" t="inlineStr">
        <is>
          <t>Registre</t>
        </is>
      </c>
      <c r="B57" s="41" t="inlineStr">
        <is>
          <t>A37</t>
        </is>
      </c>
      <c r="C57" s="41" t="inlineStr">
        <is>
          <t>Type</t>
        </is>
      </c>
      <c r="D57" s="42" t="inlineStr">
        <is>
          <t xml:space="preserve"> tranchée                                                    
</t>
        </is>
      </c>
      <c r="E57" s="41" t="inlineStr">
        <is>
          <t>Ouverture de la tranchée</t>
        </is>
      </c>
    </row>
    <row r="58" ht="30" customHeight="1">
      <c r="A58" s="41" t="inlineStr">
        <is>
          <t>Registre</t>
        </is>
      </c>
      <c r="B58" s="41" t="inlineStr">
        <is>
          <t>K37</t>
        </is>
      </c>
      <c r="C58" s="41" t="inlineStr">
        <is>
          <t>PK début</t>
        </is>
      </c>
      <c r="D58" s="42" t="inlineStr">
        <is>
          <t xml:space="preserve">PK 14+850 au 16+200    et 19+650 au 19+730                    
19+780 au 21+120 et   21+160 au 21+240    21+270 au 21+350    </t>
        </is>
      </c>
      <c r="E58" s="42" t="inlineStr">
        <is>
          <t>PK 14+850 au 16+200 et 19+650 au 19+730
19+780 au 21+120 et 21+160 au 21+240 21+270 au 21+350</t>
        </is>
      </c>
    </row>
    <row r="59">
      <c r="A59" s="41" t="inlineStr">
        <is>
          <t>Registre</t>
        </is>
      </c>
      <c r="B59" s="41" t="inlineStr">
        <is>
          <t>A38</t>
        </is>
      </c>
      <c r="C59" s="41" t="inlineStr">
        <is>
          <t>Type</t>
        </is>
      </c>
      <c r="D59" s="41" t="inlineStr">
        <is>
          <t xml:space="preserve">Piste de travail                </t>
        </is>
      </c>
      <c r="E59" s="41" t="inlineStr">
        <is>
          <t>Piste de travail</t>
        </is>
      </c>
    </row>
    <row r="60">
      <c r="A60" s="41" t="inlineStr">
        <is>
          <t>Registre</t>
        </is>
      </c>
      <c r="B60" s="41" t="inlineStr">
        <is>
          <t>E38</t>
        </is>
      </c>
      <c r="C60" s="41" t="inlineStr">
        <is>
          <t>Ouvrage</t>
        </is>
      </c>
      <c r="D60" s="41" t="inlineStr">
        <is>
          <t xml:space="preserve">ISB-304           </t>
        </is>
      </c>
      <c r="E60" s="41" t="inlineStr">
        <is>
          <t>ISB-304</t>
        </is>
      </c>
    </row>
    <row r="61">
      <c r="A61" s="41" t="inlineStr">
        <is>
          <t>Registre</t>
        </is>
      </c>
      <c r="B61" s="41" t="inlineStr">
        <is>
          <t>K38</t>
        </is>
      </c>
      <c r="C61" s="41" t="inlineStr">
        <is>
          <t>PK début</t>
        </is>
      </c>
      <c r="D61" s="41" t="inlineStr">
        <is>
          <t>PK   2+345 au 4+146</t>
        </is>
      </c>
      <c r="E61" s="41" t="inlineStr">
        <is>
          <t>PK 2+345 au 4+146</t>
        </is>
      </c>
    </row>
    <row r="62">
      <c r="A62" s="41" t="inlineStr">
        <is>
          <t>Registre</t>
        </is>
      </c>
      <c r="B62" s="41" t="inlineStr">
        <is>
          <t>A39</t>
        </is>
      </c>
      <c r="C62" s="41" t="inlineStr">
        <is>
          <t>Type</t>
        </is>
      </c>
      <c r="D62" s="41" t="inlineStr">
        <is>
          <t xml:space="preserve">Piste de travail                           </t>
        </is>
      </c>
      <c r="E62" s="41" t="inlineStr">
        <is>
          <t>Piste de travail</t>
        </is>
      </c>
    </row>
    <row r="63" ht="30" customHeight="1">
      <c r="A63" s="41" t="inlineStr">
        <is>
          <t>Registre</t>
        </is>
      </c>
      <c r="B63" s="41" t="inlineStr">
        <is>
          <t>K39</t>
        </is>
      </c>
      <c r="C63" s="41" t="inlineStr">
        <is>
          <t>PK début</t>
        </is>
      </c>
      <c r="D63" s="42" t="inlineStr">
        <is>
          <t xml:space="preserve">PK   9+297 au 9+584 et 9+864 au 10+314                          
       9+864 au 10+314 et 10+803 au 11+526  </t>
        </is>
      </c>
      <c r="E63" s="42" t="inlineStr">
        <is>
          <t>PK 9+297 au 9+584 et 9+864 au 10+314
9+864 au 10+314 et 10+803 au 11+526</t>
        </is>
      </c>
    </row>
    <row r="64">
      <c r="A64" s="41" t="inlineStr">
        <is>
          <t>Registre</t>
        </is>
      </c>
      <c r="B64" s="41" t="inlineStr">
        <is>
          <t>A40</t>
        </is>
      </c>
      <c r="C64" s="41" t="inlineStr">
        <is>
          <t>Type</t>
        </is>
      </c>
      <c r="D64" s="41" t="inlineStr">
        <is>
          <t xml:space="preserve">Relvé Topoghraphique de FLOWLINE                    </t>
        </is>
      </c>
      <c r="E64" s="41" t="inlineStr">
        <is>
          <t>Relevé topographique</t>
        </is>
      </c>
    </row>
    <row r="65">
      <c r="A65" s="41" t="inlineStr">
        <is>
          <t>Registre</t>
        </is>
      </c>
      <c r="B65" s="41" t="inlineStr">
        <is>
          <t>E40</t>
        </is>
      </c>
      <c r="C65" s="41" t="inlineStr">
        <is>
          <t>Ouvrage</t>
        </is>
      </c>
      <c r="D65" s="41" t="inlineStr">
        <is>
          <t xml:space="preserve">                MFD-ISB  Vers MFD-ISW</t>
        </is>
      </c>
      <c r="E65" s="41" t="inlineStr">
        <is>
          <t>MFD-ISB Vers MFD-ISW</t>
        </is>
      </c>
    </row>
    <row r="66" ht="30" customHeight="1">
      <c r="A66" s="41" t="inlineStr">
        <is>
          <t>Registre</t>
        </is>
      </c>
      <c r="B66" s="41" t="inlineStr">
        <is>
          <t>A41</t>
        </is>
      </c>
      <c r="C66" s="41" t="inlineStr">
        <is>
          <t>Type</t>
        </is>
      </c>
      <c r="D66" s="42" t="inlineStr">
        <is>
          <t xml:space="preserve">tranchée                                                                                                                       
</t>
        </is>
      </c>
      <c r="E66" s="41" t="inlineStr">
        <is>
          <t>Ouverture de la tranchée</t>
        </is>
      </c>
    </row>
    <row r="67" ht="30" customHeight="1">
      <c r="A67" s="41" t="inlineStr">
        <is>
          <t>Registre</t>
        </is>
      </c>
      <c r="B67" s="41" t="inlineStr">
        <is>
          <t>K41</t>
        </is>
      </c>
      <c r="C67" s="41" t="inlineStr">
        <is>
          <t>PK début</t>
        </is>
      </c>
      <c r="D67" s="42" t="inlineStr">
        <is>
          <t xml:space="preserve">PK (6+620 au 6+990 et 7+110 au 7+150) 
      (7+220 au 7+020 et 16+160 au 16+850 )  </t>
        </is>
      </c>
      <c r="E67" s="42" t="inlineStr">
        <is>
          <t>PK (6+620 au 6+990 et 7+110 au 7+150)
(7+220 au 7+020 et 16+160 au 16+850 )</t>
        </is>
      </c>
    </row>
    <row r="68" ht="30" customHeight="1">
      <c r="A68" s="41" t="inlineStr">
        <is>
          <t>Registre</t>
        </is>
      </c>
      <c r="B68" s="41" t="inlineStr">
        <is>
          <t>A42</t>
        </is>
      </c>
      <c r="C68" s="41" t="inlineStr">
        <is>
          <t>Type</t>
        </is>
      </c>
      <c r="D68" s="42" t="inlineStr">
        <is>
          <t xml:space="preserve">Inspection final de la Piste de travail                                                                                                                                                      
</t>
        </is>
      </c>
      <c r="E68" s="41" t="inlineStr">
        <is>
          <t>Piste de travail</t>
        </is>
      </c>
    </row>
    <row r="69">
      <c r="A69" s="41" t="inlineStr">
        <is>
          <t>Registre</t>
        </is>
      </c>
      <c r="B69" s="41" t="inlineStr">
        <is>
          <t>E42</t>
        </is>
      </c>
      <c r="C69" s="41" t="inlineStr">
        <is>
          <t>Ouvrage</t>
        </is>
      </c>
      <c r="D69" s="41" t="inlineStr">
        <is>
          <t xml:space="preserve"> ISB-304 to ISB MFD        </t>
        </is>
      </c>
      <c r="E69" s="41" t="inlineStr">
        <is>
          <t>ISB-304 to ISB MFD</t>
        </is>
      </c>
    </row>
    <row r="70">
      <c r="A70" s="41" t="inlineStr">
        <is>
          <t>Registre</t>
        </is>
      </c>
      <c r="B70" s="41" t="inlineStr">
        <is>
          <t>K42</t>
        </is>
      </c>
      <c r="C70" s="41" t="inlineStr">
        <is>
          <t>PK début</t>
        </is>
      </c>
      <c r="D70" s="41" t="inlineStr">
        <is>
          <t xml:space="preserve">PK  0+000 to 2+361     </t>
        </is>
      </c>
      <c r="E70" s="41" t="inlineStr">
        <is>
          <t>PK 0+000 to 2+361</t>
        </is>
      </c>
    </row>
    <row r="71">
      <c r="A71" s="41" t="inlineStr">
        <is>
          <t>Registre</t>
        </is>
      </c>
      <c r="B71" s="41" t="inlineStr">
        <is>
          <t>A43</t>
        </is>
      </c>
      <c r="C71" s="41" t="inlineStr">
        <is>
          <t>Type</t>
        </is>
      </c>
      <c r="D71" s="41" t="inlineStr">
        <is>
          <t xml:space="preserve"> tranchée                                           </t>
        </is>
      </c>
      <c r="E71" s="41" t="inlineStr">
        <is>
          <t>Ouverture de la tranchée</t>
        </is>
      </c>
    </row>
    <row r="72" ht="60" customHeight="1">
      <c r="A72" s="41" t="inlineStr">
        <is>
          <t>Registre</t>
        </is>
      </c>
      <c r="B72" s="41" t="inlineStr">
        <is>
          <t>A44</t>
        </is>
      </c>
      <c r="C72" s="41" t="inlineStr">
        <is>
          <t>Type</t>
        </is>
      </c>
      <c r="D72" s="42" t="inlineStr">
        <is>
          <t xml:space="preserve">
Bardage de pipe                    
</t>
        </is>
      </c>
      <c r="E72" s="41" t="inlineStr">
        <is>
          <t>Transport et bardage</t>
        </is>
      </c>
    </row>
    <row r="73">
      <c r="A73" s="41" t="inlineStr">
        <is>
          <t>Registre</t>
        </is>
      </c>
      <c r="B73" s="41" t="inlineStr">
        <is>
          <t>E44</t>
        </is>
      </c>
      <c r="C73" s="41" t="inlineStr">
        <is>
          <t>Ouvrage</t>
        </is>
      </c>
      <c r="D73" s="41" t="inlineStr">
        <is>
          <t xml:space="preserve">ISB-303 TO ISB MFD  </t>
        </is>
      </c>
      <c r="E73" s="41" t="inlineStr">
        <is>
          <t>ISB-303 TO ISB MFD</t>
        </is>
      </c>
    </row>
    <row r="74">
      <c r="A74" s="41" t="inlineStr">
        <is>
          <t>Registre</t>
        </is>
      </c>
      <c r="B74" s="41" t="inlineStr">
        <is>
          <t>F44</t>
        </is>
      </c>
      <c r="C74" s="41" t="inlineStr">
        <is>
          <t>Plan nº</t>
        </is>
      </c>
      <c r="D74" s="41" t="inlineStr">
        <is>
          <t xml:space="preserve">21063-G0-PPL-PR-0009 </t>
        </is>
      </c>
      <c r="E74" s="41" t="inlineStr">
        <is>
          <t>21063-G0-PPL-PR-0009</t>
        </is>
      </c>
    </row>
    <row r="75">
      <c r="A75" s="41" t="inlineStr">
        <is>
          <t>Registre</t>
        </is>
      </c>
      <c r="B75" s="41" t="inlineStr">
        <is>
          <t>K44</t>
        </is>
      </c>
      <c r="C75" s="41" t="inlineStr">
        <is>
          <t>PK début</t>
        </is>
      </c>
      <c r="D75" s="41" t="inlineStr">
        <is>
          <t xml:space="preserve"> PK (0+050 to 0+602 )</t>
        </is>
      </c>
      <c r="E75" s="41" t="inlineStr">
        <is>
          <t>PK (0+050 to 0+602 )</t>
        </is>
      </c>
    </row>
    <row r="76" ht="30" customHeight="1">
      <c r="A76" s="41" t="inlineStr">
        <is>
          <t>Registre</t>
        </is>
      </c>
      <c r="B76" s="41" t="inlineStr">
        <is>
          <t>A45</t>
        </is>
      </c>
      <c r="C76" s="41" t="inlineStr">
        <is>
          <t>Type</t>
        </is>
      </c>
      <c r="D76" s="42" t="inlineStr">
        <is>
          <t xml:space="preserve">Bardage de pipe                   
         </t>
        </is>
      </c>
      <c r="E76" s="41" t="inlineStr">
        <is>
          <t>Transport et bardage</t>
        </is>
      </c>
    </row>
    <row r="77">
      <c r="A77" s="41" t="inlineStr">
        <is>
          <t>Registre</t>
        </is>
      </c>
      <c r="B77" s="41" t="inlineStr">
        <is>
          <t>E45</t>
        </is>
      </c>
      <c r="C77" s="41" t="inlineStr">
        <is>
          <t>Ouvrage</t>
        </is>
      </c>
      <c r="D77" s="41" t="inlineStr">
        <is>
          <t xml:space="preserve">ISB-304 TO ISB MFD   </t>
        </is>
      </c>
      <c r="E77" s="41" t="inlineStr">
        <is>
          <t>ISB-304 TO ISB MFD</t>
        </is>
      </c>
    </row>
    <row r="78">
      <c r="A78" s="41" t="inlineStr">
        <is>
          <t>Registre</t>
        </is>
      </c>
      <c r="B78" s="41" t="inlineStr">
        <is>
          <t>F45</t>
        </is>
      </c>
      <c r="C78" s="41" t="inlineStr">
        <is>
          <t>Plan nº</t>
        </is>
      </c>
      <c r="D78" s="41" t="inlineStr">
        <is>
          <t xml:space="preserve">21063-G0-PPL-PR-0009 </t>
        </is>
      </c>
      <c r="E78" s="41" t="inlineStr">
        <is>
          <t>21063-G0-PPL-PR-0009</t>
        </is>
      </c>
    </row>
    <row r="79">
      <c r="A79" s="41" t="inlineStr">
        <is>
          <t>Registre</t>
        </is>
      </c>
      <c r="B79" s="41" t="inlineStr">
        <is>
          <t>K45</t>
        </is>
      </c>
      <c r="C79" s="41" t="inlineStr">
        <is>
          <t>PK début</t>
        </is>
      </c>
      <c r="D79" s="41" t="inlineStr">
        <is>
          <t xml:space="preserve"> PK (2+960 to 4+110</t>
        </is>
      </c>
      <c r="E79" s="41" t="inlineStr">
        <is>
          <t>PK (2+960 to 4+110</t>
        </is>
      </c>
    </row>
    <row r="80">
      <c r="A80" s="41" t="inlineStr">
        <is>
          <t>Registre</t>
        </is>
      </c>
      <c r="B80" s="41" t="inlineStr">
        <is>
          <t>A46</t>
        </is>
      </c>
      <c r="C80" s="41" t="inlineStr">
        <is>
          <t>Type</t>
        </is>
      </c>
      <c r="D80" s="41" t="inlineStr">
        <is>
          <t xml:space="preserve">Piste de travail                       </t>
        </is>
      </c>
      <c r="E80" s="41" t="inlineStr">
        <is>
          <t>Piste de travail</t>
        </is>
      </c>
    </row>
    <row r="81">
      <c r="A81" s="41" t="inlineStr">
        <is>
          <t>Registre</t>
        </is>
      </c>
      <c r="B81" s="41" t="inlineStr">
        <is>
          <t>E46</t>
        </is>
      </c>
      <c r="C81" s="41" t="inlineStr">
        <is>
          <t>Ouvrage</t>
        </is>
      </c>
      <c r="D81" s="41" t="inlineStr">
        <is>
          <t xml:space="preserve">ISB-302    </t>
        </is>
      </c>
      <c r="E81" s="41" t="inlineStr">
        <is>
          <t>ISB-302</t>
        </is>
      </c>
    </row>
    <row r="82">
      <c r="A82" s="41" t="inlineStr">
        <is>
          <t>Registre</t>
        </is>
      </c>
      <c r="B82" s="41" t="inlineStr">
        <is>
          <t>K46</t>
        </is>
      </c>
      <c r="C82" s="41" t="inlineStr">
        <is>
          <t>PK début</t>
        </is>
      </c>
      <c r="D82" s="41" t="inlineStr">
        <is>
          <t xml:space="preserve">PK   0+650 au 1+156 </t>
        </is>
      </c>
      <c r="E82" s="41" t="inlineStr">
        <is>
          <t>PK 0+650 au 1+156</t>
        </is>
      </c>
    </row>
    <row r="83" ht="30" customHeight="1">
      <c r="A83" s="41" t="inlineStr">
        <is>
          <t>Registre</t>
        </is>
      </c>
      <c r="B83" s="41" t="inlineStr">
        <is>
          <t>A47</t>
        </is>
      </c>
      <c r="C83" s="41" t="inlineStr">
        <is>
          <t>Type</t>
        </is>
      </c>
      <c r="D83" s="42" t="inlineStr">
        <is>
          <t xml:space="preserve"> tranchée                                        
     </t>
        </is>
      </c>
      <c r="E83" s="41" t="inlineStr">
        <is>
          <t>Ouverture de la tranchée</t>
        </is>
      </c>
    </row>
    <row r="84" ht="30" customHeight="1">
      <c r="A84" s="41" t="inlineStr">
        <is>
          <t>Registre</t>
        </is>
      </c>
      <c r="B84" s="41" t="inlineStr">
        <is>
          <t>K47</t>
        </is>
      </c>
      <c r="C84" s="41" t="inlineStr">
        <is>
          <t>PK début</t>
        </is>
      </c>
      <c r="D84" s="42" t="inlineStr">
        <is>
          <t>PK (16+850 au 17+100 et 17+120 au 
18+450 et 18+470 au 18+790 et 18+810 au 19+000)</t>
        </is>
      </c>
      <c r="E84" s="42" t="inlineStr">
        <is>
          <t>PK (16+850 au 17+100 et 17+120 au
18+450 et 18+470 au 18+790 et 18+810 au 19+000)</t>
        </is>
      </c>
    </row>
    <row r="85" ht="30" customHeight="1">
      <c r="A85" s="41" t="inlineStr">
        <is>
          <t>Registre</t>
        </is>
      </c>
      <c r="B85" s="41" t="inlineStr">
        <is>
          <t>A48</t>
        </is>
      </c>
      <c r="C85" s="41" t="inlineStr">
        <is>
          <t>Type</t>
        </is>
      </c>
      <c r="D85" s="42" t="inlineStr">
        <is>
          <t xml:space="preserve">Bardage de pipe        
               </t>
        </is>
      </c>
      <c r="E85" s="41" t="inlineStr">
        <is>
          <t>Transport et bardage</t>
        </is>
      </c>
    </row>
    <row r="86">
      <c r="A86" s="41" t="inlineStr">
        <is>
          <t>Registre</t>
        </is>
      </c>
      <c r="B86" s="41" t="inlineStr">
        <is>
          <t>E48</t>
        </is>
      </c>
      <c r="C86" s="41" t="inlineStr">
        <is>
          <t>Ouvrage</t>
        </is>
      </c>
      <c r="D86" s="41" t="inlineStr">
        <is>
          <t xml:space="preserve"> ISB-302 TO ISB MFD     </t>
        </is>
      </c>
      <c r="E86" s="41" t="inlineStr">
        <is>
          <t>ISB-302 TO ISB MFD</t>
        </is>
      </c>
    </row>
    <row r="87">
      <c r="A87" s="41" t="inlineStr">
        <is>
          <t>Registre</t>
        </is>
      </c>
      <c r="B87" s="41" t="inlineStr">
        <is>
          <t>F48</t>
        </is>
      </c>
      <c r="C87" s="41" t="inlineStr">
        <is>
          <t>Plan nº</t>
        </is>
      </c>
      <c r="D87" s="41" t="inlineStr">
        <is>
          <t xml:space="preserve">21063-G0-PPL-PR-0009 </t>
        </is>
      </c>
      <c r="E87" s="41" t="inlineStr">
        <is>
          <t>21063-G0-PPL-PR-0009</t>
        </is>
      </c>
    </row>
    <row r="88">
      <c r="A88" s="41" t="inlineStr">
        <is>
          <t>Registre</t>
        </is>
      </c>
      <c r="B88" s="41" t="inlineStr">
        <is>
          <t>K48</t>
        </is>
      </c>
      <c r="C88" s="41" t="inlineStr">
        <is>
          <t>PK début</t>
        </is>
      </c>
      <c r="D88" s="41" t="inlineStr">
        <is>
          <t xml:space="preserve">   PK (0+100 to 1+430)</t>
        </is>
      </c>
      <c r="E88" s="41" t="inlineStr">
        <is>
          <t>PK (0+100 to 1+430)</t>
        </is>
      </c>
    </row>
    <row r="89" ht="30" customHeight="1">
      <c r="A89" s="41" t="inlineStr">
        <is>
          <t>Registre</t>
        </is>
      </c>
      <c r="B89" s="41" t="inlineStr">
        <is>
          <t>A49</t>
        </is>
      </c>
      <c r="C89" s="41" t="inlineStr">
        <is>
          <t>Type</t>
        </is>
      </c>
      <c r="D89" s="42" t="inlineStr">
        <is>
          <t xml:space="preserve"> tranchée                                      
      </t>
        </is>
      </c>
      <c r="E89" s="41" t="inlineStr">
        <is>
          <t>Ouverture de la tranchée</t>
        </is>
      </c>
    </row>
    <row r="90">
      <c r="A90" s="41" t="inlineStr">
        <is>
          <t>Registre</t>
        </is>
      </c>
      <c r="B90" s="41" t="inlineStr">
        <is>
          <t>K49</t>
        </is>
      </c>
      <c r="C90" s="41" t="inlineStr">
        <is>
          <t>PK début</t>
        </is>
      </c>
      <c r="D90" s="41" t="inlineStr">
        <is>
          <t xml:space="preserve"> PK (12+991 au 13+167 )</t>
        </is>
      </c>
      <c r="E90" s="41" t="inlineStr">
        <is>
          <t>PK (12+991 au 13+167 )</t>
        </is>
      </c>
    </row>
    <row r="91" ht="30" customHeight="1">
      <c r="A91" s="41" t="inlineStr">
        <is>
          <t>Registre</t>
        </is>
      </c>
      <c r="B91" s="41" t="inlineStr">
        <is>
          <t>A50</t>
        </is>
      </c>
      <c r="C91" s="41" t="inlineStr">
        <is>
          <t>Type</t>
        </is>
      </c>
      <c r="D91" s="42" t="inlineStr">
        <is>
          <t xml:space="preserve"> tranchée                                          
</t>
        </is>
      </c>
      <c r="E91" s="41" t="inlineStr">
        <is>
          <t>Ouverture de la tranchée</t>
        </is>
      </c>
    </row>
    <row r="92">
      <c r="A92" s="41" t="inlineStr">
        <is>
          <t>Registre</t>
        </is>
      </c>
      <c r="B92" s="41" t="inlineStr">
        <is>
          <t>K50</t>
        </is>
      </c>
      <c r="C92" s="41" t="inlineStr">
        <is>
          <t>PK début</t>
        </is>
      </c>
      <c r="D92" s="41" t="inlineStr">
        <is>
          <t xml:space="preserve">  PK (11+850 au 12+100 et 12+140 au 12+300 )</t>
        </is>
      </c>
      <c r="E92" s="41" t="inlineStr">
        <is>
          <t>PK (11+850 au 12+100 et 12+140 au 12+300 )</t>
        </is>
      </c>
    </row>
    <row r="93" ht="30" customHeight="1">
      <c r="A93" s="41" t="inlineStr">
        <is>
          <t>Registre</t>
        </is>
      </c>
      <c r="B93" s="41" t="inlineStr">
        <is>
          <t>A51</t>
        </is>
      </c>
      <c r="C93" s="41" t="inlineStr">
        <is>
          <t>Type</t>
        </is>
      </c>
      <c r="D93" s="42" t="inlineStr">
        <is>
          <t xml:space="preserve">Bardage de pipe                 
       </t>
        </is>
      </c>
      <c r="E93" s="41" t="inlineStr">
        <is>
          <t>Transport et bardage</t>
        </is>
      </c>
    </row>
    <row r="94">
      <c r="A94" s="41" t="inlineStr">
        <is>
          <t>Registre</t>
        </is>
      </c>
      <c r="B94" s="41" t="inlineStr">
        <is>
          <t>E51</t>
        </is>
      </c>
      <c r="C94" s="41" t="inlineStr">
        <is>
          <t>Ouvrage</t>
        </is>
      </c>
      <c r="D94" s="41" t="inlineStr">
        <is>
          <t xml:space="preserve"> ISB-302 TO ISB MFD     </t>
        </is>
      </c>
      <c r="E94" s="41" t="inlineStr">
        <is>
          <t>ISB-302 TO ISB MFD</t>
        </is>
      </c>
    </row>
    <row r="95">
      <c r="A95" s="41" t="inlineStr">
        <is>
          <t>Registre</t>
        </is>
      </c>
      <c r="B95" s="41" t="inlineStr">
        <is>
          <t>F51</t>
        </is>
      </c>
      <c r="C95" s="41" t="inlineStr">
        <is>
          <t>Plan nº</t>
        </is>
      </c>
      <c r="D95" s="41" t="inlineStr">
        <is>
          <t xml:space="preserve">21063-G0-PPL-PR-0009 </t>
        </is>
      </c>
      <c r="E95" s="41" t="inlineStr">
        <is>
          <t>21063-G0-PPL-PR-0009</t>
        </is>
      </c>
    </row>
    <row r="96">
      <c r="A96" s="41" t="inlineStr">
        <is>
          <t>Registre</t>
        </is>
      </c>
      <c r="B96" s="41" t="inlineStr">
        <is>
          <t>K51</t>
        </is>
      </c>
      <c r="C96" s="41" t="inlineStr">
        <is>
          <t>PK début</t>
        </is>
      </c>
      <c r="D96" s="41" t="inlineStr">
        <is>
          <t xml:space="preserve"> PK(0+100 au 1+215 )</t>
        </is>
      </c>
      <c r="E96" s="41" t="inlineStr">
        <is>
          <t>PK(0+100 au 1+215 )</t>
        </is>
      </c>
    </row>
    <row r="97">
      <c r="A97" s="41" t="inlineStr">
        <is>
          <t>Registre</t>
        </is>
      </c>
      <c r="B97" s="41" t="inlineStr">
        <is>
          <t>A52</t>
        </is>
      </c>
      <c r="C97" s="41" t="inlineStr">
        <is>
          <t>Type</t>
        </is>
      </c>
      <c r="D97" s="41" t="inlineStr">
        <is>
          <t xml:space="preserve">Bardage de pipe                                 </t>
        </is>
      </c>
      <c r="E97" s="41" t="inlineStr">
        <is>
          <t>Transport et bardage</t>
        </is>
      </c>
    </row>
    <row r="98">
      <c r="A98" s="41" t="inlineStr">
        <is>
          <t>Registre</t>
        </is>
      </c>
      <c r="B98" s="41" t="inlineStr">
        <is>
          <t>E52</t>
        </is>
      </c>
      <c r="C98" s="41" t="inlineStr">
        <is>
          <t>Ouvrage</t>
        </is>
      </c>
      <c r="D98" s="41" t="inlineStr">
        <is>
          <t xml:space="preserve">ISB-304 TO ISB MFD   </t>
        </is>
      </c>
      <c r="E98" s="41" t="inlineStr">
        <is>
          <t>ISB-304 TO ISB MFD</t>
        </is>
      </c>
    </row>
    <row r="99">
      <c r="A99" s="41" t="inlineStr">
        <is>
          <t>Registre</t>
        </is>
      </c>
      <c r="B99" s="41" t="inlineStr">
        <is>
          <t>F52</t>
        </is>
      </c>
      <c r="C99" s="41" t="inlineStr">
        <is>
          <t>Plan nº</t>
        </is>
      </c>
      <c r="D99" s="41" t="inlineStr">
        <is>
          <t xml:space="preserve">21063-G0-PPL-PR-0009 </t>
        </is>
      </c>
      <c r="E99" s="41" t="inlineStr">
        <is>
          <t>21063-G0-PPL-PR-0009</t>
        </is>
      </c>
    </row>
    <row r="100">
      <c r="A100" s="41" t="inlineStr">
        <is>
          <t>Registre</t>
        </is>
      </c>
      <c r="B100" s="41" t="inlineStr">
        <is>
          <t>A53</t>
        </is>
      </c>
      <c r="C100" s="41" t="inlineStr">
        <is>
          <t>Type</t>
        </is>
      </c>
      <c r="D100" s="41" t="inlineStr">
        <is>
          <t xml:space="preserve">Relvé Topoghraphique </t>
        </is>
      </c>
      <c r="E100" s="41" t="inlineStr">
        <is>
          <t>Relevé topographique</t>
        </is>
      </c>
    </row>
    <row r="101">
      <c r="A101" s="41" t="inlineStr">
        <is>
          <t>Registre</t>
        </is>
      </c>
      <c r="B101" s="41" t="inlineStr">
        <is>
          <t>D53</t>
        </is>
      </c>
      <c r="C101" s="41" t="inlineStr">
        <is>
          <t>Date d'inspection</t>
        </is>
      </c>
      <c r="D101" s="41" t="inlineStr">
        <is>
          <t>annulée</t>
        </is>
      </c>
      <c r="E101" s="41" t="inlineStr">
        <is>
          <t>(vide) – « RFI annulée » reporté en Remarques (O)</t>
        </is>
      </c>
    </row>
    <row r="102">
      <c r="A102" s="41" t="inlineStr">
        <is>
          <t>Registre</t>
        </is>
      </c>
      <c r="B102" s="41" t="inlineStr">
        <is>
          <t>A54</t>
        </is>
      </c>
      <c r="C102" s="41" t="inlineStr">
        <is>
          <t>Type</t>
        </is>
      </c>
      <c r="D102" s="41" t="inlineStr">
        <is>
          <t xml:space="preserve">tranchée                                   </t>
        </is>
      </c>
      <c r="E102" s="41" t="inlineStr">
        <is>
          <t>Ouverture de la tranchée</t>
        </is>
      </c>
    </row>
    <row r="103" ht="30" customHeight="1">
      <c r="A103" s="41" t="inlineStr">
        <is>
          <t>Registre</t>
        </is>
      </c>
      <c r="B103" s="41" t="inlineStr">
        <is>
          <t>K54</t>
        </is>
      </c>
      <c r="C103" s="41" t="inlineStr">
        <is>
          <t>PK début</t>
        </is>
      </c>
      <c r="D103" s="42" t="inlineStr">
        <is>
          <t xml:space="preserve">   PK (9+380 au 9+700 )(11+078 au 11+430 )
         (11+000au 12+140 )</t>
        </is>
      </c>
      <c r="E103" s="42" t="inlineStr">
        <is>
          <t>PK (9+380 au 9+700 )(11+078 au 11+430 )
(11+000au 12+140 )</t>
        </is>
      </c>
    </row>
    <row r="104">
      <c r="A104" s="41" t="inlineStr">
        <is>
          <t>Registre</t>
        </is>
      </c>
      <c r="B104" s="41" t="inlineStr">
        <is>
          <t>A55</t>
        </is>
      </c>
      <c r="C104" s="41" t="inlineStr">
        <is>
          <t>Type</t>
        </is>
      </c>
      <c r="D104" s="41" t="inlineStr">
        <is>
          <t xml:space="preserve">Relvé Topoghraphique </t>
        </is>
      </c>
      <c r="E104" s="41" t="inlineStr">
        <is>
          <t>Relevé topographique</t>
        </is>
      </c>
    </row>
    <row r="105">
      <c r="A105" s="41" t="inlineStr">
        <is>
          <t>Registre</t>
        </is>
      </c>
      <c r="B105" s="41" t="inlineStr">
        <is>
          <t>E55</t>
        </is>
      </c>
      <c r="C105" s="41" t="inlineStr">
        <is>
          <t>Ouvrage</t>
        </is>
      </c>
      <c r="D105" s="41" t="inlineStr">
        <is>
          <t xml:space="preserve"> FLOWLINE ISB 307Z Vers MFD-ISB</t>
        </is>
      </c>
      <c r="E105" s="41" t="inlineStr">
        <is>
          <t>FLOWLINE ISB 307Z Vers MFD-ISB</t>
        </is>
      </c>
    </row>
    <row r="106">
      <c r="A106" s="41" t="inlineStr">
        <is>
          <t>Registre</t>
        </is>
      </c>
      <c r="B106" s="41" t="inlineStr">
        <is>
          <t>A56</t>
        </is>
      </c>
      <c r="C106" s="41" t="inlineStr">
        <is>
          <t>Type</t>
        </is>
      </c>
      <c r="D106" s="41" t="inlineStr">
        <is>
          <t xml:space="preserve">Inspection final de la tranchée </t>
        </is>
      </c>
      <c r="E106" s="41" t="inlineStr">
        <is>
          <t>Ouverture de la tranchée</t>
        </is>
      </c>
    </row>
    <row r="107" ht="30" customHeight="1">
      <c r="A107" s="41" t="inlineStr">
        <is>
          <t>Registre</t>
        </is>
      </c>
      <c r="B107" s="41" t="inlineStr">
        <is>
          <t>K56</t>
        </is>
      </c>
      <c r="C107" s="41" t="inlineStr">
        <is>
          <t>PK début</t>
        </is>
      </c>
      <c r="D107" s="42" t="inlineStr">
        <is>
          <t xml:space="preserve"> PK (9+380 au 9+700 )(11+078 au 11+430 )
(11+000au 12+140 )</t>
        </is>
      </c>
      <c r="E107" s="42" t="inlineStr">
        <is>
          <t>PK (9+380 au 9+700 )(11+078 au 11+430 )
(11+000au 12+140 )</t>
        </is>
      </c>
    </row>
    <row r="108" ht="30" customHeight="1">
      <c r="A108" s="41" t="inlineStr">
        <is>
          <t>Registre</t>
        </is>
      </c>
      <c r="B108" s="41" t="inlineStr">
        <is>
          <t>A57</t>
        </is>
      </c>
      <c r="C108" s="41" t="inlineStr">
        <is>
          <t>Type</t>
        </is>
      </c>
      <c r="D108" s="42" t="inlineStr">
        <is>
          <t xml:space="preserve">Inspection final de la piste de travail       
   </t>
        </is>
      </c>
      <c r="E108" s="41" t="inlineStr">
        <is>
          <t>Piste de travail</t>
        </is>
      </c>
    </row>
    <row r="109">
      <c r="A109" s="41" t="inlineStr">
        <is>
          <t>Registre</t>
        </is>
      </c>
      <c r="B109" s="41" t="inlineStr">
        <is>
          <t>K57</t>
        </is>
      </c>
      <c r="C109" s="41" t="inlineStr">
        <is>
          <t>PK début</t>
        </is>
      </c>
      <c r="D109" s="41" t="inlineStr">
        <is>
          <t xml:space="preserve"> PK (9+030 au 9+297 )</t>
        </is>
      </c>
      <c r="E109" s="41" t="inlineStr">
        <is>
          <t>PK (9+030 au 9+297 )</t>
        </is>
      </c>
    </row>
    <row r="110" ht="30" customHeight="1">
      <c r="A110" s="41" t="inlineStr">
        <is>
          <t>Registre</t>
        </is>
      </c>
      <c r="B110" s="41" t="inlineStr">
        <is>
          <t>A58</t>
        </is>
      </c>
      <c r="C110" s="41" t="inlineStr">
        <is>
          <t>Type</t>
        </is>
      </c>
      <c r="D110" s="42" t="inlineStr">
        <is>
          <t xml:space="preserve">levie                                                                    
      </t>
        </is>
      </c>
      <c r="E110" s="41" t="inlineStr">
        <is>
          <t>Relevé topographique</t>
        </is>
      </c>
    </row>
    <row r="111">
      <c r="A111" s="41" t="inlineStr">
        <is>
          <t>Registre</t>
        </is>
      </c>
      <c r="B111" s="41" t="inlineStr">
        <is>
          <t>E58</t>
        </is>
      </c>
      <c r="C111" s="41" t="inlineStr">
        <is>
          <t>Ouvrage</t>
        </is>
      </c>
      <c r="D111" s="41" t="inlineStr">
        <is>
          <t xml:space="preserve">ISB-306Z </t>
        </is>
      </c>
      <c r="E111" s="41" t="inlineStr">
        <is>
          <t>ISB-306Z</t>
        </is>
      </c>
    </row>
    <row r="112" ht="30" customHeight="1">
      <c r="A112" s="41" t="inlineStr">
        <is>
          <t>Registre</t>
        </is>
      </c>
      <c r="B112" s="41" t="inlineStr">
        <is>
          <t>A59</t>
        </is>
      </c>
      <c r="C112" s="41" t="inlineStr">
        <is>
          <t>Type</t>
        </is>
      </c>
      <c r="D112" s="42" t="inlineStr">
        <is>
          <t xml:space="preserve">Inspection final de la piste de travail    
   </t>
        </is>
      </c>
      <c r="E112" s="41" t="inlineStr">
        <is>
          <t>Piste de travail</t>
        </is>
      </c>
    </row>
    <row r="113">
      <c r="A113" s="41" t="inlineStr">
        <is>
          <t>Registre</t>
        </is>
      </c>
      <c r="B113" s="41" t="inlineStr">
        <is>
          <t>E59</t>
        </is>
      </c>
      <c r="C113" s="41" t="inlineStr">
        <is>
          <t>Ouvrage</t>
        </is>
      </c>
      <c r="D113" s="41" t="inlineStr">
        <is>
          <t xml:space="preserve">ISB-306Z   </t>
        </is>
      </c>
      <c r="E113" s="41" t="inlineStr">
        <is>
          <t>ISB-306Z</t>
        </is>
      </c>
    </row>
    <row r="114">
      <c r="A114" s="41" t="inlineStr">
        <is>
          <t>Registre</t>
        </is>
      </c>
      <c r="B114" s="41" t="inlineStr">
        <is>
          <t>K59</t>
        </is>
      </c>
      <c r="C114" s="41" t="inlineStr">
        <is>
          <t>PK début</t>
        </is>
      </c>
      <c r="D114" s="41" t="inlineStr">
        <is>
          <t xml:space="preserve">PK (1+042 au 2+280 ) </t>
        </is>
      </c>
      <c r="E114" s="41" t="inlineStr">
        <is>
          <t>PK (1+042 au 2+280 )</t>
        </is>
      </c>
    </row>
    <row r="115" ht="30" customHeight="1">
      <c r="A115" s="41" t="inlineStr">
        <is>
          <t>Registre</t>
        </is>
      </c>
      <c r="B115" s="41" t="inlineStr">
        <is>
          <t>A60</t>
        </is>
      </c>
      <c r="C115" s="41" t="inlineStr">
        <is>
          <t>Type</t>
        </is>
      </c>
      <c r="D115" s="42" t="inlineStr">
        <is>
          <t xml:space="preserve">Inspection final de la piste de travail 
     </t>
        </is>
      </c>
      <c r="E115" s="41" t="inlineStr">
        <is>
          <t>Piste de travail</t>
        </is>
      </c>
    </row>
    <row r="116">
      <c r="A116" s="41" t="inlineStr">
        <is>
          <t>Registre</t>
        </is>
      </c>
      <c r="B116" s="41" t="inlineStr">
        <is>
          <t>E60</t>
        </is>
      </c>
      <c r="C116" s="41" t="inlineStr">
        <is>
          <t>Ouvrage</t>
        </is>
      </c>
      <c r="D116" s="41" t="inlineStr">
        <is>
          <t xml:space="preserve">ISB-306Z     </t>
        </is>
      </c>
      <c r="E116" s="41" t="inlineStr">
        <is>
          <t>ISB-306Z</t>
        </is>
      </c>
    </row>
    <row r="117">
      <c r="A117" s="41" t="inlineStr">
        <is>
          <t>Registre</t>
        </is>
      </c>
      <c r="B117" s="41" t="inlineStr">
        <is>
          <t>K60</t>
        </is>
      </c>
      <c r="C117" s="41" t="inlineStr">
        <is>
          <t>PK début</t>
        </is>
      </c>
      <c r="D117" s="41" t="inlineStr">
        <is>
          <t xml:space="preserve">  PK (0+250 au 0+684 ) (0+700 au 1+042 ) </t>
        </is>
      </c>
      <c r="E117" s="41" t="inlineStr">
        <is>
          <t>PK (0+250 au 0+684 ) (0+700 au 1+042 )</t>
        </is>
      </c>
    </row>
    <row r="118" ht="30" customHeight="1">
      <c r="A118" s="41" t="inlineStr">
        <is>
          <t>Registre</t>
        </is>
      </c>
      <c r="B118" s="41" t="inlineStr">
        <is>
          <t>A61</t>
        </is>
      </c>
      <c r="C118" s="41" t="inlineStr">
        <is>
          <t>Type</t>
        </is>
      </c>
      <c r="D118" s="42" t="inlineStr">
        <is>
          <t xml:space="preserve">Inspection final de la piste de travail     
   </t>
        </is>
      </c>
      <c r="E118" s="41" t="inlineStr">
        <is>
          <t>Piste de travail</t>
        </is>
      </c>
    </row>
    <row r="119">
      <c r="A119" s="41" t="inlineStr">
        <is>
          <t>Registre</t>
        </is>
      </c>
      <c r="B119" s="41" t="inlineStr">
        <is>
          <t>E61</t>
        </is>
      </c>
      <c r="C119" s="41" t="inlineStr">
        <is>
          <t>Ouvrage</t>
        </is>
      </c>
      <c r="D119" s="41" t="inlineStr">
        <is>
          <t xml:space="preserve">ISB-308Z  </t>
        </is>
      </c>
      <c r="E119" s="41" t="inlineStr">
        <is>
          <t>ISB-308Z</t>
        </is>
      </c>
    </row>
    <row r="120">
      <c r="A120" s="41" t="inlineStr">
        <is>
          <t>Registre</t>
        </is>
      </c>
      <c r="B120" s="41" t="inlineStr">
        <is>
          <t>K61</t>
        </is>
      </c>
      <c r="C120" s="41" t="inlineStr">
        <is>
          <t>PK début</t>
        </is>
      </c>
      <c r="D120" s="41" t="inlineStr">
        <is>
          <t xml:space="preserve">PK (0+121 au 1+097 ) </t>
        </is>
      </c>
      <c r="E120" s="41" t="inlineStr">
        <is>
          <t>PK (0+121 au 1+097 )</t>
        </is>
      </c>
    </row>
    <row r="121" ht="30" customHeight="1">
      <c r="A121" s="41" t="inlineStr">
        <is>
          <t>Registre</t>
        </is>
      </c>
      <c r="B121" s="41" t="inlineStr">
        <is>
          <t>A62</t>
        </is>
      </c>
      <c r="C121" s="41" t="inlineStr">
        <is>
          <t>Type</t>
        </is>
      </c>
      <c r="D121" s="42" t="inlineStr">
        <is>
          <t xml:space="preserve">Bardage de pipe                
     </t>
        </is>
      </c>
      <c r="E121" s="41" t="inlineStr">
        <is>
          <t>Transport et bardage</t>
        </is>
      </c>
    </row>
    <row r="122">
      <c r="A122" s="41" t="inlineStr">
        <is>
          <t>Registre</t>
        </is>
      </c>
      <c r="B122" s="41" t="inlineStr">
        <is>
          <t>E62</t>
        </is>
      </c>
      <c r="C122" s="41" t="inlineStr">
        <is>
          <t>Ouvrage</t>
        </is>
      </c>
      <c r="D122" s="41" t="inlineStr">
        <is>
          <t xml:space="preserve">ISB-306Z     </t>
        </is>
      </c>
      <c r="E122" s="41" t="inlineStr">
        <is>
          <t>ISB-306Z</t>
        </is>
      </c>
    </row>
    <row r="123">
      <c r="A123" s="41" t="inlineStr">
        <is>
          <t>Registre</t>
        </is>
      </c>
      <c r="B123" s="41" t="inlineStr">
        <is>
          <t>F62</t>
        </is>
      </c>
      <c r="C123" s="41" t="inlineStr">
        <is>
          <t>Plan nº</t>
        </is>
      </c>
      <c r="D123" s="41" t="inlineStr">
        <is>
          <t xml:space="preserve">21063-G0-PPL-PR-0009 </t>
        </is>
      </c>
      <c r="E123" s="41" t="inlineStr">
        <is>
          <t>21063-G0-PPL-PR-0009</t>
        </is>
      </c>
    </row>
    <row r="124" ht="30" customHeight="1">
      <c r="A124" s="41" t="inlineStr">
        <is>
          <t>Registre</t>
        </is>
      </c>
      <c r="B124" s="41" t="inlineStr">
        <is>
          <t>A63</t>
        </is>
      </c>
      <c r="C124" s="41" t="inlineStr">
        <is>
          <t>Type</t>
        </is>
      </c>
      <c r="D124" s="42" t="inlineStr">
        <is>
          <t xml:space="preserve">Bardage de pipe                                         
         </t>
        </is>
      </c>
      <c r="E124" s="41" t="inlineStr">
        <is>
          <t>Transport et bardage</t>
        </is>
      </c>
    </row>
    <row r="125">
      <c r="A125" s="41" t="inlineStr">
        <is>
          <t>Registre</t>
        </is>
      </c>
      <c r="B125" s="41" t="inlineStr">
        <is>
          <t>E63</t>
        </is>
      </c>
      <c r="C125" s="41" t="inlineStr">
        <is>
          <t>Ouvrage</t>
        </is>
      </c>
      <c r="D125" s="41" t="inlineStr">
        <is>
          <t xml:space="preserve">ISB-308Z  </t>
        </is>
      </c>
      <c r="E125" s="41" t="inlineStr">
        <is>
          <t>ISB-308Z</t>
        </is>
      </c>
    </row>
    <row r="126">
      <c r="A126" s="41" t="inlineStr">
        <is>
          <t>Registre</t>
        </is>
      </c>
      <c r="B126" s="41" t="inlineStr">
        <is>
          <t>F63</t>
        </is>
      </c>
      <c r="C126" s="41" t="inlineStr">
        <is>
          <t>Plan nº</t>
        </is>
      </c>
      <c r="D126" s="41" t="inlineStr">
        <is>
          <t xml:space="preserve">21063-G0-PPL-PR-0009 </t>
        </is>
      </c>
      <c r="E126" s="41" t="inlineStr">
        <is>
          <t>21063-G0-PPL-PR-0009</t>
        </is>
      </c>
    </row>
    <row r="127">
      <c r="A127" s="41" t="inlineStr">
        <is>
          <t>Registre</t>
        </is>
      </c>
      <c r="B127" s="41" t="inlineStr">
        <is>
          <t>K63</t>
        </is>
      </c>
      <c r="C127" s="41" t="inlineStr">
        <is>
          <t>PK début</t>
        </is>
      </c>
      <c r="D127" s="41" t="inlineStr">
        <is>
          <t xml:space="preserve"> PK (0+121 au 1+097 )</t>
        </is>
      </c>
      <c r="E127" s="41" t="inlineStr">
        <is>
          <t>PK (0+121 au 1+097 )</t>
        </is>
      </c>
    </row>
    <row r="128">
      <c r="A128" s="41" t="inlineStr">
        <is>
          <t>Registre</t>
        </is>
      </c>
      <c r="B128" s="41" t="inlineStr">
        <is>
          <t>A64</t>
        </is>
      </c>
      <c r="C128" s="41" t="inlineStr">
        <is>
          <t>Type</t>
        </is>
      </c>
      <c r="D128" s="41" t="inlineStr">
        <is>
          <t xml:space="preserve">      levie    topo     </t>
        </is>
      </c>
      <c r="E128" s="41" t="inlineStr">
        <is>
          <t>Relevé topographique</t>
        </is>
      </c>
    </row>
    <row r="129">
      <c r="A129" s="41" t="inlineStr">
        <is>
          <t>Registre</t>
        </is>
      </c>
      <c r="B129" s="41" t="inlineStr">
        <is>
          <t>E64</t>
        </is>
      </c>
      <c r="C129" s="41" t="inlineStr">
        <is>
          <t>Ouvrage</t>
        </is>
      </c>
      <c r="D129" s="41" t="inlineStr">
        <is>
          <t xml:space="preserve"> ISB-308Z   </t>
        </is>
      </c>
      <c r="E129" s="41" t="inlineStr">
        <is>
          <t>ISB-308Z</t>
        </is>
      </c>
    </row>
    <row r="130">
      <c r="A130" s="41" t="inlineStr">
        <is>
          <t>Registre</t>
        </is>
      </c>
      <c r="B130" s="41" t="inlineStr">
        <is>
          <t>K64</t>
        </is>
      </c>
      <c r="C130" s="41" t="inlineStr">
        <is>
          <t>PK début</t>
        </is>
      </c>
      <c r="D130" s="41" t="inlineStr">
        <is>
          <t xml:space="preserve">   PK (0+000 au 1+288  )</t>
        </is>
      </c>
      <c r="E130" s="41" t="inlineStr">
        <is>
          <t>PK (0+000 au 1+288 )</t>
        </is>
      </c>
    </row>
    <row r="131">
      <c r="A131" s="41" t="inlineStr">
        <is>
          <t>Registre</t>
        </is>
      </c>
      <c r="B131" s="41" t="inlineStr">
        <is>
          <t>A65</t>
        </is>
      </c>
      <c r="C131" s="41" t="inlineStr">
        <is>
          <t>Type</t>
        </is>
      </c>
      <c r="D131" s="41" t="inlineStr">
        <is>
          <t xml:space="preserve"> final de la piste de travail </t>
        </is>
      </c>
      <c r="E131" s="41" t="inlineStr">
        <is>
          <t>Piste de travail</t>
        </is>
      </c>
    </row>
    <row r="132">
      <c r="A132" s="41" t="inlineStr">
        <is>
          <t>Registre</t>
        </is>
      </c>
      <c r="B132" s="41" t="inlineStr">
        <is>
          <t>E65</t>
        </is>
      </c>
      <c r="C132" s="41" t="inlineStr">
        <is>
          <t>Ouvrage</t>
        </is>
      </c>
      <c r="D132" s="41" t="inlineStr">
        <is>
          <t xml:space="preserve"> ISB-307Z</t>
        </is>
      </c>
      <c r="E132" s="41" t="inlineStr">
        <is>
          <t>ISB-307Z</t>
        </is>
      </c>
    </row>
    <row r="133" ht="30" customHeight="1">
      <c r="A133" s="41" t="inlineStr">
        <is>
          <t>Registre</t>
        </is>
      </c>
      <c r="B133" s="41" t="inlineStr">
        <is>
          <t>K65</t>
        </is>
      </c>
      <c r="C133" s="41" t="inlineStr">
        <is>
          <t>PK début</t>
        </is>
      </c>
      <c r="D133" s="42" t="inlineStr">
        <is>
          <t xml:space="preserve"> PK (0+000 au 1+332 ) (1+350 au 1+800 ) 
(1+820 au 3+469 )</t>
        </is>
      </c>
      <c r="E133" s="42" t="inlineStr">
        <is>
          <t>PK (0+000 au 1+332 ) (1+350 au 1+800 )
(1+820 au 3+469 )</t>
        </is>
      </c>
    </row>
    <row r="134">
      <c r="A134" s="41" t="inlineStr">
        <is>
          <t>Registre</t>
        </is>
      </c>
      <c r="B134" s="41" t="inlineStr">
        <is>
          <t>A66</t>
        </is>
      </c>
      <c r="C134" s="41" t="inlineStr">
        <is>
          <t>Type</t>
        </is>
      </c>
      <c r="D134" s="41" t="inlineStr">
        <is>
          <t xml:space="preserve">Bardage  de la ligne </t>
        </is>
      </c>
      <c r="E134" s="41" t="inlineStr">
        <is>
          <t>Transport et bardage</t>
        </is>
      </c>
    </row>
    <row r="135">
      <c r="A135" s="41" t="inlineStr">
        <is>
          <t>Registre</t>
        </is>
      </c>
      <c r="B135" s="41" t="inlineStr">
        <is>
          <t>F66</t>
        </is>
      </c>
      <c r="C135" s="41" t="inlineStr">
        <is>
          <t>Plan nº</t>
        </is>
      </c>
      <c r="D135" s="41" t="inlineStr">
        <is>
          <t xml:space="preserve">21063-G0-PPL-PR-0009 </t>
        </is>
      </c>
      <c r="E135" s="41" t="inlineStr">
        <is>
          <t>21063-G0-PPL-PR-0009</t>
        </is>
      </c>
    </row>
    <row r="136">
      <c r="A136" s="41" t="inlineStr">
        <is>
          <t>Registre</t>
        </is>
      </c>
      <c r="B136" s="41" t="inlineStr">
        <is>
          <t>K66</t>
        </is>
      </c>
      <c r="C136" s="41" t="inlineStr">
        <is>
          <t>PK début</t>
        </is>
      </c>
      <c r="D136" s="41" t="inlineStr">
        <is>
          <t xml:space="preserve"> PK (0+200 au 1+257 ) (1+408 au 1+735 ) </t>
        </is>
      </c>
      <c r="E136" s="41" t="inlineStr">
        <is>
          <t>PK (0+200 au 1+257 ) (1+408 au 1+735 )</t>
        </is>
      </c>
    </row>
    <row r="137">
      <c r="A137" s="41" t="inlineStr">
        <is>
          <t>Registre</t>
        </is>
      </c>
      <c r="B137" s="41" t="inlineStr">
        <is>
          <t>A67</t>
        </is>
      </c>
      <c r="C137" s="41" t="inlineStr">
        <is>
          <t>Type</t>
        </is>
      </c>
      <c r="D137" s="41" t="inlineStr">
        <is>
          <t xml:space="preserve">Bardage  </t>
        </is>
      </c>
      <c r="E137" s="41" t="inlineStr">
        <is>
          <t>Transport et bardage</t>
        </is>
      </c>
    </row>
    <row r="138">
      <c r="A138" s="41" t="inlineStr">
        <is>
          <t>Registre</t>
        </is>
      </c>
      <c r="B138" s="41" t="inlineStr">
        <is>
          <t>F67</t>
        </is>
      </c>
      <c r="C138" s="41" t="inlineStr">
        <is>
          <t>Plan nº</t>
        </is>
      </c>
      <c r="D138" s="41" t="inlineStr">
        <is>
          <t xml:space="preserve">21063-G0-PPL-PR-0009 </t>
        </is>
      </c>
      <c r="E138" s="41" t="inlineStr">
        <is>
          <t>21063-G0-PPL-PR-0009</t>
        </is>
      </c>
    </row>
    <row r="139" ht="30" customHeight="1">
      <c r="A139" s="41" t="inlineStr">
        <is>
          <t>Registre</t>
        </is>
      </c>
      <c r="B139" s="41" t="inlineStr">
        <is>
          <t>K67</t>
        </is>
      </c>
      <c r="C139" s="41" t="inlineStr">
        <is>
          <t>PK début</t>
        </is>
      </c>
      <c r="D139" s="42" t="inlineStr">
        <is>
          <t>PK (0+120 au 0+200 ) (1+886 au 1+965 ) 
(2+071 au 3+469 )</t>
        </is>
      </c>
      <c r="E139" s="42" t="inlineStr">
        <is>
          <t>PK (0+120 au 0+200 ) (1+886 au 1+965 )
(2+071 au 3+469 )</t>
        </is>
      </c>
    </row>
    <row r="140">
      <c r="A140" s="41" t="inlineStr">
        <is>
          <t>Registre</t>
        </is>
      </c>
      <c r="B140" s="41" t="inlineStr">
        <is>
          <t>A68</t>
        </is>
      </c>
      <c r="C140" s="41" t="inlineStr">
        <is>
          <t>Type</t>
        </is>
      </c>
      <c r="D140" s="41" t="inlineStr">
        <is>
          <t xml:space="preserve">Cintrage à froid </t>
        </is>
      </c>
      <c r="E140" s="41" t="inlineStr">
        <is>
          <t>Cintrage</t>
        </is>
      </c>
    </row>
    <row r="141">
      <c r="A141" s="41" t="inlineStr">
        <is>
          <t>Registre</t>
        </is>
      </c>
      <c r="B141" s="41" t="inlineStr">
        <is>
          <t>A69</t>
        </is>
      </c>
      <c r="C141" s="41" t="inlineStr">
        <is>
          <t>Type</t>
        </is>
      </c>
      <c r="D141" s="41" t="inlineStr">
        <is>
          <t xml:space="preserve">Relvé Topoghraphique </t>
        </is>
      </c>
      <c r="E141" s="41" t="inlineStr">
        <is>
          <t>Relevé topographique</t>
        </is>
      </c>
    </row>
    <row r="142" ht="30" customHeight="1">
      <c r="A142" s="41" t="inlineStr">
        <is>
          <t>Registre</t>
        </is>
      </c>
      <c r="B142" s="41" t="inlineStr">
        <is>
          <t>A70</t>
        </is>
      </c>
      <c r="C142" s="41" t="inlineStr">
        <is>
          <t>Type</t>
        </is>
      </c>
      <c r="D142" s="42" t="inlineStr">
        <is>
          <t xml:space="preserve"> final de la piste de travail 
</t>
        </is>
      </c>
      <c r="E142" s="41" t="inlineStr">
        <is>
          <t>Piste de travail</t>
        </is>
      </c>
    </row>
    <row r="143">
      <c r="A143" s="41" t="inlineStr">
        <is>
          <t>Registre</t>
        </is>
      </c>
      <c r="B143" s="41" t="inlineStr">
        <is>
          <t>E70</t>
        </is>
      </c>
      <c r="C143" s="41" t="inlineStr">
        <is>
          <t>Ouvrage</t>
        </is>
      </c>
      <c r="D143" s="41" t="inlineStr">
        <is>
          <t xml:space="preserve">ISB-309 </t>
        </is>
      </c>
      <c r="E143" s="41" t="inlineStr">
        <is>
          <t>ISB-309</t>
        </is>
      </c>
    </row>
    <row r="144">
      <c r="A144" s="41" t="inlineStr">
        <is>
          <t>Registre</t>
        </is>
      </c>
      <c r="B144" s="41" t="inlineStr">
        <is>
          <t>K70</t>
        </is>
      </c>
      <c r="C144" s="41" t="inlineStr">
        <is>
          <t>PK début</t>
        </is>
      </c>
      <c r="D144" s="41" t="inlineStr">
        <is>
          <t xml:space="preserve"> PK (5+018 to 1+782)</t>
        </is>
      </c>
      <c r="E144" s="41" t="inlineStr">
        <is>
          <t>PK (5+018 to 1+782)</t>
        </is>
      </c>
    </row>
    <row r="145" ht="30" customHeight="1">
      <c r="A145" s="41" t="inlineStr">
        <is>
          <t>Registre</t>
        </is>
      </c>
      <c r="B145" s="41" t="inlineStr">
        <is>
          <t>A71</t>
        </is>
      </c>
      <c r="C145" s="41" t="inlineStr">
        <is>
          <t>Type</t>
        </is>
      </c>
      <c r="D145" s="42" t="inlineStr">
        <is>
          <t xml:space="preserve">Bardage  de la ligne              
     </t>
        </is>
      </c>
      <c r="E145" s="41" t="inlineStr">
        <is>
          <t>Transport et bardage</t>
        </is>
      </c>
    </row>
    <row r="146">
      <c r="A146" s="41" t="inlineStr">
        <is>
          <t>Registre</t>
        </is>
      </c>
      <c r="B146" s="41" t="inlineStr">
        <is>
          <t>E71</t>
        </is>
      </c>
      <c r="C146" s="41" t="inlineStr">
        <is>
          <t>Ouvrage</t>
        </is>
      </c>
      <c r="D146" s="41" t="inlineStr">
        <is>
          <t xml:space="preserve">ISB-309 TO ISB MFD   </t>
        </is>
      </c>
      <c r="E146" s="41" t="inlineStr">
        <is>
          <t>ISB-309 TO ISB MFD</t>
        </is>
      </c>
    </row>
    <row r="147">
      <c r="A147" s="41" t="inlineStr">
        <is>
          <t>Registre</t>
        </is>
      </c>
      <c r="B147" s="41" t="inlineStr">
        <is>
          <t>F71</t>
        </is>
      </c>
      <c r="C147" s="41" t="inlineStr">
        <is>
          <t>Plan nº</t>
        </is>
      </c>
      <c r="D147" s="41" t="inlineStr">
        <is>
          <t xml:space="preserve">21063-G0-PPL-PR-0009 </t>
        </is>
      </c>
      <c r="E147" s="41" t="inlineStr">
        <is>
          <t>21063-G0-PPL-PR-0009</t>
        </is>
      </c>
    </row>
    <row r="148">
      <c r="A148" s="41" t="inlineStr">
        <is>
          <t>Registre</t>
        </is>
      </c>
      <c r="B148" s="41" t="inlineStr">
        <is>
          <t>A72</t>
        </is>
      </c>
      <c r="C148" s="41" t="inlineStr">
        <is>
          <t>Type</t>
        </is>
      </c>
      <c r="D148" s="41" t="inlineStr">
        <is>
          <t xml:space="preserve"> final de la piste de travail  </t>
        </is>
      </c>
      <c r="E148" s="41" t="inlineStr">
        <is>
          <t>Piste de travail</t>
        </is>
      </c>
    </row>
    <row r="149">
      <c r="A149" s="41" t="inlineStr">
        <is>
          <t>Registre</t>
        </is>
      </c>
      <c r="B149" s="41" t="inlineStr">
        <is>
          <t>E72</t>
        </is>
      </c>
      <c r="C149" s="41" t="inlineStr">
        <is>
          <t>Ouvrage</t>
        </is>
      </c>
      <c r="D149" s="41" t="inlineStr">
        <is>
          <t xml:space="preserve"> ISB to ISW  </t>
        </is>
      </c>
      <c r="E149" s="41" t="inlineStr">
        <is>
          <t>ISB to ISW</t>
        </is>
      </c>
    </row>
    <row r="150">
      <c r="A150" s="41" t="inlineStr">
        <is>
          <t>Registre</t>
        </is>
      </c>
      <c r="B150" s="41" t="inlineStr">
        <is>
          <t>A73</t>
        </is>
      </c>
      <c r="C150" s="41" t="inlineStr">
        <is>
          <t>Type</t>
        </is>
      </c>
      <c r="D150" s="41" t="inlineStr">
        <is>
          <t xml:space="preserve">Bardage  de la ligne                    </t>
        </is>
      </c>
      <c r="E150" s="41" t="inlineStr">
        <is>
          <t>Transport et bardage</t>
        </is>
      </c>
    </row>
    <row r="151">
      <c r="A151" s="41" t="inlineStr">
        <is>
          <t>Registre</t>
        </is>
      </c>
      <c r="B151" s="41" t="inlineStr">
        <is>
          <t>E73</t>
        </is>
      </c>
      <c r="C151" s="41" t="inlineStr">
        <is>
          <t>Ouvrage</t>
        </is>
      </c>
      <c r="D151" s="41" t="inlineStr">
        <is>
          <t xml:space="preserve">ISB-309 TO ISB MFD  </t>
        </is>
      </c>
      <c r="E151" s="41" t="inlineStr">
        <is>
          <t>ISB-309 TO ISB MFD</t>
        </is>
      </c>
    </row>
    <row r="152">
      <c r="A152" s="41" t="inlineStr">
        <is>
          <t>Registre</t>
        </is>
      </c>
      <c r="B152" s="41" t="inlineStr">
        <is>
          <t>F73</t>
        </is>
      </c>
      <c r="C152" s="41" t="inlineStr">
        <is>
          <t>Plan nº</t>
        </is>
      </c>
      <c r="D152" s="41" t="inlineStr">
        <is>
          <t xml:space="preserve">21063-G0-PPL-PR-0009 </t>
        </is>
      </c>
      <c r="E152" s="41" t="inlineStr">
        <is>
          <t>21063-G0-PPL-PR-0009</t>
        </is>
      </c>
    </row>
    <row r="153">
      <c r="A153" s="41" t="inlineStr">
        <is>
          <t>Registre</t>
        </is>
      </c>
      <c r="B153" s="41" t="inlineStr">
        <is>
          <t>K73</t>
        </is>
      </c>
      <c r="C153" s="41" t="inlineStr">
        <is>
          <t>PK début</t>
        </is>
      </c>
      <c r="D153" s="41" t="inlineStr">
        <is>
          <t>PK(3+369 au  2+754)</t>
        </is>
      </c>
      <c r="E153" s="41" t="inlineStr">
        <is>
          <t>PK(3+369 au 2+754)</t>
        </is>
      </c>
    </row>
    <row r="154">
      <c r="A154" s="41" t="inlineStr">
        <is>
          <t>Registre</t>
        </is>
      </c>
      <c r="B154" s="41" t="inlineStr">
        <is>
          <t>A74</t>
        </is>
      </c>
      <c r="C154" s="41" t="inlineStr">
        <is>
          <t>Type</t>
        </is>
      </c>
      <c r="D154" s="41" t="inlineStr">
        <is>
          <t xml:space="preserve">Bardage  de la ligne                 </t>
        </is>
      </c>
      <c r="E154" s="41" t="inlineStr">
        <is>
          <t>Transport et bardage</t>
        </is>
      </c>
    </row>
    <row r="155">
      <c r="A155" s="41" t="inlineStr">
        <is>
          <t>Registre</t>
        </is>
      </c>
      <c r="B155" s="41" t="inlineStr">
        <is>
          <t>E74</t>
        </is>
      </c>
      <c r="C155" s="41" t="inlineStr">
        <is>
          <t>Ouvrage</t>
        </is>
      </c>
      <c r="D155" s="41" t="inlineStr">
        <is>
          <t xml:space="preserve">ISB-309 TO ISB MFD     </t>
        </is>
      </c>
      <c r="E155" s="41" t="inlineStr">
        <is>
          <t>ISB-309 TO ISB MFD</t>
        </is>
      </c>
    </row>
    <row r="156">
      <c r="A156" s="41" t="inlineStr">
        <is>
          <t>Registre</t>
        </is>
      </c>
      <c r="B156" s="41" t="inlineStr">
        <is>
          <t>F74</t>
        </is>
      </c>
      <c r="C156" s="41" t="inlineStr">
        <is>
          <t>Plan nº</t>
        </is>
      </c>
      <c r="D156" s="41" t="inlineStr">
        <is>
          <t xml:space="preserve">21063-G0-PPL-PR-0009 </t>
        </is>
      </c>
      <c r="E156" s="41" t="inlineStr">
        <is>
          <t>21063-G0-PPL-PR-0009</t>
        </is>
      </c>
    </row>
    <row r="157">
      <c r="A157" s="41" t="inlineStr">
        <is>
          <t>Registre</t>
        </is>
      </c>
      <c r="B157" s="41" t="inlineStr">
        <is>
          <t>K74</t>
        </is>
      </c>
      <c r="C157" s="41" t="inlineStr">
        <is>
          <t>PK début</t>
        </is>
      </c>
      <c r="D157" s="41" t="inlineStr">
        <is>
          <t>PK(2+754  au 2+295 )</t>
        </is>
      </c>
      <c r="E157" s="41" t="inlineStr">
        <is>
          <t>PK(2+754 au 2+295 )</t>
        </is>
      </c>
    </row>
    <row r="158">
      <c r="A158" s="41" t="inlineStr">
        <is>
          <t>Registre</t>
        </is>
      </c>
      <c r="B158" s="41" t="inlineStr">
        <is>
          <t>A75</t>
        </is>
      </c>
      <c r="C158" s="41" t="inlineStr">
        <is>
          <t>Type</t>
        </is>
      </c>
      <c r="D158" s="41" t="inlineStr">
        <is>
          <t xml:space="preserve"> final de la piste de travail     </t>
        </is>
      </c>
      <c r="E158" s="41" t="inlineStr">
        <is>
          <t>Piste de travail</t>
        </is>
      </c>
    </row>
    <row r="159" ht="30" customHeight="1">
      <c r="A159" s="41" t="inlineStr">
        <is>
          <t>Registre</t>
        </is>
      </c>
      <c r="B159" s="41" t="inlineStr">
        <is>
          <t>A76</t>
        </is>
      </c>
      <c r="C159" s="41" t="inlineStr">
        <is>
          <t>Type</t>
        </is>
      </c>
      <c r="D159" s="42" t="inlineStr">
        <is>
          <t xml:space="preserve"> final de la piste de travail 
</t>
        </is>
      </c>
      <c r="E159" s="41" t="inlineStr">
        <is>
          <t>Piste de travail</t>
        </is>
      </c>
    </row>
    <row r="160">
      <c r="A160" s="41" t="inlineStr">
        <is>
          <t>Registre</t>
        </is>
      </c>
      <c r="B160" s="41" t="inlineStr">
        <is>
          <t>E76</t>
        </is>
      </c>
      <c r="C160" s="41" t="inlineStr">
        <is>
          <t>Ouvrage</t>
        </is>
      </c>
      <c r="D160" s="41" t="inlineStr">
        <is>
          <t xml:space="preserve">ISB-309  </t>
        </is>
      </c>
      <c r="E160" s="41" t="inlineStr">
        <is>
          <t>ISB-309</t>
        </is>
      </c>
    </row>
    <row r="161" ht="30" customHeight="1">
      <c r="A161" s="41" t="inlineStr">
        <is>
          <t>Registre</t>
        </is>
      </c>
      <c r="B161" s="41" t="inlineStr">
        <is>
          <t>A77</t>
        </is>
      </c>
      <c r="C161" s="41" t="inlineStr">
        <is>
          <t>Type</t>
        </is>
      </c>
      <c r="D161" s="42" t="inlineStr">
        <is>
          <t xml:space="preserve">Bardage  de la ligne            
                                                                                                   </t>
        </is>
      </c>
      <c r="E161" s="41" t="inlineStr">
        <is>
          <t>Transport et bardage</t>
        </is>
      </c>
    </row>
    <row r="162">
      <c r="A162" s="41" t="inlineStr">
        <is>
          <t>Registre</t>
        </is>
      </c>
      <c r="B162" s="41" t="inlineStr">
        <is>
          <t>E77</t>
        </is>
      </c>
      <c r="C162" s="41" t="inlineStr">
        <is>
          <t>Ouvrage</t>
        </is>
      </c>
      <c r="D162" s="41" t="inlineStr">
        <is>
          <t xml:space="preserve">ISB-309 TO ISB MFD </t>
        </is>
      </c>
      <c r="E162" s="41" t="inlineStr">
        <is>
          <t>ISB-309 TO ISB MFD</t>
        </is>
      </c>
    </row>
    <row r="163">
      <c r="A163" s="41" t="inlineStr">
        <is>
          <t>Registre</t>
        </is>
      </c>
      <c r="B163" s="41" t="inlineStr">
        <is>
          <t>F77</t>
        </is>
      </c>
      <c r="C163" s="41" t="inlineStr">
        <is>
          <t>Plan nº</t>
        </is>
      </c>
      <c r="D163" s="41" t="inlineStr">
        <is>
          <t xml:space="preserve">21063-G0-PPL-PR-0009 </t>
        </is>
      </c>
      <c r="E163" s="41" t="inlineStr">
        <is>
          <t>21063-G0-PPL-PR-0009</t>
        </is>
      </c>
    </row>
    <row r="164">
      <c r="A164" s="41" t="inlineStr">
        <is>
          <t>Registre</t>
        </is>
      </c>
      <c r="B164" s="41" t="inlineStr">
        <is>
          <t>K77</t>
        </is>
      </c>
      <c r="C164" s="41" t="inlineStr">
        <is>
          <t>PK début</t>
        </is>
      </c>
      <c r="D164" s="41" t="inlineStr">
        <is>
          <t xml:space="preserve">PK (2+294 au 0+475) </t>
        </is>
      </c>
      <c r="E164" s="41" t="inlineStr">
        <is>
          <t>PK (2+294 au 0+475)</t>
        </is>
      </c>
    </row>
    <row r="165" ht="30" customHeight="1">
      <c r="A165" s="41" t="inlineStr">
        <is>
          <t>Registre</t>
        </is>
      </c>
      <c r="B165" s="41" t="inlineStr">
        <is>
          <t>A78</t>
        </is>
      </c>
      <c r="C165" s="41" t="inlineStr">
        <is>
          <t>Type</t>
        </is>
      </c>
      <c r="D165" s="42" t="inlineStr">
        <is>
          <t xml:space="preserve"> final de la piste de travail    
</t>
        </is>
      </c>
      <c r="E165" s="41" t="inlineStr">
        <is>
          <t>Piste de travail</t>
        </is>
      </c>
    </row>
    <row r="166">
      <c r="A166" s="41" t="inlineStr">
        <is>
          <t>Registre</t>
        </is>
      </c>
      <c r="B166" s="41" t="inlineStr">
        <is>
          <t>E78</t>
        </is>
      </c>
      <c r="C166" s="41" t="inlineStr">
        <is>
          <t>Ouvrage</t>
        </is>
      </c>
      <c r="D166" s="41" t="inlineStr">
        <is>
          <t xml:space="preserve">ISB to ISW  </t>
        </is>
      </c>
      <c r="E166" s="41" t="inlineStr">
        <is>
          <t>ISB to ISW</t>
        </is>
      </c>
    </row>
    <row r="167">
      <c r="A167" s="41" t="inlineStr">
        <is>
          <t>Registre</t>
        </is>
      </c>
      <c r="B167" s="41" t="inlineStr">
        <is>
          <t>K78</t>
        </is>
      </c>
      <c r="C167" s="41" t="inlineStr">
        <is>
          <t>PK début</t>
        </is>
      </c>
      <c r="D167" s="41" t="inlineStr">
        <is>
          <t xml:space="preserve"> PK  (4+421 au 11+187)</t>
        </is>
      </c>
      <c r="E167" s="41" t="inlineStr">
        <is>
          <t>PK (4+421 au 11+187)</t>
        </is>
      </c>
    </row>
    <row r="168" ht="30" customHeight="1">
      <c r="A168" s="41" t="inlineStr">
        <is>
          <t>Registre</t>
        </is>
      </c>
      <c r="B168" s="41" t="inlineStr">
        <is>
          <t>A79</t>
        </is>
      </c>
      <c r="C168" s="41" t="inlineStr">
        <is>
          <t>Type</t>
        </is>
      </c>
      <c r="D168" s="42" t="inlineStr">
        <is>
          <t xml:space="preserve"> final de la piste de travail 
 </t>
        </is>
      </c>
      <c r="E168" s="41" t="inlineStr">
        <is>
          <t>Piste de travail</t>
        </is>
      </c>
    </row>
    <row r="169">
      <c r="A169" s="41" t="inlineStr">
        <is>
          <t>Registre</t>
        </is>
      </c>
      <c r="B169" s="41" t="inlineStr">
        <is>
          <t>E79</t>
        </is>
      </c>
      <c r="C169" s="41" t="inlineStr">
        <is>
          <t>Ouvrage</t>
        </is>
      </c>
      <c r="D169" s="41" t="inlineStr">
        <is>
          <t xml:space="preserve">ISW TO CPF </t>
        </is>
      </c>
      <c r="E169" s="41" t="inlineStr">
        <is>
          <t>ISW TO CPF</t>
        </is>
      </c>
    </row>
    <row r="170">
      <c r="A170" s="41" t="inlineStr">
        <is>
          <t>Registre</t>
        </is>
      </c>
      <c r="B170" s="41" t="inlineStr">
        <is>
          <t>K79</t>
        </is>
      </c>
      <c r="C170" s="41" t="inlineStr">
        <is>
          <t>PK début</t>
        </is>
      </c>
      <c r="D170" s="41" t="inlineStr">
        <is>
          <t xml:space="preserve"> 0+020 to 5+431</t>
        </is>
      </c>
      <c r="E170" s="41" t="inlineStr">
        <is>
          <t>0+020 to 5+431</t>
        </is>
      </c>
    </row>
    <row r="171">
      <c r="A171" s="41" t="inlineStr">
        <is>
          <t>Registre</t>
        </is>
      </c>
      <c r="B171" s="41" t="inlineStr">
        <is>
          <t>A80</t>
        </is>
      </c>
      <c r="C171" s="41" t="inlineStr">
        <is>
          <t>Type</t>
        </is>
      </c>
      <c r="D171" s="41" t="inlineStr">
        <is>
          <t xml:space="preserve">Bardage  de la ligne                                                                                                             </t>
        </is>
      </c>
      <c r="E171" s="41" t="inlineStr">
        <is>
          <t>Transport et bardage</t>
        </is>
      </c>
    </row>
    <row r="172">
      <c r="A172" s="41" t="inlineStr">
        <is>
          <t>Registre</t>
        </is>
      </c>
      <c r="B172" s="41" t="inlineStr">
        <is>
          <t>E80</t>
        </is>
      </c>
      <c r="C172" s="41" t="inlineStr">
        <is>
          <t>Ouvrage</t>
        </is>
      </c>
      <c r="D172" s="41" t="inlineStr">
        <is>
          <t xml:space="preserve">ISB-309 TO ISB MFD  </t>
        </is>
      </c>
      <c r="E172" s="41" t="inlineStr">
        <is>
          <t>ISB-309 TO ISB MFD</t>
        </is>
      </c>
    </row>
    <row r="173">
      <c r="A173" s="41" t="inlineStr">
        <is>
          <t>Registre</t>
        </is>
      </c>
      <c r="B173" s="41" t="inlineStr">
        <is>
          <t>F80</t>
        </is>
      </c>
      <c r="C173" s="41" t="inlineStr">
        <is>
          <t>Plan nº</t>
        </is>
      </c>
      <c r="D173" s="41" t="inlineStr">
        <is>
          <t xml:space="preserve">21063-G0-PPL-PR-0009 </t>
        </is>
      </c>
      <c r="E173" s="41" t="inlineStr">
        <is>
          <t>21063-G0-PPL-PR-0009</t>
        </is>
      </c>
    </row>
    <row r="174">
      <c r="A174" s="41" t="inlineStr">
        <is>
          <t>Registre</t>
        </is>
      </c>
      <c r="B174" s="41" t="inlineStr">
        <is>
          <t>K80</t>
        </is>
      </c>
      <c r="C174" s="41" t="inlineStr">
        <is>
          <t>PK début</t>
        </is>
      </c>
      <c r="D174" s="41" t="inlineStr">
        <is>
          <t xml:space="preserve"> PK (24+500 au 23+258)PK </t>
        </is>
      </c>
      <c r="E174" s="41" t="inlineStr">
        <is>
          <t>PK (24+500 au 23+258)PK</t>
        </is>
      </c>
    </row>
    <row r="175" ht="30" customHeight="1">
      <c r="A175" s="41" t="inlineStr">
        <is>
          <t>Registre</t>
        </is>
      </c>
      <c r="B175" s="41" t="inlineStr">
        <is>
          <t>A81</t>
        </is>
      </c>
      <c r="C175" s="41" t="inlineStr">
        <is>
          <t>Type</t>
        </is>
      </c>
      <c r="D175" s="42" t="inlineStr">
        <is>
          <t xml:space="preserve"> final de la tranchée                                    
        </t>
        </is>
      </c>
      <c r="E175" s="41" t="inlineStr">
        <is>
          <t>Ouverture de la tranchée</t>
        </is>
      </c>
    </row>
    <row r="176">
      <c r="A176" s="41" t="inlineStr">
        <is>
          <t>Registre</t>
        </is>
      </c>
      <c r="B176" s="41" t="inlineStr">
        <is>
          <t>K81</t>
        </is>
      </c>
      <c r="C176" s="41" t="inlineStr">
        <is>
          <t>PK début</t>
        </is>
      </c>
      <c r="D176" s="41" t="inlineStr">
        <is>
          <t xml:space="preserve"> PK (0+096 au 1+134 )</t>
        </is>
      </c>
      <c r="E176" s="41" t="inlineStr">
        <is>
          <t>PK (0+096 au 1+134 )</t>
        </is>
      </c>
    </row>
    <row r="177">
      <c r="A177" s="41" t="inlineStr">
        <is>
          <t>Registre</t>
        </is>
      </c>
      <c r="B177" s="41" t="inlineStr">
        <is>
          <t>A82</t>
        </is>
      </c>
      <c r="C177" s="41" t="inlineStr">
        <is>
          <t>Type</t>
        </is>
      </c>
      <c r="D177" s="41" t="inlineStr">
        <is>
          <t xml:space="preserve"> test d'adherence  des joints enrobes                                         </t>
        </is>
      </c>
      <c r="E177" s="41" t="inlineStr">
        <is>
          <t>Enrobage</t>
        </is>
      </c>
    </row>
    <row r="178">
      <c r="A178" s="41" t="inlineStr">
        <is>
          <t>Registre</t>
        </is>
      </c>
      <c r="B178" s="41" t="inlineStr">
        <is>
          <t>A83</t>
        </is>
      </c>
      <c r="C178" s="41" t="inlineStr">
        <is>
          <t>Type</t>
        </is>
      </c>
      <c r="D178" s="41" t="inlineStr">
        <is>
          <t xml:space="preserve"> preparation de lit de pose dans la tranchée     </t>
        </is>
      </c>
      <c r="E178" s="41" t="inlineStr">
        <is>
          <t>Lit de pose</t>
        </is>
      </c>
    </row>
    <row r="179">
      <c r="A179" s="41" t="inlineStr">
        <is>
          <t>Registre</t>
        </is>
      </c>
      <c r="B179" s="41" t="inlineStr">
        <is>
          <t>A84</t>
        </is>
      </c>
      <c r="C179" s="41" t="inlineStr">
        <is>
          <t>Type</t>
        </is>
      </c>
      <c r="D179" s="41" t="inlineStr">
        <is>
          <t xml:space="preserve"> preparation pour la mise en fouille des tronçons de canalisation    </t>
        </is>
      </c>
      <c r="E179" s="41" t="inlineStr">
        <is>
          <t>Mise en fouille</t>
        </is>
      </c>
    </row>
    <row r="180">
      <c r="A180" s="41" t="inlineStr">
        <is>
          <t>Registre</t>
        </is>
      </c>
      <c r="B180" s="41" t="inlineStr">
        <is>
          <t>K84</t>
        </is>
      </c>
      <c r="C180" s="41" t="inlineStr">
        <is>
          <t>PK début</t>
        </is>
      </c>
      <c r="D180" s="41" t="inlineStr">
        <is>
          <t xml:space="preserve"> PK (0+096 au 1+134 )</t>
        </is>
      </c>
      <c r="E180" s="41" t="inlineStr">
        <is>
          <t>PK (0+096 au 1+134 )</t>
        </is>
      </c>
    </row>
    <row r="181">
      <c r="A181" s="41" t="inlineStr">
        <is>
          <t>Registre</t>
        </is>
      </c>
      <c r="B181" s="41" t="inlineStr">
        <is>
          <t>A85</t>
        </is>
      </c>
      <c r="C181" s="41" t="inlineStr">
        <is>
          <t>Type</t>
        </is>
      </c>
      <c r="D181" s="41" t="inlineStr">
        <is>
          <t xml:space="preserve"> test d'adherence  des joints enrobes                                         </t>
        </is>
      </c>
      <c r="E181" s="41" t="inlineStr">
        <is>
          <t>Enrobage</t>
        </is>
      </c>
    </row>
    <row r="182">
      <c r="A182" s="41" t="inlineStr">
        <is>
          <t>Registre</t>
        </is>
      </c>
      <c r="B182" s="41" t="inlineStr">
        <is>
          <t>A86</t>
        </is>
      </c>
      <c r="C182" s="41" t="inlineStr">
        <is>
          <t>Type</t>
        </is>
      </c>
      <c r="D182" s="41" t="inlineStr">
        <is>
          <t xml:space="preserve">Bardage  de la ligne </t>
        </is>
      </c>
      <c r="E182" s="41" t="inlineStr">
        <is>
          <t>Transport et bardage</t>
        </is>
      </c>
    </row>
    <row r="183">
      <c r="A183" s="41" t="inlineStr">
        <is>
          <t>Registre</t>
        </is>
      </c>
      <c r="B183" s="41" t="inlineStr">
        <is>
          <t>F86</t>
        </is>
      </c>
      <c r="C183" s="41" t="inlineStr">
        <is>
          <t>Plan nº</t>
        </is>
      </c>
      <c r="D183" s="41" t="inlineStr">
        <is>
          <t xml:space="preserve">21063-G0-PPL-PR-0009 </t>
        </is>
      </c>
      <c r="E183" s="41" t="inlineStr">
        <is>
          <t>21063-G0-PPL-PR-0009</t>
        </is>
      </c>
    </row>
    <row r="184">
      <c r="A184" s="41" t="inlineStr">
        <is>
          <t>Registre</t>
        </is>
      </c>
      <c r="B184" s="41" t="inlineStr">
        <is>
          <t>A87</t>
        </is>
      </c>
      <c r="C184" s="41" t="inlineStr">
        <is>
          <t>Type</t>
        </is>
      </c>
      <c r="D184" s="41" t="inlineStr">
        <is>
          <t xml:space="preserve"> final de la tranchée                                             </t>
        </is>
      </c>
      <c r="E184" s="41" t="inlineStr">
        <is>
          <t>Ouverture de la tranchée</t>
        </is>
      </c>
    </row>
    <row r="185">
      <c r="A185" s="41" t="inlineStr">
        <is>
          <t>Registre</t>
        </is>
      </c>
      <c r="B185" s="41" t="inlineStr">
        <is>
          <t>A88</t>
        </is>
      </c>
      <c r="C185" s="41" t="inlineStr">
        <is>
          <t>Type</t>
        </is>
      </c>
      <c r="D185" s="41" t="inlineStr">
        <is>
          <t xml:space="preserve"> POSE DE PETIT-REMBLAI                                             </t>
        </is>
      </c>
      <c r="E185" s="41" t="inlineStr">
        <is>
          <t>Pré-remblai</t>
        </is>
      </c>
    </row>
    <row r="186">
      <c r="A186" s="41" t="inlineStr">
        <is>
          <t>Registre</t>
        </is>
      </c>
      <c r="B186" s="41" t="inlineStr">
        <is>
          <t>A89</t>
        </is>
      </c>
      <c r="C186" s="41" t="inlineStr">
        <is>
          <t>Type</t>
        </is>
      </c>
      <c r="D186" s="41" t="inlineStr">
        <is>
          <t xml:space="preserve">Bardage  de la ligne                                                                               </t>
        </is>
      </c>
      <c r="E186" s="41" t="inlineStr">
        <is>
          <t>Transport et bardage</t>
        </is>
      </c>
    </row>
    <row r="187">
      <c r="A187" s="41" t="inlineStr">
        <is>
          <t>Registre</t>
        </is>
      </c>
      <c r="B187" s="41" t="inlineStr">
        <is>
          <t>F89</t>
        </is>
      </c>
      <c r="C187" s="41" t="inlineStr">
        <is>
          <t>Plan nº</t>
        </is>
      </c>
      <c r="D187" s="41" t="inlineStr">
        <is>
          <t xml:space="preserve">21063-G0-PPL-PR-0009 </t>
        </is>
      </c>
      <c r="E187" s="41" t="inlineStr">
        <is>
          <t>21063-G0-PPL-PR-0009</t>
        </is>
      </c>
    </row>
    <row r="188">
      <c r="A188" s="41" t="inlineStr">
        <is>
          <t>Registre</t>
        </is>
      </c>
      <c r="B188" s="41" t="inlineStr">
        <is>
          <t>A90</t>
        </is>
      </c>
      <c r="C188" s="41" t="inlineStr">
        <is>
          <t>Type</t>
        </is>
      </c>
      <c r="D188" s="41" t="inlineStr">
        <is>
          <t xml:space="preserve"> preparation de lit de pose dans la tranchee                                                                             </t>
        </is>
      </c>
      <c r="E188" s="41" t="inlineStr">
        <is>
          <t>Lit de pose</t>
        </is>
      </c>
    </row>
    <row r="189">
      <c r="A189" s="41" t="inlineStr">
        <is>
          <t>Registre</t>
        </is>
      </c>
      <c r="B189" s="41" t="inlineStr">
        <is>
          <t>A91</t>
        </is>
      </c>
      <c r="C189" s="41" t="inlineStr">
        <is>
          <t>Type</t>
        </is>
      </c>
      <c r="D189" s="41" t="inlineStr">
        <is>
          <t xml:space="preserve">preparation pour la mise en fouille des tronçons de canalisation     </t>
        </is>
      </c>
      <c r="E189" s="41" t="inlineStr">
        <is>
          <t>Mise en fouille</t>
        </is>
      </c>
    </row>
    <row r="190">
      <c r="A190" s="41" t="inlineStr">
        <is>
          <t>Registre</t>
        </is>
      </c>
      <c r="B190" s="41" t="inlineStr">
        <is>
          <t>A92</t>
        </is>
      </c>
      <c r="C190" s="41" t="inlineStr">
        <is>
          <t>Type</t>
        </is>
      </c>
      <c r="D190" s="41" t="inlineStr">
        <is>
          <t xml:space="preserve">Bardage  de la ligne                                                                               </t>
        </is>
      </c>
      <c r="E190" s="41" t="inlineStr">
        <is>
          <t>Transport et bardage</t>
        </is>
      </c>
    </row>
    <row r="191">
      <c r="A191" s="41" t="inlineStr">
        <is>
          <t>Registre</t>
        </is>
      </c>
      <c r="B191" s="41" t="inlineStr">
        <is>
          <t>F92</t>
        </is>
      </c>
      <c r="C191" s="41" t="inlineStr">
        <is>
          <t>Plan nº</t>
        </is>
      </c>
      <c r="D191" s="41" t="inlineStr">
        <is>
          <t xml:space="preserve">21063-G0-PPL-PR-0009 </t>
        </is>
      </c>
      <c r="E191" s="41" t="inlineStr">
        <is>
          <t>21063-G0-PPL-PR-0009</t>
        </is>
      </c>
    </row>
    <row r="192">
      <c r="A192" s="41" t="inlineStr">
        <is>
          <t>Registre</t>
        </is>
      </c>
      <c r="B192" s="41" t="inlineStr">
        <is>
          <t>A93</t>
        </is>
      </c>
      <c r="C192" s="41" t="inlineStr">
        <is>
          <t>Type</t>
        </is>
      </c>
      <c r="D192" s="41" t="inlineStr">
        <is>
          <t xml:space="preserve"> tranchée                                     </t>
        </is>
      </c>
      <c r="E192" s="41" t="inlineStr">
        <is>
          <t>Ouverture de la tranchée</t>
        </is>
      </c>
    </row>
    <row r="193">
      <c r="A193" s="41" t="inlineStr">
        <is>
          <t>Registre</t>
        </is>
      </c>
      <c r="B193" s="41" t="inlineStr">
        <is>
          <t>A94</t>
        </is>
      </c>
      <c r="C193" s="41" t="inlineStr">
        <is>
          <t>Type</t>
        </is>
      </c>
      <c r="D193" s="41" t="inlineStr">
        <is>
          <t xml:space="preserve">preparation de lit de pose dans la tranchee                                                                           </t>
        </is>
      </c>
      <c r="E193" s="41" t="inlineStr">
        <is>
          <t>Lit de pose</t>
        </is>
      </c>
    </row>
    <row r="194">
      <c r="A194" s="41" t="inlineStr">
        <is>
          <t>Registre</t>
        </is>
      </c>
      <c r="B194" s="41" t="inlineStr">
        <is>
          <t>K94</t>
        </is>
      </c>
      <c r="C194" s="41" t="inlineStr">
        <is>
          <t>PK début</t>
        </is>
      </c>
      <c r="D194" s="41" t="inlineStr">
        <is>
          <t xml:space="preserve">PK (0+420 au 0+132 )  </t>
        </is>
      </c>
      <c r="E194" s="41" t="inlineStr">
        <is>
          <t>PK (0+420 au 0+132 )</t>
        </is>
      </c>
    </row>
    <row r="195">
      <c r="A195" s="41" t="inlineStr">
        <is>
          <t>Registre</t>
        </is>
      </c>
      <c r="B195" s="41" t="inlineStr">
        <is>
          <t>A95</t>
        </is>
      </c>
      <c r="C195" s="41" t="inlineStr">
        <is>
          <t>Type</t>
        </is>
      </c>
      <c r="D195" s="41" t="inlineStr">
        <is>
          <t xml:space="preserve"> preparation pour la mise en fouille des tronçons de canalisation       </t>
        </is>
      </c>
      <c r="E195" s="41" t="inlineStr">
        <is>
          <t>Mise en fouille</t>
        </is>
      </c>
    </row>
    <row r="196" ht="30" customHeight="1">
      <c r="A196" s="41" t="inlineStr">
        <is>
          <t>Registre</t>
        </is>
      </c>
      <c r="B196" s="41" t="inlineStr">
        <is>
          <t>A96</t>
        </is>
      </c>
      <c r="C196" s="41" t="inlineStr">
        <is>
          <t>Type</t>
        </is>
      </c>
      <c r="D196" s="42" t="inlineStr">
        <is>
          <t xml:space="preserve"> test d'adherence  des joints enrobes
ISB-304                                        </t>
        </is>
      </c>
      <c r="E196" s="41" t="inlineStr">
        <is>
          <t>Enrobage</t>
        </is>
      </c>
    </row>
    <row r="197">
      <c r="A197" s="41" t="inlineStr">
        <is>
          <t>Registre</t>
        </is>
      </c>
      <c r="B197" s="41" t="inlineStr">
        <is>
          <t>A97</t>
        </is>
      </c>
      <c r="C197" s="41" t="inlineStr">
        <is>
          <t>Type</t>
        </is>
      </c>
      <c r="D197" s="41" t="inlineStr">
        <is>
          <t xml:space="preserve"> final de la tranchée                                            </t>
        </is>
      </c>
      <c r="E197" s="41" t="inlineStr">
        <is>
          <t>Ouverture de la tranchée</t>
        </is>
      </c>
    </row>
    <row r="198">
      <c r="A198" s="41" t="inlineStr">
        <is>
          <t>Registre</t>
        </is>
      </c>
      <c r="B198" s="41" t="inlineStr">
        <is>
          <t>E97</t>
        </is>
      </c>
      <c r="C198" s="41" t="inlineStr">
        <is>
          <t>Ouvrage</t>
        </is>
      </c>
      <c r="D198" s="41" t="inlineStr">
        <is>
          <t xml:space="preserve">ISB-304 </t>
        </is>
      </c>
      <c r="E198" s="41" t="inlineStr">
        <is>
          <t>ISB-304</t>
        </is>
      </c>
    </row>
    <row r="199">
      <c r="A199" s="41" t="inlineStr">
        <is>
          <t>Registre</t>
        </is>
      </c>
      <c r="B199" s="41" t="inlineStr">
        <is>
          <t>K97</t>
        </is>
      </c>
      <c r="C199" s="41" t="inlineStr">
        <is>
          <t>PK début</t>
        </is>
      </c>
      <c r="D199" s="41" t="inlineStr">
        <is>
          <t xml:space="preserve"> PK (0+075 au 0+602 )</t>
        </is>
      </c>
      <c r="E199" s="41" t="inlineStr">
        <is>
          <t>PK (0+075 au 0+602 )</t>
        </is>
      </c>
    </row>
    <row r="200">
      <c r="A200" s="41" t="inlineStr">
        <is>
          <t>Registre</t>
        </is>
      </c>
      <c r="B200" s="41" t="inlineStr">
        <is>
          <t>A98</t>
        </is>
      </c>
      <c r="C200" s="41" t="inlineStr">
        <is>
          <t>Type</t>
        </is>
      </c>
      <c r="D200" s="41" t="inlineStr">
        <is>
          <t xml:space="preserve">Bardage  de la ligne                                                                                  </t>
        </is>
      </c>
      <c r="E200" s="41" t="inlineStr">
        <is>
          <t>Transport et bardage</t>
        </is>
      </c>
    </row>
    <row r="201">
      <c r="A201" s="41" t="inlineStr">
        <is>
          <t>Registre</t>
        </is>
      </c>
      <c r="B201" s="41" t="inlineStr">
        <is>
          <t>F98</t>
        </is>
      </c>
      <c r="C201" s="41" t="inlineStr">
        <is>
          <t>Plan nº</t>
        </is>
      </c>
      <c r="D201" s="41" t="inlineStr">
        <is>
          <t xml:space="preserve">21063-G0-PPL-PR-0009 </t>
        </is>
      </c>
      <c r="E201" s="41" t="inlineStr">
        <is>
          <t>21063-G0-PPL-PR-0009</t>
        </is>
      </c>
    </row>
    <row r="202">
      <c r="A202" s="41" t="inlineStr">
        <is>
          <t>Registre</t>
        </is>
      </c>
      <c r="B202" s="41" t="inlineStr">
        <is>
          <t>A99</t>
        </is>
      </c>
      <c r="C202" s="41" t="inlineStr">
        <is>
          <t>Type</t>
        </is>
      </c>
      <c r="D202" s="41" t="inlineStr">
        <is>
          <t xml:space="preserve">preparation pour la mise en fouille des tronçons de canalisation  </t>
        </is>
      </c>
      <c r="E202" s="41" t="inlineStr">
        <is>
          <t>Mise en fouille</t>
        </is>
      </c>
    </row>
    <row r="203">
      <c r="A203" s="41" t="inlineStr">
        <is>
          <t>Registre</t>
        </is>
      </c>
      <c r="B203" s="41" t="inlineStr">
        <is>
          <t>A100</t>
        </is>
      </c>
      <c r="C203" s="41" t="inlineStr">
        <is>
          <t>Type</t>
        </is>
      </c>
      <c r="D203" s="41" t="inlineStr">
        <is>
          <t xml:space="preserve"> preparation de lit de pose dans la tranchee                                                        </t>
        </is>
      </c>
      <c r="E203" s="41" t="inlineStr">
        <is>
          <t>Lit de pose</t>
        </is>
      </c>
    </row>
    <row r="204">
      <c r="A204" s="41" t="inlineStr">
        <is>
          <t>Registre</t>
        </is>
      </c>
      <c r="B204" s="41" t="inlineStr">
        <is>
          <t>E100</t>
        </is>
      </c>
      <c r="C204" s="41" t="inlineStr">
        <is>
          <t>Ouvrage</t>
        </is>
      </c>
      <c r="D204" s="41" t="inlineStr">
        <is>
          <t xml:space="preserve">ISB-304       </t>
        </is>
      </c>
      <c r="E204" s="41" t="inlineStr">
        <is>
          <t>ISB-304</t>
        </is>
      </c>
    </row>
    <row r="205">
      <c r="A205" s="41" t="inlineStr">
        <is>
          <t>Registre</t>
        </is>
      </c>
      <c r="B205" s="41" t="inlineStr">
        <is>
          <t>K100</t>
        </is>
      </c>
      <c r="C205" s="41" t="inlineStr">
        <is>
          <t>PK début</t>
        </is>
      </c>
      <c r="D205" s="41" t="inlineStr">
        <is>
          <t xml:space="preserve">PK (0+075 au 0+602 )     </t>
        </is>
      </c>
      <c r="E205" s="41" t="inlineStr">
        <is>
          <t>PK (0+075 au 0+602 )</t>
        </is>
      </c>
    </row>
    <row r="206">
      <c r="A206" s="41" t="inlineStr">
        <is>
          <t>Registre</t>
        </is>
      </c>
      <c r="B206" s="41" t="inlineStr">
        <is>
          <t>A101</t>
        </is>
      </c>
      <c r="C206" s="41" t="inlineStr">
        <is>
          <t>Type</t>
        </is>
      </c>
      <c r="D206" s="41" t="inlineStr">
        <is>
          <t xml:space="preserve"> tranchée                                      </t>
        </is>
      </c>
      <c r="E206" s="41" t="inlineStr">
        <is>
          <t>Ouverture de la tranchée</t>
        </is>
      </c>
    </row>
    <row r="207">
      <c r="A207" s="41" t="inlineStr">
        <is>
          <t>Registre</t>
        </is>
      </c>
      <c r="B207" s="41" t="inlineStr">
        <is>
          <t>A102</t>
        </is>
      </c>
      <c r="C207" s="41" t="inlineStr">
        <is>
          <t>Type</t>
        </is>
      </c>
      <c r="D207" s="41" t="inlineStr">
        <is>
          <t xml:space="preserve">Préparation pour la mise en fouille des tronçons de canalisation  </t>
        </is>
      </c>
      <c r="E207" s="41" t="inlineStr">
        <is>
          <t>Mise en fouille</t>
        </is>
      </c>
    </row>
    <row r="208">
      <c r="A208" s="41" t="inlineStr">
        <is>
          <t>Registre</t>
        </is>
      </c>
      <c r="B208" s="41" t="inlineStr">
        <is>
          <t>A103</t>
        </is>
      </c>
      <c r="C208" s="41" t="inlineStr">
        <is>
          <t>Type</t>
        </is>
      </c>
      <c r="D208" s="41" t="inlineStr">
        <is>
          <t xml:space="preserve">Bardage  de la ligne </t>
        </is>
      </c>
      <c r="E208" s="41" t="inlineStr">
        <is>
          <t>Transport et bardage</t>
        </is>
      </c>
    </row>
    <row r="209">
      <c r="A209" s="41" t="inlineStr">
        <is>
          <t>Registre</t>
        </is>
      </c>
      <c r="B209" s="41" t="inlineStr">
        <is>
          <t>F103</t>
        </is>
      </c>
      <c r="C209" s="41" t="inlineStr">
        <is>
          <t>Plan nº</t>
        </is>
      </c>
      <c r="D209" s="41" t="inlineStr">
        <is>
          <t xml:space="preserve">21063-G0-PPL-PR-0009 </t>
        </is>
      </c>
      <c r="E209" s="41" t="inlineStr">
        <is>
          <t>21063-G0-PPL-PR-0009</t>
        </is>
      </c>
    </row>
    <row r="210">
      <c r="A210" s="41" t="inlineStr">
        <is>
          <t>Registre</t>
        </is>
      </c>
      <c r="B210" s="41" t="inlineStr">
        <is>
          <t>A104</t>
        </is>
      </c>
      <c r="C210" s="41" t="inlineStr">
        <is>
          <t>Type</t>
        </is>
      </c>
      <c r="D210" s="41" t="inlineStr">
        <is>
          <t xml:space="preserve"> final de la tranchée                                              </t>
        </is>
      </c>
      <c r="E210" s="41" t="inlineStr">
        <is>
          <t>Ouverture de la tranchée</t>
        </is>
      </c>
    </row>
    <row r="211">
      <c r="A211" s="41" t="inlineStr">
        <is>
          <t>Registre</t>
        </is>
      </c>
      <c r="B211" s="41" t="inlineStr">
        <is>
          <t>K104</t>
        </is>
      </c>
      <c r="C211" s="41" t="inlineStr">
        <is>
          <t>PK début</t>
        </is>
      </c>
      <c r="D211" s="41" t="inlineStr">
        <is>
          <t xml:space="preserve"> PK  (1+225 au 1+911 )</t>
        </is>
      </c>
      <c r="E211" s="41" t="inlineStr">
        <is>
          <t>PK (1+225 au 1+911 )</t>
        </is>
      </c>
    </row>
    <row r="212">
      <c r="A212" s="41" t="inlineStr">
        <is>
          <t>Registre</t>
        </is>
      </c>
      <c r="B212" s="41" t="inlineStr">
        <is>
          <t>A105</t>
        </is>
      </c>
      <c r="C212" s="41" t="inlineStr">
        <is>
          <t>Type</t>
        </is>
      </c>
      <c r="D212" s="41" t="inlineStr">
        <is>
          <t xml:space="preserve"> preparation de lit de pose dans la tranchee                                                                          </t>
        </is>
      </c>
      <c r="E212" s="41" t="inlineStr">
        <is>
          <t>Lit de pose</t>
        </is>
      </c>
    </row>
    <row r="213">
      <c r="A213" s="41" t="inlineStr">
        <is>
          <t>Registre</t>
        </is>
      </c>
      <c r="B213" s="41" t="inlineStr">
        <is>
          <t>K105</t>
        </is>
      </c>
      <c r="C213" s="41" t="inlineStr">
        <is>
          <t>PK début</t>
        </is>
      </c>
      <c r="D213" s="41" t="inlineStr">
        <is>
          <t xml:space="preserve">PK (0+075 au 0+602 )  </t>
        </is>
      </c>
      <c r="E213" s="41" t="inlineStr">
        <is>
          <t>PK (0+075 au 0+602 )</t>
        </is>
      </c>
    </row>
    <row r="214">
      <c r="A214" s="41" t="inlineStr">
        <is>
          <t>Registre</t>
        </is>
      </c>
      <c r="B214" s="41" t="inlineStr">
        <is>
          <t>A106</t>
        </is>
      </c>
      <c r="C214" s="41" t="inlineStr">
        <is>
          <t>Type</t>
        </is>
      </c>
      <c r="D214" s="41" t="inlineStr">
        <is>
          <t xml:space="preserve"> Préparation pour la mise en fouille des tronçons de canalisation</t>
        </is>
      </c>
      <c r="E214" s="41" t="inlineStr">
        <is>
          <t>Mise en fouille</t>
        </is>
      </c>
    </row>
    <row r="215">
      <c r="A215" s="41" t="inlineStr">
        <is>
          <t>Registre</t>
        </is>
      </c>
      <c r="B215" s="41" t="inlineStr">
        <is>
          <t>E106</t>
        </is>
      </c>
      <c r="C215" s="41" t="inlineStr">
        <is>
          <t>Ouvrage</t>
        </is>
      </c>
      <c r="D215" s="41" t="inlineStr">
        <is>
          <t xml:space="preserve"> ISB-304</t>
        </is>
      </c>
      <c r="E215" s="41" t="inlineStr">
        <is>
          <t>ISB-304</t>
        </is>
      </c>
    </row>
    <row r="216">
      <c r="A216" s="41" t="inlineStr">
        <is>
          <t>Registre</t>
        </is>
      </c>
      <c r="B216" s="41" t="inlineStr">
        <is>
          <t>K106</t>
        </is>
      </c>
      <c r="C216" s="41" t="inlineStr">
        <is>
          <t>PK début</t>
        </is>
      </c>
      <c r="D216" s="41" t="inlineStr">
        <is>
          <t xml:space="preserve"> PK (1+ 225 au 1+ 911)</t>
        </is>
      </c>
      <c r="E216" s="41" t="inlineStr">
        <is>
          <t>PK (1+ 225 au 1+ 911)</t>
        </is>
      </c>
    </row>
    <row r="217">
      <c r="A217" s="41" t="inlineStr">
        <is>
          <t>Registre</t>
        </is>
      </c>
      <c r="B217" s="41" t="inlineStr">
        <is>
          <t>A107</t>
        </is>
      </c>
      <c r="C217" s="41" t="inlineStr">
        <is>
          <t>Type</t>
        </is>
      </c>
      <c r="D217" s="41" t="inlineStr">
        <is>
          <t xml:space="preserve">Bardage  de la ligne </t>
        </is>
      </c>
      <c r="E217" s="41" t="inlineStr">
        <is>
          <t>Transport et bardage</t>
        </is>
      </c>
    </row>
    <row r="218">
      <c r="A218" s="41" t="inlineStr">
        <is>
          <t>Registre</t>
        </is>
      </c>
      <c r="B218" s="41" t="inlineStr">
        <is>
          <t>F107</t>
        </is>
      </c>
      <c r="C218" s="41" t="inlineStr">
        <is>
          <t>Plan nº</t>
        </is>
      </c>
      <c r="D218" s="41" t="inlineStr">
        <is>
          <t xml:space="preserve">21063-G0-PPL-PR-0009 </t>
        </is>
      </c>
      <c r="E218" s="41" t="inlineStr">
        <is>
          <t>21063-G0-PPL-PR-0009</t>
        </is>
      </c>
    </row>
    <row r="219" ht="30" customHeight="1">
      <c r="A219" s="41" t="inlineStr">
        <is>
          <t>Registre</t>
        </is>
      </c>
      <c r="B219" s="41" t="inlineStr">
        <is>
          <t>A108</t>
        </is>
      </c>
      <c r="C219" s="41" t="inlineStr">
        <is>
          <t>Type</t>
        </is>
      </c>
      <c r="D219" s="42" t="inlineStr">
        <is>
          <t xml:space="preserve">Test d’adhérence des joints enrobés
</t>
        </is>
      </c>
      <c r="E219" s="41" t="inlineStr">
        <is>
          <t>Enrobage</t>
        </is>
      </c>
    </row>
    <row r="220">
      <c r="A220" s="41" t="inlineStr">
        <is>
          <t>Registre</t>
        </is>
      </c>
      <c r="B220" s="41" t="inlineStr">
        <is>
          <t>K108</t>
        </is>
      </c>
      <c r="C220" s="41" t="inlineStr">
        <is>
          <t>PK début</t>
        </is>
      </c>
      <c r="D220" s="41" t="inlineStr">
        <is>
          <t xml:space="preserve"> PK (du 2+ 329 au 4+110 )</t>
        </is>
      </c>
      <c r="E220" s="41" t="inlineStr">
        <is>
          <t>PK (du 2+ 329 au 4+110 )</t>
        </is>
      </c>
    </row>
    <row r="221" ht="30" customHeight="1">
      <c r="A221" s="41" t="inlineStr">
        <is>
          <t>Registre</t>
        </is>
      </c>
      <c r="B221" s="41" t="inlineStr">
        <is>
          <t>A109</t>
        </is>
      </c>
      <c r="C221" s="41" t="inlineStr">
        <is>
          <t>Type</t>
        </is>
      </c>
      <c r="D221" s="42" t="inlineStr">
        <is>
          <t xml:space="preserve"> Test d’adhérence des joints enrobés 
</t>
        </is>
      </c>
      <c r="E221" s="41" t="inlineStr">
        <is>
          <t>Enrobage</t>
        </is>
      </c>
    </row>
    <row r="222" ht="30" customHeight="1">
      <c r="A222" s="41" t="inlineStr">
        <is>
          <t>Registre</t>
        </is>
      </c>
      <c r="B222" s="41" t="inlineStr">
        <is>
          <t>A110</t>
        </is>
      </c>
      <c r="C222" s="41" t="inlineStr">
        <is>
          <t>Type</t>
        </is>
      </c>
      <c r="D222" s="42" t="inlineStr">
        <is>
          <t xml:space="preserve">final de la tranchée au tronçon 
</t>
        </is>
      </c>
      <c r="E222" s="41" t="inlineStr">
        <is>
          <t>Ouverture de la tranchée</t>
        </is>
      </c>
    </row>
    <row r="223">
      <c r="A223" s="41" t="inlineStr">
        <is>
          <t>Registre</t>
        </is>
      </c>
      <c r="B223" s="41" t="inlineStr">
        <is>
          <t>K110</t>
        </is>
      </c>
      <c r="C223" s="41" t="inlineStr">
        <is>
          <t>PK début</t>
        </is>
      </c>
      <c r="D223" s="41" t="inlineStr">
        <is>
          <t xml:space="preserve"> PK (du 1 + 911 au 2 + 315)</t>
        </is>
      </c>
      <c r="E223" s="41" t="inlineStr">
        <is>
          <t>PK (du 1 + 911 au 2 + 315)</t>
        </is>
      </c>
    </row>
    <row r="224" ht="30" customHeight="1">
      <c r="A224" s="41" t="inlineStr">
        <is>
          <t>Registre</t>
        </is>
      </c>
      <c r="B224" s="41" t="inlineStr">
        <is>
          <t>A111</t>
        </is>
      </c>
      <c r="C224" s="41" t="inlineStr">
        <is>
          <t>Type</t>
        </is>
      </c>
      <c r="D224" s="42" t="inlineStr">
        <is>
          <t xml:space="preserve"> Préparation de lit de pose dans la tranchée  
</t>
        </is>
      </c>
      <c r="E224" s="41" t="inlineStr">
        <is>
          <t>Lit de pose</t>
        </is>
      </c>
    </row>
    <row r="225">
      <c r="A225" s="41" t="inlineStr">
        <is>
          <t>Registre</t>
        </is>
      </c>
      <c r="B225" s="41" t="inlineStr">
        <is>
          <t>E111</t>
        </is>
      </c>
      <c r="C225" s="41" t="inlineStr">
        <is>
          <t>Ouvrage</t>
        </is>
      </c>
      <c r="D225" s="41" t="inlineStr">
        <is>
          <t xml:space="preserve"> ISB 304 TO ISB MFD  </t>
        </is>
      </c>
      <c r="E225" s="41" t="inlineStr">
        <is>
          <t>ISB 304 TO ISB MFD</t>
        </is>
      </c>
    </row>
    <row r="226" ht="30" customHeight="1">
      <c r="A226" s="41" t="inlineStr">
        <is>
          <t>Registre</t>
        </is>
      </c>
      <c r="B226" s="41" t="inlineStr">
        <is>
          <t>A112</t>
        </is>
      </c>
      <c r="C226" s="41" t="inlineStr">
        <is>
          <t>Type</t>
        </is>
      </c>
      <c r="D226" s="42" t="inlineStr">
        <is>
          <t xml:space="preserve"> Préparation pour la mise en fouille des tronçons de canalisation 
 </t>
        </is>
      </c>
      <c r="E226" s="41" t="inlineStr">
        <is>
          <t>Mise en fouille</t>
        </is>
      </c>
    </row>
    <row r="227">
      <c r="A227" s="41" t="inlineStr">
        <is>
          <t>Registre</t>
        </is>
      </c>
      <c r="B227" s="41" t="inlineStr">
        <is>
          <t>E112</t>
        </is>
      </c>
      <c r="C227" s="41" t="inlineStr">
        <is>
          <t>Ouvrage</t>
        </is>
      </c>
      <c r="D227" s="41" t="inlineStr">
        <is>
          <t xml:space="preserve"> ISB 304 TO ISB MFD </t>
        </is>
      </c>
      <c r="E227" s="41" t="inlineStr">
        <is>
          <t>ISB 304 TO ISB MFD</t>
        </is>
      </c>
    </row>
    <row r="228" ht="30" customHeight="1">
      <c r="A228" s="41" t="inlineStr">
        <is>
          <t>Registre</t>
        </is>
      </c>
      <c r="B228" s="41" t="inlineStr">
        <is>
          <t>A113</t>
        </is>
      </c>
      <c r="C228" s="41" t="inlineStr">
        <is>
          <t>Type</t>
        </is>
      </c>
      <c r="D228" s="42" t="inlineStr">
        <is>
          <t xml:space="preserve"> final de la tranchée 
</t>
        </is>
      </c>
      <c r="E228" s="41" t="inlineStr">
        <is>
          <t>Ouverture de la tranchée</t>
        </is>
      </c>
    </row>
    <row r="229">
      <c r="A229" s="41" t="inlineStr">
        <is>
          <t>Registre</t>
        </is>
      </c>
      <c r="B229" s="41" t="inlineStr">
        <is>
          <t>E113</t>
        </is>
      </c>
      <c r="C229" s="41" t="inlineStr">
        <is>
          <t>Ouvrage</t>
        </is>
      </c>
      <c r="D229" s="41" t="inlineStr">
        <is>
          <t xml:space="preserve">ISB 304 TO ISB MFD </t>
        </is>
      </c>
      <c r="E229" s="41" t="inlineStr">
        <is>
          <t>ISB 304 TO ISB MFD</t>
        </is>
      </c>
    </row>
    <row r="230">
      <c r="A230" s="41" t="inlineStr">
        <is>
          <t>Registre</t>
        </is>
      </c>
      <c r="B230" s="41" t="inlineStr">
        <is>
          <t>K113</t>
        </is>
      </c>
      <c r="C230" s="41" t="inlineStr">
        <is>
          <t>PK début</t>
        </is>
      </c>
      <c r="D230" s="41" t="inlineStr">
        <is>
          <t xml:space="preserve"> PK (du 1 + 911 au 2 + 315)</t>
        </is>
      </c>
      <c r="E230" s="41" t="inlineStr">
        <is>
          <t>PK (du 1 + 911 au 2 + 315)</t>
        </is>
      </c>
    </row>
    <row r="231" ht="30" customHeight="1">
      <c r="A231" s="41" t="inlineStr">
        <is>
          <t>Registre</t>
        </is>
      </c>
      <c r="B231" s="41" t="inlineStr">
        <is>
          <t>A114</t>
        </is>
      </c>
      <c r="C231" s="41" t="inlineStr">
        <is>
          <t>Type</t>
        </is>
      </c>
      <c r="D231" s="42" t="inlineStr">
        <is>
          <t xml:space="preserve"> Test d’adhérence des joints enrobés
</t>
        </is>
      </c>
      <c r="E231" s="41" t="inlineStr">
        <is>
          <t>Enrobage</t>
        </is>
      </c>
    </row>
    <row r="232">
      <c r="A232" s="41" t="inlineStr">
        <is>
          <t>Registre</t>
        </is>
      </c>
      <c r="B232" s="41" t="inlineStr">
        <is>
          <t>K114</t>
        </is>
      </c>
      <c r="C232" s="41" t="inlineStr">
        <is>
          <t>PK début</t>
        </is>
      </c>
      <c r="D232" s="41" t="inlineStr">
        <is>
          <t xml:space="preserve"> PK (du 2+ 329 au 4+110 )</t>
        </is>
      </c>
      <c r="E232" s="41" t="inlineStr">
        <is>
          <t>PK (du 2+ 329 au 4+110 )</t>
        </is>
      </c>
    </row>
    <row r="233">
      <c r="A233" s="41" t="inlineStr">
        <is>
          <t>Registre</t>
        </is>
      </c>
      <c r="B233" s="41" t="inlineStr">
        <is>
          <t>A115</t>
        </is>
      </c>
      <c r="C233" s="41" t="inlineStr">
        <is>
          <t>Type</t>
        </is>
      </c>
      <c r="D233" s="41" t="inlineStr">
        <is>
          <t>Ciintrage a froid  de pipe X52 16''</t>
        </is>
      </c>
      <c r="E233" s="41" t="inlineStr">
        <is>
          <t>Cintrage</t>
        </is>
      </c>
    </row>
    <row r="234">
      <c r="A234" s="41" t="inlineStr">
        <is>
          <t>Registre</t>
        </is>
      </c>
      <c r="B234" s="41" t="inlineStr">
        <is>
          <t>A116</t>
        </is>
      </c>
      <c r="C234" s="41" t="inlineStr">
        <is>
          <t>Type</t>
        </is>
      </c>
      <c r="D234" s="41" t="inlineStr">
        <is>
          <t xml:space="preserve"> Mise en Fouille de la Canalisation et contrôle par balai électrique du tronçon de canalisation pendant la mise en fouille.   </t>
        </is>
      </c>
      <c r="E234" s="41" t="inlineStr">
        <is>
          <t>Mise en fouille</t>
        </is>
      </c>
    </row>
    <row r="235">
      <c r="A235" s="41" t="inlineStr">
        <is>
          <t>Registre</t>
        </is>
      </c>
      <c r="B235" s="41" t="inlineStr">
        <is>
          <t>K116</t>
        </is>
      </c>
      <c r="C235" s="41" t="inlineStr">
        <is>
          <t>PK début</t>
        </is>
      </c>
      <c r="D235" s="41" t="inlineStr">
        <is>
          <t xml:space="preserve">PK (du 2 + 315 au 4+100 ) </t>
        </is>
      </c>
      <c r="E235" s="41" t="inlineStr">
        <is>
          <t>PK (du 2 + 315 au 4+100 )</t>
        </is>
      </c>
    </row>
    <row r="236" ht="30" customHeight="1">
      <c r="A236" s="41" t="inlineStr">
        <is>
          <t>Registre</t>
        </is>
      </c>
      <c r="B236" s="41" t="inlineStr">
        <is>
          <t>A117</t>
        </is>
      </c>
      <c r="C236" s="41" t="inlineStr">
        <is>
          <t>Type</t>
        </is>
      </c>
      <c r="D236" s="42" t="inlineStr">
        <is>
          <t xml:space="preserve">Pose de Petit-remblai       
                                    </t>
        </is>
      </c>
      <c r="E236" s="41" t="inlineStr">
        <is>
          <t>Pré-remblai</t>
        </is>
      </c>
    </row>
    <row r="237">
      <c r="A237" s="41" t="inlineStr">
        <is>
          <t>Registre</t>
        </is>
      </c>
      <c r="B237" s="41" t="inlineStr">
        <is>
          <t>E117</t>
        </is>
      </c>
      <c r="C237" s="41" t="inlineStr">
        <is>
          <t>Ouvrage</t>
        </is>
      </c>
      <c r="D237" s="41" t="inlineStr">
        <is>
          <t xml:space="preserve"> ISB 304 TO ISB MFD </t>
        </is>
      </c>
      <c r="E237" s="41" t="inlineStr">
        <is>
          <t>ISB 304 TO ISB MFD</t>
        </is>
      </c>
    </row>
    <row r="238">
      <c r="A238" s="41" t="inlineStr">
        <is>
          <t>Registre</t>
        </is>
      </c>
      <c r="B238" s="41" t="inlineStr">
        <is>
          <t>K117</t>
        </is>
      </c>
      <c r="C238" s="41" t="inlineStr">
        <is>
          <t>PK début</t>
        </is>
      </c>
      <c r="D238" s="41" t="inlineStr">
        <is>
          <t xml:space="preserve"> pk 2+115 to 4+010</t>
        </is>
      </c>
      <c r="E238" s="41" t="inlineStr">
        <is>
          <t>pk 2+115 to 4+010</t>
        </is>
      </c>
    </row>
    <row r="239">
      <c r="A239" s="41" t="inlineStr">
        <is>
          <t>Registre</t>
        </is>
      </c>
      <c r="B239" s="41" t="inlineStr">
        <is>
          <t>D117</t>
        </is>
      </c>
      <c r="C239" s="41" t="inlineStr">
        <is>
          <t>Date d'inspection</t>
        </is>
      </c>
      <c r="D239" s="41" t="inlineStr">
        <is>
          <t>27/092026</t>
        </is>
      </c>
      <c r="E239" s="41" t="inlineStr">
        <is>
          <t>27/09/2026</t>
        </is>
      </c>
    </row>
    <row r="240">
      <c r="A240" s="41" t="inlineStr">
        <is>
          <t>Registre</t>
        </is>
      </c>
      <c r="B240" s="41" t="inlineStr">
        <is>
          <t>A118</t>
        </is>
      </c>
      <c r="C240" s="41" t="inlineStr">
        <is>
          <t>Type</t>
        </is>
      </c>
      <c r="D240" s="41" t="inlineStr">
        <is>
          <t>• Mise en Fouille de la Canalisation et contrôle par balai électrique du tronçon de canalisation pendant la mise en fouille.</t>
        </is>
      </c>
      <c r="E240" s="41" t="inlineStr">
        <is>
          <t>Mise en fouille</t>
        </is>
      </c>
    </row>
    <row r="241">
      <c r="A241" s="41" t="inlineStr">
        <is>
          <t>Registre</t>
        </is>
      </c>
      <c r="B241" s="41" t="inlineStr">
        <is>
          <t>E118</t>
        </is>
      </c>
      <c r="C241" s="41" t="inlineStr">
        <is>
          <t>Ouvrage</t>
        </is>
      </c>
      <c r="D241" s="41" t="inlineStr">
        <is>
          <t xml:space="preserve">ISB 303 TO ISB MFD </t>
        </is>
      </c>
      <c r="E241" s="41" t="inlineStr">
        <is>
          <t>ISB 303 TO ISB MFD</t>
        </is>
      </c>
    </row>
    <row r="242">
      <c r="A242" s="41" t="inlineStr">
        <is>
          <t>Registre</t>
        </is>
      </c>
      <c r="B242" s="41" t="inlineStr">
        <is>
          <t>K118</t>
        </is>
      </c>
      <c r="C242" s="41" t="inlineStr">
        <is>
          <t>PK début</t>
        </is>
      </c>
      <c r="D242" s="41" t="inlineStr">
        <is>
          <t xml:space="preserve"> /</t>
        </is>
      </c>
      <c r="E242" s="41" t="inlineStr">
        <is>
          <t>/</t>
        </is>
      </c>
    </row>
    <row r="243">
      <c r="A243" s="41" t="inlineStr">
        <is>
          <t>Registre</t>
        </is>
      </c>
      <c r="B243" s="41" t="inlineStr">
        <is>
          <t>D118</t>
        </is>
      </c>
      <c r="C243" s="41" t="inlineStr">
        <is>
          <t>Date d'inspection</t>
        </is>
      </c>
      <c r="D243" s="41" t="inlineStr">
        <is>
          <t>27/092026</t>
        </is>
      </c>
      <c r="E243" s="41" t="inlineStr">
        <is>
          <t>27/09/2026</t>
        </is>
      </c>
    </row>
    <row r="244">
      <c r="A244" s="41" t="inlineStr">
        <is>
          <t>Registre</t>
        </is>
      </c>
      <c r="B244" s="41" t="inlineStr">
        <is>
          <t>A119</t>
        </is>
      </c>
      <c r="C244" s="41" t="inlineStr">
        <is>
          <t>Type</t>
        </is>
      </c>
      <c r="D244" s="41" t="inlineStr">
        <is>
          <t xml:space="preserve">Bardage  de la ligne </t>
        </is>
      </c>
      <c r="E244" s="41" t="inlineStr">
        <is>
          <t>Transport et bardage</t>
        </is>
      </c>
    </row>
    <row r="245">
      <c r="A245" s="41" t="inlineStr">
        <is>
          <t>Registre</t>
        </is>
      </c>
      <c r="B245" s="41" t="inlineStr">
        <is>
          <t>F119</t>
        </is>
      </c>
      <c r="C245" s="41" t="inlineStr">
        <is>
          <t>Plan nº</t>
        </is>
      </c>
      <c r="D245" s="41" t="inlineStr">
        <is>
          <t xml:space="preserve">21063-G0-PPL-PR-0009 </t>
        </is>
      </c>
      <c r="E245" s="41" t="inlineStr">
        <is>
          <t>21063-G0-PPL-PR-0009</t>
        </is>
      </c>
    </row>
    <row r="246">
      <c r="A246" s="41" t="inlineStr">
        <is>
          <t>Registre</t>
        </is>
      </c>
      <c r="B246" s="41" t="inlineStr">
        <is>
          <t>K119</t>
        </is>
      </c>
      <c r="C246" s="41" t="inlineStr">
        <is>
          <t>PK début</t>
        </is>
      </c>
      <c r="D246" s="41" t="inlineStr">
        <is>
          <t xml:space="preserve">pk    0+300  to 2+664  </t>
        </is>
      </c>
      <c r="E246" s="41" t="inlineStr">
        <is>
          <t>pk 0+300 to 2+664</t>
        </is>
      </c>
    </row>
    <row r="247" ht="30" customHeight="1">
      <c r="A247" s="41" t="inlineStr">
        <is>
          <t>Registre</t>
        </is>
      </c>
      <c r="B247" s="41" t="inlineStr">
        <is>
          <t>A120</t>
        </is>
      </c>
      <c r="C247" s="41" t="inlineStr">
        <is>
          <t>Type</t>
        </is>
      </c>
      <c r="D247" s="42" t="inlineStr">
        <is>
          <t xml:space="preserve"> Test d’adhérence des joints enrobés
</t>
        </is>
      </c>
      <c r="E247" s="41" t="inlineStr">
        <is>
          <t>Enrobage</t>
        </is>
      </c>
    </row>
    <row r="248">
      <c r="A248" s="41" t="inlineStr">
        <is>
          <t>Registre</t>
        </is>
      </c>
      <c r="B248" s="41" t="inlineStr">
        <is>
          <t>K120</t>
        </is>
      </c>
      <c r="C248" s="41" t="inlineStr">
        <is>
          <t>PK début</t>
        </is>
      </c>
      <c r="D248" s="41" t="inlineStr">
        <is>
          <t xml:space="preserve"> PK (19+650 to 16+000)</t>
        </is>
      </c>
      <c r="E248" s="41" t="inlineStr">
        <is>
          <t>PK (19+650 to 16+000)</t>
        </is>
      </c>
    </row>
    <row r="249" ht="30" customHeight="1">
      <c r="A249" s="41" t="inlineStr">
        <is>
          <t>Registre</t>
        </is>
      </c>
      <c r="B249" s="41" t="inlineStr">
        <is>
          <t>A121</t>
        </is>
      </c>
      <c r="C249" s="41" t="inlineStr">
        <is>
          <t>Type</t>
        </is>
      </c>
      <c r="D249" s="42" t="inlineStr">
        <is>
          <t xml:space="preserve"> Pose de Petit-remblai       
                                     </t>
        </is>
      </c>
      <c r="E249" s="41" t="inlineStr">
        <is>
          <t>Pré-remblai</t>
        </is>
      </c>
    </row>
    <row r="250">
      <c r="A250" s="41" t="inlineStr">
        <is>
          <t>Registre</t>
        </is>
      </c>
      <c r="B250" s="41" t="inlineStr">
        <is>
          <t>E121</t>
        </is>
      </c>
      <c r="C250" s="41" t="inlineStr">
        <is>
          <t>Ouvrage</t>
        </is>
      </c>
      <c r="D250" s="41" t="inlineStr">
        <is>
          <t xml:space="preserve"> ISB 303 TO ISB MFD</t>
        </is>
      </c>
      <c r="E250" s="41" t="inlineStr">
        <is>
          <t>ISB 303 TO ISB MFD</t>
        </is>
      </c>
    </row>
    <row r="251">
      <c r="A251" s="41" t="inlineStr">
        <is>
          <t>Registre</t>
        </is>
      </c>
      <c r="B251" s="41" t="inlineStr">
        <is>
          <t>A122</t>
        </is>
      </c>
      <c r="C251" s="41" t="inlineStr">
        <is>
          <t>Type</t>
        </is>
      </c>
      <c r="D251" s="41" t="inlineStr">
        <is>
          <t xml:space="preserve">Bardage  de la ligne </t>
        </is>
      </c>
      <c r="E251" s="41" t="inlineStr">
        <is>
          <t>Transport et bardage</t>
        </is>
      </c>
    </row>
    <row r="252">
      <c r="A252" s="41" t="inlineStr">
        <is>
          <t>Registre</t>
        </is>
      </c>
      <c r="B252" s="41" t="inlineStr">
        <is>
          <t>F122</t>
        </is>
      </c>
      <c r="C252" s="41" t="inlineStr">
        <is>
          <t>Plan nº</t>
        </is>
      </c>
      <c r="D252" s="41" t="inlineStr">
        <is>
          <t xml:space="preserve">21063-G0-PPL-PR-0009 </t>
        </is>
      </c>
      <c r="E252" s="41" t="inlineStr">
        <is>
          <t>21063-G0-PPL-PR-0009</t>
        </is>
      </c>
    </row>
    <row r="253">
      <c r="A253" s="41" t="inlineStr">
        <is>
          <t>Registre</t>
        </is>
      </c>
      <c r="B253" s="41" t="inlineStr">
        <is>
          <t>A123</t>
        </is>
      </c>
      <c r="C253" s="41" t="inlineStr">
        <is>
          <t>Type</t>
        </is>
      </c>
      <c r="D253" s="41" t="inlineStr">
        <is>
          <t xml:space="preserve"> lit de pose dans la tranchee                                                               </t>
        </is>
      </c>
      <c r="E253" s="41" t="inlineStr">
        <is>
          <t>Lit de pose</t>
        </is>
      </c>
    </row>
    <row r="254" ht="30" customHeight="1">
      <c r="A254" s="41" t="inlineStr">
        <is>
          <t>Registre</t>
        </is>
      </c>
      <c r="B254" s="41" t="inlineStr">
        <is>
          <t>K123</t>
        </is>
      </c>
      <c r="C254" s="41" t="inlineStr">
        <is>
          <t>PK début</t>
        </is>
      </c>
      <c r="D254" s="42" t="inlineStr">
        <is>
          <t>4+500 to 24+045 et 23+998 au 23+899 
et 23+849 au 750</t>
        </is>
      </c>
      <c r="E254" s="42" t="inlineStr">
        <is>
          <t>4+500 to 24+045 et 23+998 au 23+899
et 23+849 au 750</t>
        </is>
      </c>
    </row>
    <row r="255" ht="30" customHeight="1">
      <c r="A255" s="41" t="inlineStr">
        <is>
          <t>Registre</t>
        </is>
      </c>
      <c r="B255" s="41" t="inlineStr">
        <is>
          <t>A124</t>
        </is>
      </c>
      <c r="C255" s="41" t="inlineStr">
        <is>
          <t>Type</t>
        </is>
      </c>
      <c r="D255" s="42" t="inlineStr">
        <is>
          <t>• Mise en Fouille de la Canalisation et contrôle par balai 
électrique du tronçon de canalisation pendant la mise en fouille.</t>
        </is>
      </c>
      <c r="E255" s="41" t="inlineStr">
        <is>
          <t>Mise en fouille</t>
        </is>
      </c>
    </row>
    <row r="256" ht="30" customHeight="1">
      <c r="A256" s="41" t="inlineStr">
        <is>
          <t>Registre</t>
        </is>
      </c>
      <c r="B256" s="41" t="inlineStr">
        <is>
          <t>K124</t>
        </is>
      </c>
      <c r="C256" s="41" t="inlineStr">
        <is>
          <t>PK début</t>
        </is>
      </c>
      <c r="D256" s="42" t="inlineStr">
        <is>
          <t xml:space="preserve">T-01 et T-02 et T-03 entre 
PK 24+500 et PK 23+750  </t>
        </is>
      </c>
      <c r="E256" s="42" t="inlineStr">
        <is>
          <t>T-01 et T-02 et T-03 entre
PK 24+500 et PK 23+750</t>
        </is>
      </c>
    </row>
    <row r="257">
      <c r="A257" s="41" t="inlineStr">
        <is>
          <t>Données Cintrage</t>
        </is>
      </c>
      <c r="B257" s="41" t="inlineStr">
        <is>
          <t>A2</t>
        </is>
      </c>
      <c r="C257" s="41" t="inlineStr">
        <is>
          <t>RFI No</t>
        </is>
      </c>
      <c r="D257" s="41" t="inlineStr">
        <is>
          <t>21063-G26-PPL-RFI-00188</t>
        </is>
      </c>
      <c r="E257" s="41" t="inlineStr">
        <is>
          <t>21063-G4-PPL-RFI-0188</t>
        </is>
      </c>
    </row>
    <row r="258">
      <c r="A258" s="41" t="inlineStr">
        <is>
          <t>Données Mise en fouille</t>
        </is>
      </c>
      <c r="B258" s="41" t="inlineStr">
        <is>
          <t>A2</t>
        </is>
      </c>
      <c r="C258" s="41" t="inlineStr">
        <is>
          <t>RFI No</t>
        </is>
      </c>
      <c r="D258" s="41" t="inlineStr">
        <is>
          <t>0127</t>
        </is>
      </c>
      <c r="E258" s="41" t="inlineStr">
        <is>
          <t>21063-G2-PPL-RFI-0127</t>
        </is>
      </c>
    </row>
    <row r="259">
      <c r="A259" s="41" t="inlineStr">
        <is>
          <t>PV Cintrage</t>
        </is>
      </c>
      <c r="B259" s="41" t="inlineStr">
        <is>
          <t>H8</t>
        </is>
      </c>
      <c r="C259" s="41" t="inlineStr">
        <is>
          <t>RFI No (sélecteur)</t>
        </is>
      </c>
      <c r="D259" s="41" t="inlineStr">
        <is>
          <t>21063-G26-PPL-RFI-00188</t>
        </is>
      </c>
      <c r="E259" s="41" t="inlineStr">
        <is>
          <t>21063-G4-PPL-RFI-0188</t>
        </is>
      </c>
    </row>
    <row r="260">
      <c r="A260" s="41" t="inlineStr">
        <is>
          <t>PV Lit de pose</t>
        </is>
      </c>
      <c r="B260" s="41" t="inlineStr">
        <is>
          <t>H8</t>
        </is>
      </c>
      <c r="C260" s="41" t="inlineStr">
        <is>
          <t>RFI No (sélecteur)</t>
        </is>
      </c>
      <c r="D260" s="41" t="inlineStr">
        <is>
          <t>0197</t>
        </is>
      </c>
      <c r="E260" s="41" t="inlineStr">
        <is>
          <t>21063-G26-PPL-RFI-0197</t>
        </is>
      </c>
    </row>
    <row r="261">
      <c r="A261" s="41" t="inlineStr">
        <is>
          <t>PV Mise en fouille</t>
        </is>
      </c>
      <c r="B261" s="41" t="inlineStr">
        <is>
          <t>H8</t>
        </is>
      </c>
      <c r="C261" s="41" t="inlineStr">
        <is>
          <t>RFI No (sélecteur)</t>
        </is>
      </c>
      <c r="D261" s="41" t="inlineStr">
        <is>
          <t>0095</t>
        </is>
      </c>
      <c r="E261" s="41" t="inlineStr">
        <is>
          <t>21063-G2-PPL-RFI-0127</t>
        </is>
      </c>
    </row>
    <row r="262">
      <c r="A262" s="41" t="inlineStr">
        <is>
          <t>PV Pre-remblai</t>
        </is>
      </c>
      <c r="B262" s="41" t="inlineStr">
        <is>
          <t>H8</t>
        </is>
      </c>
      <c r="C262" s="41" t="inlineStr">
        <is>
          <t>RFI No (sélecteur)</t>
        </is>
      </c>
      <c r="D262" s="41" t="inlineStr">
        <is>
          <t>0195</t>
        </is>
      </c>
      <c r="E262" s="41" t="inlineStr">
        <is>
          <t>21063-G4-PPL-RFI-0195</t>
        </is>
      </c>
    </row>
    <row r="263">
      <c r="A263" s="41" t="inlineStr">
        <is>
          <t>RFI + PV *</t>
        </is>
      </c>
      <c r="B263" s="41" t="inlineStr">
        <is>
          <t>(formules)</t>
        </is>
      </c>
      <c r="C263" s="41" t="inlineStr">
        <is>
          <t>INDEX ligne registre</t>
        </is>
      </c>
      <c r="D263" s="41" t="inlineStr">
        <is>
          <t>165 formules INDEX(...;$L$2)</t>
        </is>
      </c>
      <c r="E263" s="41" t="inlineStr">
        <is>
          <t>INDEX(...;IF($L$2=0;-1;$L$2)) – fiche vide si RFI absent</t>
        </is>
      </c>
    </row>
    <row r="264">
      <c r="A264" s="41" t="inlineStr">
        <is>
          <t>RFI / PV *</t>
        </is>
      </c>
      <c r="B264" s="41" t="inlineStr">
        <is>
          <t>A5, A6, B15, C8, K5, G7</t>
        </is>
      </c>
      <c r="C264" s="41" t="inlineStr">
        <is>
          <t>Formules</t>
        </is>
      </c>
      <c r="D264" s="41" t="inlineStr">
        <is>
          <t>Date via TEXT "dd/mm/yyyy" ; Discipline et Rapport nº lus seulement dans le Registre</t>
        </is>
      </c>
      <c r="E264" s="41" t="inlineStr">
        <is>
          <t>Date jj/mm/aaaa indépendante de la langue ; Discipline = colonne P sinon segment du n° RFI ; Rapport nº = colonne C sinon n° d'ordre par type (001, 002…)</t>
        </is>
      </c>
    </row>
    <row r="265">
      <c r="A265" s="41" t="inlineStr">
        <is>
          <t>Registre</t>
        </is>
      </c>
      <c r="B265" s="41" t="inlineStr">
        <is>
          <t>U2</t>
        </is>
      </c>
      <c r="C265" s="41" t="inlineStr">
        <is>
          <t>CST</t>
        </is>
      </c>
      <c r="D265" s="41" t="inlineStr">
        <is>
          <t>P</t>
        </is>
      </c>
      <c r="E265" s="41" t="inlineStr">
        <is>
          <t>formule ITP</t>
        </is>
      </c>
    </row>
    <row r="266">
      <c r="A266" s="41" t="inlineStr">
        <is>
          <t>Registre</t>
        </is>
      </c>
      <c r="B266" s="41" t="inlineStr">
        <is>
          <t>V2</t>
        </is>
      </c>
      <c r="C266" s="41" t="inlineStr">
        <is>
          <t>QCI</t>
        </is>
      </c>
      <c r="D266" s="41" t="inlineStr">
        <is>
          <t>P</t>
        </is>
      </c>
      <c r="E266" s="41" t="inlineStr">
        <is>
          <t>formule ITP</t>
        </is>
      </c>
    </row>
    <row r="267">
      <c r="A267" s="41" t="inlineStr">
        <is>
          <t>Registre</t>
        </is>
      </c>
      <c r="B267" s="41" t="inlineStr">
        <is>
          <t>W2</t>
        </is>
      </c>
      <c r="C267" s="41" t="inlineStr">
        <is>
          <t>C1</t>
        </is>
      </c>
      <c r="D267" s="41" t="inlineStr">
        <is>
          <t>W</t>
        </is>
      </c>
      <c r="E267" s="41" t="inlineStr">
        <is>
          <t>formule ITP</t>
        </is>
      </c>
    </row>
    <row r="268">
      <c r="A268" s="41" t="inlineStr">
        <is>
          <t>Registre</t>
        </is>
      </c>
      <c r="B268" s="41" t="inlineStr">
        <is>
          <t>X2</t>
        </is>
      </c>
      <c r="C268" s="41" t="inlineStr">
        <is>
          <t>CA</t>
        </is>
      </c>
      <c r="D268" s="41" t="inlineStr">
        <is>
          <t>W</t>
        </is>
      </c>
      <c r="E268" s="41" t="inlineStr">
        <is>
          <t>formule ITP</t>
        </is>
      </c>
    </row>
    <row r="269">
      <c r="A269" s="41" t="inlineStr">
        <is>
          <t>Registre</t>
        </is>
      </c>
      <c r="B269" s="41" t="inlineStr">
        <is>
          <t>Y2</t>
        </is>
      </c>
      <c r="C269" s="41" t="inlineStr">
        <is>
          <t>TPI1</t>
        </is>
      </c>
      <c r="D269" s="41" t="inlineStr">
        <is>
          <t>-</t>
        </is>
      </c>
      <c r="E269" s="41" t="inlineStr">
        <is>
          <t>formule ITP</t>
        </is>
      </c>
    </row>
    <row r="270">
      <c r="A270" s="41" t="inlineStr">
        <is>
          <t>Registre</t>
        </is>
      </c>
      <c r="B270" s="41" t="inlineStr">
        <is>
          <t>Z2</t>
        </is>
      </c>
      <c r="C270" s="41" t="inlineStr">
        <is>
          <t>TPI2</t>
        </is>
      </c>
      <c r="D270" s="41" t="inlineStr">
        <is>
          <t>-</t>
        </is>
      </c>
      <c r="E270" s="41" t="inlineStr">
        <is>
          <t>formule ITP</t>
        </is>
      </c>
    </row>
    <row r="271">
      <c r="A271" s="41" t="inlineStr">
        <is>
          <t>Registre</t>
        </is>
      </c>
      <c r="B271" s="41" t="inlineStr">
        <is>
          <t>R3</t>
        </is>
      </c>
      <c r="C271" s="41" t="inlineStr">
        <is>
          <t>Item No (RFI)</t>
        </is>
      </c>
      <c r="D271" s="41" t="inlineStr">
        <is>
          <t>04</t>
        </is>
      </c>
      <c r="E271" s="41" t="inlineStr">
        <is>
          <t>formule ITP</t>
        </is>
      </c>
    </row>
    <row r="272">
      <c r="A272" s="41" t="inlineStr">
        <is>
          <t>Registre</t>
        </is>
      </c>
      <c r="B272" s="41" t="inlineStr">
        <is>
          <t>U3</t>
        </is>
      </c>
      <c r="C272" s="41" t="inlineStr">
        <is>
          <t>CST</t>
        </is>
      </c>
      <c r="D272" s="41" t="inlineStr">
        <is>
          <t>P</t>
        </is>
      </c>
      <c r="E272" s="41" t="inlineStr">
        <is>
          <t>formule ITP</t>
        </is>
      </c>
    </row>
    <row r="273">
      <c r="A273" s="41" t="inlineStr">
        <is>
          <t>Registre</t>
        </is>
      </c>
      <c r="B273" s="41" t="inlineStr">
        <is>
          <t>V3</t>
        </is>
      </c>
      <c r="C273" s="41" t="inlineStr">
        <is>
          <t>QCI</t>
        </is>
      </c>
      <c r="D273" s="41" t="inlineStr">
        <is>
          <t>P</t>
        </is>
      </c>
      <c r="E273" s="41" t="inlineStr">
        <is>
          <t>formule ITP</t>
        </is>
      </c>
    </row>
    <row r="274">
      <c r="A274" s="41" t="inlineStr">
        <is>
          <t>Registre</t>
        </is>
      </c>
      <c r="B274" s="41" t="inlineStr">
        <is>
          <t>W3</t>
        </is>
      </c>
      <c r="C274" s="41" t="inlineStr">
        <is>
          <t>C1</t>
        </is>
      </c>
      <c r="D274" s="41" t="inlineStr">
        <is>
          <t>W</t>
        </is>
      </c>
      <c r="E274" s="41" t="inlineStr">
        <is>
          <t>formule ITP</t>
        </is>
      </c>
    </row>
    <row r="275">
      <c r="A275" s="41" t="inlineStr">
        <is>
          <t>Registre</t>
        </is>
      </c>
      <c r="B275" s="41" t="inlineStr">
        <is>
          <t>X3</t>
        </is>
      </c>
      <c r="C275" s="41" t="inlineStr">
        <is>
          <t>CA</t>
        </is>
      </c>
      <c r="D275" s="41" t="inlineStr">
        <is>
          <t>W</t>
        </is>
      </c>
      <c r="E275" s="41" t="inlineStr">
        <is>
          <t>formule ITP</t>
        </is>
      </c>
    </row>
    <row r="276">
      <c r="A276" s="41" t="inlineStr">
        <is>
          <t>Registre</t>
        </is>
      </c>
      <c r="B276" s="41" t="inlineStr">
        <is>
          <t>Y3</t>
        </is>
      </c>
      <c r="C276" s="41" t="inlineStr">
        <is>
          <t>TPI1</t>
        </is>
      </c>
      <c r="D276" s="41" t="inlineStr">
        <is>
          <t>-</t>
        </is>
      </c>
      <c r="E276" s="41" t="inlineStr">
        <is>
          <t>formule ITP</t>
        </is>
      </c>
    </row>
    <row r="277">
      <c r="A277" s="41" t="inlineStr">
        <is>
          <t>Registre</t>
        </is>
      </c>
      <c r="B277" s="41" t="inlineStr">
        <is>
          <t>Z3</t>
        </is>
      </c>
      <c r="C277" s="41" t="inlineStr">
        <is>
          <t>TPI2</t>
        </is>
      </c>
      <c r="D277" s="41" t="inlineStr">
        <is>
          <t>-</t>
        </is>
      </c>
      <c r="E277" s="41" t="inlineStr">
        <is>
          <t>formule ITP</t>
        </is>
      </c>
    </row>
    <row r="278">
      <c r="A278" s="41" t="inlineStr">
        <is>
          <t>Registre</t>
        </is>
      </c>
      <c r="B278" s="41" t="inlineStr">
        <is>
          <t>U4</t>
        </is>
      </c>
      <c r="C278" s="41" t="inlineStr">
        <is>
          <t>CST</t>
        </is>
      </c>
      <c r="D278" s="41" t="inlineStr">
        <is>
          <t>P</t>
        </is>
      </c>
      <c r="E278" s="41" t="inlineStr">
        <is>
          <t>formule ITP</t>
        </is>
      </c>
    </row>
    <row r="279">
      <c r="A279" s="41" t="inlineStr">
        <is>
          <t>Registre</t>
        </is>
      </c>
      <c r="B279" s="41" t="inlineStr">
        <is>
          <t>V4</t>
        </is>
      </c>
      <c r="C279" s="41" t="inlineStr">
        <is>
          <t>QCI</t>
        </is>
      </c>
      <c r="D279" s="41" t="inlineStr">
        <is>
          <t>P</t>
        </is>
      </c>
      <c r="E279" s="41" t="inlineStr">
        <is>
          <t>formule ITP</t>
        </is>
      </c>
    </row>
    <row r="280">
      <c r="A280" s="41" t="inlineStr">
        <is>
          <t>Registre</t>
        </is>
      </c>
      <c r="B280" s="41" t="inlineStr">
        <is>
          <t>W4</t>
        </is>
      </c>
      <c r="C280" s="41" t="inlineStr">
        <is>
          <t>C1</t>
        </is>
      </c>
      <c r="D280" s="41" t="inlineStr">
        <is>
          <t>W</t>
        </is>
      </c>
      <c r="E280" s="41" t="inlineStr">
        <is>
          <t>formule ITP</t>
        </is>
      </c>
    </row>
    <row r="281">
      <c r="A281" s="41" t="inlineStr">
        <is>
          <t>Registre</t>
        </is>
      </c>
      <c r="B281" s="41" t="inlineStr">
        <is>
          <t>X4</t>
        </is>
      </c>
      <c r="C281" s="41" t="inlineStr">
        <is>
          <t>CA</t>
        </is>
      </c>
      <c r="D281" s="41" t="inlineStr">
        <is>
          <t>W</t>
        </is>
      </c>
      <c r="E281" s="41" t="inlineStr">
        <is>
          <t>formule ITP</t>
        </is>
      </c>
    </row>
    <row r="282">
      <c r="A282" s="41" t="inlineStr">
        <is>
          <t>Registre</t>
        </is>
      </c>
      <c r="B282" s="41" t="inlineStr">
        <is>
          <t>Y4</t>
        </is>
      </c>
      <c r="C282" s="41" t="inlineStr">
        <is>
          <t>TPI1</t>
        </is>
      </c>
      <c r="D282" s="41" t="inlineStr">
        <is>
          <t>-</t>
        </is>
      </c>
      <c r="E282" s="41" t="inlineStr">
        <is>
          <t>formule ITP</t>
        </is>
      </c>
    </row>
    <row r="283">
      <c r="A283" s="41" t="inlineStr">
        <is>
          <t>Registre</t>
        </is>
      </c>
      <c r="B283" s="41" t="inlineStr">
        <is>
          <t>Z4</t>
        </is>
      </c>
      <c r="C283" s="41" t="inlineStr">
        <is>
          <t>TPI2</t>
        </is>
      </c>
      <c r="D283" s="41" t="inlineStr">
        <is>
          <t>-</t>
        </is>
      </c>
      <c r="E283" s="41" t="inlineStr">
        <is>
          <t>formule ITP</t>
        </is>
      </c>
    </row>
    <row r="284">
      <c r="A284" s="41" t="inlineStr">
        <is>
          <t>Registre</t>
        </is>
      </c>
      <c r="B284" s="41" t="inlineStr">
        <is>
          <t>U5</t>
        </is>
      </c>
      <c r="C284" s="41" t="inlineStr">
        <is>
          <t>CST</t>
        </is>
      </c>
      <c r="D284" s="41" t="inlineStr">
        <is>
          <t>P</t>
        </is>
      </c>
      <c r="E284" s="41" t="inlineStr">
        <is>
          <t>formule ITP</t>
        </is>
      </c>
    </row>
    <row r="285">
      <c r="A285" s="41" t="inlineStr">
        <is>
          <t>Registre</t>
        </is>
      </c>
      <c r="B285" s="41" t="inlineStr">
        <is>
          <t>V5</t>
        </is>
      </c>
      <c r="C285" s="41" t="inlineStr">
        <is>
          <t>QCI</t>
        </is>
      </c>
      <c r="D285" s="41" t="inlineStr">
        <is>
          <t>P</t>
        </is>
      </c>
      <c r="E285" s="41" t="inlineStr">
        <is>
          <t>formule ITP</t>
        </is>
      </c>
    </row>
    <row r="286">
      <c r="A286" s="41" t="inlineStr">
        <is>
          <t>Registre</t>
        </is>
      </c>
      <c r="B286" s="41" t="inlineStr">
        <is>
          <t>W5</t>
        </is>
      </c>
      <c r="C286" s="41" t="inlineStr">
        <is>
          <t>C1</t>
        </is>
      </c>
      <c r="D286" s="41" t="inlineStr">
        <is>
          <t>W</t>
        </is>
      </c>
      <c r="E286" s="41" t="inlineStr">
        <is>
          <t>formule ITP</t>
        </is>
      </c>
    </row>
    <row r="287">
      <c r="A287" s="41" t="inlineStr">
        <is>
          <t>Registre</t>
        </is>
      </c>
      <c r="B287" s="41" t="inlineStr">
        <is>
          <t>X5</t>
        </is>
      </c>
      <c r="C287" s="41" t="inlineStr">
        <is>
          <t>CA</t>
        </is>
      </c>
      <c r="D287" s="41" t="inlineStr">
        <is>
          <t>W</t>
        </is>
      </c>
      <c r="E287" s="41" t="inlineStr">
        <is>
          <t>formule ITP</t>
        </is>
      </c>
    </row>
    <row r="288">
      <c r="A288" s="41" t="inlineStr">
        <is>
          <t>Registre</t>
        </is>
      </c>
      <c r="B288" s="41" t="inlineStr">
        <is>
          <t>Y5</t>
        </is>
      </c>
      <c r="C288" s="41" t="inlineStr">
        <is>
          <t>TPI1</t>
        </is>
      </c>
      <c r="D288" s="41" t="inlineStr">
        <is>
          <t>-</t>
        </is>
      </c>
      <c r="E288" s="41" t="inlineStr">
        <is>
          <t>formule ITP</t>
        </is>
      </c>
    </row>
    <row r="289">
      <c r="A289" s="41" t="inlineStr">
        <is>
          <t>Registre</t>
        </is>
      </c>
      <c r="B289" s="41" t="inlineStr">
        <is>
          <t>Z5</t>
        </is>
      </c>
      <c r="C289" s="41" t="inlineStr">
        <is>
          <t>TPI2</t>
        </is>
      </c>
      <c r="D289" s="41" t="inlineStr">
        <is>
          <t>-</t>
        </is>
      </c>
      <c r="E289" s="41" t="inlineStr">
        <is>
          <t>formule ITP</t>
        </is>
      </c>
    </row>
    <row r="290">
      <c r="A290" s="41" t="inlineStr">
        <is>
          <t>Registre</t>
        </is>
      </c>
      <c r="B290" s="41" t="inlineStr">
        <is>
          <t>U6</t>
        </is>
      </c>
      <c r="C290" s="41" t="inlineStr">
        <is>
          <t>CST</t>
        </is>
      </c>
      <c r="D290" s="41" t="inlineStr">
        <is>
          <t>P</t>
        </is>
      </c>
      <c r="E290" s="41" t="inlineStr">
        <is>
          <t>formule ITP</t>
        </is>
      </c>
    </row>
    <row r="291">
      <c r="A291" s="41" t="inlineStr">
        <is>
          <t>Registre</t>
        </is>
      </c>
      <c r="B291" s="41" t="inlineStr">
        <is>
          <t>V6</t>
        </is>
      </c>
      <c r="C291" s="41" t="inlineStr">
        <is>
          <t>QCI</t>
        </is>
      </c>
      <c r="D291" s="41" t="inlineStr">
        <is>
          <t>P</t>
        </is>
      </c>
      <c r="E291" s="41" t="inlineStr">
        <is>
          <t>formule ITP</t>
        </is>
      </c>
    </row>
    <row r="292">
      <c r="A292" s="41" t="inlineStr">
        <is>
          <t>Registre</t>
        </is>
      </c>
      <c r="B292" s="41" t="inlineStr">
        <is>
          <t>W6</t>
        </is>
      </c>
      <c r="C292" s="41" t="inlineStr">
        <is>
          <t>C1</t>
        </is>
      </c>
      <c r="D292" s="41" t="inlineStr">
        <is>
          <t>W</t>
        </is>
      </c>
      <c r="E292" s="41" t="inlineStr">
        <is>
          <t>formule ITP</t>
        </is>
      </c>
    </row>
    <row r="293">
      <c r="A293" s="41" t="inlineStr">
        <is>
          <t>Registre</t>
        </is>
      </c>
      <c r="B293" s="41" t="inlineStr">
        <is>
          <t>X6</t>
        </is>
      </c>
      <c r="C293" s="41" t="inlineStr">
        <is>
          <t>CA</t>
        </is>
      </c>
      <c r="D293" s="41" t="inlineStr">
        <is>
          <t>W</t>
        </is>
      </c>
      <c r="E293" s="41" t="inlineStr">
        <is>
          <t>formule ITP</t>
        </is>
      </c>
    </row>
    <row r="294">
      <c r="A294" s="41" t="inlineStr">
        <is>
          <t>Registre</t>
        </is>
      </c>
      <c r="B294" s="41" t="inlineStr">
        <is>
          <t>Y6</t>
        </is>
      </c>
      <c r="C294" s="41" t="inlineStr">
        <is>
          <t>TPI1</t>
        </is>
      </c>
      <c r="D294" s="41" t="inlineStr">
        <is>
          <t>-</t>
        </is>
      </c>
      <c r="E294" s="41" t="inlineStr">
        <is>
          <t>formule ITP</t>
        </is>
      </c>
    </row>
    <row r="295">
      <c r="A295" s="41" t="inlineStr">
        <is>
          <t>Registre</t>
        </is>
      </c>
      <c r="B295" s="41" t="inlineStr">
        <is>
          <t>Z6</t>
        </is>
      </c>
      <c r="C295" s="41" t="inlineStr">
        <is>
          <t>TPI2</t>
        </is>
      </c>
      <c r="D295" s="41" t="inlineStr">
        <is>
          <t>-</t>
        </is>
      </c>
      <c r="E295" s="41" t="inlineStr">
        <is>
          <t>formule ITP</t>
        </is>
      </c>
    </row>
    <row r="296">
      <c r="A296" s="41" t="inlineStr">
        <is>
          <t>Registre</t>
        </is>
      </c>
      <c r="B296" s="41" t="inlineStr">
        <is>
          <t>U7</t>
        </is>
      </c>
      <c r="C296" s="41" t="inlineStr">
        <is>
          <t>CST</t>
        </is>
      </c>
      <c r="D296" s="41" t="inlineStr">
        <is>
          <t>P</t>
        </is>
      </c>
      <c r="E296" s="41" t="inlineStr">
        <is>
          <t>formule ITP</t>
        </is>
      </c>
    </row>
    <row r="297">
      <c r="A297" s="41" t="inlineStr">
        <is>
          <t>Registre</t>
        </is>
      </c>
      <c r="B297" s="41" t="inlineStr">
        <is>
          <t>V7</t>
        </is>
      </c>
      <c r="C297" s="41" t="inlineStr">
        <is>
          <t>QCI</t>
        </is>
      </c>
      <c r="D297" s="41" t="inlineStr">
        <is>
          <t>P</t>
        </is>
      </c>
      <c r="E297" s="41" t="inlineStr">
        <is>
          <t>formule ITP</t>
        </is>
      </c>
    </row>
    <row r="298">
      <c r="A298" s="41" t="inlineStr">
        <is>
          <t>Registre</t>
        </is>
      </c>
      <c r="B298" s="41" t="inlineStr">
        <is>
          <t>W7</t>
        </is>
      </c>
      <c r="C298" s="41" t="inlineStr">
        <is>
          <t>C1</t>
        </is>
      </c>
      <c r="D298" s="41" t="inlineStr">
        <is>
          <t>W</t>
        </is>
      </c>
      <c r="E298" s="41" t="inlineStr">
        <is>
          <t>formule ITP</t>
        </is>
      </c>
    </row>
    <row r="299">
      <c r="A299" s="41" t="inlineStr">
        <is>
          <t>Registre</t>
        </is>
      </c>
      <c r="B299" s="41" t="inlineStr">
        <is>
          <t>X7</t>
        </is>
      </c>
      <c r="C299" s="41" t="inlineStr">
        <is>
          <t>CA</t>
        </is>
      </c>
      <c r="D299" s="41" t="inlineStr">
        <is>
          <t>W</t>
        </is>
      </c>
      <c r="E299" s="41" t="inlineStr">
        <is>
          <t>formule ITP</t>
        </is>
      </c>
    </row>
    <row r="300">
      <c r="A300" s="41" t="inlineStr">
        <is>
          <t>Registre</t>
        </is>
      </c>
      <c r="B300" s="41" t="inlineStr">
        <is>
          <t>Y7</t>
        </is>
      </c>
      <c r="C300" s="41" t="inlineStr">
        <is>
          <t>TPI1</t>
        </is>
      </c>
      <c r="D300" s="41" t="inlineStr">
        <is>
          <t>-</t>
        </is>
      </c>
      <c r="E300" s="41" t="inlineStr">
        <is>
          <t>formule ITP</t>
        </is>
      </c>
    </row>
    <row r="301">
      <c r="A301" s="41" t="inlineStr">
        <is>
          <t>Registre</t>
        </is>
      </c>
      <c r="B301" s="41" t="inlineStr">
        <is>
          <t>Z7</t>
        </is>
      </c>
      <c r="C301" s="41" t="inlineStr">
        <is>
          <t>TPI2</t>
        </is>
      </c>
      <c r="D301" s="41" t="inlineStr">
        <is>
          <t>-</t>
        </is>
      </c>
      <c r="E301" s="41" t="inlineStr">
        <is>
          <t>formule ITP</t>
        </is>
      </c>
    </row>
    <row r="302">
      <c r="A302" s="41" t="inlineStr">
        <is>
          <t>Registre</t>
        </is>
      </c>
      <c r="B302" s="41" t="inlineStr">
        <is>
          <t>U8</t>
        </is>
      </c>
      <c r="C302" s="41" t="inlineStr">
        <is>
          <t>CST</t>
        </is>
      </c>
      <c r="D302" s="41" t="inlineStr">
        <is>
          <t>P</t>
        </is>
      </c>
      <c r="E302" s="41" t="inlineStr">
        <is>
          <t>formule ITP</t>
        </is>
      </c>
    </row>
    <row r="303">
      <c r="A303" s="41" t="inlineStr">
        <is>
          <t>Registre</t>
        </is>
      </c>
      <c r="B303" s="41" t="inlineStr">
        <is>
          <t>V8</t>
        </is>
      </c>
      <c r="C303" s="41" t="inlineStr">
        <is>
          <t>QCI</t>
        </is>
      </c>
      <c r="D303" s="41" t="inlineStr">
        <is>
          <t>P</t>
        </is>
      </c>
      <c r="E303" s="41" t="inlineStr">
        <is>
          <t>formule ITP</t>
        </is>
      </c>
    </row>
    <row r="304">
      <c r="A304" s="41" t="inlineStr">
        <is>
          <t>Registre</t>
        </is>
      </c>
      <c r="B304" s="41" t="inlineStr">
        <is>
          <t>W8</t>
        </is>
      </c>
      <c r="C304" s="41" t="inlineStr">
        <is>
          <t>C1</t>
        </is>
      </c>
      <c r="D304" s="41" t="inlineStr">
        <is>
          <t>W</t>
        </is>
      </c>
      <c r="E304" s="41" t="inlineStr">
        <is>
          <t>formule ITP</t>
        </is>
      </c>
    </row>
    <row r="305">
      <c r="A305" s="41" t="inlineStr">
        <is>
          <t>Registre</t>
        </is>
      </c>
      <c r="B305" s="41" t="inlineStr">
        <is>
          <t>X8</t>
        </is>
      </c>
      <c r="C305" s="41" t="inlineStr">
        <is>
          <t>CA</t>
        </is>
      </c>
      <c r="D305" s="41" t="inlineStr">
        <is>
          <t>W</t>
        </is>
      </c>
      <c r="E305" s="41" t="inlineStr">
        <is>
          <t>formule ITP</t>
        </is>
      </c>
    </row>
    <row r="306">
      <c r="A306" s="41" t="inlineStr">
        <is>
          <t>Registre</t>
        </is>
      </c>
      <c r="B306" s="41" t="inlineStr">
        <is>
          <t>Y8</t>
        </is>
      </c>
      <c r="C306" s="41" t="inlineStr">
        <is>
          <t>TPI1</t>
        </is>
      </c>
      <c r="D306" s="41" t="inlineStr">
        <is>
          <t>-</t>
        </is>
      </c>
      <c r="E306" s="41" t="inlineStr">
        <is>
          <t>formule ITP</t>
        </is>
      </c>
    </row>
    <row r="307">
      <c r="A307" s="41" t="inlineStr">
        <is>
          <t>Registre</t>
        </is>
      </c>
      <c r="B307" s="41" t="inlineStr">
        <is>
          <t>Z8</t>
        </is>
      </c>
      <c r="C307" s="41" t="inlineStr">
        <is>
          <t>TPI2</t>
        </is>
      </c>
      <c r="D307" s="41" t="inlineStr">
        <is>
          <t>-</t>
        </is>
      </c>
      <c r="E307" s="41" t="inlineStr">
        <is>
          <t>formule ITP</t>
        </is>
      </c>
    </row>
    <row r="308">
      <c r="A308" s="41" t="inlineStr">
        <is>
          <t>Registre</t>
        </is>
      </c>
      <c r="B308" s="41" t="inlineStr">
        <is>
          <t>U9</t>
        </is>
      </c>
      <c r="C308" s="41" t="inlineStr">
        <is>
          <t>CST</t>
        </is>
      </c>
      <c r="D308" s="41" t="inlineStr">
        <is>
          <t>P</t>
        </is>
      </c>
      <c r="E308" s="41" t="inlineStr">
        <is>
          <t>formule ITP</t>
        </is>
      </c>
    </row>
    <row r="309">
      <c r="A309" s="41" t="inlineStr">
        <is>
          <t>Registre</t>
        </is>
      </c>
      <c r="B309" s="41" t="inlineStr">
        <is>
          <t>V9</t>
        </is>
      </c>
      <c r="C309" s="41" t="inlineStr">
        <is>
          <t>QCI</t>
        </is>
      </c>
      <c r="D309" s="41" t="inlineStr">
        <is>
          <t>P</t>
        </is>
      </c>
      <c r="E309" s="41" t="inlineStr">
        <is>
          <t>formule ITP</t>
        </is>
      </c>
    </row>
    <row r="310">
      <c r="A310" s="41" t="inlineStr">
        <is>
          <t>Registre</t>
        </is>
      </c>
      <c r="B310" s="41" t="inlineStr">
        <is>
          <t>W9</t>
        </is>
      </c>
      <c r="C310" s="41" t="inlineStr">
        <is>
          <t>C1</t>
        </is>
      </c>
      <c r="D310" s="41" t="inlineStr">
        <is>
          <t>W</t>
        </is>
      </c>
      <c r="E310" s="41" t="inlineStr">
        <is>
          <t>formule ITP</t>
        </is>
      </c>
    </row>
    <row r="311">
      <c r="A311" s="41" t="inlineStr">
        <is>
          <t>Registre</t>
        </is>
      </c>
      <c r="B311" s="41" t="inlineStr">
        <is>
          <t>X9</t>
        </is>
      </c>
      <c r="C311" s="41" t="inlineStr">
        <is>
          <t>CA</t>
        </is>
      </c>
      <c r="D311" s="41" t="inlineStr">
        <is>
          <t>W</t>
        </is>
      </c>
      <c r="E311" s="41" t="inlineStr">
        <is>
          <t>formule ITP</t>
        </is>
      </c>
    </row>
    <row r="312">
      <c r="A312" s="41" t="inlineStr">
        <is>
          <t>Registre</t>
        </is>
      </c>
      <c r="B312" s="41" t="inlineStr">
        <is>
          <t>Y9</t>
        </is>
      </c>
      <c r="C312" s="41" t="inlineStr">
        <is>
          <t>TPI1</t>
        </is>
      </c>
      <c r="D312" s="41" t="inlineStr">
        <is>
          <t>-</t>
        </is>
      </c>
      <c r="E312" s="41" t="inlineStr">
        <is>
          <t>formule ITP</t>
        </is>
      </c>
    </row>
    <row r="313">
      <c r="A313" s="41" t="inlineStr">
        <is>
          <t>Registre</t>
        </is>
      </c>
      <c r="B313" s="41" t="inlineStr">
        <is>
          <t>Z9</t>
        </is>
      </c>
      <c r="C313" s="41" t="inlineStr">
        <is>
          <t>TPI2</t>
        </is>
      </c>
      <c r="D313" s="41" t="inlineStr">
        <is>
          <t>-</t>
        </is>
      </c>
      <c r="E313" s="41" t="inlineStr">
        <is>
          <t>formule ITP</t>
        </is>
      </c>
    </row>
    <row r="314">
      <c r="A314" s="41" t="inlineStr">
        <is>
          <t>Registre</t>
        </is>
      </c>
      <c r="B314" s="41" t="inlineStr">
        <is>
          <t>U10</t>
        </is>
      </c>
      <c r="C314" s="41" t="inlineStr">
        <is>
          <t>CST</t>
        </is>
      </c>
      <c r="D314" s="41" t="inlineStr">
        <is>
          <t>P</t>
        </is>
      </c>
      <c r="E314" s="41" t="inlineStr">
        <is>
          <t>formule ITP</t>
        </is>
      </c>
    </row>
    <row r="315">
      <c r="A315" s="41" t="inlineStr">
        <is>
          <t>Registre</t>
        </is>
      </c>
      <c r="B315" s="41" t="inlineStr">
        <is>
          <t>V10</t>
        </is>
      </c>
      <c r="C315" s="41" t="inlineStr">
        <is>
          <t>QCI</t>
        </is>
      </c>
      <c r="D315" s="41" t="inlineStr">
        <is>
          <t>P</t>
        </is>
      </c>
      <c r="E315" s="41" t="inlineStr">
        <is>
          <t>formule ITP</t>
        </is>
      </c>
    </row>
    <row r="316">
      <c r="A316" s="41" t="inlineStr">
        <is>
          <t>Registre</t>
        </is>
      </c>
      <c r="B316" s="41" t="inlineStr">
        <is>
          <t>W10</t>
        </is>
      </c>
      <c r="C316" s="41" t="inlineStr">
        <is>
          <t>C1</t>
        </is>
      </c>
      <c r="D316" s="41" t="inlineStr">
        <is>
          <t>W</t>
        </is>
      </c>
      <c r="E316" s="41" t="inlineStr">
        <is>
          <t>formule ITP</t>
        </is>
      </c>
    </row>
    <row r="317">
      <c r="A317" s="41" t="inlineStr">
        <is>
          <t>Registre</t>
        </is>
      </c>
      <c r="B317" s="41" t="inlineStr">
        <is>
          <t>X10</t>
        </is>
      </c>
      <c r="C317" s="41" t="inlineStr">
        <is>
          <t>CA</t>
        </is>
      </c>
      <c r="D317" s="41" t="inlineStr">
        <is>
          <t>W</t>
        </is>
      </c>
      <c r="E317" s="41" t="inlineStr">
        <is>
          <t>formule ITP</t>
        </is>
      </c>
    </row>
    <row r="318">
      <c r="A318" s="41" t="inlineStr">
        <is>
          <t>Registre</t>
        </is>
      </c>
      <c r="B318" s="41" t="inlineStr">
        <is>
          <t>Y10</t>
        </is>
      </c>
      <c r="C318" s="41" t="inlineStr">
        <is>
          <t>TPI1</t>
        </is>
      </c>
      <c r="D318" s="41" t="inlineStr">
        <is>
          <t>-</t>
        </is>
      </c>
      <c r="E318" s="41" t="inlineStr">
        <is>
          <t>formule ITP</t>
        </is>
      </c>
    </row>
    <row r="319">
      <c r="A319" s="41" t="inlineStr">
        <is>
          <t>Registre</t>
        </is>
      </c>
      <c r="B319" s="41" t="inlineStr">
        <is>
          <t>Z10</t>
        </is>
      </c>
      <c r="C319" s="41" t="inlineStr">
        <is>
          <t>TPI2</t>
        </is>
      </c>
      <c r="D319" s="41" t="inlineStr">
        <is>
          <t>-</t>
        </is>
      </c>
      <c r="E319" s="41" t="inlineStr">
        <is>
          <t>formule ITP</t>
        </is>
      </c>
    </row>
  </sheetData>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tabColor rgb="007030A0"/>
    <outlinePr summaryBelow="1" summaryRight="1"/>
    <pageSetUpPr fitToPage="1"/>
  </sheetPr>
  <dimension ref="A1:L440"/>
  <sheetViews>
    <sheetView showGridLines="0" workbookViewId="0">
      <selection activeCell="A1" sqref="A1"/>
    </sheetView>
  </sheetViews>
  <sheetFormatPr baseColWidth="8" defaultRowHeight="15"/>
  <cols>
    <col width="9.85546875" customWidth="1" min="1" max="1"/>
    <col width="13.7109375" customWidth="1" min="2" max="2"/>
    <col width="17.85546875" customWidth="1" min="3" max="3"/>
    <col width="19.85546875" customWidth="1" min="4" max="4"/>
    <col width="5.7109375" customWidth="1" min="5" max="5"/>
    <col width="8.140625" customWidth="1" min="6" max="6"/>
    <col width="7.85546875" customWidth="1" min="7" max="7"/>
    <col width="12.85546875" customWidth="1" min="8" max="8"/>
    <col width="13" customWidth="1" min="9" max="9"/>
    <col width="12.28515625" customWidth="1" min="10" max="10"/>
    <col hidden="1" width="3" customWidth="1" min="11" max="11"/>
    <col hidden="1" width="42" customWidth="1" min="12" max="12"/>
  </cols>
  <sheetData>
    <row r="1" ht="24.95" customHeight="1">
      <c r="A1" s="49" t="n"/>
      <c r="B1" s="56" t="n"/>
      <c r="C1" s="67">
        <f>Paramètres!$C$2</f>
        <v/>
      </c>
      <c r="D1" s="101" t="n"/>
      <c r="E1" s="101" t="n"/>
      <c r="F1" s="101" t="n"/>
      <c r="G1" s="101" t="n"/>
      <c r="H1" s="56" t="n"/>
      <c r="I1" s="55">
        <f>Paramètres!$D$2</f>
        <v/>
      </c>
      <c r="J1" s="50" t="n"/>
      <c r="L1" s="29" t="inlineStr">
        <is>
          <t>Calcul (ne pas modifier) – ligne registre :</t>
        </is>
      </c>
    </row>
    <row r="2" ht="24.95" customHeight="1">
      <c r="A2" s="60" t="n"/>
      <c r="B2" s="61" t="n"/>
      <c r="C2" s="60" t="n"/>
      <c r="H2" s="61" t="n"/>
      <c r="I2" s="55">
        <f>"Date: "&amp;Paramètres!$E$2</f>
        <v/>
      </c>
      <c r="J2" s="50" t="n"/>
      <c r="L2" s="30">
        <f>IFERROR(MATCH($G$5,Registre!$B$2:$B$1999,0),0)</f>
        <v/>
      </c>
    </row>
    <row r="3" ht="24.95" customHeight="1">
      <c r="A3" s="57" t="n"/>
      <c r="B3" s="58" t="n"/>
      <c r="C3" s="57" t="n"/>
      <c r="D3" s="102" t="n"/>
      <c r="E3" s="102" t="n"/>
      <c r="F3" s="102" t="n"/>
      <c r="G3" s="102" t="n"/>
      <c r="H3" s="58" t="n"/>
      <c r="I3" s="55" t="inlineStr">
        <is>
          <t>Page 1/1</t>
        </is>
      </c>
      <c r="J3" s="50" t="n"/>
    </row>
    <row r="4" ht="27.95" customHeight="1">
      <c r="A4" s="67" t="inlineStr">
        <is>
          <t>Demande d’inspection ( RFI )</t>
        </is>
      </c>
      <c r="B4" s="52" t="n"/>
      <c r="C4" s="52" t="n"/>
      <c r="D4" s="52" t="n"/>
      <c r="E4" s="52" t="n"/>
      <c r="F4" s="52" t="n"/>
      <c r="G4" s="52" t="n"/>
      <c r="H4" s="52" t="n"/>
      <c r="I4" s="52" t="n"/>
      <c r="J4" s="50" t="n"/>
    </row>
    <row r="5" ht="30" customHeight="1">
      <c r="A5" s="80">
        <f>"Discipline : "&amp;IFERROR(IF(INDEX(Registre!$P$2:$P$1999,IF($L$2=0,-1,$L$2))&amp;""&lt;&gt;"",INDEX(Registre!$P$2:$P$1999,IF($L$2=0,-1,$L$2))&amp;"",TRIM(MID(SUBSTITUTE(INDEX(Registre!$B$2:$B$1999,IF($L$2=0,-1,$L$2)),"-",REPT(" ",100)),201,100))),"")</f>
        <v/>
      </c>
      <c r="B5" s="52" t="n"/>
      <c r="C5" s="52" t="n"/>
      <c r="D5" s="52" t="n"/>
      <c r="E5" s="50" t="n"/>
      <c r="F5" s="81" t="inlineStr">
        <is>
          <t>RFI No:</t>
        </is>
      </c>
      <c r="G5" s="82">
        <f>IFERROR(INDEX('Impression groupée'!$B$4:$B$103,MATCH(1,'Impression groupée'!$F$4:$F$103,0)),"")</f>
        <v/>
      </c>
      <c r="H5" s="52" t="n"/>
      <c r="I5" s="52" t="n"/>
      <c r="J5" s="50" t="n"/>
    </row>
    <row r="6" ht="30" customHeight="1">
      <c r="A6" s="80">
        <f>"Date d'inspection : "&amp;IFERROR(RIGHT("0"&amp;DAY(INDEX(Registre!$D$2:$D$1999,IF($L$2=0,-1,$L$2))),2)&amp;"/"&amp;RIGHT("0"&amp;MONTH(INDEX(Registre!$D$2:$D$1999,IF($L$2=0,-1,$L$2))),2)&amp;"/"&amp;YEAR(INDEX(Registre!$D$2:$D$1999,IF($L$2=0,-1,$L$2))),IFERROR(INDEX(Registre!$D$2:$D$1999,IF($L$2=0,-1,$L$2))&amp;"",""))</f>
        <v/>
      </c>
      <c r="B6" s="52" t="n"/>
      <c r="C6" s="52" t="n"/>
      <c r="D6" s="52" t="n"/>
      <c r="E6" s="52" t="n"/>
      <c r="F6" s="52" t="n"/>
      <c r="G6" s="52" t="n"/>
      <c r="H6" s="52" t="n"/>
      <c r="I6" s="52" t="n"/>
      <c r="J6" s="50" t="n"/>
      <c r="L6" s="31" t="inlineStr">
        <is>
          <t>◀ Choisissez le RFI dans la case « RFI nº » (liste déroulante)</t>
        </is>
      </c>
    </row>
    <row r="7" ht="30" customHeight="1">
      <c r="A7" s="80">
        <f>"Lieu : "&amp;IF(IFERROR(INDEX(Registre!$Q$2:$Q$1999,IF($L$2=0,-1,$L$2))&amp;"","")&lt;&gt;"",IFERROR(INDEX(Registre!$Q$2:$Q$1999,IF($L$2=0,-1,$L$2))&amp;"",""),IFERROR(INDEX(Registre!$E$2:$E$1999,IF($L$2=0,-1,$L$2))&amp;"",""))</f>
        <v/>
      </c>
      <c r="B7" s="52" t="n"/>
      <c r="C7" s="52" t="n"/>
      <c r="D7" s="52" t="n"/>
      <c r="E7" s="52" t="n"/>
      <c r="F7" s="52" t="n"/>
      <c r="G7" s="52" t="n"/>
      <c r="H7" s="52" t="n"/>
      <c r="I7" s="52" t="n"/>
      <c r="J7" s="50" t="n"/>
    </row>
    <row r="8" ht="30" customHeight="1">
      <c r="A8" s="67" t="inlineStr">
        <is>
          <t>Heure de réception</t>
        </is>
      </c>
      <c r="B8" s="56" t="n"/>
      <c r="C8" s="80" t="inlineStr">
        <is>
          <t>CPECC  QA/QC</t>
        </is>
      </c>
      <c r="D8" s="52" t="n"/>
      <c r="E8" s="52" t="n"/>
      <c r="F8" s="50" t="n"/>
      <c r="G8" s="80" t="inlineStr">
        <is>
          <t>GTFT  QA/QC</t>
        </is>
      </c>
      <c r="H8" s="52" t="n"/>
      <c r="I8" s="52" t="n"/>
      <c r="J8" s="50" t="n"/>
    </row>
    <row r="9" ht="30" customHeight="1">
      <c r="A9" s="57" t="n"/>
      <c r="B9" s="58" t="n"/>
      <c r="C9" s="80" t="inlineStr">
        <is>
          <t>Nom/Date :</t>
        </is>
      </c>
      <c r="D9" s="52" t="n"/>
      <c r="E9" s="52" t="n"/>
      <c r="F9" s="50" t="n"/>
      <c r="G9" s="80" t="inlineStr">
        <is>
          <t>Nom/Date :</t>
        </is>
      </c>
      <c r="H9" s="52" t="n"/>
      <c r="I9" s="52" t="n"/>
      <c r="J9" s="50" t="n"/>
    </row>
    <row r="10" ht="30" customHeight="1">
      <c r="A10" s="67" t="inlineStr">
        <is>
          <t>Item No.</t>
        </is>
      </c>
      <c r="B10" s="67" t="inlineStr">
        <is>
          <t>heure</t>
        </is>
      </c>
      <c r="C10" s="67" t="inlineStr">
        <is>
          <t>Description de l'inspection</t>
        </is>
      </c>
      <c r="D10" s="56" t="n"/>
      <c r="E10" s="67" t="inlineStr">
        <is>
          <t>Point d'inspection</t>
        </is>
      </c>
      <c r="F10" s="52" t="n"/>
      <c r="G10" s="52" t="n"/>
      <c r="H10" s="52" t="n"/>
      <c r="I10" s="52" t="n"/>
      <c r="J10" s="50" t="n"/>
    </row>
    <row r="11" ht="30" customHeight="1">
      <c r="A11" s="103" t="n"/>
      <c r="B11" s="103" t="n"/>
      <c r="C11" s="60" t="n"/>
      <c r="D11" s="61" t="n"/>
      <c r="E11" s="67" t="inlineStr">
        <is>
          <t>C3</t>
        </is>
      </c>
      <c r="F11" s="50" t="n"/>
      <c r="G11" s="67" t="inlineStr">
        <is>
          <t>C1</t>
        </is>
      </c>
      <c r="H11" s="67" t="inlineStr">
        <is>
          <t>CA</t>
        </is>
      </c>
      <c r="I11" s="67" t="inlineStr">
        <is>
          <t>TPI1</t>
        </is>
      </c>
      <c r="J11" s="67" t="inlineStr">
        <is>
          <t>TPI2</t>
        </is>
      </c>
    </row>
    <row r="12" ht="30" customHeight="1">
      <c r="A12" s="104" t="n"/>
      <c r="B12" s="104" t="n"/>
      <c r="C12" s="57" t="n"/>
      <c r="D12" s="58" t="n"/>
      <c r="E12" s="67" t="inlineStr">
        <is>
          <t>CST</t>
        </is>
      </c>
      <c r="F12" s="67" t="inlineStr">
        <is>
          <t>QCI</t>
        </is>
      </c>
      <c r="G12" s="104" t="n"/>
      <c r="H12" s="104" t="n"/>
      <c r="I12" s="104" t="n"/>
      <c r="J12" s="104" t="n"/>
    </row>
    <row r="13" ht="45" customHeight="1">
      <c r="A13" s="93">
        <f>IFERROR(INDEX(Registre!$R$2:$R$1999,IF($L$2=0,-1,$L$2))&amp;"","")</f>
        <v/>
      </c>
      <c r="B13" s="93">
        <f>IFERROR(IF(ISNUMBER(INDEX(Registre!$S$2:$S$1999,IF($L$2=0,-1,$L$2))),RIGHT("0"&amp;HOUR(INDEX(Registre!$S$2:$S$1999,IF($L$2=0,-1,$L$2))),2)&amp;":"&amp;RIGHT("0"&amp;MINUTE(INDEX(Registre!$S$2:$S$1999,IF($L$2=0,-1,$L$2))),2),INDEX(Registre!$S$2:$S$1999,IF($L$2=0,-1,$L$2))&amp;""),"")</f>
        <v/>
      </c>
      <c r="C13" s="90">
        <f>IF(IFERROR(INDEX(Registre!$T$2:$T$1999,IF($L$2=0,-1,$L$2))&amp;"","")&lt;&gt;"",IFERROR(INDEX(Registre!$T$2:$T$1999,IF($L$2=0,-1,$L$2))&amp;"",""),IFERROR(INDEX(Registre!$G$2:$G$1999,IF($L$2=0,-1,$L$2))&amp;"",""))</f>
        <v/>
      </c>
      <c r="D13" s="50" t="n"/>
      <c r="E13" s="67">
        <f>IFERROR(INDEX(Registre!$U$2:$U$1999,IF($L$2=0,-1,$L$2))&amp;"","")</f>
        <v/>
      </c>
      <c r="F13" s="67">
        <f>IFERROR(INDEX(Registre!$V$2:$V$1999,IF($L$2=0,-1,$L$2))&amp;"","")</f>
        <v/>
      </c>
      <c r="G13" s="67">
        <f>IFERROR(INDEX(Registre!$W$2:$W$1999,IF($L$2=0,-1,$L$2))&amp;"","")</f>
        <v/>
      </c>
      <c r="H13" s="67">
        <f>IFERROR(INDEX(Registre!$X$2:$X$1999,IF($L$2=0,-1,$L$2))&amp;"","")</f>
        <v/>
      </c>
      <c r="I13" s="67">
        <f>IFERROR(INDEX(Registre!$Y$2:$Y$1999,IF($L$2=0,-1,$L$2))&amp;"","")</f>
        <v/>
      </c>
      <c r="J13" s="67">
        <f>IFERROR(INDEX(Registre!$Z$2:$Z$1999,IF($L$2=0,-1,$L$2))&amp;"","")</f>
        <v/>
      </c>
    </row>
    <row r="14" ht="30" customHeight="1">
      <c r="A14" s="85" t="inlineStr">
        <is>
          <t>CONCLUSION DE L'INSPECTION</t>
        </is>
      </c>
      <c r="B14" s="52" t="n"/>
      <c r="C14" s="52" t="n"/>
      <c r="D14" s="52" t="n"/>
      <c r="E14" s="52" t="n"/>
      <c r="F14" s="52" t="n"/>
      <c r="G14" s="52" t="n"/>
      <c r="H14" s="52" t="n"/>
      <c r="I14" s="52" t="n"/>
      <c r="J14" s="50" t="n"/>
    </row>
    <row r="15" ht="20.1" customHeight="1">
      <c r="A15" s="51" t="n"/>
      <c r="B15" s="52" t="n"/>
      <c r="C15" s="52" t="n"/>
      <c r="D15" s="52" t="n"/>
      <c r="E15" s="52" t="n"/>
      <c r="F15" s="52" t="n"/>
      <c r="G15" s="52" t="n"/>
      <c r="H15" s="52" t="n"/>
      <c r="I15" s="52" t="n"/>
      <c r="J15" s="50" t="n"/>
    </row>
    <row r="16" ht="30" customHeight="1">
      <c r="A16" s="80">
        <f>IF(IFERROR(INDEX(Registre!$N$2:$N$1999,IF($L$2=0,-1,$L$2))&amp;"","")="Accepté","☒","☐")&amp;"  Approuvé"</f>
        <v/>
      </c>
      <c r="B16" s="52" t="n"/>
      <c r="C16" s="50" t="n"/>
      <c r="D16" s="80">
        <f>IF(IFERROR(INDEX(Registre!$N$2:$N$1999,IF($L$2=0,-1,$L$2))&amp;"","")="Approuvé avec commentaires","☒","☐")&amp;"  Approuvé avec commentaires"</f>
        <v/>
      </c>
      <c r="E16" s="52" t="n"/>
      <c r="F16" s="52" t="n"/>
      <c r="G16" s="50" t="n"/>
      <c r="H16" s="80">
        <f>IF(IFERROR(INDEX(Registre!$N$2:$N$1999,IF($L$2=0,-1,$L$2))&amp;"","")="Rejeté","☒","☐")&amp;"  Rejeté"</f>
        <v/>
      </c>
      <c r="I16" s="52" t="n"/>
      <c r="J16" s="50" t="n"/>
    </row>
    <row r="17" ht="387.95" customHeight="1">
      <c r="A17" s="54">
        <f>"Remarques : "&amp;IFERROR(INDEX(Registre!$O$2:$O$1999,IF($L$2=0,-1,$L$2))&amp;"","")</f>
        <v/>
      </c>
      <c r="B17" s="52" t="n"/>
      <c r="C17" s="52" t="n"/>
      <c r="D17" s="52" t="n"/>
      <c r="E17" s="52" t="n"/>
      <c r="F17" s="52" t="n"/>
      <c r="G17" s="52" t="n"/>
      <c r="H17" s="52" t="n"/>
      <c r="I17" s="52" t="n"/>
      <c r="J17" s="50" t="n"/>
    </row>
    <row r="18" ht="24.95" customHeight="1">
      <c r="A18" s="80" t="inlineStr">
        <is>
          <t>APPROBATION</t>
        </is>
      </c>
      <c r="B18" s="56" t="n"/>
      <c r="C18" s="67" t="inlineStr">
        <is>
          <t>C3</t>
        </is>
      </c>
      <c r="D18" s="52" t="n"/>
      <c r="E18" s="52" t="n"/>
      <c r="F18" s="50" t="n"/>
      <c r="G18" s="67" t="inlineStr">
        <is>
          <t>C1</t>
        </is>
      </c>
      <c r="H18" s="56" t="n"/>
      <c r="I18" s="67" t="inlineStr">
        <is>
          <t>CA</t>
        </is>
      </c>
      <c r="J18" s="56" t="n"/>
    </row>
    <row r="19" ht="24.95" customHeight="1">
      <c r="A19" s="57" t="n"/>
      <c r="B19" s="58" t="n"/>
      <c r="C19" s="67" t="inlineStr">
        <is>
          <t>CST</t>
        </is>
      </c>
      <c r="D19" s="50" t="n"/>
      <c r="E19" s="67" t="inlineStr">
        <is>
          <t>QCI</t>
        </is>
      </c>
      <c r="F19" s="50" t="n"/>
      <c r="G19" s="57" t="n"/>
      <c r="H19" s="58" t="n"/>
      <c r="I19" s="57" t="n"/>
      <c r="J19" s="58" t="n"/>
    </row>
    <row r="20" ht="24.95" customHeight="1">
      <c r="A20" s="90" t="inlineStr">
        <is>
          <t>Nom</t>
        </is>
      </c>
      <c r="B20" s="50" t="n"/>
      <c r="C20" s="90" t="n"/>
      <c r="D20" s="50" t="n"/>
      <c r="E20" s="90" t="n"/>
      <c r="F20" s="50" t="n"/>
      <c r="G20" s="90" t="n"/>
      <c r="H20" s="50" t="n"/>
      <c r="I20" s="90" t="n"/>
      <c r="J20" s="50" t="n"/>
    </row>
    <row r="21" ht="24.95" customHeight="1">
      <c r="A21" s="90" t="inlineStr">
        <is>
          <t>Signature</t>
        </is>
      </c>
      <c r="B21" s="50" t="n"/>
      <c r="C21" s="90" t="n"/>
      <c r="D21" s="50" t="n"/>
      <c r="E21" s="90" t="n"/>
      <c r="F21" s="50" t="n"/>
      <c r="G21" s="90" t="n"/>
      <c r="H21" s="50" t="n"/>
      <c r="I21" s="90" t="n"/>
      <c r="J21" s="50" t="n"/>
    </row>
    <row r="22" ht="24.95" customHeight="1">
      <c r="A22" s="90" t="inlineStr">
        <is>
          <t>Date</t>
        </is>
      </c>
      <c r="B22" s="50" t="n"/>
      <c r="C22" s="90" t="n"/>
      <c r="D22" s="50" t="n"/>
      <c r="E22" s="90" t="n"/>
      <c r="F22" s="50" t="n"/>
      <c r="G22" s="90" t="n"/>
      <c r="H22" s="50" t="n"/>
      <c r="I22" s="90" t="n"/>
      <c r="J22" s="50" t="n"/>
    </row>
    <row r="23" ht="24.95" customHeight="1">
      <c r="A23" s="49" t="n"/>
      <c r="B23" s="56" t="n"/>
      <c r="C23" s="67">
        <f>Paramètres!$C$2</f>
        <v/>
      </c>
      <c r="D23" s="101" t="n"/>
      <c r="E23" s="101" t="n"/>
      <c r="F23" s="101" t="n"/>
      <c r="G23" s="101" t="n"/>
      <c r="H23" s="56" t="n"/>
      <c r="I23" s="55">
        <f>Paramètres!$D$2</f>
        <v/>
      </c>
      <c r="J23" s="50" t="n"/>
      <c r="L23" s="29" t="inlineStr">
        <is>
          <t>Calcul (ne pas modifier) – ligne registre :</t>
        </is>
      </c>
    </row>
    <row r="24" ht="24.95" customHeight="1">
      <c r="A24" s="60" t="n"/>
      <c r="B24" s="61" t="n"/>
      <c r="C24" s="60" t="n"/>
      <c r="H24" s="61" t="n"/>
      <c r="I24" s="55">
        <f>"Date: "&amp;Paramètres!$E$2</f>
        <v/>
      </c>
      <c r="J24" s="50" t="n"/>
      <c r="L24" s="30">
        <f>IFERROR(MATCH($G$27,Registre!$B$2:$B$1999,0),0)</f>
        <v/>
      </c>
    </row>
    <row r="25" ht="24.95" customHeight="1">
      <c r="A25" s="57" t="n"/>
      <c r="B25" s="58" t="n"/>
      <c r="C25" s="57" t="n"/>
      <c r="D25" s="102" t="n"/>
      <c r="E25" s="102" t="n"/>
      <c r="F25" s="102" t="n"/>
      <c r="G25" s="102" t="n"/>
      <c r="H25" s="58" t="n"/>
      <c r="I25" s="55" t="inlineStr">
        <is>
          <t>Page 1/1</t>
        </is>
      </c>
      <c r="J25" s="50" t="n"/>
    </row>
    <row r="26" ht="27.95" customHeight="1">
      <c r="A26" s="67" t="inlineStr">
        <is>
          <t>Demande d’inspection ( RFI )</t>
        </is>
      </c>
      <c r="B26" s="52" t="n"/>
      <c r="C26" s="52" t="n"/>
      <c r="D26" s="52" t="n"/>
      <c r="E26" s="52" t="n"/>
      <c r="F26" s="52" t="n"/>
      <c r="G26" s="52" t="n"/>
      <c r="H26" s="52" t="n"/>
      <c r="I26" s="52" t="n"/>
      <c r="J26" s="50" t="n"/>
    </row>
    <row r="27" ht="30" customHeight="1">
      <c r="A27" s="80">
        <f>"Discipline : "&amp;IFERROR(IF(INDEX(Registre!$P$2:$P$1999,IF($L$24=0,-1,$L$24))&amp;""&lt;&gt;"",INDEX(Registre!$P$2:$P$1999,IF($L$24=0,-1,$L$24))&amp;"",TRIM(MID(SUBSTITUTE(INDEX(Registre!$B$2:$B$1999,IF($L$24=0,-1,$L$24)),"-",REPT(" ",100)),201,100))),"")</f>
        <v/>
      </c>
      <c r="B27" s="52" t="n"/>
      <c r="C27" s="52" t="n"/>
      <c r="D27" s="52" t="n"/>
      <c r="E27" s="50" t="n"/>
      <c r="F27" s="81" t="inlineStr">
        <is>
          <t>RFI No:</t>
        </is>
      </c>
      <c r="G27" s="82">
        <f>IFERROR(INDEX('Impression groupée'!$B$4:$B$103,MATCH(2,'Impression groupée'!$F$4:$F$103,0)),"")</f>
        <v/>
      </c>
      <c r="H27" s="52" t="n"/>
      <c r="I27" s="52" t="n"/>
      <c r="J27" s="50" t="n"/>
    </row>
    <row r="28" ht="30" customHeight="1">
      <c r="A28" s="80">
        <f>"Date d'inspection : "&amp;IFERROR(RIGHT("0"&amp;DAY(INDEX(Registre!$D$2:$D$1999,IF($L$24=0,-1,$L$24))),2)&amp;"/"&amp;RIGHT("0"&amp;MONTH(INDEX(Registre!$D$2:$D$1999,IF($L$24=0,-1,$L$24))),2)&amp;"/"&amp;YEAR(INDEX(Registre!$D$2:$D$1999,IF($L$24=0,-1,$L$24))),IFERROR(INDEX(Registre!$D$2:$D$1999,IF($L$24=0,-1,$L$24))&amp;"",""))</f>
        <v/>
      </c>
      <c r="B28" s="52" t="n"/>
      <c r="C28" s="52" t="n"/>
      <c r="D28" s="52" t="n"/>
      <c r="E28" s="52" t="n"/>
      <c r="F28" s="52" t="n"/>
      <c r="G28" s="52" t="n"/>
      <c r="H28" s="52" t="n"/>
      <c r="I28" s="52" t="n"/>
      <c r="J28" s="50" t="n"/>
      <c r="L28" s="31" t="inlineStr">
        <is>
          <t>◀ Choisissez le RFI dans la case « RFI nº » (liste déroulante)</t>
        </is>
      </c>
    </row>
    <row r="29" ht="30" customHeight="1">
      <c r="A29" s="80">
        <f>"Lieu : "&amp;IF(IFERROR(INDEX(Registre!$Q$2:$Q$1999,IF($L$24=0,-1,$L$24))&amp;"","")&lt;&gt;"",IFERROR(INDEX(Registre!$Q$2:$Q$1999,IF($L$24=0,-1,$L$24))&amp;"",""),IFERROR(INDEX(Registre!$E$2:$E$1999,IF($L$24=0,-1,$L$24))&amp;"",""))</f>
        <v/>
      </c>
      <c r="B29" s="52" t="n"/>
      <c r="C29" s="52" t="n"/>
      <c r="D29" s="52" t="n"/>
      <c r="E29" s="52" t="n"/>
      <c r="F29" s="52" t="n"/>
      <c r="G29" s="52" t="n"/>
      <c r="H29" s="52" t="n"/>
      <c r="I29" s="52" t="n"/>
      <c r="J29" s="50" t="n"/>
    </row>
    <row r="30" ht="30" customHeight="1">
      <c r="A30" s="67" t="inlineStr">
        <is>
          <t>Heure de réception</t>
        </is>
      </c>
      <c r="B30" s="56" t="n"/>
      <c r="C30" s="80" t="inlineStr">
        <is>
          <t>CPECC  QA/QC</t>
        </is>
      </c>
      <c r="D30" s="52" t="n"/>
      <c r="E30" s="52" t="n"/>
      <c r="F30" s="50" t="n"/>
      <c r="G30" s="80" t="inlineStr">
        <is>
          <t>GTFT  QA/QC</t>
        </is>
      </c>
      <c r="H30" s="52" t="n"/>
      <c r="I30" s="52" t="n"/>
      <c r="J30" s="50" t="n"/>
    </row>
    <row r="31" ht="30" customHeight="1">
      <c r="A31" s="57" t="n"/>
      <c r="B31" s="58" t="n"/>
      <c r="C31" s="80" t="inlineStr">
        <is>
          <t>Nom/Date :</t>
        </is>
      </c>
      <c r="D31" s="52" t="n"/>
      <c r="E31" s="52" t="n"/>
      <c r="F31" s="50" t="n"/>
      <c r="G31" s="80" t="inlineStr">
        <is>
          <t>Nom/Date :</t>
        </is>
      </c>
      <c r="H31" s="52" t="n"/>
      <c r="I31" s="52" t="n"/>
      <c r="J31" s="50" t="n"/>
    </row>
    <row r="32" ht="30" customHeight="1">
      <c r="A32" s="67" t="inlineStr">
        <is>
          <t>Item No.</t>
        </is>
      </c>
      <c r="B32" s="67" t="inlineStr">
        <is>
          <t>heure</t>
        </is>
      </c>
      <c r="C32" s="67" t="inlineStr">
        <is>
          <t>Description de l'inspection</t>
        </is>
      </c>
      <c r="D32" s="56" t="n"/>
      <c r="E32" s="67" t="inlineStr">
        <is>
          <t>Point d'inspection</t>
        </is>
      </c>
      <c r="F32" s="52" t="n"/>
      <c r="G32" s="52" t="n"/>
      <c r="H32" s="52" t="n"/>
      <c r="I32" s="52" t="n"/>
      <c r="J32" s="50" t="n"/>
    </row>
    <row r="33" ht="30" customHeight="1">
      <c r="A33" s="103" t="n"/>
      <c r="B33" s="103" t="n"/>
      <c r="C33" s="60" t="n"/>
      <c r="D33" s="61" t="n"/>
      <c r="E33" s="67" t="inlineStr">
        <is>
          <t>C3</t>
        </is>
      </c>
      <c r="F33" s="50" t="n"/>
      <c r="G33" s="67" t="inlineStr">
        <is>
          <t>C1</t>
        </is>
      </c>
      <c r="H33" s="67" t="inlineStr">
        <is>
          <t>CA</t>
        </is>
      </c>
      <c r="I33" s="67" t="inlineStr">
        <is>
          <t>TPI1</t>
        </is>
      </c>
      <c r="J33" s="67" t="inlineStr">
        <is>
          <t>TPI2</t>
        </is>
      </c>
    </row>
    <row r="34" ht="30" customHeight="1">
      <c r="A34" s="104" t="n"/>
      <c r="B34" s="104" t="n"/>
      <c r="C34" s="57" t="n"/>
      <c r="D34" s="58" t="n"/>
      <c r="E34" s="67" t="inlineStr">
        <is>
          <t>CST</t>
        </is>
      </c>
      <c r="F34" s="67" t="inlineStr">
        <is>
          <t>QCI</t>
        </is>
      </c>
      <c r="G34" s="104" t="n"/>
      <c r="H34" s="104" t="n"/>
      <c r="I34" s="104" t="n"/>
      <c r="J34" s="104" t="n"/>
    </row>
    <row r="35" ht="45" customHeight="1">
      <c r="A35" s="93">
        <f>IFERROR(INDEX(Registre!$R$2:$R$1999,IF($L$24=0,-1,$L$24))&amp;"","")</f>
        <v/>
      </c>
      <c r="B35" s="93">
        <f>IFERROR(IF(ISNUMBER(INDEX(Registre!$S$2:$S$1999,IF($L$24=0,-1,$L$24))),RIGHT("0"&amp;HOUR(INDEX(Registre!$S$2:$S$1999,IF($L$24=0,-1,$L$24))),2)&amp;":"&amp;RIGHT("0"&amp;MINUTE(INDEX(Registre!$S$2:$S$1999,IF($L$24=0,-1,$L$24))),2),INDEX(Registre!$S$2:$S$1999,IF($L$24=0,-1,$L$24))&amp;""),"")</f>
        <v/>
      </c>
      <c r="C35" s="90">
        <f>IF(IFERROR(INDEX(Registre!$T$2:$T$1999,IF($L$24=0,-1,$L$24))&amp;"","")&lt;&gt;"",IFERROR(INDEX(Registre!$T$2:$T$1999,IF($L$24=0,-1,$L$24))&amp;"",""),IFERROR(INDEX(Registre!$G$2:$G$1999,IF($L$24=0,-1,$L$24))&amp;"",""))</f>
        <v/>
      </c>
      <c r="D35" s="50" t="n"/>
      <c r="E35" s="67">
        <f>IFERROR(INDEX(Registre!$U$2:$U$1999,IF($L$24=0,-1,$L$24))&amp;"","")</f>
        <v/>
      </c>
      <c r="F35" s="67">
        <f>IFERROR(INDEX(Registre!$V$2:$V$1999,IF($L$24=0,-1,$L$24))&amp;"","")</f>
        <v/>
      </c>
      <c r="G35" s="67">
        <f>IFERROR(INDEX(Registre!$W$2:$W$1999,IF($L$24=0,-1,$L$24))&amp;"","")</f>
        <v/>
      </c>
      <c r="H35" s="67">
        <f>IFERROR(INDEX(Registre!$X$2:$X$1999,IF($L$24=0,-1,$L$24))&amp;"","")</f>
        <v/>
      </c>
      <c r="I35" s="67">
        <f>IFERROR(INDEX(Registre!$Y$2:$Y$1999,IF($L$24=0,-1,$L$24))&amp;"","")</f>
        <v/>
      </c>
      <c r="J35" s="67">
        <f>IFERROR(INDEX(Registre!$Z$2:$Z$1999,IF($L$24=0,-1,$L$24))&amp;"","")</f>
        <v/>
      </c>
    </row>
    <row r="36" ht="30" customHeight="1">
      <c r="A36" s="85" t="inlineStr">
        <is>
          <t>CONCLUSION DE L'INSPECTION</t>
        </is>
      </c>
      <c r="B36" s="52" t="n"/>
      <c r="C36" s="52" t="n"/>
      <c r="D36" s="52" t="n"/>
      <c r="E36" s="52" t="n"/>
      <c r="F36" s="52" t="n"/>
      <c r="G36" s="52" t="n"/>
      <c r="H36" s="52" t="n"/>
      <c r="I36" s="52" t="n"/>
      <c r="J36" s="50" t="n"/>
    </row>
    <row r="37" ht="20.1" customHeight="1">
      <c r="A37" s="51" t="n"/>
      <c r="B37" s="52" t="n"/>
      <c r="C37" s="52" t="n"/>
      <c r="D37" s="52" t="n"/>
      <c r="E37" s="52" t="n"/>
      <c r="F37" s="52" t="n"/>
      <c r="G37" s="52" t="n"/>
      <c r="H37" s="52" t="n"/>
      <c r="I37" s="52" t="n"/>
      <c r="J37" s="50" t="n"/>
    </row>
    <row r="38" ht="30" customHeight="1">
      <c r="A38" s="80">
        <f>IF(IFERROR(INDEX(Registre!$N$2:$N$1999,IF($L$24=0,-1,$L$24))&amp;"","")="Accepté","☒","☐")&amp;"  Approuvé"</f>
        <v/>
      </c>
      <c r="B38" s="52" t="n"/>
      <c r="C38" s="50" t="n"/>
      <c r="D38" s="80">
        <f>IF(IFERROR(INDEX(Registre!$N$2:$N$1999,IF($L$24=0,-1,$L$24))&amp;"","")="Approuvé avec commentaires","☒","☐")&amp;"  Approuvé avec commentaires"</f>
        <v/>
      </c>
      <c r="E38" s="52" t="n"/>
      <c r="F38" s="52" t="n"/>
      <c r="G38" s="50" t="n"/>
      <c r="H38" s="80">
        <f>IF(IFERROR(INDEX(Registre!$N$2:$N$1999,IF($L$24=0,-1,$L$24))&amp;"","")="Rejeté","☒","☐")&amp;"  Rejeté"</f>
        <v/>
      </c>
      <c r="I38" s="52" t="n"/>
      <c r="J38" s="50" t="n"/>
    </row>
    <row r="39" ht="387.95" customHeight="1">
      <c r="A39" s="54">
        <f>"Remarques : "&amp;IFERROR(INDEX(Registre!$O$2:$O$1999,IF($L$24=0,-1,$L$24))&amp;"","")</f>
        <v/>
      </c>
      <c r="B39" s="52" t="n"/>
      <c r="C39" s="52" t="n"/>
      <c r="D39" s="52" t="n"/>
      <c r="E39" s="52" t="n"/>
      <c r="F39" s="52" t="n"/>
      <c r="G39" s="52" t="n"/>
      <c r="H39" s="52" t="n"/>
      <c r="I39" s="52" t="n"/>
      <c r="J39" s="50" t="n"/>
    </row>
    <row r="40" ht="24.95" customHeight="1">
      <c r="A40" s="80" t="inlineStr">
        <is>
          <t>APPROBATION</t>
        </is>
      </c>
      <c r="B40" s="56" t="n"/>
      <c r="C40" s="67" t="inlineStr">
        <is>
          <t>C3</t>
        </is>
      </c>
      <c r="D40" s="52" t="n"/>
      <c r="E40" s="52" t="n"/>
      <c r="F40" s="50" t="n"/>
      <c r="G40" s="67" t="inlineStr">
        <is>
          <t>C1</t>
        </is>
      </c>
      <c r="H40" s="56" t="n"/>
      <c r="I40" s="67" t="inlineStr">
        <is>
          <t>CA</t>
        </is>
      </c>
      <c r="J40" s="56" t="n"/>
    </row>
    <row r="41" ht="24.95" customHeight="1">
      <c r="A41" s="57" t="n"/>
      <c r="B41" s="58" t="n"/>
      <c r="C41" s="67" t="inlineStr">
        <is>
          <t>CST</t>
        </is>
      </c>
      <c r="D41" s="50" t="n"/>
      <c r="E41" s="67" t="inlineStr">
        <is>
          <t>QCI</t>
        </is>
      </c>
      <c r="F41" s="50" t="n"/>
      <c r="G41" s="57" t="n"/>
      <c r="H41" s="58" t="n"/>
      <c r="I41" s="57" t="n"/>
      <c r="J41" s="58" t="n"/>
    </row>
    <row r="42" ht="24.95" customHeight="1">
      <c r="A42" s="90" t="inlineStr">
        <is>
          <t>Nom</t>
        </is>
      </c>
      <c r="B42" s="50" t="n"/>
      <c r="C42" s="90" t="n"/>
      <c r="D42" s="50" t="n"/>
      <c r="E42" s="90" t="n"/>
      <c r="F42" s="50" t="n"/>
      <c r="G42" s="90" t="n"/>
      <c r="H42" s="50" t="n"/>
      <c r="I42" s="90" t="n"/>
      <c r="J42" s="50" t="n"/>
    </row>
    <row r="43" ht="24.95" customHeight="1">
      <c r="A43" s="90" t="inlineStr">
        <is>
          <t>Signature</t>
        </is>
      </c>
      <c r="B43" s="50" t="n"/>
      <c r="C43" s="90" t="n"/>
      <c r="D43" s="50" t="n"/>
      <c r="E43" s="90" t="n"/>
      <c r="F43" s="50" t="n"/>
      <c r="G43" s="90" t="n"/>
      <c r="H43" s="50" t="n"/>
      <c r="I43" s="90" t="n"/>
      <c r="J43" s="50" t="n"/>
    </row>
    <row r="44" ht="24.95" customHeight="1">
      <c r="A44" s="90" t="inlineStr">
        <is>
          <t>Date</t>
        </is>
      </c>
      <c r="B44" s="50" t="n"/>
      <c r="C44" s="90" t="n"/>
      <c r="D44" s="50" t="n"/>
      <c r="E44" s="90" t="n"/>
      <c r="F44" s="50" t="n"/>
      <c r="G44" s="90" t="n"/>
      <c r="H44" s="50" t="n"/>
      <c r="I44" s="90" t="n"/>
      <c r="J44" s="50" t="n"/>
    </row>
    <row r="45" ht="24.95" customHeight="1">
      <c r="A45" s="49" t="n"/>
      <c r="B45" s="56" t="n"/>
      <c r="C45" s="67">
        <f>Paramètres!$C$2</f>
        <v/>
      </c>
      <c r="D45" s="101" t="n"/>
      <c r="E45" s="101" t="n"/>
      <c r="F45" s="101" t="n"/>
      <c r="G45" s="101" t="n"/>
      <c r="H45" s="56" t="n"/>
      <c r="I45" s="55">
        <f>Paramètres!$D$2</f>
        <v/>
      </c>
      <c r="J45" s="50" t="n"/>
      <c r="L45" s="29" t="inlineStr">
        <is>
          <t>Calcul (ne pas modifier) – ligne registre :</t>
        </is>
      </c>
    </row>
    <row r="46" ht="24.95" customHeight="1">
      <c r="A46" s="60" t="n"/>
      <c r="B46" s="61" t="n"/>
      <c r="C46" s="60" t="n"/>
      <c r="H46" s="61" t="n"/>
      <c r="I46" s="55">
        <f>"Date: "&amp;Paramètres!$E$2</f>
        <v/>
      </c>
      <c r="J46" s="50" t="n"/>
      <c r="L46" s="30">
        <f>IFERROR(MATCH($G$49,Registre!$B$2:$B$1999,0),0)</f>
        <v/>
      </c>
    </row>
    <row r="47" ht="24.95" customHeight="1">
      <c r="A47" s="57" t="n"/>
      <c r="B47" s="58" t="n"/>
      <c r="C47" s="57" t="n"/>
      <c r="D47" s="102" t="n"/>
      <c r="E47" s="102" t="n"/>
      <c r="F47" s="102" t="n"/>
      <c r="G47" s="102" t="n"/>
      <c r="H47" s="58" t="n"/>
      <c r="I47" s="55" t="inlineStr">
        <is>
          <t>Page 1/1</t>
        </is>
      </c>
      <c r="J47" s="50" t="n"/>
    </row>
    <row r="48" ht="27.95" customHeight="1">
      <c r="A48" s="67" t="inlineStr">
        <is>
          <t>Demande d’inspection ( RFI )</t>
        </is>
      </c>
      <c r="B48" s="52" t="n"/>
      <c r="C48" s="52" t="n"/>
      <c r="D48" s="52" t="n"/>
      <c r="E48" s="52" t="n"/>
      <c r="F48" s="52" t="n"/>
      <c r="G48" s="52" t="n"/>
      <c r="H48" s="52" t="n"/>
      <c r="I48" s="52" t="n"/>
      <c r="J48" s="50" t="n"/>
    </row>
    <row r="49" ht="30" customHeight="1">
      <c r="A49" s="80">
        <f>"Discipline : "&amp;IFERROR(IF(INDEX(Registre!$P$2:$P$1999,IF($L$46=0,-1,$L$46))&amp;""&lt;&gt;"",INDEX(Registre!$P$2:$P$1999,IF($L$46=0,-1,$L$46))&amp;"",TRIM(MID(SUBSTITUTE(INDEX(Registre!$B$2:$B$1999,IF($L$46=0,-1,$L$46)),"-",REPT(" ",100)),201,100))),"")</f>
        <v/>
      </c>
      <c r="B49" s="52" t="n"/>
      <c r="C49" s="52" t="n"/>
      <c r="D49" s="52" t="n"/>
      <c r="E49" s="50" t="n"/>
      <c r="F49" s="81" t="inlineStr">
        <is>
          <t>RFI No:</t>
        </is>
      </c>
      <c r="G49" s="82">
        <f>IFERROR(INDEX('Impression groupée'!$B$4:$B$103,MATCH(3,'Impression groupée'!$F$4:$F$103,0)),"")</f>
        <v/>
      </c>
      <c r="H49" s="52" t="n"/>
      <c r="I49" s="52" t="n"/>
      <c r="J49" s="50" t="n"/>
    </row>
    <row r="50" ht="30" customHeight="1">
      <c r="A50" s="80">
        <f>"Date d'inspection : "&amp;IFERROR(RIGHT("0"&amp;DAY(INDEX(Registre!$D$2:$D$1999,IF($L$46=0,-1,$L$46))),2)&amp;"/"&amp;RIGHT("0"&amp;MONTH(INDEX(Registre!$D$2:$D$1999,IF($L$46=0,-1,$L$46))),2)&amp;"/"&amp;YEAR(INDEX(Registre!$D$2:$D$1999,IF($L$46=0,-1,$L$46))),IFERROR(INDEX(Registre!$D$2:$D$1999,IF($L$46=0,-1,$L$46))&amp;"",""))</f>
        <v/>
      </c>
      <c r="B50" s="52" t="n"/>
      <c r="C50" s="52" t="n"/>
      <c r="D50" s="52" t="n"/>
      <c r="E50" s="52" t="n"/>
      <c r="F50" s="52" t="n"/>
      <c r="G50" s="52" t="n"/>
      <c r="H50" s="52" t="n"/>
      <c r="I50" s="52" t="n"/>
      <c r="J50" s="50" t="n"/>
      <c r="L50" s="31" t="inlineStr">
        <is>
          <t>◀ Choisissez le RFI dans la case « RFI nº » (liste déroulante)</t>
        </is>
      </c>
    </row>
    <row r="51" ht="30" customHeight="1">
      <c r="A51" s="80">
        <f>"Lieu : "&amp;IF(IFERROR(INDEX(Registre!$Q$2:$Q$1999,IF($L$46=0,-1,$L$46))&amp;"","")&lt;&gt;"",IFERROR(INDEX(Registre!$Q$2:$Q$1999,IF($L$46=0,-1,$L$46))&amp;"",""),IFERROR(INDEX(Registre!$E$2:$E$1999,IF($L$46=0,-1,$L$46))&amp;"",""))</f>
        <v/>
      </c>
      <c r="B51" s="52" t="n"/>
      <c r="C51" s="52" t="n"/>
      <c r="D51" s="52" t="n"/>
      <c r="E51" s="52" t="n"/>
      <c r="F51" s="52" t="n"/>
      <c r="G51" s="52" t="n"/>
      <c r="H51" s="52" t="n"/>
      <c r="I51" s="52" t="n"/>
      <c r="J51" s="50" t="n"/>
    </row>
    <row r="52" ht="30" customHeight="1">
      <c r="A52" s="67" t="inlineStr">
        <is>
          <t>Heure de réception</t>
        </is>
      </c>
      <c r="B52" s="56" t="n"/>
      <c r="C52" s="80" t="inlineStr">
        <is>
          <t>CPECC  QA/QC</t>
        </is>
      </c>
      <c r="D52" s="52" t="n"/>
      <c r="E52" s="52" t="n"/>
      <c r="F52" s="50" t="n"/>
      <c r="G52" s="80" t="inlineStr">
        <is>
          <t>GTFT  QA/QC</t>
        </is>
      </c>
      <c r="H52" s="52" t="n"/>
      <c r="I52" s="52" t="n"/>
      <c r="J52" s="50" t="n"/>
    </row>
    <row r="53" ht="30" customHeight="1">
      <c r="A53" s="57" t="n"/>
      <c r="B53" s="58" t="n"/>
      <c r="C53" s="80" t="inlineStr">
        <is>
          <t>Nom/Date :</t>
        </is>
      </c>
      <c r="D53" s="52" t="n"/>
      <c r="E53" s="52" t="n"/>
      <c r="F53" s="50" t="n"/>
      <c r="G53" s="80" t="inlineStr">
        <is>
          <t>Nom/Date :</t>
        </is>
      </c>
      <c r="H53" s="52" t="n"/>
      <c r="I53" s="52" t="n"/>
      <c r="J53" s="50" t="n"/>
    </row>
    <row r="54" ht="30" customHeight="1">
      <c r="A54" s="67" t="inlineStr">
        <is>
          <t>Item No.</t>
        </is>
      </c>
      <c r="B54" s="67" t="inlineStr">
        <is>
          <t>heure</t>
        </is>
      </c>
      <c r="C54" s="67" t="inlineStr">
        <is>
          <t>Description de l'inspection</t>
        </is>
      </c>
      <c r="D54" s="56" t="n"/>
      <c r="E54" s="67" t="inlineStr">
        <is>
          <t>Point d'inspection</t>
        </is>
      </c>
      <c r="F54" s="52" t="n"/>
      <c r="G54" s="52" t="n"/>
      <c r="H54" s="52" t="n"/>
      <c r="I54" s="52" t="n"/>
      <c r="J54" s="50" t="n"/>
    </row>
    <row r="55" ht="30" customHeight="1">
      <c r="A55" s="103" t="n"/>
      <c r="B55" s="103" t="n"/>
      <c r="C55" s="60" t="n"/>
      <c r="D55" s="61" t="n"/>
      <c r="E55" s="67" t="inlineStr">
        <is>
          <t>C3</t>
        </is>
      </c>
      <c r="F55" s="50" t="n"/>
      <c r="G55" s="67" t="inlineStr">
        <is>
          <t>C1</t>
        </is>
      </c>
      <c r="H55" s="67" t="inlineStr">
        <is>
          <t>CA</t>
        </is>
      </c>
      <c r="I55" s="67" t="inlineStr">
        <is>
          <t>TPI1</t>
        </is>
      </c>
      <c r="J55" s="67" t="inlineStr">
        <is>
          <t>TPI2</t>
        </is>
      </c>
    </row>
    <row r="56" ht="30" customHeight="1">
      <c r="A56" s="104" t="n"/>
      <c r="B56" s="104" t="n"/>
      <c r="C56" s="57" t="n"/>
      <c r="D56" s="58" t="n"/>
      <c r="E56" s="67" t="inlineStr">
        <is>
          <t>CST</t>
        </is>
      </c>
      <c r="F56" s="67" t="inlineStr">
        <is>
          <t>QCI</t>
        </is>
      </c>
      <c r="G56" s="104" t="n"/>
      <c r="H56" s="104" t="n"/>
      <c r="I56" s="104" t="n"/>
      <c r="J56" s="104" t="n"/>
    </row>
    <row r="57" ht="45" customHeight="1">
      <c r="A57" s="93">
        <f>IFERROR(INDEX(Registre!$R$2:$R$1999,IF($L$46=0,-1,$L$46))&amp;"","")</f>
        <v/>
      </c>
      <c r="B57" s="93">
        <f>IFERROR(IF(ISNUMBER(INDEX(Registre!$S$2:$S$1999,IF($L$46=0,-1,$L$46))),RIGHT("0"&amp;HOUR(INDEX(Registre!$S$2:$S$1999,IF($L$46=0,-1,$L$46))),2)&amp;":"&amp;RIGHT("0"&amp;MINUTE(INDEX(Registre!$S$2:$S$1999,IF($L$46=0,-1,$L$46))),2),INDEX(Registre!$S$2:$S$1999,IF($L$46=0,-1,$L$46))&amp;""),"")</f>
        <v/>
      </c>
      <c r="C57" s="90">
        <f>IF(IFERROR(INDEX(Registre!$T$2:$T$1999,IF($L$46=0,-1,$L$46))&amp;"","")&lt;&gt;"",IFERROR(INDEX(Registre!$T$2:$T$1999,IF($L$46=0,-1,$L$46))&amp;"",""),IFERROR(INDEX(Registre!$G$2:$G$1999,IF($L$46=0,-1,$L$46))&amp;"",""))</f>
        <v/>
      </c>
      <c r="D57" s="50" t="n"/>
      <c r="E57" s="67">
        <f>IFERROR(INDEX(Registre!$U$2:$U$1999,IF($L$46=0,-1,$L$46))&amp;"","")</f>
        <v/>
      </c>
      <c r="F57" s="67">
        <f>IFERROR(INDEX(Registre!$V$2:$V$1999,IF($L$46=0,-1,$L$46))&amp;"","")</f>
        <v/>
      </c>
      <c r="G57" s="67">
        <f>IFERROR(INDEX(Registre!$W$2:$W$1999,IF($L$46=0,-1,$L$46))&amp;"","")</f>
        <v/>
      </c>
      <c r="H57" s="67">
        <f>IFERROR(INDEX(Registre!$X$2:$X$1999,IF($L$46=0,-1,$L$46))&amp;"","")</f>
        <v/>
      </c>
      <c r="I57" s="67">
        <f>IFERROR(INDEX(Registre!$Y$2:$Y$1999,IF($L$46=0,-1,$L$46))&amp;"","")</f>
        <v/>
      </c>
      <c r="J57" s="67">
        <f>IFERROR(INDEX(Registre!$Z$2:$Z$1999,IF($L$46=0,-1,$L$46))&amp;"","")</f>
        <v/>
      </c>
    </row>
    <row r="58" ht="30" customHeight="1">
      <c r="A58" s="85" t="inlineStr">
        <is>
          <t>CONCLUSION DE L'INSPECTION</t>
        </is>
      </c>
      <c r="B58" s="52" t="n"/>
      <c r="C58" s="52" t="n"/>
      <c r="D58" s="52" t="n"/>
      <c r="E58" s="52" t="n"/>
      <c r="F58" s="52" t="n"/>
      <c r="G58" s="52" t="n"/>
      <c r="H58" s="52" t="n"/>
      <c r="I58" s="52" t="n"/>
      <c r="J58" s="50" t="n"/>
    </row>
    <row r="59" ht="20.1" customHeight="1">
      <c r="A59" s="51" t="n"/>
      <c r="B59" s="52" t="n"/>
      <c r="C59" s="52" t="n"/>
      <c r="D59" s="52" t="n"/>
      <c r="E59" s="52" t="n"/>
      <c r="F59" s="52" t="n"/>
      <c r="G59" s="52" t="n"/>
      <c r="H59" s="52" t="n"/>
      <c r="I59" s="52" t="n"/>
      <c r="J59" s="50" t="n"/>
    </row>
    <row r="60" ht="30" customHeight="1">
      <c r="A60" s="80">
        <f>IF(IFERROR(INDEX(Registre!$N$2:$N$1999,IF($L$46=0,-1,$L$46))&amp;"","")="Accepté","☒","☐")&amp;"  Approuvé"</f>
        <v/>
      </c>
      <c r="B60" s="52" t="n"/>
      <c r="C60" s="50" t="n"/>
      <c r="D60" s="80">
        <f>IF(IFERROR(INDEX(Registre!$N$2:$N$1999,IF($L$46=0,-1,$L$46))&amp;"","")="Approuvé avec commentaires","☒","☐")&amp;"  Approuvé avec commentaires"</f>
        <v/>
      </c>
      <c r="E60" s="52" t="n"/>
      <c r="F60" s="52" t="n"/>
      <c r="G60" s="50" t="n"/>
      <c r="H60" s="80">
        <f>IF(IFERROR(INDEX(Registre!$N$2:$N$1999,IF($L$46=0,-1,$L$46))&amp;"","")="Rejeté","☒","☐")&amp;"  Rejeté"</f>
        <v/>
      </c>
      <c r="I60" s="52" t="n"/>
      <c r="J60" s="50" t="n"/>
    </row>
    <row r="61" ht="387.95" customHeight="1">
      <c r="A61" s="54">
        <f>"Remarques : "&amp;IFERROR(INDEX(Registre!$O$2:$O$1999,IF($L$46=0,-1,$L$46))&amp;"","")</f>
        <v/>
      </c>
      <c r="B61" s="52" t="n"/>
      <c r="C61" s="52" t="n"/>
      <c r="D61" s="52" t="n"/>
      <c r="E61" s="52" t="n"/>
      <c r="F61" s="52" t="n"/>
      <c r="G61" s="52" t="n"/>
      <c r="H61" s="52" t="n"/>
      <c r="I61" s="52" t="n"/>
      <c r="J61" s="50" t="n"/>
    </row>
    <row r="62" ht="24.95" customHeight="1">
      <c r="A62" s="80" t="inlineStr">
        <is>
          <t>APPROBATION</t>
        </is>
      </c>
      <c r="B62" s="56" t="n"/>
      <c r="C62" s="67" t="inlineStr">
        <is>
          <t>C3</t>
        </is>
      </c>
      <c r="D62" s="52" t="n"/>
      <c r="E62" s="52" t="n"/>
      <c r="F62" s="50" t="n"/>
      <c r="G62" s="67" t="inlineStr">
        <is>
          <t>C1</t>
        </is>
      </c>
      <c r="H62" s="56" t="n"/>
      <c r="I62" s="67" t="inlineStr">
        <is>
          <t>CA</t>
        </is>
      </c>
      <c r="J62" s="56" t="n"/>
    </row>
    <row r="63" ht="24.95" customHeight="1">
      <c r="A63" s="57" t="n"/>
      <c r="B63" s="58" t="n"/>
      <c r="C63" s="67" t="inlineStr">
        <is>
          <t>CST</t>
        </is>
      </c>
      <c r="D63" s="50" t="n"/>
      <c r="E63" s="67" t="inlineStr">
        <is>
          <t>QCI</t>
        </is>
      </c>
      <c r="F63" s="50" t="n"/>
      <c r="G63" s="57" t="n"/>
      <c r="H63" s="58" t="n"/>
      <c r="I63" s="57" t="n"/>
      <c r="J63" s="58" t="n"/>
    </row>
    <row r="64" ht="24.95" customHeight="1">
      <c r="A64" s="90" t="inlineStr">
        <is>
          <t>Nom</t>
        </is>
      </c>
      <c r="B64" s="50" t="n"/>
      <c r="C64" s="90" t="n"/>
      <c r="D64" s="50" t="n"/>
      <c r="E64" s="90" t="n"/>
      <c r="F64" s="50" t="n"/>
      <c r="G64" s="90" t="n"/>
      <c r="H64" s="50" t="n"/>
      <c r="I64" s="90" t="n"/>
      <c r="J64" s="50" t="n"/>
    </row>
    <row r="65" ht="24.95" customHeight="1">
      <c r="A65" s="90" t="inlineStr">
        <is>
          <t>Signature</t>
        </is>
      </c>
      <c r="B65" s="50" t="n"/>
      <c r="C65" s="90" t="n"/>
      <c r="D65" s="50" t="n"/>
      <c r="E65" s="90" t="n"/>
      <c r="F65" s="50" t="n"/>
      <c r="G65" s="90" t="n"/>
      <c r="H65" s="50" t="n"/>
      <c r="I65" s="90" t="n"/>
      <c r="J65" s="50" t="n"/>
    </row>
    <row r="66" ht="24.95" customHeight="1">
      <c r="A66" s="90" t="inlineStr">
        <is>
          <t>Date</t>
        </is>
      </c>
      <c r="B66" s="50" t="n"/>
      <c r="C66" s="90" t="n"/>
      <c r="D66" s="50" t="n"/>
      <c r="E66" s="90" t="n"/>
      <c r="F66" s="50" t="n"/>
      <c r="G66" s="90" t="n"/>
      <c r="H66" s="50" t="n"/>
      <c r="I66" s="90" t="n"/>
      <c r="J66" s="50" t="n"/>
    </row>
    <row r="67" ht="24.95" customHeight="1">
      <c r="A67" s="49" t="n"/>
      <c r="B67" s="56" t="n"/>
      <c r="C67" s="67">
        <f>Paramètres!$C$2</f>
        <v/>
      </c>
      <c r="D67" s="101" t="n"/>
      <c r="E67" s="101" t="n"/>
      <c r="F67" s="101" t="n"/>
      <c r="G67" s="101" t="n"/>
      <c r="H67" s="56" t="n"/>
      <c r="I67" s="55">
        <f>Paramètres!$D$2</f>
        <v/>
      </c>
      <c r="J67" s="50" t="n"/>
      <c r="L67" s="29" t="inlineStr">
        <is>
          <t>Calcul (ne pas modifier) – ligne registre :</t>
        </is>
      </c>
    </row>
    <row r="68" ht="24.95" customHeight="1">
      <c r="A68" s="60" t="n"/>
      <c r="B68" s="61" t="n"/>
      <c r="C68" s="60" t="n"/>
      <c r="H68" s="61" t="n"/>
      <c r="I68" s="55">
        <f>"Date: "&amp;Paramètres!$E$2</f>
        <v/>
      </c>
      <c r="J68" s="50" t="n"/>
      <c r="L68" s="30">
        <f>IFERROR(MATCH($G$71,Registre!$B$2:$B$1999,0),0)</f>
        <v/>
      </c>
    </row>
    <row r="69" ht="24.95" customHeight="1">
      <c r="A69" s="57" t="n"/>
      <c r="B69" s="58" t="n"/>
      <c r="C69" s="57" t="n"/>
      <c r="D69" s="102" t="n"/>
      <c r="E69" s="102" t="n"/>
      <c r="F69" s="102" t="n"/>
      <c r="G69" s="102" t="n"/>
      <c r="H69" s="58" t="n"/>
      <c r="I69" s="55" t="inlineStr">
        <is>
          <t>Page 1/1</t>
        </is>
      </c>
      <c r="J69" s="50" t="n"/>
    </row>
    <row r="70" ht="27.95" customHeight="1">
      <c r="A70" s="67" t="inlineStr">
        <is>
          <t>Demande d’inspection ( RFI )</t>
        </is>
      </c>
      <c r="B70" s="52" t="n"/>
      <c r="C70" s="52" t="n"/>
      <c r="D70" s="52" t="n"/>
      <c r="E70" s="52" t="n"/>
      <c r="F70" s="52" t="n"/>
      <c r="G70" s="52" t="n"/>
      <c r="H70" s="52" t="n"/>
      <c r="I70" s="52" t="n"/>
      <c r="J70" s="50" t="n"/>
    </row>
    <row r="71" ht="30" customHeight="1">
      <c r="A71" s="80">
        <f>"Discipline : "&amp;IFERROR(IF(INDEX(Registre!$P$2:$P$1999,IF($L$68=0,-1,$L$68))&amp;""&lt;&gt;"",INDEX(Registre!$P$2:$P$1999,IF($L$68=0,-1,$L$68))&amp;"",TRIM(MID(SUBSTITUTE(INDEX(Registre!$B$2:$B$1999,IF($L$68=0,-1,$L$68)),"-",REPT(" ",100)),201,100))),"")</f>
        <v/>
      </c>
      <c r="B71" s="52" t="n"/>
      <c r="C71" s="52" t="n"/>
      <c r="D71" s="52" t="n"/>
      <c r="E71" s="50" t="n"/>
      <c r="F71" s="81" t="inlineStr">
        <is>
          <t>RFI No:</t>
        </is>
      </c>
      <c r="G71" s="82">
        <f>IFERROR(INDEX('Impression groupée'!$B$4:$B$103,MATCH(4,'Impression groupée'!$F$4:$F$103,0)),"")</f>
        <v/>
      </c>
      <c r="H71" s="52" t="n"/>
      <c r="I71" s="52" t="n"/>
      <c r="J71" s="50" t="n"/>
    </row>
    <row r="72" ht="30" customHeight="1">
      <c r="A72" s="80">
        <f>"Date d'inspection : "&amp;IFERROR(RIGHT("0"&amp;DAY(INDEX(Registre!$D$2:$D$1999,IF($L$68=0,-1,$L$68))),2)&amp;"/"&amp;RIGHT("0"&amp;MONTH(INDEX(Registre!$D$2:$D$1999,IF($L$68=0,-1,$L$68))),2)&amp;"/"&amp;YEAR(INDEX(Registre!$D$2:$D$1999,IF($L$68=0,-1,$L$68))),IFERROR(INDEX(Registre!$D$2:$D$1999,IF($L$68=0,-1,$L$68))&amp;"",""))</f>
        <v/>
      </c>
      <c r="B72" s="52" t="n"/>
      <c r="C72" s="52" t="n"/>
      <c r="D72" s="52" t="n"/>
      <c r="E72" s="52" t="n"/>
      <c r="F72" s="52" t="n"/>
      <c r="G72" s="52" t="n"/>
      <c r="H72" s="52" t="n"/>
      <c r="I72" s="52" t="n"/>
      <c r="J72" s="50" t="n"/>
      <c r="L72" s="31" t="inlineStr">
        <is>
          <t>◀ Choisissez le RFI dans la case « RFI nº » (liste déroulante)</t>
        </is>
      </c>
    </row>
    <row r="73" ht="30" customHeight="1">
      <c r="A73" s="80">
        <f>"Lieu : "&amp;IF(IFERROR(INDEX(Registre!$Q$2:$Q$1999,IF($L$68=0,-1,$L$68))&amp;"","")&lt;&gt;"",IFERROR(INDEX(Registre!$Q$2:$Q$1999,IF($L$68=0,-1,$L$68))&amp;"",""),IFERROR(INDEX(Registre!$E$2:$E$1999,IF($L$68=0,-1,$L$68))&amp;"",""))</f>
        <v/>
      </c>
      <c r="B73" s="52" t="n"/>
      <c r="C73" s="52" t="n"/>
      <c r="D73" s="52" t="n"/>
      <c r="E73" s="52" t="n"/>
      <c r="F73" s="52" t="n"/>
      <c r="G73" s="52" t="n"/>
      <c r="H73" s="52" t="n"/>
      <c r="I73" s="52" t="n"/>
      <c r="J73" s="50" t="n"/>
    </row>
    <row r="74" ht="30" customHeight="1">
      <c r="A74" s="67" t="inlineStr">
        <is>
          <t>Heure de réception</t>
        </is>
      </c>
      <c r="B74" s="56" t="n"/>
      <c r="C74" s="80" t="inlineStr">
        <is>
          <t>CPECC  QA/QC</t>
        </is>
      </c>
      <c r="D74" s="52" t="n"/>
      <c r="E74" s="52" t="n"/>
      <c r="F74" s="50" t="n"/>
      <c r="G74" s="80" t="inlineStr">
        <is>
          <t>GTFT  QA/QC</t>
        </is>
      </c>
      <c r="H74" s="52" t="n"/>
      <c r="I74" s="52" t="n"/>
      <c r="J74" s="50" t="n"/>
    </row>
    <row r="75" ht="30" customHeight="1">
      <c r="A75" s="57" t="n"/>
      <c r="B75" s="58" t="n"/>
      <c r="C75" s="80" t="inlineStr">
        <is>
          <t>Nom/Date :</t>
        </is>
      </c>
      <c r="D75" s="52" t="n"/>
      <c r="E75" s="52" t="n"/>
      <c r="F75" s="50" t="n"/>
      <c r="G75" s="80" t="inlineStr">
        <is>
          <t>Nom/Date :</t>
        </is>
      </c>
      <c r="H75" s="52" t="n"/>
      <c r="I75" s="52" t="n"/>
      <c r="J75" s="50" t="n"/>
    </row>
    <row r="76" ht="30" customHeight="1">
      <c r="A76" s="67" t="inlineStr">
        <is>
          <t>Item No.</t>
        </is>
      </c>
      <c r="B76" s="67" t="inlineStr">
        <is>
          <t>heure</t>
        </is>
      </c>
      <c r="C76" s="67" t="inlineStr">
        <is>
          <t>Description de l'inspection</t>
        </is>
      </c>
      <c r="D76" s="56" t="n"/>
      <c r="E76" s="67" t="inlineStr">
        <is>
          <t>Point d'inspection</t>
        </is>
      </c>
      <c r="F76" s="52" t="n"/>
      <c r="G76" s="52" t="n"/>
      <c r="H76" s="52" t="n"/>
      <c r="I76" s="52" t="n"/>
      <c r="J76" s="50" t="n"/>
    </row>
    <row r="77" ht="30" customHeight="1">
      <c r="A77" s="103" t="n"/>
      <c r="B77" s="103" t="n"/>
      <c r="C77" s="60" t="n"/>
      <c r="D77" s="61" t="n"/>
      <c r="E77" s="67" t="inlineStr">
        <is>
          <t>C3</t>
        </is>
      </c>
      <c r="F77" s="50" t="n"/>
      <c r="G77" s="67" t="inlineStr">
        <is>
          <t>C1</t>
        </is>
      </c>
      <c r="H77" s="67" t="inlineStr">
        <is>
          <t>CA</t>
        </is>
      </c>
      <c r="I77" s="67" t="inlineStr">
        <is>
          <t>TPI1</t>
        </is>
      </c>
      <c r="J77" s="67" t="inlineStr">
        <is>
          <t>TPI2</t>
        </is>
      </c>
    </row>
    <row r="78" ht="30" customHeight="1">
      <c r="A78" s="104" t="n"/>
      <c r="B78" s="104" t="n"/>
      <c r="C78" s="57" t="n"/>
      <c r="D78" s="58" t="n"/>
      <c r="E78" s="67" t="inlineStr">
        <is>
          <t>CST</t>
        </is>
      </c>
      <c r="F78" s="67" t="inlineStr">
        <is>
          <t>QCI</t>
        </is>
      </c>
      <c r="G78" s="104" t="n"/>
      <c r="H78" s="104" t="n"/>
      <c r="I78" s="104" t="n"/>
      <c r="J78" s="104" t="n"/>
    </row>
    <row r="79" ht="45" customHeight="1">
      <c r="A79" s="93">
        <f>IFERROR(INDEX(Registre!$R$2:$R$1999,IF($L$68=0,-1,$L$68))&amp;"","")</f>
        <v/>
      </c>
      <c r="B79" s="93">
        <f>IFERROR(IF(ISNUMBER(INDEX(Registre!$S$2:$S$1999,IF($L$68=0,-1,$L$68))),RIGHT("0"&amp;HOUR(INDEX(Registre!$S$2:$S$1999,IF($L$68=0,-1,$L$68))),2)&amp;":"&amp;RIGHT("0"&amp;MINUTE(INDEX(Registre!$S$2:$S$1999,IF($L$68=0,-1,$L$68))),2),INDEX(Registre!$S$2:$S$1999,IF($L$68=0,-1,$L$68))&amp;""),"")</f>
        <v/>
      </c>
      <c r="C79" s="90">
        <f>IF(IFERROR(INDEX(Registre!$T$2:$T$1999,IF($L$68=0,-1,$L$68))&amp;"","")&lt;&gt;"",IFERROR(INDEX(Registre!$T$2:$T$1999,IF($L$68=0,-1,$L$68))&amp;"",""),IFERROR(INDEX(Registre!$G$2:$G$1999,IF($L$68=0,-1,$L$68))&amp;"",""))</f>
        <v/>
      </c>
      <c r="D79" s="50" t="n"/>
      <c r="E79" s="67">
        <f>IFERROR(INDEX(Registre!$U$2:$U$1999,IF($L$68=0,-1,$L$68))&amp;"","")</f>
        <v/>
      </c>
      <c r="F79" s="67">
        <f>IFERROR(INDEX(Registre!$V$2:$V$1999,IF($L$68=0,-1,$L$68))&amp;"","")</f>
        <v/>
      </c>
      <c r="G79" s="67">
        <f>IFERROR(INDEX(Registre!$W$2:$W$1999,IF($L$68=0,-1,$L$68))&amp;"","")</f>
        <v/>
      </c>
      <c r="H79" s="67">
        <f>IFERROR(INDEX(Registre!$X$2:$X$1999,IF($L$68=0,-1,$L$68))&amp;"","")</f>
        <v/>
      </c>
      <c r="I79" s="67">
        <f>IFERROR(INDEX(Registre!$Y$2:$Y$1999,IF($L$68=0,-1,$L$68))&amp;"","")</f>
        <v/>
      </c>
      <c r="J79" s="67">
        <f>IFERROR(INDEX(Registre!$Z$2:$Z$1999,IF($L$68=0,-1,$L$68))&amp;"","")</f>
        <v/>
      </c>
    </row>
    <row r="80" ht="30" customHeight="1">
      <c r="A80" s="85" t="inlineStr">
        <is>
          <t>CONCLUSION DE L'INSPECTION</t>
        </is>
      </c>
      <c r="B80" s="52" t="n"/>
      <c r="C80" s="52" t="n"/>
      <c r="D80" s="52" t="n"/>
      <c r="E80" s="52" t="n"/>
      <c r="F80" s="52" t="n"/>
      <c r="G80" s="52" t="n"/>
      <c r="H80" s="52" t="n"/>
      <c r="I80" s="52" t="n"/>
      <c r="J80" s="50" t="n"/>
    </row>
    <row r="81" ht="20.1" customHeight="1">
      <c r="A81" s="51" t="n"/>
      <c r="B81" s="52" t="n"/>
      <c r="C81" s="52" t="n"/>
      <c r="D81" s="52" t="n"/>
      <c r="E81" s="52" t="n"/>
      <c r="F81" s="52" t="n"/>
      <c r="G81" s="52" t="n"/>
      <c r="H81" s="52" t="n"/>
      <c r="I81" s="52" t="n"/>
      <c r="J81" s="50" t="n"/>
    </row>
    <row r="82" ht="30" customHeight="1">
      <c r="A82" s="80">
        <f>IF(IFERROR(INDEX(Registre!$N$2:$N$1999,IF($L$68=0,-1,$L$68))&amp;"","")="Accepté","☒","☐")&amp;"  Approuvé"</f>
        <v/>
      </c>
      <c r="B82" s="52" t="n"/>
      <c r="C82" s="50" t="n"/>
      <c r="D82" s="80">
        <f>IF(IFERROR(INDEX(Registre!$N$2:$N$1999,IF($L$68=0,-1,$L$68))&amp;"","")="Approuvé avec commentaires","☒","☐")&amp;"  Approuvé avec commentaires"</f>
        <v/>
      </c>
      <c r="E82" s="52" t="n"/>
      <c r="F82" s="52" t="n"/>
      <c r="G82" s="50" t="n"/>
      <c r="H82" s="80">
        <f>IF(IFERROR(INDEX(Registre!$N$2:$N$1999,IF($L$68=0,-1,$L$68))&amp;"","")="Rejeté","☒","☐")&amp;"  Rejeté"</f>
        <v/>
      </c>
      <c r="I82" s="52" t="n"/>
      <c r="J82" s="50" t="n"/>
    </row>
    <row r="83" ht="387.95" customHeight="1">
      <c r="A83" s="54">
        <f>"Remarques : "&amp;IFERROR(INDEX(Registre!$O$2:$O$1999,IF($L$68=0,-1,$L$68))&amp;"","")</f>
        <v/>
      </c>
      <c r="B83" s="52" t="n"/>
      <c r="C83" s="52" t="n"/>
      <c r="D83" s="52" t="n"/>
      <c r="E83" s="52" t="n"/>
      <c r="F83" s="52" t="n"/>
      <c r="G83" s="52" t="n"/>
      <c r="H83" s="52" t="n"/>
      <c r="I83" s="52" t="n"/>
      <c r="J83" s="50" t="n"/>
    </row>
    <row r="84" ht="24.95" customHeight="1">
      <c r="A84" s="80" t="inlineStr">
        <is>
          <t>APPROBATION</t>
        </is>
      </c>
      <c r="B84" s="56" t="n"/>
      <c r="C84" s="67" t="inlineStr">
        <is>
          <t>C3</t>
        </is>
      </c>
      <c r="D84" s="52" t="n"/>
      <c r="E84" s="52" t="n"/>
      <c r="F84" s="50" t="n"/>
      <c r="G84" s="67" t="inlineStr">
        <is>
          <t>C1</t>
        </is>
      </c>
      <c r="H84" s="56" t="n"/>
      <c r="I84" s="67" t="inlineStr">
        <is>
          <t>CA</t>
        </is>
      </c>
      <c r="J84" s="56" t="n"/>
    </row>
    <row r="85" ht="24.95" customHeight="1">
      <c r="A85" s="57" t="n"/>
      <c r="B85" s="58" t="n"/>
      <c r="C85" s="67" t="inlineStr">
        <is>
          <t>CST</t>
        </is>
      </c>
      <c r="D85" s="50" t="n"/>
      <c r="E85" s="67" t="inlineStr">
        <is>
          <t>QCI</t>
        </is>
      </c>
      <c r="F85" s="50" t="n"/>
      <c r="G85" s="57" t="n"/>
      <c r="H85" s="58" t="n"/>
      <c r="I85" s="57" t="n"/>
      <c r="J85" s="58" t="n"/>
    </row>
    <row r="86" ht="24.95" customHeight="1">
      <c r="A86" s="90" t="inlineStr">
        <is>
          <t>Nom</t>
        </is>
      </c>
      <c r="B86" s="50" t="n"/>
      <c r="C86" s="90" t="n"/>
      <c r="D86" s="50" t="n"/>
      <c r="E86" s="90" t="n"/>
      <c r="F86" s="50" t="n"/>
      <c r="G86" s="90" t="n"/>
      <c r="H86" s="50" t="n"/>
      <c r="I86" s="90" t="n"/>
      <c r="J86" s="50" t="n"/>
    </row>
    <row r="87" ht="24.95" customHeight="1">
      <c r="A87" s="90" t="inlineStr">
        <is>
          <t>Signature</t>
        </is>
      </c>
      <c r="B87" s="50" t="n"/>
      <c r="C87" s="90" t="n"/>
      <c r="D87" s="50" t="n"/>
      <c r="E87" s="90" t="n"/>
      <c r="F87" s="50" t="n"/>
      <c r="G87" s="90" t="n"/>
      <c r="H87" s="50" t="n"/>
      <c r="I87" s="90" t="n"/>
      <c r="J87" s="50" t="n"/>
    </row>
    <row r="88" ht="24.95" customHeight="1">
      <c r="A88" s="90" t="inlineStr">
        <is>
          <t>Date</t>
        </is>
      </c>
      <c r="B88" s="50" t="n"/>
      <c r="C88" s="90" t="n"/>
      <c r="D88" s="50" t="n"/>
      <c r="E88" s="90" t="n"/>
      <c r="F88" s="50" t="n"/>
      <c r="G88" s="90" t="n"/>
      <c r="H88" s="50" t="n"/>
      <c r="I88" s="90" t="n"/>
      <c r="J88" s="50" t="n"/>
    </row>
    <row r="89" ht="24.95" customHeight="1">
      <c r="A89" s="49" t="n"/>
      <c r="B89" s="56" t="n"/>
      <c r="C89" s="67">
        <f>Paramètres!$C$2</f>
        <v/>
      </c>
      <c r="D89" s="101" t="n"/>
      <c r="E89" s="101" t="n"/>
      <c r="F89" s="101" t="n"/>
      <c r="G89" s="101" t="n"/>
      <c r="H89" s="56" t="n"/>
      <c r="I89" s="55">
        <f>Paramètres!$D$2</f>
        <v/>
      </c>
      <c r="J89" s="50" t="n"/>
      <c r="L89" s="29" t="inlineStr">
        <is>
          <t>Calcul (ne pas modifier) – ligne registre :</t>
        </is>
      </c>
    </row>
    <row r="90" ht="24.95" customHeight="1">
      <c r="A90" s="60" t="n"/>
      <c r="B90" s="61" t="n"/>
      <c r="C90" s="60" t="n"/>
      <c r="H90" s="61" t="n"/>
      <c r="I90" s="55">
        <f>"Date: "&amp;Paramètres!$E$2</f>
        <v/>
      </c>
      <c r="J90" s="50" t="n"/>
      <c r="L90" s="30">
        <f>IFERROR(MATCH($G$93,Registre!$B$2:$B$1999,0),0)</f>
        <v/>
      </c>
    </row>
    <row r="91" ht="24.95" customHeight="1">
      <c r="A91" s="57" t="n"/>
      <c r="B91" s="58" t="n"/>
      <c r="C91" s="57" t="n"/>
      <c r="D91" s="102" t="n"/>
      <c r="E91" s="102" t="n"/>
      <c r="F91" s="102" t="n"/>
      <c r="G91" s="102" t="n"/>
      <c r="H91" s="58" t="n"/>
      <c r="I91" s="55" t="inlineStr">
        <is>
          <t>Page 1/1</t>
        </is>
      </c>
      <c r="J91" s="50" t="n"/>
    </row>
    <row r="92" ht="27.95" customHeight="1">
      <c r="A92" s="67" t="inlineStr">
        <is>
          <t>Demande d’inspection ( RFI )</t>
        </is>
      </c>
      <c r="B92" s="52" t="n"/>
      <c r="C92" s="52" t="n"/>
      <c r="D92" s="52" t="n"/>
      <c r="E92" s="52" t="n"/>
      <c r="F92" s="52" t="n"/>
      <c r="G92" s="52" t="n"/>
      <c r="H92" s="52" t="n"/>
      <c r="I92" s="52" t="n"/>
      <c r="J92" s="50" t="n"/>
    </row>
    <row r="93" ht="30" customHeight="1">
      <c r="A93" s="80">
        <f>"Discipline : "&amp;IFERROR(IF(INDEX(Registre!$P$2:$P$1999,IF($L$90=0,-1,$L$90))&amp;""&lt;&gt;"",INDEX(Registre!$P$2:$P$1999,IF($L$90=0,-1,$L$90))&amp;"",TRIM(MID(SUBSTITUTE(INDEX(Registre!$B$2:$B$1999,IF($L$90=0,-1,$L$90)),"-",REPT(" ",100)),201,100))),"")</f>
        <v/>
      </c>
      <c r="B93" s="52" t="n"/>
      <c r="C93" s="52" t="n"/>
      <c r="D93" s="52" t="n"/>
      <c r="E93" s="50" t="n"/>
      <c r="F93" s="81" t="inlineStr">
        <is>
          <t>RFI No:</t>
        </is>
      </c>
      <c r="G93" s="82">
        <f>IFERROR(INDEX('Impression groupée'!$B$4:$B$103,MATCH(5,'Impression groupée'!$F$4:$F$103,0)),"")</f>
        <v/>
      </c>
      <c r="H93" s="52" t="n"/>
      <c r="I93" s="52" t="n"/>
      <c r="J93" s="50" t="n"/>
    </row>
    <row r="94" ht="30" customHeight="1">
      <c r="A94" s="80">
        <f>"Date d'inspection : "&amp;IFERROR(RIGHT("0"&amp;DAY(INDEX(Registre!$D$2:$D$1999,IF($L$90=0,-1,$L$90))),2)&amp;"/"&amp;RIGHT("0"&amp;MONTH(INDEX(Registre!$D$2:$D$1999,IF($L$90=0,-1,$L$90))),2)&amp;"/"&amp;YEAR(INDEX(Registre!$D$2:$D$1999,IF($L$90=0,-1,$L$90))),IFERROR(INDEX(Registre!$D$2:$D$1999,IF($L$90=0,-1,$L$90))&amp;"",""))</f>
        <v/>
      </c>
      <c r="B94" s="52" t="n"/>
      <c r="C94" s="52" t="n"/>
      <c r="D94" s="52" t="n"/>
      <c r="E94" s="52" t="n"/>
      <c r="F94" s="52" t="n"/>
      <c r="G94" s="52" t="n"/>
      <c r="H94" s="52" t="n"/>
      <c r="I94" s="52" t="n"/>
      <c r="J94" s="50" t="n"/>
      <c r="L94" s="31" t="inlineStr">
        <is>
          <t>◀ Choisissez le RFI dans la case « RFI nº » (liste déroulante)</t>
        </is>
      </c>
    </row>
    <row r="95" ht="30" customHeight="1">
      <c r="A95" s="80">
        <f>"Lieu : "&amp;IF(IFERROR(INDEX(Registre!$Q$2:$Q$1999,IF($L$90=0,-1,$L$90))&amp;"","")&lt;&gt;"",IFERROR(INDEX(Registre!$Q$2:$Q$1999,IF($L$90=0,-1,$L$90))&amp;"",""),IFERROR(INDEX(Registre!$E$2:$E$1999,IF($L$90=0,-1,$L$90))&amp;"",""))</f>
        <v/>
      </c>
      <c r="B95" s="52" t="n"/>
      <c r="C95" s="52" t="n"/>
      <c r="D95" s="52" t="n"/>
      <c r="E95" s="52" t="n"/>
      <c r="F95" s="52" t="n"/>
      <c r="G95" s="52" t="n"/>
      <c r="H95" s="52" t="n"/>
      <c r="I95" s="52" t="n"/>
      <c r="J95" s="50" t="n"/>
    </row>
    <row r="96" ht="30" customHeight="1">
      <c r="A96" s="67" t="inlineStr">
        <is>
          <t>Heure de réception</t>
        </is>
      </c>
      <c r="B96" s="56" t="n"/>
      <c r="C96" s="80" t="inlineStr">
        <is>
          <t>CPECC  QA/QC</t>
        </is>
      </c>
      <c r="D96" s="52" t="n"/>
      <c r="E96" s="52" t="n"/>
      <c r="F96" s="50" t="n"/>
      <c r="G96" s="80" t="inlineStr">
        <is>
          <t>GTFT  QA/QC</t>
        </is>
      </c>
      <c r="H96" s="52" t="n"/>
      <c r="I96" s="52" t="n"/>
      <c r="J96" s="50" t="n"/>
    </row>
    <row r="97" ht="30" customHeight="1">
      <c r="A97" s="57" t="n"/>
      <c r="B97" s="58" t="n"/>
      <c r="C97" s="80" t="inlineStr">
        <is>
          <t>Nom/Date :</t>
        </is>
      </c>
      <c r="D97" s="52" t="n"/>
      <c r="E97" s="52" t="n"/>
      <c r="F97" s="50" t="n"/>
      <c r="G97" s="80" t="inlineStr">
        <is>
          <t>Nom/Date :</t>
        </is>
      </c>
      <c r="H97" s="52" t="n"/>
      <c r="I97" s="52" t="n"/>
      <c r="J97" s="50" t="n"/>
    </row>
    <row r="98" ht="30" customHeight="1">
      <c r="A98" s="67" t="inlineStr">
        <is>
          <t>Item No.</t>
        </is>
      </c>
      <c r="B98" s="67" t="inlineStr">
        <is>
          <t>heure</t>
        </is>
      </c>
      <c r="C98" s="67" t="inlineStr">
        <is>
          <t>Description de l'inspection</t>
        </is>
      </c>
      <c r="D98" s="56" t="n"/>
      <c r="E98" s="67" t="inlineStr">
        <is>
          <t>Point d'inspection</t>
        </is>
      </c>
      <c r="F98" s="52" t="n"/>
      <c r="G98" s="52" t="n"/>
      <c r="H98" s="52" t="n"/>
      <c r="I98" s="52" t="n"/>
      <c r="J98" s="50" t="n"/>
    </row>
    <row r="99" ht="30" customHeight="1">
      <c r="A99" s="103" t="n"/>
      <c r="B99" s="103" t="n"/>
      <c r="C99" s="60" t="n"/>
      <c r="D99" s="61" t="n"/>
      <c r="E99" s="67" t="inlineStr">
        <is>
          <t>C3</t>
        </is>
      </c>
      <c r="F99" s="50" t="n"/>
      <c r="G99" s="67" t="inlineStr">
        <is>
          <t>C1</t>
        </is>
      </c>
      <c r="H99" s="67" t="inlineStr">
        <is>
          <t>CA</t>
        </is>
      </c>
      <c r="I99" s="67" t="inlineStr">
        <is>
          <t>TPI1</t>
        </is>
      </c>
      <c r="J99" s="67" t="inlineStr">
        <is>
          <t>TPI2</t>
        </is>
      </c>
    </row>
    <row r="100" ht="30" customHeight="1">
      <c r="A100" s="104" t="n"/>
      <c r="B100" s="104" t="n"/>
      <c r="C100" s="57" t="n"/>
      <c r="D100" s="58" t="n"/>
      <c r="E100" s="67" t="inlineStr">
        <is>
          <t>CST</t>
        </is>
      </c>
      <c r="F100" s="67" t="inlineStr">
        <is>
          <t>QCI</t>
        </is>
      </c>
      <c r="G100" s="104" t="n"/>
      <c r="H100" s="104" t="n"/>
      <c r="I100" s="104" t="n"/>
      <c r="J100" s="104" t="n"/>
    </row>
    <row r="101" ht="45" customHeight="1">
      <c r="A101" s="93">
        <f>IFERROR(INDEX(Registre!$R$2:$R$1999,IF($L$90=0,-1,$L$90))&amp;"","")</f>
        <v/>
      </c>
      <c r="B101" s="93">
        <f>IFERROR(IF(ISNUMBER(INDEX(Registre!$S$2:$S$1999,IF($L$90=0,-1,$L$90))),RIGHT("0"&amp;HOUR(INDEX(Registre!$S$2:$S$1999,IF($L$90=0,-1,$L$90))),2)&amp;":"&amp;RIGHT("0"&amp;MINUTE(INDEX(Registre!$S$2:$S$1999,IF($L$90=0,-1,$L$90))),2),INDEX(Registre!$S$2:$S$1999,IF($L$90=0,-1,$L$90))&amp;""),"")</f>
        <v/>
      </c>
      <c r="C101" s="90">
        <f>IF(IFERROR(INDEX(Registre!$T$2:$T$1999,IF($L$90=0,-1,$L$90))&amp;"","")&lt;&gt;"",IFERROR(INDEX(Registre!$T$2:$T$1999,IF($L$90=0,-1,$L$90))&amp;"",""),IFERROR(INDEX(Registre!$G$2:$G$1999,IF($L$90=0,-1,$L$90))&amp;"",""))</f>
        <v/>
      </c>
      <c r="D101" s="50" t="n"/>
      <c r="E101" s="67">
        <f>IFERROR(INDEX(Registre!$U$2:$U$1999,IF($L$90=0,-1,$L$90))&amp;"","")</f>
        <v/>
      </c>
      <c r="F101" s="67">
        <f>IFERROR(INDEX(Registre!$V$2:$V$1999,IF($L$90=0,-1,$L$90))&amp;"","")</f>
        <v/>
      </c>
      <c r="G101" s="67">
        <f>IFERROR(INDEX(Registre!$W$2:$W$1999,IF($L$90=0,-1,$L$90))&amp;"","")</f>
        <v/>
      </c>
      <c r="H101" s="67">
        <f>IFERROR(INDEX(Registre!$X$2:$X$1999,IF($L$90=0,-1,$L$90))&amp;"","")</f>
        <v/>
      </c>
      <c r="I101" s="67">
        <f>IFERROR(INDEX(Registre!$Y$2:$Y$1999,IF($L$90=0,-1,$L$90))&amp;"","")</f>
        <v/>
      </c>
      <c r="J101" s="67">
        <f>IFERROR(INDEX(Registre!$Z$2:$Z$1999,IF($L$90=0,-1,$L$90))&amp;"","")</f>
        <v/>
      </c>
    </row>
    <row r="102" ht="30" customHeight="1">
      <c r="A102" s="85" t="inlineStr">
        <is>
          <t>CONCLUSION DE L'INSPECTION</t>
        </is>
      </c>
      <c r="B102" s="52" t="n"/>
      <c r="C102" s="52" t="n"/>
      <c r="D102" s="52" t="n"/>
      <c r="E102" s="52" t="n"/>
      <c r="F102" s="52" t="n"/>
      <c r="G102" s="52" t="n"/>
      <c r="H102" s="52" t="n"/>
      <c r="I102" s="52" t="n"/>
      <c r="J102" s="50" t="n"/>
    </row>
    <row r="103" ht="20.1" customHeight="1">
      <c r="A103" s="51" t="n"/>
      <c r="B103" s="52" t="n"/>
      <c r="C103" s="52" t="n"/>
      <c r="D103" s="52" t="n"/>
      <c r="E103" s="52" t="n"/>
      <c r="F103" s="52" t="n"/>
      <c r="G103" s="52" t="n"/>
      <c r="H103" s="52" t="n"/>
      <c r="I103" s="52" t="n"/>
      <c r="J103" s="50" t="n"/>
    </row>
    <row r="104" ht="30" customHeight="1">
      <c r="A104" s="80">
        <f>IF(IFERROR(INDEX(Registre!$N$2:$N$1999,IF($L$90=0,-1,$L$90))&amp;"","")="Accepté","☒","☐")&amp;"  Approuvé"</f>
        <v/>
      </c>
      <c r="B104" s="52" t="n"/>
      <c r="C104" s="50" t="n"/>
      <c r="D104" s="80">
        <f>IF(IFERROR(INDEX(Registre!$N$2:$N$1999,IF($L$90=0,-1,$L$90))&amp;"","")="Approuvé avec commentaires","☒","☐")&amp;"  Approuvé avec commentaires"</f>
        <v/>
      </c>
      <c r="E104" s="52" t="n"/>
      <c r="F104" s="52" t="n"/>
      <c r="G104" s="50" t="n"/>
      <c r="H104" s="80">
        <f>IF(IFERROR(INDEX(Registre!$N$2:$N$1999,IF($L$90=0,-1,$L$90))&amp;"","")="Rejeté","☒","☐")&amp;"  Rejeté"</f>
        <v/>
      </c>
      <c r="I104" s="52" t="n"/>
      <c r="J104" s="50" t="n"/>
    </row>
    <row r="105" ht="387.95" customHeight="1">
      <c r="A105" s="54">
        <f>"Remarques : "&amp;IFERROR(INDEX(Registre!$O$2:$O$1999,IF($L$90=0,-1,$L$90))&amp;"","")</f>
        <v/>
      </c>
      <c r="B105" s="52" t="n"/>
      <c r="C105" s="52" t="n"/>
      <c r="D105" s="52" t="n"/>
      <c r="E105" s="52" t="n"/>
      <c r="F105" s="52" t="n"/>
      <c r="G105" s="52" t="n"/>
      <c r="H105" s="52" t="n"/>
      <c r="I105" s="52" t="n"/>
      <c r="J105" s="50" t="n"/>
    </row>
    <row r="106" ht="24.95" customHeight="1">
      <c r="A106" s="80" t="inlineStr">
        <is>
          <t>APPROBATION</t>
        </is>
      </c>
      <c r="B106" s="56" t="n"/>
      <c r="C106" s="67" t="inlineStr">
        <is>
          <t>C3</t>
        </is>
      </c>
      <c r="D106" s="52" t="n"/>
      <c r="E106" s="52" t="n"/>
      <c r="F106" s="50" t="n"/>
      <c r="G106" s="67" t="inlineStr">
        <is>
          <t>C1</t>
        </is>
      </c>
      <c r="H106" s="56" t="n"/>
      <c r="I106" s="67" t="inlineStr">
        <is>
          <t>CA</t>
        </is>
      </c>
      <c r="J106" s="56" t="n"/>
    </row>
    <row r="107" ht="24.95" customHeight="1">
      <c r="A107" s="57" t="n"/>
      <c r="B107" s="58" t="n"/>
      <c r="C107" s="67" t="inlineStr">
        <is>
          <t>CST</t>
        </is>
      </c>
      <c r="D107" s="50" t="n"/>
      <c r="E107" s="67" t="inlineStr">
        <is>
          <t>QCI</t>
        </is>
      </c>
      <c r="F107" s="50" t="n"/>
      <c r="G107" s="57" t="n"/>
      <c r="H107" s="58" t="n"/>
      <c r="I107" s="57" t="n"/>
      <c r="J107" s="58" t="n"/>
    </row>
    <row r="108" ht="24.95" customHeight="1">
      <c r="A108" s="90" t="inlineStr">
        <is>
          <t>Nom</t>
        </is>
      </c>
      <c r="B108" s="50" t="n"/>
      <c r="C108" s="90" t="n"/>
      <c r="D108" s="50" t="n"/>
      <c r="E108" s="90" t="n"/>
      <c r="F108" s="50" t="n"/>
      <c r="G108" s="90" t="n"/>
      <c r="H108" s="50" t="n"/>
      <c r="I108" s="90" t="n"/>
      <c r="J108" s="50" t="n"/>
    </row>
    <row r="109" ht="24.95" customHeight="1">
      <c r="A109" s="90" t="inlineStr">
        <is>
          <t>Signature</t>
        </is>
      </c>
      <c r="B109" s="50" t="n"/>
      <c r="C109" s="90" t="n"/>
      <c r="D109" s="50" t="n"/>
      <c r="E109" s="90" t="n"/>
      <c r="F109" s="50" t="n"/>
      <c r="G109" s="90" t="n"/>
      <c r="H109" s="50" t="n"/>
      <c r="I109" s="90" t="n"/>
      <c r="J109" s="50" t="n"/>
    </row>
    <row r="110" ht="24.95" customHeight="1">
      <c r="A110" s="90" t="inlineStr">
        <is>
          <t>Date</t>
        </is>
      </c>
      <c r="B110" s="50" t="n"/>
      <c r="C110" s="90" t="n"/>
      <c r="D110" s="50" t="n"/>
      <c r="E110" s="90" t="n"/>
      <c r="F110" s="50" t="n"/>
      <c r="G110" s="90" t="n"/>
      <c r="H110" s="50" t="n"/>
      <c r="I110" s="90" t="n"/>
      <c r="J110" s="50" t="n"/>
    </row>
    <row r="111" ht="24.95" customHeight="1">
      <c r="A111" s="49" t="n"/>
      <c r="B111" s="56" t="n"/>
      <c r="C111" s="67">
        <f>Paramètres!$C$2</f>
        <v/>
      </c>
      <c r="D111" s="101" t="n"/>
      <c r="E111" s="101" t="n"/>
      <c r="F111" s="101" t="n"/>
      <c r="G111" s="101" t="n"/>
      <c r="H111" s="56" t="n"/>
      <c r="I111" s="55">
        <f>Paramètres!$D$2</f>
        <v/>
      </c>
      <c r="J111" s="50" t="n"/>
      <c r="L111" s="29" t="inlineStr">
        <is>
          <t>Calcul (ne pas modifier) – ligne registre :</t>
        </is>
      </c>
    </row>
    <row r="112" ht="24.95" customHeight="1">
      <c r="A112" s="60" t="n"/>
      <c r="B112" s="61" t="n"/>
      <c r="C112" s="60" t="n"/>
      <c r="H112" s="61" t="n"/>
      <c r="I112" s="55">
        <f>"Date: "&amp;Paramètres!$E$2</f>
        <v/>
      </c>
      <c r="J112" s="50" t="n"/>
      <c r="L112" s="30">
        <f>IFERROR(MATCH($G$115,Registre!$B$2:$B$1999,0),0)</f>
        <v/>
      </c>
    </row>
    <row r="113" ht="24.95" customHeight="1">
      <c r="A113" s="57" t="n"/>
      <c r="B113" s="58" t="n"/>
      <c r="C113" s="57" t="n"/>
      <c r="D113" s="102" t="n"/>
      <c r="E113" s="102" t="n"/>
      <c r="F113" s="102" t="n"/>
      <c r="G113" s="102" t="n"/>
      <c r="H113" s="58" t="n"/>
      <c r="I113" s="55" t="inlineStr">
        <is>
          <t>Page 1/1</t>
        </is>
      </c>
      <c r="J113" s="50" t="n"/>
    </row>
    <row r="114" ht="27.95" customHeight="1">
      <c r="A114" s="67" t="inlineStr">
        <is>
          <t>Demande d’inspection ( RFI )</t>
        </is>
      </c>
      <c r="B114" s="52" t="n"/>
      <c r="C114" s="52" t="n"/>
      <c r="D114" s="52" t="n"/>
      <c r="E114" s="52" t="n"/>
      <c r="F114" s="52" t="n"/>
      <c r="G114" s="52" t="n"/>
      <c r="H114" s="52" t="n"/>
      <c r="I114" s="52" t="n"/>
      <c r="J114" s="50" t="n"/>
    </row>
    <row r="115" ht="30" customHeight="1">
      <c r="A115" s="80">
        <f>"Discipline : "&amp;IFERROR(IF(INDEX(Registre!$P$2:$P$1999,IF($L$112=0,-1,$L$112))&amp;""&lt;&gt;"",INDEX(Registre!$P$2:$P$1999,IF($L$112=0,-1,$L$112))&amp;"",TRIM(MID(SUBSTITUTE(INDEX(Registre!$B$2:$B$1999,IF($L$112=0,-1,$L$112)),"-",REPT(" ",100)),201,100))),"")</f>
        <v/>
      </c>
      <c r="B115" s="52" t="n"/>
      <c r="C115" s="52" t="n"/>
      <c r="D115" s="52" t="n"/>
      <c r="E115" s="50" t="n"/>
      <c r="F115" s="81" t="inlineStr">
        <is>
          <t>RFI No:</t>
        </is>
      </c>
      <c r="G115" s="82">
        <f>IFERROR(INDEX('Impression groupée'!$B$4:$B$103,MATCH(6,'Impression groupée'!$F$4:$F$103,0)),"")</f>
        <v/>
      </c>
      <c r="H115" s="52" t="n"/>
      <c r="I115" s="52" t="n"/>
      <c r="J115" s="50" t="n"/>
    </row>
    <row r="116" ht="30" customHeight="1">
      <c r="A116" s="80">
        <f>"Date d'inspection : "&amp;IFERROR(RIGHT("0"&amp;DAY(INDEX(Registre!$D$2:$D$1999,IF($L$112=0,-1,$L$112))),2)&amp;"/"&amp;RIGHT("0"&amp;MONTH(INDEX(Registre!$D$2:$D$1999,IF($L$112=0,-1,$L$112))),2)&amp;"/"&amp;YEAR(INDEX(Registre!$D$2:$D$1999,IF($L$112=0,-1,$L$112))),IFERROR(INDEX(Registre!$D$2:$D$1999,IF($L$112=0,-1,$L$112))&amp;"",""))</f>
        <v/>
      </c>
      <c r="B116" s="52" t="n"/>
      <c r="C116" s="52" t="n"/>
      <c r="D116" s="52" t="n"/>
      <c r="E116" s="52" t="n"/>
      <c r="F116" s="52" t="n"/>
      <c r="G116" s="52" t="n"/>
      <c r="H116" s="52" t="n"/>
      <c r="I116" s="52" t="n"/>
      <c r="J116" s="50" t="n"/>
      <c r="L116" s="31" t="inlineStr">
        <is>
          <t>◀ Choisissez le RFI dans la case « RFI nº » (liste déroulante)</t>
        </is>
      </c>
    </row>
    <row r="117" ht="30" customHeight="1">
      <c r="A117" s="80">
        <f>"Lieu : "&amp;IF(IFERROR(INDEX(Registre!$Q$2:$Q$1999,IF($L$112=0,-1,$L$112))&amp;"","")&lt;&gt;"",IFERROR(INDEX(Registre!$Q$2:$Q$1999,IF($L$112=0,-1,$L$112))&amp;"",""),IFERROR(INDEX(Registre!$E$2:$E$1999,IF($L$112=0,-1,$L$112))&amp;"",""))</f>
        <v/>
      </c>
      <c r="B117" s="52" t="n"/>
      <c r="C117" s="52" t="n"/>
      <c r="D117" s="52" t="n"/>
      <c r="E117" s="52" t="n"/>
      <c r="F117" s="52" t="n"/>
      <c r="G117" s="52" t="n"/>
      <c r="H117" s="52" t="n"/>
      <c r="I117" s="52" t="n"/>
      <c r="J117" s="50" t="n"/>
    </row>
    <row r="118" ht="30" customHeight="1">
      <c r="A118" s="67" t="inlineStr">
        <is>
          <t>Heure de réception</t>
        </is>
      </c>
      <c r="B118" s="56" t="n"/>
      <c r="C118" s="80" t="inlineStr">
        <is>
          <t>CPECC  QA/QC</t>
        </is>
      </c>
      <c r="D118" s="52" t="n"/>
      <c r="E118" s="52" t="n"/>
      <c r="F118" s="50" t="n"/>
      <c r="G118" s="80" t="inlineStr">
        <is>
          <t>GTFT  QA/QC</t>
        </is>
      </c>
      <c r="H118" s="52" t="n"/>
      <c r="I118" s="52" t="n"/>
      <c r="J118" s="50" t="n"/>
    </row>
    <row r="119" ht="30" customHeight="1">
      <c r="A119" s="57" t="n"/>
      <c r="B119" s="58" t="n"/>
      <c r="C119" s="80" t="inlineStr">
        <is>
          <t>Nom/Date :</t>
        </is>
      </c>
      <c r="D119" s="52" t="n"/>
      <c r="E119" s="52" t="n"/>
      <c r="F119" s="50" t="n"/>
      <c r="G119" s="80" t="inlineStr">
        <is>
          <t>Nom/Date :</t>
        </is>
      </c>
      <c r="H119" s="52" t="n"/>
      <c r="I119" s="52" t="n"/>
      <c r="J119" s="50" t="n"/>
    </row>
    <row r="120" ht="30" customHeight="1">
      <c r="A120" s="67" t="inlineStr">
        <is>
          <t>Item No.</t>
        </is>
      </c>
      <c r="B120" s="67" t="inlineStr">
        <is>
          <t>heure</t>
        </is>
      </c>
      <c r="C120" s="67" t="inlineStr">
        <is>
          <t>Description de l'inspection</t>
        </is>
      </c>
      <c r="D120" s="56" t="n"/>
      <c r="E120" s="67" t="inlineStr">
        <is>
          <t>Point d'inspection</t>
        </is>
      </c>
      <c r="F120" s="52" t="n"/>
      <c r="G120" s="52" t="n"/>
      <c r="H120" s="52" t="n"/>
      <c r="I120" s="52" t="n"/>
      <c r="J120" s="50" t="n"/>
    </row>
    <row r="121" ht="30" customHeight="1">
      <c r="A121" s="103" t="n"/>
      <c r="B121" s="103" t="n"/>
      <c r="C121" s="60" t="n"/>
      <c r="D121" s="61" t="n"/>
      <c r="E121" s="67" t="inlineStr">
        <is>
          <t>C3</t>
        </is>
      </c>
      <c r="F121" s="50" t="n"/>
      <c r="G121" s="67" t="inlineStr">
        <is>
          <t>C1</t>
        </is>
      </c>
      <c r="H121" s="67" t="inlineStr">
        <is>
          <t>CA</t>
        </is>
      </c>
      <c r="I121" s="67" t="inlineStr">
        <is>
          <t>TPI1</t>
        </is>
      </c>
      <c r="J121" s="67" t="inlineStr">
        <is>
          <t>TPI2</t>
        </is>
      </c>
    </row>
    <row r="122" ht="30" customHeight="1">
      <c r="A122" s="104" t="n"/>
      <c r="B122" s="104" t="n"/>
      <c r="C122" s="57" t="n"/>
      <c r="D122" s="58" t="n"/>
      <c r="E122" s="67" t="inlineStr">
        <is>
          <t>CST</t>
        </is>
      </c>
      <c r="F122" s="67" t="inlineStr">
        <is>
          <t>QCI</t>
        </is>
      </c>
      <c r="G122" s="104" t="n"/>
      <c r="H122" s="104" t="n"/>
      <c r="I122" s="104" t="n"/>
      <c r="J122" s="104" t="n"/>
    </row>
    <row r="123" ht="45" customHeight="1">
      <c r="A123" s="93">
        <f>IFERROR(INDEX(Registre!$R$2:$R$1999,IF($L$112=0,-1,$L$112))&amp;"","")</f>
        <v/>
      </c>
      <c r="B123" s="93">
        <f>IFERROR(IF(ISNUMBER(INDEX(Registre!$S$2:$S$1999,IF($L$112=0,-1,$L$112))),RIGHT("0"&amp;HOUR(INDEX(Registre!$S$2:$S$1999,IF($L$112=0,-1,$L$112))),2)&amp;":"&amp;RIGHT("0"&amp;MINUTE(INDEX(Registre!$S$2:$S$1999,IF($L$112=0,-1,$L$112))),2),INDEX(Registre!$S$2:$S$1999,IF($L$112=0,-1,$L$112))&amp;""),"")</f>
        <v/>
      </c>
      <c r="C123" s="90">
        <f>IF(IFERROR(INDEX(Registre!$T$2:$T$1999,IF($L$112=0,-1,$L$112))&amp;"","")&lt;&gt;"",IFERROR(INDEX(Registre!$T$2:$T$1999,IF($L$112=0,-1,$L$112))&amp;"",""),IFERROR(INDEX(Registre!$G$2:$G$1999,IF($L$112=0,-1,$L$112))&amp;"",""))</f>
        <v/>
      </c>
      <c r="D123" s="50" t="n"/>
      <c r="E123" s="67">
        <f>IFERROR(INDEX(Registre!$U$2:$U$1999,IF($L$112=0,-1,$L$112))&amp;"","")</f>
        <v/>
      </c>
      <c r="F123" s="67">
        <f>IFERROR(INDEX(Registre!$V$2:$V$1999,IF($L$112=0,-1,$L$112))&amp;"","")</f>
        <v/>
      </c>
      <c r="G123" s="67">
        <f>IFERROR(INDEX(Registre!$W$2:$W$1999,IF($L$112=0,-1,$L$112))&amp;"","")</f>
        <v/>
      </c>
      <c r="H123" s="67">
        <f>IFERROR(INDEX(Registre!$X$2:$X$1999,IF($L$112=0,-1,$L$112))&amp;"","")</f>
        <v/>
      </c>
      <c r="I123" s="67">
        <f>IFERROR(INDEX(Registre!$Y$2:$Y$1999,IF($L$112=0,-1,$L$112))&amp;"","")</f>
        <v/>
      </c>
      <c r="J123" s="67">
        <f>IFERROR(INDEX(Registre!$Z$2:$Z$1999,IF($L$112=0,-1,$L$112))&amp;"","")</f>
        <v/>
      </c>
    </row>
    <row r="124" ht="30" customHeight="1">
      <c r="A124" s="85" t="inlineStr">
        <is>
          <t>CONCLUSION DE L'INSPECTION</t>
        </is>
      </c>
      <c r="B124" s="52" t="n"/>
      <c r="C124" s="52" t="n"/>
      <c r="D124" s="52" t="n"/>
      <c r="E124" s="52" t="n"/>
      <c r="F124" s="52" t="n"/>
      <c r="G124" s="52" t="n"/>
      <c r="H124" s="52" t="n"/>
      <c r="I124" s="52" t="n"/>
      <c r="J124" s="50" t="n"/>
    </row>
    <row r="125" ht="20.1" customHeight="1">
      <c r="A125" s="51" t="n"/>
      <c r="B125" s="52" t="n"/>
      <c r="C125" s="52" t="n"/>
      <c r="D125" s="52" t="n"/>
      <c r="E125" s="52" t="n"/>
      <c r="F125" s="52" t="n"/>
      <c r="G125" s="52" t="n"/>
      <c r="H125" s="52" t="n"/>
      <c r="I125" s="52" t="n"/>
      <c r="J125" s="50" t="n"/>
    </row>
    <row r="126" ht="30" customHeight="1">
      <c r="A126" s="80">
        <f>IF(IFERROR(INDEX(Registre!$N$2:$N$1999,IF($L$112=0,-1,$L$112))&amp;"","")="Accepté","☒","☐")&amp;"  Approuvé"</f>
        <v/>
      </c>
      <c r="B126" s="52" t="n"/>
      <c r="C126" s="50" t="n"/>
      <c r="D126" s="80">
        <f>IF(IFERROR(INDEX(Registre!$N$2:$N$1999,IF($L$112=0,-1,$L$112))&amp;"","")="Approuvé avec commentaires","☒","☐")&amp;"  Approuvé avec commentaires"</f>
        <v/>
      </c>
      <c r="E126" s="52" t="n"/>
      <c r="F126" s="52" t="n"/>
      <c r="G126" s="50" t="n"/>
      <c r="H126" s="80">
        <f>IF(IFERROR(INDEX(Registre!$N$2:$N$1999,IF($L$112=0,-1,$L$112))&amp;"","")="Rejeté","☒","☐")&amp;"  Rejeté"</f>
        <v/>
      </c>
      <c r="I126" s="52" t="n"/>
      <c r="J126" s="50" t="n"/>
    </row>
    <row r="127" ht="387.95" customHeight="1">
      <c r="A127" s="54">
        <f>"Remarques : "&amp;IFERROR(INDEX(Registre!$O$2:$O$1999,IF($L$112=0,-1,$L$112))&amp;"","")</f>
        <v/>
      </c>
      <c r="B127" s="52" t="n"/>
      <c r="C127" s="52" t="n"/>
      <c r="D127" s="52" t="n"/>
      <c r="E127" s="52" t="n"/>
      <c r="F127" s="52" t="n"/>
      <c r="G127" s="52" t="n"/>
      <c r="H127" s="52" t="n"/>
      <c r="I127" s="52" t="n"/>
      <c r="J127" s="50" t="n"/>
    </row>
    <row r="128" ht="24.95" customHeight="1">
      <c r="A128" s="80" t="inlineStr">
        <is>
          <t>APPROBATION</t>
        </is>
      </c>
      <c r="B128" s="56" t="n"/>
      <c r="C128" s="67" t="inlineStr">
        <is>
          <t>C3</t>
        </is>
      </c>
      <c r="D128" s="52" t="n"/>
      <c r="E128" s="52" t="n"/>
      <c r="F128" s="50" t="n"/>
      <c r="G128" s="67" t="inlineStr">
        <is>
          <t>C1</t>
        </is>
      </c>
      <c r="H128" s="56" t="n"/>
      <c r="I128" s="67" t="inlineStr">
        <is>
          <t>CA</t>
        </is>
      </c>
      <c r="J128" s="56" t="n"/>
    </row>
    <row r="129" ht="24.95" customHeight="1">
      <c r="A129" s="57" t="n"/>
      <c r="B129" s="58" t="n"/>
      <c r="C129" s="67" t="inlineStr">
        <is>
          <t>CST</t>
        </is>
      </c>
      <c r="D129" s="50" t="n"/>
      <c r="E129" s="67" t="inlineStr">
        <is>
          <t>QCI</t>
        </is>
      </c>
      <c r="F129" s="50" t="n"/>
      <c r="G129" s="57" t="n"/>
      <c r="H129" s="58" t="n"/>
      <c r="I129" s="57" t="n"/>
      <c r="J129" s="58" t="n"/>
    </row>
    <row r="130" ht="24.95" customHeight="1">
      <c r="A130" s="90" t="inlineStr">
        <is>
          <t>Nom</t>
        </is>
      </c>
      <c r="B130" s="50" t="n"/>
      <c r="C130" s="90" t="n"/>
      <c r="D130" s="50" t="n"/>
      <c r="E130" s="90" t="n"/>
      <c r="F130" s="50" t="n"/>
      <c r="G130" s="90" t="n"/>
      <c r="H130" s="50" t="n"/>
      <c r="I130" s="90" t="n"/>
      <c r="J130" s="50" t="n"/>
    </row>
    <row r="131" ht="24.95" customHeight="1">
      <c r="A131" s="90" t="inlineStr">
        <is>
          <t>Signature</t>
        </is>
      </c>
      <c r="B131" s="50" t="n"/>
      <c r="C131" s="90" t="n"/>
      <c r="D131" s="50" t="n"/>
      <c r="E131" s="90" t="n"/>
      <c r="F131" s="50" t="n"/>
      <c r="G131" s="90" t="n"/>
      <c r="H131" s="50" t="n"/>
      <c r="I131" s="90" t="n"/>
      <c r="J131" s="50" t="n"/>
    </row>
    <row r="132" ht="24.95" customHeight="1">
      <c r="A132" s="90" t="inlineStr">
        <is>
          <t>Date</t>
        </is>
      </c>
      <c r="B132" s="50" t="n"/>
      <c r="C132" s="90" t="n"/>
      <c r="D132" s="50" t="n"/>
      <c r="E132" s="90" t="n"/>
      <c r="F132" s="50" t="n"/>
      <c r="G132" s="90" t="n"/>
      <c r="H132" s="50" t="n"/>
      <c r="I132" s="90" t="n"/>
      <c r="J132" s="50" t="n"/>
    </row>
    <row r="133" ht="24.95" customHeight="1">
      <c r="A133" s="49" t="n"/>
      <c r="B133" s="56" t="n"/>
      <c r="C133" s="67">
        <f>Paramètres!$C$2</f>
        <v/>
      </c>
      <c r="D133" s="101" t="n"/>
      <c r="E133" s="101" t="n"/>
      <c r="F133" s="101" t="n"/>
      <c r="G133" s="101" t="n"/>
      <c r="H133" s="56" t="n"/>
      <c r="I133" s="55">
        <f>Paramètres!$D$2</f>
        <v/>
      </c>
      <c r="J133" s="50" t="n"/>
      <c r="L133" s="29" t="inlineStr">
        <is>
          <t>Calcul (ne pas modifier) – ligne registre :</t>
        </is>
      </c>
    </row>
    <row r="134" ht="24.95" customHeight="1">
      <c r="A134" s="60" t="n"/>
      <c r="B134" s="61" t="n"/>
      <c r="C134" s="60" t="n"/>
      <c r="H134" s="61" t="n"/>
      <c r="I134" s="55">
        <f>"Date: "&amp;Paramètres!$E$2</f>
        <v/>
      </c>
      <c r="J134" s="50" t="n"/>
      <c r="L134" s="30">
        <f>IFERROR(MATCH($G$137,Registre!$B$2:$B$1999,0),0)</f>
        <v/>
      </c>
    </row>
    <row r="135" ht="24.95" customHeight="1">
      <c r="A135" s="57" t="n"/>
      <c r="B135" s="58" t="n"/>
      <c r="C135" s="57" t="n"/>
      <c r="D135" s="102" t="n"/>
      <c r="E135" s="102" t="n"/>
      <c r="F135" s="102" t="n"/>
      <c r="G135" s="102" t="n"/>
      <c r="H135" s="58" t="n"/>
      <c r="I135" s="55" t="inlineStr">
        <is>
          <t>Page 1/1</t>
        </is>
      </c>
      <c r="J135" s="50" t="n"/>
    </row>
    <row r="136" ht="27.95" customHeight="1">
      <c r="A136" s="67" t="inlineStr">
        <is>
          <t>Demande d’inspection ( RFI )</t>
        </is>
      </c>
      <c r="B136" s="52" t="n"/>
      <c r="C136" s="52" t="n"/>
      <c r="D136" s="52" t="n"/>
      <c r="E136" s="52" t="n"/>
      <c r="F136" s="52" t="n"/>
      <c r="G136" s="52" t="n"/>
      <c r="H136" s="52" t="n"/>
      <c r="I136" s="52" t="n"/>
      <c r="J136" s="50" t="n"/>
    </row>
    <row r="137" ht="30" customHeight="1">
      <c r="A137" s="80">
        <f>"Discipline : "&amp;IFERROR(IF(INDEX(Registre!$P$2:$P$1999,IF($L$134=0,-1,$L$134))&amp;""&lt;&gt;"",INDEX(Registre!$P$2:$P$1999,IF($L$134=0,-1,$L$134))&amp;"",TRIM(MID(SUBSTITUTE(INDEX(Registre!$B$2:$B$1999,IF($L$134=0,-1,$L$134)),"-",REPT(" ",100)),201,100))),"")</f>
        <v/>
      </c>
      <c r="B137" s="52" t="n"/>
      <c r="C137" s="52" t="n"/>
      <c r="D137" s="52" t="n"/>
      <c r="E137" s="50" t="n"/>
      <c r="F137" s="81" t="inlineStr">
        <is>
          <t>RFI No:</t>
        </is>
      </c>
      <c r="G137" s="82">
        <f>IFERROR(INDEX('Impression groupée'!$B$4:$B$103,MATCH(7,'Impression groupée'!$F$4:$F$103,0)),"")</f>
        <v/>
      </c>
      <c r="H137" s="52" t="n"/>
      <c r="I137" s="52" t="n"/>
      <c r="J137" s="50" t="n"/>
    </row>
    <row r="138" ht="30" customHeight="1">
      <c r="A138" s="80">
        <f>"Date d'inspection : "&amp;IFERROR(RIGHT("0"&amp;DAY(INDEX(Registre!$D$2:$D$1999,IF($L$134=0,-1,$L$134))),2)&amp;"/"&amp;RIGHT("0"&amp;MONTH(INDEX(Registre!$D$2:$D$1999,IF($L$134=0,-1,$L$134))),2)&amp;"/"&amp;YEAR(INDEX(Registre!$D$2:$D$1999,IF($L$134=0,-1,$L$134))),IFERROR(INDEX(Registre!$D$2:$D$1999,IF($L$134=0,-1,$L$134))&amp;"",""))</f>
        <v/>
      </c>
      <c r="B138" s="52" t="n"/>
      <c r="C138" s="52" t="n"/>
      <c r="D138" s="52" t="n"/>
      <c r="E138" s="52" t="n"/>
      <c r="F138" s="52" t="n"/>
      <c r="G138" s="52" t="n"/>
      <c r="H138" s="52" t="n"/>
      <c r="I138" s="52" t="n"/>
      <c r="J138" s="50" t="n"/>
      <c r="L138" s="31" t="inlineStr">
        <is>
          <t>◀ Choisissez le RFI dans la case « RFI nº » (liste déroulante)</t>
        </is>
      </c>
    </row>
    <row r="139" ht="30" customHeight="1">
      <c r="A139" s="80">
        <f>"Lieu : "&amp;IF(IFERROR(INDEX(Registre!$Q$2:$Q$1999,IF($L$134=0,-1,$L$134))&amp;"","")&lt;&gt;"",IFERROR(INDEX(Registre!$Q$2:$Q$1999,IF($L$134=0,-1,$L$134))&amp;"",""),IFERROR(INDEX(Registre!$E$2:$E$1999,IF($L$134=0,-1,$L$134))&amp;"",""))</f>
        <v/>
      </c>
      <c r="B139" s="52" t="n"/>
      <c r="C139" s="52" t="n"/>
      <c r="D139" s="52" t="n"/>
      <c r="E139" s="52" t="n"/>
      <c r="F139" s="52" t="n"/>
      <c r="G139" s="52" t="n"/>
      <c r="H139" s="52" t="n"/>
      <c r="I139" s="52" t="n"/>
      <c r="J139" s="50" t="n"/>
    </row>
    <row r="140" ht="30" customHeight="1">
      <c r="A140" s="67" t="inlineStr">
        <is>
          <t>Heure de réception</t>
        </is>
      </c>
      <c r="B140" s="56" t="n"/>
      <c r="C140" s="80" t="inlineStr">
        <is>
          <t>CPECC  QA/QC</t>
        </is>
      </c>
      <c r="D140" s="52" t="n"/>
      <c r="E140" s="52" t="n"/>
      <c r="F140" s="50" t="n"/>
      <c r="G140" s="80" t="inlineStr">
        <is>
          <t>GTFT  QA/QC</t>
        </is>
      </c>
      <c r="H140" s="52" t="n"/>
      <c r="I140" s="52" t="n"/>
      <c r="J140" s="50" t="n"/>
    </row>
    <row r="141" ht="30" customHeight="1">
      <c r="A141" s="57" t="n"/>
      <c r="B141" s="58" t="n"/>
      <c r="C141" s="80" t="inlineStr">
        <is>
          <t>Nom/Date :</t>
        </is>
      </c>
      <c r="D141" s="52" t="n"/>
      <c r="E141" s="52" t="n"/>
      <c r="F141" s="50" t="n"/>
      <c r="G141" s="80" t="inlineStr">
        <is>
          <t>Nom/Date :</t>
        </is>
      </c>
      <c r="H141" s="52" t="n"/>
      <c r="I141" s="52" t="n"/>
      <c r="J141" s="50" t="n"/>
    </row>
    <row r="142" ht="30" customHeight="1">
      <c r="A142" s="67" t="inlineStr">
        <is>
          <t>Item No.</t>
        </is>
      </c>
      <c r="B142" s="67" t="inlineStr">
        <is>
          <t>heure</t>
        </is>
      </c>
      <c r="C142" s="67" t="inlineStr">
        <is>
          <t>Description de l'inspection</t>
        </is>
      </c>
      <c r="D142" s="56" t="n"/>
      <c r="E142" s="67" t="inlineStr">
        <is>
          <t>Point d'inspection</t>
        </is>
      </c>
      <c r="F142" s="52" t="n"/>
      <c r="G142" s="52" t="n"/>
      <c r="H142" s="52" t="n"/>
      <c r="I142" s="52" t="n"/>
      <c r="J142" s="50" t="n"/>
    </row>
    <row r="143" ht="30" customHeight="1">
      <c r="A143" s="103" t="n"/>
      <c r="B143" s="103" t="n"/>
      <c r="C143" s="60" t="n"/>
      <c r="D143" s="61" t="n"/>
      <c r="E143" s="67" t="inlineStr">
        <is>
          <t>C3</t>
        </is>
      </c>
      <c r="F143" s="50" t="n"/>
      <c r="G143" s="67" t="inlineStr">
        <is>
          <t>C1</t>
        </is>
      </c>
      <c r="H143" s="67" t="inlineStr">
        <is>
          <t>CA</t>
        </is>
      </c>
      <c r="I143" s="67" t="inlineStr">
        <is>
          <t>TPI1</t>
        </is>
      </c>
      <c r="J143" s="67" t="inlineStr">
        <is>
          <t>TPI2</t>
        </is>
      </c>
    </row>
    <row r="144" ht="30" customHeight="1">
      <c r="A144" s="104" t="n"/>
      <c r="B144" s="104" t="n"/>
      <c r="C144" s="57" t="n"/>
      <c r="D144" s="58" t="n"/>
      <c r="E144" s="67" t="inlineStr">
        <is>
          <t>CST</t>
        </is>
      </c>
      <c r="F144" s="67" t="inlineStr">
        <is>
          <t>QCI</t>
        </is>
      </c>
      <c r="G144" s="104" t="n"/>
      <c r="H144" s="104" t="n"/>
      <c r="I144" s="104" t="n"/>
      <c r="J144" s="104" t="n"/>
    </row>
    <row r="145" ht="45" customHeight="1">
      <c r="A145" s="93">
        <f>IFERROR(INDEX(Registre!$R$2:$R$1999,IF($L$134=0,-1,$L$134))&amp;"","")</f>
        <v/>
      </c>
      <c r="B145" s="93">
        <f>IFERROR(IF(ISNUMBER(INDEX(Registre!$S$2:$S$1999,IF($L$134=0,-1,$L$134))),RIGHT("0"&amp;HOUR(INDEX(Registre!$S$2:$S$1999,IF($L$134=0,-1,$L$134))),2)&amp;":"&amp;RIGHT("0"&amp;MINUTE(INDEX(Registre!$S$2:$S$1999,IF($L$134=0,-1,$L$134))),2),INDEX(Registre!$S$2:$S$1999,IF($L$134=0,-1,$L$134))&amp;""),"")</f>
        <v/>
      </c>
      <c r="C145" s="90">
        <f>IF(IFERROR(INDEX(Registre!$T$2:$T$1999,IF($L$134=0,-1,$L$134))&amp;"","")&lt;&gt;"",IFERROR(INDEX(Registre!$T$2:$T$1999,IF($L$134=0,-1,$L$134))&amp;"",""),IFERROR(INDEX(Registre!$G$2:$G$1999,IF($L$134=0,-1,$L$134))&amp;"",""))</f>
        <v/>
      </c>
      <c r="D145" s="50" t="n"/>
      <c r="E145" s="67">
        <f>IFERROR(INDEX(Registre!$U$2:$U$1999,IF($L$134=0,-1,$L$134))&amp;"","")</f>
        <v/>
      </c>
      <c r="F145" s="67">
        <f>IFERROR(INDEX(Registre!$V$2:$V$1999,IF($L$134=0,-1,$L$134))&amp;"","")</f>
        <v/>
      </c>
      <c r="G145" s="67">
        <f>IFERROR(INDEX(Registre!$W$2:$W$1999,IF($L$134=0,-1,$L$134))&amp;"","")</f>
        <v/>
      </c>
      <c r="H145" s="67">
        <f>IFERROR(INDEX(Registre!$X$2:$X$1999,IF($L$134=0,-1,$L$134))&amp;"","")</f>
        <v/>
      </c>
      <c r="I145" s="67">
        <f>IFERROR(INDEX(Registre!$Y$2:$Y$1999,IF($L$134=0,-1,$L$134))&amp;"","")</f>
        <v/>
      </c>
      <c r="J145" s="67">
        <f>IFERROR(INDEX(Registre!$Z$2:$Z$1999,IF($L$134=0,-1,$L$134))&amp;"","")</f>
        <v/>
      </c>
    </row>
    <row r="146" ht="30" customHeight="1">
      <c r="A146" s="85" t="inlineStr">
        <is>
          <t>CONCLUSION DE L'INSPECTION</t>
        </is>
      </c>
      <c r="B146" s="52" t="n"/>
      <c r="C146" s="52" t="n"/>
      <c r="D146" s="52" t="n"/>
      <c r="E146" s="52" t="n"/>
      <c r="F146" s="52" t="n"/>
      <c r="G146" s="52" t="n"/>
      <c r="H146" s="52" t="n"/>
      <c r="I146" s="52" t="n"/>
      <c r="J146" s="50" t="n"/>
    </row>
    <row r="147" ht="20.1" customHeight="1">
      <c r="A147" s="51" t="n"/>
      <c r="B147" s="52" t="n"/>
      <c r="C147" s="52" t="n"/>
      <c r="D147" s="52" t="n"/>
      <c r="E147" s="52" t="n"/>
      <c r="F147" s="52" t="n"/>
      <c r="G147" s="52" t="n"/>
      <c r="H147" s="52" t="n"/>
      <c r="I147" s="52" t="n"/>
      <c r="J147" s="50" t="n"/>
    </row>
    <row r="148" ht="30" customHeight="1">
      <c r="A148" s="80">
        <f>IF(IFERROR(INDEX(Registre!$N$2:$N$1999,IF($L$134=0,-1,$L$134))&amp;"","")="Accepté","☒","☐")&amp;"  Approuvé"</f>
        <v/>
      </c>
      <c r="B148" s="52" t="n"/>
      <c r="C148" s="50" t="n"/>
      <c r="D148" s="80">
        <f>IF(IFERROR(INDEX(Registre!$N$2:$N$1999,IF($L$134=0,-1,$L$134))&amp;"","")="Approuvé avec commentaires","☒","☐")&amp;"  Approuvé avec commentaires"</f>
        <v/>
      </c>
      <c r="E148" s="52" t="n"/>
      <c r="F148" s="52" t="n"/>
      <c r="G148" s="50" t="n"/>
      <c r="H148" s="80">
        <f>IF(IFERROR(INDEX(Registre!$N$2:$N$1999,IF($L$134=0,-1,$L$134))&amp;"","")="Rejeté","☒","☐")&amp;"  Rejeté"</f>
        <v/>
      </c>
      <c r="I148" s="52" t="n"/>
      <c r="J148" s="50" t="n"/>
    </row>
    <row r="149" ht="387.95" customHeight="1">
      <c r="A149" s="54">
        <f>"Remarques : "&amp;IFERROR(INDEX(Registre!$O$2:$O$1999,IF($L$134=0,-1,$L$134))&amp;"","")</f>
        <v/>
      </c>
      <c r="B149" s="52" t="n"/>
      <c r="C149" s="52" t="n"/>
      <c r="D149" s="52" t="n"/>
      <c r="E149" s="52" t="n"/>
      <c r="F149" s="52" t="n"/>
      <c r="G149" s="52" t="n"/>
      <c r="H149" s="52" t="n"/>
      <c r="I149" s="52" t="n"/>
      <c r="J149" s="50" t="n"/>
    </row>
    <row r="150" ht="24.95" customHeight="1">
      <c r="A150" s="80" t="inlineStr">
        <is>
          <t>APPROBATION</t>
        </is>
      </c>
      <c r="B150" s="56" t="n"/>
      <c r="C150" s="67" t="inlineStr">
        <is>
          <t>C3</t>
        </is>
      </c>
      <c r="D150" s="52" t="n"/>
      <c r="E150" s="52" t="n"/>
      <c r="F150" s="50" t="n"/>
      <c r="G150" s="67" t="inlineStr">
        <is>
          <t>C1</t>
        </is>
      </c>
      <c r="H150" s="56" t="n"/>
      <c r="I150" s="67" t="inlineStr">
        <is>
          <t>CA</t>
        </is>
      </c>
      <c r="J150" s="56" t="n"/>
    </row>
    <row r="151" ht="24.95" customHeight="1">
      <c r="A151" s="57" t="n"/>
      <c r="B151" s="58" t="n"/>
      <c r="C151" s="67" t="inlineStr">
        <is>
          <t>CST</t>
        </is>
      </c>
      <c r="D151" s="50" t="n"/>
      <c r="E151" s="67" t="inlineStr">
        <is>
          <t>QCI</t>
        </is>
      </c>
      <c r="F151" s="50" t="n"/>
      <c r="G151" s="57" t="n"/>
      <c r="H151" s="58" t="n"/>
      <c r="I151" s="57" t="n"/>
      <c r="J151" s="58" t="n"/>
    </row>
    <row r="152" ht="24.95" customHeight="1">
      <c r="A152" s="90" t="inlineStr">
        <is>
          <t>Nom</t>
        </is>
      </c>
      <c r="B152" s="50" t="n"/>
      <c r="C152" s="90" t="n"/>
      <c r="D152" s="50" t="n"/>
      <c r="E152" s="90" t="n"/>
      <c r="F152" s="50" t="n"/>
      <c r="G152" s="90" t="n"/>
      <c r="H152" s="50" t="n"/>
      <c r="I152" s="90" t="n"/>
      <c r="J152" s="50" t="n"/>
    </row>
    <row r="153" ht="24.95" customHeight="1">
      <c r="A153" s="90" t="inlineStr">
        <is>
          <t>Signature</t>
        </is>
      </c>
      <c r="B153" s="50" t="n"/>
      <c r="C153" s="90" t="n"/>
      <c r="D153" s="50" t="n"/>
      <c r="E153" s="90" t="n"/>
      <c r="F153" s="50" t="n"/>
      <c r="G153" s="90" t="n"/>
      <c r="H153" s="50" t="n"/>
      <c r="I153" s="90" t="n"/>
      <c r="J153" s="50" t="n"/>
    </row>
    <row r="154" ht="24.95" customHeight="1">
      <c r="A154" s="90" t="inlineStr">
        <is>
          <t>Date</t>
        </is>
      </c>
      <c r="B154" s="50" t="n"/>
      <c r="C154" s="90" t="n"/>
      <c r="D154" s="50" t="n"/>
      <c r="E154" s="90" t="n"/>
      <c r="F154" s="50" t="n"/>
      <c r="G154" s="90" t="n"/>
      <c r="H154" s="50" t="n"/>
      <c r="I154" s="90" t="n"/>
      <c r="J154" s="50" t="n"/>
    </row>
    <row r="155" ht="24.95" customHeight="1">
      <c r="A155" s="49" t="n"/>
      <c r="B155" s="56" t="n"/>
      <c r="C155" s="67">
        <f>Paramètres!$C$2</f>
        <v/>
      </c>
      <c r="D155" s="101" t="n"/>
      <c r="E155" s="101" t="n"/>
      <c r="F155" s="101" t="n"/>
      <c r="G155" s="101" t="n"/>
      <c r="H155" s="56" t="n"/>
      <c r="I155" s="55">
        <f>Paramètres!$D$2</f>
        <v/>
      </c>
      <c r="J155" s="50" t="n"/>
      <c r="L155" s="29" t="inlineStr">
        <is>
          <t>Calcul (ne pas modifier) – ligne registre :</t>
        </is>
      </c>
    </row>
    <row r="156" ht="24.95" customHeight="1">
      <c r="A156" s="60" t="n"/>
      <c r="B156" s="61" t="n"/>
      <c r="C156" s="60" t="n"/>
      <c r="H156" s="61" t="n"/>
      <c r="I156" s="55">
        <f>"Date: "&amp;Paramètres!$E$2</f>
        <v/>
      </c>
      <c r="J156" s="50" t="n"/>
      <c r="L156" s="30">
        <f>IFERROR(MATCH($G$159,Registre!$B$2:$B$1999,0),0)</f>
        <v/>
      </c>
    </row>
    <row r="157" ht="24.95" customHeight="1">
      <c r="A157" s="57" t="n"/>
      <c r="B157" s="58" t="n"/>
      <c r="C157" s="57" t="n"/>
      <c r="D157" s="102" t="n"/>
      <c r="E157" s="102" t="n"/>
      <c r="F157" s="102" t="n"/>
      <c r="G157" s="102" t="n"/>
      <c r="H157" s="58" t="n"/>
      <c r="I157" s="55" t="inlineStr">
        <is>
          <t>Page 1/1</t>
        </is>
      </c>
      <c r="J157" s="50" t="n"/>
    </row>
    <row r="158" ht="27.95" customHeight="1">
      <c r="A158" s="67" t="inlineStr">
        <is>
          <t>Demande d’inspection ( RFI )</t>
        </is>
      </c>
      <c r="B158" s="52" t="n"/>
      <c r="C158" s="52" t="n"/>
      <c r="D158" s="52" t="n"/>
      <c r="E158" s="52" t="n"/>
      <c r="F158" s="52" t="n"/>
      <c r="G158" s="52" t="n"/>
      <c r="H158" s="52" t="n"/>
      <c r="I158" s="52" t="n"/>
      <c r="J158" s="50" t="n"/>
    </row>
    <row r="159" ht="30" customHeight="1">
      <c r="A159" s="80">
        <f>"Discipline : "&amp;IFERROR(IF(INDEX(Registre!$P$2:$P$1999,IF($L$156=0,-1,$L$156))&amp;""&lt;&gt;"",INDEX(Registre!$P$2:$P$1999,IF($L$156=0,-1,$L$156))&amp;"",TRIM(MID(SUBSTITUTE(INDEX(Registre!$B$2:$B$1999,IF($L$156=0,-1,$L$156)),"-",REPT(" ",100)),201,100))),"")</f>
        <v/>
      </c>
      <c r="B159" s="52" t="n"/>
      <c r="C159" s="52" t="n"/>
      <c r="D159" s="52" t="n"/>
      <c r="E159" s="50" t="n"/>
      <c r="F159" s="81" t="inlineStr">
        <is>
          <t>RFI No:</t>
        </is>
      </c>
      <c r="G159" s="82">
        <f>IFERROR(INDEX('Impression groupée'!$B$4:$B$103,MATCH(8,'Impression groupée'!$F$4:$F$103,0)),"")</f>
        <v/>
      </c>
      <c r="H159" s="52" t="n"/>
      <c r="I159" s="52" t="n"/>
      <c r="J159" s="50" t="n"/>
    </row>
    <row r="160" ht="30" customHeight="1">
      <c r="A160" s="80">
        <f>"Date d'inspection : "&amp;IFERROR(RIGHT("0"&amp;DAY(INDEX(Registre!$D$2:$D$1999,IF($L$156=0,-1,$L$156))),2)&amp;"/"&amp;RIGHT("0"&amp;MONTH(INDEX(Registre!$D$2:$D$1999,IF($L$156=0,-1,$L$156))),2)&amp;"/"&amp;YEAR(INDEX(Registre!$D$2:$D$1999,IF($L$156=0,-1,$L$156))),IFERROR(INDEX(Registre!$D$2:$D$1999,IF($L$156=0,-1,$L$156))&amp;"",""))</f>
        <v/>
      </c>
      <c r="B160" s="52" t="n"/>
      <c r="C160" s="52" t="n"/>
      <c r="D160" s="52" t="n"/>
      <c r="E160" s="52" t="n"/>
      <c r="F160" s="52" t="n"/>
      <c r="G160" s="52" t="n"/>
      <c r="H160" s="52" t="n"/>
      <c r="I160" s="52" t="n"/>
      <c r="J160" s="50" t="n"/>
      <c r="L160" s="31" t="inlineStr">
        <is>
          <t>◀ Choisissez le RFI dans la case « RFI nº » (liste déroulante)</t>
        </is>
      </c>
    </row>
    <row r="161" ht="30" customHeight="1">
      <c r="A161" s="80">
        <f>"Lieu : "&amp;IF(IFERROR(INDEX(Registre!$Q$2:$Q$1999,IF($L$156=0,-1,$L$156))&amp;"","")&lt;&gt;"",IFERROR(INDEX(Registre!$Q$2:$Q$1999,IF($L$156=0,-1,$L$156))&amp;"",""),IFERROR(INDEX(Registre!$E$2:$E$1999,IF($L$156=0,-1,$L$156))&amp;"",""))</f>
        <v/>
      </c>
      <c r="B161" s="52" t="n"/>
      <c r="C161" s="52" t="n"/>
      <c r="D161" s="52" t="n"/>
      <c r="E161" s="52" t="n"/>
      <c r="F161" s="52" t="n"/>
      <c r="G161" s="52" t="n"/>
      <c r="H161" s="52" t="n"/>
      <c r="I161" s="52" t="n"/>
      <c r="J161" s="50" t="n"/>
    </row>
    <row r="162" ht="30" customHeight="1">
      <c r="A162" s="67" t="inlineStr">
        <is>
          <t>Heure de réception</t>
        </is>
      </c>
      <c r="B162" s="56" t="n"/>
      <c r="C162" s="80" t="inlineStr">
        <is>
          <t>CPECC  QA/QC</t>
        </is>
      </c>
      <c r="D162" s="52" t="n"/>
      <c r="E162" s="52" t="n"/>
      <c r="F162" s="50" t="n"/>
      <c r="G162" s="80" t="inlineStr">
        <is>
          <t>GTFT  QA/QC</t>
        </is>
      </c>
      <c r="H162" s="52" t="n"/>
      <c r="I162" s="52" t="n"/>
      <c r="J162" s="50" t="n"/>
    </row>
    <row r="163" ht="30" customHeight="1">
      <c r="A163" s="57" t="n"/>
      <c r="B163" s="58" t="n"/>
      <c r="C163" s="80" t="inlineStr">
        <is>
          <t>Nom/Date :</t>
        </is>
      </c>
      <c r="D163" s="52" t="n"/>
      <c r="E163" s="52" t="n"/>
      <c r="F163" s="50" t="n"/>
      <c r="G163" s="80" t="inlineStr">
        <is>
          <t>Nom/Date :</t>
        </is>
      </c>
      <c r="H163" s="52" t="n"/>
      <c r="I163" s="52" t="n"/>
      <c r="J163" s="50" t="n"/>
    </row>
    <row r="164" ht="30" customHeight="1">
      <c r="A164" s="67" t="inlineStr">
        <is>
          <t>Item No.</t>
        </is>
      </c>
      <c r="B164" s="67" t="inlineStr">
        <is>
          <t>heure</t>
        </is>
      </c>
      <c r="C164" s="67" t="inlineStr">
        <is>
          <t>Description de l'inspection</t>
        </is>
      </c>
      <c r="D164" s="56" t="n"/>
      <c r="E164" s="67" t="inlineStr">
        <is>
          <t>Point d'inspection</t>
        </is>
      </c>
      <c r="F164" s="52" t="n"/>
      <c r="G164" s="52" t="n"/>
      <c r="H164" s="52" t="n"/>
      <c r="I164" s="52" t="n"/>
      <c r="J164" s="50" t="n"/>
    </row>
    <row r="165" ht="30" customHeight="1">
      <c r="A165" s="103" t="n"/>
      <c r="B165" s="103" t="n"/>
      <c r="C165" s="60" t="n"/>
      <c r="D165" s="61" t="n"/>
      <c r="E165" s="67" t="inlineStr">
        <is>
          <t>C3</t>
        </is>
      </c>
      <c r="F165" s="50" t="n"/>
      <c r="G165" s="67" t="inlineStr">
        <is>
          <t>C1</t>
        </is>
      </c>
      <c r="H165" s="67" t="inlineStr">
        <is>
          <t>CA</t>
        </is>
      </c>
      <c r="I165" s="67" t="inlineStr">
        <is>
          <t>TPI1</t>
        </is>
      </c>
      <c r="J165" s="67" t="inlineStr">
        <is>
          <t>TPI2</t>
        </is>
      </c>
    </row>
    <row r="166" ht="30" customHeight="1">
      <c r="A166" s="104" t="n"/>
      <c r="B166" s="104" t="n"/>
      <c r="C166" s="57" t="n"/>
      <c r="D166" s="58" t="n"/>
      <c r="E166" s="67" t="inlineStr">
        <is>
          <t>CST</t>
        </is>
      </c>
      <c r="F166" s="67" t="inlineStr">
        <is>
          <t>QCI</t>
        </is>
      </c>
      <c r="G166" s="104" t="n"/>
      <c r="H166" s="104" t="n"/>
      <c r="I166" s="104" t="n"/>
      <c r="J166" s="104" t="n"/>
    </row>
    <row r="167" ht="45" customHeight="1">
      <c r="A167" s="93">
        <f>IFERROR(INDEX(Registre!$R$2:$R$1999,IF($L$156=0,-1,$L$156))&amp;"","")</f>
        <v/>
      </c>
      <c r="B167" s="93">
        <f>IFERROR(IF(ISNUMBER(INDEX(Registre!$S$2:$S$1999,IF($L$156=0,-1,$L$156))),RIGHT("0"&amp;HOUR(INDEX(Registre!$S$2:$S$1999,IF($L$156=0,-1,$L$156))),2)&amp;":"&amp;RIGHT("0"&amp;MINUTE(INDEX(Registre!$S$2:$S$1999,IF($L$156=0,-1,$L$156))),2),INDEX(Registre!$S$2:$S$1999,IF($L$156=0,-1,$L$156))&amp;""),"")</f>
        <v/>
      </c>
      <c r="C167" s="90">
        <f>IF(IFERROR(INDEX(Registre!$T$2:$T$1999,IF($L$156=0,-1,$L$156))&amp;"","")&lt;&gt;"",IFERROR(INDEX(Registre!$T$2:$T$1999,IF($L$156=0,-1,$L$156))&amp;"",""),IFERROR(INDEX(Registre!$G$2:$G$1999,IF($L$156=0,-1,$L$156))&amp;"",""))</f>
        <v/>
      </c>
      <c r="D167" s="50" t="n"/>
      <c r="E167" s="67">
        <f>IFERROR(INDEX(Registre!$U$2:$U$1999,IF($L$156=0,-1,$L$156))&amp;"","")</f>
        <v/>
      </c>
      <c r="F167" s="67">
        <f>IFERROR(INDEX(Registre!$V$2:$V$1999,IF($L$156=0,-1,$L$156))&amp;"","")</f>
        <v/>
      </c>
      <c r="G167" s="67">
        <f>IFERROR(INDEX(Registre!$W$2:$W$1999,IF($L$156=0,-1,$L$156))&amp;"","")</f>
        <v/>
      </c>
      <c r="H167" s="67">
        <f>IFERROR(INDEX(Registre!$X$2:$X$1999,IF($L$156=0,-1,$L$156))&amp;"","")</f>
        <v/>
      </c>
      <c r="I167" s="67">
        <f>IFERROR(INDEX(Registre!$Y$2:$Y$1999,IF($L$156=0,-1,$L$156))&amp;"","")</f>
        <v/>
      </c>
      <c r="J167" s="67">
        <f>IFERROR(INDEX(Registre!$Z$2:$Z$1999,IF($L$156=0,-1,$L$156))&amp;"","")</f>
        <v/>
      </c>
    </row>
    <row r="168" ht="30" customHeight="1">
      <c r="A168" s="85" t="inlineStr">
        <is>
          <t>CONCLUSION DE L'INSPECTION</t>
        </is>
      </c>
      <c r="B168" s="52" t="n"/>
      <c r="C168" s="52" t="n"/>
      <c r="D168" s="52" t="n"/>
      <c r="E168" s="52" t="n"/>
      <c r="F168" s="52" t="n"/>
      <c r="G168" s="52" t="n"/>
      <c r="H168" s="52" t="n"/>
      <c r="I168" s="52" t="n"/>
      <c r="J168" s="50" t="n"/>
    </row>
    <row r="169" ht="20.1" customHeight="1">
      <c r="A169" s="51" t="n"/>
      <c r="B169" s="52" t="n"/>
      <c r="C169" s="52" t="n"/>
      <c r="D169" s="52" t="n"/>
      <c r="E169" s="52" t="n"/>
      <c r="F169" s="52" t="n"/>
      <c r="G169" s="52" t="n"/>
      <c r="H169" s="52" t="n"/>
      <c r="I169" s="52" t="n"/>
      <c r="J169" s="50" t="n"/>
    </row>
    <row r="170" ht="30" customHeight="1">
      <c r="A170" s="80">
        <f>IF(IFERROR(INDEX(Registre!$N$2:$N$1999,IF($L$156=0,-1,$L$156))&amp;"","")="Accepté","☒","☐")&amp;"  Approuvé"</f>
        <v/>
      </c>
      <c r="B170" s="52" t="n"/>
      <c r="C170" s="50" t="n"/>
      <c r="D170" s="80">
        <f>IF(IFERROR(INDEX(Registre!$N$2:$N$1999,IF($L$156=0,-1,$L$156))&amp;"","")="Approuvé avec commentaires","☒","☐")&amp;"  Approuvé avec commentaires"</f>
        <v/>
      </c>
      <c r="E170" s="52" t="n"/>
      <c r="F170" s="52" t="n"/>
      <c r="G170" s="50" t="n"/>
      <c r="H170" s="80">
        <f>IF(IFERROR(INDEX(Registre!$N$2:$N$1999,IF($L$156=0,-1,$L$156))&amp;"","")="Rejeté","☒","☐")&amp;"  Rejeté"</f>
        <v/>
      </c>
      <c r="I170" s="52" t="n"/>
      <c r="J170" s="50" t="n"/>
    </row>
    <row r="171" ht="387.95" customHeight="1">
      <c r="A171" s="54">
        <f>"Remarques : "&amp;IFERROR(INDEX(Registre!$O$2:$O$1999,IF($L$156=0,-1,$L$156))&amp;"","")</f>
        <v/>
      </c>
      <c r="B171" s="52" t="n"/>
      <c r="C171" s="52" t="n"/>
      <c r="D171" s="52" t="n"/>
      <c r="E171" s="52" t="n"/>
      <c r="F171" s="52" t="n"/>
      <c r="G171" s="52" t="n"/>
      <c r="H171" s="52" t="n"/>
      <c r="I171" s="52" t="n"/>
      <c r="J171" s="50" t="n"/>
    </row>
    <row r="172" ht="24.95" customHeight="1">
      <c r="A172" s="80" t="inlineStr">
        <is>
          <t>APPROBATION</t>
        </is>
      </c>
      <c r="B172" s="56" t="n"/>
      <c r="C172" s="67" t="inlineStr">
        <is>
          <t>C3</t>
        </is>
      </c>
      <c r="D172" s="52" t="n"/>
      <c r="E172" s="52" t="n"/>
      <c r="F172" s="50" t="n"/>
      <c r="G172" s="67" t="inlineStr">
        <is>
          <t>C1</t>
        </is>
      </c>
      <c r="H172" s="56" t="n"/>
      <c r="I172" s="67" t="inlineStr">
        <is>
          <t>CA</t>
        </is>
      </c>
      <c r="J172" s="56" t="n"/>
    </row>
    <row r="173" ht="24.95" customHeight="1">
      <c r="A173" s="57" t="n"/>
      <c r="B173" s="58" t="n"/>
      <c r="C173" s="67" t="inlineStr">
        <is>
          <t>CST</t>
        </is>
      </c>
      <c r="D173" s="50" t="n"/>
      <c r="E173" s="67" t="inlineStr">
        <is>
          <t>QCI</t>
        </is>
      </c>
      <c r="F173" s="50" t="n"/>
      <c r="G173" s="57" t="n"/>
      <c r="H173" s="58" t="n"/>
      <c r="I173" s="57" t="n"/>
      <c r="J173" s="58" t="n"/>
    </row>
    <row r="174" ht="24.95" customHeight="1">
      <c r="A174" s="90" t="inlineStr">
        <is>
          <t>Nom</t>
        </is>
      </c>
      <c r="B174" s="50" t="n"/>
      <c r="C174" s="90" t="n"/>
      <c r="D174" s="50" t="n"/>
      <c r="E174" s="90" t="n"/>
      <c r="F174" s="50" t="n"/>
      <c r="G174" s="90" t="n"/>
      <c r="H174" s="50" t="n"/>
      <c r="I174" s="90" t="n"/>
      <c r="J174" s="50" t="n"/>
    </row>
    <row r="175" ht="24.95" customHeight="1">
      <c r="A175" s="90" t="inlineStr">
        <is>
          <t>Signature</t>
        </is>
      </c>
      <c r="B175" s="50" t="n"/>
      <c r="C175" s="90" t="n"/>
      <c r="D175" s="50" t="n"/>
      <c r="E175" s="90" t="n"/>
      <c r="F175" s="50" t="n"/>
      <c r="G175" s="90" t="n"/>
      <c r="H175" s="50" t="n"/>
      <c r="I175" s="90" t="n"/>
      <c r="J175" s="50" t="n"/>
    </row>
    <row r="176" ht="24.95" customHeight="1">
      <c r="A176" s="90" t="inlineStr">
        <is>
          <t>Date</t>
        </is>
      </c>
      <c r="B176" s="50" t="n"/>
      <c r="C176" s="90" t="n"/>
      <c r="D176" s="50" t="n"/>
      <c r="E176" s="90" t="n"/>
      <c r="F176" s="50" t="n"/>
      <c r="G176" s="90" t="n"/>
      <c r="H176" s="50" t="n"/>
      <c r="I176" s="90" t="n"/>
      <c r="J176" s="50" t="n"/>
    </row>
    <row r="177" ht="24.95" customHeight="1">
      <c r="A177" s="49" t="n"/>
      <c r="B177" s="56" t="n"/>
      <c r="C177" s="67">
        <f>Paramètres!$C$2</f>
        <v/>
      </c>
      <c r="D177" s="101" t="n"/>
      <c r="E177" s="101" t="n"/>
      <c r="F177" s="101" t="n"/>
      <c r="G177" s="101" t="n"/>
      <c r="H177" s="56" t="n"/>
      <c r="I177" s="55">
        <f>Paramètres!$D$2</f>
        <v/>
      </c>
      <c r="J177" s="50" t="n"/>
      <c r="L177" s="29" t="inlineStr">
        <is>
          <t>Calcul (ne pas modifier) – ligne registre :</t>
        </is>
      </c>
    </row>
    <row r="178" ht="24.95" customHeight="1">
      <c r="A178" s="60" t="n"/>
      <c r="B178" s="61" t="n"/>
      <c r="C178" s="60" t="n"/>
      <c r="H178" s="61" t="n"/>
      <c r="I178" s="55">
        <f>"Date: "&amp;Paramètres!$E$2</f>
        <v/>
      </c>
      <c r="J178" s="50" t="n"/>
      <c r="L178" s="30">
        <f>IFERROR(MATCH($G$181,Registre!$B$2:$B$1999,0),0)</f>
        <v/>
      </c>
    </row>
    <row r="179" ht="24.95" customHeight="1">
      <c r="A179" s="57" t="n"/>
      <c r="B179" s="58" t="n"/>
      <c r="C179" s="57" t="n"/>
      <c r="D179" s="102" t="n"/>
      <c r="E179" s="102" t="n"/>
      <c r="F179" s="102" t="n"/>
      <c r="G179" s="102" t="n"/>
      <c r="H179" s="58" t="n"/>
      <c r="I179" s="55" t="inlineStr">
        <is>
          <t>Page 1/1</t>
        </is>
      </c>
      <c r="J179" s="50" t="n"/>
    </row>
    <row r="180" ht="27.95" customHeight="1">
      <c r="A180" s="67" t="inlineStr">
        <is>
          <t>Demande d’inspection ( RFI )</t>
        </is>
      </c>
      <c r="B180" s="52" t="n"/>
      <c r="C180" s="52" t="n"/>
      <c r="D180" s="52" t="n"/>
      <c r="E180" s="52" t="n"/>
      <c r="F180" s="52" t="n"/>
      <c r="G180" s="52" t="n"/>
      <c r="H180" s="52" t="n"/>
      <c r="I180" s="52" t="n"/>
      <c r="J180" s="50" t="n"/>
    </row>
    <row r="181" ht="30" customHeight="1">
      <c r="A181" s="80">
        <f>"Discipline : "&amp;IFERROR(IF(INDEX(Registre!$P$2:$P$1999,IF($L$178=0,-1,$L$178))&amp;""&lt;&gt;"",INDEX(Registre!$P$2:$P$1999,IF($L$178=0,-1,$L$178))&amp;"",TRIM(MID(SUBSTITUTE(INDEX(Registre!$B$2:$B$1999,IF($L$178=0,-1,$L$178)),"-",REPT(" ",100)),201,100))),"")</f>
        <v/>
      </c>
      <c r="B181" s="52" t="n"/>
      <c r="C181" s="52" t="n"/>
      <c r="D181" s="52" t="n"/>
      <c r="E181" s="50" t="n"/>
      <c r="F181" s="81" t="inlineStr">
        <is>
          <t>RFI No:</t>
        </is>
      </c>
      <c r="G181" s="82">
        <f>IFERROR(INDEX('Impression groupée'!$B$4:$B$103,MATCH(9,'Impression groupée'!$F$4:$F$103,0)),"")</f>
        <v/>
      </c>
      <c r="H181" s="52" t="n"/>
      <c r="I181" s="52" t="n"/>
      <c r="J181" s="50" t="n"/>
    </row>
    <row r="182" ht="30" customHeight="1">
      <c r="A182" s="80">
        <f>"Date d'inspection : "&amp;IFERROR(RIGHT("0"&amp;DAY(INDEX(Registre!$D$2:$D$1999,IF($L$178=0,-1,$L$178))),2)&amp;"/"&amp;RIGHT("0"&amp;MONTH(INDEX(Registre!$D$2:$D$1999,IF($L$178=0,-1,$L$178))),2)&amp;"/"&amp;YEAR(INDEX(Registre!$D$2:$D$1999,IF($L$178=0,-1,$L$178))),IFERROR(INDEX(Registre!$D$2:$D$1999,IF($L$178=0,-1,$L$178))&amp;"",""))</f>
        <v/>
      </c>
      <c r="B182" s="52" t="n"/>
      <c r="C182" s="52" t="n"/>
      <c r="D182" s="52" t="n"/>
      <c r="E182" s="52" t="n"/>
      <c r="F182" s="52" t="n"/>
      <c r="G182" s="52" t="n"/>
      <c r="H182" s="52" t="n"/>
      <c r="I182" s="52" t="n"/>
      <c r="J182" s="50" t="n"/>
      <c r="L182" s="31" t="inlineStr">
        <is>
          <t>◀ Choisissez le RFI dans la case « RFI nº » (liste déroulante)</t>
        </is>
      </c>
    </row>
    <row r="183" ht="30" customHeight="1">
      <c r="A183" s="80">
        <f>"Lieu : "&amp;IF(IFERROR(INDEX(Registre!$Q$2:$Q$1999,IF($L$178=0,-1,$L$178))&amp;"","")&lt;&gt;"",IFERROR(INDEX(Registre!$Q$2:$Q$1999,IF($L$178=0,-1,$L$178))&amp;"",""),IFERROR(INDEX(Registre!$E$2:$E$1999,IF($L$178=0,-1,$L$178))&amp;"",""))</f>
        <v/>
      </c>
      <c r="B183" s="52" t="n"/>
      <c r="C183" s="52" t="n"/>
      <c r="D183" s="52" t="n"/>
      <c r="E183" s="52" t="n"/>
      <c r="F183" s="52" t="n"/>
      <c r="G183" s="52" t="n"/>
      <c r="H183" s="52" t="n"/>
      <c r="I183" s="52" t="n"/>
      <c r="J183" s="50" t="n"/>
    </row>
    <row r="184" ht="30" customHeight="1">
      <c r="A184" s="67" t="inlineStr">
        <is>
          <t>Heure de réception</t>
        </is>
      </c>
      <c r="B184" s="56" t="n"/>
      <c r="C184" s="80" t="inlineStr">
        <is>
          <t>CPECC  QA/QC</t>
        </is>
      </c>
      <c r="D184" s="52" t="n"/>
      <c r="E184" s="52" t="n"/>
      <c r="F184" s="50" t="n"/>
      <c r="G184" s="80" t="inlineStr">
        <is>
          <t>GTFT  QA/QC</t>
        </is>
      </c>
      <c r="H184" s="52" t="n"/>
      <c r="I184" s="52" t="n"/>
      <c r="J184" s="50" t="n"/>
    </row>
    <row r="185" ht="30" customHeight="1">
      <c r="A185" s="57" t="n"/>
      <c r="B185" s="58" t="n"/>
      <c r="C185" s="80" t="inlineStr">
        <is>
          <t>Nom/Date :</t>
        </is>
      </c>
      <c r="D185" s="52" t="n"/>
      <c r="E185" s="52" t="n"/>
      <c r="F185" s="50" t="n"/>
      <c r="G185" s="80" t="inlineStr">
        <is>
          <t>Nom/Date :</t>
        </is>
      </c>
      <c r="H185" s="52" t="n"/>
      <c r="I185" s="52" t="n"/>
      <c r="J185" s="50" t="n"/>
    </row>
    <row r="186" ht="30" customHeight="1">
      <c r="A186" s="67" t="inlineStr">
        <is>
          <t>Item No.</t>
        </is>
      </c>
      <c r="B186" s="67" t="inlineStr">
        <is>
          <t>heure</t>
        </is>
      </c>
      <c r="C186" s="67" t="inlineStr">
        <is>
          <t>Description de l'inspection</t>
        </is>
      </c>
      <c r="D186" s="56" t="n"/>
      <c r="E186" s="67" t="inlineStr">
        <is>
          <t>Point d'inspection</t>
        </is>
      </c>
      <c r="F186" s="52" t="n"/>
      <c r="G186" s="52" t="n"/>
      <c r="H186" s="52" t="n"/>
      <c r="I186" s="52" t="n"/>
      <c r="J186" s="50" t="n"/>
    </row>
    <row r="187" ht="30" customHeight="1">
      <c r="A187" s="103" t="n"/>
      <c r="B187" s="103" t="n"/>
      <c r="C187" s="60" t="n"/>
      <c r="D187" s="61" t="n"/>
      <c r="E187" s="67" t="inlineStr">
        <is>
          <t>C3</t>
        </is>
      </c>
      <c r="F187" s="50" t="n"/>
      <c r="G187" s="67" t="inlineStr">
        <is>
          <t>C1</t>
        </is>
      </c>
      <c r="H187" s="67" t="inlineStr">
        <is>
          <t>CA</t>
        </is>
      </c>
      <c r="I187" s="67" t="inlineStr">
        <is>
          <t>TPI1</t>
        </is>
      </c>
      <c r="J187" s="67" t="inlineStr">
        <is>
          <t>TPI2</t>
        </is>
      </c>
    </row>
    <row r="188" ht="30" customHeight="1">
      <c r="A188" s="104" t="n"/>
      <c r="B188" s="104" t="n"/>
      <c r="C188" s="57" t="n"/>
      <c r="D188" s="58" t="n"/>
      <c r="E188" s="67" t="inlineStr">
        <is>
          <t>CST</t>
        </is>
      </c>
      <c r="F188" s="67" t="inlineStr">
        <is>
          <t>QCI</t>
        </is>
      </c>
      <c r="G188" s="104" t="n"/>
      <c r="H188" s="104" t="n"/>
      <c r="I188" s="104" t="n"/>
      <c r="J188" s="104" t="n"/>
    </row>
    <row r="189" ht="45" customHeight="1">
      <c r="A189" s="93">
        <f>IFERROR(INDEX(Registre!$R$2:$R$1999,IF($L$178=0,-1,$L$178))&amp;"","")</f>
        <v/>
      </c>
      <c r="B189" s="93">
        <f>IFERROR(IF(ISNUMBER(INDEX(Registre!$S$2:$S$1999,IF($L$178=0,-1,$L$178))),RIGHT("0"&amp;HOUR(INDEX(Registre!$S$2:$S$1999,IF($L$178=0,-1,$L$178))),2)&amp;":"&amp;RIGHT("0"&amp;MINUTE(INDEX(Registre!$S$2:$S$1999,IF($L$178=0,-1,$L$178))),2),INDEX(Registre!$S$2:$S$1999,IF($L$178=0,-1,$L$178))&amp;""),"")</f>
        <v/>
      </c>
      <c r="C189" s="90">
        <f>IF(IFERROR(INDEX(Registre!$T$2:$T$1999,IF($L$178=0,-1,$L$178))&amp;"","")&lt;&gt;"",IFERROR(INDEX(Registre!$T$2:$T$1999,IF($L$178=0,-1,$L$178))&amp;"",""),IFERROR(INDEX(Registre!$G$2:$G$1999,IF($L$178=0,-1,$L$178))&amp;"",""))</f>
        <v/>
      </c>
      <c r="D189" s="50" t="n"/>
      <c r="E189" s="67">
        <f>IFERROR(INDEX(Registre!$U$2:$U$1999,IF($L$178=0,-1,$L$178))&amp;"","")</f>
        <v/>
      </c>
      <c r="F189" s="67">
        <f>IFERROR(INDEX(Registre!$V$2:$V$1999,IF($L$178=0,-1,$L$178))&amp;"","")</f>
        <v/>
      </c>
      <c r="G189" s="67">
        <f>IFERROR(INDEX(Registre!$W$2:$W$1999,IF($L$178=0,-1,$L$178))&amp;"","")</f>
        <v/>
      </c>
      <c r="H189" s="67">
        <f>IFERROR(INDEX(Registre!$X$2:$X$1999,IF($L$178=0,-1,$L$178))&amp;"","")</f>
        <v/>
      </c>
      <c r="I189" s="67">
        <f>IFERROR(INDEX(Registre!$Y$2:$Y$1999,IF($L$178=0,-1,$L$178))&amp;"","")</f>
        <v/>
      </c>
      <c r="J189" s="67">
        <f>IFERROR(INDEX(Registre!$Z$2:$Z$1999,IF($L$178=0,-1,$L$178))&amp;"","")</f>
        <v/>
      </c>
    </row>
    <row r="190" ht="30" customHeight="1">
      <c r="A190" s="85" t="inlineStr">
        <is>
          <t>CONCLUSION DE L'INSPECTION</t>
        </is>
      </c>
      <c r="B190" s="52" t="n"/>
      <c r="C190" s="52" t="n"/>
      <c r="D190" s="52" t="n"/>
      <c r="E190" s="52" t="n"/>
      <c r="F190" s="52" t="n"/>
      <c r="G190" s="52" t="n"/>
      <c r="H190" s="52" t="n"/>
      <c r="I190" s="52" t="n"/>
      <c r="J190" s="50" t="n"/>
    </row>
    <row r="191" ht="20.1" customHeight="1">
      <c r="A191" s="51" t="n"/>
      <c r="B191" s="52" t="n"/>
      <c r="C191" s="52" t="n"/>
      <c r="D191" s="52" t="n"/>
      <c r="E191" s="52" t="n"/>
      <c r="F191" s="52" t="n"/>
      <c r="G191" s="52" t="n"/>
      <c r="H191" s="52" t="n"/>
      <c r="I191" s="52" t="n"/>
      <c r="J191" s="50" t="n"/>
    </row>
    <row r="192" ht="30" customHeight="1">
      <c r="A192" s="80">
        <f>IF(IFERROR(INDEX(Registre!$N$2:$N$1999,IF($L$178=0,-1,$L$178))&amp;"","")="Accepté","☒","☐")&amp;"  Approuvé"</f>
        <v/>
      </c>
      <c r="B192" s="52" t="n"/>
      <c r="C192" s="50" t="n"/>
      <c r="D192" s="80">
        <f>IF(IFERROR(INDEX(Registre!$N$2:$N$1999,IF($L$178=0,-1,$L$178))&amp;"","")="Approuvé avec commentaires","☒","☐")&amp;"  Approuvé avec commentaires"</f>
        <v/>
      </c>
      <c r="E192" s="52" t="n"/>
      <c r="F192" s="52" t="n"/>
      <c r="G192" s="50" t="n"/>
      <c r="H192" s="80">
        <f>IF(IFERROR(INDEX(Registre!$N$2:$N$1999,IF($L$178=0,-1,$L$178))&amp;"","")="Rejeté","☒","☐")&amp;"  Rejeté"</f>
        <v/>
      </c>
      <c r="I192" s="52" t="n"/>
      <c r="J192" s="50" t="n"/>
    </row>
    <row r="193" ht="387.95" customHeight="1">
      <c r="A193" s="54">
        <f>"Remarques : "&amp;IFERROR(INDEX(Registre!$O$2:$O$1999,IF($L$178=0,-1,$L$178))&amp;"","")</f>
        <v/>
      </c>
      <c r="B193" s="52" t="n"/>
      <c r="C193" s="52" t="n"/>
      <c r="D193" s="52" t="n"/>
      <c r="E193" s="52" t="n"/>
      <c r="F193" s="52" t="n"/>
      <c r="G193" s="52" t="n"/>
      <c r="H193" s="52" t="n"/>
      <c r="I193" s="52" t="n"/>
      <c r="J193" s="50" t="n"/>
    </row>
    <row r="194" ht="24.95" customHeight="1">
      <c r="A194" s="80" t="inlineStr">
        <is>
          <t>APPROBATION</t>
        </is>
      </c>
      <c r="B194" s="56" t="n"/>
      <c r="C194" s="67" t="inlineStr">
        <is>
          <t>C3</t>
        </is>
      </c>
      <c r="D194" s="52" t="n"/>
      <c r="E194" s="52" t="n"/>
      <c r="F194" s="50" t="n"/>
      <c r="G194" s="67" t="inlineStr">
        <is>
          <t>C1</t>
        </is>
      </c>
      <c r="H194" s="56" t="n"/>
      <c r="I194" s="67" t="inlineStr">
        <is>
          <t>CA</t>
        </is>
      </c>
      <c r="J194" s="56" t="n"/>
    </row>
    <row r="195" ht="24.95" customHeight="1">
      <c r="A195" s="57" t="n"/>
      <c r="B195" s="58" t="n"/>
      <c r="C195" s="67" t="inlineStr">
        <is>
          <t>CST</t>
        </is>
      </c>
      <c r="D195" s="50" t="n"/>
      <c r="E195" s="67" t="inlineStr">
        <is>
          <t>QCI</t>
        </is>
      </c>
      <c r="F195" s="50" t="n"/>
      <c r="G195" s="57" t="n"/>
      <c r="H195" s="58" t="n"/>
      <c r="I195" s="57" t="n"/>
      <c r="J195" s="58" t="n"/>
    </row>
    <row r="196" ht="24.95" customHeight="1">
      <c r="A196" s="90" t="inlineStr">
        <is>
          <t>Nom</t>
        </is>
      </c>
      <c r="B196" s="50" t="n"/>
      <c r="C196" s="90" t="n"/>
      <c r="D196" s="50" t="n"/>
      <c r="E196" s="90" t="n"/>
      <c r="F196" s="50" t="n"/>
      <c r="G196" s="90" t="n"/>
      <c r="H196" s="50" t="n"/>
      <c r="I196" s="90" t="n"/>
      <c r="J196" s="50" t="n"/>
    </row>
    <row r="197" ht="24.95" customHeight="1">
      <c r="A197" s="90" t="inlineStr">
        <is>
          <t>Signature</t>
        </is>
      </c>
      <c r="B197" s="50" t="n"/>
      <c r="C197" s="90" t="n"/>
      <c r="D197" s="50" t="n"/>
      <c r="E197" s="90" t="n"/>
      <c r="F197" s="50" t="n"/>
      <c r="G197" s="90" t="n"/>
      <c r="H197" s="50" t="n"/>
      <c r="I197" s="90" t="n"/>
      <c r="J197" s="50" t="n"/>
    </row>
    <row r="198" ht="24.95" customHeight="1">
      <c r="A198" s="90" t="inlineStr">
        <is>
          <t>Date</t>
        </is>
      </c>
      <c r="B198" s="50" t="n"/>
      <c r="C198" s="90" t="n"/>
      <c r="D198" s="50" t="n"/>
      <c r="E198" s="90" t="n"/>
      <c r="F198" s="50" t="n"/>
      <c r="G198" s="90" t="n"/>
      <c r="H198" s="50" t="n"/>
      <c r="I198" s="90" t="n"/>
      <c r="J198" s="50" t="n"/>
    </row>
    <row r="199" ht="24.95" customHeight="1">
      <c r="A199" s="49" t="n"/>
      <c r="B199" s="56" t="n"/>
      <c r="C199" s="67">
        <f>Paramètres!$C$2</f>
        <v/>
      </c>
      <c r="D199" s="101" t="n"/>
      <c r="E199" s="101" t="n"/>
      <c r="F199" s="101" t="n"/>
      <c r="G199" s="101" t="n"/>
      <c r="H199" s="56" t="n"/>
      <c r="I199" s="55">
        <f>Paramètres!$D$2</f>
        <v/>
      </c>
      <c r="J199" s="50" t="n"/>
      <c r="L199" s="29" t="inlineStr">
        <is>
          <t>Calcul (ne pas modifier) – ligne registre :</t>
        </is>
      </c>
    </row>
    <row r="200" ht="24.95" customHeight="1">
      <c r="A200" s="60" t="n"/>
      <c r="B200" s="61" t="n"/>
      <c r="C200" s="60" t="n"/>
      <c r="H200" s="61" t="n"/>
      <c r="I200" s="55">
        <f>"Date: "&amp;Paramètres!$E$2</f>
        <v/>
      </c>
      <c r="J200" s="50" t="n"/>
      <c r="L200" s="30">
        <f>IFERROR(MATCH($G$203,Registre!$B$2:$B$1999,0),0)</f>
        <v/>
      </c>
    </row>
    <row r="201" ht="24.95" customHeight="1">
      <c r="A201" s="57" t="n"/>
      <c r="B201" s="58" t="n"/>
      <c r="C201" s="57" t="n"/>
      <c r="D201" s="102" t="n"/>
      <c r="E201" s="102" t="n"/>
      <c r="F201" s="102" t="n"/>
      <c r="G201" s="102" t="n"/>
      <c r="H201" s="58" t="n"/>
      <c r="I201" s="55" t="inlineStr">
        <is>
          <t>Page 1/1</t>
        </is>
      </c>
      <c r="J201" s="50" t="n"/>
    </row>
    <row r="202" ht="27.95" customHeight="1">
      <c r="A202" s="67" t="inlineStr">
        <is>
          <t>Demande d’inspection ( RFI )</t>
        </is>
      </c>
      <c r="B202" s="52" t="n"/>
      <c r="C202" s="52" t="n"/>
      <c r="D202" s="52" t="n"/>
      <c r="E202" s="52" t="n"/>
      <c r="F202" s="52" t="n"/>
      <c r="G202" s="52" t="n"/>
      <c r="H202" s="52" t="n"/>
      <c r="I202" s="52" t="n"/>
      <c r="J202" s="50" t="n"/>
    </row>
    <row r="203" ht="30" customHeight="1">
      <c r="A203" s="80">
        <f>"Discipline : "&amp;IFERROR(IF(INDEX(Registre!$P$2:$P$1999,IF($L$200=0,-1,$L$200))&amp;""&lt;&gt;"",INDEX(Registre!$P$2:$P$1999,IF($L$200=0,-1,$L$200))&amp;"",TRIM(MID(SUBSTITUTE(INDEX(Registre!$B$2:$B$1999,IF($L$200=0,-1,$L$200)),"-",REPT(" ",100)),201,100))),"")</f>
        <v/>
      </c>
      <c r="B203" s="52" t="n"/>
      <c r="C203" s="52" t="n"/>
      <c r="D203" s="52" t="n"/>
      <c r="E203" s="50" t="n"/>
      <c r="F203" s="81" t="inlineStr">
        <is>
          <t>RFI No:</t>
        </is>
      </c>
      <c r="G203" s="82">
        <f>IFERROR(INDEX('Impression groupée'!$B$4:$B$103,MATCH(10,'Impression groupée'!$F$4:$F$103,0)),"")</f>
        <v/>
      </c>
      <c r="H203" s="52" t="n"/>
      <c r="I203" s="52" t="n"/>
      <c r="J203" s="50" t="n"/>
    </row>
    <row r="204" ht="30" customHeight="1">
      <c r="A204" s="80">
        <f>"Date d'inspection : "&amp;IFERROR(RIGHT("0"&amp;DAY(INDEX(Registre!$D$2:$D$1999,IF($L$200=0,-1,$L$200))),2)&amp;"/"&amp;RIGHT("0"&amp;MONTH(INDEX(Registre!$D$2:$D$1999,IF($L$200=0,-1,$L$200))),2)&amp;"/"&amp;YEAR(INDEX(Registre!$D$2:$D$1999,IF($L$200=0,-1,$L$200))),IFERROR(INDEX(Registre!$D$2:$D$1999,IF($L$200=0,-1,$L$200))&amp;"",""))</f>
        <v/>
      </c>
      <c r="B204" s="52" t="n"/>
      <c r="C204" s="52" t="n"/>
      <c r="D204" s="52" t="n"/>
      <c r="E204" s="52" t="n"/>
      <c r="F204" s="52" t="n"/>
      <c r="G204" s="52" t="n"/>
      <c r="H204" s="52" t="n"/>
      <c r="I204" s="52" t="n"/>
      <c r="J204" s="50" t="n"/>
      <c r="L204" s="31" t="inlineStr">
        <is>
          <t>◀ Choisissez le RFI dans la case « RFI nº » (liste déroulante)</t>
        </is>
      </c>
    </row>
    <row r="205" ht="30" customHeight="1">
      <c r="A205" s="80">
        <f>"Lieu : "&amp;IF(IFERROR(INDEX(Registre!$Q$2:$Q$1999,IF($L$200=0,-1,$L$200))&amp;"","")&lt;&gt;"",IFERROR(INDEX(Registre!$Q$2:$Q$1999,IF($L$200=0,-1,$L$200))&amp;"",""),IFERROR(INDEX(Registre!$E$2:$E$1999,IF($L$200=0,-1,$L$200))&amp;"",""))</f>
        <v/>
      </c>
      <c r="B205" s="52" t="n"/>
      <c r="C205" s="52" t="n"/>
      <c r="D205" s="52" t="n"/>
      <c r="E205" s="52" t="n"/>
      <c r="F205" s="52" t="n"/>
      <c r="G205" s="52" t="n"/>
      <c r="H205" s="52" t="n"/>
      <c r="I205" s="52" t="n"/>
      <c r="J205" s="50" t="n"/>
    </row>
    <row r="206" ht="30" customHeight="1">
      <c r="A206" s="67" t="inlineStr">
        <is>
          <t>Heure de réception</t>
        </is>
      </c>
      <c r="B206" s="56" t="n"/>
      <c r="C206" s="80" t="inlineStr">
        <is>
          <t>CPECC  QA/QC</t>
        </is>
      </c>
      <c r="D206" s="52" t="n"/>
      <c r="E206" s="52" t="n"/>
      <c r="F206" s="50" t="n"/>
      <c r="G206" s="80" t="inlineStr">
        <is>
          <t>GTFT  QA/QC</t>
        </is>
      </c>
      <c r="H206" s="52" t="n"/>
      <c r="I206" s="52" t="n"/>
      <c r="J206" s="50" t="n"/>
    </row>
    <row r="207" ht="30" customHeight="1">
      <c r="A207" s="57" t="n"/>
      <c r="B207" s="58" t="n"/>
      <c r="C207" s="80" t="inlineStr">
        <is>
          <t>Nom/Date :</t>
        </is>
      </c>
      <c r="D207" s="52" t="n"/>
      <c r="E207" s="52" t="n"/>
      <c r="F207" s="50" t="n"/>
      <c r="G207" s="80" t="inlineStr">
        <is>
          <t>Nom/Date :</t>
        </is>
      </c>
      <c r="H207" s="52" t="n"/>
      <c r="I207" s="52" t="n"/>
      <c r="J207" s="50" t="n"/>
    </row>
    <row r="208" ht="30" customHeight="1">
      <c r="A208" s="67" t="inlineStr">
        <is>
          <t>Item No.</t>
        </is>
      </c>
      <c r="B208" s="67" t="inlineStr">
        <is>
          <t>heure</t>
        </is>
      </c>
      <c r="C208" s="67" t="inlineStr">
        <is>
          <t>Description de l'inspection</t>
        </is>
      </c>
      <c r="D208" s="56" t="n"/>
      <c r="E208" s="67" t="inlineStr">
        <is>
          <t>Point d'inspection</t>
        </is>
      </c>
      <c r="F208" s="52" t="n"/>
      <c r="G208" s="52" t="n"/>
      <c r="H208" s="52" t="n"/>
      <c r="I208" s="52" t="n"/>
      <c r="J208" s="50" t="n"/>
    </row>
    <row r="209" ht="30" customHeight="1">
      <c r="A209" s="103" t="n"/>
      <c r="B209" s="103" t="n"/>
      <c r="C209" s="60" t="n"/>
      <c r="D209" s="61" t="n"/>
      <c r="E209" s="67" t="inlineStr">
        <is>
          <t>C3</t>
        </is>
      </c>
      <c r="F209" s="50" t="n"/>
      <c r="G209" s="67" t="inlineStr">
        <is>
          <t>C1</t>
        </is>
      </c>
      <c r="H209" s="67" t="inlineStr">
        <is>
          <t>CA</t>
        </is>
      </c>
      <c r="I209" s="67" t="inlineStr">
        <is>
          <t>TPI1</t>
        </is>
      </c>
      <c r="J209" s="67" t="inlineStr">
        <is>
          <t>TPI2</t>
        </is>
      </c>
    </row>
    <row r="210" ht="30" customHeight="1">
      <c r="A210" s="104" t="n"/>
      <c r="B210" s="104" t="n"/>
      <c r="C210" s="57" t="n"/>
      <c r="D210" s="58" t="n"/>
      <c r="E210" s="67" t="inlineStr">
        <is>
          <t>CST</t>
        </is>
      </c>
      <c r="F210" s="67" t="inlineStr">
        <is>
          <t>QCI</t>
        </is>
      </c>
      <c r="G210" s="104" t="n"/>
      <c r="H210" s="104" t="n"/>
      <c r="I210" s="104" t="n"/>
      <c r="J210" s="104" t="n"/>
    </row>
    <row r="211" ht="45" customHeight="1">
      <c r="A211" s="93">
        <f>IFERROR(INDEX(Registre!$R$2:$R$1999,IF($L$200=0,-1,$L$200))&amp;"","")</f>
        <v/>
      </c>
      <c r="B211" s="93">
        <f>IFERROR(IF(ISNUMBER(INDEX(Registre!$S$2:$S$1999,IF($L$200=0,-1,$L$200))),RIGHT("0"&amp;HOUR(INDEX(Registre!$S$2:$S$1999,IF($L$200=0,-1,$L$200))),2)&amp;":"&amp;RIGHT("0"&amp;MINUTE(INDEX(Registre!$S$2:$S$1999,IF($L$200=0,-1,$L$200))),2),INDEX(Registre!$S$2:$S$1999,IF($L$200=0,-1,$L$200))&amp;""),"")</f>
        <v/>
      </c>
      <c r="C211" s="90">
        <f>IF(IFERROR(INDEX(Registre!$T$2:$T$1999,IF($L$200=0,-1,$L$200))&amp;"","")&lt;&gt;"",IFERROR(INDEX(Registre!$T$2:$T$1999,IF($L$200=0,-1,$L$200))&amp;"",""),IFERROR(INDEX(Registre!$G$2:$G$1999,IF($L$200=0,-1,$L$200))&amp;"",""))</f>
        <v/>
      </c>
      <c r="D211" s="50" t="n"/>
      <c r="E211" s="67">
        <f>IFERROR(INDEX(Registre!$U$2:$U$1999,IF($L$200=0,-1,$L$200))&amp;"","")</f>
        <v/>
      </c>
      <c r="F211" s="67">
        <f>IFERROR(INDEX(Registre!$V$2:$V$1999,IF($L$200=0,-1,$L$200))&amp;"","")</f>
        <v/>
      </c>
      <c r="G211" s="67">
        <f>IFERROR(INDEX(Registre!$W$2:$W$1999,IF($L$200=0,-1,$L$200))&amp;"","")</f>
        <v/>
      </c>
      <c r="H211" s="67">
        <f>IFERROR(INDEX(Registre!$X$2:$X$1999,IF($L$200=0,-1,$L$200))&amp;"","")</f>
        <v/>
      </c>
      <c r="I211" s="67">
        <f>IFERROR(INDEX(Registre!$Y$2:$Y$1999,IF($L$200=0,-1,$L$200))&amp;"","")</f>
        <v/>
      </c>
      <c r="J211" s="67">
        <f>IFERROR(INDEX(Registre!$Z$2:$Z$1999,IF($L$200=0,-1,$L$200))&amp;"","")</f>
        <v/>
      </c>
    </row>
    <row r="212" ht="30" customHeight="1">
      <c r="A212" s="85" t="inlineStr">
        <is>
          <t>CONCLUSION DE L'INSPECTION</t>
        </is>
      </c>
      <c r="B212" s="52" t="n"/>
      <c r="C212" s="52" t="n"/>
      <c r="D212" s="52" t="n"/>
      <c r="E212" s="52" t="n"/>
      <c r="F212" s="52" t="n"/>
      <c r="G212" s="52" t="n"/>
      <c r="H212" s="52" t="n"/>
      <c r="I212" s="52" t="n"/>
      <c r="J212" s="50" t="n"/>
    </row>
    <row r="213" ht="20.1" customHeight="1">
      <c r="A213" s="51" t="n"/>
      <c r="B213" s="52" t="n"/>
      <c r="C213" s="52" t="n"/>
      <c r="D213" s="52" t="n"/>
      <c r="E213" s="52" t="n"/>
      <c r="F213" s="52" t="n"/>
      <c r="G213" s="52" t="n"/>
      <c r="H213" s="52" t="n"/>
      <c r="I213" s="52" t="n"/>
      <c r="J213" s="50" t="n"/>
    </row>
    <row r="214" ht="30" customHeight="1">
      <c r="A214" s="80">
        <f>IF(IFERROR(INDEX(Registre!$N$2:$N$1999,IF($L$200=0,-1,$L$200))&amp;"","")="Accepté","☒","☐")&amp;"  Approuvé"</f>
        <v/>
      </c>
      <c r="B214" s="52" t="n"/>
      <c r="C214" s="50" t="n"/>
      <c r="D214" s="80">
        <f>IF(IFERROR(INDEX(Registre!$N$2:$N$1999,IF($L$200=0,-1,$L$200))&amp;"","")="Approuvé avec commentaires","☒","☐")&amp;"  Approuvé avec commentaires"</f>
        <v/>
      </c>
      <c r="E214" s="52" t="n"/>
      <c r="F214" s="52" t="n"/>
      <c r="G214" s="50" t="n"/>
      <c r="H214" s="80">
        <f>IF(IFERROR(INDEX(Registre!$N$2:$N$1999,IF($L$200=0,-1,$L$200))&amp;"","")="Rejeté","☒","☐")&amp;"  Rejeté"</f>
        <v/>
      </c>
      <c r="I214" s="52" t="n"/>
      <c r="J214" s="50" t="n"/>
    </row>
    <row r="215" ht="387.95" customHeight="1">
      <c r="A215" s="54">
        <f>"Remarques : "&amp;IFERROR(INDEX(Registre!$O$2:$O$1999,IF($L$200=0,-1,$L$200))&amp;"","")</f>
        <v/>
      </c>
      <c r="B215" s="52" t="n"/>
      <c r="C215" s="52" t="n"/>
      <c r="D215" s="52" t="n"/>
      <c r="E215" s="52" t="n"/>
      <c r="F215" s="52" t="n"/>
      <c r="G215" s="52" t="n"/>
      <c r="H215" s="52" t="n"/>
      <c r="I215" s="52" t="n"/>
      <c r="J215" s="50" t="n"/>
    </row>
    <row r="216" ht="24.95" customHeight="1">
      <c r="A216" s="80" t="inlineStr">
        <is>
          <t>APPROBATION</t>
        </is>
      </c>
      <c r="B216" s="56" t="n"/>
      <c r="C216" s="67" t="inlineStr">
        <is>
          <t>C3</t>
        </is>
      </c>
      <c r="D216" s="52" t="n"/>
      <c r="E216" s="52" t="n"/>
      <c r="F216" s="50" t="n"/>
      <c r="G216" s="67" t="inlineStr">
        <is>
          <t>C1</t>
        </is>
      </c>
      <c r="H216" s="56" t="n"/>
      <c r="I216" s="67" t="inlineStr">
        <is>
          <t>CA</t>
        </is>
      </c>
      <c r="J216" s="56" t="n"/>
    </row>
    <row r="217" ht="24.95" customHeight="1">
      <c r="A217" s="57" t="n"/>
      <c r="B217" s="58" t="n"/>
      <c r="C217" s="67" t="inlineStr">
        <is>
          <t>CST</t>
        </is>
      </c>
      <c r="D217" s="50" t="n"/>
      <c r="E217" s="67" t="inlineStr">
        <is>
          <t>QCI</t>
        </is>
      </c>
      <c r="F217" s="50" t="n"/>
      <c r="G217" s="57" t="n"/>
      <c r="H217" s="58" t="n"/>
      <c r="I217" s="57" t="n"/>
      <c r="J217" s="58" t="n"/>
    </row>
    <row r="218" ht="24.95" customHeight="1">
      <c r="A218" s="90" t="inlineStr">
        <is>
          <t>Nom</t>
        </is>
      </c>
      <c r="B218" s="50" t="n"/>
      <c r="C218" s="90" t="n"/>
      <c r="D218" s="50" t="n"/>
      <c r="E218" s="90" t="n"/>
      <c r="F218" s="50" t="n"/>
      <c r="G218" s="90" t="n"/>
      <c r="H218" s="50" t="n"/>
      <c r="I218" s="90" t="n"/>
      <c r="J218" s="50" t="n"/>
    </row>
    <row r="219" ht="24.95" customHeight="1">
      <c r="A219" s="90" t="inlineStr">
        <is>
          <t>Signature</t>
        </is>
      </c>
      <c r="B219" s="50" t="n"/>
      <c r="C219" s="90" t="n"/>
      <c r="D219" s="50" t="n"/>
      <c r="E219" s="90" t="n"/>
      <c r="F219" s="50" t="n"/>
      <c r="G219" s="90" t="n"/>
      <c r="H219" s="50" t="n"/>
      <c r="I219" s="90" t="n"/>
      <c r="J219" s="50" t="n"/>
    </row>
    <row r="220" ht="24.95" customHeight="1">
      <c r="A220" s="90" t="inlineStr">
        <is>
          <t>Date</t>
        </is>
      </c>
      <c r="B220" s="50" t="n"/>
      <c r="C220" s="90" t="n"/>
      <c r="D220" s="50" t="n"/>
      <c r="E220" s="90" t="n"/>
      <c r="F220" s="50" t="n"/>
      <c r="G220" s="90" t="n"/>
      <c r="H220" s="50" t="n"/>
      <c r="I220" s="90" t="n"/>
      <c r="J220" s="50" t="n"/>
    </row>
    <row r="221" ht="24.95" customHeight="1">
      <c r="A221" s="49" t="n"/>
      <c r="B221" s="56" t="n"/>
      <c r="C221" s="67">
        <f>Paramètres!$C$2</f>
        <v/>
      </c>
      <c r="D221" s="101" t="n"/>
      <c r="E221" s="101" t="n"/>
      <c r="F221" s="101" t="n"/>
      <c r="G221" s="101" t="n"/>
      <c r="H221" s="56" t="n"/>
      <c r="I221" s="55">
        <f>Paramètres!$D$2</f>
        <v/>
      </c>
      <c r="J221" s="50" t="n"/>
      <c r="L221" s="29" t="inlineStr">
        <is>
          <t>Calcul (ne pas modifier) – ligne registre :</t>
        </is>
      </c>
    </row>
    <row r="222" ht="24.95" customHeight="1">
      <c r="A222" s="60" t="n"/>
      <c r="B222" s="61" t="n"/>
      <c r="C222" s="60" t="n"/>
      <c r="H222" s="61" t="n"/>
      <c r="I222" s="55">
        <f>"Date: "&amp;Paramètres!$E$2</f>
        <v/>
      </c>
      <c r="J222" s="50" t="n"/>
      <c r="L222" s="30">
        <f>IFERROR(MATCH($G$225,Registre!$B$2:$B$1999,0),0)</f>
        <v/>
      </c>
    </row>
    <row r="223" ht="24.95" customHeight="1">
      <c r="A223" s="57" t="n"/>
      <c r="B223" s="58" t="n"/>
      <c r="C223" s="57" t="n"/>
      <c r="D223" s="102" t="n"/>
      <c r="E223" s="102" t="n"/>
      <c r="F223" s="102" t="n"/>
      <c r="G223" s="102" t="n"/>
      <c r="H223" s="58" t="n"/>
      <c r="I223" s="55" t="inlineStr">
        <is>
          <t>Page 1/1</t>
        </is>
      </c>
      <c r="J223" s="50" t="n"/>
    </row>
    <row r="224" ht="27.95" customHeight="1">
      <c r="A224" s="67" t="inlineStr">
        <is>
          <t>Demande d’inspection ( RFI )</t>
        </is>
      </c>
      <c r="B224" s="52" t="n"/>
      <c r="C224" s="52" t="n"/>
      <c r="D224" s="52" t="n"/>
      <c r="E224" s="52" t="n"/>
      <c r="F224" s="52" t="n"/>
      <c r="G224" s="52" t="n"/>
      <c r="H224" s="52" t="n"/>
      <c r="I224" s="52" t="n"/>
      <c r="J224" s="50" t="n"/>
    </row>
    <row r="225" ht="30" customHeight="1">
      <c r="A225" s="80">
        <f>"Discipline : "&amp;IFERROR(IF(INDEX(Registre!$P$2:$P$1999,IF($L$222=0,-1,$L$222))&amp;""&lt;&gt;"",INDEX(Registre!$P$2:$P$1999,IF($L$222=0,-1,$L$222))&amp;"",TRIM(MID(SUBSTITUTE(INDEX(Registre!$B$2:$B$1999,IF($L$222=0,-1,$L$222)),"-",REPT(" ",100)),201,100))),"")</f>
        <v/>
      </c>
      <c r="B225" s="52" t="n"/>
      <c r="C225" s="52" t="n"/>
      <c r="D225" s="52" t="n"/>
      <c r="E225" s="50" t="n"/>
      <c r="F225" s="81" t="inlineStr">
        <is>
          <t>RFI No:</t>
        </is>
      </c>
      <c r="G225" s="82">
        <f>IFERROR(INDEX('Impression groupée'!$B$4:$B$103,MATCH(11,'Impression groupée'!$F$4:$F$103,0)),"")</f>
        <v/>
      </c>
      <c r="H225" s="52" t="n"/>
      <c r="I225" s="52" t="n"/>
      <c r="J225" s="50" t="n"/>
    </row>
    <row r="226" ht="30" customHeight="1">
      <c r="A226" s="80">
        <f>"Date d'inspection : "&amp;IFERROR(RIGHT("0"&amp;DAY(INDEX(Registre!$D$2:$D$1999,IF($L$222=0,-1,$L$222))),2)&amp;"/"&amp;RIGHT("0"&amp;MONTH(INDEX(Registre!$D$2:$D$1999,IF($L$222=0,-1,$L$222))),2)&amp;"/"&amp;YEAR(INDEX(Registre!$D$2:$D$1999,IF($L$222=0,-1,$L$222))),IFERROR(INDEX(Registre!$D$2:$D$1999,IF($L$222=0,-1,$L$222))&amp;"",""))</f>
        <v/>
      </c>
      <c r="B226" s="52" t="n"/>
      <c r="C226" s="52" t="n"/>
      <c r="D226" s="52" t="n"/>
      <c r="E226" s="52" t="n"/>
      <c r="F226" s="52" t="n"/>
      <c r="G226" s="52" t="n"/>
      <c r="H226" s="52" t="n"/>
      <c r="I226" s="52" t="n"/>
      <c r="J226" s="50" t="n"/>
      <c r="L226" s="31" t="inlineStr">
        <is>
          <t>◀ Choisissez le RFI dans la case « RFI nº » (liste déroulante)</t>
        </is>
      </c>
    </row>
    <row r="227" ht="30" customHeight="1">
      <c r="A227" s="80">
        <f>"Lieu : "&amp;IF(IFERROR(INDEX(Registre!$Q$2:$Q$1999,IF($L$222=0,-1,$L$222))&amp;"","")&lt;&gt;"",IFERROR(INDEX(Registre!$Q$2:$Q$1999,IF($L$222=0,-1,$L$222))&amp;"",""),IFERROR(INDEX(Registre!$E$2:$E$1999,IF($L$222=0,-1,$L$222))&amp;"",""))</f>
        <v/>
      </c>
      <c r="B227" s="52" t="n"/>
      <c r="C227" s="52" t="n"/>
      <c r="D227" s="52" t="n"/>
      <c r="E227" s="52" t="n"/>
      <c r="F227" s="52" t="n"/>
      <c r="G227" s="52" t="n"/>
      <c r="H227" s="52" t="n"/>
      <c r="I227" s="52" t="n"/>
      <c r="J227" s="50" t="n"/>
    </row>
    <row r="228" ht="30" customHeight="1">
      <c r="A228" s="67" t="inlineStr">
        <is>
          <t>Heure de réception</t>
        </is>
      </c>
      <c r="B228" s="56" t="n"/>
      <c r="C228" s="80" t="inlineStr">
        <is>
          <t>CPECC  QA/QC</t>
        </is>
      </c>
      <c r="D228" s="52" t="n"/>
      <c r="E228" s="52" t="n"/>
      <c r="F228" s="50" t="n"/>
      <c r="G228" s="80" t="inlineStr">
        <is>
          <t>GTFT  QA/QC</t>
        </is>
      </c>
      <c r="H228" s="52" t="n"/>
      <c r="I228" s="52" t="n"/>
      <c r="J228" s="50" t="n"/>
    </row>
    <row r="229" ht="30" customHeight="1">
      <c r="A229" s="57" t="n"/>
      <c r="B229" s="58" t="n"/>
      <c r="C229" s="80" t="inlineStr">
        <is>
          <t>Nom/Date :</t>
        </is>
      </c>
      <c r="D229" s="52" t="n"/>
      <c r="E229" s="52" t="n"/>
      <c r="F229" s="50" t="n"/>
      <c r="G229" s="80" t="inlineStr">
        <is>
          <t>Nom/Date :</t>
        </is>
      </c>
      <c r="H229" s="52" t="n"/>
      <c r="I229" s="52" t="n"/>
      <c r="J229" s="50" t="n"/>
    </row>
    <row r="230" ht="30" customHeight="1">
      <c r="A230" s="67" t="inlineStr">
        <is>
          <t>Item No.</t>
        </is>
      </c>
      <c r="B230" s="67" t="inlineStr">
        <is>
          <t>heure</t>
        </is>
      </c>
      <c r="C230" s="67" t="inlineStr">
        <is>
          <t>Description de l'inspection</t>
        </is>
      </c>
      <c r="D230" s="56" t="n"/>
      <c r="E230" s="67" t="inlineStr">
        <is>
          <t>Point d'inspection</t>
        </is>
      </c>
      <c r="F230" s="52" t="n"/>
      <c r="G230" s="52" t="n"/>
      <c r="H230" s="52" t="n"/>
      <c r="I230" s="52" t="n"/>
      <c r="J230" s="50" t="n"/>
    </row>
    <row r="231" ht="30" customHeight="1">
      <c r="A231" s="103" t="n"/>
      <c r="B231" s="103" t="n"/>
      <c r="C231" s="60" t="n"/>
      <c r="D231" s="61" t="n"/>
      <c r="E231" s="67" t="inlineStr">
        <is>
          <t>C3</t>
        </is>
      </c>
      <c r="F231" s="50" t="n"/>
      <c r="G231" s="67" t="inlineStr">
        <is>
          <t>C1</t>
        </is>
      </c>
      <c r="H231" s="67" t="inlineStr">
        <is>
          <t>CA</t>
        </is>
      </c>
      <c r="I231" s="67" t="inlineStr">
        <is>
          <t>TPI1</t>
        </is>
      </c>
      <c r="J231" s="67" t="inlineStr">
        <is>
          <t>TPI2</t>
        </is>
      </c>
    </row>
    <row r="232" ht="30" customHeight="1">
      <c r="A232" s="104" t="n"/>
      <c r="B232" s="104" t="n"/>
      <c r="C232" s="57" t="n"/>
      <c r="D232" s="58" t="n"/>
      <c r="E232" s="67" t="inlineStr">
        <is>
          <t>CST</t>
        </is>
      </c>
      <c r="F232" s="67" t="inlineStr">
        <is>
          <t>QCI</t>
        </is>
      </c>
      <c r="G232" s="104" t="n"/>
      <c r="H232" s="104" t="n"/>
      <c r="I232" s="104" t="n"/>
      <c r="J232" s="104" t="n"/>
    </row>
    <row r="233" ht="45" customHeight="1">
      <c r="A233" s="93">
        <f>IFERROR(INDEX(Registre!$R$2:$R$1999,IF($L$222=0,-1,$L$222))&amp;"","")</f>
        <v/>
      </c>
      <c r="B233" s="93">
        <f>IFERROR(IF(ISNUMBER(INDEX(Registre!$S$2:$S$1999,IF($L$222=0,-1,$L$222))),RIGHT("0"&amp;HOUR(INDEX(Registre!$S$2:$S$1999,IF($L$222=0,-1,$L$222))),2)&amp;":"&amp;RIGHT("0"&amp;MINUTE(INDEX(Registre!$S$2:$S$1999,IF($L$222=0,-1,$L$222))),2),INDEX(Registre!$S$2:$S$1999,IF($L$222=0,-1,$L$222))&amp;""),"")</f>
        <v/>
      </c>
      <c r="C233" s="90">
        <f>IF(IFERROR(INDEX(Registre!$T$2:$T$1999,IF($L$222=0,-1,$L$222))&amp;"","")&lt;&gt;"",IFERROR(INDEX(Registre!$T$2:$T$1999,IF($L$222=0,-1,$L$222))&amp;"",""),IFERROR(INDEX(Registre!$G$2:$G$1999,IF($L$222=0,-1,$L$222))&amp;"",""))</f>
        <v/>
      </c>
      <c r="D233" s="50" t="n"/>
      <c r="E233" s="67">
        <f>IFERROR(INDEX(Registre!$U$2:$U$1999,IF($L$222=0,-1,$L$222))&amp;"","")</f>
        <v/>
      </c>
      <c r="F233" s="67">
        <f>IFERROR(INDEX(Registre!$V$2:$V$1999,IF($L$222=0,-1,$L$222))&amp;"","")</f>
        <v/>
      </c>
      <c r="G233" s="67">
        <f>IFERROR(INDEX(Registre!$W$2:$W$1999,IF($L$222=0,-1,$L$222))&amp;"","")</f>
        <v/>
      </c>
      <c r="H233" s="67">
        <f>IFERROR(INDEX(Registre!$X$2:$X$1999,IF($L$222=0,-1,$L$222))&amp;"","")</f>
        <v/>
      </c>
      <c r="I233" s="67">
        <f>IFERROR(INDEX(Registre!$Y$2:$Y$1999,IF($L$222=0,-1,$L$222))&amp;"","")</f>
        <v/>
      </c>
      <c r="J233" s="67">
        <f>IFERROR(INDEX(Registre!$Z$2:$Z$1999,IF($L$222=0,-1,$L$222))&amp;"","")</f>
        <v/>
      </c>
    </row>
    <row r="234" ht="30" customHeight="1">
      <c r="A234" s="85" t="inlineStr">
        <is>
          <t>CONCLUSION DE L'INSPECTION</t>
        </is>
      </c>
      <c r="B234" s="52" t="n"/>
      <c r="C234" s="52" t="n"/>
      <c r="D234" s="52" t="n"/>
      <c r="E234" s="52" t="n"/>
      <c r="F234" s="52" t="n"/>
      <c r="G234" s="52" t="n"/>
      <c r="H234" s="52" t="n"/>
      <c r="I234" s="52" t="n"/>
      <c r="J234" s="50" t="n"/>
    </row>
    <row r="235" ht="20.1" customHeight="1">
      <c r="A235" s="51" t="n"/>
      <c r="B235" s="52" t="n"/>
      <c r="C235" s="52" t="n"/>
      <c r="D235" s="52" t="n"/>
      <c r="E235" s="52" t="n"/>
      <c r="F235" s="52" t="n"/>
      <c r="G235" s="52" t="n"/>
      <c r="H235" s="52" t="n"/>
      <c r="I235" s="52" t="n"/>
      <c r="J235" s="50" t="n"/>
    </row>
    <row r="236" ht="30" customHeight="1">
      <c r="A236" s="80">
        <f>IF(IFERROR(INDEX(Registre!$N$2:$N$1999,IF($L$222=0,-1,$L$222))&amp;"","")="Accepté","☒","☐")&amp;"  Approuvé"</f>
        <v/>
      </c>
      <c r="B236" s="52" t="n"/>
      <c r="C236" s="50" t="n"/>
      <c r="D236" s="80">
        <f>IF(IFERROR(INDEX(Registre!$N$2:$N$1999,IF($L$222=0,-1,$L$222))&amp;"","")="Approuvé avec commentaires","☒","☐")&amp;"  Approuvé avec commentaires"</f>
        <v/>
      </c>
      <c r="E236" s="52" t="n"/>
      <c r="F236" s="52" t="n"/>
      <c r="G236" s="50" t="n"/>
      <c r="H236" s="80">
        <f>IF(IFERROR(INDEX(Registre!$N$2:$N$1999,IF($L$222=0,-1,$L$222))&amp;"","")="Rejeté","☒","☐")&amp;"  Rejeté"</f>
        <v/>
      </c>
      <c r="I236" s="52" t="n"/>
      <c r="J236" s="50" t="n"/>
    </row>
    <row r="237" ht="387.95" customHeight="1">
      <c r="A237" s="54">
        <f>"Remarques : "&amp;IFERROR(INDEX(Registre!$O$2:$O$1999,IF($L$222=0,-1,$L$222))&amp;"","")</f>
        <v/>
      </c>
      <c r="B237" s="52" t="n"/>
      <c r="C237" s="52" t="n"/>
      <c r="D237" s="52" t="n"/>
      <c r="E237" s="52" t="n"/>
      <c r="F237" s="52" t="n"/>
      <c r="G237" s="52" t="n"/>
      <c r="H237" s="52" t="n"/>
      <c r="I237" s="52" t="n"/>
      <c r="J237" s="50" t="n"/>
    </row>
    <row r="238" ht="24.95" customHeight="1">
      <c r="A238" s="80" t="inlineStr">
        <is>
          <t>APPROBATION</t>
        </is>
      </c>
      <c r="B238" s="56" t="n"/>
      <c r="C238" s="67" t="inlineStr">
        <is>
          <t>C3</t>
        </is>
      </c>
      <c r="D238" s="52" t="n"/>
      <c r="E238" s="52" t="n"/>
      <c r="F238" s="50" t="n"/>
      <c r="G238" s="67" t="inlineStr">
        <is>
          <t>C1</t>
        </is>
      </c>
      <c r="H238" s="56" t="n"/>
      <c r="I238" s="67" t="inlineStr">
        <is>
          <t>CA</t>
        </is>
      </c>
      <c r="J238" s="56" t="n"/>
    </row>
    <row r="239" ht="24.95" customHeight="1">
      <c r="A239" s="57" t="n"/>
      <c r="B239" s="58" t="n"/>
      <c r="C239" s="67" t="inlineStr">
        <is>
          <t>CST</t>
        </is>
      </c>
      <c r="D239" s="50" t="n"/>
      <c r="E239" s="67" t="inlineStr">
        <is>
          <t>QCI</t>
        </is>
      </c>
      <c r="F239" s="50" t="n"/>
      <c r="G239" s="57" t="n"/>
      <c r="H239" s="58" t="n"/>
      <c r="I239" s="57" t="n"/>
      <c r="J239" s="58" t="n"/>
    </row>
    <row r="240" ht="24.95" customHeight="1">
      <c r="A240" s="90" t="inlineStr">
        <is>
          <t>Nom</t>
        </is>
      </c>
      <c r="B240" s="50" t="n"/>
      <c r="C240" s="90" t="n"/>
      <c r="D240" s="50" t="n"/>
      <c r="E240" s="90" t="n"/>
      <c r="F240" s="50" t="n"/>
      <c r="G240" s="90" t="n"/>
      <c r="H240" s="50" t="n"/>
      <c r="I240" s="90" t="n"/>
      <c r="J240" s="50" t="n"/>
    </row>
    <row r="241" ht="24.95" customHeight="1">
      <c r="A241" s="90" t="inlineStr">
        <is>
          <t>Signature</t>
        </is>
      </c>
      <c r="B241" s="50" t="n"/>
      <c r="C241" s="90" t="n"/>
      <c r="D241" s="50" t="n"/>
      <c r="E241" s="90" t="n"/>
      <c r="F241" s="50" t="n"/>
      <c r="G241" s="90" t="n"/>
      <c r="H241" s="50" t="n"/>
      <c r="I241" s="90" t="n"/>
      <c r="J241" s="50" t="n"/>
    </row>
    <row r="242" ht="24.95" customHeight="1">
      <c r="A242" s="90" t="inlineStr">
        <is>
          <t>Date</t>
        </is>
      </c>
      <c r="B242" s="50" t="n"/>
      <c r="C242" s="90" t="n"/>
      <c r="D242" s="50" t="n"/>
      <c r="E242" s="90" t="n"/>
      <c r="F242" s="50" t="n"/>
      <c r="G242" s="90" t="n"/>
      <c r="H242" s="50" t="n"/>
      <c r="I242" s="90" t="n"/>
      <c r="J242" s="50" t="n"/>
    </row>
    <row r="243" ht="24.95" customHeight="1">
      <c r="A243" s="49" t="n"/>
      <c r="B243" s="56" t="n"/>
      <c r="C243" s="67">
        <f>Paramètres!$C$2</f>
        <v/>
      </c>
      <c r="D243" s="101" t="n"/>
      <c r="E243" s="101" t="n"/>
      <c r="F243" s="101" t="n"/>
      <c r="G243" s="101" t="n"/>
      <c r="H243" s="56" t="n"/>
      <c r="I243" s="55">
        <f>Paramètres!$D$2</f>
        <v/>
      </c>
      <c r="J243" s="50" t="n"/>
      <c r="L243" s="29" t="inlineStr">
        <is>
          <t>Calcul (ne pas modifier) – ligne registre :</t>
        </is>
      </c>
    </row>
    <row r="244" ht="24.95" customHeight="1">
      <c r="A244" s="60" t="n"/>
      <c r="B244" s="61" t="n"/>
      <c r="C244" s="60" t="n"/>
      <c r="H244" s="61" t="n"/>
      <c r="I244" s="55">
        <f>"Date: "&amp;Paramètres!$E$2</f>
        <v/>
      </c>
      <c r="J244" s="50" t="n"/>
      <c r="L244" s="30">
        <f>IFERROR(MATCH($G$247,Registre!$B$2:$B$1999,0),0)</f>
        <v/>
      </c>
    </row>
    <row r="245" ht="24.95" customHeight="1">
      <c r="A245" s="57" t="n"/>
      <c r="B245" s="58" t="n"/>
      <c r="C245" s="57" t="n"/>
      <c r="D245" s="102" t="n"/>
      <c r="E245" s="102" t="n"/>
      <c r="F245" s="102" t="n"/>
      <c r="G245" s="102" t="n"/>
      <c r="H245" s="58" t="n"/>
      <c r="I245" s="55" t="inlineStr">
        <is>
          <t>Page 1/1</t>
        </is>
      </c>
      <c r="J245" s="50" t="n"/>
    </row>
    <row r="246" ht="27.95" customHeight="1">
      <c r="A246" s="67" t="inlineStr">
        <is>
          <t>Demande d’inspection ( RFI )</t>
        </is>
      </c>
      <c r="B246" s="52" t="n"/>
      <c r="C246" s="52" t="n"/>
      <c r="D246" s="52" t="n"/>
      <c r="E246" s="52" t="n"/>
      <c r="F246" s="52" t="n"/>
      <c r="G246" s="52" t="n"/>
      <c r="H246" s="52" t="n"/>
      <c r="I246" s="52" t="n"/>
      <c r="J246" s="50" t="n"/>
    </row>
    <row r="247" ht="30" customHeight="1">
      <c r="A247" s="80">
        <f>"Discipline : "&amp;IFERROR(IF(INDEX(Registre!$P$2:$P$1999,IF($L$244=0,-1,$L$244))&amp;""&lt;&gt;"",INDEX(Registre!$P$2:$P$1999,IF($L$244=0,-1,$L$244))&amp;"",TRIM(MID(SUBSTITUTE(INDEX(Registre!$B$2:$B$1999,IF($L$244=0,-1,$L$244)),"-",REPT(" ",100)),201,100))),"")</f>
        <v/>
      </c>
      <c r="B247" s="52" t="n"/>
      <c r="C247" s="52" t="n"/>
      <c r="D247" s="52" t="n"/>
      <c r="E247" s="50" t="n"/>
      <c r="F247" s="81" t="inlineStr">
        <is>
          <t>RFI No:</t>
        </is>
      </c>
      <c r="G247" s="82">
        <f>IFERROR(INDEX('Impression groupée'!$B$4:$B$103,MATCH(12,'Impression groupée'!$F$4:$F$103,0)),"")</f>
        <v/>
      </c>
      <c r="H247" s="52" t="n"/>
      <c r="I247" s="52" t="n"/>
      <c r="J247" s="50" t="n"/>
    </row>
    <row r="248" ht="30" customHeight="1">
      <c r="A248" s="80">
        <f>"Date d'inspection : "&amp;IFERROR(RIGHT("0"&amp;DAY(INDEX(Registre!$D$2:$D$1999,IF($L$244=0,-1,$L$244))),2)&amp;"/"&amp;RIGHT("0"&amp;MONTH(INDEX(Registre!$D$2:$D$1999,IF($L$244=0,-1,$L$244))),2)&amp;"/"&amp;YEAR(INDEX(Registre!$D$2:$D$1999,IF($L$244=0,-1,$L$244))),IFERROR(INDEX(Registre!$D$2:$D$1999,IF($L$244=0,-1,$L$244))&amp;"",""))</f>
        <v/>
      </c>
      <c r="B248" s="52" t="n"/>
      <c r="C248" s="52" t="n"/>
      <c r="D248" s="52" t="n"/>
      <c r="E248" s="52" t="n"/>
      <c r="F248" s="52" t="n"/>
      <c r="G248" s="52" t="n"/>
      <c r="H248" s="52" t="n"/>
      <c r="I248" s="52" t="n"/>
      <c r="J248" s="50" t="n"/>
      <c r="L248" s="31" t="inlineStr">
        <is>
          <t>◀ Choisissez le RFI dans la case « RFI nº » (liste déroulante)</t>
        </is>
      </c>
    </row>
    <row r="249" ht="30" customHeight="1">
      <c r="A249" s="80">
        <f>"Lieu : "&amp;IF(IFERROR(INDEX(Registre!$Q$2:$Q$1999,IF($L$244=0,-1,$L$244))&amp;"","")&lt;&gt;"",IFERROR(INDEX(Registre!$Q$2:$Q$1999,IF($L$244=0,-1,$L$244))&amp;"",""),IFERROR(INDEX(Registre!$E$2:$E$1999,IF($L$244=0,-1,$L$244))&amp;"",""))</f>
        <v/>
      </c>
      <c r="B249" s="52" t="n"/>
      <c r="C249" s="52" t="n"/>
      <c r="D249" s="52" t="n"/>
      <c r="E249" s="52" t="n"/>
      <c r="F249" s="52" t="n"/>
      <c r="G249" s="52" t="n"/>
      <c r="H249" s="52" t="n"/>
      <c r="I249" s="52" t="n"/>
      <c r="J249" s="50" t="n"/>
    </row>
    <row r="250" ht="30" customHeight="1">
      <c r="A250" s="67" t="inlineStr">
        <is>
          <t>Heure de réception</t>
        </is>
      </c>
      <c r="B250" s="56" t="n"/>
      <c r="C250" s="80" t="inlineStr">
        <is>
          <t>CPECC  QA/QC</t>
        </is>
      </c>
      <c r="D250" s="52" t="n"/>
      <c r="E250" s="52" t="n"/>
      <c r="F250" s="50" t="n"/>
      <c r="G250" s="80" t="inlineStr">
        <is>
          <t>GTFT  QA/QC</t>
        </is>
      </c>
      <c r="H250" s="52" t="n"/>
      <c r="I250" s="52" t="n"/>
      <c r="J250" s="50" t="n"/>
    </row>
    <row r="251" ht="30" customHeight="1">
      <c r="A251" s="57" t="n"/>
      <c r="B251" s="58" t="n"/>
      <c r="C251" s="80" t="inlineStr">
        <is>
          <t>Nom/Date :</t>
        </is>
      </c>
      <c r="D251" s="52" t="n"/>
      <c r="E251" s="52" t="n"/>
      <c r="F251" s="50" t="n"/>
      <c r="G251" s="80" t="inlineStr">
        <is>
          <t>Nom/Date :</t>
        </is>
      </c>
      <c r="H251" s="52" t="n"/>
      <c r="I251" s="52" t="n"/>
      <c r="J251" s="50" t="n"/>
    </row>
    <row r="252" ht="30" customHeight="1">
      <c r="A252" s="67" t="inlineStr">
        <is>
          <t>Item No.</t>
        </is>
      </c>
      <c r="B252" s="67" t="inlineStr">
        <is>
          <t>heure</t>
        </is>
      </c>
      <c r="C252" s="67" t="inlineStr">
        <is>
          <t>Description de l'inspection</t>
        </is>
      </c>
      <c r="D252" s="56" t="n"/>
      <c r="E252" s="67" t="inlineStr">
        <is>
          <t>Point d'inspection</t>
        </is>
      </c>
      <c r="F252" s="52" t="n"/>
      <c r="G252" s="52" t="n"/>
      <c r="H252" s="52" t="n"/>
      <c r="I252" s="52" t="n"/>
      <c r="J252" s="50" t="n"/>
    </row>
    <row r="253" ht="30" customHeight="1">
      <c r="A253" s="103" t="n"/>
      <c r="B253" s="103" t="n"/>
      <c r="C253" s="60" t="n"/>
      <c r="D253" s="61" t="n"/>
      <c r="E253" s="67" t="inlineStr">
        <is>
          <t>C3</t>
        </is>
      </c>
      <c r="F253" s="50" t="n"/>
      <c r="G253" s="67" t="inlineStr">
        <is>
          <t>C1</t>
        </is>
      </c>
      <c r="H253" s="67" t="inlineStr">
        <is>
          <t>CA</t>
        </is>
      </c>
      <c r="I253" s="67" t="inlineStr">
        <is>
          <t>TPI1</t>
        </is>
      </c>
      <c r="J253" s="67" t="inlineStr">
        <is>
          <t>TPI2</t>
        </is>
      </c>
    </row>
    <row r="254" ht="30" customHeight="1">
      <c r="A254" s="104" t="n"/>
      <c r="B254" s="104" t="n"/>
      <c r="C254" s="57" t="n"/>
      <c r="D254" s="58" t="n"/>
      <c r="E254" s="67" t="inlineStr">
        <is>
          <t>CST</t>
        </is>
      </c>
      <c r="F254" s="67" t="inlineStr">
        <is>
          <t>QCI</t>
        </is>
      </c>
      <c r="G254" s="104" t="n"/>
      <c r="H254" s="104" t="n"/>
      <c r="I254" s="104" t="n"/>
      <c r="J254" s="104" t="n"/>
    </row>
    <row r="255" ht="45" customHeight="1">
      <c r="A255" s="93">
        <f>IFERROR(INDEX(Registre!$R$2:$R$1999,IF($L$244=0,-1,$L$244))&amp;"","")</f>
        <v/>
      </c>
      <c r="B255" s="93">
        <f>IFERROR(IF(ISNUMBER(INDEX(Registre!$S$2:$S$1999,IF($L$244=0,-1,$L$244))),RIGHT("0"&amp;HOUR(INDEX(Registre!$S$2:$S$1999,IF($L$244=0,-1,$L$244))),2)&amp;":"&amp;RIGHT("0"&amp;MINUTE(INDEX(Registre!$S$2:$S$1999,IF($L$244=0,-1,$L$244))),2),INDEX(Registre!$S$2:$S$1999,IF($L$244=0,-1,$L$244))&amp;""),"")</f>
        <v/>
      </c>
      <c r="C255" s="90">
        <f>IF(IFERROR(INDEX(Registre!$T$2:$T$1999,IF($L$244=0,-1,$L$244))&amp;"","")&lt;&gt;"",IFERROR(INDEX(Registre!$T$2:$T$1999,IF($L$244=0,-1,$L$244))&amp;"",""),IFERROR(INDEX(Registre!$G$2:$G$1999,IF($L$244=0,-1,$L$244))&amp;"",""))</f>
        <v/>
      </c>
      <c r="D255" s="50" t="n"/>
      <c r="E255" s="67">
        <f>IFERROR(INDEX(Registre!$U$2:$U$1999,IF($L$244=0,-1,$L$244))&amp;"","")</f>
        <v/>
      </c>
      <c r="F255" s="67">
        <f>IFERROR(INDEX(Registre!$V$2:$V$1999,IF($L$244=0,-1,$L$244))&amp;"","")</f>
        <v/>
      </c>
      <c r="G255" s="67">
        <f>IFERROR(INDEX(Registre!$W$2:$W$1999,IF($L$244=0,-1,$L$244))&amp;"","")</f>
        <v/>
      </c>
      <c r="H255" s="67">
        <f>IFERROR(INDEX(Registre!$X$2:$X$1999,IF($L$244=0,-1,$L$244))&amp;"","")</f>
        <v/>
      </c>
      <c r="I255" s="67">
        <f>IFERROR(INDEX(Registre!$Y$2:$Y$1999,IF($L$244=0,-1,$L$244))&amp;"","")</f>
        <v/>
      </c>
      <c r="J255" s="67">
        <f>IFERROR(INDEX(Registre!$Z$2:$Z$1999,IF($L$244=0,-1,$L$244))&amp;"","")</f>
        <v/>
      </c>
    </row>
    <row r="256" ht="30" customHeight="1">
      <c r="A256" s="85" t="inlineStr">
        <is>
          <t>CONCLUSION DE L'INSPECTION</t>
        </is>
      </c>
      <c r="B256" s="52" t="n"/>
      <c r="C256" s="52" t="n"/>
      <c r="D256" s="52" t="n"/>
      <c r="E256" s="52" t="n"/>
      <c r="F256" s="52" t="n"/>
      <c r="G256" s="52" t="n"/>
      <c r="H256" s="52" t="n"/>
      <c r="I256" s="52" t="n"/>
      <c r="J256" s="50" t="n"/>
    </row>
    <row r="257" ht="20.1" customHeight="1">
      <c r="A257" s="51" t="n"/>
      <c r="B257" s="52" t="n"/>
      <c r="C257" s="52" t="n"/>
      <c r="D257" s="52" t="n"/>
      <c r="E257" s="52" t="n"/>
      <c r="F257" s="52" t="n"/>
      <c r="G257" s="52" t="n"/>
      <c r="H257" s="52" t="n"/>
      <c r="I257" s="52" t="n"/>
      <c r="J257" s="50" t="n"/>
    </row>
    <row r="258" ht="30" customHeight="1">
      <c r="A258" s="80">
        <f>IF(IFERROR(INDEX(Registre!$N$2:$N$1999,IF($L$244=0,-1,$L$244))&amp;"","")="Accepté","☒","☐")&amp;"  Approuvé"</f>
        <v/>
      </c>
      <c r="B258" s="52" t="n"/>
      <c r="C258" s="50" t="n"/>
      <c r="D258" s="80">
        <f>IF(IFERROR(INDEX(Registre!$N$2:$N$1999,IF($L$244=0,-1,$L$244))&amp;"","")="Approuvé avec commentaires","☒","☐")&amp;"  Approuvé avec commentaires"</f>
        <v/>
      </c>
      <c r="E258" s="52" t="n"/>
      <c r="F258" s="52" t="n"/>
      <c r="G258" s="50" t="n"/>
      <c r="H258" s="80">
        <f>IF(IFERROR(INDEX(Registre!$N$2:$N$1999,IF($L$244=0,-1,$L$244))&amp;"","")="Rejeté","☒","☐")&amp;"  Rejeté"</f>
        <v/>
      </c>
      <c r="I258" s="52" t="n"/>
      <c r="J258" s="50" t="n"/>
    </row>
    <row r="259" ht="387.95" customHeight="1">
      <c r="A259" s="54">
        <f>"Remarques : "&amp;IFERROR(INDEX(Registre!$O$2:$O$1999,IF($L$244=0,-1,$L$244))&amp;"","")</f>
        <v/>
      </c>
      <c r="B259" s="52" t="n"/>
      <c r="C259" s="52" t="n"/>
      <c r="D259" s="52" t="n"/>
      <c r="E259" s="52" t="n"/>
      <c r="F259" s="52" t="n"/>
      <c r="G259" s="52" t="n"/>
      <c r="H259" s="52" t="n"/>
      <c r="I259" s="52" t="n"/>
      <c r="J259" s="50" t="n"/>
    </row>
    <row r="260" ht="24.95" customHeight="1">
      <c r="A260" s="80" t="inlineStr">
        <is>
          <t>APPROBATION</t>
        </is>
      </c>
      <c r="B260" s="56" t="n"/>
      <c r="C260" s="67" t="inlineStr">
        <is>
          <t>C3</t>
        </is>
      </c>
      <c r="D260" s="52" t="n"/>
      <c r="E260" s="52" t="n"/>
      <c r="F260" s="50" t="n"/>
      <c r="G260" s="67" t="inlineStr">
        <is>
          <t>C1</t>
        </is>
      </c>
      <c r="H260" s="56" t="n"/>
      <c r="I260" s="67" t="inlineStr">
        <is>
          <t>CA</t>
        </is>
      </c>
      <c r="J260" s="56" t="n"/>
    </row>
    <row r="261" ht="24.95" customHeight="1">
      <c r="A261" s="57" t="n"/>
      <c r="B261" s="58" t="n"/>
      <c r="C261" s="67" t="inlineStr">
        <is>
          <t>CST</t>
        </is>
      </c>
      <c r="D261" s="50" t="n"/>
      <c r="E261" s="67" t="inlineStr">
        <is>
          <t>QCI</t>
        </is>
      </c>
      <c r="F261" s="50" t="n"/>
      <c r="G261" s="57" t="n"/>
      <c r="H261" s="58" t="n"/>
      <c r="I261" s="57" t="n"/>
      <c r="J261" s="58" t="n"/>
    </row>
    <row r="262" ht="24.95" customHeight="1">
      <c r="A262" s="90" t="inlineStr">
        <is>
          <t>Nom</t>
        </is>
      </c>
      <c r="B262" s="50" t="n"/>
      <c r="C262" s="90" t="n"/>
      <c r="D262" s="50" t="n"/>
      <c r="E262" s="90" t="n"/>
      <c r="F262" s="50" t="n"/>
      <c r="G262" s="90" t="n"/>
      <c r="H262" s="50" t="n"/>
      <c r="I262" s="90" t="n"/>
      <c r="J262" s="50" t="n"/>
    </row>
    <row r="263" ht="24.95" customHeight="1">
      <c r="A263" s="90" t="inlineStr">
        <is>
          <t>Signature</t>
        </is>
      </c>
      <c r="B263" s="50" t="n"/>
      <c r="C263" s="90" t="n"/>
      <c r="D263" s="50" t="n"/>
      <c r="E263" s="90" t="n"/>
      <c r="F263" s="50" t="n"/>
      <c r="G263" s="90" t="n"/>
      <c r="H263" s="50" t="n"/>
      <c r="I263" s="90" t="n"/>
      <c r="J263" s="50" t="n"/>
    </row>
    <row r="264" ht="24.95" customHeight="1">
      <c r="A264" s="90" t="inlineStr">
        <is>
          <t>Date</t>
        </is>
      </c>
      <c r="B264" s="50" t="n"/>
      <c r="C264" s="90" t="n"/>
      <c r="D264" s="50" t="n"/>
      <c r="E264" s="90" t="n"/>
      <c r="F264" s="50" t="n"/>
      <c r="G264" s="90" t="n"/>
      <c r="H264" s="50" t="n"/>
      <c r="I264" s="90" t="n"/>
      <c r="J264" s="50" t="n"/>
    </row>
    <row r="265" ht="24.95" customHeight="1">
      <c r="A265" s="49" t="n"/>
      <c r="B265" s="56" t="n"/>
      <c r="C265" s="67">
        <f>Paramètres!$C$2</f>
        <v/>
      </c>
      <c r="D265" s="101" t="n"/>
      <c r="E265" s="101" t="n"/>
      <c r="F265" s="101" t="n"/>
      <c r="G265" s="101" t="n"/>
      <c r="H265" s="56" t="n"/>
      <c r="I265" s="55">
        <f>Paramètres!$D$2</f>
        <v/>
      </c>
      <c r="J265" s="50" t="n"/>
      <c r="L265" s="29" t="inlineStr">
        <is>
          <t>Calcul (ne pas modifier) – ligne registre :</t>
        </is>
      </c>
    </row>
    <row r="266" ht="24.95" customHeight="1">
      <c r="A266" s="60" t="n"/>
      <c r="B266" s="61" t="n"/>
      <c r="C266" s="60" t="n"/>
      <c r="H266" s="61" t="n"/>
      <c r="I266" s="55">
        <f>"Date: "&amp;Paramètres!$E$2</f>
        <v/>
      </c>
      <c r="J266" s="50" t="n"/>
      <c r="L266" s="30">
        <f>IFERROR(MATCH($G$269,Registre!$B$2:$B$1999,0),0)</f>
        <v/>
      </c>
    </row>
    <row r="267" ht="24.95" customHeight="1">
      <c r="A267" s="57" t="n"/>
      <c r="B267" s="58" t="n"/>
      <c r="C267" s="57" t="n"/>
      <c r="D267" s="102" t="n"/>
      <c r="E267" s="102" t="n"/>
      <c r="F267" s="102" t="n"/>
      <c r="G267" s="102" t="n"/>
      <c r="H267" s="58" t="n"/>
      <c r="I267" s="55" t="inlineStr">
        <is>
          <t>Page 1/1</t>
        </is>
      </c>
      <c r="J267" s="50" t="n"/>
    </row>
    <row r="268" ht="27.95" customHeight="1">
      <c r="A268" s="67" t="inlineStr">
        <is>
          <t>Demande d’inspection ( RFI )</t>
        </is>
      </c>
      <c r="B268" s="52" t="n"/>
      <c r="C268" s="52" t="n"/>
      <c r="D268" s="52" t="n"/>
      <c r="E268" s="52" t="n"/>
      <c r="F268" s="52" t="n"/>
      <c r="G268" s="52" t="n"/>
      <c r="H268" s="52" t="n"/>
      <c r="I268" s="52" t="n"/>
      <c r="J268" s="50" t="n"/>
    </row>
    <row r="269" ht="30" customHeight="1">
      <c r="A269" s="80">
        <f>"Discipline : "&amp;IFERROR(IF(INDEX(Registre!$P$2:$P$1999,IF($L$266=0,-1,$L$266))&amp;""&lt;&gt;"",INDEX(Registre!$P$2:$P$1999,IF($L$266=0,-1,$L$266))&amp;"",TRIM(MID(SUBSTITUTE(INDEX(Registre!$B$2:$B$1999,IF($L$266=0,-1,$L$266)),"-",REPT(" ",100)),201,100))),"")</f>
        <v/>
      </c>
      <c r="B269" s="52" t="n"/>
      <c r="C269" s="52" t="n"/>
      <c r="D269" s="52" t="n"/>
      <c r="E269" s="50" t="n"/>
      <c r="F269" s="81" t="inlineStr">
        <is>
          <t>RFI No:</t>
        </is>
      </c>
      <c r="G269" s="82">
        <f>IFERROR(INDEX('Impression groupée'!$B$4:$B$103,MATCH(13,'Impression groupée'!$F$4:$F$103,0)),"")</f>
        <v/>
      </c>
      <c r="H269" s="52" t="n"/>
      <c r="I269" s="52" t="n"/>
      <c r="J269" s="50" t="n"/>
    </row>
    <row r="270" ht="30" customHeight="1">
      <c r="A270" s="80">
        <f>"Date d'inspection : "&amp;IFERROR(RIGHT("0"&amp;DAY(INDEX(Registre!$D$2:$D$1999,IF($L$266=0,-1,$L$266))),2)&amp;"/"&amp;RIGHT("0"&amp;MONTH(INDEX(Registre!$D$2:$D$1999,IF($L$266=0,-1,$L$266))),2)&amp;"/"&amp;YEAR(INDEX(Registre!$D$2:$D$1999,IF($L$266=0,-1,$L$266))),IFERROR(INDEX(Registre!$D$2:$D$1999,IF($L$266=0,-1,$L$266))&amp;"",""))</f>
        <v/>
      </c>
      <c r="B270" s="52" t="n"/>
      <c r="C270" s="52" t="n"/>
      <c r="D270" s="52" t="n"/>
      <c r="E270" s="52" t="n"/>
      <c r="F270" s="52" t="n"/>
      <c r="G270" s="52" t="n"/>
      <c r="H270" s="52" t="n"/>
      <c r="I270" s="52" t="n"/>
      <c r="J270" s="50" t="n"/>
      <c r="L270" s="31" t="inlineStr">
        <is>
          <t>◀ Choisissez le RFI dans la case « RFI nº » (liste déroulante)</t>
        </is>
      </c>
    </row>
    <row r="271" ht="30" customHeight="1">
      <c r="A271" s="80">
        <f>"Lieu : "&amp;IF(IFERROR(INDEX(Registre!$Q$2:$Q$1999,IF($L$266=0,-1,$L$266))&amp;"","")&lt;&gt;"",IFERROR(INDEX(Registre!$Q$2:$Q$1999,IF($L$266=0,-1,$L$266))&amp;"",""),IFERROR(INDEX(Registre!$E$2:$E$1999,IF($L$266=0,-1,$L$266))&amp;"",""))</f>
        <v/>
      </c>
      <c r="B271" s="52" t="n"/>
      <c r="C271" s="52" t="n"/>
      <c r="D271" s="52" t="n"/>
      <c r="E271" s="52" t="n"/>
      <c r="F271" s="52" t="n"/>
      <c r="G271" s="52" t="n"/>
      <c r="H271" s="52" t="n"/>
      <c r="I271" s="52" t="n"/>
      <c r="J271" s="50" t="n"/>
    </row>
    <row r="272" ht="30" customHeight="1">
      <c r="A272" s="67" t="inlineStr">
        <is>
          <t>Heure de réception</t>
        </is>
      </c>
      <c r="B272" s="56" t="n"/>
      <c r="C272" s="80" t="inlineStr">
        <is>
          <t>CPECC  QA/QC</t>
        </is>
      </c>
      <c r="D272" s="52" t="n"/>
      <c r="E272" s="52" t="n"/>
      <c r="F272" s="50" t="n"/>
      <c r="G272" s="80" t="inlineStr">
        <is>
          <t>GTFT  QA/QC</t>
        </is>
      </c>
      <c r="H272" s="52" t="n"/>
      <c r="I272" s="52" t="n"/>
      <c r="J272" s="50" t="n"/>
    </row>
    <row r="273" ht="30" customHeight="1">
      <c r="A273" s="57" t="n"/>
      <c r="B273" s="58" t="n"/>
      <c r="C273" s="80" t="inlineStr">
        <is>
          <t>Nom/Date :</t>
        </is>
      </c>
      <c r="D273" s="52" t="n"/>
      <c r="E273" s="52" t="n"/>
      <c r="F273" s="50" t="n"/>
      <c r="G273" s="80" t="inlineStr">
        <is>
          <t>Nom/Date :</t>
        </is>
      </c>
      <c r="H273" s="52" t="n"/>
      <c r="I273" s="52" t="n"/>
      <c r="J273" s="50" t="n"/>
    </row>
    <row r="274" ht="30" customHeight="1">
      <c r="A274" s="67" t="inlineStr">
        <is>
          <t>Item No.</t>
        </is>
      </c>
      <c r="B274" s="67" t="inlineStr">
        <is>
          <t>heure</t>
        </is>
      </c>
      <c r="C274" s="67" t="inlineStr">
        <is>
          <t>Description de l'inspection</t>
        </is>
      </c>
      <c r="D274" s="56" t="n"/>
      <c r="E274" s="67" t="inlineStr">
        <is>
          <t>Point d'inspection</t>
        </is>
      </c>
      <c r="F274" s="52" t="n"/>
      <c r="G274" s="52" t="n"/>
      <c r="H274" s="52" t="n"/>
      <c r="I274" s="52" t="n"/>
      <c r="J274" s="50" t="n"/>
    </row>
    <row r="275" ht="30" customHeight="1">
      <c r="A275" s="103" t="n"/>
      <c r="B275" s="103" t="n"/>
      <c r="C275" s="60" t="n"/>
      <c r="D275" s="61" t="n"/>
      <c r="E275" s="67" t="inlineStr">
        <is>
          <t>C3</t>
        </is>
      </c>
      <c r="F275" s="50" t="n"/>
      <c r="G275" s="67" t="inlineStr">
        <is>
          <t>C1</t>
        </is>
      </c>
      <c r="H275" s="67" t="inlineStr">
        <is>
          <t>CA</t>
        </is>
      </c>
      <c r="I275" s="67" t="inlineStr">
        <is>
          <t>TPI1</t>
        </is>
      </c>
      <c r="J275" s="67" t="inlineStr">
        <is>
          <t>TPI2</t>
        </is>
      </c>
    </row>
    <row r="276" ht="30" customHeight="1">
      <c r="A276" s="104" t="n"/>
      <c r="B276" s="104" t="n"/>
      <c r="C276" s="57" t="n"/>
      <c r="D276" s="58" t="n"/>
      <c r="E276" s="67" t="inlineStr">
        <is>
          <t>CST</t>
        </is>
      </c>
      <c r="F276" s="67" t="inlineStr">
        <is>
          <t>QCI</t>
        </is>
      </c>
      <c r="G276" s="104" t="n"/>
      <c r="H276" s="104" t="n"/>
      <c r="I276" s="104" t="n"/>
      <c r="J276" s="104" t="n"/>
    </row>
    <row r="277" ht="45" customHeight="1">
      <c r="A277" s="93">
        <f>IFERROR(INDEX(Registre!$R$2:$R$1999,IF($L$266=0,-1,$L$266))&amp;"","")</f>
        <v/>
      </c>
      <c r="B277" s="93">
        <f>IFERROR(IF(ISNUMBER(INDEX(Registre!$S$2:$S$1999,IF($L$266=0,-1,$L$266))),RIGHT("0"&amp;HOUR(INDEX(Registre!$S$2:$S$1999,IF($L$266=0,-1,$L$266))),2)&amp;":"&amp;RIGHT("0"&amp;MINUTE(INDEX(Registre!$S$2:$S$1999,IF($L$266=0,-1,$L$266))),2),INDEX(Registre!$S$2:$S$1999,IF($L$266=0,-1,$L$266))&amp;""),"")</f>
        <v/>
      </c>
      <c r="C277" s="90">
        <f>IF(IFERROR(INDEX(Registre!$T$2:$T$1999,IF($L$266=0,-1,$L$266))&amp;"","")&lt;&gt;"",IFERROR(INDEX(Registre!$T$2:$T$1999,IF($L$266=0,-1,$L$266))&amp;"",""),IFERROR(INDEX(Registre!$G$2:$G$1999,IF($L$266=0,-1,$L$266))&amp;"",""))</f>
        <v/>
      </c>
      <c r="D277" s="50" t="n"/>
      <c r="E277" s="67">
        <f>IFERROR(INDEX(Registre!$U$2:$U$1999,IF($L$266=0,-1,$L$266))&amp;"","")</f>
        <v/>
      </c>
      <c r="F277" s="67">
        <f>IFERROR(INDEX(Registre!$V$2:$V$1999,IF($L$266=0,-1,$L$266))&amp;"","")</f>
        <v/>
      </c>
      <c r="G277" s="67">
        <f>IFERROR(INDEX(Registre!$W$2:$W$1999,IF($L$266=0,-1,$L$266))&amp;"","")</f>
        <v/>
      </c>
      <c r="H277" s="67">
        <f>IFERROR(INDEX(Registre!$X$2:$X$1999,IF($L$266=0,-1,$L$266))&amp;"","")</f>
        <v/>
      </c>
      <c r="I277" s="67">
        <f>IFERROR(INDEX(Registre!$Y$2:$Y$1999,IF($L$266=0,-1,$L$266))&amp;"","")</f>
        <v/>
      </c>
      <c r="J277" s="67">
        <f>IFERROR(INDEX(Registre!$Z$2:$Z$1999,IF($L$266=0,-1,$L$266))&amp;"","")</f>
        <v/>
      </c>
    </row>
    <row r="278" ht="30" customHeight="1">
      <c r="A278" s="85" t="inlineStr">
        <is>
          <t>CONCLUSION DE L'INSPECTION</t>
        </is>
      </c>
      <c r="B278" s="52" t="n"/>
      <c r="C278" s="52" t="n"/>
      <c r="D278" s="52" t="n"/>
      <c r="E278" s="52" t="n"/>
      <c r="F278" s="52" t="n"/>
      <c r="G278" s="52" t="n"/>
      <c r="H278" s="52" t="n"/>
      <c r="I278" s="52" t="n"/>
      <c r="J278" s="50" t="n"/>
    </row>
    <row r="279" ht="20.1" customHeight="1">
      <c r="A279" s="51" t="n"/>
      <c r="B279" s="52" t="n"/>
      <c r="C279" s="52" t="n"/>
      <c r="D279" s="52" t="n"/>
      <c r="E279" s="52" t="n"/>
      <c r="F279" s="52" t="n"/>
      <c r="G279" s="52" t="n"/>
      <c r="H279" s="52" t="n"/>
      <c r="I279" s="52" t="n"/>
      <c r="J279" s="50" t="n"/>
    </row>
    <row r="280" ht="30" customHeight="1">
      <c r="A280" s="80">
        <f>IF(IFERROR(INDEX(Registre!$N$2:$N$1999,IF($L$266=0,-1,$L$266))&amp;"","")="Accepté","☒","☐")&amp;"  Approuvé"</f>
        <v/>
      </c>
      <c r="B280" s="52" t="n"/>
      <c r="C280" s="50" t="n"/>
      <c r="D280" s="80">
        <f>IF(IFERROR(INDEX(Registre!$N$2:$N$1999,IF($L$266=0,-1,$L$266))&amp;"","")="Approuvé avec commentaires","☒","☐")&amp;"  Approuvé avec commentaires"</f>
        <v/>
      </c>
      <c r="E280" s="52" t="n"/>
      <c r="F280" s="52" t="n"/>
      <c r="G280" s="50" t="n"/>
      <c r="H280" s="80">
        <f>IF(IFERROR(INDEX(Registre!$N$2:$N$1999,IF($L$266=0,-1,$L$266))&amp;"","")="Rejeté","☒","☐")&amp;"  Rejeté"</f>
        <v/>
      </c>
      <c r="I280" s="52" t="n"/>
      <c r="J280" s="50" t="n"/>
    </row>
    <row r="281" ht="387.95" customHeight="1">
      <c r="A281" s="54">
        <f>"Remarques : "&amp;IFERROR(INDEX(Registre!$O$2:$O$1999,IF($L$266=0,-1,$L$266))&amp;"","")</f>
        <v/>
      </c>
      <c r="B281" s="52" t="n"/>
      <c r="C281" s="52" t="n"/>
      <c r="D281" s="52" t="n"/>
      <c r="E281" s="52" t="n"/>
      <c r="F281" s="52" t="n"/>
      <c r="G281" s="52" t="n"/>
      <c r="H281" s="52" t="n"/>
      <c r="I281" s="52" t="n"/>
      <c r="J281" s="50" t="n"/>
    </row>
    <row r="282" ht="24.95" customHeight="1">
      <c r="A282" s="80" t="inlineStr">
        <is>
          <t>APPROBATION</t>
        </is>
      </c>
      <c r="B282" s="56" t="n"/>
      <c r="C282" s="67" t="inlineStr">
        <is>
          <t>C3</t>
        </is>
      </c>
      <c r="D282" s="52" t="n"/>
      <c r="E282" s="52" t="n"/>
      <c r="F282" s="50" t="n"/>
      <c r="G282" s="67" t="inlineStr">
        <is>
          <t>C1</t>
        </is>
      </c>
      <c r="H282" s="56" t="n"/>
      <c r="I282" s="67" t="inlineStr">
        <is>
          <t>CA</t>
        </is>
      </c>
      <c r="J282" s="56" t="n"/>
    </row>
    <row r="283" ht="24.95" customHeight="1">
      <c r="A283" s="57" t="n"/>
      <c r="B283" s="58" t="n"/>
      <c r="C283" s="67" t="inlineStr">
        <is>
          <t>CST</t>
        </is>
      </c>
      <c r="D283" s="50" t="n"/>
      <c r="E283" s="67" t="inlineStr">
        <is>
          <t>QCI</t>
        </is>
      </c>
      <c r="F283" s="50" t="n"/>
      <c r="G283" s="57" t="n"/>
      <c r="H283" s="58" t="n"/>
      <c r="I283" s="57" t="n"/>
      <c r="J283" s="58" t="n"/>
    </row>
    <row r="284" ht="24.95" customHeight="1">
      <c r="A284" s="90" t="inlineStr">
        <is>
          <t>Nom</t>
        </is>
      </c>
      <c r="B284" s="50" t="n"/>
      <c r="C284" s="90" t="n"/>
      <c r="D284" s="50" t="n"/>
      <c r="E284" s="90" t="n"/>
      <c r="F284" s="50" t="n"/>
      <c r="G284" s="90" t="n"/>
      <c r="H284" s="50" t="n"/>
      <c r="I284" s="90" t="n"/>
      <c r="J284" s="50" t="n"/>
    </row>
    <row r="285" ht="24.95" customHeight="1">
      <c r="A285" s="90" t="inlineStr">
        <is>
          <t>Signature</t>
        </is>
      </c>
      <c r="B285" s="50" t="n"/>
      <c r="C285" s="90" t="n"/>
      <c r="D285" s="50" t="n"/>
      <c r="E285" s="90" t="n"/>
      <c r="F285" s="50" t="n"/>
      <c r="G285" s="90" t="n"/>
      <c r="H285" s="50" t="n"/>
      <c r="I285" s="90" t="n"/>
      <c r="J285" s="50" t="n"/>
    </row>
    <row r="286" ht="24.95" customHeight="1">
      <c r="A286" s="90" t="inlineStr">
        <is>
          <t>Date</t>
        </is>
      </c>
      <c r="B286" s="50" t="n"/>
      <c r="C286" s="90" t="n"/>
      <c r="D286" s="50" t="n"/>
      <c r="E286" s="90" t="n"/>
      <c r="F286" s="50" t="n"/>
      <c r="G286" s="90" t="n"/>
      <c r="H286" s="50" t="n"/>
      <c r="I286" s="90" t="n"/>
      <c r="J286" s="50" t="n"/>
    </row>
    <row r="287" ht="24.95" customHeight="1">
      <c r="A287" s="49" t="n"/>
      <c r="B287" s="56" t="n"/>
      <c r="C287" s="67">
        <f>Paramètres!$C$2</f>
        <v/>
      </c>
      <c r="D287" s="101" t="n"/>
      <c r="E287" s="101" t="n"/>
      <c r="F287" s="101" t="n"/>
      <c r="G287" s="101" t="n"/>
      <c r="H287" s="56" t="n"/>
      <c r="I287" s="55">
        <f>Paramètres!$D$2</f>
        <v/>
      </c>
      <c r="J287" s="50" t="n"/>
      <c r="L287" s="29" t="inlineStr">
        <is>
          <t>Calcul (ne pas modifier) – ligne registre :</t>
        </is>
      </c>
    </row>
    <row r="288" ht="24.95" customHeight="1">
      <c r="A288" s="60" t="n"/>
      <c r="B288" s="61" t="n"/>
      <c r="C288" s="60" t="n"/>
      <c r="H288" s="61" t="n"/>
      <c r="I288" s="55">
        <f>"Date: "&amp;Paramètres!$E$2</f>
        <v/>
      </c>
      <c r="J288" s="50" t="n"/>
      <c r="L288" s="30">
        <f>IFERROR(MATCH($G$291,Registre!$B$2:$B$1999,0),0)</f>
        <v/>
      </c>
    </row>
    <row r="289" ht="24.95" customHeight="1">
      <c r="A289" s="57" t="n"/>
      <c r="B289" s="58" t="n"/>
      <c r="C289" s="57" t="n"/>
      <c r="D289" s="102" t="n"/>
      <c r="E289" s="102" t="n"/>
      <c r="F289" s="102" t="n"/>
      <c r="G289" s="102" t="n"/>
      <c r="H289" s="58" t="n"/>
      <c r="I289" s="55" t="inlineStr">
        <is>
          <t>Page 1/1</t>
        </is>
      </c>
      <c r="J289" s="50" t="n"/>
    </row>
    <row r="290" ht="27.95" customHeight="1">
      <c r="A290" s="67" t="inlineStr">
        <is>
          <t>Demande d’inspection ( RFI )</t>
        </is>
      </c>
      <c r="B290" s="52" t="n"/>
      <c r="C290" s="52" t="n"/>
      <c r="D290" s="52" t="n"/>
      <c r="E290" s="52" t="n"/>
      <c r="F290" s="52" t="n"/>
      <c r="G290" s="52" t="n"/>
      <c r="H290" s="52" t="n"/>
      <c r="I290" s="52" t="n"/>
      <c r="J290" s="50" t="n"/>
    </row>
    <row r="291" ht="30" customHeight="1">
      <c r="A291" s="80">
        <f>"Discipline : "&amp;IFERROR(IF(INDEX(Registre!$P$2:$P$1999,IF($L$288=0,-1,$L$288))&amp;""&lt;&gt;"",INDEX(Registre!$P$2:$P$1999,IF($L$288=0,-1,$L$288))&amp;"",TRIM(MID(SUBSTITUTE(INDEX(Registre!$B$2:$B$1999,IF($L$288=0,-1,$L$288)),"-",REPT(" ",100)),201,100))),"")</f>
        <v/>
      </c>
      <c r="B291" s="52" t="n"/>
      <c r="C291" s="52" t="n"/>
      <c r="D291" s="52" t="n"/>
      <c r="E291" s="50" t="n"/>
      <c r="F291" s="81" t="inlineStr">
        <is>
          <t>RFI No:</t>
        </is>
      </c>
      <c r="G291" s="82">
        <f>IFERROR(INDEX('Impression groupée'!$B$4:$B$103,MATCH(14,'Impression groupée'!$F$4:$F$103,0)),"")</f>
        <v/>
      </c>
      <c r="H291" s="52" t="n"/>
      <c r="I291" s="52" t="n"/>
      <c r="J291" s="50" t="n"/>
    </row>
    <row r="292" ht="30" customHeight="1">
      <c r="A292" s="80">
        <f>"Date d'inspection : "&amp;IFERROR(RIGHT("0"&amp;DAY(INDEX(Registre!$D$2:$D$1999,IF($L$288=0,-1,$L$288))),2)&amp;"/"&amp;RIGHT("0"&amp;MONTH(INDEX(Registre!$D$2:$D$1999,IF($L$288=0,-1,$L$288))),2)&amp;"/"&amp;YEAR(INDEX(Registre!$D$2:$D$1999,IF($L$288=0,-1,$L$288))),IFERROR(INDEX(Registre!$D$2:$D$1999,IF($L$288=0,-1,$L$288))&amp;"",""))</f>
        <v/>
      </c>
      <c r="B292" s="52" t="n"/>
      <c r="C292" s="52" t="n"/>
      <c r="D292" s="52" t="n"/>
      <c r="E292" s="52" t="n"/>
      <c r="F292" s="52" t="n"/>
      <c r="G292" s="52" t="n"/>
      <c r="H292" s="52" t="n"/>
      <c r="I292" s="52" t="n"/>
      <c r="J292" s="50" t="n"/>
      <c r="L292" s="31" t="inlineStr">
        <is>
          <t>◀ Choisissez le RFI dans la case « RFI nº » (liste déroulante)</t>
        </is>
      </c>
    </row>
    <row r="293" ht="30" customHeight="1">
      <c r="A293" s="80">
        <f>"Lieu : "&amp;IF(IFERROR(INDEX(Registre!$Q$2:$Q$1999,IF($L$288=0,-1,$L$288))&amp;"","")&lt;&gt;"",IFERROR(INDEX(Registre!$Q$2:$Q$1999,IF($L$288=0,-1,$L$288))&amp;"",""),IFERROR(INDEX(Registre!$E$2:$E$1999,IF($L$288=0,-1,$L$288))&amp;"",""))</f>
        <v/>
      </c>
      <c r="B293" s="52" t="n"/>
      <c r="C293" s="52" t="n"/>
      <c r="D293" s="52" t="n"/>
      <c r="E293" s="52" t="n"/>
      <c r="F293" s="52" t="n"/>
      <c r="G293" s="52" t="n"/>
      <c r="H293" s="52" t="n"/>
      <c r="I293" s="52" t="n"/>
      <c r="J293" s="50" t="n"/>
    </row>
    <row r="294" ht="30" customHeight="1">
      <c r="A294" s="67" t="inlineStr">
        <is>
          <t>Heure de réception</t>
        </is>
      </c>
      <c r="B294" s="56" t="n"/>
      <c r="C294" s="80" t="inlineStr">
        <is>
          <t>CPECC  QA/QC</t>
        </is>
      </c>
      <c r="D294" s="52" t="n"/>
      <c r="E294" s="52" t="n"/>
      <c r="F294" s="50" t="n"/>
      <c r="G294" s="80" t="inlineStr">
        <is>
          <t>GTFT  QA/QC</t>
        </is>
      </c>
      <c r="H294" s="52" t="n"/>
      <c r="I294" s="52" t="n"/>
      <c r="J294" s="50" t="n"/>
    </row>
    <row r="295" ht="30" customHeight="1">
      <c r="A295" s="57" t="n"/>
      <c r="B295" s="58" t="n"/>
      <c r="C295" s="80" t="inlineStr">
        <is>
          <t>Nom/Date :</t>
        </is>
      </c>
      <c r="D295" s="52" t="n"/>
      <c r="E295" s="52" t="n"/>
      <c r="F295" s="50" t="n"/>
      <c r="G295" s="80" t="inlineStr">
        <is>
          <t>Nom/Date :</t>
        </is>
      </c>
      <c r="H295" s="52" t="n"/>
      <c r="I295" s="52" t="n"/>
      <c r="J295" s="50" t="n"/>
    </row>
    <row r="296" ht="30" customHeight="1">
      <c r="A296" s="67" t="inlineStr">
        <is>
          <t>Item No.</t>
        </is>
      </c>
      <c r="B296" s="67" t="inlineStr">
        <is>
          <t>heure</t>
        </is>
      </c>
      <c r="C296" s="67" t="inlineStr">
        <is>
          <t>Description de l'inspection</t>
        </is>
      </c>
      <c r="D296" s="56" t="n"/>
      <c r="E296" s="67" t="inlineStr">
        <is>
          <t>Point d'inspection</t>
        </is>
      </c>
      <c r="F296" s="52" t="n"/>
      <c r="G296" s="52" t="n"/>
      <c r="H296" s="52" t="n"/>
      <c r="I296" s="52" t="n"/>
      <c r="J296" s="50" t="n"/>
    </row>
    <row r="297" ht="30" customHeight="1">
      <c r="A297" s="103" t="n"/>
      <c r="B297" s="103" t="n"/>
      <c r="C297" s="60" t="n"/>
      <c r="D297" s="61" t="n"/>
      <c r="E297" s="67" t="inlineStr">
        <is>
          <t>C3</t>
        </is>
      </c>
      <c r="F297" s="50" t="n"/>
      <c r="G297" s="67" t="inlineStr">
        <is>
          <t>C1</t>
        </is>
      </c>
      <c r="H297" s="67" t="inlineStr">
        <is>
          <t>CA</t>
        </is>
      </c>
      <c r="I297" s="67" t="inlineStr">
        <is>
          <t>TPI1</t>
        </is>
      </c>
      <c r="J297" s="67" t="inlineStr">
        <is>
          <t>TPI2</t>
        </is>
      </c>
    </row>
    <row r="298" ht="30" customHeight="1">
      <c r="A298" s="104" t="n"/>
      <c r="B298" s="104" t="n"/>
      <c r="C298" s="57" t="n"/>
      <c r="D298" s="58" t="n"/>
      <c r="E298" s="67" t="inlineStr">
        <is>
          <t>CST</t>
        </is>
      </c>
      <c r="F298" s="67" t="inlineStr">
        <is>
          <t>QCI</t>
        </is>
      </c>
      <c r="G298" s="104" t="n"/>
      <c r="H298" s="104" t="n"/>
      <c r="I298" s="104" t="n"/>
      <c r="J298" s="104" t="n"/>
    </row>
    <row r="299" ht="45" customHeight="1">
      <c r="A299" s="93">
        <f>IFERROR(INDEX(Registre!$R$2:$R$1999,IF($L$288=0,-1,$L$288))&amp;"","")</f>
        <v/>
      </c>
      <c r="B299" s="93">
        <f>IFERROR(IF(ISNUMBER(INDEX(Registre!$S$2:$S$1999,IF($L$288=0,-1,$L$288))),RIGHT("0"&amp;HOUR(INDEX(Registre!$S$2:$S$1999,IF($L$288=0,-1,$L$288))),2)&amp;":"&amp;RIGHT("0"&amp;MINUTE(INDEX(Registre!$S$2:$S$1999,IF($L$288=0,-1,$L$288))),2),INDEX(Registre!$S$2:$S$1999,IF($L$288=0,-1,$L$288))&amp;""),"")</f>
        <v/>
      </c>
      <c r="C299" s="90">
        <f>IF(IFERROR(INDEX(Registre!$T$2:$T$1999,IF($L$288=0,-1,$L$288))&amp;"","")&lt;&gt;"",IFERROR(INDEX(Registre!$T$2:$T$1999,IF($L$288=0,-1,$L$288))&amp;"",""),IFERROR(INDEX(Registre!$G$2:$G$1999,IF($L$288=0,-1,$L$288))&amp;"",""))</f>
        <v/>
      </c>
      <c r="D299" s="50" t="n"/>
      <c r="E299" s="67">
        <f>IFERROR(INDEX(Registre!$U$2:$U$1999,IF($L$288=0,-1,$L$288))&amp;"","")</f>
        <v/>
      </c>
      <c r="F299" s="67">
        <f>IFERROR(INDEX(Registre!$V$2:$V$1999,IF($L$288=0,-1,$L$288))&amp;"","")</f>
        <v/>
      </c>
      <c r="G299" s="67">
        <f>IFERROR(INDEX(Registre!$W$2:$W$1999,IF($L$288=0,-1,$L$288))&amp;"","")</f>
        <v/>
      </c>
      <c r="H299" s="67">
        <f>IFERROR(INDEX(Registre!$X$2:$X$1999,IF($L$288=0,-1,$L$288))&amp;"","")</f>
        <v/>
      </c>
      <c r="I299" s="67">
        <f>IFERROR(INDEX(Registre!$Y$2:$Y$1999,IF($L$288=0,-1,$L$288))&amp;"","")</f>
        <v/>
      </c>
      <c r="J299" s="67">
        <f>IFERROR(INDEX(Registre!$Z$2:$Z$1999,IF($L$288=0,-1,$L$288))&amp;"","")</f>
        <v/>
      </c>
    </row>
    <row r="300" ht="30" customHeight="1">
      <c r="A300" s="85" t="inlineStr">
        <is>
          <t>CONCLUSION DE L'INSPECTION</t>
        </is>
      </c>
      <c r="B300" s="52" t="n"/>
      <c r="C300" s="52" t="n"/>
      <c r="D300" s="52" t="n"/>
      <c r="E300" s="52" t="n"/>
      <c r="F300" s="52" t="n"/>
      <c r="G300" s="52" t="n"/>
      <c r="H300" s="52" t="n"/>
      <c r="I300" s="52" t="n"/>
      <c r="J300" s="50" t="n"/>
    </row>
    <row r="301" ht="20.1" customHeight="1">
      <c r="A301" s="51" t="n"/>
      <c r="B301" s="52" t="n"/>
      <c r="C301" s="52" t="n"/>
      <c r="D301" s="52" t="n"/>
      <c r="E301" s="52" t="n"/>
      <c r="F301" s="52" t="n"/>
      <c r="G301" s="52" t="n"/>
      <c r="H301" s="52" t="n"/>
      <c r="I301" s="52" t="n"/>
      <c r="J301" s="50" t="n"/>
    </row>
    <row r="302" ht="30" customHeight="1">
      <c r="A302" s="80">
        <f>IF(IFERROR(INDEX(Registre!$N$2:$N$1999,IF($L$288=0,-1,$L$288))&amp;"","")="Accepté","☒","☐")&amp;"  Approuvé"</f>
        <v/>
      </c>
      <c r="B302" s="52" t="n"/>
      <c r="C302" s="50" t="n"/>
      <c r="D302" s="80">
        <f>IF(IFERROR(INDEX(Registre!$N$2:$N$1999,IF($L$288=0,-1,$L$288))&amp;"","")="Approuvé avec commentaires","☒","☐")&amp;"  Approuvé avec commentaires"</f>
        <v/>
      </c>
      <c r="E302" s="52" t="n"/>
      <c r="F302" s="52" t="n"/>
      <c r="G302" s="50" t="n"/>
      <c r="H302" s="80">
        <f>IF(IFERROR(INDEX(Registre!$N$2:$N$1999,IF($L$288=0,-1,$L$288))&amp;"","")="Rejeté","☒","☐")&amp;"  Rejeté"</f>
        <v/>
      </c>
      <c r="I302" s="52" t="n"/>
      <c r="J302" s="50" t="n"/>
    </row>
    <row r="303" ht="387.95" customHeight="1">
      <c r="A303" s="54">
        <f>"Remarques : "&amp;IFERROR(INDEX(Registre!$O$2:$O$1999,IF($L$288=0,-1,$L$288))&amp;"","")</f>
        <v/>
      </c>
      <c r="B303" s="52" t="n"/>
      <c r="C303" s="52" t="n"/>
      <c r="D303" s="52" t="n"/>
      <c r="E303" s="52" t="n"/>
      <c r="F303" s="52" t="n"/>
      <c r="G303" s="52" t="n"/>
      <c r="H303" s="52" t="n"/>
      <c r="I303" s="52" t="n"/>
      <c r="J303" s="50" t="n"/>
    </row>
    <row r="304" ht="24.95" customHeight="1">
      <c r="A304" s="80" t="inlineStr">
        <is>
          <t>APPROBATION</t>
        </is>
      </c>
      <c r="B304" s="56" t="n"/>
      <c r="C304" s="67" t="inlineStr">
        <is>
          <t>C3</t>
        </is>
      </c>
      <c r="D304" s="52" t="n"/>
      <c r="E304" s="52" t="n"/>
      <c r="F304" s="50" t="n"/>
      <c r="G304" s="67" t="inlineStr">
        <is>
          <t>C1</t>
        </is>
      </c>
      <c r="H304" s="56" t="n"/>
      <c r="I304" s="67" t="inlineStr">
        <is>
          <t>CA</t>
        </is>
      </c>
      <c r="J304" s="56" t="n"/>
    </row>
    <row r="305" ht="24.95" customHeight="1">
      <c r="A305" s="57" t="n"/>
      <c r="B305" s="58" t="n"/>
      <c r="C305" s="67" t="inlineStr">
        <is>
          <t>CST</t>
        </is>
      </c>
      <c r="D305" s="50" t="n"/>
      <c r="E305" s="67" t="inlineStr">
        <is>
          <t>QCI</t>
        </is>
      </c>
      <c r="F305" s="50" t="n"/>
      <c r="G305" s="57" t="n"/>
      <c r="H305" s="58" t="n"/>
      <c r="I305" s="57" t="n"/>
      <c r="J305" s="58" t="n"/>
    </row>
    <row r="306" ht="24.95" customHeight="1">
      <c r="A306" s="90" t="inlineStr">
        <is>
          <t>Nom</t>
        </is>
      </c>
      <c r="B306" s="50" t="n"/>
      <c r="C306" s="90" t="n"/>
      <c r="D306" s="50" t="n"/>
      <c r="E306" s="90" t="n"/>
      <c r="F306" s="50" t="n"/>
      <c r="G306" s="90" t="n"/>
      <c r="H306" s="50" t="n"/>
      <c r="I306" s="90" t="n"/>
      <c r="J306" s="50" t="n"/>
    </row>
    <row r="307" ht="24.95" customHeight="1">
      <c r="A307" s="90" t="inlineStr">
        <is>
          <t>Signature</t>
        </is>
      </c>
      <c r="B307" s="50" t="n"/>
      <c r="C307" s="90" t="n"/>
      <c r="D307" s="50" t="n"/>
      <c r="E307" s="90" t="n"/>
      <c r="F307" s="50" t="n"/>
      <c r="G307" s="90" t="n"/>
      <c r="H307" s="50" t="n"/>
      <c r="I307" s="90" t="n"/>
      <c r="J307" s="50" t="n"/>
    </row>
    <row r="308" ht="24.95" customHeight="1">
      <c r="A308" s="90" t="inlineStr">
        <is>
          <t>Date</t>
        </is>
      </c>
      <c r="B308" s="50" t="n"/>
      <c r="C308" s="90" t="n"/>
      <c r="D308" s="50" t="n"/>
      <c r="E308" s="90" t="n"/>
      <c r="F308" s="50" t="n"/>
      <c r="G308" s="90" t="n"/>
      <c r="H308" s="50" t="n"/>
      <c r="I308" s="90" t="n"/>
      <c r="J308" s="50" t="n"/>
    </row>
    <row r="309" ht="24.95" customHeight="1">
      <c r="A309" s="49" t="n"/>
      <c r="B309" s="56" t="n"/>
      <c r="C309" s="67">
        <f>Paramètres!$C$2</f>
        <v/>
      </c>
      <c r="D309" s="101" t="n"/>
      <c r="E309" s="101" t="n"/>
      <c r="F309" s="101" t="n"/>
      <c r="G309" s="101" t="n"/>
      <c r="H309" s="56" t="n"/>
      <c r="I309" s="55">
        <f>Paramètres!$D$2</f>
        <v/>
      </c>
      <c r="J309" s="50" t="n"/>
      <c r="L309" s="29" t="inlineStr">
        <is>
          <t>Calcul (ne pas modifier) – ligne registre :</t>
        </is>
      </c>
    </row>
    <row r="310" ht="24.95" customHeight="1">
      <c r="A310" s="60" t="n"/>
      <c r="B310" s="61" t="n"/>
      <c r="C310" s="60" t="n"/>
      <c r="H310" s="61" t="n"/>
      <c r="I310" s="55">
        <f>"Date: "&amp;Paramètres!$E$2</f>
        <v/>
      </c>
      <c r="J310" s="50" t="n"/>
      <c r="L310" s="30">
        <f>IFERROR(MATCH($G$313,Registre!$B$2:$B$1999,0),0)</f>
        <v/>
      </c>
    </row>
    <row r="311" ht="24.95" customHeight="1">
      <c r="A311" s="57" t="n"/>
      <c r="B311" s="58" t="n"/>
      <c r="C311" s="57" t="n"/>
      <c r="D311" s="102" t="n"/>
      <c r="E311" s="102" t="n"/>
      <c r="F311" s="102" t="n"/>
      <c r="G311" s="102" t="n"/>
      <c r="H311" s="58" t="n"/>
      <c r="I311" s="55" t="inlineStr">
        <is>
          <t>Page 1/1</t>
        </is>
      </c>
      <c r="J311" s="50" t="n"/>
    </row>
    <row r="312" ht="27.95" customHeight="1">
      <c r="A312" s="67" t="inlineStr">
        <is>
          <t>Demande d’inspection ( RFI )</t>
        </is>
      </c>
      <c r="B312" s="52" t="n"/>
      <c r="C312" s="52" t="n"/>
      <c r="D312" s="52" t="n"/>
      <c r="E312" s="52" t="n"/>
      <c r="F312" s="52" t="n"/>
      <c r="G312" s="52" t="n"/>
      <c r="H312" s="52" t="n"/>
      <c r="I312" s="52" t="n"/>
      <c r="J312" s="50" t="n"/>
    </row>
    <row r="313" ht="30" customHeight="1">
      <c r="A313" s="80">
        <f>"Discipline : "&amp;IFERROR(IF(INDEX(Registre!$P$2:$P$1999,IF($L$310=0,-1,$L$310))&amp;""&lt;&gt;"",INDEX(Registre!$P$2:$P$1999,IF($L$310=0,-1,$L$310))&amp;"",TRIM(MID(SUBSTITUTE(INDEX(Registre!$B$2:$B$1999,IF($L$310=0,-1,$L$310)),"-",REPT(" ",100)),201,100))),"")</f>
        <v/>
      </c>
      <c r="B313" s="52" t="n"/>
      <c r="C313" s="52" t="n"/>
      <c r="D313" s="52" t="n"/>
      <c r="E313" s="50" t="n"/>
      <c r="F313" s="81" t="inlineStr">
        <is>
          <t>RFI No:</t>
        </is>
      </c>
      <c r="G313" s="82">
        <f>IFERROR(INDEX('Impression groupée'!$B$4:$B$103,MATCH(15,'Impression groupée'!$F$4:$F$103,0)),"")</f>
        <v/>
      </c>
      <c r="H313" s="52" t="n"/>
      <c r="I313" s="52" t="n"/>
      <c r="J313" s="50" t="n"/>
    </row>
    <row r="314" ht="30" customHeight="1">
      <c r="A314" s="80">
        <f>"Date d'inspection : "&amp;IFERROR(RIGHT("0"&amp;DAY(INDEX(Registre!$D$2:$D$1999,IF($L$310=0,-1,$L$310))),2)&amp;"/"&amp;RIGHT("0"&amp;MONTH(INDEX(Registre!$D$2:$D$1999,IF($L$310=0,-1,$L$310))),2)&amp;"/"&amp;YEAR(INDEX(Registre!$D$2:$D$1999,IF($L$310=0,-1,$L$310))),IFERROR(INDEX(Registre!$D$2:$D$1999,IF($L$310=0,-1,$L$310))&amp;"",""))</f>
        <v/>
      </c>
      <c r="B314" s="52" t="n"/>
      <c r="C314" s="52" t="n"/>
      <c r="D314" s="52" t="n"/>
      <c r="E314" s="52" t="n"/>
      <c r="F314" s="52" t="n"/>
      <c r="G314" s="52" t="n"/>
      <c r="H314" s="52" t="n"/>
      <c r="I314" s="52" t="n"/>
      <c r="J314" s="50" t="n"/>
      <c r="L314" s="31" t="inlineStr">
        <is>
          <t>◀ Choisissez le RFI dans la case « RFI nº » (liste déroulante)</t>
        </is>
      </c>
    </row>
    <row r="315" ht="30" customHeight="1">
      <c r="A315" s="80">
        <f>"Lieu : "&amp;IF(IFERROR(INDEX(Registre!$Q$2:$Q$1999,IF($L$310=0,-1,$L$310))&amp;"","")&lt;&gt;"",IFERROR(INDEX(Registre!$Q$2:$Q$1999,IF($L$310=0,-1,$L$310))&amp;"",""),IFERROR(INDEX(Registre!$E$2:$E$1999,IF($L$310=0,-1,$L$310))&amp;"",""))</f>
        <v/>
      </c>
      <c r="B315" s="52" t="n"/>
      <c r="C315" s="52" t="n"/>
      <c r="D315" s="52" t="n"/>
      <c r="E315" s="52" t="n"/>
      <c r="F315" s="52" t="n"/>
      <c r="G315" s="52" t="n"/>
      <c r="H315" s="52" t="n"/>
      <c r="I315" s="52" t="n"/>
      <c r="J315" s="50" t="n"/>
    </row>
    <row r="316" ht="30" customHeight="1">
      <c r="A316" s="67" t="inlineStr">
        <is>
          <t>Heure de réception</t>
        </is>
      </c>
      <c r="B316" s="56" t="n"/>
      <c r="C316" s="80" t="inlineStr">
        <is>
          <t>CPECC  QA/QC</t>
        </is>
      </c>
      <c r="D316" s="52" t="n"/>
      <c r="E316" s="52" t="n"/>
      <c r="F316" s="50" t="n"/>
      <c r="G316" s="80" t="inlineStr">
        <is>
          <t>GTFT  QA/QC</t>
        </is>
      </c>
      <c r="H316" s="52" t="n"/>
      <c r="I316" s="52" t="n"/>
      <c r="J316" s="50" t="n"/>
    </row>
    <row r="317" ht="30" customHeight="1">
      <c r="A317" s="57" t="n"/>
      <c r="B317" s="58" t="n"/>
      <c r="C317" s="80" t="inlineStr">
        <is>
          <t>Nom/Date :</t>
        </is>
      </c>
      <c r="D317" s="52" t="n"/>
      <c r="E317" s="52" t="n"/>
      <c r="F317" s="50" t="n"/>
      <c r="G317" s="80" t="inlineStr">
        <is>
          <t>Nom/Date :</t>
        </is>
      </c>
      <c r="H317" s="52" t="n"/>
      <c r="I317" s="52" t="n"/>
      <c r="J317" s="50" t="n"/>
    </row>
    <row r="318" ht="30" customHeight="1">
      <c r="A318" s="67" t="inlineStr">
        <is>
          <t>Item No.</t>
        </is>
      </c>
      <c r="B318" s="67" t="inlineStr">
        <is>
          <t>heure</t>
        </is>
      </c>
      <c r="C318" s="67" t="inlineStr">
        <is>
          <t>Description de l'inspection</t>
        </is>
      </c>
      <c r="D318" s="56" t="n"/>
      <c r="E318" s="67" t="inlineStr">
        <is>
          <t>Point d'inspection</t>
        </is>
      </c>
      <c r="F318" s="52" t="n"/>
      <c r="G318" s="52" t="n"/>
      <c r="H318" s="52" t="n"/>
      <c r="I318" s="52" t="n"/>
      <c r="J318" s="50" t="n"/>
    </row>
    <row r="319" ht="30" customHeight="1">
      <c r="A319" s="103" t="n"/>
      <c r="B319" s="103" t="n"/>
      <c r="C319" s="60" t="n"/>
      <c r="D319" s="61" t="n"/>
      <c r="E319" s="67" t="inlineStr">
        <is>
          <t>C3</t>
        </is>
      </c>
      <c r="F319" s="50" t="n"/>
      <c r="G319" s="67" t="inlineStr">
        <is>
          <t>C1</t>
        </is>
      </c>
      <c r="H319" s="67" t="inlineStr">
        <is>
          <t>CA</t>
        </is>
      </c>
      <c r="I319" s="67" t="inlineStr">
        <is>
          <t>TPI1</t>
        </is>
      </c>
      <c r="J319" s="67" t="inlineStr">
        <is>
          <t>TPI2</t>
        </is>
      </c>
    </row>
    <row r="320" ht="30" customHeight="1">
      <c r="A320" s="104" t="n"/>
      <c r="B320" s="104" t="n"/>
      <c r="C320" s="57" t="n"/>
      <c r="D320" s="58" t="n"/>
      <c r="E320" s="67" t="inlineStr">
        <is>
          <t>CST</t>
        </is>
      </c>
      <c r="F320" s="67" t="inlineStr">
        <is>
          <t>QCI</t>
        </is>
      </c>
      <c r="G320" s="104" t="n"/>
      <c r="H320" s="104" t="n"/>
      <c r="I320" s="104" t="n"/>
      <c r="J320" s="104" t="n"/>
    </row>
    <row r="321" ht="45" customHeight="1">
      <c r="A321" s="93">
        <f>IFERROR(INDEX(Registre!$R$2:$R$1999,IF($L$310=0,-1,$L$310))&amp;"","")</f>
        <v/>
      </c>
      <c r="B321" s="93">
        <f>IFERROR(IF(ISNUMBER(INDEX(Registre!$S$2:$S$1999,IF($L$310=0,-1,$L$310))),RIGHT("0"&amp;HOUR(INDEX(Registre!$S$2:$S$1999,IF($L$310=0,-1,$L$310))),2)&amp;":"&amp;RIGHT("0"&amp;MINUTE(INDEX(Registre!$S$2:$S$1999,IF($L$310=0,-1,$L$310))),2),INDEX(Registre!$S$2:$S$1999,IF($L$310=0,-1,$L$310))&amp;""),"")</f>
        <v/>
      </c>
      <c r="C321" s="90">
        <f>IF(IFERROR(INDEX(Registre!$T$2:$T$1999,IF($L$310=0,-1,$L$310))&amp;"","")&lt;&gt;"",IFERROR(INDEX(Registre!$T$2:$T$1999,IF($L$310=0,-1,$L$310))&amp;"",""),IFERROR(INDEX(Registre!$G$2:$G$1999,IF($L$310=0,-1,$L$310))&amp;"",""))</f>
        <v/>
      </c>
      <c r="D321" s="50" t="n"/>
      <c r="E321" s="67">
        <f>IFERROR(INDEX(Registre!$U$2:$U$1999,IF($L$310=0,-1,$L$310))&amp;"","")</f>
        <v/>
      </c>
      <c r="F321" s="67">
        <f>IFERROR(INDEX(Registre!$V$2:$V$1999,IF($L$310=0,-1,$L$310))&amp;"","")</f>
        <v/>
      </c>
      <c r="G321" s="67">
        <f>IFERROR(INDEX(Registre!$W$2:$W$1999,IF($L$310=0,-1,$L$310))&amp;"","")</f>
        <v/>
      </c>
      <c r="H321" s="67">
        <f>IFERROR(INDEX(Registre!$X$2:$X$1999,IF($L$310=0,-1,$L$310))&amp;"","")</f>
        <v/>
      </c>
      <c r="I321" s="67">
        <f>IFERROR(INDEX(Registre!$Y$2:$Y$1999,IF($L$310=0,-1,$L$310))&amp;"","")</f>
        <v/>
      </c>
      <c r="J321" s="67">
        <f>IFERROR(INDEX(Registre!$Z$2:$Z$1999,IF($L$310=0,-1,$L$310))&amp;"","")</f>
        <v/>
      </c>
    </row>
    <row r="322" ht="30" customHeight="1">
      <c r="A322" s="85" t="inlineStr">
        <is>
          <t>CONCLUSION DE L'INSPECTION</t>
        </is>
      </c>
      <c r="B322" s="52" t="n"/>
      <c r="C322" s="52" t="n"/>
      <c r="D322" s="52" t="n"/>
      <c r="E322" s="52" t="n"/>
      <c r="F322" s="52" t="n"/>
      <c r="G322" s="52" t="n"/>
      <c r="H322" s="52" t="n"/>
      <c r="I322" s="52" t="n"/>
      <c r="J322" s="50" t="n"/>
    </row>
    <row r="323" ht="20.1" customHeight="1">
      <c r="A323" s="51" t="n"/>
      <c r="B323" s="52" t="n"/>
      <c r="C323" s="52" t="n"/>
      <c r="D323" s="52" t="n"/>
      <c r="E323" s="52" t="n"/>
      <c r="F323" s="52" t="n"/>
      <c r="G323" s="52" t="n"/>
      <c r="H323" s="52" t="n"/>
      <c r="I323" s="52" t="n"/>
      <c r="J323" s="50" t="n"/>
    </row>
    <row r="324" ht="30" customHeight="1">
      <c r="A324" s="80">
        <f>IF(IFERROR(INDEX(Registre!$N$2:$N$1999,IF($L$310=0,-1,$L$310))&amp;"","")="Accepté","☒","☐")&amp;"  Approuvé"</f>
        <v/>
      </c>
      <c r="B324" s="52" t="n"/>
      <c r="C324" s="50" t="n"/>
      <c r="D324" s="80">
        <f>IF(IFERROR(INDEX(Registre!$N$2:$N$1999,IF($L$310=0,-1,$L$310))&amp;"","")="Approuvé avec commentaires","☒","☐")&amp;"  Approuvé avec commentaires"</f>
        <v/>
      </c>
      <c r="E324" s="52" t="n"/>
      <c r="F324" s="52" t="n"/>
      <c r="G324" s="50" t="n"/>
      <c r="H324" s="80">
        <f>IF(IFERROR(INDEX(Registre!$N$2:$N$1999,IF($L$310=0,-1,$L$310))&amp;"","")="Rejeté","☒","☐")&amp;"  Rejeté"</f>
        <v/>
      </c>
      <c r="I324" s="52" t="n"/>
      <c r="J324" s="50" t="n"/>
    </row>
    <row r="325" ht="387.95" customHeight="1">
      <c r="A325" s="54">
        <f>"Remarques : "&amp;IFERROR(INDEX(Registre!$O$2:$O$1999,IF($L$310=0,-1,$L$310))&amp;"","")</f>
        <v/>
      </c>
      <c r="B325" s="52" t="n"/>
      <c r="C325" s="52" t="n"/>
      <c r="D325" s="52" t="n"/>
      <c r="E325" s="52" t="n"/>
      <c r="F325" s="52" t="n"/>
      <c r="G325" s="52" t="n"/>
      <c r="H325" s="52" t="n"/>
      <c r="I325" s="52" t="n"/>
      <c r="J325" s="50" t="n"/>
    </row>
    <row r="326" ht="24.95" customHeight="1">
      <c r="A326" s="80" t="inlineStr">
        <is>
          <t>APPROBATION</t>
        </is>
      </c>
      <c r="B326" s="56" t="n"/>
      <c r="C326" s="67" t="inlineStr">
        <is>
          <t>C3</t>
        </is>
      </c>
      <c r="D326" s="52" t="n"/>
      <c r="E326" s="52" t="n"/>
      <c r="F326" s="50" t="n"/>
      <c r="G326" s="67" t="inlineStr">
        <is>
          <t>C1</t>
        </is>
      </c>
      <c r="H326" s="56" t="n"/>
      <c r="I326" s="67" t="inlineStr">
        <is>
          <t>CA</t>
        </is>
      </c>
      <c r="J326" s="56" t="n"/>
    </row>
    <row r="327" ht="24.95" customHeight="1">
      <c r="A327" s="57" t="n"/>
      <c r="B327" s="58" t="n"/>
      <c r="C327" s="67" t="inlineStr">
        <is>
          <t>CST</t>
        </is>
      </c>
      <c r="D327" s="50" t="n"/>
      <c r="E327" s="67" t="inlineStr">
        <is>
          <t>QCI</t>
        </is>
      </c>
      <c r="F327" s="50" t="n"/>
      <c r="G327" s="57" t="n"/>
      <c r="H327" s="58" t="n"/>
      <c r="I327" s="57" t="n"/>
      <c r="J327" s="58" t="n"/>
    </row>
    <row r="328" ht="24.95" customHeight="1">
      <c r="A328" s="90" t="inlineStr">
        <is>
          <t>Nom</t>
        </is>
      </c>
      <c r="B328" s="50" t="n"/>
      <c r="C328" s="90" t="n"/>
      <c r="D328" s="50" t="n"/>
      <c r="E328" s="90" t="n"/>
      <c r="F328" s="50" t="n"/>
      <c r="G328" s="90" t="n"/>
      <c r="H328" s="50" t="n"/>
      <c r="I328" s="90" t="n"/>
      <c r="J328" s="50" t="n"/>
    </row>
    <row r="329" ht="24.95" customHeight="1">
      <c r="A329" s="90" t="inlineStr">
        <is>
          <t>Signature</t>
        </is>
      </c>
      <c r="B329" s="50" t="n"/>
      <c r="C329" s="90" t="n"/>
      <c r="D329" s="50" t="n"/>
      <c r="E329" s="90" t="n"/>
      <c r="F329" s="50" t="n"/>
      <c r="G329" s="90" t="n"/>
      <c r="H329" s="50" t="n"/>
      <c r="I329" s="90" t="n"/>
      <c r="J329" s="50" t="n"/>
    </row>
    <row r="330" ht="24.95" customHeight="1">
      <c r="A330" s="90" t="inlineStr">
        <is>
          <t>Date</t>
        </is>
      </c>
      <c r="B330" s="50" t="n"/>
      <c r="C330" s="90" t="n"/>
      <c r="D330" s="50" t="n"/>
      <c r="E330" s="90" t="n"/>
      <c r="F330" s="50" t="n"/>
      <c r="G330" s="90" t="n"/>
      <c r="H330" s="50" t="n"/>
      <c r="I330" s="90" t="n"/>
      <c r="J330" s="50" t="n"/>
    </row>
    <row r="331" ht="24.95" customHeight="1">
      <c r="A331" s="49" t="n"/>
      <c r="B331" s="56" t="n"/>
      <c r="C331" s="67">
        <f>Paramètres!$C$2</f>
        <v/>
      </c>
      <c r="D331" s="101" t="n"/>
      <c r="E331" s="101" t="n"/>
      <c r="F331" s="101" t="n"/>
      <c r="G331" s="101" t="n"/>
      <c r="H331" s="56" t="n"/>
      <c r="I331" s="55">
        <f>Paramètres!$D$2</f>
        <v/>
      </c>
      <c r="J331" s="50" t="n"/>
      <c r="L331" s="29" t="inlineStr">
        <is>
          <t>Calcul (ne pas modifier) – ligne registre :</t>
        </is>
      </c>
    </row>
    <row r="332" ht="24.95" customHeight="1">
      <c r="A332" s="60" t="n"/>
      <c r="B332" s="61" t="n"/>
      <c r="C332" s="60" t="n"/>
      <c r="H332" s="61" t="n"/>
      <c r="I332" s="55">
        <f>"Date: "&amp;Paramètres!$E$2</f>
        <v/>
      </c>
      <c r="J332" s="50" t="n"/>
      <c r="L332" s="30">
        <f>IFERROR(MATCH($G$335,Registre!$B$2:$B$1999,0),0)</f>
        <v/>
      </c>
    </row>
    <row r="333" ht="24.95" customHeight="1">
      <c r="A333" s="57" t="n"/>
      <c r="B333" s="58" t="n"/>
      <c r="C333" s="57" t="n"/>
      <c r="D333" s="102" t="n"/>
      <c r="E333" s="102" t="n"/>
      <c r="F333" s="102" t="n"/>
      <c r="G333" s="102" t="n"/>
      <c r="H333" s="58" t="n"/>
      <c r="I333" s="55" t="inlineStr">
        <is>
          <t>Page 1/1</t>
        </is>
      </c>
      <c r="J333" s="50" t="n"/>
    </row>
    <row r="334" ht="27.95" customHeight="1">
      <c r="A334" s="67" t="inlineStr">
        <is>
          <t>Demande d’inspection ( RFI )</t>
        </is>
      </c>
      <c r="B334" s="52" t="n"/>
      <c r="C334" s="52" t="n"/>
      <c r="D334" s="52" t="n"/>
      <c r="E334" s="52" t="n"/>
      <c r="F334" s="52" t="n"/>
      <c r="G334" s="52" t="n"/>
      <c r="H334" s="52" t="n"/>
      <c r="I334" s="52" t="n"/>
      <c r="J334" s="50" t="n"/>
    </row>
    <row r="335" ht="30" customHeight="1">
      <c r="A335" s="80">
        <f>"Discipline : "&amp;IFERROR(IF(INDEX(Registre!$P$2:$P$1999,IF($L$332=0,-1,$L$332))&amp;""&lt;&gt;"",INDEX(Registre!$P$2:$P$1999,IF($L$332=0,-1,$L$332))&amp;"",TRIM(MID(SUBSTITUTE(INDEX(Registre!$B$2:$B$1999,IF($L$332=0,-1,$L$332)),"-",REPT(" ",100)),201,100))),"")</f>
        <v/>
      </c>
      <c r="B335" s="52" t="n"/>
      <c r="C335" s="52" t="n"/>
      <c r="D335" s="52" t="n"/>
      <c r="E335" s="50" t="n"/>
      <c r="F335" s="81" t="inlineStr">
        <is>
          <t>RFI No:</t>
        </is>
      </c>
      <c r="G335" s="82">
        <f>IFERROR(INDEX('Impression groupée'!$B$4:$B$103,MATCH(16,'Impression groupée'!$F$4:$F$103,0)),"")</f>
        <v/>
      </c>
      <c r="H335" s="52" t="n"/>
      <c r="I335" s="52" t="n"/>
      <c r="J335" s="50" t="n"/>
    </row>
    <row r="336" ht="30" customHeight="1">
      <c r="A336" s="80">
        <f>"Date d'inspection : "&amp;IFERROR(RIGHT("0"&amp;DAY(INDEX(Registre!$D$2:$D$1999,IF($L$332=0,-1,$L$332))),2)&amp;"/"&amp;RIGHT("0"&amp;MONTH(INDEX(Registre!$D$2:$D$1999,IF($L$332=0,-1,$L$332))),2)&amp;"/"&amp;YEAR(INDEX(Registre!$D$2:$D$1999,IF($L$332=0,-1,$L$332))),IFERROR(INDEX(Registre!$D$2:$D$1999,IF($L$332=0,-1,$L$332))&amp;"",""))</f>
        <v/>
      </c>
      <c r="B336" s="52" t="n"/>
      <c r="C336" s="52" t="n"/>
      <c r="D336" s="52" t="n"/>
      <c r="E336" s="52" t="n"/>
      <c r="F336" s="52" t="n"/>
      <c r="G336" s="52" t="n"/>
      <c r="H336" s="52" t="n"/>
      <c r="I336" s="52" t="n"/>
      <c r="J336" s="50" t="n"/>
      <c r="L336" s="31" t="inlineStr">
        <is>
          <t>◀ Choisissez le RFI dans la case « RFI nº » (liste déroulante)</t>
        </is>
      </c>
    </row>
    <row r="337" ht="30" customHeight="1">
      <c r="A337" s="80">
        <f>"Lieu : "&amp;IF(IFERROR(INDEX(Registre!$Q$2:$Q$1999,IF($L$332=0,-1,$L$332))&amp;"","")&lt;&gt;"",IFERROR(INDEX(Registre!$Q$2:$Q$1999,IF($L$332=0,-1,$L$332))&amp;"",""),IFERROR(INDEX(Registre!$E$2:$E$1999,IF($L$332=0,-1,$L$332))&amp;"",""))</f>
        <v/>
      </c>
      <c r="B337" s="52" t="n"/>
      <c r="C337" s="52" t="n"/>
      <c r="D337" s="52" t="n"/>
      <c r="E337" s="52" t="n"/>
      <c r="F337" s="52" t="n"/>
      <c r="G337" s="52" t="n"/>
      <c r="H337" s="52" t="n"/>
      <c r="I337" s="52" t="n"/>
      <c r="J337" s="50" t="n"/>
    </row>
    <row r="338" ht="30" customHeight="1">
      <c r="A338" s="67" t="inlineStr">
        <is>
          <t>Heure de réception</t>
        </is>
      </c>
      <c r="B338" s="56" t="n"/>
      <c r="C338" s="80" t="inlineStr">
        <is>
          <t>CPECC  QA/QC</t>
        </is>
      </c>
      <c r="D338" s="52" t="n"/>
      <c r="E338" s="52" t="n"/>
      <c r="F338" s="50" t="n"/>
      <c r="G338" s="80" t="inlineStr">
        <is>
          <t>GTFT  QA/QC</t>
        </is>
      </c>
      <c r="H338" s="52" t="n"/>
      <c r="I338" s="52" t="n"/>
      <c r="J338" s="50" t="n"/>
    </row>
    <row r="339" ht="30" customHeight="1">
      <c r="A339" s="57" t="n"/>
      <c r="B339" s="58" t="n"/>
      <c r="C339" s="80" t="inlineStr">
        <is>
          <t>Nom/Date :</t>
        </is>
      </c>
      <c r="D339" s="52" t="n"/>
      <c r="E339" s="52" t="n"/>
      <c r="F339" s="50" t="n"/>
      <c r="G339" s="80" t="inlineStr">
        <is>
          <t>Nom/Date :</t>
        </is>
      </c>
      <c r="H339" s="52" t="n"/>
      <c r="I339" s="52" t="n"/>
      <c r="J339" s="50" t="n"/>
    </row>
    <row r="340" ht="30" customHeight="1">
      <c r="A340" s="67" t="inlineStr">
        <is>
          <t>Item No.</t>
        </is>
      </c>
      <c r="B340" s="67" t="inlineStr">
        <is>
          <t>heure</t>
        </is>
      </c>
      <c r="C340" s="67" t="inlineStr">
        <is>
          <t>Description de l'inspection</t>
        </is>
      </c>
      <c r="D340" s="56" t="n"/>
      <c r="E340" s="67" t="inlineStr">
        <is>
          <t>Point d'inspection</t>
        </is>
      </c>
      <c r="F340" s="52" t="n"/>
      <c r="G340" s="52" t="n"/>
      <c r="H340" s="52" t="n"/>
      <c r="I340" s="52" t="n"/>
      <c r="J340" s="50" t="n"/>
    </row>
    <row r="341" ht="30" customHeight="1">
      <c r="A341" s="103" t="n"/>
      <c r="B341" s="103" t="n"/>
      <c r="C341" s="60" t="n"/>
      <c r="D341" s="61" t="n"/>
      <c r="E341" s="67" t="inlineStr">
        <is>
          <t>C3</t>
        </is>
      </c>
      <c r="F341" s="50" t="n"/>
      <c r="G341" s="67" t="inlineStr">
        <is>
          <t>C1</t>
        </is>
      </c>
      <c r="H341" s="67" t="inlineStr">
        <is>
          <t>CA</t>
        </is>
      </c>
      <c r="I341" s="67" t="inlineStr">
        <is>
          <t>TPI1</t>
        </is>
      </c>
      <c r="J341" s="67" t="inlineStr">
        <is>
          <t>TPI2</t>
        </is>
      </c>
    </row>
    <row r="342" ht="30" customHeight="1">
      <c r="A342" s="104" t="n"/>
      <c r="B342" s="104" t="n"/>
      <c r="C342" s="57" t="n"/>
      <c r="D342" s="58" t="n"/>
      <c r="E342" s="67" t="inlineStr">
        <is>
          <t>CST</t>
        </is>
      </c>
      <c r="F342" s="67" t="inlineStr">
        <is>
          <t>QCI</t>
        </is>
      </c>
      <c r="G342" s="104" t="n"/>
      <c r="H342" s="104" t="n"/>
      <c r="I342" s="104" t="n"/>
      <c r="J342" s="104" t="n"/>
    </row>
    <row r="343" ht="45" customHeight="1">
      <c r="A343" s="93">
        <f>IFERROR(INDEX(Registre!$R$2:$R$1999,IF($L$332=0,-1,$L$332))&amp;"","")</f>
        <v/>
      </c>
      <c r="B343" s="93">
        <f>IFERROR(IF(ISNUMBER(INDEX(Registre!$S$2:$S$1999,IF($L$332=0,-1,$L$332))),RIGHT("0"&amp;HOUR(INDEX(Registre!$S$2:$S$1999,IF($L$332=0,-1,$L$332))),2)&amp;":"&amp;RIGHT("0"&amp;MINUTE(INDEX(Registre!$S$2:$S$1999,IF($L$332=0,-1,$L$332))),2),INDEX(Registre!$S$2:$S$1999,IF($L$332=0,-1,$L$332))&amp;""),"")</f>
        <v/>
      </c>
      <c r="C343" s="90">
        <f>IF(IFERROR(INDEX(Registre!$T$2:$T$1999,IF($L$332=0,-1,$L$332))&amp;"","")&lt;&gt;"",IFERROR(INDEX(Registre!$T$2:$T$1999,IF($L$332=0,-1,$L$332))&amp;"",""),IFERROR(INDEX(Registre!$G$2:$G$1999,IF($L$332=0,-1,$L$332))&amp;"",""))</f>
        <v/>
      </c>
      <c r="D343" s="50" t="n"/>
      <c r="E343" s="67">
        <f>IFERROR(INDEX(Registre!$U$2:$U$1999,IF($L$332=0,-1,$L$332))&amp;"","")</f>
        <v/>
      </c>
      <c r="F343" s="67">
        <f>IFERROR(INDEX(Registre!$V$2:$V$1999,IF($L$332=0,-1,$L$332))&amp;"","")</f>
        <v/>
      </c>
      <c r="G343" s="67">
        <f>IFERROR(INDEX(Registre!$W$2:$W$1999,IF($L$332=0,-1,$L$332))&amp;"","")</f>
        <v/>
      </c>
      <c r="H343" s="67">
        <f>IFERROR(INDEX(Registre!$X$2:$X$1999,IF($L$332=0,-1,$L$332))&amp;"","")</f>
        <v/>
      </c>
      <c r="I343" s="67">
        <f>IFERROR(INDEX(Registre!$Y$2:$Y$1999,IF($L$332=0,-1,$L$332))&amp;"","")</f>
        <v/>
      </c>
      <c r="J343" s="67">
        <f>IFERROR(INDEX(Registre!$Z$2:$Z$1999,IF($L$332=0,-1,$L$332))&amp;"","")</f>
        <v/>
      </c>
    </row>
    <row r="344" ht="30" customHeight="1">
      <c r="A344" s="85" t="inlineStr">
        <is>
          <t>CONCLUSION DE L'INSPECTION</t>
        </is>
      </c>
      <c r="B344" s="52" t="n"/>
      <c r="C344" s="52" t="n"/>
      <c r="D344" s="52" t="n"/>
      <c r="E344" s="52" t="n"/>
      <c r="F344" s="52" t="n"/>
      <c r="G344" s="52" t="n"/>
      <c r="H344" s="52" t="n"/>
      <c r="I344" s="52" t="n"/>
      <c r="J344" s="50" t="n"/>
    </row>
    <row r="345" ht="20.1" customHeight="1">
      <c r="A345" s="51" t="n"/>
      <c r="B345" s="52" t="n"/>
      <c r="C345" s="52" t="n"/>
      <c r="D345" s="52" t="n"/>
      <c r="E345" s="52" t="n"/>
      <c r="F345" s="52" t="n"/>
      <c r="G345" s="52" t="n"/>
      <c r="H345" s="52" t="n"/>
      <c r="I345" s="52" t="n"/>
      <c r="J345" s="50" t="n"/>
    </row>
    <row r="346" ht="30" customHeight="1">
      <c r="A346" s="80">
        <f>IF(IFERROR(INDEX(Registre!$N$2:$N$1999,IF($L$332=0,-1,$L$332))&amp;"","")="Accepté","☒","☐")&amp;"  Approuvé"</f>
        <v/>
      </c>
      <c r="B346" s="52" t="n"/>
      <c r="C346" s="50" t="n"/>
      <c r="D346" s="80">
        <f>IF(IFERROR(INDEX(Registre!$N$2:$N$1999,IF($L$332=0,-1,$L$332))&amp;"","")="Approuvé avec commentaires","☒","☐")&amp;"  Approuvé avec commentaires"</f>
        <v/>
      </c>
      <c r="E346" s="52" t="n"/>
      <c r="F346" s="52" t="n"/>
      <c r="G346" s="50" t="n"/>
      <c r="H346" s="80">
        <f>IF(IFERROR(INDEX(Registre!$N$2:$N$1999,IF($L$332=0,-1,$L$332))&amp;"","")="Rejeté","☒","☐")&amp;"  Rejeté"</f>
        <v/>
      </c>
      <c r="I346" s="52" t="n"/>
      <c r="J346" s="50" t="n"/>
    </row>
    <row r="347" ht="387.95" customHeight="1">
      <c r="A347" s="54">
        <f>"Remarques : "&amp;IFERROR(INDEX(Registre!$O$2:$O$1999,IF($L$332=0,-1,$L$332))&amp;"","")</f>
        <v/>
      </c>
      <c r="B347" s="52" t="n"/>
      <c r="C347" s="52" t="n"/>
      <c r="D347" s="52" t="n"/>
      <c r="E347" s="52" t="n"/>
      <c r="F347" s="52" t="n"/>
      <c r="G347" s="52" t="n"/>
      <c r="H347" s="52" t="n"/>
      <c r="I347" s="52" t="n"/>
      <c r="J347" s="50" t="n"/>
    </row>
    <row r="348" ht="24.95" customHeight="1">
      <c r="A348" s="80" t="inlineStr">
        <is>
          <t>APPROBATION</t>
        </is>
      </c>
      <c r="B348" s="56" t="n"/>
      <c r="C348" s="67" t="inlineStr">
        <is>
          <t>C3</t>
        </is>
      </c>
      <c r="D348" s="52" t="n"/>
      <c r="E348" s="52" t="n"/>
      <c r="F348" s="50" t="n"/>
      <c r="G348" s="67" t="inlineStr">
        <is>
          <t>C1</t>
        </is>
      </c>
      <c r="H348" s="56" t="n"/>
      <c r="I348" s="67" t="inlineStr">
        <is>
          <t>CA</t>
        </is>
      </c>
      <c r="J348" s="56" t="n"/>
    </row>
    <row r="349" ht="24.95" customHeight="1">
      <c r="A349" s="57" t="n"/>
      <c r="B349" s="58" t="n"/>
      <c r="C349" s="67" t="inlineStr">
        <is>
          <t>CST</t>
        </is>
      </c>
      <c r="D349" s="50" t="n"/>
      <c r="E349" s="67" t="inlineStr">
        <is>
          <t>QCI</t>
        </is>
      </c>
      <c r="F349" s="50" t="n"/>
      <c r="G349" s="57" t="n"/>
      <c r="H349" s="58" t="n"/>
      <c r="I349" s="57" t="n"/>
      <c r="J349" s="58" t="n"/>
    </row>
    <row r="350" ht="24.95" customHeight="1">
      <c r="A350" s="90" t="inlineStr">
        <is>
          <t>Nom</t>
        </is>
      </c>
      <c r="B350" s="50" t="n"/>
      <c r="C350" s="90" t="n"/>
      <c r="D350" s="50" t="n"/>
      <c r="E350" s="90" t="n"/>
      <c r="F350" s="50" t="n"/>
      <c r="G350" s="90" t="n"/>
      <c r="H350" s="50" t="n"/>
      <c r="I350" s="90" t="n"/>
      <c r="J350" s="50" t="n"/>
    </row>
    <row r="351" ht="24.95" customHeight="1">
      <c r="A351" s="90" t="inlineStr">
        <is>
          <t>Signature</t>
        </is>
      </c>
      <c r="B351" s="50" t="n"/>
      <c r="C351" s="90" t="n"/>
      <c r="D351" s="50" t="n"/>
      <c r="E351" s="90" t="n"/>
      <c r="F351" s="50" t="n"/>
      <c r="G351" s="90" t="n"/>
      <c r="H351" s="50" t="n"/>
      <c r="I351" s="90" t="n"/>
      <c r="J351" s="50" t="n"/>
    </row>
    <row r="352" ht="24.95" customHeight="1">
      <c r="A352" s="90" t="inlineStr">
        <is>
          <t>Date</t>
        </is>
      </c>
      <c r="B352" s="50" t="n"/>
      <c r="C352" s="90" t="n"/>
      <c r="D352" s="50" t="n"/>
      <c r="E352" s="90" t="n"/>
      <c r="F352" s="50" t="n"/>
      <c r="G352" s="90" t="n"/>
      <c r="H352" s="50" t="n"/>
      <c r="I352" s="90" t="n"/>
      <c r="J352" s="50" t="n"/>
    </row>
    <row r="353" ht="24.95" customHeight="1">
      <c r="A353" s="49" t="n"/>
      <c r="B353" s="56" t="n"/>
      <c r="C353" s="67">
        <f>Paramètres!$C$2</f>
        <v/>
      </c>
      <c r="D353" s="101" t="n"/>
      <c r="E353" s="101" t="n"/>
      <c r="F353" s="101" t="n"/>
      <c r="G353" s="101" t="n"/>
      <c r="H353" s="56" t="n"/>
      <c r="I353" s="55">
        <f>Paramètres!$D$2</f>
        <v/>
      </c>
      <c r="J353" s="50" t="n"/>
      <c r="L353" s="29" t="inlineStr">
        <is>
          <t>Calcul (ne pas modifier) – ligne registre :</t>
        </is>
      </c>
    </row>
    <row r="354" ht="24.95" customHeight="1">
      <c r="A354" s="60" t="n"/>
      <c r="B354" s="61" t="n"/>
      <c r="C354" s="60" t="n"/>
      <c r="H354" s="61" t="n"/>
      <c r="I354" s="55">
        <f>"Date: "&amp;Paramètres!$E$2</f>
        <v/>
      </c>
      <c r="J354" s="50" t="n"/>
      <c r="L354" s="30">
        <f>IFERROR(MATCH($G$357,Registre!$B$2:$B$1999,0),0)</f>
        <v/>
      </c>
    </row>
    <row r="355" ht="24.95" customHeight="1">
      <c r="A355" s="57" t="n"/>
      <c r="B355" s="58" t="n"/>
      <c r="C355" s="57" t="n"/>
      <c r="D355" s="102" t="n"/>
      <c r="E355" s="102" t="n"/>
      <c r="F355" s="102" t="n"/>
      <c r="G355" s="102" t="n"/>
      <c r="H355" s="58" t="n"/>
      <c r="I355" s="55" t="inlineStr">
        <is>
          <t>Page 1/1</t>
        </is>
      </c>
      <c r="J355" s="50" t="n"/>
    </row>
    <row r="356" ht="27.95" customHeight="1">
      <c r="A356" s="67" t="inlineStr">
        <is>
          <t>Demande d’inspection ( RFI )</t>
        </is>
      </c>
      <c r="B356" s="52" t="n"/>
      <c r="C356" s="52" t="n"/>
      <c r="D356" s="52" t="n"/>
      <c r="E356" s="52" t="n"/>
      <c r="F356" s="52" t="n"/>
      <c r="G356" s="52" t="n"/>
      <c r="H356" s="52" t="n"/>
      <c r="I356" s="52" t="n"/>
      <c r="J356" s="50" t="n"/>
    </row>
    <row r="357" ht="30" customHeight="1">
      <c r="A357" s="80">
        <f>"Discipline : "&amp;IFERROR(IF(INDEX(Registre!$P$2:$P$1999,IF($L$354=0,-1,$L$354))&amp;""&lt;&gt;"",INDEX(Registre!$P$2:$P$1999,IF($L$354=0,-1,$L$354))&amp;"",TRIM(MID(SUBSTITUTE(INDEX(Registre!$B$2:$B$1999,IF($L$354=0,-1,$L$354)),"-",REPT(" ",100)),201,100))),"")</f>
        <v/>
      </c>
      <c r="B357" s="52" t="n"/>
      <c r="C357" s="52" t="n"/>
      <c r="D357" s="52" t="n"/>
      <c r="E357" s="50" t="n"/>
      <c r="F357" s="81" t="inlineStr">
        <is>
          <t>RFI No:</t>
        </is>
      </c>
      <c r="G357" s="82">
        <f>IFERROR(INDEX('Impression groupée'!$B$4:$B$103,MATCH(17,'Impression groupée'!$F$4:$F$103,0)),"")</f>
        <v/>
      </c>
      <c r="H357" s="52" t="n"/>
      <c r="I357" s="52" t="n"/>
      <c r="J357" s="50" t="n"/>
    </row>
    <row r="358" ht="30" customHeight="1">
      <c r="A358" s="80">
        <f>"Date d'inspection : "&amp;IFERROR(RIGHT("0"&amp;DAY(INDEX(Registre!$D$2:$D$1999,IF($L$354=0,-1,$L$354))),2)&amp;"/"&amp;RIGHT("0"&amp;MONTH(INDEX(Registre!$D$2:$D$1999,IF($L$354=0,-1,$L$354))),2)&amp;"/"&amp;YEAR(INDEX(Registre!$D$2:$D$1999,IF($L$354=0,-1,$L$354))),IFERROR(INDEX(Registre!$D$2:$D$1999,IF($L$354=0,-1,$L$354))&amp;"",""))</f>
        <v/>
      </c>
      <c r="B358" s="52" t="n"/>
      <c r="C358" s="52" t="n"/>
      <c r="D358" s="52" t="n"/>
      <c r="E358" s="52" t="n"/>
      <c r="F358" s="52" t="n"/>
      <c r="G358" s="52" t="n"/>
      <c r="H358" s="52" t="n"/>
      <c r="I358" s="52" t="n"/>
      <c r="J358" s="50" t="n"/>
      <c r="L358" s="31" t="inlineStr">
        <is>
          <t>◀ Choisissez le RFI dans la case « RFI nº » (liste déroulante)</t>
        </is>
      </c>
    </row>
    <row r="359" ht="30" customHeight="1">
      <c r="A359" s="80">
        <f>"Lieu : "&amp;IF(IFERROR(INDEX(Registre!$Q$2:$Q$1999,IF($L$354=0,-1,$L$354))&amp;"","")&lt;&gt;"",IFERROR(INDEX(Registre!$Q$2:$Q$1999,IF($L$354=0,-1,$L$354))&amp;"",""),IFERROR(INDEX(Registre!$E$2:$E$1999,IF($L$354=0,-1,$L$354))&amp;"",""))</f>
        <v/>
      </c>
      <c r="B359" s="52" t="n"/>
      <c r="C359" s="52" t="n"/>
      <c r="D359" s="52" t="n"/>
      <c r="E359" s="52" t="n"/>
      <c r="F359" s="52" t="n"/>
      <c r="G359" s="52" t="n"/>
      <c r="H359" s="52" t="n"/>
      <c r="I359" s="52" t="n"/>
      <c r="J359" s="50" t="n"/>
    </row>
    <row r="360" ht="30" customHeight="1">
      <c r="A360" s="67" t="inlineStr">
        <is>
          <t>Heure de réception</t>
        </is>
      </c>
      <c r="B360" s="56" t="n"/>
      <c r="C360" s="80" t="inlineStr">
        <is>
          <t>CPECC  QA/QC</t>
        </is>
      </c>
      <c r="D360" s="52" t="n"/>
      <c r="E360" s="52" t="n"/>
      <c r="F360" s="50" t="n"/>
      <c r="G360" s="80" t="inlineStr">
        <is>
          <t>GTFT  QA/QC</t>
        </is>
      </c>
      <c r="H360" s="52" t="n"/>
      <c r="I360" s="52" t="n"/>
      <c r="J360" s="50" t="n"/>
    </row>
    <row r="361" ht="30" customHeight="1">
      <c r="A361" s="57" t="n"/>
      <c r="B361" s="58" t="n"/>
      <c r="C361" s="80" t="inlineStr">
        <is>
          <t>Nom/Date :</t>
        </is>
      </c>
      <c r="D361" s="52" t="n"/>
      <c r="E361" s="52" t="n"/>
      <c r="F361" s="50" t="n"/>
      <c r="G361" s="80" t="inlineStr">
        <is>
          <t>Nom/Date :</t>
        </is>
      </c>
      <c r="H361" s="52" t="n"/>
      <c r="I361" s="52" t="n"/>
      <c r="J361" s="50" t="n"/>
    </row>
    <row r="362" ht="30" customHeight="1">
      <c r="A362" s="67" t="inlineStr">
        <is>
          <t>Item No.</t>
        </is>
      </c>
      <c r="B362" s="67" t="inlineStr">
        <is>
          <t>heure</t>
        </is>
      </c>
      <c r="C362" s="67" t="inlineStr">
        <is>
          <t>Description de l'inspection</t>
        </is>
      </c>
      <c r="D362" s="56" t="n"/>
      <c r="E362" s="67" t="inlineStr">
        <is>
          <t>Point d'inspection</t>
        </is>
      </c>
      <c r="F362" s="52" t="n"/>
      <c r="G362" s="52" t="n"/>
      <c r="H362" s="52" t="n"/>
      <c r="I362" s="52" t="n"/>
      <c r="J362" s="50" t="n"/>
    </row>
    <row r="363" ht="30" customHeight="1">
      <c r="A363" s="103" t="n"/>
      <c r="B363" s="103" t="n"/>
      <c r="C363" s="60" t="n"/>
      <c r="D363" s="61" t="n"/>
      <c r="E363" s="67" t="inlineStr">
        <is>
          <t>C3</t>
        </is>
      </c>
      <c r="F363" s="50" t="n"/>
      <c r="G363" s="67" t="inlineStr">
        <is>
          <t>C1</t>
        </is>
      </c>
      <c r="H363" s="67" t="inlineStr">
        <is>
          <t>CA</t>
        </is>
      </c>
      <c r="I363" s="67" t="inlineStr">
        <is>
          <t>TPI1</t>
        </is>
      </c>
      <c r="J363" s="67" t="inlineStr">
        <is>
          <t>TPI2</t>
        </is>
      </c>
    </row>
    <row r="364" ht="30" customHeight="1">
      <c r="A364" s="104" t="n"/>
      <c r="B364" s="104" t="n"/>
      <c r="C364" s="57" t="n"/>
      <c r="D364" s="58" t="n"/>
      <c r="E364" s="67" t="inlineStr">
        <is>
          <t>CST</t>
        </is>
      </c>
      <c r="F364" s="67" t="inlineStr">
        <is>
          <t>QCI</t>
        </is>
      </c>
      <c r="G364" s="104" t="n"/>
      <c r="H364" s="104" t="n"/>
      <c r="I364" s="104" t="n"/>
      <c r="J364" s="104" t="n"/>
    </row>
    <row r="365" ht="45" customHeight="1">
      <c r="A365" s="93">
        <f>IFERROR(INDEX(Registre!$R$2:$R$1999,IF($L$354=0,-1,$L$354))&amp;"","")</f>
        <v/>
      </c>
      <c r="B365" s="93">
        <f>IFERROR(IF(ISNUMBER(INDEX(Registre!$S$2:$S$1999,IF($L$354=0,-1,$L$354))),RIGHT("0"&amp;HOUR(INDEX(Registre!$S$2:$S$1999,IF($L$354=0,-1,$L$354))),2)&amp;":"&amp;RIGHT("0"&amp;MINUTE(INDEX(Registre!$S$2:$S$1999,IF($L$354=0,-1,$L$354))),2),INDEX(Registre!$S$2:$S$1999,IF($L$354=0,-1,$L$354))&amp;""),"")</f>
        <v/>
      </c>
      <c r="C365" s="90">
        <f>IF(IFERROR(INDEX(Registre!$T$2:$T$1999,IF($L$354=0,-1,$L$354))&amp;"","")&lt;&gt;"",IFERROR(INDEX(Registre!$T$2:$T$1999,IF($L$354=0,-1,$L$354))&amp;"",""),IFERROR(INDEX(Registre!$G$2:$G$1999,IF($L$354=0,-1,$L$354))&amp;"",""))</f>
        <v/>
      </c>
      <c r="D365" s="50" t="n"/>
      <c r="E365" s="67">
        <f>IFERROR(INDEX(Registre!$U$2:$U$1999,IF($L$354=0,-1,$L$354))&amp;"","")</f>
        <v/>
      </c>
      <c r="F365" s="67">
        <f>IFERROR(INDEX(Registre!$V$2:$V$1999,IF($L$354=0,-1,$L$354))&amp;"","")</f>
        <v/>
      </c>
      <c r="G365" s="67">
        <f>IFERROR(INDEX(Registre!$W$2:$W$1999,IF($L$354=0,-1,$L$354))&amp;"","")</f>
        <v/>
      </c>
      <c r="H365" s="67">
        <f>IFERROR(INDEX(Registre!$X$2:$X$1999,IF($L$354=0,-1,$L$354))&amp;"","")</f>
        <v/>
      </c>
      <c r="I365" s="67">
        <f>IFERROR(INDEX(Registre!$Y$2:$Y$1999,IF($L$354=0,-1,$L$354))&amp;"","")</f>
        <v/>
      </c>
      <c r="J365" s="67">
        <f>IFERROR(INDEX(Registre!$Z$2:$Z$1999,IF($L$354=0,-1,$L$354))&amp;"","")</f>
        <v/>
      </c>
    </row>
    <row r="366" ht="30" customHeight="1">
      <c r="A366" s="85" t="inlineStr">
        <is>
          <t>CONCLUSION DE L'INSPECTION</t>
        </is>
      </c>
      <c r="B366" s="52" t="n"/>
      <c r="C366" s="52" t="n"/>
      <c r="D366" s="52" t="n"/>
      <c r="E366" s="52" t="n"/>
      <c r="F366" s="52" t="n"/>
      <c r="G366" s="52" t="n"/>
      <c r="H366" s="52" t="n"/>
      <c r="I366" s="52" t="n"/>
      <c r="J366" s="50" t="n"/>
    </row>
    <row r="367" ht="20.1" customHeight="1">
      <c r="A367" s="51" t="n"/>
      <c r="B367" s="52" t="n"/>
      <c r="C367" s="52" t="n"/>
      <c r="D367" s="52" t="n"/>
      <c r="E367" s="52" t="n"/>
      <c r="F367" s="52" t="n"/>
      <c r="G367" s="52" t="n"/>
      <c r="H367" s="52" t="n"/>
      <c r="I367" s="52" t="n"/>
      <c r="J367" s="50" t="n"/>
    </row>
    <row r="368" ht="30" customHeight="1">
      <c r="A368" s="80">
        <f>IF(IFERROR(INDEX(Registre!$N$2:$N$1999,IF($L$354=0,-1,$L$354))&amp;"","")="Accepté","☒","☐")&amp;"  Approuvé"</f>
        <v/>
      </c>
      <c r="B368" s="52" t="n"/>
      <c r="C368" s="50" t="n"/>
      <c r="D368" s="80">
        <f>IF(IFERROR(INDEX(Registre!$N$2:$N$1999,IF($L$354=0,-1,$L$354))&amp;"","")="Approuvé avec commentaires","☒","☐")&amp;"  Approuvé avec commentaires"</f>
        <v/>
      </c>
      <c r="E368" s="52" t="n"/>
      <c r="F368" s="52" t="n"/>
      <c r="G368" s="50" t="n"/>
      <c r="H368" s="80">
        <f>IF(IFERROR(INDEX(Registre!$N$2:$N$1999,IF($L$354=0,-1,$L$354))&amp;"","")="Rejeté","☒","☐")&amp;"  Rejeté"</f>
        <v/>
      </c>
      <c r="I368" s="52" t="n"/>
      <c r="J368" s="50" t="n"/>
    </row>
    <row r="369" ht="387.95" customHeight="1">
      <c r="A369" s="54">
        <f>"Remarques : "&amp;IFERROR(INDEX(Registre!$O$2:$O$1999,IF($L$354=0,-1,$L$354))&amp;"","")</f>
        <v/>
      </c>
      <c r="B369" s="52" t="n"/>
      <c r="C369" s="52" t="n"/>
      <c r="D369" s="52" t="n"/>
      <c r="E369" s="52" t="n"/>
      <c r="F369" s="52" t="n"/>
      <c r="G369" s="52" t="n"/>
      <c r="H369" s="52" t="n"/>
      <c r="I369" s="52" t="n"/>
      <c r="J369" s="50" t="n"/>
    </row>
    <row r="370" ht="24.95" customHeight="1">
      <c r="A370" s="80" t="inlineStr">
        <is>
          <t>APPROBATION</t>
        </is>
      </c>
      <c r="B370" s="56" t="n"/>
      <c r="C370" s="67" t="inlineStr">
        <is>
          <t>C3</t>
        </is>
      </c>
      <c r="D370" s="52" t="n"/>
      <c r="E370" s="52" t="n"/>
      <c r="F370" s="50" t="n"/>
      <c r="G370" s="67" t="inlineStr">
        <is>
          <t>C1</t>
        </is>
      </c>
      <c r="H370" s="56" t="n"/>
      <c r="I370" s="67" t="inlineStr">
        <is>
          <t>CA</t>
        </is>
      </c>
      <c r="J370" s="56" t="n"/>
    </row>
    <row r="371" ht="24.95" customHeight="1">
      <c r="A371" s="57" t="n"/>
      <c r="B371" s="58" t="n"/>
      <c r="C371" s="67" t="inlineStr">
        <is>
          <t>CST</t>
        </is>
      </c>
      <c r="D371" s="50" t="n"/>
      <c r="E371" s="67" t="inlineStr">
        <is>
          <t>QCI</t>
        </is>
      </c>
      <c r="F371" s="50" t="n"/>
      <c r="G371" s="57" t="n"/>
      <c r="H371" s="58" t="n"/>
      <c r="I371" s="57" t="n"/>
      <c r="J371" s="58" t="n"/>
    </row>
    <row r="372" ht="24.95" customHeight="1">
      <c r="A372" s="90" t="inlineStr">
        <is>
          <t>Nom</t>
        </is>
      </c>
      <c r="B372" s="50" t="n"/>
      <c r="C372" s="90" t="n"/>
      <c r="D372" s="50" t="n"/>
      <c r="E372" s="90" t="n"/>
      <c r="F372" s="50" t="n"/>
      <c r="G372" s="90" t="n"/>
      <c r="H372" s="50" t="n"/>
      <c r="I372" s="90" t="n"/>
      <c r="J372" s="50" t="n"/>
    </row>
    <row r="373" ht="24.95" customHeight="1">
      <c r="A373" s="90" t="inlineStr">
        <is>
          <t>Signature</t>
        </is>
      </c>
      <c r="B373" s="50" t="n"/>
      <c r="C373" s="90" t="n"/>
      <c r="D373" s="50" t="n"/>
      <c r="E373" s="90" t="n"/>
      <c r="F373" s="50" t="n"/>
      <c r="G373" s="90" t="n"/>
      <c r="H373" s="50" t="n"/>
      <c r="I373" s="90" t="n"/>
      <c r="J373" s="50" t="n"/>
    </row>
    <row r="374" ht="24.95" customHeight="1">
      <c r="A374" s="90" t="inlineStr">
        <is>
          <t>Date</t>
        </is>
      </c>
      <c r="B374" s="50" t="n"/>
      <c r="C374" s="90" t="n"/>
      <c r="D374" s="50" t="n"/>
      <c r="E374" s="90" t="n"/>
      <c r="F374" s="50" t="n"/>
      <c r="G374" s="90" t="n"/>
      <c r="H374" s="50" t="n"/>
      <c r="I374" s="90" t="n"/>
      <c r="J374" s="50" t="n"/>
    </row>
    <row r="375" ht="24.95" customHeight="1">
      <c r="A375" s="49" t="n"/>
      <c r="B375" s="56" t="n"/>
      <c r="C375" s="67">
        <f>Paramètres!$C$2</f>
        <v/>
      </c>
      <c r="D375" s="101" t="n"/>
      <c r="E375" s="101" t="n"/>
      <c r="F375" s="101" t="n"/>
      <c r="G375" s="101" t="n"/>
      <c r="H375" s="56" t="n"/>
      <c r="I375" s="55">
        <f>Paramètres!$D$2</f>
        <v/>
      </c>
      <c r="J375" s="50" t="n"/>
      <c r="L375" s="29" t="inlineStr">
        <is>
          <t>Calcul (ne pas modifier) – ligne registre :</t>
        </is>
      </c>
    </row>
    <row r="376" ht="24.95" customHeight="1">
      <c r="A376" s="60" t="n"/>
      <c r="B376" s="61" t="n"/>
      <c r="C376" s="60" t="n"/>
      <c r="H376" s="61" t="n"/>
      <c r="I376" s="55">
        <f>"Date: "&amp;Paramètres!$E$2</f>
        <v/>
      </c>
      <c r="J376" s="50" t="n"/>
      <c r="L376" s="30">
        <f>IFERROR(MATCH($G$379,Registre!$B$2:$B$1999,0),0)</f>
        <v/>
      </c>
    </row>
    <row r="377" ht="24.95" customHeight="1">
      <c r="A377" s="57" t="n"/>
      <c r="B377" s="58" t="n"/>
      <c r="C377" s="57" t="n"/>
      <c r="D377" s="102" t="n"/>
      <c r="E377" s="102" t="n"/>
      <c r="F377" s="102" t="n"/>
      <c r="G377" s="102" t="n"/>
      <c r="H377" s="58" t="n"/>
      <c r="I377" s="55" t="inlineStr">
        <is>
          <t>Page 1/1</t>
        </is>
      </c>
      <c r="J377" s="50" t="n"/>
    </row>
    <row r="378" ht="27.95" customHeight="1">
      <c r="A378" s="67" t="inlineStr">
        <is>
          <t>Demande d’inspection ( RFI )</t>
        </is>
      </c>
      <c r="B378" s="52" t="n"/>
      <c r="C378" s="52" t="n"/>
      <c r="D378" s="52" t="n"/>
      <c r="E378" s="52" t="n"/>
      <c r="F378" s="52" t="n"/>
      <c r="G378" s="52" t="n"/>
      <c r="H378" s="52" t="n"/>
      <c r="I378" s="52" t="n"/>
      <c r="J378" s="50" t="n"/>
    </row>
    <row r="379" ht="30" customHeight="1">
      <c r="A379" s="80">
        <f>"Discipline : "&amp;IFERROR(IF(INDEX(Registre!$P$2:$P$1999,IF($L$376=0,-1,$L$376))&amp;""&lt;&gt;"",INDEX(Registre!$P$2:$P$1999,IF($L$376=0,-1,$L$376))&amp;"",TRIM(MID(SUBSTITUTE(INDEX(Registre!$B$2:$B$1999,IF($L$376=0,-1,$L$376)),"-",REPT(" ",100)),201,100))),"")</f>
        <v/>
      </c>
      <c r="B379" s="52" t="n"/>
      <c r="C379" s="52" t="n"/>
      <c r="D379" s="52" t="n"/>
      <c r="E379" s="50" t="n"/>
      <c r="F379" s="81" t="inlineStr">
        <is>
          <t>RFI No:</t>
        </is>
      </c>
      <c r="G379" s="82">
        <f>IFERROR(INDEX('Impression groupée'!$B$4:$B$103,MATCH(18,'Impression groupée'!$F$4:$F$103,0)),"")</f>
        <v/>
      </c>
      <c r="H379" s="52" t="n"/>
      <c r="I379" s="52" t="n"/>
      <c r="J379" s="50" t="n"/>
    </row>
    <row r="380" ht="30" customHeight="1">
      <c r="A380" s="80">
        <f>"Date d'inspection : "&amp;IFERROR(RIGHT("0"&amp;DAY(INDEX(Registre!$D$2:$D$1999,IF($L$376=0,-1,$L$376))),2)&amp;"/"&amp;RIGHT("0"&amp;MONTH(INDEX(Registre!$D$2:$D$1999,IF($L$376=0,-1,$L$376))),2)&amp;"/"&amp;YEAR(INDEX(Registre!$D$2:$D$1999,IF($L$376=0,-1,$L$376))),IFERROR(INDEX(Registre!$D$2:$D$1999,IF($L$376=0,-1,$L$376))&amp;"",""))</f>
        <v/>
      </c>
      <c r="B380" s="52" t="n"/>
      <c r="C380" s="52" t="n"/>
      <c r="D380" s="52" t="n"/>
      <c r="E380" s="52" t="n"/>
      <c r="F380" s="52" t="n"/>
      <c r="G380" s="52" t="n"/>
      <c r="H380" s="52" t="n"/>
      <c r="I380" s="52" t="n"/>
      <c r="J380" s="50" t="n"/>
      <c r="L380" s="31" t="inlineStr">
        <is>
          <t>◀ Choisissez le RFI dans la case « RFI nº » (liste déroulante)</t>
        </is>
      </c>
    </row>
    <row r="381" ht="30" customHeight="1">
      <c r="A381" s="80">
        <f>"Lieu : "&amp;IF(IFERROR(INDEX(Registre!$Q$2:$Q$1999,IF($L$376=0,-1,$L$376))&amp;"","")&lt;&gt;"",IFERROR(INDEX(Registre!$Q$2:$Q$1999,IF($L$376=0,-1,$L$376))&amp;"",""),IFERROR(INDEX(Registre!$E$2:$E$1999,IF($L$376=0,-1,$L$376))&amp;"",""))</f>
        <v/>
      </c>
      <c r="B381" s="52" t="n"/>
      <c r="C381" s="52" t="n"/>
      <c r="D381" s="52" t="n"/>
      <c r="E381" s="52" t="n"/>
      <c r="F381" s="52" t="n"/>
      <c r="G381" s="52" t="n"/>
      <c r="H381" s="52" t="n"/>
      <c r="I381" s="52" t="n"/>
      <c r="J381" s="50" t="n"/>
    </row>
    <row r="382" ht="30" customHeight="1">
      <c r="A382" s="67" t="inlineStr">
        <is>
          <t>Heure de réception</t>
        </is>
      </c>
      <c r="B382" s="56" t="n"/>
      <c r="C382" s="80" t="inlineStr">
        <is>
          <t>CPECC  QA/QC</t>
        </is>
      </c>
      <c r="D382" s="52" t="n"/>
      <c r="E382" s="52" t="n"/>
      <c r="F382" s="50" t="n"/>
      <c r="G382" s="80" t="inlineStr">
        <is>
          <t>GTFT  QA/QC</t>
        </is>
      </c>
      <c r="H382" s="52" t="n"/>
      <c r="I382" s="52" t="n"/>
      <c r="J382" s="50" t="n"/>
    </row>
    <row r="383" ht="30" customHeight="1">
      <c r="A383" s="57" t="n"/>
      <c r="B383" s="58" t="n"/>
      <c r="C383" s="80" t="inlineStr">
        <is>
          <t>Nom/Date :</t>
        </is>
      </c>
      <c r="D383" s="52" t="n"/>
      <c r="E383" s="52" t="n"/>
      <c r="F383" s="50" t="n"/>
      <c r="G383" s="80" t="inlineStr">
        <is>
          <t>Nom/Date :</t>
        </is>
      </c>
      <c r="H383" s="52" t="n"/>
      <c r="I383" s="52" t="n"/>
      <c r="J383" s="50" t="n"/>
    </row>
    <row r="384" ht="30" customHeight="1">
      <c r="A384" s="67" t="inlineStr">
        <is>
          <t>Item No.</t>
        </is>
      </c>
      <c r="B384" s="67" t="inlineStr">
        <is>
          <t>heure</t>
        </is>
      </c>
      <c r="C384" s="67" t="inlineStr">
        <is>
          <t>Description de l'inspection</t>
        </is>
      </c>
      <c r="D384" s="56" t="n"/>
      <c r="E384" s="67" t="inlineStr">
        <is>
          <t>Point d'inspection</t>
        </is>
      </c>
      <c r="F384" s="52" t="n"/>
      <c r="G384" s="52" t="n"/>
      <c r="H384" s="52" t="n"/>
      <c r="I384" s="52" t="n"/>
      <c r="J384" s="50" t="n"/>
    </row>
    <row r="385" ht="30" customHeight="1">
      <c r="A385" s="103" t="n"/>
      <c r="B385" s="103" t="n"/>
      <c r="C385" s="60" t="n"/>
      <c r="D385" s="61" t="n"/>
      <c r="E385" s="67" t="inlineStr">
        <is>
          <t>C3</t>
        </is>
      </c>
      <c r="F385" s="50" t="n"/>
      <c r="G385" s="67" t="inlineStr">
        <is>
          <t>C1</t>
        </is>
      </c>
      <c r="H385" s="67" t="inlineStr">
        <is>
          <t>CA</t>
        </is>
      </c>
      <c r="I385" s="67" t="inlineStr">
        <is>
          <t>TPI1</t>
        </is>
      </c>
      <c r="J385" s="67" t="inlineStr">
        <is>
          <t>TPI2</t>
        </is>
      </c>
    </row>
    <row r="386" ht="30" customHeight="1">
      <c r="A386" s="104" t="n"/>
      <c r="B386" s="104" t="n"/>
      <c r="C386" s="57" t="n"/>
      <c r="D386" s="58" t="n"/>
      <c r="E386" s="67" t="inlineStr">
        <is>
          <t>CST</t>
        </is>
      </c>
      <c r="F386" s="67" t="inlineStr">
        <is>
          <t>QCI</t>
        </is>
      </c>
      <c r="G386" s="104" t="n"/>
      <c r="H386" s="104" t="n"/>
      <c r="I386" s="104" t="n"/>
      <c r="J386" s="104" t="n"/>
    </row>
    <row r="387" ht="45" customHeight="1">
      <c r="A387" s="93">
        <f>IFERROR(INDEX(Registre!$R$2:$R$1999,IF($L$376=0,-1,$L$376))&amp;"","")</f>
        <v/>
      </c>
      <c r="B387" s="93">
        <f>IFERROR(IF(ISNUMBER(INDEX(Registre!$S$2:$S$1999,IF($L$376=0,-1,$L$376))),RIGHT("0"&amp;HOUR(INDEX(Registre!$S$2:$S$1999,IF($L$376=0,-1,$L$376))),2)&amp;":"&amp;RIGHT("0"&amp;MINUTE(INDEX(Registre!$S$2:$S$1999,IF($L$376=0,-1,$L$376))),2),INDEX(Registre!$S$2:$S$1999,IF($L$376=0,-1,$L$376))&amp;""),"")</f>
        <v/>
      </c>
      <c r="C387" s="90">
        <f>IF(IFERROR(INDEX(Registre!$T$2:$T$1999,IF($L$376=0,-1,$L$376))&amp;"","")&lt;&gt;"",IFERROR(INDEX(Registre!$T$2:$T$1999,IF($L$376=0,-1,$L$376))&amp;"",""),IFERROR(INDEX(Registre!$G$2:$G$1999,IF($L$376=0,-1,$L$376))&amp;"",""))</f>
        <v/>
      </c>
      <c r="D387" s="50" t="n"/>
      <c r="E387" s="67">
        <f>IFERROR(INDEX(Registre!$U$2:$U$1999,IF($L$376=0,-1,$L$376))&amp;"","")</f>
        <v/>
      </c>
      <c r="F387" s="67">
        <f>IFERROR(INDEX(Registre!$V$2:$V$1999,IF($L$376=0,-1,$L$376))&amp;"","")</f>
        <v/>
      </c>
      <c r="G387" s="67">
        <f>IFERROR(INDEX(Registre!$W$2:$W$1999,IF($L$376=0,-1,$L$376))&amp;"","")</f>
        <v/>
      </c>
      <c r="H387" s="67">
        <f>IFERROR(INDEX(Registre!$X$2:$X$1999,IF($L$376=0,-1,$L$376))&amp;"","")</f>
        <v/>
      </c>
      <c r="I387" s="67">
        <f>IFERROR(INDEX(Registre!$Y$2:$Y$1999,IF($L$376=0,-1,$L$376))&amp;"","")</f>
        <v/>
      </c>
      <c r="J387" s="67">
        <f>IFERROR(INDEX(Registre!$Z$2:$Z$1999,IF($L$376=0,-1,$L$376))&amp;"","")</f>
        <v/>
      </c>
    </row>
    <row r="388" ht="30" customHeight="1">
      <c r="A388" s="85" t="inlineStr">
        <is>
          <t>CONCLUSION DE L'INSPECTION</t>
        </is>
      </c>
      <c r="B388" s="52" t="n"/>
      <c r="C388" s="52" t="n"/>
      <c r="D388" s="52" t="n"/>
      <c r="E388" s="52" t="n"/>
      <c r="F388" s="52" t="n"/>
      <c r="G388" s="52" t="n"/>
      <c r="H388" s="52" t="n"/>
      <c r="I388" s="52" t="n"/>
      <c r="J388" s="50" t="n"/>
    </row>
    <row r="389" ht="20.1" customHeight="1">
      <c r="A389" s="51" t="n"/>
      <c r="B389" s="52" t="n"/>
      <c r="C389" s="52" t="n"/>
      <c r="D389" s="52" t="n"/>
      <c r="E389" s="52" t="n"/>
      <c r="F389" s="52" t="n"/>
      <c r="G389" s="52" t="n"/>
      <c r="H389" s="52" t="n"/>
      <c r="I389" s="52" t="n"/>
      <c r="J389" s="50" t="n"/>
    </row>
    <row r="390" ht="30" customHeight="1">
      <c r="A390" s="80">
        <f>IF(IFERROR(INDEX(Registre!$N$2:$N$1999,IF($L$376=0,-1,$L$376))&amp;"","")="Accepté","☒","☐")&amp;"  Approuvé"</f>
        <v/>
      </c>
      <c r="B390" s="52" t="n"/>
      <c r="C390" s="50" t="n"/>
      <c r="D390" s="80">
        <f>IF(IFERROR(INDEX(Registre!$N$2:$N$1999,IF($L$376=0,-1,$L$376))&amp;"","")="Approuvé avec commentaires","☒","☐")&amp;"  Approuvé avec commentaires"</f>
        <v/>
      </c>
      <c r="E390" s="52" t="n"/>
      <c r="F390" s="52" t="n"/>
      <c r="G390" s="50" t="n"/>
      <c r="H390" s="80">
        <f>IF(IFERROR(INDEX(Registre!$N$2:$N$1999,IF($L$376=0,-1,$L$376))&amp;"","")="Rejeté","☒","☐")&amp;"  Rejeté"</f>
        <v/>
      </c>
      <c r="I390" s="52" t="n"/>
      <c r="J390" s="50" t="n"/>
    </row>
    <row r="391" ht="387.95" customHeight="1">
      <c r="A391" s="54">
        <f>"Remarques : "&amp;IFERROR(INDEX(Registre!$O$2:$O$1999,IF($L$376=0,-1,$L$376))&amp;"","")</f>
        <v/>
      </c>
      <c r="B391" s="52" t="n"/>
      <c r="C391" s="52" t="n"/>
      <c r="D391" s="52" t="n"/>
      <c r="E391" s="52" t="n"/>
      <c r="F391" s="52" t="n"/>
      <c r="G391" s="52" t="n"/>
      <c r="H391" s="52" t="n"/>
      <c r="I391" s="52" t="n"/>
      <c r="J391" s="50" t="n"/>
    </row>
    <row r="392" ht="24.95" customHeight="1">
      <c r="A392" s="80" t="inlineStr">
        <is>
          <t>APPROBATION</t>
        </is>
      </c>
      <c r="B392" s="56" t="n"/>
      <c r="C392" s="67" t="inlineStr">
        <is>
          <t>C3</t>
        </is>
      </c>
      <c r="D392" s="52" t="n"/>
      <c r="E392" s="52" t="n"/>
      <c r="F392" s="50" t="n"/>
      <c r="G392" s="67" t="inlineStr">
        <is>
          <t>C1</t>
        </is>
      </c>
      <c r="H392" s="56" t="n"/>
      <c r="I392" s="67" t="inlineStr">
        <is>
          <t>CA</t>
        </is>
      </c>
      <c r="J392" s="56" t="n"/>
    </row>
    <row r="393" ht="24.95" customHeight="1">
      <c r="A393" s="57" t="n"/>
      <c r="B393" s="58" t="n"/>
      <c r="C393" s="67" t="inlineStr">
        <is>
          <t>CST</t>
        </is>
      </c>
      <c r="D393" s="50" t="n"/>
      <c r="E393" s="67" t="inlineStr">
        <is>
          <t>QCI</t>
        </is>
      </c>
      <c r="F393" s="50" t="n"/>
      <c r="G393" s="57" t="n"/>
      <c r="H393" s="58" t="n"/>
      <c r="I393" s="57" t="n"/>
      <c r="J393" s="58" t="n"/>
    </row>
    <row r="394" ht="24.95" customHeight="1">
      <c r="A394" s="90" t="inlineStr">
        <is>
          <t>Nom</t>
        </is>
      </c>
      <c r="B394" s="50" t="n"/>
      <c r="C394" s="90" t="n"/>
      <c r="D394" s="50" t="n"/>
      <c r="E394" s="90" t="n"/>
      <c r="F394" s="50" t="n"/>
      <c r="G394" s="90" t="n"/>
      <c r="H394" s="50" t="n"/>
      <c r="I394" s="90" t="n"/>
      <c r="J394" s="50" t="n"/>
    </row>
    <row r="395" ht="24.95" customHeight="1">
      <c r="A395" s="90" t="inlineStr">
        <is>
          <t>Signature</t>
        </is>
      </c>
      <c r="B395" s="50" t="n"/>
      <c r="C395" s="90" t="n"/>
      <c r="D395" s="50" t="n"/>
      <c r="E395" s="90" t="n"/>
      <c r="F395" s="50" t="n"/>
      <c r="G395" s="90" t="n"/>
      <c r="H395" s="50" t="n"/>
      <c r="I395" s="90" t="n"/>
      <c r="J395" s="50" t="n"/>
    </row>
    <row r="396" ht="24.95" customHeight="1">
      <c r="A396" s="90" t="inlineStr">
        <is>
          <t>Date</t>
        </is>
      </c>
      <c r="B396" s="50" t="n"/>
      <c r="C396" s="90" t="n"/>
      <c r="D396" s="50" t="n"/>
      <c r="E396" s="90" t="n"/>
      <c r="F396" s="50" t="n"/>
      <c r="G396" s="90" t="n"/>
      <c r="H396" s="50" t="n"/>
      <c r="I396" s="90" t="n"/>
      <c r="J396" s="50" t="n"/>
    </row>
    <row r="397" ht="24.95" customHeight="1">
      <c r="A397" s="49" t="n"/>
      <c r="B397" s="56" t="n"/>
      <c r="C397" s="67">
        <f>Paramètres!$C$2</f>
        <v/>
      </c>
      <c r="D397" s="101" t="n"/>
      <c r="E397" s="101" t="n"/>
      <c r="F397" s="101" t="n"/>
      <c r="G397" s="101" t="n"/>
      <c r="H397" s="56" t="n"/>
      <c r="I397" s="55">
        <f>Paramètres!$D$2</f>
        <v/>
      </c>
      <c r="J397" s="50" t="n"/>
      <c r="L397" s="29" t="inlineStr">
        <is>
          <t>Calcul (ne pas modifier) – ligne registre :</t>
        </is>
      </c>
    </row>
    <row r="398" ht="24.95" customHeight="1">
      <c r="A398" s="60" t="n"/>
      <c r="B398" s="61" t="n"/>
      <c r="C398" s="60" t="n"/>
      <c r="H398" s="61" t="n"/>
      <c r="I398" s="55">
        <f>"Date: "&amp;Paramètres!$E$2</f>
        <v/>
      </c>
      <c r="J398" s="50" t="n"/>
      <c r="L398" s="30">
        <f>IFERROR(MATCH($G$401,Registre!$B$2:$B$1999,0),0)</f>
        <v/>
      </c>
    </row>
    <row r="399" ht="24.95" customHeight="1">
      <c r="A399" s="57" t="n"/>
      <c r="B399" s="58" t="n"/>
      <c r="C399" s="57" t="n"/>
      <c r="D399" s="102" t="n"/>
      <c r="E399" s="102" t="n"/>
      <c r="F399" s="102" t="n"/>
      <c r="G399" s="102" t="n"/>
      <c r="H399" s="58" t="n"/>
      <c r="I399" s="55" t="inlineStr">
        <is>
          <t>Page 1/1</t>
        </is>
      </c>
      <c r="J399" s="50" t="n"/>
    </row>
    <row r="400" ht="27.95" customHeight="1">
      <c r="A400" s="67" t="inlineStr">
        <is>
          <t>Demande d’inspection ( RFI )</t>
        </is>
      </c>
      <c r="B400" s="52" t="n"/>
      <c r="C400" s="52" t="n"/>
      <c r="D400" s="52" t="n"/>
      <c r="E400" s="52" t="n"/>
      <c r="F400" s="52" t="n"/>
      <c r="G400" s="52" t="n"/>
      <c r="H400" s="52" t="n"/>
      <c r="I400" s="52" t="n"/>
      <c r="J400" s="50" t="n"/>
    </row>
    <row r="401" ht="30" customHeight="1">
      <c r="A401" s="80">
        <f>"Discipline : "&amp;IFERROR(IF(INDEX(Registre!$P$2:$P$1999,IF($L$398=0,-1,$L$398))&amp;""&lt;&gt;"",INDEX(Registre!$P$2:$P$1999,IF($L$398=0,-1,$L$398))&amp;"",TRIM(MID(SUBSTITUTE(INDEX(Registre!$B$2:$B$1999,IF($L$398=0,-1,$L$398)),"-",REPT(" ",100)),201,100))),"")</f>
        <v/>
      </c>
      <c r="B401" s="52" t="n"/>
      <c r="C401" s="52" t="n"/>
      <c r="D401" s="52" t="n"/>
      <c r="E401" s="50" t="n"/>
      <c r="F401" s="81" t="inlineStr">
        <is>
          <t>RFI No:</t>
        </is>
      </c>
      <c r="G401" s="82">
        <f>IFERROR(INDEX('Impression groupée'!$B$4:$B$103,MATCH(19,'Impression groupée'!$F$4:$F$103,0)),"")</f>
        <v/>
      </c>
      <c r="H401" s="52" t="n"/>
      <c r="I401" s="52" t="n"/>
      <c r="J401" s="50" t="n"/>
    </row>
    <row r="402" ht="30" customHeight="1">
      <c r="A402" s="80">
        <f>"Date d'inspection : "&amp;IFERROR(RIGHT("0"&amp;DAY(INDEX(Registre!$D$2:$D$1999,IF($L$398=0,-1,$L$398))),2)&amp;"/"&amp;RIGHT("0"&amp;MONTH(INDEX(Registre!$D$2:$D$1999,IF($L$398=0,-1,$L$398))),2)&amp;"/"&amp;YEAR(INDEX(Registre!$D$2:$D$1999,IF($L$398=0,-1,$L$398))),IFERROR(INDEX(Registre!$D$2:$D$1999,IF($L$398=0,-1,$L$398))&amp;"",""))</f>
        <v/>
      </c>
      <c r="B402" s="52" t="n"/>
      <c r="C402" s="52" t="n"/>
      <c r="D402" s="52" t="n"/>
      <c r="E402" s="52" t="n"/>
      <c r="F402" s="52" t="n"/>
      <c r="G402" s="52" t="n"/>
      <c r="H402" s="52" t="n"/>
      <c r="I402" s="52" t="n"/>
      <c r="J402" s="50" t="n"/>
      <c r="L402" s="31" t="inlineStr">
        <is>
          <t>◀ Choisissez le RFI dans la case « RFI nº » (liste déroulante)</t>
        </is>
      </c>
    </row>
    <row r="403" ht="30" customHeight="1">
      <c r="A403" s="80">
        <f>"Lieu : "&amp;IF(IFERROR(INDEX(Registre!$Q$2:$Q$1999,IF($L$398=0,-1,$L$398))&amp;"","")&lt;&gt;"",IFERROR(INDEX(Registre!$Q$2:$Q$1999,IF($L$398=0,-1,$L$398))&amp;"",""),IFERROR(INDEX(Registre!$E$2:$E$1999,IF($L$398=0,-1,$L$398))&amp;"",""))</f>
        <v/>
      </c>
      <c r="B403" s="52" t="n"/>
      <c r="C403" s="52" t="n"/>
      <c r="D403" s="52" t="n"/>
      <c r="E403" s="52" t="n"/>
      <c r="F403" s="52" t="n"/>
      <c r="G403" s="52" t="n"/>
      <c r="H403" s="52" t="n"/>
      <c r="I403" s="52" t="n"/>
      <c r="J403" s="50" t="n"/>
    </row>
    <row r="404" ht="30" customHeight="1">
      <c r="A404" s="67" t="inlineStr">
        <is>
          <t>Heure de réception</t>
        </is>
      </c>
      <c r="B404" s="56" t="n"/>
      <c r="C404" s="80" t="inlineStr">
        <is>
          <t>CPECC  QA/QC</t>
        </is>
      </c>
      <c r="D404" s="52" t="n"/>
      <c r="E404" s="52" t="n"/>
      <c r="F404" s="50" t="n"/>
      <c r="G404" s="80" t="inlineStr">
        <is>
          <t>GTFT  QA/QC</t>
        </is>
      </c>
      <c r="H404" s="52" t="n"/>
      <c r="I404" s="52" t="n"/>
      <c r="J404" s="50" t="n"/>
    </row>
    <row r="405" ht="30" customHeight="1">
      <c r="A405" s="57" t="n"/>
      <c r="B405" s="58" t="n"/>
      <c r="C405" s="80" t="inlineStr">
        <is>
          <t>Nom/Date :</t>
        </is>
      </c>
      <c r="D405" s="52" t="n"/>
      <c r="E405" s="52" t="n"/>
      <c r="F405" s="50" t="n"/>
      <c r="G405" s="80" t="inlineStr">
        <is>
          <t>Nom/Date :</t>
        </is>
      </c>
      <c r="H405" s="52" t="n"/>
      <c r="I405" s="52" t="n"/>
      <c r="J405" s="50" t="n"/>
    </row>
    <row r="406" ht="30" customHeight="1">
      <c r="A406" s="67" t="inlineStr">
        <is>
          <t>Item No.</t>
        </is>
      </c>
      <c r="B406" s="67" t="inlineStr">
        <is>
          <t>heure</t>
        </is>
      </c>
      <c r="C406" s="67" t="inlineStr">
        <is>
          <t>Description de l'inspection</t>
        </is>
      </c>
      <c r="D406" s="56" t="n"/>
      <c r="E406" s="67" t="inlineStr">
        <is>
          <t>Point d'inspection</t>
        </is>
      </c>
      <c r="F406" s="52" t="n"/>
      <c r="G406" s="52" t="n"/>
      <c r="H406" s="52" t="n"/>
      <c r="I406" s="52" t="n"/>
      <c r="J406" s="50" t="n"/>
    </row>
    <row r="407" ht="30" customHeight="1">
      <c r="A407" s="103" t="n"/>
      <c r="B407" s="103" t="n"/>
      <c r="C407" s="60" t="n"/>
      <c r="D407" s="61" t="n"/>
      <c r="E407" s="67" t="inlineStr">
        <is>
          <t>C3</t>
        </is>
      </c>
      <c r="F407" s="50" t="n"/>
      <c r="G407" s="67" t="inlineStr">
        <is>
          <t>C1</t>
        </is>
      </c>
      <c r="H407" s="67" t="inlineStr">
        <is>
          <t>CA</t>
        </is>
      </c>
      <c r="I407" s="67" t="inlineStr">
        <is>
          <t>TPI1</t>
        </is>
      </c>
      <c r="J407" s="67" t="inlineStr">
        <is>
          <t>TPI2</t>
        </is>
      </c>
    </row>
    <row r="408" ht="30" customHeight="1">
      <c r="A408" s="104" t="n"/>
      <c r="B408" s="104" t="n"/>
      <c r="C408" s="57" t="n"/>
      <c r="D408" s="58" t="n"/>
      <c r="E408" s="67" t="inlineStr">
        <is>
          <t>CST</t>
        </is>
      </c>
      <c r="F408" s="67" t="inlineStr">
        <is>
          <t>QCI</t>
        </is>
      </c>
      <c r="G408" s="104" t="n"/>
      <c r="H408" s="104" t="n"/>
      <c r="I408" s="104" t="n"/>
      <c r="J408" s="104" t="n"/>
    </row>
    <row r="409" ht="45" customHeight="1">
      <c r="A409" s="93">
        <f>IFERROR(INDEX(Registre!$R$2:$R$1999,IF($L$398=0,-1,$L$398))&amp;"","")</f>
        <v/>
      </c>
      <c r="B409" s="93">
        <f>IFERROR(IF(ISNUMBER(INDEX(Registre!$S$2:$S$1999,IF($L$398=0,-1,$L$398))),RIGHT("0"&amp;HOUR(INDEX(Registre!$S$2:$S$1999,IF($L$398=0,-1,$L$398))),2)&amp;":"&amp;RIGHT("0"&amp;MINUTE(INDEX(Registre!$S$2:$S$1999,IF($L$398=0,-1,$L$398))),2),INDEX(Registre!$S$2:$S$1999,IF($L$398=0,-1,$L$398))&amp;""),"")</f>
        <v/>
      </c>
      <c r="C409" s="90">
        <f>IF(IFERROR(INDEX(Registre!$T$2:$T$1999,IF($L$398=0,-1,$L$398))&amp;"","")&lt;&gt;"",IFERROR(INDEX(Registre!$T$2:$T$1999,IF($L$398=0,-1,$L$398))&amp;"",""),IFERROR(INDEX(Registre!$G$2:$G$1999,IF($L$398=0,-1,$L$398))&amp;"",""))</f>
        <v/>
      </c>
      <c r="D409" s="50" t="n"/>
      <c r="E409" s="67">
        <f>IFERROR(INDEX(Registre!$U$2:$U$1999,IF($L$398=0,-1,$L$398))&amp;"","")</f>
        <v/>
      </c>
      <c r="F409" s="67">
        <f>IFERROR(INDEX(Registre!$V$2:$V$1999,IF($L$398=0,-1,$L$398))&amp;"","")</f>
        <v/>
      </c>
      <c r="G409" s="67">
        <f>IFERROR(INDEX(Registre!$W$2:$W$1999,IF($L$398=0,-1,$L$398))&amp;"","")</f>
        <v/>
      </c>
      <c r="H409" s="67">
        <f>IFERROR(INDEX(Registre!$X$2:$X$1999,IF($L$398=0,-1,$L$398))&amp;"","")</f>
        <v/>
      </c>
      <c r="I409" s="67">
        <f>IFERROR(INDEX(Registre!$Y$2:$Y$1999,IF($L$398=0,-1,$L$398))&amp;"","")</f>
        <v/>
      </c>
      <c r="J409" s="67">
        <f>IFERROR(INDEX(Registre!$Z$2:$Z$1999,IF($L$398=0,-1,$L$398))&amp;"","")</f>
        <v/>
      </c>
    </row>
    <row r="410" ht="30" customHeight="1">
      <c r="A410" s="85" t="inlineStr">
        <is>
          <t>CONCLUSION DE L'INSPECTION</t>
        </is>
      </c>
      <c r="B410" s="52" t="n"/>
      <c r="C410" s="52" t="n"/>
      <c r="D410" s="52" t="n"/>
      <c r="E410" s="52" t="n"/>
      <c r="F410" s="52" t="n"/>
      <c r="G410" s="52" t="n"/>
      <c r="H410" s="52" t="n"/>
      <c r="I410" s="52" t="n"/>
      <c r="J410" s="50" t="n"/>
    </row>
    <row r="411" ht="20.1" customHeight="1">
      <c r="A411" s="51" t="n"/>
      <c r="B411" s="52" t="n"/>
      <c r="C411" s="52" t="n"/>
      <c r="D411" s="52" t="n"/>
      <c r="E411" s="52" t="n"/>
      <c r="F411" s="52" t="n"/>
      <c r="G411" s="52" t="n"/>
      <c r="H411" s="52" t="n"/>
      <c r="I411" s="52" t="n"/>
      <c r="J411" s="50" t="n"/>
    </row>
    <row r="412" ht="30" customHeight="1">
      <c r="A412" s="80">
        <f>IF(IFERROR(INDEX(Registre!$N$2:$N$1999,IF($L$398=0,-1,$L$398))&amp;"","")="Accepté","☒","☐")&amp;"  Approuvé"</f>
        <v/>
      </c>
      <c r="B412" s="52" t="n"/>
      <c r="C412" s="50" t="n"/>
      <c r="D412" s="80">
        <f>IF(IFERROR(INDEX(Registre!$N$2:$N$1999,IF($L$398=0,-1,$L$398))&amp;"","")="Approuvé avec commentaires","☒","☐")&amp;"  Approuvé avec commentaires"</f>
        <v/>
      </c>
      <c r="E412" s="52" t="n"/>
      <c r="F412" s="52" t="n"/>
      <c r="G412" s="50" t="n"/>
      <c r="H412" s="80">
        <f>IF(IFERROR(INDEX(Registre!$N$2:$N$1999,IF($L$398=0,-1,$L$398))&amp;"","")="Rejeté","☒","☐")&amp;"  Rejeté"</f>
        <v/>
      </c>
      <c r="I412" s="52" t="n"/>
      <c r="J412" s="50" t="n"/>
    </row>
    <row r="413" ht="387.95" customHeight="1">
      <c r="A413" s="54">
        <f>"Remarques : "&amp;IFERROR(INDEX(Registre!$O$2:$O$1999,IF($L$398=0,-1,$L$398))&amp;"","")</f>
        <v/>
      </c>
      <c r="B413" s="52" t="n"/>
      <c r="C413" s="52" t="n"/>
      <c r="D413" s="52" t="n"/>
      <c r="E413" s="52" t="n"/>
      <c r="F413" s="52" t="n"/>
      <c r="G413" s="52" t="n"/>
      <c r="H413" s="52" t="n"/>
      <c r="I413" s="52" t="n"/>
      <c r="J413" s="50" t="n"/>
    </row>
    <row r="414" ht="24.95" customHeight="1">
      <c r="A414" s="80" t="inlineStr">
        <is>
          <t>APPROBATION</t>
        </is>
      </c>
      <c r="B414" s="56" t="n"/>
      <c r="C414" s="67" t="inlineStr">
        <is>
          <t>C3</t>
        </is>
      </c>
      <c r="D414" s="52" t="n"/>
      <c r="E414" s="52" t="n"/>
      <c r="F414" s="50" t="n"/>
      <c r="G414" s="67" t="inlineStr">
        <is>
          <t>C1</t>
        </is>
      </c>
      <c r="H414" s="56" t="n"/>
      <c r="I414" s="67" t="inlineStr">
        <is>
          <t>CA</t>
        </is>
      </c>
      <c r="J414" s="56" t="n"/>
    </row>
    <row r="415" ht="24.95" customHeight="1">
      <c r="A415" s="57" t="n"/>
      <c r="B415" s="58" t="n"/>
      <c r="C415" s="67" t="inlineStr">
        <is>
          <t>CST</t>
        </is>
      </c>
      <c r="D415" s="50" t="n"/>
      <c r="E415" s="67" t="inlineStr">
        <is>
          <t>QCI</t>
        </is>
      </c>
      <c r="F415" s="50" t="n"/>
      <c r="G415" s="57" t="n"/>
      <c r="H415" s="58" t="n"/>
      <c r="I415" s="57" t="n"/>
      <c r="J415" s="58" t="n"/>
    </row>
    <row r="416" ht="24.95" customHeight="1">
      <c r="A416" s="90" t="inlineStr">
        <is>
          <t>Nom</t>
        </is>
      </c>
      <c r="B416" s="50" t="n"/>
      <c r="C416" s="90" t="n"/>
      <c r="D416" s="50" t="n"/>
      <c r="E416" s="90" t="n"/>
      <c r="F416" s="50" t="n"/>
      <c r="G416" s="90" t="n"/>
      <c r="H416" s="50" t="n"/>
      <c r="I416" s="90" t="n"/>
      <c r="J416" s="50" t="n"/>
    </row>
    <row r="417" ht="24.95" customHeight="1">
      <c r="A417" s="90" t="inlineStr">
        <is>
          <t>Signature</t>
        </is>
      </c>
      <c r="B417" s="50" t="n"/>
      <c r="C417" s="90" t="n"/>
      <c r="D417" s="50" t="n"/>
      <c r="E417" s="90" t="n"/>
      <c r="F417" s="50" t="n"/>
      <c r="G417" s="90" t="n"/>
      <c r="H417" s="50" t="n"/>
      <c r="I417" s="90" t="n"/>
      <c r="J417" s="50" t="n"/>
    </row>
    <row r="418" ht="24.95" customHeight="1">
      <c r="A418" s="90" t="inlineStr">
        <is>
          <t>Date</t>
        </is>
      </c>
      <c r="B418" s="50" t="n"/>
      <c r="C418" s="90" t="n"/>
      <c r="D418" s="50" t="n"/>
      <c r="E418" s="90" t="n"/>
      <c r="F418" s="50" t="n"/>
      <c r="G418" s="90" t="n"/>
      <c r="H418" s="50" t="n"/>
      <c r="I418" s="90" t="n"/>
      <c r="J418" s="50" t="n"/>
    </row>
    <row r="419" ht="24.95" customHeight="1">
      <c r="A419" s="49" t="n"/>
      <c r="B419" s="56" t="n"/>
      <c r="C419" s="67">
        <f>Paramètres!$C$2</f>
        <v/>
      </c>
      <c r="D419" s="101" t="n"/>
      <c r="E419" s="101" t="n"/>
      <c r="F419" s="101" t="n"/>
      <c r="G419" s="101" t="n"/>
      <c r="H419" s="56" t="n"/>
      <c r="I419" s="55">
        <f>Paramètres!$D$2</f>
        <v/>
      </c>
      <c r="J419" s="50" t="n"/>
      <c r="L419" s="29" t="inlineStr">
        <is>
          <t>Calcul (ne pas modifier) – ligne registre :</t>
        </is>
      </c>
    </row>
    <row r="420" ht="24.95" customHeight="1">
      <c r="A420" s="60" t="n"/>
      <c r="B420" s="61" t="n"/>
      <c r="C420" s="60" t="n"/>
      <c r="H420" s="61" t="n"/>
      <c r="I420" s="55">
        <f>"Date: "&amp;Paramètres!$E$2</f>
        <v/>
      </c>
      <c r="J420" s="50" t="n"/>
      <c r="L420" s="30">
        <f>IFERROR(MATCH($G$423,Registre!$B$2:$B$1999,0),0)</f>
        <v/>
      </c>
    </row>
    <row r="421" ht="24.95" customHeight="1">
      <c r="A421" s="57" t="n"/>
      <c r="B421" s="58" t="n"/>
      <c r="C421" s="57" t="n"/>
      <c r="D421" s="102" t="n"/>
      <c r="E421" s="102" t="n"/>
      <c r="F421" s="102" t="n"/>
      <c r="G421" s="102" t="n"/>
      <c r="H421" s="58" t="n"/>
      <c r="I421" s="55" t="inlineStr">
        <is>
          <t>Page 1/1</t>
        </is>
      </c>
      <c r="J421" s="50" t="n"/>
    </row>
    <row r="422" ht="27.95" customHeight="1">
      <c r="A422" s="67" t="inlineStr">
        <is>
          <t>Demande d’inspection ( RFI )</t>
        </is>
      </c>
      <c r="B422" s="52" t="n"/>
      <c r="C422" s="52" t="n"/>
      <c r="D422" s="52" t="n"/>
      <c r="E422" s="52" t="n"/>
      <c r="F422" s="52" t="n"/>
      <c r="G422" s="52" t="n"/>
      <c r="H422" s="52" t="n"/>
      <c r="I422" s="52" t="n"/>
      <c r="J422" s="50" t="n"/>
    </row>
    <row r="423" ht="30" customHeight="1">
      <c r="A423" s="80">
        <f>"Discipline : "&amp;IFERROR(IF(INDEX(Registre!$P$2:$P$1999,IF($L$420=0,-1,$L$420))&amp;""&lt;&gt;"",INDEX(Registre!$P$2:$P$1999,IF($L$420=0,-1,$L$420))&amp;"",TRIM(MID(SUBSTITUTE(INDEX(Registre!$B$2:$B$1999,IF($L$420=0,-1,$L$420)),"-",REPT(" ",100)),201,100))),"")</f>
        <v/>
      </c>
      <c r="B423" s="52" t="n"/>
      <c r="C423" s="52" t="n"/>
      <c r="D423" s="52" t="n"/>
      <c r="E423" s="50" t="n"/>
      <c r="F423" s="81" t="inlineStr">
        <is>
          <t>RFI No:</t>
        </is>
      </c>
      <c r="G423" s="82">
        <f>IFERROR(INDEX('Impression groupée'!$B$4:$B$103,MATCH(20,'Impression groupée'!$F$4:$F$103,0)),"")</f>
        <v/>
      </c>
      <c r="H423" s="52" t="n"/>
      <c r="I423" s="52" t="n"/>
      <c r="J423" s="50" t="n"/>
    </row>
    <row r="424" ht="30" customHeight="1">
      <c r="A424" s="80">
        <f>"Date d'inspection : "&amp;IFERROR(RIGHT("0"&amp;DAY(INDEX(Registre!$D$2:$D$1999,IF($L$420=0,-1,$L$420))),2)&amp;"/"&amp;RIGHT("0"&amp;MONTH(INDEX(Registre!$D$2:$D$1999,IF($L$420=0,-1,$L$420))),2)&amp;"/"&amp;YEAR(INDEX(Registre!$D$2:$D$1999,IF($L$420=0,-1,$L$420))),IFERROR(INDEX(Registre!$D$2:$D$1999,IF($L$420=0,-1,$L$420))&amp;"",""))</f>
        <v/>
      </c>
      <c r="B424" s="52" t="n"/>
      <c r="C424" s="52" t="n"/>
      <c r="D424" s="52" t="n"/>
      <c r="E424" s="52" t="n"/>
      <c r="F424" s="52" t="n"/>
      <c r="G424" s="52" t="n"/>
      <c r="H424" s="52" t="n"/>
      <c r="I424" s="52" t="n"/>
      <c r="J424" s="50" t="n"/>
      <c r="L424" s="31" t="inlineStr">
        <is>
          <t>◀ Choisissez le RFI dans la case « RFI nº » (liste déroulante)</t>
        </is>
      </c>
    </row>
    <row r="425" ht="30" customHeight="1">
      <c r="A425" s="80">
        <f>"Lieu : "&amp;IF(IFERROR(INDEX(Registre!$Q$2:$Q$1999,IF($L$420=0,-1,$L$420))&amp;"","")&lt;&gt;"",IFERROR(INDEX(Registre!$Q$2:$Q$1999,IF($L$420=0,-1,$L$420))&amp;"",""),IFERROR(INDEX(Registre!$E$2:$E$1999,IF($L$420=0,-1,$L$420))&amp;"",""))</f>
        <v/>
      </c>
      <c r="B425" s="52" t="n"/>
      <c r="C425" s="52" t="n"/>
      <c r="D425" s="52" t="n"/>
      <c r="E425" s="52" t="n"/>
      <c r="F425" s="52" t="n"/>
      <c r="G425" s="52" t="n"/>
      <c r="H425" s="52" t="n"/>
      <c r="I425" s="52" t="n"/>
      <c r="J425" s="50" t="n"/>
    </row>
    <row r="426" ht="30" customHeight="1">
      <c r="A426" s="67" t="inlineStr">
        <is>
          <t>Heure de réception</t>
        </is>
      </c>
      <c r="B426" s="56" t="n"/>
      <c r="C426" s="80" t="inlineStr">
        <is>
          <t>CPECC  QA/QC</t>
        </is>
      </c>
      <c r="D426" s="52" t="n"/>
      <c r="E426" s="52" t="n"/>
      <c r="F426" s="50" t="n"/>
      <c r="G426" s="80" t="inlineStr">
        <is>
          <t>GTFT  QA/QC</t>
        </is>
      </c>
      <c r="H426" s="52" t="n"/>
      <c r="I426" s="52" t="n"/>
      <c r="J426" s="50" t="n"/>
    </row>
    <row r="427" ht="30" customHeight="1">
      <c r="A427" s="57" t="n"/>
      <c r="B427" s="58" t="n"/>
      <c r="C427" s="80" t="inlineStr">
        <is>
          <t>Nom/Date :</t>
        </is>
      </c>
      <c r="D427" s="52" t="n"/>
      <c r="E427" s="52" t="n"/>
      <c r="F427" s="50" t="n"/>
      <c r="G427" s="80" t="inlineStr">
        <is>
          <t>Nom/Date :</t>
        </is>
      </c>
      <c r="H427" s="52" t="n"/>
      <c r="I427" s="52" t="n"/>
      <c r="J427" s="50" t="n"/>
    </row>
    <row r="428" ht="30" customHeight="1">
      <c r="A428" s="67" t="inlineStr">
        <is>
          <t>Item No.</t>
        </is>
      </c>
      <c r="B428" s="67" t="inlineStr">
        <is>
          <t>heure</t>
        </is>
      </c>
      <c r="C428" s="67" t="inlineStr">
        <is>
          <t>Description de l'inspection</t>
        </is>
      </c>
      <c r="D428" s="56" t="n"/>
      <c r="E428" s="67" t="inlineStr">
        <is>
          <t>Point d'inspection</t>
        </is>
      </c>
      <c r="F428" s="52" t="n"/>
      <c r="G428" s="52" t="n"/>
      <c r="H428" s="52" t="n"/>
      <c r="I428" s="52" t="n"/>
      <c r="J428" s="50" t="n"/>
    </row>
    <row r="429" ht="30" customHeight="1">
      <c r="A429" s="103" t="n"/>
      <c r="B429" s="103" t="n"/>
      <c r="C429" s="60" t="n"/>
      <c r="D429" s="61" t="n"/>
      <c r="E429" s="67" t="inlineStr">
        <is>
          <t>C3</t>
        </is>
      </c>
      <c r="F429" s="50" t="n"/>
      <c r="G429" s="67" t="inlineStr">
        <is>
          <t>C1</t>
        </is>
      </c>
      <c r="H429" s="67" t="inlineStr">
        <is>
          <t>CA</t>
        </is>
      </c>
      <c r="I429" s="67" t="inlineStr">
        <is>
          <t>TPI1</t>
        </is>
      </c>
      <c r="J429" s="67" t="inlineStr">
        <is>
          <t>TPI2</t>
        </is>
      </c>
    </row>
    <row r="430" ht="30" customHeight="1">
      <c r="A430" s="104" t="n"/>
      <c r="B430" s="104" t="n"/>
      <c r="C430" s="57" t="n"/>
      <c r="D430" s="58" t="n"/>
      <c r="E430" s="67" t="inlineStr">
        <is>
          <t>CST</t>
        </is>
      </c>
      <c r="F430" s="67" t="inlineStr">
        <is>
          <t>QCI</t>
        </is>
      </c>
      <c r="G430" s="104" t="n"/>
      <c r="H430" s="104" t="n"/>
      <c r="I430" s="104" t="n"/>
      <c r="J430" s="104" t="n"/>
    </row>
    <row r="431" ht="45" customHeight="1">
      <c r="A431" s="93">
        <f>IFERROR(INDEX(Registre!$R$2:$R$1999,IF($L$420=0,-1,$L$420))&amp;"","")</f>
        <v/>
      </c>
      <c r="B431" s="93">
        <f>IFERROR(IF(ISNUMBER(INDEX(Registre!$S$2:$S$1999,IF($L$420=0,-1,$L$420))),RIGHT("0"&amp;HOUR(INDEX(Registre!$S$2:$S$1999,IF($L$420=0,-1,$L$420))),2)&amp;":"&amp;RIGHT("0"&amp;MINUTE(INDEX(Registre!$S$2:$S$1999,IF($L$420=0,-1,$L$420))),2),INDEX(Registre!$S$2:$S$1999,IF($L$420=0,-1,$L$420))&amp;""),"")</f>
        <v/>
      </c>
      <c r="C431" s="90">
        <f>IF(IFERROR(INDEX(Registre!$T$2:$T$1999,IF($L$420=0,-1,$L$420))&amp;"","")&lt;&gt;"",IFERROR(INDEX(Registre!$T$2:$T$1999,IF($L$420=0,-1,$L$420))&amp;"",""),IFERROR(INDEX(Registre!$G$2:$G$1999,IF($L$420=0,-1,$L$420))&amp;"",""))</f>
        <v/>
      </c>
      <c r="D431" s="50" t="n"/>
      <c r="E431" s="67">
        <f>IFERROR(INDEX(Registre!$U$2:$U$1999,IF($L$420=0,-1,$L$420))&amp;"","")</f>
        <v/>
      </c>
      <c r="F431" s="67">
        <f>IFERROR(INDEX(Registre!$V$2:$V$1999,IF($L$420=0,-1,$L$420))&amp;"","")</f>
        <v/>
      </c>
      <c r="G431" s="67">
        <f>IFERROR(INDEX(Registre!$W$2:$W$1999,IF($L$420=0,-1,$L$420))&amp;"","")</f>
        <v/>
      </c>
      <c r="H431" s="67">
        <f>IFERROR(INDEX(Registre!$X$2:$X$1999,IF($L$420=0,-1,$L$420))&amp;"","")</f>
        <v/>
      </c>
      <c r="I431" s="67">
        <f>IFERROR(INDEX(Registre!$Y$2:$Y$1999,IF($L$420=0,-1,$L$420))&amp;"","")</f>
        <v/>
      </c>
      <c r="J431" s="67">
        <f>IFERROR(INDEX(Registre!$Z$2:$Z$1999,IF($L$420=0,-1,$L$420))&amp;"","")</f>
        <v/>
      </c>
    </row>
    <row r="432" ht="30" customHeight="1">
      <c r="A432" s="85" t="inlineStr">
        <is>
          <t>CONCLUSION DE L'INSPECTION</t>
        </is>
      </c>
      <c r="B432" s="52" t="n"/>
      <c r="C432" s="52" t="n"/>
      <c r="D432" s="52" t="n"/>
      <c r="E432" s="52" t="n"/>
      <c r="F432" s="52" t="n"/>
      <c r="G432" s="52" t="n"/>
      <c r="H432" s="52" t="n"/>
      <c r="I432" s="52" t="n"/>
      <c r="J432" s="50" t="n"/>
    </row>
    <row r="433" ht="20.1" customHeight="1">
      <c r="A433" s="51" t="n"/>
      <c r="B433" s="52" t="n"/>
      <c r="C433" s="52" t="n"/>
      <c r="D433" s="52" t="n"/>
      <c r="E433" s="52" t="n"/>
      <c r="F433" s="52" t="n"/>
      <c r="G433" s="52" t="n"/>
      <c r="H433" s="52" t="n"/>
      <c r="I433" s="52" t="n"/>
      <c r="J433" s="50" t="n"/>
    </row>
    <row r="434" ht="30" customHeight="1">
      <c r="A434" s="80">
        <f>IF(IFERROR(INDEX(Registre!$N$2:$N$1999,IF($L$420=0,-1,$L$420))&amp;"","")="Accepté","☒","☐")&amp;"  Approuvé"</f>
        <v/>
      </c>
      <c r="B434" s="52" t="n"/>
      <c r="C434" s="50" t="n"/>
      <c r="D434" s="80">
        <f>IF(IFERROR(INDEX(Registre!$N$2:$N$1999,IF($L$420=0,-1,$L$420))&amp;"","")="Approuvé avec commentaires","☒","☐")&amp;"  Approuvé avec commentaires"</f>
        <v/>
      </c>
      <c r="E434" s="52" t="n"/>
      <c r="F434" s="52" t="n"/>
      <c r="G434" s="50" t="n"/>
      <c r="H434" s="80">
        <f>IF(IFERROR(INDEX(Registre!$N$2:$N$1999,IF($L$420=0,-1,$L$420))&amp;"","")="Rejeté","☒","☐")&amp;"  Rejeté"</f>
        <v/>
      </c>
      <c r="I434" s="52" t="n"/>
      <c r="J434" s="50" t="n"/>
    </row>
    <row r="435" ht="387.95" customHeight="1">
      <c r="A435" s="54">
        <f>"Remarques : "&amp;IFERROR(INDEX(Registre!$O$2:$O$1999,IF($L$420=0,-1,$L$420))&amp;"","")</f>
        <v/>
      </c>
      <c r="B435" s="52" t="n"/>
      <c r="C435" s="52" t="n"/>
      <c r="D435" s="52" t="n"/>
      <c r="E435" s="52" t="n"/>
      <c r="F435" s="52" t="n"/>
      <c r="G435" s="52" t="n"/>
      <c r="H435" s="52" t="n"/>
      <c r="I435" s="52" t="n"/>
      <c r="J435" s="50" t="n"/>
    </row>
    <row r="436" ht="24.95" customHeight="1">
      <c r="A436" s="80" t="inlineStr">
        <is>
          <t>APPROBATION</t>
        </is>
      </c>
      <c r="B436" s="56" t="n"/>
      <c r="C436" s="67" t="inlineStr">
        <is>
          <t>C3</t>
        </is>
      </c>
      <c r="D436" s="52" t="n"/>
      <c r="E436" s="52" t="n"/>
      <c r="F436" s="50" t="n"/>
      <c r="G436" s="67" t="inlineStr">
        <is>
          <t>C1</t>
        </is>
      </c>
      <c r="H436" s="56" t="n"/>
      <c r="I436" s="67" t="inlineStr">
        <is>
          <t>CA</t>
        </is>
      </c>
      <c r="J436" s="56" t="n"/>
    </row>
    <row r="437" ht="24.95" customHeight="1">
      <c r="A437" s="57" t="n"/>
      <c r="B437" s="58" t="n"/>
      <c r="C437" s="67" t="inlineStr">
        <is>
          <t>CST</t>
        </is>
      </c>
      <c r="D437" s="50" t="n"/>
      <c r="E437" s="67" t="inlineStr">
        <is>
          <t>QCI</t>
        </is>
      </c>
      <c r="F437" s="50" t="n"/>
      <c r="G437" s="57" t="n"/>
      <c r="H437" s="58" t="n"/>
      <c r="I437" s="57" t="n"/>
      <c r="J437" s="58" t="n"/>
    </row>
    <row r="438" ht="24.95" customHeight="1">
      <c r="A438" s="90" t="inlineStr">
        <is>
          <t>Nom</t>
        </is>
      </c>
      <c r="B438" s="50" t="n"/>
      <c r="C438" s="90" t="n"/>
      <c r="D438" s="50" t="n"/>
      <c r="E438" s="90" t="n"/>
      <c r="F438" s="50" t="n"/>
      <c r="G438" s="90" t="n"/>
      <c r="H438" s="50" t="n"/>
      <c r="I438" s="90" t="n"/>
      <c r="J438" s="50" t="n"/>
    </row>
    <row r="439" ht="24.95" customHeight="1">
      <c r="A439" s="90" t="inlineStr">
        <is>
          <t>Signature</t>
        </is>
      </c>
      <c r="B439" s="50" t="n"/>
      <c r="C439" s="90" t="n"/>
      <c r="D439" s="50" t="n"/>
      <c r="E439" s="90" t="n"/>
      <c r="F439" s="50" t="n"/>
      <c r="G439" s="90" t="n"/>
      <c r="H439" s="50" t="n"/>
      <c r="I439" s="90" t="n"/>
      <c r="J439" s="50" t="n"/>
    </row>
    <row r="440" ht="24.95" customHeight="1">
      <c r="A440" s="90" t="inlineStr">
        <is>
          <t>Date</t>
        </is>
      </c>
      <c r="B440" s="50" t="n"/>
      <c r="C440" s="90" t="n"/>
      <c r="D440" s="50" t="n"/>
      <c r="E440" s="90" t="n"/>
      <c r="F440" s="50" t="n"/>
      <c r="G440" s="90" t="n"/>
      <c r="H440" s="50" t="n"/>
      <c r="I440" s="90" t="n"/>
      <c r="J440" s="50" t="n"/>
    </row>
  </sheetData>
  <mergeCells count="1040">
    <mergeCell ref="G225:J225"/>
    <mergeCell ref="H231:H232"/>
    <mergeCell ref="A272:B273"/>
    <mergeCell ref="A64:B64"/>
    <mergeCell ref="C208:D210"/>
    <mergeCell ref="J165:J166"/>
    <mergeCell ref="J231:J232"/>
    <mergeCell ref="G297:G298"/>
    <mergeCell ref="H407:H408"/>
    <mergeCell ref="C221:H223"/>
    <mergeCell ref="I282:J283"/>
    <mergeCell ref="I419:J419"/>
    <mergeCell ref="C107:D107"/>
    <mergeCell ref="I373:J373"/>
    <mergeCell ref="A45:B47"/>
    <mergeCell ref="A192:C192"/>
    <mergeCell ref="G307:H307"/>
    <mergeCell ref="C79:D79"/>
    <mergeCell ref="E371:F371"/>
    <mergeCell ref="G291:J291"/>
    <mergeCell ref="J55:J56"/>
    <mergeCell ref="G121:G122"/>
    <mergeCell ref="C274:D276"/>
    <mergeCell ref="G363:G364"/>
    <mergeCell ref="I121:I122"/>
    <mergeCell ref="C62:F62"/>
    <mergeCell ref="A137:E137"/>
    <mergeCell ref="E308:F308"/>
    <mergeCell ref="G66:H66"/>
    <mergeCell ref="A379:E379"/>
    <mergeCell ref="C173:D173"/>
    <mergeCell ref="I66:J66"/>
    <mergeCell ref="E173:F173"/>
    <mergeCell ref="B252:B254"/>
    <mergeCell ref="A438:B438"/>
    <mergeCell ref="C260:F260"/>
    <mergeCell ref="A138:J138"/>
    <mergeCell ref="H104:J104"/>
    <mergeCell ref="A243:B245"/>
    <mergeCell ref="A325:J325"/>
    <mergeCell ref="I416:J416"/>
    <mergeCell ref="I155:J155"/>
    <mergeCell ref="A397:B399"/>
    <mergeCell ref="A40:B41"/>
    <mergeCell ref="A247:E247"/>
    <mergeCell ref="G231:G232"/>
    <mergeCell ref="A338:B339"/>
    <mergeCell ref="A440:B440"/>
    <mergeCell ref="I231:I232"/>
    <mergeCell ref="A367:J367"/>
    <mergeCell ref="I187:I188"/>
    <mergeCell ref="A256:J256"/>
    <mergeCell ref="A203:E203"/>
    <mergeCell ref="A183:J183"/>
    <mergeCell ref="I157:J157"/>
    <mergeCell ref="I328:J328"/>
    <mergeCell ref="G184:J184"/>
    <mergeCell ref="I399:J399"/>
    <mergeCell ref="A262:B262"/>
    <mergeCell ref="A368:C368"/>
    <mergeCell ref="G426:J426"/>
    <mergeCell ref="C262:D262"/>
    <mergeCell ref="E142:J142"/>
    <mergeCell ref="D346:G346"/>
    <mergeCell ref="A369:J369"/>
    <mergeCell ref="A356:J356"/>
    <mergeCell ref="B120:B122"/>
    <mergeCell ref="G357:J357"/>
    <mergeCell ref="C251:F251"/>
    <mergeCell ref="I288:J288"/>
    <mergeCell ref="H121:H122"/>
    <mergeCell ref="G351:H351"/>
    <mergeCell ref="C239:D239"/>
    <mergeCell ref="G385:G386"/>
    <mergeCell ref="I394:J394"/>
    <mergeCell ref="E10:J10"/>
    <mergeCell ref="E55:F55"/>
    <mergeCell ref="I46:J46"/>
    <mergeCell ref="D412:G412"/>
    <mergeCell ref="J77:J78"/>
    <mergeCell ref="A147:J147"/>
    <mergeCell ref="E219:F219"/>
    <mergeCell ref="G423:J423"/>
    <mergeCell ref="G219:H219"/>
    <mergeCell ref="C317:F317"/>
    <mergeCell ref="E417:F417"/>
    <mergeCell ref="G75:J75"/>
    <mergeCell ref="I175:J175"/>
    <mergeCell ref="A153:B153"/>
    <mergeCell ref="C304:F304"/>
    <mergeCell ref="G417:H417"/>
    <mergeCell ref="H341:H342"/>
    <mergeCell ref="J99:J100"/>
    <mergeCell ref="C321:D321"/>
    <mergeCell ref="I112:J112"/>
    <mergeCell ref="A15:J15"/>
    <mergeCell ref="J143:J144"/>
    <mergeCell ref="A257:J257"/>
    <mergeCell ref="C242:D242"/>
    <mergeCell ref="B296:B298"/>
    <mergeCell ref="A382:B383"/>
    <mergeCell ref="C185:F185"/>
    <mergeCell ref="G285:H285"/>
    <mergeCell ref="I43:J43"/>
    <mergeCell ref="I176:J176"/>
    <mergeCell ref="I285:J285"/>
    <mergeCell ref="C287:H289"/>
    <mergeCell ref="A315:J315"/>
    <mergeCell ref="G228:J228"/>
    <mergeCell ref="C415:D415"/>
    <mergeCell ref="A146:J146"/>
    <mergeCell ref="A258:C258"/>
    <mergeCell ref="A331:B333"/>
    <mergeCell ref="C123:D123"/>
    <mergeCell ref="C110:D110"/>
    <mergeCell ref="E110:F110"/>
    <mergeCell ref="G372:H372"/>
    <mergeCell ref="I201:J201"/>
    <mergeCell ref="I372:J372"/>
    <mergeCell ref="A131:B131"/>
    <mergeCell ref="A60:C60"/>
    <mergeCell ref="E187:F187"/>
    <mergeCell ref="G429:G430"/>
    <mergeCell ref="C174:D174"/>
    <mergeCell ref="C353:H355"/>
    <mergeCell ref="I429:I430"/>
    <mergeCell ref="E174:F174"/>
    <mergeCell ref="A158:J158"/>
    <mergeCell ref="G374:H374"/>
    <mergeCell ref="A425:J425"/>
    <mergeCell ref="G294:J294"/>
    <mergeCell ref="E239:F239"/>
    <mergeCell ref="I374:J374"/>
    <mergeCell ref="I385:I386"/>
    <mergeCell ref="C189:D189"/>
    <mergeCell ref="A204:J204"/>
    <mergeCell ref="B230:B232"/>
    <mergeCell ref="G326:H327"/>
    <mergeCell ref="I326:J327"/>
    <mergeCell ref="A352:B352"/>
    <mergeCell ref="H412:J412"/>
    <mergeCell ref="G438:H438"/>
    <mergeCell ref="A160:J160"/>
    <mergeCell ref="I196:J196"/>
    <mergeCell ref="I267:J267"/>
    <mergeCell ref="I438:J438"/>
    <mergeCell ref="C119:F119"/>
    <mergeCell ref="A433:J433"/>
    <mergeCell ref="G18:H19"/>
    <mergeCell ref="H363:H364"/>
    <mergeCell ref="A18:B19"/>
    <mergeCell ref="I238:J239"/>
    <mergeCell ref="I198:J198"/>
    <mergeCell ref="G440:H440"/>
    <mergeCell ref="I440:J440"/>
    <mergeCell ref="A72:J72"/>
    <mergeCell ref="A434:C434"/>
    <mergeCell ref="E252:J252"/>
    <mergeCell ref="A28:J28"/>
    <mergeCell ref="A435:J435"/>
    <mergeCell ref="A65:B65"/>
    <mergeCell ref="B428:B430"/>
    <mergeCell ref="C65:D65"/>
    <mergeCell ref="A126:C126"/>
    <mergeCell ref="H187:H188"/>
    <mergeCell ref="C44:D44"/>
    <mergeCell ref="A59:J59"/>
    <mergeCell ref="G150:H151"/>
    <mergeCell ref="J187:J188"/>
    <mergeCell ref="C230:D232"/>
    <mergeCell ref="C329:D329"/>
    <mergeCell ref="C129:D129"/>
    <mergeCell ref="E76:J76"/>
    <mergeCell ref="E329:F329"/>
    <mergeCell ref="G87:H87"/>
    <mergeCell ref="G329:H329"/>
    <mergeCell ref="I87:J87"/>
    <mergeCell ref="C365:D365"/>
    <mergeCell ref="E77:F77"/>
    <mergeCell ref="A61:J61"/>
    <mergeCell ref="E108:F108"/>
    <mergeCell ref="A359:J359"/>
    <mergeCell ref="C375:H377"/>
    <mergeCell ref="E393:F393"/>
    <mergeCell ref="G418:H418"/>
    <mergeCell ref="I418:J418"/>
    <mergeCell ref="G194:H195"/>
    <mergeCell ref="E306:F306"/>
    <mergeCell ref="G64:H64"/>
    <mergeCell ref="C84:F84"/>
    <mergeCell ref="I64:J64"/>
    <mergeCell ref="G306:H306"/>
    <mergeCell ref="A388:J388"/>
    <mergeCell ref="A120:A122"/>
    <mergeCell ref="G153:H153"/>
    <mergeCell ref="I153:J153"/>
    <mergeCell ref="A23:B25"/>
    <mergeCell ref="A265:B267"/>
    <mergeCell ref="C131:D131"/>
    <mergeCell ref="A162:B163"/>
    <mergeCell ref="G313:J313"/>
    <mergeCell ref="A220:B220"/>
    <mergeCell ref="I18:J19"/>
    <mergeCell ref="I65:J65"/>
    <mergeCell ref="C272:F272"/>
    <mergeCell ref="C195:D195"/>
    <mergeCell ref="G341:G342"/>
    <mergeCell ref="E195:F195"/>
    <mergeCell ref="C431:D431"/>
    <mergeCell ref="I222:J222"/>
    <mergeCell ref="C42:D42"/>
    <mergeCell ref="E42:F42"/>
    <mergeCell ref="C98:D100"/>
    <mergeCell ref="D368:G368"/>
    <mergeCell ref="A197:B197"/>
    <mergeCell ref="C88:D88"/>
    <mergeCell ref="C197:D197"/>
    <mergeCell ref="E88:F88"/>
    <mergeCell ref="E253:F253"/>
    <mergeCell ref="I286:J286"/>
    <mergeCell ref="C140:F140"/>
    <mergeCell ref="E240:F240"/>
    <mergeCell ref="G240:H240"/>
    <mergeCell ref="C338:F338"/>
    <mergeCell ref="A10:A12"/>
    <mergeCell ref="E19:F19"/>
    <mergeCell ref="C261:D261"/>
    <mergeCell ref="I165:I166"/>
    <mergeCell ref="A414:B415"/>
    <mergeCell ref="G407:G408"/>
    <mergeCell ref="A27:E27"/>
    <mergeCell ref="E120:J120"/>
    <mergeCell ref="C427:F427"/>
    <mergeCell ref="E319:F319"/>
    <mergeCell ref="A86:B86"/>
    <mergeCell ref="H429:H430"/>
    <mergeCell ref="C23:H25"/>
    <mergeCell ref="C206:F206"/>
    <mergeCell ref="I304:J305"/>
    <mergeCell ref="A271:J271"/>
    <mergeCell ref="I1:J1"/>
    <mergeCell ref="A80:J80"/>
    <mergeCell ref="A373:B373"/>
    <mergeCell ref="A378:J378"/>
    <mergeCell ref="E429:F429"/>
    <mergeCell ref="A152:B152"/>
    <mergeCell ref="C296:D298"/>
    <mergeCell ref="C89:H91"/>
    <mergeCell ref="J253:J254"/>
    <mergeCell ref="C352:D352"/>
    <mergeCell ref="G30:J30"/>
    <mergeCell ref="C295:F295"/>
    <mergeCell ref="A111:B113"/>
    <mergeCell ref="E395:F395"/>
    <mergeCell ref="C437:D437"/>
    <mergeCell ref="G395:H395"/>
    <mergeCell ref="E109:F109"/>
    <mergeCell ref="G5:J5"/>
    <mergeCell ref="C145:D145"/>
    <mergeCell ref="G260:H261"/>
    <mergeCell ref="J319:J320"/>
    <mergeCell ref="I209:I210"/>
    <mergeCell ref="A389:J389"/>
    <mergeCell ref="A241:B241"/>
    <mergeCell ref="A293:J293"/>
    <mergeCell ref="I200:J200"/>
    <mergeCell ref="A391:J391"/>
    <mergeCell ref="C63:D63"/>
    <mergeCell ref="I25:J25"/>
    <mergeCell ref="C305:D305"/>
    <mergeCell ref="E63:F63"/>
    <mergeCell ref="A106:B107"/>
    <mergeCell ref="A348:B349"/>
    <mergeCell ref="B384:B386"/>
    <mergeCell ref="G379:J379"/>
    <mergeCell ref="A286:B286"/>
    <mergeCell ref="A404:B405"/>
    <mergeCell ref="C286:D286"/>
    <mergeCell ref="G373:H373"/>
    <mergeCell ref="I131:J131"/>
    <mergeCell ref="I253:I254"/>
    <mergeCell ref="I307:J307"/>
    <mergeCell ref="I223:J223"/>
    <mergeCell ref="G316:J316"/>
    <mergeCell ref="E261:F261"/>
    <mergeCell ref="E32:J32"/>
    <mergeCell ref="G181:J181"/>
    <mergeCell ref="E208:J208"/>
    <mergeCell ref="C164:D166"/>
    <mergeCell ref="C250:F250"/>
    <mergeCell ref="C350:D350"/>
    <mergeCell ref="G108:H108"/>
    <mergeCell ref="E350:F350"/>
    <mergeCell ref="A374:B374"/>
    <mergeCell ref="H434:J434"/>
    <mergeCell ref="A172:B173"/>
    <mergeCell ref="B208:B210"/>
    <mergeCell ref="A148:C148"/>
    <mergeCell ref="G20:H20"/>
    <mergeCell ref="E196:F196"/>
    <mergeCell ref="E85:F85"/>
    <mergeCell ref="I20:J20"/>
    <mergeCell ref="A246:J246"/>
    <mergeCell ref="E327:F327"/>
    <mergeCell ref="B10:B12"/>
    <mergeCell ref="C327:D327"/>
    <mergeCell ref="E98:J98"/>
    <mergeCell ref="G414:H415"/>
    <mergeCell ref="C264:D264"/>
    <mergeCell ref="E22:F22"/>
    <mergeCell ref="A93:E93"/>
    <mergeCell ref="E264:F264"/>
    <mergeCell ref="G22:H22"/>
    <mergeCell ref="E198:F198"/>
    <mergeCell ref="A248:J248"/>
    <mergeCell ref="G198:H198"/>
    <mergeCell ref="I414:J415"/>
    <mergeCell ref="C207:F207"/>
    <mergeCell ref="C405:F405"/>
    <mergeCell ref="G207:J207"/>
    <mergeCell ref="G163:J163"/>
    <mergeCell ref="A14:J14"/>
    <mergeCell ref="H60:J60"/>
    <mergeCell ref="C370:F370"/>
    <mergeCell ref="G86:H86"/>
    <mergeCell ref="A312:J312"/>
    <mergeCell ref="A353:B355"/>
    <mergeCell ref="I86:J86"/>
    <mergeCell ref="C387:D387"/>
    <mergeCell ref="E416:F416"/>
    <mergeCell ref="A81:J81"/>
    <mergeCell ref="C1:H3"/>
    <mergeCell ref="A323:J323"/>
    <mergeCell ref="C343:D343"/>
    <mergeCell ref="A87:B87"/>
    <mergeCell ref="A218:B218"/>
    <mergeCell ref="C109:D109"/>
    <mergeCell ref="E209:F209"/>
    <mergeCell ref="G31:J31"/>
    <mergeCell ref="C218:D218"/>
    <mergeCell ref="I242:J242"/>
    <mergeCell ref="G273:J273"/>
    <mergeCell ref="C96:F96"/>
    <mergeCell ref="C318:D320"/>
    <mergeCell ref="A419:B421"/>
    <mergeCell ref="B76:B78"/>
    <mergeCell ref="A142:A144"/>
    <mergeCell ref="G175:H175"/>
    <mergeCell ref="C211:D211"/>
    <mergeCell ref="A226:J226"/>
    <mergeCell ref="A242:B242"/>
    <mergeCell ref="G40:H41"/>
    <mergeCell ref="G97:J97"/>
    <mergeCell ref="I177:J177"/>
    <mergeCell ref="I40:J41"/>
    <mergeCell ref="H126:J126"/>
    <mergeCell ref="C162:F162"/>
    <mergeCell ref="G282:H283"/>
    <mergeCell ref="A7:J7"/>
    <mergeCell ref="E275:F275"/>
    <mergeCell ref="A307:B307"/>
    <mergeCell ref="C419:H421"/>
    <mergeCell ref="C436:F436"/>
    <mergeCell ref="I244:J244"/>
    <mergeCell ref="A292:J292"/>
    <mergeCell ref="I241:J241"/>
    <mergeCell ref="C371:D371"/>
    <mergeCell ref="I333:J333"/>
    <mergeCell ref="G49:J49"/>
    <mergeCell ref="C76:D78"/>
    <mergeCell ref="I308:J308"/>
    <mergeCell ref="I319:I320"/>
    <mergeCell ref="H209:H210"/>
    <mergeCell ref="C66:D66"/>
    <mergeCell ref="A308:B308"/>
    <mergeCell ref="C45:H47"/>
    <mergeCell ref="E66:F66"/>
    <mergeCell ref="I106:J107"/>
    <mergeCell ref="J209:J210"/>
    <mergeCell ref="C308:D308"/>
    <mergeCell ref="I397:J397"/>
    <mergeCell ref="C351:D351"/>
    <mergeCell ref="A16:C16"/>
    <mergeCell ref="A67:B69"/>
    <mergeCell ref="E351:F351"/>
    <mergeCell ref="E274:J274"/>
    <mergeCell ref="I310:J310"/>
    <mergeCell ref="E130:F130"/>
    <mergeCell ref="G130:H130"/>
    <mergeCell ref="C360:F360"/>
    <mergeCell ref="A214:C214"/>
    <mergeCell ref="A125:J125"/>
    <mergeCell ref="G216:H217"/>
    <mergeCell ref="E439:F439"/>
    <mergeCell ref="J275:J276"/>
    <mergeCell ref="E132:F132"/>
    <mergeCell ref="H302:J302"/>
    <mergeCell ref="E328:F328"/>
    <mergeCell ref="G132:H132"/>
    <mergeCell ref="G328:H328"/>
    <mergeCell ref="E107:F107"/>
    <mergeCell ref="E340:J340"/>
    <mergeCell ref="E143:F143"/>
    <mergeCell ref="A127:J127"/>
    <mergeCell ref="C10:D12"/>
    <mergeCell ref="A249:J249"/>
    <mergeCell ref="A347:J347"/>
    <mergeCell ref="A287:B289"/>
    <mergeCell ref="A114:J114"/>
    <mergeCell ref="A314:J314"/>
    <mergeCell ref="I221:J221"/>
    <mergeCell ref="G115:J115"/>
    <mergeCell ref="A62:B63"/>
    <mergeCell ref="G55:G56"/>
    <mergeCell ref="C255:D255"/>
    <mergeCell ref="A191:J191"/>
    <mergeCell ref="A51:J51"/>
    <mergeCell ref="I21:J21"/>
    <mergeCell ref="G152:H152"/>
    <mergeCell ref="G263:H263"/>
    <mergeCell ref="A21:B21"/>
    <mergeCell ref="I152:J152"/>
    <mergeCell ref="I263:J263"/>
    <mergeCell ref="C21:D21"/>
    <mergeCell ref="A133:B135"/>
    <mergeCell ref="C294:F294"/>
    <mergeCell ref="G394:H394"/>
    <mergeCell ref="A89:B91"/>
    <mergeCell ref="I23:J23"/>
    <mergeCell ref="A219:B219"/>
    <mergeCell ref="A30:B31"/>
    <mergeCell ref="C219:D219"/>
    <mergeCell ref="A128:B129"/>
    <mergeCell ref="G401:J401"/>
    <mergeCell ref="A426:B427"/>
    <mergeCell ref="G339:J339"/>
    <mergeCell ref="J341:J342"/>
    <mergeCell ref="G118:J118"/>
    <mergeCell ref="C283:D283"/>
    <mergeCell ref="E41:F41"/>
    <mergeCell ref="A199:B201"/>
    <mergeCell ref="I245:J245"/>
    <mergeCell ref="E283:F283"/>
    <mergeCell ref="C186:D188"/>
    <mergeCell ref="H236:J236"/>
    <mergeCell ref="C154:D154"/>
    <mergeCell ref="C285:D285"/>
    <mergeCell ref="E43:F43"/>
    <mergeCell ref="I178:J178"/>
    <mergeCell ref="E285:F285"/>
    <mergeCell ref="G43:H43"/>
    <mergeCell ref="E341:F341"/>
    <mergeCell ref="G348:H349"/>
    <mergeCell ref="C106:F106"/>
    <mergeCell ref="C228:F228"/>
    <mergeCell ref="I348:J349"/>
    <mergeCell ref="A76:A78"/>
    <mergeCell ref="A336:J336"/>
    <mergeCell ref="A110:B110"/>
    <mergeCell ref="C372:D372"/>
    <mergeCell ref="E372:F372"/>
    <mergeCell ref="A102:J102"/>
    <mergeCell ref="I113:J113"/>
    <mergeCell ref="A206:B207"/>
    <mergeCell ref="A344:J344"/>
    <mergeCell ref="A400:J400"/>
    <mergeCell ref="C340:D342"/>
    <mergeCell ref="A174:B174"/>
    <mergeCell ref="A108:B108"/>
    <mergeCell ref="C374:D374"/>
    <mergeCell ref="I172:J173"/>
    <mergeCell ref="E374:F374"/>
    <mergeCell ref="A39:J39"/>
    <mergeCell ref="G52:J52"/>
    <mergeCell ref="A337:J337"/>
    <mergeCell ref="A324:C324"/>
    <mergeCell ref="A375:B377"/>
    <mergeCell ref="B32:B34"/>
    <mergeCell ref="G27:J27"/>
    <mergeCell ref="A402:J402"/>
    <mergeCell ref="E54:J54"/>
    <mergeCell ref="C167:D167"/>
    <mergeCell ref="H170:J170"/>
    <mergeCell ref="E438:F438"/>
    <mergeCell ref="A103:J103"/>
    <mergeCell ref="G196:H196"/>
    <mergeCell ref="A168:J168"/>
    <mergeCell ref="I55:I56"/>
    <mergeCell ref="E11:F11"/>
    <mergeCell ref="A269:E269"/>
    <mergeCell ref="G238:H239"/>
    <mergeCell ref="C392:F392"/>
    <mergeCell ref="A263:B263"/>
    <mergeCell ref="C383:F383"/>
    <mergeCell ref="G93:J93"/>
    <mergeCell ref="C233:D233"/>
    <mergeCell ref="A413:J413"/>
    <mergeCell ref="I265:J265"/>
    <mergeCell ref="I262:J262"/>
    <mergeCell ref="A136:J136"/>
    <mergeCell ref="A370:B371"/>
    <mergeCell ref="A44:B44"/>
    <mergeCell ref="I275:I276"/>
    <mergeCell ref="G62:H63"/>
    <mergeCell ref="I329:J329"/>
    <mergeCell ref="I62:J63"/>
    <mergeCell ref="H148:J148"/>
    <mergeCell ref="C87:D87"/>
    <mergeCell ref="A329:B329"/>
    <mergeCell ref="E230:J230"/>
    <mergeCell ref="I266:J266"/>
    <mergeCell ref="I89:J89"/>
    <mergeCell ref="D192:G192"/>
    <mergeCell ref="I331:J331"/>
    <mergeCell ref="C133:H135"/>
    <mergeCell ref="C396:D396"/>
    <mergeCell ref="A396:B396"/>
    <mergeCell ref="A194:B195"/>
    <mergeCell ref="E418:F418"/>
    <mergeCell ref="G176:H176"/>
    <mergeCell ref="H55:H56"/>
    <mergeCell ref="H11:H12"/>
    <mergeCell ref="C64:D64"/>
    <mergeCell ref="C54:D56"/>
    <mergeCell ref="J11:J12"/>
    <mergeCell ref="E64:F64"/>
    <mergeCell ref="G119:J119"/>
    <mergeCell ref="I197:J197"/>
    <mergeCell ref="C306:D306"/>
    <mergeCell ref="G295:J295"/>
    <mergeCell ref="C349:D349"/>
    <mergeCell ref="E349:F349"/>
    <mergeCell ref="E153:F153"/>
    <mergeCell ref="C416:D416"/>
    <mergeCell ref="E296:J296"/>
    <mergeCell ref="D60:G60"/>
    <mergeCell ref="C252:D254"/>
    <mergeCell ref="A83:J83"/>
    <mergeCell ref="E220:F220"/>
    <mergeCell ref="A270:J270"/>
    <mergeCell ref="G220:H220"/>
    <mergeCell ref="G71:J71"/>
    <mergeCell ref="E65:F65"/>
    <mergeCell ref="C172:F172"/>
    <mergeCell ref="I341:I342"/>
    <mergeCell ref="E363:F363"/>
    <mergeCell ref="A36:J36"/>
    <mergeCell ref="C184:F184"/>
    <mergeCell ref="E284:F284"/>
    <mergeCell ref="A334:J334"/>
    <mergeCell ref="G8:J8"/>
    <mergeCell ref="G284:H284"/>
    <mergeCell ref="I42:J42"/>
    <mergeCell ref="E164:J164"/>
    <mergeCell ref="A42:B42"/>
    <mergeCell ref="I284:J284"/>
    <mergeCell ref="G143:G144"/>
    <mergeCell ref="A205:J205"/>
    <mergeCell ref="A181:E181"/>
    <mergeCell ref="G110:H110"/>
    <mergeCell ref="E286:F286"/>
    <mergeCell ref="A109:B109"/>
    <mergeCell ref="I110:J110"/>
    <mergeCell ref="I44:J44"/>
    <mergeCell ref="G137:J137"/>
    <mergeCell ref="A84:B85"/>
    <mergeCell ref="A240:B240"/>
    <mergeCell ref="C120:D122"/>
    <mergeCell ref="G53:J53"/>
    <mergeCell ref="C240:D240"/>
    <mergeCell ref="D434:G434"/>
    <mergeCell ref="G229:J229"/>
    <mergeCell ref="J297:J298"/>
    <mergeCell ref="G360:J360"/>
    <mergeCell ref="C19:D19"/>
    <mergeCell ref="G74:J74"/>
    <mergeCell ref="B98:B100"/>
    <mergeCell ref="G165:G166"/>
    <mergeCell ref="G335:J335"/>
    <mergeCell ref="G439:H439"/>
    <mergeCell ref="H192:J192"/>
    <mergeCell ref="C175:D175"/>
    <mergeCell ref="E175:F175"/>
    <mergeCell ref="E297:F297"/>
    <mergeCell ref="I199:J199"/>
    <mergeCell ref="G304:H305"/>
    <mergeCell ref="A49:E49"/>
    <mergeCell ref="A29:J29"/>
    <mergeCell ref="A4:J4"/>
    <mergeCell ref="A32:A34"/>
    <mergeCell ref="B164:B166"/>
    <mergeCell ref="G241:H241"/>
    <mergeCell ref="A230:A232"/>
    <mergeCell ref="C326:F326"/>
    <mergeCell ref="H16:J16"/>
    <mergeCell ref="C393:D393"/>
    <mergeCell ref="I355:J355"/>
    <mergeCell ref="A202:J202"/>
    <mergeCell ref="A436:B437"/>
    <mergeCell ref="A58:J58"/>
    <mergeCell ref="I330:J330"/>
    <mergeCell ref="I134:J134"/>
    <mergeCell ref="H253:H254"/>
    <mergeCell ref="I243:J243"/>
    <mergeCell ref="C30:F30"/>
    <mergeCell ref="A330:B330"/>
    <mergeCell ref="C67:H69"/>
    <mergeCell ref="I128:J129"/>
    <mergeCell ref="H214:J214"/>
    <mergeCell ref="A73:J73"/>
    <mergeCell ref="C330:D330"/>
    <mergeCell ref="G370:H371"/>
    <mergeCell ref="I370:J371"/>
    <mergeCell ref="A38:C38"/>
    <mergeCell ref="A98:A100"/>
    <mergeCell ref="A280:C280"/>
    <mergeCell ref="A358:J358"/>
    <mergeCell ref="I332:J332"/>
    <mergeCell ref="A177:B179"/>
    <mergeCell ref="I111:J111"/>
    <mergeCell ref="A260:B261"/>
    <mergeCell ref="A124:J124"/>
    <mergeCell ref="A422:J422"/>
    <mergeCell ref="G65:H65"/>
    <mergeCell ref="H319:H320"/>
    <mergeCell ref="C132:D132"/>
    <mergeCell ref="C111:H113"/>
    <mergeCell ref="E154:F154"/>
    <mergeCell ref="I194:J195"/>
    <mergeCell ref="G154:H154"/>
    <mergeCell ref="A82:C82"/>
    <mergeCell ref="E406:J406"/>
    <mergeCell ref="J385:J386"/>
    <mergeCell ref="D126:G126"/>
    <mergeCell ref="C404:F404"/>
    <mergeCell ref="I398:J398"/>
    <mergeCell ref="A149:J149"/>
    <mergeCell ref="C32:D34"/>
    <mergeCell ref="A309:B311"/>
    <mergeCell ref="A50:J50"/>
    <mergeCell ref="A228:B229"/>
    <mergeCell ref="G77:G78"/>
    <mergeCell ref="G11:G12"/>
    <mergeCell ref="I77:I78"/>
    <mergeCell ref="I11:I12"/>
    <mergeCell ref="G131:H131"/>
    <mergeCell ref="A213:J213"/>
    <mergeCell ref="E394:F394"/>
    <mergeCell ref="C194:F194"/>
    <mergeCell ref="C316:F316"/>
    <mergeCell ref="I174:J174"/>
    <mergeCell ref="G250:J250"/>
    <mergeCell ref="A155:B157"/>
    <mergeCell ref="A350:B350"/>
    <mergeCell ref="C108:D108"/>
    <mergeCell ref="I2:J2"/>
    <mergeCell ref="A411:J411"/>
    <mergeCell ref="A215:J215"/>
    <mergeCell ref="I45:J45"/>
    <mergeCell ref="I287:J287"/>
    <mergeCell ref="A190:J190"/>
    <mergeCell ref="A294:B295"/>
    <mergeCell ref="G203:J203"/>
    <mergeCell ref="A150:B151"/>
    <mergeCell ref="I352:J352"/>
    <mergeCell ref="A417:B417"/>
    <mergeCell ref="C417:D417"/>
    <mergeCell ref="G361:J361"/>
    <mergeCell ref="C20:D20"/>
    <mergeCell ref="C18:F18"/>
    <mergeCell ref="J363:J364"/>
    <mergeCell ref="G9:J9"/>
    <mergeCell ref="E20:F20"/>
    <mergeCell ref="C85:D85"/>
    <mergeCell ref="I47:J47"/>
    <mergeCell ref="G140:J140"/>
    <mergeCell ref="I218:J218"/>
    <mergeCell ref="B406:B408"/>
    <mergeCell ref="A221:B223"/>
    <mergeCell ref="D302:G302"/>
    <mergeCell ref="A264:B264"/>
    <mergeCell ref="C22:D22"/>
    <mergeCell ref="H258:J258"/>
    <mergeCell ref="A418:B418"/>
    <mergeCell ref="C176:D176"/>
    <mergeCell ref="C418:D418"/>
    <mergeCell ref="E176:F176"/>
    <mergeCell ref="E385:F385"/>
    <mergeCell ref="E241:F241"/>
    <mergeCell ref="I376:J376"/>
    <mergeCell ref="J407:J408"/>
    <mergeCell ref="C128:F128"/>
    <mergeCell ref="I297:I298"/>
    <mergeCell ref="E86:F86"/>
    <mergeCell ref="A70:J70"/>
    <mergeCell ref="C426:F426"/>
    <mergeCell ref="H82:J82"/>
    <mergeCell ref="H324:J324"/>
    <mergeCell ref="A439:B439"/>
    <mergeCell ref="A268:J268"/>
    <mergeCell ref="A366:J366"/>
    <mergeCell ref="A216:B217"/>
    <mergeCell ref="C31:F31"/>
    <mergeCell ref="C362:D364"/>
    <mergeCell ref="H33:H34"/>
    <mergeCell ref="G436:H437"/>
    <mergeCell ref="A372:B372"/>
    <mergeCell ref="J33:J34"/>
    <mergeCell ref="A139:J139"/>
    <mergeCell ref="I363:I364"/>
    <mergeCell ref="A381:J381"/>
    <mergeCell ref="E396:F396"/>
    <mergeCell ref="I436:J437"/>
    <mergeCell ref="A164:A166"/>
    <mergeCell ref="A346:C346"/>
    <mergeCell ref="A406:A408"/>
    <mergeCell ref="A74:B75"/>
    <mergeCell ref="A316:B317"/>
    <mergeCell ref="C438:D438"/>
    <mergeCell ref="E318:J318"/>
    <mergeCell ref="A282:B283"/>
    <mergeCell ref="G253:G254"/>
    <mergeCell ref="E33:F33"/>
    <mergeCell ref="D236:G236"/>
    <mergeCell ref="C177:H179"/>
    <mergeCell ref="C440:D440"/>
    <mergeCell ref="E440:F440"/>
    <mergeCell ref="A291:E291"/>
    <mergeCell ref="A390:C390"/>
    <mergeCell ref="C35:D35"/>
    <mergeCell ref="B54:B56"/>
    <mergeCell ref="A140:B141"/>
    <mergeCell ref="E186:J186"/>
    <mergeCell ref="E231:F231"/>
    <mergeCell ref="E262:F262"/>
    <mergeCell ref="E384:J384"/>
    <mergeCell ref="G262:H262"/>
    <mergeCell ref="A92:J92"/>
    <mergeCell ref="G308:H308"/>
    <mergeCell ref="A392:B393"/>
    <mergeCell ref="I143:I144"/>
    <mergeCell ref="G319:G320"/>
    <mergeCell ref="A66:B66"/>
    <mergeCell ref="A279:J279"/>
    <mergeCell ref="G106:H107"/>
    <mergeCell ref="G84:H85"/>
    <mergeCell ref="G251:J251"/>
    <mergeCell ref="I351:J351"/>
    <mergeCell ref="I84:J85"/>
    <mergeCell ref="I289:J289"/>
    <mergeCell ref="A351:B351"/>
    <mergeCell ref="A300:J300"/>
    <mergeCell ref="I3:J3"/>
    <mergeCell ref="G382:J382"/>
    <mergeCell ref="A94:J94"/>
    <mergeCell ref="I130:J130"/>
    <mergeCell ref="I68:J68"/>
    <mergeCell ref="A281:J281"/>
    <mergeCell ref="C130:D130"/>
    <mergeCell ref="I353:J353"/>
    <mergeCell ref="I67:J67"/>
    <mergeCell ref="C409:D409"/>
    <mergeCell ref="H77:H78"/>
    <mergeCell ref="I132:J132"/>
    <mergeCell ref="D170:G170"/>
    <mergeCell ref="C243:H245"/>
    <mergeCell ref="I219:J219"/>
    <mergeCell ref="G141:J141"/>
    <mergeCell ref="H275:H276"/>
    <mergeCell ref="C328:D328"/>
    <mergeCell ref="A193:J193"/>
    <mergeCell ref="G317:J317"/>
    <mergeCell ref="A345:J345"/>
    <mergeCell ref="C153:D153"/>
    <mergeCell ref="I150:J151"/>
    <mergeCell ref="A395:B395"/>
    <mergeCell ref="C395:D395"/>
    <mergeCell ref="C75:F75"/>
    <mergeCell ref="I417:J417"/>
    <mergeCell ref="D16:G16"/>
    <mergeCell ref="I354:J354"/>
    <mergeCell ref="A105:J105"/>
    <mergeCell ref="C217:D217"/>
    <mergeCell ref="A26:J26"/>
    <mergeCell ref="A208:A210"/>
    <mergeCell ref="E217:F217"/>
    <mergeCell ref="G242:H242"/>
    <mergeCell ref="E242:F242"/>
    <mergeCell ref="C273:F273"/>
    <mergeCell ref="H143:H144"/>
    <mergeCell ref="C263:D263"/>
    <mergeCell ref="E21:F21"/>
    <mergeCell ref="E263:F263"/>
    <mergeCell ref="G21:H21"/>
    <mergeCell ref="C52:F52"/>
    <mergeCell ref="C150:F150"/>
    <mergeCell ref="A234:J234"/>
    <mergeCell ref="E415:F415"/>
    <mergeCell ref="E129:F129"/>
    <mergeCell ref="A380:J380"/>
    <mergeCell ref="A318:A320"/>
    <mergeCell ref="D82:G82"/>
    <mergeCell ref="A88:B88"/>
    <mergeCell ref="A171:J171"/>
    <mergeCell ref="C414:F414"/>
    <mergeCell ref="A432:J432"/>
    <mergeCell ref="A274:A276"/>
    <mergeCell ref="A8:B9"/>
    <mergeCell ref="C339:F339"/>
    <mergeCell ref="G159:J159"/>
    <mergeCell ref="E131:F131"/>
    <mergeCell ref="A184:B185"/>
    <mergeCell ref="A302:C302"/>
    <mergeCell ref="E87:F87"/>
    <mergeCell ref="C384:D386"/>
    <mergeCell ref="I216:J217"/>
    <mergeCell ref="G174:H174"/>
    <mergeCell ref="C41:D41"/>
    <mergeCell ref="G96:J96"/>
    <mergeCell ref="G187:G188"/>
    <mergeCell ref="C277:D277"/>
    <mergeCell ref="I420:J420"/>
    <mergeCell ref="A154:B154"/>
    <mergeCell ref="A285:B285"/>
    <mergeCell ref="C43:D43"/>
    <mergeCell ref="A52:B53"/>
    <mergeCell ref="E99:F99"/>
    <mergeCell ref="A306:B306"/>
    <mergeCell ref="G33:G34"/>
    <mergeCell ref="A6:J6"/>
    <mergeCell ref="C439:D439"/>
    <mergeCell ref="A71:E71"/>
    <mergeCell ref="A313:E313"/>
    <mergeCell ref="B362:B364"/>
    <mergeCell ref="A22:B22"/>
    <mergeCell ref="H38:J38"/>
    <mergeCell ref="G99:G100"/>
    <mergeCell ref="G172:H173"/>
    <mergeCell ref="C163:F163"/>
    <mergeCell ref="I99:I100"/>
    <mergeCell ref="A301:J301"/>
    <mergeCell ref="G392:H393"/>
    <mergeCell ref="A115:E115"/>
    <mergeCell ref="J429:J430"/>
    <mergeCell ref="G44:H44"/>
    <mergeCell ref="A95:J95"/>
    <mergeCell ref="I69:J69"/>
    <mergeCell ref="I392:J393"/>
    <mergeCell ref="A326:B327"/>
    <mergeCell ref="C361:F361"/>
    <mergeCell ref="A303:J303"/>
    <mergeCell ref="I133:J133"/>
    <mergeCell ref="I108:J108"/>
    <mergeCell ref="A290:J290"/>
    <mergeCell ref="A224:J224"/>
    <mergeCell ref="I375:J375"/>
    <mergeCell ref="A238:B239"/>
    <mergeCell ref="G209:G210"/>
    <mergeCell ref="G383:J383"/>
    <mergeCell ref="A1:B3"/>
    <mergeCell ref="A161:J161"/>
    <mergeCell ref="I135:J135"/>
    <mergeCell ref="I306:J306"/>
    <mergeCell ref="A104:C104"/>
    <mergeCell ref="A186:A188"/>
    <mergeCell ref="D148:G148"/>
    <mergeCell ref="A96:B97"/>
    <mergeCell ref="D324:G324"/>
    <mergeCell ref="G247:J247"/>
    <mergeCell ref="G185:J185"/>
    <mergeCell ref="C373:D373"/>
    <mergeCell ref="H385:H386"/>
    <mergeCell ref="G275:G276"/>
    <mergeCell ref="I33:I34"/>
    <mergeCell ref="C428:D430"/>
    <mergeCell ref="C216:F216"/>
    <mergeCell ref="I260:J261"/>
    <mergeCell ref="G272:J272"/>
    <mergeCell ref="A170:C170"/>
    <mergeCell ref="I24:J24"/>
    <mergeCell ref="A237:J237"/>
    <mergeCell ref="D390:G390"/>
    <mergeCell ref="A5:E5"/>
    <mergeCell ref="I309:J309"/>
    <mergeCell ref="A340:A342"/>
    <mergeCell ref="A212:J212"/>
    <mergeCell ref="A54:A56"/>
    <mergeCell ref="A159:E159"/>
    <mergeCell ref="E197:F197"/>
    <mergeCell ref="G88:H88"/>
    <mergeCell ref="A250:B251"/>
    <mergeCell ref="G197:H197"/>
    <mergeCell ref="I88:J88"/>
    <mergeCell ref="C199:H201"/>
    <mergeCell ref="C40:F40"/>
    <mergeCell ref="C382:F382"/>
    <mergeCell ref="C282:F282"/>
    <mergeCell ref="A410:J410"/>
    <mergeCell ref="C397:H399"/>
    <mergeCell ref="I240:J240"/>
    <mergeCell ref="G162:J162"/>
    <mergeCell ref="I311:J311"/>
    <mergeCell ref="A252:A254"/>
    <mergeCell ref="G338:J338"/>
    <mergeCell ref="A416:B416"/>
    <mergeCell ref="C57:D57"/>
    <mergeCell ref="H280:J280"/>
    <mergeCell ref="C220:D220"/>
    <mergeCell ref="A118:B119"/>
    <mergeCell ref="B274:B276"/>
    <mergeCell ref="A278:J278"/>
    <mergeCell ref="G269:J269"/>
    <mergeCell ref="E362:J362"/>
    <mergeCell ref="A360:B361"/>
    <mergeCell ref="E407:F407"/>
    <mergeCell ref="G427:J427"/>
    <mergeCell ref="E121:F121"/>
    <mergeCell ref="C86:D86"/>
    <mergeCell ref="C265:H267"/>
    <mergeCell ref="A284:B284"/>
    <mergeCell ref="A328:B328"/>
    <mergeCell ref="C8:F8"/>
    <mergeCell ref="C151:D151"/>
    <mergeCell ref="C284:D284"/>
    <mergeCell ref="G206:J206"/>
    <mergeCell ref="E151:F151"/>
    <mergeCell ref="G42:H42"/>
    <mergeCell ref="A236:C236"/>
    <mergeCell ref="B142:B144"/>
    <mergeCell ref="H346:J346"/>
    <mergeCell ref="D38:G38"/>
    <mergeCell ref="E44:F44"/>
    <mergeCell ref="I179:J179"/>
    <mergeCell ref="C53:F53"/>
    <mergeCell ref="E373:F373"/>
    <mergeCell ref="E428:J428"/>
    <mergeCell ref="C229:F229"/>
    <mergeCell ref="C152:D152"/>
    <mergeCell ref="H297:H298"/>
    <mergeCell ref="E352:F352"/>
    <mergeCell ref="E152:F152"/>
    <mergeCell ref="I407:I408"/>
    <mergeCell ref="G352:H352"/>
    <mergeCell ref="A403:J403"/>
    <mergeCell ref="I377:J377"/>
    <mergeCell ref="I421:J421"/>
    <mergeCell ref="I439:J439"/>
    <mergeCell ref="A423:E423"/>
    <mergeCell ref="A362:A364"/>
    <mergeCell ref="E437:F437"/>
    <mergeCell ref="A182:J182"/>
    <mergeCell ref="I395:J395"/>
    <mergeCell ref="C141:F141"/>
    <mergeCell ref="A169:J169"/>
    <mergeCell ref="H390:J390"/>
    <mergeCell ref="G416:H416"/>
    <mergeCell ref="C97:F97"/>
    <mergeCell ref="A175:B175"/>
    <mergeCell ref="A304:B305"/>
    <mergeCell ref="D258:G258"/>
    <mergeCell ref="H99:H100"/>
    <mergeCell ref="C142:D144"/>
    <mergeCell ref="J121:J122"/>
    <mergeCell ref="A227:J227"/>
    <mergeCell ref="C241:D241"/>
    <mergeCell ref="A412:C412"/>
    <mergeCell ref="A428:A430"/>
    <mergeCell ref="C299:D299"/>
    <mergeCell ref="B318:B320"/>
    <mergeCell ref="A43:B43"/>
    <mergeCell ref="C309:H311"/>
    <mergeCell ref="E330:F330"/>
    <mergeCell ref="E305:F305"/>
    <mergeCell ref="A401:E401"/>
    <mergeCell ref="G330:H330"/>
    <mergeCell ref="H165:H166"/>
    <mergeCell ref="G128:H129"/>
    <mergeCell ref="A357:E357"/>
    <mergeCell ref="G286:H286"/>
    <mergeCell ref="C307:D307"/>
    <mergeCell ref="A322:J322"/>
    <mergeCell ref="H368:J368"/>
    <mergeCell ref="E307:F307"/>
    <mergeCell ref="C101:D101"/>
    <mergeCell ref="A116:J116"/>
    <mergeCell ref="I90:J90"/>
    <mergeCell ref="A130:B130"/>
    <mergeCell ref="B186:B188"/>
    <mergeCell ref="C406:D408"/>
    <mergeCell ref="A17:J17"/>
    <mergeCell ref="G350:H350"/>
    <mergeCell ref="A259:J259"/>
    <mergeCell ref="I350:J350"/>
    <mergeCell ref="A424:J424"/>
    <mergeCell ref="A225:E225"/>
    <mergeCell ref="A180:J180"/>
    <mergeCell ref="G396:H396"/>
    <mergeCell ref="I154:J154"/>
    <mergeCell ref="A132:B132"/>
    <mergeCell ref="E165:F165"/>
    <mergeCell ref="I396:J396"/>
    <mergeCell ref="C348:F348"/>
    <mergeCell ref="A117:J117"/>
    <mergeCell ref="G404:J404"/>
    <mergeCell ref="I91:J91"/>
    <mergeCell ref="A196:B196"/>
    <mergeCell ref="I156:J156"/>
    <mergeCell ref="C196:D196"/>
    <mergeCell ref="D280:G280"/>
    <mergeCell ref="A335:E335"/>
    <mergeCell ref="A48:J48"/>
    <mergeCell ref="G264:H264"/>
    <mergeCell ref="I22:J22"/>
    <mergeCell ref="B340:B342"/>
    <mergeCell ref="I264:J264"/>
    <mergeCell ref="I220:J220"/>
    <mergeCell ref="A198:B198"/>
    <mergeCell ref="C331:H333"/>
    <mergeCell ref="C394:D394"/>
    <mergeCell ref="C198:D198"/>
    <mergeCell ref="C74:F74"/>
    <mergeCell ref="A394:B394"/>
    <mergeCell ref="G405:J405"/>
    <mergeCell ref="D104:G104"/>
    <mergeCell ref="A296:A298"/>
    <mergeCell ref="A20:B20"/>
    <mergeCell ref="C9:F9"/>
    <mergeCell ref="A37:J37"/>
    <mergeCell ref="C118:F118"/>
    <mergeCell ref="G109:H109"/>
    <mergeCell ref="C155:H157"/>
    <mergeCell ref="E218:F218"/>
    <mergeCell ref="I109:J109"/>
    <mergeCell ref="G218:H218"/>
    <mergeCell ref="C238:F238"/>
    <mergeCell ref="A384:A386"/>
    <mergeCell ref="C13:D13"/>
    <mergeCell ref="D214:G214"/>
    <mergeCell ref="A235:J235"/>
    <mergeCell ref="A176:B176"/>
  </mergeCells>
  <printOptions horizontalCentered="1"/>
  <pageMargins left="0.4" right="0.4" top="0.5" bottom="0.5" header="0.3" footer="0.3"/>
  <pageSetup orientation="portrait" paperSize="9" fitToHeight="0" fitToWidth="1"/>
  <rowBreaks count="19" manualBreakCount="19">
    <brk id="22" min="0" max="16383" man="1"/>
    <brk id="44" min="0" max="16383" man="1"/>
    <brk id="66" min="0" max="16383" man="1"/>
    <brk id="88" min="0" max="16383" man="1"/>
    <brk id="110" min="0" max="16383" man="1"/>
    <brk id="132" min="0" max="16383" man="1"/>
    <brk id="154" min="0" max="16383" man="1"/>
    <brk id="176" min="0" max="16383" man="1"/>
    <brk id="198" min="0" max="16383" man="1"/>
    <brk id="220" min="0" max="16383" man="1"/>
    <brk id="242" min="0" max="16383" man="1"/>
    <brk id="264" min="0" max="16383" man="1"/>
    <brk id="286" min="0" max="16383" man="1"/>
    <brk id="308" min="0" max="16383" man="1"/>
    <brk id="330" min="0" max="16383" man="1"/>
    <brk id="352" min="0" max="16383" man="1"/>
    <brk id="374" min="0" max="16383" man="1"/>
    <brk id="396" min="0" max="16383" man="1"/>
    <brk id="418" min="0" max="16383" man="1"/>
  </rowBreaks>
  <drawing xmlns:r="http://schemas.openxmlformats.org/officeDocument/2006/relationships" r:id="rId1"/>
</worksheet>
</file>

<file path=xl/worksheets/sheet26.xml><?xml version="1.0" encoding="utf-8"?>
<worksheet xmlns="http://schemas.openxmlformats.org/spreadsheetml/2006/main">
  <sheetPr>
    <tabColor rgb="007030A0"/>
    <outlinePr summaryBelow="1" summaryRight="1"/>
    <pageSetUpPr fitToPage="1"/>
  </sheetPr>
  <dimension ref="A1:M280"/>
  <sheetViews>
    <sheetView showGridLines="0"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hidden="1" width="3" customWidth="1" min="11" max="11"/>
    <col hidden="1" width="30" customWidth="1" min="12" max="12"/>
    <col hidden="1" width="32" customWidth="1" min="13" max="13"/>
  </cols>
  <sheetData>
    <row r="1" ht="20" customHeight="1">
      <c r="A1" s="105" t="n"/>
      <c r="B1" s="118" t="n"/>
      <c r="C1" s="107" t="inlineStr">
        <is>
          <t>DEMANDE D'INSPECTION</t>
        </is>
      </c>
      <c r="D1" s="119" t="n"/>
      <c r="E1" s="119" t="n"/>
      <c r="F1" s="119" t="n"/>
      <c r="G1" s="118" t="n"/>
      <c r="H1" s="108" t="inlineStr">
        <is>
          <t>DIN-SMG-CQ-84</t>
        </is>
      </c>
      <c r="I1" s="120" t="n"/>
      <c r="J1" s="121" t="n"/>
      <c r="L1" s="109" t="inlineStr">
        <is>
          <t>SAISIE (non imprimé)</t>
        </is>
      </c>
    </row>
    <row r="2" ht="20" customHeight="1">
      <c r="A2" s="122" t="n"/>
      <c r="B2" s="123" t="n"/>
      <c r="C2" s="122" t="n"/>
      <c r="G2" s="123" t="n"/>
      <c r="H2" s="108" t="inlineStr">
        <is>
          <t>Date : 26/10/20</t>
        </is>
      </c>
      <c r="I2" s="120" t="n"/>
      <c r="J2" s="121" t="n"/>
      <c r="L2" s="110" t="inlineStr">
        <is>
          <t>RFI (repris de la feuille RFI)</t>
        </is>
      </c>
      <c r="M2" s="127">
        <f>IFERROR(INDEX('Impression groupée'!$B$4:$B$103,MATCH(1,'Impression groupée'!$F$4:$F$103,0)),"")</f>
        <v/>
      </c>
    </row>
    <row r="3" ht="20" customHeight="1">
      <c r="A3" s="124" t="n"/>
      <c r="B3" s="125" t="n"/>
      <c r="C3" s="124" t="n"/>
      <c r="D3" s="126" t="n"/>
      <c r="E3" s="126" t="n"/>
      <c r="F3" s="126" t="n"/>
      <c r="G3" s="125" t="n"/>
      <c r="H3" s="108" t="inlineStr">
        <is>
          <t>Page : 1/1</t>
        </is>
      </c>
      <c r="I3" s="120" t="n"/>
      <c r="J3" s="121" t="n"/>
      <c r="L3" s="110" t="inlineStr">
        <is>
          <t>(N° interne = N° de la RFI)</t>
        </is>
      </c>
      <c r="M3" s="128" t="n"/>
    </row>
    <row r="4" ht="14" customHeight="1">
      <c r="L4" s="110" t="inlineStr">
        <is>
          <t>Corps d'état</t>
        </is>
      </c>
      <c r="M4" s="111" t="inlineStr">
        <is>
          <t>GENIE MECANIQUE</t>
        </is>
      </c>
    </row>
    <row r="5" ht="80" customHeight="1">
      <c r="A5" s="112" t="inlineStr">
        <is>
          <t>Projet : Développement des champs gaziers de TFT II contrat &amp; commissionning « réseau de collecte TFT sud off site –raccordement de vingt –quatre (24) puits producteur de gaz</t>
        </is>
      </c>
      <c r="B5" s="120" t="n"/>
      <c r="C5" s="120" t="n"/>
      <c r="D5" s="120" t="n"/>
      <c r="E5" s="121" t="n"/>
      <c r="F5" s="113">
        <f>"Demande d'inspection N° :"&amp;CHAR(10)&amp;$M$2</f>
        <v/>
      </c>
      <c r="G5" s="120" t="n"/>
      <c r="H5" s="120" t="n"/>
      <c r="I5" s="120" t="n"/>
      <c r="J5" s="121" t="n"/>
      <c r="L5" s="110" t="inlineStr">
        <is>
          <t>Demandée par</t>
        </is>
      </c>
      <c r="M5" s="111" t="inlineStr">
        <is>
          <t>KHOUBZI ABDELMOUNAIM</t>
        </is>
      </c>
    </row>
    <row r="6" ht="26" customHeight="1">
      <c r="A6" s="105">
        <f>"Corps d'état : "&amp;$M$4</f>
        <v/>
      </c>
      <c r="B6" s="120" t="n"/>
      <c r="C6" s="120" t="n"/>
      <c r="D6" s="120" t="n"/>
      <c r="E6" s="121" t="n"/>
      <c r="F6" s="105">
        <f>"Date : "&amp;IFERROR(RIGHT("0"&amp;DAY($M$14),2)&amp;"/"&amp;RIGHT("0"&amp;MONTH($M$14),2)&amp;"/"&amp;YEAR($M$14),"")</f>
        <v/>
      </c>
      <c r="G6" s="120" t="n"/>
      <c r="H6" s="121" t="n"/>
      <c r="I6" s="105">
        <f>"Heure : "&amp;$M$7</f>
        <v/>
      </c>
      <c r="J6" s="121" t="n"/>
      <c r="L6" s="110" t="inlineStr">
        <is>
          <t>Fonction</t>
        </is>
      </c>
      <c r="M6" s="111" t="inlineStr">
        <is>
          <t>INGENIEUR MECANIQUE</t>
        </is>
      </c>
    </row>
    <row r="7" ht="40" customHeight="1">
      <c r="A7" s="112">
        <f>"Demandée par :"&amp;CHAR(10)&amp;$M$5</f>
        <v/>
      </c>
      <c r="B7" s="120" t="n"/>
      <c r="C7" s="120" t="n"/>
      <c r="D7" s="120" t="n"/>
      <c r="E7" s="121" t="n"/>
      <c r="F7" s="112">
        <f>"Fonction :  "&amp;$M$6</f>
        <v/>
      </c>
      <c r="G7" s="120" t="n"/>
      <c r="H7" s="120" t="n"/>
      <c r="I7" s="120" t="n"/>
      <c r="J7" s="121" t="n"/>
      <c r="L7" s="110" t="inlineStr">
        <is>
          <t>Heure de la demande</t>
        </is>
      </c>
      <c r="M7" s="111" t="inlineStr">
        <is>
          <t>07:00</t>
        </is>
      </c>
    </row>
    <row r="8" ht="26" customHeight="1">
      <c r="A8" s="105">
        <f>"Tache réalisée : "&amp;IF(IF($M$12=0,"",INDEX(Registre!$T$2:$T$1999,$M$12)&amp;"")&lt;&gt;"",INDEX(Registre!$T$2:$T$1999,$M$12)&amp;"",IF($M$12=0,"",INDEX(Registre!$G$2:$G$1999,$M$12)&amp;""))</f>
        <v/>
      </c>
      <c r="B8" s="120" t="n"/>
      <c r="C8" s="120" t="n"/>
      <c r="D8" s="120" t="n"/>
      <c r="E8" s="120" t="n"/>
      <c r="F8" s="120" t="n"/>
      <c r="G8" s="120" t="n"/>
      <c r="H8" s="120" t="n"/>
      <c r="I8" s="120" t="n"/>
      <c r="J8" s="121" t="n"/>
      <c r="L8" s="110" t="inlineStr">
        <is>
          <t>Type d'inspection / Essai</t>
        </is>
      </c>
      <c r="M8" s="111" t="inlineStr">
        <is>
          <t>visuel</t>
        </is>
      </c>
    </row>
    <row r="9" ht="26" customHeight="1">
      <c r="A9" s="105">
        <f>"Localisation :  "&amp;IF($M$12=0,"",INDEX(Registre!$K$2:$K$1999,$M$12)&amp;"")&amp;IF(IF($M$12=0,"",INDEX(Registre!$L$2:$L$1999,$M$12)&amp;"")&lt;&gt;""," au "&amp;IF($M$12=0,"",INDEX(Registre!$L$2:$L$1999,$M$12)&amp;""),"")</f>
        <v/>
      </c>
      <c r="B9" s="120" t="n"/>
      <c r="C9" s="120" t="n"/>
      <c r="D9" s="120" t="n"/>
      <c r="E9" s="120" t="n"/>
      <c r="F9" s="120" t="n"/>
      <c r="G9" s="120" t="n"/>
      <c r="H9" s="120" t="n"/>
      <c r="I9" s="120" t="n"/>
      <c r="J9" s="121" t="n"/>
      <c r="L9" s="110" t="inlineStr">
        <is>
          <t>Heure prévue (si vide au Registre)</t>
        </is>
      </c>
      <c r="M9" s="111" t="inlineStr">
        <is>
          <t>08:00</t>
        </is>
      </c>
    </row>
    <row r="10" ht="26" customHeight="1">
      <c r="A10" s="105">
        <f>"Plans de référence :  "&amp;IF($M$12=0,"",INDEX(Registre!$F$2:$F$1999,$M$12)&amp;"")</f>
        <v/>
      </c>
      <c r="B10" s="120" t="n"/>
      <c r="C10" s="120" t="n"/>
      <c r="D10" s="120" t="n"/>
      <c r="E10" s="120" t="n"/>
      <c r="F10" s="120" t="n"/>
      <c r="G10" s="120" t="n"/>
      <c r="H10" s="120" t="n"/>
      <c r="I10" s="120" t="n"/>
      <c r="J10" s="121" t="n"/>
      <c r="L10" s="110" t="inlineStr">
        <is>
          <t>Heure de réception (= heure du haut)</t>
        </is>
      </c>
      <c r="M10" s="111">
        <f>$M$7</f>
        <v/>
      </c>
    </row>
    <row r="11" ht="26" customHeight="1">
      <c r="A11" s="105">
        <f>"Type d'inspection / Essai : "&amp;$M$8</f>
        <v/>
      </c>
      <c r="B11" s="120" t="n"/>
      <c r="C11" s="120" t="n"/>
      <c r="D11" s="120" t="n"/>
      <c r="E11" s="120" t="n"/>
      <c r="F11" s="120" t="n"/>
      <c r="G11" s="120" t="n"/>
      <c r="H11" s="120" t="n"/>
      <c r="I11" s="120" t="n"/>
      <c r="J11" s="121" t="n"/>
    </row>
    <row r="12" ht="50" customHeight="1">
      <c r="A12" s="112">
        <f>"Date prévue : "&amp;IFERROR(RIGHT("0"&amp;DAY($M$14),2)&amp;"/"&amp;RIGHT("0"&amp;MONTH($M$14),2)&amp;"/"&amp;YEAR($M$14),"")</f>
        <v/>
      </c>
      <c r="B12" s="120" t="n"/>
      <c r="C12" s="120" t="n"/>
      <c r="D12" s="120" t="n"/>
      <c r="E12" s="121" t="n"/>
      <c r="F12" s="112">
        <f>"Heure : "&amp;IF(IF($M$12=0,"",INDEX(Registre!$S$2:$S$1999,$M$12)&amp;"")&lt;&gt;"",IF($M$12=0,"",INDEX(Registre!$S$2:$S$1999,$M$12)&amp;""),$M$9)</f>
        <v/>
      </c>
      <c r="G12" s="120" t="n"/>
      <c r="H12" s="120" t="n"/>
      <c r="I12" s="120" t="n"/>
      <c r="J12" s="121" t="n"/>
      <c r="L12" s="114" t="inlineStr">
        <is>
          <t>Calcul – ligne Registre</t>
        </is>
      </c>
      <c r="M12" s="115">
        <f>IFERROR(MATCH($M$2,Registre!$B$2:$B$1999,0),0)</f>
        <v/>
      </c>
    </row>
    <row r="13" ht="300" customHeight="1">
      <c r="A13" s="112" t="inlineStr">
        <is>
          <t>Remarque :</t>
        </is>
      </c>
      <c r="B13" s="120" t="n"/>
      <c r="C13" s="120" t="n"/>
      <c r="D13" s="120" t="n"/>
      <c r="E13" s="120" t="n"/>
      <c r="F13" s="120" t="n"/>
      <c r="G13" s="120" t="n"/>
      <c r="H13" s="120" t="n"/>
      <c r="I13" s="120" t="n"/>
      <c r="J13" s="121" t="n"/>
      <c r="L13" s="114" t="inlineStr">
        <is>
          <t>Calcul – date RFI (Registre)</t>
        </is>
      </c>
      <c r="M13" s="116">
        <f>IF($M$12=0,"",INDEX(Registre!$D$2:$D$1999,$M$12))</f>
        <v/>
      </c>
    </row>
    <row r="14" ht="90" customHeight="1">
      <c r="A14" s="112" t="inlineStr">
        <is>
          <t>Demande reçue par :</t>
        </is>
      </c>
      <c r="B14" s="120" t="n"/>
      <c r="C14" s="120" t="n"/>
      <c r="D14" s="120" t="n"/>
      <c r="E14" s="121" t="n"/>
      <c r="F14" s="112">
        <f>"Le : "&amp;IFERROR(RIGHT("0"&amp;DAY($M$14),2)&amp;"/"&amp;RIGHT("0"&amp;MONTH($M$14),2)&amp;"/"&amp;YEAR($M$14),"")</f>
        <v/>
      </c>
      <c r="G14" s="120" t="n"/>
      <c r="H14" s="121" t="n"/>
      <c r="I14" s="112">
        <f>"Heure : "&amp;$M$10</f>
        <v/>
      </c>
      <c r="J14" s="121" t="n"/>
      <c r="L14" s="114" t="inlineStr">
        <is>
          <t>Calcul – date demande interne (veille)</t>
        </is>
      </c>
      <c r="M14" s="116">
        <f>IF(ISNUMBER($M$13),$M$13-1,"")</f>
        <v/>
      </c>
    </row>
    <row r="15" ht="20" customHeight="1">
      <c r="A15" s="105" t="n"/>
      <c r="B15" s="118" t="n"/>
      <c r="C15" s="107" t="inlineStr">
        <is>
          <t>DEMANDE D'INSPECTION</t>
        </is>
      </c>
      <c r="D15" s="119" t="n"/>
      <c r="E15" s="119" t="n"/>
      <c r="F15" s="119" t="n"/>
      <c r="G15" s="118" t="n"/>
      <c r="H15" s="108" t="inlineStr">
        <is>
          <t>DIN-SMG-CQ-84</t>
        </is>
      </c>
      <c r="I15" s="120" t="n"/>
      <c r="J15" s="121" t="n"/>
      <c r="L15" s="109" t="inlineStr">
        <is>
          <t>SAISIE (non imprimé)</t>
        </is>
      </c>
    </row>
    <row r="16" ht="20" customHeight="1">
      <c r="A16" s="122" t="n"/>
      <c r="B16" s="123" t="n"/>
      <c r="C16" s="122" t="n"/>
      <c r="G16" s="123" t="n"/>
      <c r="H16" s="108" t="inlineStr">
        <is>
          <t>Date : 26/10/20</t>
        </is>
      </c>
      <c r="I16" s="120" t="n"/>
      <c r="J16" s="121" t="n"/>
      <c r="L16" s="110" t="inlineStr">
        <is>
          <t>RFI (repris de la feuille RFI)</t>
        </is>
      </c>
      <c r="M16" s="127">
        <f>IFERROR(INDEX('Impression groupée'!$B$4:$B$103,MATCH(2,'Impression groupée'!$F$4:$F$103,0)),"")</f>
        <v/>
      </c>
    </row>
    <row r="17" ht="20" customHeight="1">
      <c r="A17" s="124" t="n"/>
      <c r="B17" s="125" t="n"/>
      <c r="C17" s="124" t="n"/>
      <c r="D17" s="126" t="n"/>
      <c r="E17" s="126" t="n"/>
      <c r="F17" s="126" t="n"/>
      <c r="G17" s="125" t="n"/>
      <c r="H17" s="108" t="inlineStr">
        <is>
          <t>Page : 1/1</t>
        </is>
      </c>
      <c r="I17" s="120" t="n"/>
      <c r="J17" s="121" t="n"/>
      <c r="L17" s="110" t="inlineStr">
        <is>
          <t>(N° interne = N° de la RFI)</t>
        </is>
      </c>
      <c r="M17" s="128" t="n"/>
    </row>
    <row r="18" ht="14" customHeight="1">
      <c r="L18" s="110" t="inlineStr">
        <is>
          <t>Corps d'état</t>
        </is>
      </c>
      <c r="M18" s="111" t="inlineStr">
        <is>
          <t>GENIE MECANIQUE</t>
        </is>
      </c>
    </row>
    <row r="19" ht="80" customHeight="1">
      <c r="A19" s="112" t="inlineStr">
        <is>
          <t>Projet : Développement des champs gaziers de TFT II contrat &amp; commissionning « réseau de collecte TFT sud off site –raccordement de vingt –quatre (24) puits producteur de gaz</t>
        </is>
      </c>
      <c r="B19" s="120" t="n"/>
      <c r="C19" s="120" t="n"/>
      <c r="D19" s="120" t="n"/>
      <c r="E19" s="121" t="n"/>
      <c r="F19" s="113">
        <f>"Demande d'inspection N° :"&amp;CHAR(10)&amp;$M$16</f>
        <v/>
      </c>
      <c r="G19" s="120" t="n"/>
      <c r="H19" s="120" t="n"/>
      <c r="I19" s="120" t="n"/>
      <c r="J19" s="121" t="n"/>
      <c r="L19" s="110" t="inlineStr">
        <is>
          <t>Demandée par</t>
        </is>
      </c>
      <c r="M19" s="111" t="inlineStr">
        <is>
          <t>KHOUBZI ABDELMOUNAIM</t>
        </is>
      </c>
    </row>
    <row r="20" ht="26" customHeight="1">
      <c r="A20" s="105">
        <f>"Corps d'état : "&amp;$M$18</f>
        <v/>
      </c>
      <c r="B20" s="120" t="n"/>
      <c r="C20" s="120" t="n"/>
      <c r="D20" s="120" t="n"/>
      <c r="E20" s="121" t="n"/>
      <c r="F20" s="105">
        <f>"Date : "&amp;IFERROR(RIGHT("0"&amp;DAY($M$28),2)&amp;"/"&amp;RIGHT("0"&amp;MONTH($M$28),2)&amp;"/"&amp;YEAR($M$28),"")</f>
        <v/>
      </c>
      <c r="G20" s="120" t="n"/>
      <c r="H20" s="121" t="n"/>
      <c r="I20" s="105">
        <f>"Heure : "&amp;$M$21</f>
        <v/>
      </c>
      <c r="J20" s="121" t="n"/>
      <c r="L20" s="110" t="inlineStr">
        <is>
          <t>Fonction</t>
        </is>
      </c>
      <c r="M20" s="111" t="inlineStr">
        <is>
          <t>INGENIEUR MECANIQUE</t>
        </is>
      </c>
    </row>
    <row r="21" ht="40" customHeight="1">
      <c r="A21" s="112">
        <f>"Demandée par :"&amp;CHAR(10)&amp;$M$19</f>
        <v/>
      </c>
      <c r="B21" s="120" t="n"/>
      <c r="C21" s="120" t="n"/>
      <c r="D21" s="120" t="n"/>
      <c r="E21" s="121" t="n"/>
      <c r="F21" s="112">
        <f>"Fonction :  "&amp;$M$20</f>
        <v/>
      </c>
      <c r="G21" s="120" t="n"/>
      <c r="H21" s="120" t="n"/>
      <c r="I21" s="120" t="n"/>
      <c r="J21" s="121" t="n"/>
      <c r="L21" s="110" t="inlineStr">
        <is>
          <t>Heure de la demande</t>
        </is>
      </c>
      <c r="M21" s="111" t="inlineStr">
        <is>
          <t>07:00</t>
        </is>
      </c>
    </row>
    <row r="22" ht="26" customHeight="1">
      <c r="A22" s="105">
        <f>"Tache réalisée : "&amp;IF(IF($M$26=0,"",INDEX(Registre!$T$2:$T$1999,$M$26)&amp;"")&lt;&gt;"",INDEX(Registre!$T$2:$T$1999,$M$26)&amp;"",IF($M$26=0,"",INDEX(Registre!$G$2:$G$1999,$M$26)&amp;""))</f>
        <v/>
      </c>
      <c r="B22" s="120" t="n"/>
      <c r="C22" s="120" t="n"/>
      <c r="D22" s="120" t="n"/>
      <c r="E22" s="120" t="n"/>
      <c r="F22" s="120" t="n"/>
      <c r="G22" s="120" t="n"/>
      <c r="H22" s="120" t="n"/>
      <c r="I22" s="120" t="n"/>
      <c r="J22" s="121" t="n"/>
      <c r="L22" s="110" t="inlineStr">
        <is>
          <t>Type d'inspection / Essai</t>
        </is>
      </c>
      <c r="M22" s="111" t="inlineStr">
        <is>
          <t>visuel</t>
        </is>
      </c>
    </row>
    <row r="23" ht="26" customHeight="1">
      <c r="A23" s="105">
        <f>"Localisation :  "&amp;IF($M$26=0,"",INDEX(Registre!$K$2:$K$1999,$M$26)&amp;"")&amp;IF(IF($M$26=0,"",INDEX(Registre!$L$2:$L$1999,$M$26)&amp;"")&lt;&gt;""," au "&amp;IF($M$26=0,"",INDEX(Registre!$L$2:$L$1999,$M$26)&amp;""),"")</f>
        <v/>
      </c>
      <c r="B23" s="120" t="n"/>
      <c r="C23" s="120" t="n"/>
      <c r="D23" s="120" t="n"/>
      <c r="E23" s="120" t="n"/>
      <c r="F23" s="120" t="n"/>
      <c r="G23" s="120" t="n"/>
      <c r="H23" s="120" t="n"/>
      <c r="I23" s="120" t="n"/>
      <c r="J23" s="121" t="n"/>
      <c r="L23" s="110" t="inlineStr">
        <is>
          <t>Heure prévue (si vide au Registre)</t>
        </is>
      </c>
      <c r="M23" s="111" t="inlineStr">
        <is>
          <t>08:00</t>
        </is>
      </c>
    </row>
    <row r="24" ht="26" customHeight="1">
      <c r="A24" s="105">
        <f>"Plans de référence :  "&amp;IF($M$26=0,"",INDEX(Registre!$F$2:$F$1999,$M$26)&amp;"")</f>
        <v/>
      </c>
      <c r="B24" s="120" t="n"/>
      <c r="C24" s="120" t="n"/>
      <c r="D24" s="120" t="n"/>
      <c r="E24" s="120" t="n"/>
      <c r="F24" s="120" t="n"/>
      <c r="G24" s="120" t="n"/>
      <c r="H24" s="120" t="n"/>
      <c r="I24" s="120" t="n"/>
      <c r="J24" s="121" t="n"/>
      <c r="L24" s="110" t="inlineStr">
        <is>
          <t>Heure de réception (= heure du haut)</t>
        </is>
      </c>
      <c r="M24" s="111">
        <f>$M$21</f>
        <v/>
      </c>
    </row>
    <row r="25" ht="26" customHeight="1">
      <c r="A25" s="105">
        <f>"Type d'inspection / Essai : "&amp;$M$22</f>
        <v/>
      </c>
      <c r="B25" s="120" t="n"/>
      <c r="C25" s="120" t="n"/>
      <c r="D25" s="120" t="n"/>
      <c r="E25" s="120" t="n"/>
      <c r="F25" s="120" t="n"/>
      <c r="G25" s="120" t="n"/>
      <c r="H25" s="120" t="n"/>
      <c r="I25" s="120" t="n"/>
      <c r="J25" s="121" t="n"/>
    </row>
    <row r="26" ht="50" customHeight="1">
      <c r="A26" s="112">
        <f>"Date prévue : "&amp;IFERROR(RIGHT("0"&amp;DAY($M$28),2)&amp;"/"&amp;RIGHT("0"&amp;MONTH($M$28),2)&amp;"/"&amp;YEAR($M$28),"")</f>
        <v/>
      </c>
      <c r="B26" s="120" t="n"/>
      <c r="C26" s="120" t="n"/>
      <c r="D26" s="120" t="n"/>
      <c r="E26" s="121" t="n"/>
      <c r="F26" s="112">
        <f>"Heure : "&amp;IF(IF($M$26=0,"",INDEX(Registre!$S$2:$S$1999,$M$26)&amp;"")&lt;&gt;"",IF($M$26=0,"",INDEX(Registre!$S$2:$S$1999,$M$26)&amp;""),$M$23)</f>
        <v/>
      </c>
      <c r="G26" s="120" t="n"/>
      <c r="H26" s="120" t="n"/>
      <c r="I26" s="120" t="n"/>
      <c r="J26" s="121" t="n"/>
      <c r="L26" s="114" t="inlineStr">
        <is>
          <t>Calcul – ligne Registre</t>
        </is>
      </c>
      <c r="M26" s="115">
        <f>IFERROR(MATCH($M$16,Registre!$B$2:$B$1999,0),0)</f>
        <v/>
      </c>
    </row>
    <row r="27" ht="300" customHeight="1">
      <c r="A27" s="112" t="inlineStr">
        <is>
          <t>Remarque :</t>
        </is>
      </c>
      <c r="B27" s="120" t="n"/>
      <c r="C27" s="120" t="n"/>
      <c r="D27" s="120" t="n"/>
      <c r="E27" s="120" t="n"/>
      <c r="F27" s="120" t="n"/>
      <c r="G27" s="120" t="n"/>
      <c r="H27" s="120" t="n"/>
      <c r="I27" s="120" t="n"/>
      <c r="J27" s="121" t="n"/>
      <c r="L27" s="114" t="inlineStr">
        <is>
          <t>Calcul – date RFI (Registre)</t>
        </is>
      </c>
      <c r="M27" s="116">
        <f>IF($M$26=0,"",INDEX(Registre!$D$2:$D$1999,$M$26))</f>
        <v/>
      </c>
    </row>
    <row r="28" ht="90" customHeight="1">
      <c r="A28" s="112" t="inlineStr">
        <is>
          <t>Demande reçue par :</t>
        </is>
      </c>
      <c r="B28" s="120" t="n"/>
      <c r="C28" s="120" t="n"/>
      <c r="D28" s="120" t="n"/>
      <c r="E28" s="121" t="n"/>
      <c r="F28" s="112">
        <f>"Le : "&amp;IFERROR(RIGHT("0"&amp;DAY($M$28),2)&amp;"/"&amp;RIGHT("0"&amp;MONTH($M$28),2)&amp;"/"&amp;YEAR($M$28),"")</f>
        <v/>
      </c>
      <c r="G28" s="120" t="n"/>
      <c r="H28" s="121" t="n"/>
      <c r="I28" s="112">
        <f>"Heure : "&amp;$M$24</f>
        <v/>
      </c>
      <c r="J28" s="121" t="n"/>
      <c r="L28" s="114" t="inlineStr">
        <is>
          <t>Calcul – date demande interne (veille)</t>
        </is>
      </c>
      <c r="M28" s="116">
        <f>IF(ISNUMBER($M$27),$M$27-1,"")</f>
        <v/>
      </c>
    </row>
    <row r="29" ht="20" customHeight="1">
      <c r="A29" s="105" t="n"/>
      <c r="B29" s="118" t="n"/>
      <c r="C29" s="107" t="inlineStr">
        <is>
          <t>DEMANDE D'INSPECTION</t>
        </is>
      </c>
      <c r="D29" s="119" t="n"/>
      <c r="E29" s="119" t="n"/>
      <c r="F29" s="119" t="n"/>
      <c r="G29" s="118" t="n"/>
      <c r="H29" s="108" t="inlineStr">
        <is>
          <t>DIN-SMG-CQ-84</t>
        </is>
      </c>
      <c r="I29" s="120" t="n"/>
      <c r="J29" s="121" t="n"/>
      <c r="L29" s="109" t="inlineStr">
        <is>
          <t>SAISIE (non imprimé)</t>
        </is>
      </c>
    </row>
    <row r="30" ht="20" customHeight="1">
      <c r="A30" s="122" t="n"/>
      <c r="B30" s="123" t="n"/>
      <c r="C30" s="122" t="n"/>
      <c r="G30" s="123" t="n"/>
      <c r="H30" s="108" t="inlineStr">
        <is>
          <t>Date : 26/10/20</t>
        </is>
      </c>
      <c r="I30" s="120" t="n"/>
      <c r="J30" s="121" t="n"/>
      <c r="L30" s="110" t="inlineStr">
        <is>
          <t>RFI (repris de la feuille RFI)</t>
        </is>
      </c>
      <c r="M30" s="127">
        <f>IFERROR(INDEX('Impression groupée'!$B$4:$B$103,MATCH(3,'Impression groupée'!$F$4:$F$103,0)),"")</f>
        <v/>
      </c>
    </row>
    <row r="31" ht="20" customHeight="1">
      <c r="A31" s="124" t="n"/>
      <c r="B31" s="125" t="n"/>
      <c r="C31" s="124" t="n"/>
      <c r="D31" s="126" t="n"/>
      <c r="E31" s="126" t="n"/>
      <c r="F31" s="126" t="n"/>
      <c r="G31" s="125" t="n"/>
      <c r="H31" s="108" t="inlineStr">
        <is>
          <t>Page : 1/1</t>
        </is>
      </c>
      <c r="I31" s="120" t="n"/>
      <c r="J31" s="121" t="n"/>
      <c r="L31" s="110" t="inlineStr">
        <is>
          <t>(N° interne = N° de la RFI)</t>
        </is>
      </c>
      <c r="M31" s="128" t="n"/>
    </row>
    <row r="32" ht="14" customHeight="1">
      <c r="L32" s="110" t="inlineStr">
        <is>
          <t>Corps d'état</t>
        </is>
      </c>
      <c r="M32" s="111" t="inlineStr">
        <is>
          <t>GENIE MECANIQUE</t>
        </is>
      </c>
    </row>
    <row r="33" ht="80" customHeight="1">
      <c r="A33" s="112" t="inlineStr">
        <is>
          <t>Projet : Développement des champs gaziers de TFT II contrat &amp; commissionning « réseau de collecte TFT sud off site –raccordement de vingt –quatre (24) puits producteur de gaz</t>
        </is>
      </c>
      <c r="B33" s="120" t="n"/>
      <c r="C33" s="120" t="n"/>
      <c r="D33" s="120" t="n"/>
      <c r="E33" s="121" t="n"/>
      <c r="F33" s="113">
        <f>"Demande d'inspection N° :"&amp;CHAR(10)&amp;$M$30</f>
        <v/>
      </c>
      <c r="G33" s="120" t="n"/>
      <c r="H33" s="120" t="n"/>
      <c r="I33" s="120" t="n"/>
      <c r="J33" s="121" t="n"/>
      <c r="L33" s="110" t="inlineStr">
        <is>
          <t>Demandée par</t>
        </is>
      </c>
      <c r="M33" s="111" t="inlineStr">
        <is>
          <t>KHOUBZI ABDELMOUNAIM</t>
        </is>
      </c>
    </row>
    <row r="34" ht="26" customHeight="1">
      <c r="A34" s="105">
        <f>"Corps d'état : "&amp;$M$32</f>
        <v/>
      </c>
      <c r="B34" s="120" t="n"/>
      <c r="C34" s="120" t="n"/>
      <c r="D34" s="120" t="n"/>
      <c r="E34" s="121" t="n"/>
      <c r="F34" s="105">
        <f>"Date : "&amp;IFERROR(RIGHT("0"&amp;DAY($M$42),2)&amp;"/"&amp;RIGHT("0"&amp;MONTH($M$42),2)&amp;"/"&amp;YEAR($M$42),"")</f>
        <v/>
      </c>
      <c r="G34" s="120" t="n"/>
      <c r="H34" s="121" t="n"/>
      <c r="I34" s="105">
        <f>"Heure : "&amp;$M$35</f>
        <v/>
      </c>
      <c r="J34" s="121" t="n"/>
      <c r="L34" s="110" t="inlineStr">
        <is>
          <t>Fonction</t>
        </is>
      </c>
      <c r="M34" s="111" t="inlineStr">
        <is>
          <t>INGENIEUR MECANIQUE</t>
        </is>
      </c>
    </row>
    <row r="35" ht="40" customHeight="1">
      <c r="A35" s="112">
        <f>"Demandée par :"&amp;CHAR(10)&amp;$M$33</f>
        <v/>
      </c>
      <c r="B35" s="120" t="n"/>
      <c r="C35" s="120" t="n"/>
      <c r="D35" s="120" t="n"/>
      <c r="E35" s="121" t="n"/>
      <c r="F35" s="112">
        <f>"Fonction :  "&amp;$M$34</f>
        <v/>
      </c>
      <c r="G35" s="120" t="n"/>
      <c r="H35" s="120" t="n"/>
      <c r="I35" s="120" t="n"/>
      <c r="J35" s="121" t="n"/>
      <c r="L35" s="110" t="inlineStr">
        <is>
          <t>Heure de la demande</t>
        </is>
      </c>
      <c r="M35" s="111" t="inlineStr">
        <is>
          <t>07:00</t>
        </is>
      </c>
    </row>
    <row r="36" ht="26" customHeight="1">
      <c r="A36" s="105">
        <f>"Tache réalisée : "&amp;IF(IF($M$40=0,"",INDEX(Registre!$T$2:$T$1999,$M$40)&amp;"")&lt;&gt;"",INDEX(Registre!$T$2:$T$1999,$M$40)&amp;"",IF($M$40=0,"",INDEX(Registre!$G$2:$G$1999,$M$40)&amp;""))</f>
        <v/>
      </c>
      <c r="B36" s="120" t="n"/>
      <c r="C36" s="120" t="n"/>
      <c r="D36" s="120" t="n"/>
      <c r="E36" s="120" t="n"/>
      <c r="F36" s="120" t="n"/>
      <c r="G36" s="120" t="n"/>
      <c r="H36" s="120" t="n"/>
      <c r="I36" s="120" t="n"/>
      <c r="J36" s="121" t="n"/>
      <c r="L36" s="110" t="inlineStr">
        <is>
          <t>Type d'inspection / Essai</t>
        </is>
      </c>
      <c r="M36" s="111" t="inlineStr">
        <is>
          <t>visuel</t>
        </is>
      </c>
    </row>
    <row r="37" ht="26" customHeight="1">
      <c r="A37" s="105">
        <f>"Localisation :  "&amp;IF($M$40=0,"",INDEX(Registre!$K$2:$K$1999,$M$40)&amp;"")&amp;IF(IF($M$40=0,"",INDEX(Registre!$L$2:$L$1999,$M$40)&amp;"")&lt;&gt;""," au "&amp;IF($M$40=0,"",INDEX(Registre!$L$2:$L$1999,$M$40)&amp;""),"")</f>
        <v/>
      </c>
      <c r="B37" s="120" t="n"/>
      <c r="C37" s="120" t="n"/>
      <c r="D37" s="120" t="n"/>
      <c r="E37" s="120" t="n"/>
      <c r="F37" s="120" t="n"/>
      <c r="G37" s="120" t="n"/>
      <c r="H37" s="120" t="n"/>
      <c r="I37" s="120" t="n"/>
      <c r="J37" s="121" t="n"/>
      <c r="L37" s="110" t="inlineStr">
        <is>
          <t>Heure prévue (si vide au Registre)</t>
        </is>
      </c>
      <c r="M37" s="111" t="inlineStr">
        <is>
          <t>08:00</t>
        </is>
      </c>
    </row>
    <row r="38" ht="26" customHeight="1">
      <c r="A38" s="105">
        <f>"Plans de référence :  "&amp;IF($M$40=0,"",INDEX(Registre!$F$2:$F$1999,$M$40)&amp;"")</f>
        <v/>
      </c>
      <c r="B38" s="120" t="n"/>
      <c r="C38" s="120" t="n"/>
      <c r="D38" s="120" t="n"/>
      <c r="E38" s="120" t="n"/>
      <c r="F38" s="120" t="n"/>
      <c r="G38" s="120" t="n"/>
      <c r="H38" s="120" t="n"/>
      <c r="I38" s="120" t="n"/>
      <c r="J38" s="121" t="n"/>
      <c r="L38" s="110" t="inlineStr">
        <is>
          <t>Heure de réception (= heure du haut)</t>
        </is>
      </c>
      <c r="M38" s="111">
        <f>$M$35</f>
        <v/>
      </c>
    </row>
    <row r="39" ht="26" customHeight="1">
      <c r="A39" s="105">
        <f>"Type d'inspection / Essai : "&amp;$M$36</f>
        <v/>
      </c>
      <c r="B39" s="120" t="n"/>
      <c r="C39" s="120" t="n"/>
      <c r="D39" s="120" t="n"/>
      <c r="E39" s="120" t="n"/>
      <c r="F39" s="120" t="n"/>
      <c r="G39" s="120" t="n"/>
      <c r="H39" s="120" t="n"/>
      <c r="I39" s="120" t="n"/>
      <c r="J39" s="121" t="n"/>
    </row>
    <row r="40" ht="50" customHeight="1">
      <c r="A40" s="112">
        <f>"Date prévue : "&amp;IFERROR(RIGHT("0"&amp;DAY($M$42),2)&amp;"/"&amp;RIGHT("0"&amp;MONTH($M$42),2)&amp;"/"&amp;YEAR($M$42),"")</f>
        <v/>
      </c>
      <c r="B40" s="120" t="n"/>
      <c r="C40" s="120" t="n"/>
      <c r="D40" s="120" t="n"/>
      <c r="E40" s="121" t="n"/>
      <c r="F40" s="112">
        <f>"Heure : "&amp;IF(IF($M$40=0,"",INDEX(Registre!$S$2:$S$1999,$M$40)&amp;"")&lt;&gt;"",IF($M$40=0,"",INDEX(Registre!$S$2:$S$1999,$M$40)&amp;""),$M$37)</f>
        <v/>
      </c>
      <c r="G40" s="120" t="n"/>
      <c r="H40" s="120" t="n"/>
      <c r="I40" s="120" t="n"/>
      <c r="J40" s="121" t="n"/>
      <c r="L40" s="114" t="inlineStr">
        <is>
          <t>Calcul – ligne Registre</t>
        </is>
      </c>
      <c r="M40" s="115">
        <f>IFERROR(MATCH($M$30,Registre!$B$2:$B$1999,0),0)</f>
        <v/>
      </c>
    </row>
    <row r="41" ht="300" customHeight="1">
      <c r="A41" s="112" t="inlineStr">
        <is>
          <t>Remarque :</t>
        </is>
      </c>
      <c r="B41" s="120" t="n"/>
      <c r="C41" s="120" t="n"/>
      <c r="D41" s="120" t="n"/>
      <c r="E41" s="120" t="n"/>
      <c r="F41" s="120" t="n"/>
      <c r="G41" s="120" t="n"/>
      <c r="H41" s="120" t="n"/>
      <c r="I41" s="120" t="n"/>
      <c r="J41" s="121" t="n"/>
      <c r="L41" s="114" t="inlineStr">
        <is>
          <t>Calcul – date RFI (Registre)</t>
        </is>
      </c>
      <c r="M41" s="116">
        <f>IF($M$40=0,"",INDEX(Registre!$D$2:$D$1999,$M$40))</f>
        <v/>
      </c>
    </row>
    <row r="42" ht="90" customHeight="1">
      <c r="A42" s="112" t="inlineStr">
        <is>
          <t>Demande reçue par :</t>
        </is>
      </c>
      <c r="B42" s="120" t="n"/>
      <c r="C42" s="120" t="n"/>
      <c r="D42" s="120" t="n"/>
      <c r="E42" s="121" t="n"/>
      <c r="F42" s="112">
        <f>"Le : "&amp;IFERROR(RIGHT("0"&amp;DAY($M$42),2)&amp;"/"&amp;RIGHT("0"&amp;MONTH($M$42),2)&amp;"/"&amp;YEAR($M$42),"")</f>
        <v/>
      </c>
      <c r="G42" s="120" t="n"/>
      <c r="H42" s="121" t="n"/>
      <c r="I42" s="112">
        <f>"Heure : "&amp;$M$38</f>
        <v/>
      </c>
      <c r="J42" s="121" t="n"/>
      <c r="L42" s="114" t="inlineStr">
        <is>
          <t>Calcul – date demande interne (veille)</t>
        </is>
      </c>
      <c r="M42" s="116">
        <f>IF(ISNUMBER($M$41),$M$41-1,"")</f>
        <v/>
      </c>
    </row>
    <row r="43" ht="20" customHeight="1">
      <c r="A43" s="105" t="n"/>
      <c r="B43" s="118" t="n"/>
      <c r="C43" s="107" t="inlineStr">
        <is>
          <t>DEMANDE D'INSPECTION</t>
        </is>
      </c>
      <c r="D43" s="119" t="n"/>
      <c r="E43" s="119" t="n"/>
      <c r="F43" s="119" t="n"/>
      <c r="G43" s="118" t="n"/>
      <c r="H43" s="108" t="inlineStr">
        <is>
          <t>DIN-SMG-CQ-84</t>
        </is>
      </c>
      <c r="I43" s="120" t="n"/>
      <c r="J43" s="121" t="n"/>
      <c r="L43" s="109" t="inlineStr">
        <is>
          <t>SAISIE (non imprimé)</t>
        </is>
      </c>
    </row>
    <row r="44" ht="20" customHeight="1">
      <c r="A44" s="122" t="n"/>
      <c r="B44" s="123" t="n"/>
      <c r="C44" s="122" t="n"/>
      <c r="G44" s="123" t="n"/>
      <c r="H44" s="108" t="inlineStr">
        <is>
          <t>Date : 26/10/20</t>
        </is>
      </c>
      <c r="I44" s="120" t="n"/>
      <c r="J44" s="121" t="n"/>
      <c r="L44" s="110" t="inlineStr">
        <is>
          <t>RFI (repris de la feuille RFI)</t>
        </is>
      </c>
      <c r="M44" s="127">
        <f>IFERROR(INDEX('Impression groupée'!$B$4:$B$103,MATCH(4,'Impression groupée'!$F$4:$F$103,0)),"")</f>
        <v/>
      </c>
    </row>
    <row r="45" ht="20" customHeight="1">
      <c r="A45" s="124" t="n"/>
      <c r="B45" s="125" t="n"/>
      <c r="C45" s="124" t="n"/>
      <c r="D45" s="126" t="n"/>
      <c r="E45" s="126" t="n"/>
      <c r="F45" s="126" t="n"/>
      <c r="G45" s="125" t="n"/>
      <c r="H45" s="108" t="inlineStr">
        <is>
          <t>Page : 1/1</t>
        </is>
      </c>
      <c r="I45" s="120" t="n"/>
      <c r="J45" s="121" t="n"/>
      <c r="L45" s="110" t="inlineStr">
        <is>
          <t>(N° interne = N° de la RFI)</t>
        </is>
      </c>
      <c r="M45" s="128" t="n"/>
    </row>
    <row r="46" ht="14" customHeight="1">
      <c r="L46" s="110" t="inlineStr">
        <is>
          <t>Corps d'état</t>
        </is>
      </c>
      <c r="M46" s="111" t="inlineStr">
        <is>
          <t>GENIE MECANIQUE</t>
        </is>
      </c>
    </row>
    <row r="47" ht="80" customHeight="1">
      <c r="A47" s="112" t="inlineStr">
        <is>
          <t>Projet : Développement des champs gaziers de TFT II contrat &amp; commissionning « réseau de collecte TFT sud off site –raccordement de vingt –quatre (24) puits producteur de gaz</t>
        </is>
      </c>
      <c r="B47" s="120" t="n"/>
      <c r="C47" s="120" t="n"/>
      <c r="D47" s="120" t="n"/>
      <c r="E47" s="121" t="n"/>
      <c r="F47" s="113">
        <f>"Demande d'inspection N° :"&amp;CHAR(10)&amp;$M$44</f>
        <v/>
      </c>
      <c r="G47" s="120" t="n"/>
      <c r="H47" s="120" t="n"/>
      <c r="I47" s="120" t="n"/>
      <c r="J47" s="121" t="n"/>
      <c r="L47" s="110" t="inlineStr">
        <is>
          <t>Demandée par</t>
        </is>
      </c>
      <c r="M47" s="111" t="inlineStr">
        <is>
          <t>KHOUBZI ABDELMOUNAIM</t>
        </is>
      </c>
    </row>
    <row r="48" ht="26" customHeight="1">
      <c r="A48" s="105">
        <f>"Corps d'état : "&amp;$M$46</f>
        <v/>
      </c>
      <c r="B48" s="120" t="n"/>
      <c r="C48" s="120" t="n"/>
      <c r="D48" s="120" t="n"/>
      <c r="E48" s="121" t="n"/>
      <c r="F48" s="105">
        <f>"Date : "&amp;IFERROR(RIGHT("0"&amp;DAY($M$56),2)&amp;"/"&amp;RIGHT("0"&amp;MONTH($M$56),2)&amp;"/"&amp;YEAR($M$56),"")</f>
        <v/>
      </c>
      <c r="G48" s="120" t="n"/>
      <c r="H48" s="121" t="n"/>
      <c r="I48" s="105">
        <f>"Heure : "&amp;$M$49</f>
        <v/>
      </c>
      <c r="J48" s="121" t="n"/>
      <c r="L48" s="110" t="inlineStr">
        <is>
          <t>Fonction</t>
        </is>
      </c>
      <c r="M48" s="111" t="inlineStr">
        <is>
          <t>INGENIEUR MECANIQUE</t>
        </is>
      </c>
    </row>
    <row r="49" ht="40" customHeight="1">
      <c r="A49" s="112">
        <f>"Demandée par :"&amp;CHAR(10)&amp;$M$47</f>
        <v/>
      </c>
      <c r="B49" s="120" t="n"/>
      <c r="C49" s="120" t="n"/>
      <c r="D49" s="120" t="n"/>
      <c r="E49" s="121" t="n"/>
      <c r="F49" s="112">
        <f>"Fonction :  "&amp;$M$48</f>
        <v/>
      </c>
      <c r="G49" s="120" t="n"/>
      <c r="H49" s="120" t="n"/>
      <c r="I49" s="120" t="n"/>
      <c r="J49" s="121" t="n"/>
      <c r="L49" s="110" t="inlineStr">
        <is>
          <t>Heure de la demande</t>
        </is>
      </c>
      <c r="M49" s="111" t="inlineStr">
        <is>
          <t>07:00</t>
        </is>
      </c>
    </row>
    <row r="50" ht="26" customHeight="1">
      <c r="A50" s="105">
        <f>"Tache réalisée : "&amp;IF(IF($M$54=0,"",INDEX(Registre!$T$2:$T$1999,$M$54)&amp;"")&lt;&gt;"",INDEX(Registre!$T$2:$T$1999,$M$54)&amp;"",IF($M$54=0,"",INDEX(Registre!$G$2:$G$1999,$M$54)&amp;""))</f>
        <v/>
      </c>
      <c r="B50" s="120" t="n"/>
      <c r="C50" s="120" t="n"/>
      <c r="D50" s="120" t="n"/>
      <c r="E50" s="120" t="n"/>
      <c r="F50" s="120" t="n"/>
      <c r="G50" s="120" t="n"/>
      <c r="H50" s="120" t="n"/>
      <c r="I50" s="120" t="n"/>
      <c r="J50" s="121" t="n"/>
      <c r="L50" s="110" t="inlineStr">
        <is>
          <t>Type d'inspection / Essai</t>
        </is>
      </c>
      <c r="M50" s="111" t="inlineStr">
        <is>
          <t>visuel</t>
        </is>
      </c>
    </row>
    <row r="51" ht="26" customHeight="1">
      <c r="A51" s="105">
        <f>"Localisation :  "&amp;IF($M$54=0,"",INDEX(Registre!$K$2:$K$1999,$M$54)&amp;"")&amp;IF(IF($M$54=0,"",INDEX(Registre!$L$2:$L$1999,$M$54)&amp;"")&lt;&gt;""," au "&amp;IF($M$54=0,"",INDEX(Registre!$L$2:$L$1999,$M$54)&amp;""),"")</f>
        <v/>
      </c>
      <c r="B51" s="120" t="n"/>
      <c r="C51" s="120" t="n"/>
      <c r="D51" s="120" t="n"/>
      <c r="E51" s="120" t="n"/>
      <c r="F51" s="120" t="n"/>
      <c r="G51" s="120" t="n"/>
      <c r="H51" s="120" t="n"/>
      <c r="I51" s="120" t="n"/>
      <c r="J51" s="121" t="n"/>
      <c r="L51" s="110" t="inlineStr">
        <is>
          <t>Heure prévue (si vide au Registre)</t>
        </is>
      </c>
      <c r="M51" s="111" t="inlineStr">
        <is>
          <t>08:00</t>
        </is>
      </c>
    </row>
    <row r="52" ht="26" customHeight="1">
      <c r="A52" s="105">
        <f>"Plans de référence :  "&amp;IF($M$54=0,"",INDEX(Registre!$F$2:$F$1999,$M$54)&amp;"")</f>
        <v/>
      </c>
      <c r="B52" s="120" t="n"/>
      <c r="C52" s="120" t="n"/>
      <c r="D52" s="120" t="n"/>
      <c r="E52" s="120" t="n"/>
      <c r="F52" s="120" t="n"/>
      <c r="G52" s="120" t="n"/>
      <c r="H52" s="120" t="n"/>
      <c r="I52" s="120" t="n"/>
      <c r="J52" s="121" t="n"/>
      <c r="L52" s="110" t="inlineStr">
        <is>
          <t>Heure de réception (= heure du haut)</t>
        </is>
      </c>
      <c r="M52" s="111">
        <f>$M$49</f>
        <v/>
      </c>
    </row>
    <row r="53" ht="26" customHeight="1">
      <c r="A53" s="105">
        <f>"Type d'inspection / Essai : "&amp;$M$50</f>
        <v/>
      </c>
      <c r="B53" s="120" t="n"/>
      <c r="C53" s="120" t="n"/>
      <c r="D53" s="120" t="n"/>
      <c r="E53" s="120" t="n"/>
      <c r="F53" s="120" t="n"/>
      <c r="G53" s="120" t="n"/>
      <c r="H53" s="120" t="n"/>
      <c r="I53" s="120" t="n"/>
      <c r="J53" s="121" t="n"/>
    </row>
    <row r="54" ht="50" customHeight="1">
      <c r="A54" s="112">
        <f>"Date prévue : "&amp;IFERROR(RIGHT("0"&amp;DAY($M$56),2)&amp;"/"&amp;RIGHT("0"&amp;MONTH($M$56),2)&amp;"/"&amp;YEAR($M$56),"")</f>
        <v/>
      </c>
      <c r="B54" s="120" t="n"/>
      <c r="C54" s="120" t="n"/>
      <c r="D54" s="120" t="n"/>
      <c r="E54" s="121" t="n"/>
      <c r="F54" s="112">
        <f>"Heure : "&amp;IF(IF($M$54=0,"",INDEX(Registre!$S$2:$S$1999,$M$54)&amp;"")&lt;&gt;"",IF($M$54=0,"",INDEX(Registre!$S$2:$S$1999,$M$54)&amp;""),$M$51)</f>
        <v/>
      </c>
      <c r="G54" s="120" t="n"/>
      <c r="H54" s="120" t="n"/>
      <c r="I54" s="120" t="n"/>
      <c r="J54" s="121" t="n"/>
      <c r="L54" s="114" t="inlineStr">
        <is>
          <t>Calcul – ligne Registre</t>
        </is>
      </c>
      <c r="M54" s="115">
        <f>IFERROR(MATCH($M$44,Registre!$B$2:$B$1999,0),0)</f>
        <v/>
      </c>
    </row>
    <row r="55" ht="300" customHeight="1">
      <c r="A55" s="112" t="inlineStr">
        <is>
          <t>Remarque :</t>
        </is>
      </c>
      <c r="B55" s="120" t="n"/>
      <c r="C55" s="120" t="n"/>
      <c r="D55" s="120" t="n"/>
      <c r="E55" s="120" t="n"/>
      <c r="F55" s="120" t="n"/>
      <c r="G55" s="120" t="n"/>
      <c r="H55" s="120" t="n"/>
      <c r="I55" s="120" t="n"/>
      <c r="J55" s="121" t="n"/>
      <c r="L55" s="114" t="inlineStr">
        <is>
          <t>Calcul – date RFI (Registre)</t>
        </is>
      </c>
      <c r="M55" s="116">
        <f>IF($M$54=0,"",INDEX(Registre!$D$2:$D$1999,$M$54))</f>
        <v/>
      </c>
    </row>
    <row r="56" ht="90" customHeight="1">
      <c r="A56" s="112" t="inlineStr">
        <is>
          <t>Demande reçue par :</t>
        </is>
      </c>
      <c r="B56" s="120" t="n"/>
      <c r="C56" s="120" t="n"/>
      <c r="D56" s="120" t="n"/>
      <c r="E56" s="121" t="n"/>
      <c r="F56" s="112">
        <f>"Le : "&amp;IFERROR(RIGHT("0"&amp;DAY($M$56),2)&amp;"/"&amp;RIGHT("0"&amp;MONTH($M$56),2)&amp;"/"&amp;YEAR($M$56),"")</f>
        <v/>
      </c>
      <c r="G56" s="120" t="n"/>
      <c r="H56" s="121" t="n"/>
      <c r="I56" s="112">
        <f>"Heure : "&amp;$M$52</f>
        <v/>
      </c>
      <c r="J56" s="121" t="n"/>
      <c r="L56" s="114" t="inlineStr">
        <is>
          <t>Calcul – date demande interne (veille)</t>
        </is>
      </c>
      <c r="M56" s="116">
        <f>IF(ISNUMBER($M$55),$M$55-1,"")</f>
        <v/>
      </c>
    </row>
    <row r="57" ht="20" customHeight="1">
      <c r="A57" s="105" t="n"/>
      <c r="B57" s="118" t="n"/>
      <c r="C57" s="107" t="inlineStr">
        <is>
          <t>DEMANDE D'INSPECTION</t>
        </is>
      </c>
      <c r="D57" s="119" t="n"/>
      <c r="E57" s="119" t="n"/>
      <c r="F57" s="119" t="n"/>
      <c r="G57" s="118" t="n"/>
      <c r="H57" s="108" t="inlineStr">
        <is>
          <t>DIN-SMG-CQ-84</t>
        </is>
      </c>
      <c r="I57" s="120" t="n"/>
      <c r="J57" s="121" t="n"/>
      <c r="L57" s="109" t="inlineStr">
        <is>
          <t>SAISIE (non imprimé)</t>
        </is>
      </c>
    </row>
    <row r="58" ht="20" customHeight="1">
      <c r="A58" s="122" t="n"/>
      <c r="B58" s="123" t="n"/>
      <c r="C58" s="122" t="n"/>
      <c r="G58" s="123" t="n"/>
      <c r="H58" s="108" t="inlineStr">
        <is>
          <t>Date : 26/10/20</t>
        </is>
      </c>
      <c r="I58" s="120" t="n"/>
      <c r="J58" s="121" t="n"/>
      <c r="L58" s="110" t="inlineStr">
        <is>
          <t>RFI (repris de la feuille RFI)</t>
        </is>
      </c>
      <c r="M58" s="127">
        <f>IFERROR(INDEX('Impression groupée'!$B$4:$B$103,MATCH(5,'Impression groupée'!$F$4:$F$103,0)),"")</f>
        <v/>
      </c>
    </row>
    <row r="59" ht="20" customHeight="1">
      <c r="A59" s="124" t="n"/>
      <c r="B59" s="125" t="n"/>
      <c r="C59" s="124" t="n"/>
      <c r="D59" s="126" t="n"/>
      <c r="E59" s="126" t="n"/>
      <c r="F59" s="126" t="n"/>
      <c r="G59" s="125" t="n"/>
      <c r="H59" s="108" t="inlineStr">
        <is>
          <t>Page : 1/1</t>
        </is>
      </c>
      <c r="I59" s="120" t="n"/>
      <c r="J59" s="121" t="n"/>
      <c r="L59" s="110" t="inlineStr">
        <is>
          <t>(N° interne = N° de la RFI)</t>
        </is>
      </c>
      <c r="M59" s="128" t="n"/>
    </row>
    <row r="60" ht="14" customHeight="1">
      <c r="L60" s="110" t="inlineStr">
        <is>
          <t>Corps d'état</t>
        </is>
      </c>
      <c r="M60" s="111" t="inlineStr">
        <is>
          <t>GENIE MECANIQUE</t>
        </is>
      </c>
    </row>
    <row r="61" ht="80" customHeight="1">
      <c r="A61" s="112" t="inlineStr">
        <is>
          <t>Projet : Développement des champs gaziers de TFT II contrat &amp; commissionning « réseau de collecte TFT sud off site –raccordement de vingt –quatre (24) puits producteur de gaz</t>
        </is>
      </c>
      <c r="B61" s="120" t="n"/>
      <c r="C61" s="120" t="n"/>
      <c r="D61" s="120" t="n"/>
      <c r="E61" s="121" t="n"/>
      <c r="F61" s="113">
        <f>"Demande d'inspection N° :"&amp;CHAR(10)&amp;$M$58</f>
        <v/>
      </c>
      <c r="G61" s="120" t="n"/>
      <c r="H61" s="120" t="n"/>
      <c r="I61" s="120" t="n"/>
      <c r="J61" s="121" t="n"/>
      <c r="L61" s="110" t="inlineStr">
        <is>
          <t>Demandée par</t>
        </is>
      </c>
      <c r="M61" s="111" t="inlineStr">
        <is>
          <t>KHOUBZI ABDELMOUNAIM</t>
        </is>
      </c>
    </row>
    <row r="62" ht="26" customHeight="1">
      <c r="A62" s="105">
        <f>"Corps d'état : "&amp;$M$60</f>
        <v/>
      </c>
      <c r="B62" s="120" t="n"/>
      <c r="C62" s="120" t="n"/>
      <c r="D62" s="120" t="n"/>
      <c r="E62" s="121" t="n"/>
      <c r="F62" s="105">
        <f>"Date : "&amp;IFERROR(RIGHT("0"&amp;DAY($M$70),2)&amp;"/"&amp;RIGHT("0"&amp;MONTH($M$70),2)&amp;"/"&amp;YEAR($M$70),"")</f>
        <v/>
      </c>
      <c r="G62" s="120" t="n"/>
      <c r="H62" s="121" t="n"/>
      <c r="I62" s="105">
        <f>"Heure : "&amp;$M$63</f>
        <v/>
      </c>
      <c r="J62" s="121" t="n"/>
      <c r="L62" s="110" t="inlineStr">
        <is>
          <t>Fonction</t>
        </is>
      </c>
      <c r="M62" s="111" t="inlineStr">
        <is>
          <t>INGENIEUR MECANIQUE</t>
        </is>
      </c>
    </row>
    <row r="63" ht="40" customHeight="1">
      <c r="A63" s="112">
        <f>"Demandée par :"&amp;CHAR(10)&amp;$M$61</f>
        <v/>
      </c>
      <c r="B63" s="120" t="n"/>
      <c r="C63" s="120" t="n"/>
      <c r="D63" s="120" t="n"/>
      <c r="E63" s="121" t="n"/>
      <c r="F63" s="112">
        <f>"Fonction :  "&amp;$M$62</f>
        <v/>
      </c>
      <c r="G63" s="120" t="n"/>
      <c r="H63" s="120" t="n"/>
      <c r="I63" s="120" t="n"/>
      <c r="J63" s="121" t="n"/>
      <c r="L63" s="110" t="inlineStr">
        <is>
          <t>Heure de la demande</t>
        </is>
      </c>
      <c r="M63" s="111" t="inlineStr">
        <is>
          <t>07:00</t>
        </is>
      </c>
    </row>
    <row r="64" ht="26" customHeight="1">
      <c r="A64" s="105">
        <f>"Tache réalisée : "&amp;IF(IF($M$68=0,"",INDEX(Registre!$T$2:$T$1999,$M$68)&amp;"")&lt;&gt;"",INDEX(Registre!$T$2:$T$1999,$M$68)&amp;"",IF($M$68=0,"",INDEX(Registre!$G$2:$G$1999,$M$68)&amp;""))</f>
        <v/>
      </c>
      <c r="B64" s="120" t="n"/>
      <c r="C64" s="120" t="n"/>
      <c r="D64" s="120" t="n"/>
      <c r="E64" s="120" t="n"/>
      <c r="F64" s="120" t="n"/>
      <c r="G64" s="120" t="n"/>
      <c r="H64" s="120" t="n"/>
      <c r="I64" s="120" t="n"/>
      <c r="J64" s="121" t="n"/>
      <c r="L64" s="110" t="inlineStr">
        <is>
          <t>Type d'inspection / Essai</t>
        </is>
      </c>
      <c r="M64" s="111" t="inlineStr">
        <is>
          <t>visuel</t>
        </is>
      </c>
    </row>
    <row r="65" ht="26" customHeight="1">
      <c r="A65" s="105">
        <f>"Localisation :  "&amp;IF($M$68=0,"",INDEX(Registre!$K$2:$K$1999,$M$68)&amp;"")&amp;IF(IF($M$68=0,"",INDEX(Registre!$L$2:$L$1999,$M$68)&amp;"")&lt;&gt;""," au "&amp;IF($M$68=0,"",INDEX(Registre!$L$2:$L$1999,$M$68)&amp;""),"")</f>
        <v/>
      </c>
      <c r="B65" s="120" t="n"/>
      <c r="C65" s="120" t="n"/>
      <c r="D65" s="120" t="n"/>
      <c r="E65" s="120" t="n"/>
      <c r="F65" s="120" t="n"/>
      <c r="G65" s="120" t="n"/>
      <c r="H65" s="120" t="n"/>
      <c r="I65" s="120" t="n"/>
      <c r="J65" s="121" t="n"/>
      <c r="L65" s="110" t="inlineStr">
        <is>
          <t>Heure prévue (si vide au Registre)</t>
        </is>
      </c>
      <c r="M65" s="111" t="inlineStr">
        <is>
          <t>08:00</t>
        </is>
      </c>
    </row>
    <row r="66" ht="26" customHeight="1">
      <c r="A66" s="105">
        <f>"Plans de référence :  "&amp;IF($M$68=0,"",INDEX(Registre!$F$2:$F$1999,$M$68)&amp;"")</f>
        <v/>
      </c>
      <c r="B66" s="120" t="n"/>
      <c r="C66" s="120" t="n"/>
      <c r="D66" s="120" t="n"/>
      <c r="E66" s="120" t="n"/>
      <c r="F66" s="120" t="n"/>
      <c r="G66" s="120" t="n"/>
      <c r="H66" s="120" t="n"/>
      <c r="I66" s="120" t="n"/>
      <c r="J66" s="121" t="n"/>
      <c r="L66" s="110" t="inlineStr">
        <is>
          <t>Heure de réception (= heure du haut)</t>
        </is>
      </c>
      <c r="M66" s="111">
        <f>$M$63</f>
        <v/>
      </c>
    </row>
    <row r="67" ht="26" customHeight="1">
      <c r="A67" s="105">
        <f>"Type d'inspection / Essai : "&amp;$M$64</f>
        <v/>
      </c>
      <c r="B67" s="120" t="n"/>
      <c r="C67" s="120" t="n"/>
      <c r="D67" s="120" t="n"/>
      <c r="E67" s="120" t="n"/>
      <c r="F67" s="120" t="n"/>
      <c r="G67" s="120" t="n"/>
      <c r="H67" s="120" t="n"/>
      <c r="I67" s="120" t="n"/>
      <c r="J67" s="121" t="n"/>
    </row>
    <row r="68" ht="50" customHeight="1">
      <c r="A68" s="112">
        <f>"Date prévue : "&amp;IFERROR(RIGHT("0"&amp;DAY($M$70),2)&amp;"/"&amp;RIGHT("0"&amp;MONTH($M$70),2)&amp;"/"&amp;YEAR($M$70),"")</f>
        <v/>
      </c>
      <c r="B68" s="120" t="n"/>
      <c r="C68" s="120" t="n"/>
      <c r="D68" s="120" t="n"/>
      <c r="E68" s="121" t="n"/>
      <c r="F68" s="112">
        <f>"Heure : "&amp;IF(IF($M$68=0,"",INDEX(Registre!$S$2:$S$1999,$M$68)&amp;"")&lt;&gt;"",IF($M$68=0,"",INDEX(Registre!$S$2:$S$1999,$M$68)&amp;""),$M$65)</f>
        <v/>
      </c>
      <c r="G68" s="120" t="n"/>
      <c r="H68" s="120" t="n"/>
      <c r="I68" s="120" t="n"/>
      <c r="J68" s="121" t="n"/>
      <c r="L68" s="114" t="inlineStr">
        <is>
          <t>Calcul – ligne Registre</t>
        </is>
      </c>
      <c r="M68" s="115">
        <f>IFERROR(MATCH($M$58,Registre!$B$2:$B$1999,0),0)</f>
        <v/>
      </c>
    </row>
    <row r="69" ht="300" customHeight="1">
      <c r="A69" s="112" t="inlineStr">
        <is>
          <t>Remarque :</t>
        </is>
      </c>
      <c r="B69" s="120" t="n"/>
      <c r="C69" s="120" t="n"/>
      <c r="D69" s="120" t="n"/>
      <c r="E69" s="120" t="n"/>
      <c r="F69" s="120" t="n"/>
      <c r="G69" s="120" t="n"/>
      <c r="H69" s="120" t="n"/>
      <c r="I69" s="120" t="n"/>
      <c r="J69" s="121" t="n"/>
      <c r="L69" s="114" t="inlineStr">
        <is>
          <t>Calcul – date RFI (Registre)</t>
        </is>
      </c>
      <c r="M69" s="116">
        <f>IF($M$68=0,"",INDEX(Registre!$D$2:$D$1999,$M$68))</f>
        <v/>
      </c>
    </row>
    <row r="70" ht="90" customHeight="1">
      <c r="A70" s="112" t="inlineStr">
        <is>
          <t>Demande reçue par :</t>
        </is>
      </c>
      <c r="B70" s="120" t="n"/>
      <c r="C70" s="120" t="n"/>
      <c r="D70" s="120" t="n"/>
      <c r="E70" s="121" t="n"/>
      <c r="F70" s="112">
        <f>"Le : "&amp;IFERROR(RIGHT("0"&amp;DAY($M$70),2)&amp;"/"&amp;RIGHT("0"&amp;MONTH($M$70),2)&amp;"/"&amp;YEAR($M$70),"")</f>
        <v/>
      </c>
      <c r="G70" s="120" t="n"/>
      <c r="H70" s="121" t="n"/>
      <c r="I70" s="112">
        <f>"Heure : "&amp;$M$66</f>
        <v/>
      </c>
      <c r="J70" s="121" t="n"/>
      <c r="L70" s="114" t="inlineStr">
        <is>
          <t>Calcul – date demande interne (veille)</t>
        </is>
      </c>
      <c r="M70" s="116">
        <f>IF(ISNUMBER($M$69),$M$69-1,"")</f>
        <v/>
      </c>
    </row>
    <row r="71" ht="20" customHeight="1">
      <c r="A71" s="105" t="n"/>
      <c r="B71" s="118" t="n"/>
      <c r="C71" s="107" t="inlineStr">
        <is>
          <t>DEMANDE D'INSPECTION</t>
        </is>
      </c>
      <c r="D71" s="119" t="n"/>
      <c r="E71" s="119" t="n"/>
      <c r="F71" s="119" t="n"/>
      <c r="G71" s="118" t="n"/>
      <c r="H71" s="108" t="inlineStr">
        <is>
          <t>DIN-SMG-CQ-84</t>
        </is>
      </c>
      <c r="I71" s="120" t="n"/>
      <c r="J71" s="121" t="n"/>
      <c r="L71" s="109" t="inlineStr">
        <is>
          <t>SAISIE (non imprimé)</t>
        </is>
      </c>
    </row>
    <row r="72" ht="20" customHeight="1">
      <c r="A72" s="122" t="n"/>
      <c r="B72" s="123" t="n"/>
      <c r="C72" s="122" t="n"/>
      <c r="G72" s="123" t="n"/>
      <c r="H72" s="108" t="inlineStr">
        <is>
          <t>Date : 26/10/20</t>
        </is>
      </c>
      <c r="I72" s="120" t="n"/>
      <c r="J72" s="121" t="n"/>
      <c r="L72" s="110" t="inlineStr">
        <is>
          <t>RFI (repris de la feuille RFI)</t>
        </is>
      </c>
      <c r="M72" s="127">
        <f>IFERROR(INDEX('Impression groupée'!$B$4:$B$103,MATCH(6,'Impression groupée'!$F$4:$F$103,0)),"")</f>
        <v/>
      </c>
    </row>
    <row r="73" ht="20" customHeight="1">
      <c r="A73" s="124" t="n"/>
      <c r="B73" s="125" t="n"/>
      <c r="C73" s="124" t="n"/>
      <c r="D73" s="126" t="n"/>
      <c r="E73" s="126" t="n"/>
      <c r="F73" s="126" t="n"/>
      <c r="G73" s="125" t="n"/>
      <c r="H73" s="108" t="inlineStr">
        <is>
          <t>Page : 1/1</t>
        </is>
      </c>
      <c r="I73" s="120" t="n"/>
      <c r="J73" s="121" t="n"/>
      <c r="L73" s="110" t="inlineStr">
        <is>
          <t>(N° interne = N° de la RFI)</t>
        </is>
      </c>
      <c r="M73" s="128" t="n"/>
    </row>
    <row r="74" ht="14" customHeight="1">
      <c r="L74" s="110" t="inlineStr">
        <is>
          <t>Corps d'état</t>
        </is>
      </c>
      <c r="M74" s="111" t="inlineStr">
        <is>
          <t>GENIE MECANIQUE</t>
        </is>
      </c>
    </row>
    <row r="75" ht="80" customHeight="1">
      <c r="A75" s="112" t="inlineStr">
        <is>
          <t>Projet : Développement des champs gaziers de TFT II contrat &amp; commissionning « réseau de collecte TFT sud off site –raccordement de vingt –quatre (24) puits producteur de gaz</t>
        </is>
      </c>
      <c r="B75" s="120" t="n"/>
      <c r="C75" s="120" t="n"/>
      <c r="D75" s="120" t="n"/>
      <c r="E75" s="121" t="n"/>
      <c r="F75" s="113">
        <f>"Demande d'inspection N° :"&amp;CHAR(10)&amp;$M$72</f>
        <v/>
      </c>
      <c r="G75" s="120" t="n"/>
      <c r="H75" s="120" t="n"/>
      <c r="I75" s="120" t="n"/>
      <c r="J75" s="121" t="n"/>
      <c r="L75" s="110" t="inlineStr">
        <is>
          <t>Demandée par</t>
        </is>
      </c>
      <c r="M75" s="111" t="inlineStr">
        <is>
          <t>KHOUBZI ABDELMOUNAIM</t>
        </is>
      </c>
    </row>
    <row r="76" ht="26" customHeight="1">
      <c r="A76" s="105">
        <f>"Corps d'état : "&amp;$M$74</f>
        <v/>
      </c>
      <c r="B76" s="120" t="n"/>
      <c r="C76" s="120" t="n"/>
      <c r="D76" s="120" t="n"/>
      <c r="E76" s="121" t="n"/>
      <c r="F76" s="105">
        <f>"Date : "&amp;IFERROR(RIGHT("0"&amp;DAY($M$84),2)&amp;"/"&amp;RIGHT("0"&amp;MONTH($M$84),2)&amp;"/"&amp;YEAR($M$84),"")</f>
        <v/>
      </c>
      <c r="G76" s="120" t="n"/>
      <c r="H76" s="121" t="n"/>
      <c r="I76" s="105">
        <f>"Heure : "&amp;$M$77</f>
        <v/>
      </c>
      <c r="J76" s="121" t="n"/>
      <c r="L76" s="110" t="inlineStr">
        <is>
          <t>Fonction</t>
        </is>
      </c>
      <c r="M76" s="111" t="inlineStr">
        <is>
          <t>INGENIEUR MECANIQUE</t>
        </is>
      </c>
    </row>
    <row r="77" ht="40" customHeight="1">
      <c r="A77" s="112">
        <f>"Demandée par :"&amp;CHAR(10)&amp;$M$75</f>
        <v/>
      </c>
      <c r="B77" s="120" t="n"/>
      <c r="C77" s="120" t="n"/>
      <c r="D77" s="120" t="n"/>
      <c r="E77" s="121" t="n"/>
      <c r="F77" s="112">
        <f>"Fonction :  "&amp;$M$76</f>
        <v/>
      </c>
      <c r="G77" s="120" t="n"/>
      <c r="H77" s="120" t="n"/>
      <c r="I77" s="120" t="n"/>
      <c r="J77" s="121" t="n"/>
      <c r="L77" s="110" t="inlineStr">
        <is>
          <t>Heure de la demande</t>
        </is>
      </c>
      <c r="M77" s="111" t="inlineStr">
        <is>
          <t>07:00</t>
        </is>
      </c>
    </row>
    <row r="78" ht="26" customHeight="1">
      <c r="A78" s="105">
        <f>"Tache réalisée : "&amp;IF(IF($M$82=0,"",INDEX(Registre!$T$2:$T$1999,$M$82)&amp;"")&lt;&gt;"",INDEX(Registre!$T$2:$T$1999,$M$82)&amp;"",IF($M$82=0,"",INDEX(Registre!$G$2:$G$1999,$M$82)&amp;""))</f>
        <v/>
      </c>
      <c r="B78" s="120" t="n"/>
      <c r="C78" s="120" t="n"/>
      <c r="D78" s="120" t="n"/>
      <c r="E78" s="120" t="n"/>
      <c r="F78" s="120" t="n"/>
      <c r="G78" s="120" t="n"/>
      <c r="H78" s="120" t="n"/>
      <c r="I78" s="120" t="n"/>
      <c r="J78" s="121" t="n"/>
      <c r="L78" s="110" t="inlineStr">
        <is>
          <t>Type d'inspection / Essai</t>
        </is>
      </c>
      <c r="M78" s="111" t="inlineStr">
        <is>
          <t>visuel</t>
        </is>
      </c>
    </row>
    <row r="79" ht="26" customHeight="1">
      <c r="A79" s="105">
        <f>"Localisation :  "&amp;IF($M$82=0,"",INDEX(Registre!$K$2:$K$1999,$M$82)&amp;"")&amp;IF(IF($M$82=0,"",INDEX(Registre!$L$2:$L$1999,$M$82)&amp;"")&lt;&gt;""," au "&amp;IF($M$82=0,"",INDEX(Registre!$L$2:$L$1999,$M$82)&amp;""),"")</f>
        <v/>
      </c>
      <c r="B79" s="120" t="n"/>
      <c r="C79" s="120" t="n"/>
      <c r="D79" s="120" t="n"/>
      <c r="E79" s="120" t="n"/>
      <c r="F79" s="120" t="n"/>
      <c r="G79" s="120" t="n"/>
      <c r="H79" s="120" t="n"/>
      <c r="I79" s="120" t="n"/>
      <c r="J79" s="121" t="n"/>
      <c r="L79" s="110" t="inlineStr">
        <is>
          <t>Heure prévue (si vide au Registre)</t>
        </is>
      </c>
      <c r="M79" s="111" t="inlineStr">
        <is>
          <t>08:00</t>
        </is>
      </c>
    </row>
    <row r="80" ht="26" customHeight="1">
      <c r="A80" s="105">
        <f>"Plans de référence :  "&amp;IF($M$82=0,"",INDEX(Registre!$F$2:$F$1999,$M$82)&amp;"")</f>
        <v/>
      </c>
      <c r="B80" s="120" t="n"/>
      <c r="C80" s="120" t="n"/>
      <c r="D80" s="120" t="n"/>
      <c r="E80" s="120" t="n"/>
      <c r="F80" s="120" t="n"/>
      <c r="G80" s="120" t="n"/>
      <c r="H80" s="120" t="n"/>
      <c r="I80" s="120" t="n"/>
      <c r="J80" s="121" t="n"/>
      <c r="L80" s="110" t="inlineStr">
        <is>
          <t>Heure de réception (= heure du haut)</t>
        </is>
      </c>
      <c r="M80" s="111">
        <f>$M$77</f>
        <v/>
      </c>
    </row>
    <row r="81" ht="26" customHeight="1">
      <c r="A81" s="105">
        <f>"Type d'inspection / Essai : "&amp;$M$78</f>
        <v/>
      </c>
      <c r="B81" s="120" t="n"/>
      <c r="C81" s="120" t="n"/>
      <c r="D81" s="120" t="n"/>
      <c r="E81" s="120" t="n"/>
      <c r="F81" s="120" t="n"/>
      <c r="G81" s="120" t="n"/>
      <c r="H81" s="120" t="n"/>
      <c r="I81" s="120" t="n"/>
      <c r="J81" s="121" t="n"/>
    </row>
    <row r="82" ht="50" customHeight="1">
      <c r="A82" s="112">
        <f>"Date prévue : "&amp;IFERROR(RIGHT("0"&amp;DAY($M$84),2)&amp;"/"&amp;RIGHT("0"&amp;MONTH($M$84),2)&amp;"/"&amp;YEAR($M$84),"")</f>
        <v/>
      </c>
      <c r="B82" s="120" t="n"/>
      <c r="C82" s="120" t="n"/>
      <c r="D82" s="120" t="n"/>
      <c r="E82" s="121" t="n"/>
      <c r="F82" s="112">
        <f>"Heure : "&amp;IF(IF($M$82=0,"",INDEX(Registre!$S$2:$S$1999,$M$82)&amp;"")&lt;&gt;"",IF($M$82=0,"",INDEX(Registre!$S$2:$S$1999,$M$82)&amp;""),$M$79)</f>
        <v/>
      </c>
      <c r="G82" s="120" t="n"/>
      <c r="H82" s="120" t="n"/>
      <c r="I82" s="120" t="n"/>
      <c r="J82" s="121" t="n"/>
      <c r="L82" s="114" t="inlineStr">
        <is>
          <t>Calcul – ligne Registre</t>
        </is>
      </c>
      <c r="M82" s="115">
        <f>IFERROR(MATCH($M$72,Registre!$B$2:$B$1999,0),0)</f>
        <v/>
      </c>
    </row>
    <row r="83" ht="300" customHeight="1">
      <c r="A83" s="112" t="inlineStr">
        <is>
          <t>Remarque :</t>
        </is>
      </c>
      <c r="B83" s="120" t="n"/>
      <c r="C83" s="120" t="n"/>
      <c r="D83" s="120" t="n"/>
      <c r="E83" s="120" t="n"/>
      <c r="F83" s="120" t="n"/>
      <c r="G83" s="120" t="n"/>
      <c r="H83" s="120" t="n"/>
      <c r="I83" s="120" t="n"/>
      <c r="J83" s="121" t="n"/>
      <c r="L83" s="114" t="inlineStr">
        <is>
          <t>Calcul – date RFI (Registre)</t>
        </is>
      </c>
      <c r="M83" s="116">
        <f>IF($M$82=0,"",INDEX(Registre!$D$2:$D$1999,$M$82))</f>
        <v/>
      </c>
    </row>
    <row r="84" ht="90" customHeight="1">
      <c r="A84" s="112" t="inlineStr">
        <is>
          <t>Demande reçue par :</t>
        </is>
      </c>
      <c r="B84" s="120" t="n"/>
      <c r="C84" s="120" t="n"/>
      <c r="D84" s="120" t="n"/>
      <c r="E84" s="121" t="n"/>
      <c r="F84" s="112">
        <f>"Le : "&amp;IFERROR(RIGHT("0"&amp;DAY($M$84),2)&amp;"/"&amp;RIGHT("0"&amp;MONTH($M$84),2)&amp;"/"&amp;YEAR($M$84),"")</f>
        <v/>
      </c>
      <c r="G84" s="120" t="n"/>
      <c r="H84" s="121" t="n"/>
      <c r="I84" s="112">
        <f>"Heure : "&amp;$M$80</f>
        <v/>
      </c>
      <c r="J84" s="121" t="n"/>
      <c r="L84" s="114" t="inlineStr">
        <is>
          <t>Calcul – date demande interne (veille)</t>
        </is>
      </c>
      <c r="M84" s="116">
        <f>IF(ISNUMBER($M$83),$M$83-1,"")</f>
        <v/>
      </c>
    </row>
    <row r="85" ht="20" customHeight="1">
      <c r="A85" s="105" t="n"/>
      <c r="B85" s="118" t="n"/>
      <c r="C85" s="107" t="inlineStr">
        <is>
          <t>DEMANDE D'INSPECTION</t>
        </is>
      </c>
      <c r="D85" s="119" t="n"/>
      <c r="E85" s="119" t="n"/>
      <c r="F85" s="119" t="n"/>
      <c r="G85" s="118" t="n"/>
      <c r="H85" s="108" t="inlineStr">
        <is>
          <t>DIN-SMG-CQ-84</t>
        </is>
      </c>
      <c r="I85" s="120" t="n"/>
      <c r="J85" s="121" t="n"/>
      <c r="L85" s="109" t="inlineStr">
        <is>
          <t>SAISIE (non imprimé)</t>
        </is>
      </c>
    </row>
    <row r="86" ht="20" customHeight="1">
      <c r="A86" s="122" t="n"/>
      <c r="B86" s="123" t="n"/>
      <c r="C86" s="122" t="n"/>
      <c r="G86" s="123" t="n"/>
      <c r="H86" s="108" t="inlineStr">
        <is>
          <t>Date : 26/10/20</t>
        </is>
      </c>
      <c r="I86" s="120" t="n"/>
      <c r="J86" s="121" t="n"/>
      <c r="L86" s="110" t="inlineStr">
        <is>
          <t>RFI (repris de la feuille RFI)</t>
        </is>
      </c>
      <c r="M86" s="127">
        <f>IFERROR(INDEX('Impression groupée'!$B$4:$B$103,MATCH(7,'Impression groupée'!$F$4:$F$103,0)),"")</f>
        <v/>
      </c>
    </row>
    <row r="87" ht="20" customHeight="1">
      <c r="A87" s="124" t="n"/>
      <c r="B87" s="125" t="n"/>
      <c r="C87" s="124" t="n"/>
      <c r="D87" s="126" t="n"/>
      <c r="E87" s="126" t="n"/>
      <c r="F87" s="126" t="n"/>
      <c r="G87" s="125" t="n"/>
      <c r="H87" s="108" t="inlineStr">
        <is>
          <t>Page : 1/1</t>
        </is>
      </c>
      <c r="I87" s="120" t="n"/>
      <c r="J87" s="121" t="n"/>
      <c r="L87" s="110" t="inlineStr">
        <is>
          <t>(N° interne = N° de la RFI)</t>
        </is>
      </c>
      <c r="M87" s="128" t="n"/>
    </row>
    <row r="88" ht="14" customHeight="1">
      <c r="L88" s="110" t="inlineStr">
        <is>
          <t>Corps d'état</t>
        </is>
      </c>
      <c r="M88" s="111" t="inlineStr">
        <is>
          <t>GENIE MECANIQUE</t>
        </is>
      </c>
    </row>
    <row r="89" ht="80" customHeight="1">
      <c r="A89" s="112" t="inlineStr">
        <is>
          <t>Projet : Développement des champs gaziers de TFT II contrat &amp; commissionning « réseau de collecte TFT sud off site –raccordement de vingt –quatre (24) puits producteur de gaz</t>
        </is>
      </c>
      <c r="B89" s="120" t="n"/>
      <c r="C89" s="120" t="n"/>
      <c r="D89" s="120" t="n"/>
      <c r="E89" s="121" t="n"/>
      <c r="F89" s="113">
        <f>"Demande d'inspection N° :"&amp;CHAR(10)&amp;$M$86</f>
        <v/>
      </c>
      <c r="G89" s="120" t="n"/>
      <c r="H89" s="120" t="n"/>
      <c r="I89" s="120" t="n"/>
      <c r="J89" s="121" t="n"/>
      <c r="L89" s="110" t="inlineStr">
        <is>
          <t>Demandée par</t>
        </is>
      </c>
      <c r="M89" s="111" t="inlineStr">
        <is>
          <t>KHOUBZI ABDELMOUNAIM</t>
        </is>
      </c>
    </row>
    <row r="90" ht="26" customHeight="1">
      <c r="A90" s="105">
        <f>"Corps d'état : "&amp;$M$88</f>
        <v/>
      </c>
      <c r="B90" s="120" t="n"/>
      <c r="C90" s="120" t="n"/>
      <c r="D90" s="120" t="n"/>
      <c r="E90" s="121" t="n"/>
      <c r="F90" s="105">
        <f>"Date : "&amp;IFERROR(RIGHT("0"&amp;DAY($M$98),2)&amp;"/"&amp;RIGHT("0"&amp;MONTH($M$98),2)&amp;"/"&amp;YEAR($M$98),"")</f>
        <v/>
      </c>
      <c r="G90" s="120" t="n"/>
      <c r="H90" s="121" t="n"/>
      <c r="I90" s="105">
        <f>"Heure : "&amp;$M$91</f>
        <v/>
      </c>
      <c r="J90" s="121" t="n"/>
      <c r="L90" s="110" t="inlineStr">
        <is>
          <t>Fonction</t>
        </is>
      </c>
      <c r="M90" s="111" t="inlineStr">
        <is>
          <t>INGENIEUR MECANIQUE</t>
        </is>
      </c>
    </row>
    <row r="91" ht="40" customHeight="1">
      <c r="A91" s="112">
        <f>"Demandée par :"&amp;CHAR(10)&amp;$M$89</f>
        <v/>
      </c>
      <c r="B91" s="120" t="n"/>
      <c r="C91" s="120" t="n"/>
      <c r="D91" s="120" t="n"/>
      <c r="E91" s="121" t="n"/>
      <c r="F91" s="112">
        <f>"Fonction :  "&amp;$M$90</f>
        <v/>
      </c>
      <c r="G91" s="120" t="n"/>
      <c r="H91" s="120" t="n"/>
      <c r="I91" s="120" t="n"/>
      <c r="J91" s="121" t="n"/>
      <c r="L91" s="110" t="inlineStr">
        <is>
          <t>Heure de la demande</t>
        </is>
      </c>
      <c r="M91" s="111" t="inlineStr">
        <is>
          <t>07:00</t>
        </is>
      </c>
    </row>
    <row r="92" ht="26" customHeight="1">
      <c r="A92" s="105">
        <f>"Tache réalisée : "&amp;IF(IF($M$96=0,"",INDEX(Registre!$T$2:$T$1999,$M$96)&amp;"")&lt;&gt;"",INDEX(Registre!$T$2:$T$1999,$M$96)&amp;"",IF($M$96=0,"",INDEX(Registre!$G$2:$G$1999,$M$96)&amp;""))</f>
        <v/>
      </c>
      <c r="B92" s="120" t="n"/>
      <c r="C92" s="120" t="n"/>
      <c r="D92" s="120" t="n"/>
      <c r="E92" s="120" t="n"/>
      <c r="F92" s="120" t="n"/>
      <c r="G92" s="120" t="n"/>
      <c r="H92" s="120" t="n"/>
      <c r="I92" s="120" t="n"/>
      <c r="J92" s="121" t="n"/>
      <c r="L92" s="110" t="inlineStr">
        <is>
          <t>Type d'inspection / Essai</t>
        </is>
      </c>
      <c r="M92" s="111" t="inlineStr">
        <is>
          <t>visuel</t>
        </is>
      </c>
    </row>
    <row r="93" ht="26" customHeight="1">
      <c r="A93" s="105">
        <f>"Localisation :  "&amp;IF($M$96=0,"",INDEX(Registre!$K$2:$K$1999,$M$96)&amp;"")&amp;IF(IF($M$96=0,"",INDEX(Registre!$L$2:$L$1999,$M$96)&amp;"")&lt;&gt;""," au "&amp;IF($M$96=0,"",INDEX(Registre!$L$2:$L$1999,$M$96)&amp;""),"")</f>
        <v/>
      </c>
      <c r="B93" s="120" t="n"/>
      <c r="C93" s="120" t="n"/>
      <c r="D93" s="120" t="n"/>
      <c r="E93" s="120" t="n"/>
      <c r="F93" s="120" t="n"/>
      <c r="G93" s="120" t="n"/>
      <c r="H93" s="120" t="n"/>
      <c r="I93" s="120" t="n"/>
      <c r="J93" s="121" t="n"/>
      <c r="L93" s="110" t="inlineStr">
        <is>
          <t>Heure prévue (si vide au Registre)</t>
        </is>
      </c>
      <c r="M93" s="111" t="inlineStr">
        <is>
          <t>08:00</t>
        </is>
      </c>
    </row>
    <row r="94" ht="26" customHeight="1">
      <c r="A94" s="105">
        <f>"Plans de référence :  "&amp;IF($M$96=0,"",INDEX(Registre!$F$2:$F$1999,$M$96)&amp;"")</f>
        <v/>
      </c>
      <c r="B94" s="120" t="n"/>
      <c r="C94" s="120" t="n"/>
      <c r="D94" s="120" t="n"/>
      <c r="E94" s="120" t="n"/>
      <c r="F94" s="120" t="n"/>
      <c r="G94" s="120" t="n"/>
      <c r="H94" s="120" t="n"/>
      <c r="I94" s="120" t="n"/>
      <c r="J94" s="121" t="n"/>
      <c r="L94" s="110" t="inlineStr">
        <is>
          <t>Heure de réception (= heure du haut)</t>
        </is>
      </c>
      <c r="M94" s="111">
        <f>$M$91</f>
        <v/>
      </c>
    </row>
    <row r="95" ht="26" customHeight="1">
      <c r="A95" s="105">
        <f>"Type d'inspection / Essai : "&amp;$M$92</f>
        <v/>
      </c>
      <c r="B95" s="120" t="n"/>
      <c r="C95" s="120" t="n"/>
      <c r="D95" s="120" t="n"/>
      <c r="E95" s="120" t="n"/>
      <c r="F95" s="120" t="n"/>
      <c r="G95" s="120" t="n"/>
      <c r="H95" s="120" t="n"/>
      <c r="I95" s="120" t="n"/>
      <c r="J95" s="121" t="n"/>
    </row>
    <row r="96" ht="50" customHeight="1">
      <c r="A96" s="112">
        <f>"Date prévue : "&amp;IFERROR(RIGHT("0"&amp;DAY($M$98),2)&amp;"/"&amp;RIGHT("0"&amp;MONTH($M$98),2)&amp;"/"&amp;YEAR($M$98),"")</f>
        <v/>
      </c>
      <c r="B96" s="120" t="n"/>
      <c r="C96" s="120" t="n"/>
      <c r="D96" s="120" t="n"/>
      <c r="E96" s="121" t="n"/>
      <c r="F96" s="112">
        <f>"Heure : "&amp;IF(IF($M$96=0,"",INDEX(Registre!$S$2:$S$1999,$M$96)&amp;"")&lt;&gt;"",IF($M$96=0,"",INDEX(Registre!$S$2:$S$1999,$M$96)&amp;""),$M$93)</f>
        <v/>
      </c>
      <c r="G96" s="120" t="n"/>
      <c r="H96" s="120" t="n"/>
      <c r="I96" s="120" t="n"/>
      <c r="J96" s="121" t="n"/>
      <c r="L96" s="114" t="inlineStr">
        <is>
          <t>Calcul – ligne Registre</t>
        </is>
      </c>
      <c r="M96" s="115">
        <f>IFERROR(MATCH($M$86,Registre!$B$2:$B$1999,0),0)</f>
        <v/>
      </c>
    </row>
    <row r="97" ht="300" customHeight="1">
      <c r="A97" s="112" t="inlineStr">
        <is>
          <t>Remarque :</t>
        </is>
      </c>
      <c r="B97" s="120" t="n"/>
      <c r="C97" s="120" t="n"/>
      <c r="D97" s="120" t="n"/>
      <c r="E97" s="120" t="n"/>
      <c r="F97" s="120" t="n"/>
      <c r="G97" s="120" t="n"/>
      <c r="H97" s="120" t="n"/>
      <c r="I97" s="120" t="n"/>
      <c r="J97" s="121" t="n"/>
      <c r="L97" s="114" t="inlineStr">
        <is>
          <t>Calcul – date RFI (Registre)</t>
        </is>
      </c>
      <c r="M97" s="116">
        <f>IF($M$96=0,"",INDEX(Registre!$D$2:$D$1999,$M$96))</f>
        <v/>
      </c>
    </row>
    <row r="98" ht="90" customHeight="1">
      <c r="A98" s="112" t="inlineStr">
        <is>
          <t>Demande reçue par :</t>
        </is>
      </c>
      <c r="B98" s="120" t="n"/>
      <c r="C98" s="120" t="n"/>
      <c r="D98" s="120" t="n"/>
      <c r="E98" s="121" t="n"/>
      <c r="F98" s="112">
        <f>"Le : "&amp;IFERROR(RIGHT("0"&amp;DAY($M$98),2)&amp;"/"&amp;RIGHT("0"&amp;MONTH($M$98),2)&amp;"/"&amp;YEAR($M$98),"")</f>
        <v/>
      </c>
      <c r="G98" s="120" t="n"/>
      <c r="H98" s="121" t="n"/>
      <c r="I98" s="112">
        <f>"Heure : "&amp;$M$94</f>
        <v/>
      </c>
      <c r="J98" s="121" t="n"/>
      <c r="L98" s="114" t="inlineStr">
        <is>
          <t>Calcul – date demande interne (veille)</t>
        </is>
      </c>
      <c r="M98" s="116">
        <f>IF(ISNUMBER($M$97),$M$97-1,"")</f>
        <v/>
      </c>
    </row>
    <row r="99" ht="20" customHeight="1">
      <c r="A99" s="105" t="n"/>
      <c r="B99" s="118" t="n"/>
      <c r="C99" s="107" t="inlineStr">
        <is>
          <t>DEMANDE D'INSPECTION</t>
        </is>
      </c>
      <c r="D99" s="119" t="n"/>
      <c r="E99" s="119" t="n"/>
      <c r="F99" s="119" t="n"/>
      <c r="G99" s="118" t="n"/>
      <c r="H99" s="108" t="inlineStr">
        <is>
          <t>DIN-SMG-CQ-84</t>
        </is>
      </c>
      <c r="I99" s="120" t="n"/>
      <c r="J99" s="121" t="n"/>
      <c r="L99" s="109" t="inlineStr">
        <is>
          <t>SAISIE (non imprimé)</t>
        </is>
      </c>
    </row>
    <row r="100" ht="20" customHeight="1">
      <c r="A100" s="122" t="n"/>
      <c r="B100" s="123" t="n"/>
      <c r="C100" s="122" t="n"/>
      <c r="G100" s="123" t="n"/>
      <c r="H100" s="108" t="inlineStr">
        <is>
          <t>Date : 26/10/20</t>
        </is>
      </c>
      <c r="I100" s="120" t="n"/>
      <c r="J100" s="121" t="n"/>
      <c r="L100" s="110" t="inlineStr">
        <is>
          <t>RFI (repris de la feuille RFI)</t>
        </is>
      </c>
      <c r="M100" s="127">
        <f>IFERROR(INDEX('Impression groupée'!$B$4:$B$103,MATCH(8,'Impression groupée'!$F$4:$F$103,0)),"")</f>
        <v/>
      </c>
    </row>
    <row r="101" ht="20" customHeight="1">
      <c r="A101" s="124" t="n"/>
      <c r="B101" s="125" t="n"/>
      <c r="C101" s="124" t="n"/>
      <c r="D101" s="126" t="n"/>
      <c r="E101" s="126" t="n"/>
      <c r="F101" s="126" t="n"/>
      <c r="G101" s="125" t="n"/>
      <c r="H101" s="108" t="inlineStr">
        <is>
          <t>Page : 1/1</t>
        </is>
      </c>
      <c r="I101" s="120" t="n"/>
      <c r="J101" s="121" t="n"/>
      <c r="L101" s="110" t="inlineStr">
        <is>
          <t>(N° interne = N° de la RFI)</t>
        </is>
      </c>
      <c r="M101" s="128" t="n"/>
    </row>
    <row r="102" ht="14" customHeight="1">
      <c r="L102" s="110" t="inlineStr">
        <is>
          <t>Corps d'état</t>
        </is>
      </c>
      <c r="M102" s="111" t="inlineStr">
        <is>
          <t>GENIE MECANIQUE</t>
        </is>
      </c>
    </row>
    <row r="103" ht="80" customHeight="1">
      <c r="A103" s="112" t="inlineStr">
        <is>
          <t>Projet : Développement des champs gaziers de TFT II contrat &amp; commissionning « réseau de collecte TFT sud off site –raccordement de vingt –quatre (24) puits producteur de gaz</t>
        </is>
      </c>
      <c r="B103" s="120" t="n"/>
      <c r="C103" s="120" t="n"/>
      <c r="D103" s="120" t="n"/>
      <c r="E103" s="121" t="n"/>
      <c r="F103" s="113">
        <f>"Demande d'inspection N° :"&amp;CHAR(10)&amp;$M$100</f>
        <v/>
      </c>
      <c r="G103" s="120" t="n"/>
      <c r="H103" s="120" t="n"/>
      <c r="I103" s="120" t="n"/>
      <c r="J103" s="121" t="n"/>
      <c r="L103" s="110" t="inlineStr">
        <is>
          <t>Demandée par</t>
        </is>
      </c>
      <c r="M103" s="111" t="inlineStr">
        <is>
          <t>KHOUBZI ABDELMOUNAIM</t>
        </is>
      </c>
    </row>
    <row r="104" ht="26" customHeight="1">
      <c r="A104" s="105">
        <f>"Corps d'état : "&amp;$M$102</f>
        <v/>
      </c>
      <c r="B104" s="120" t="n"/>
      <c r="C104" s="120" t="n"/>
      <c r="D104" s="120" t="n"/>
      <c r="E104" s="121" t="n"/>
      <c r="F104" s="105">
        <f>"Date : "&amp;IFERROR(RIGHT("0"&amp;DAY($M$112),2)&amp;"/"&amp;RIGHT("0"&amp;MONTH($M$112),2)&amp;"/"&amp;YEAR($M$112),"")</f>
        <v/>
      </c>
      <c r="G104" s="120" t="n"/>
      <c r="H104" s="121" t="n"/>
      <c r="I104" s="105">
        <f>"Heure : "&amp;$M$105</f>
        <v/>
      </c>
      <c r="J104" s="121" t="n"/>
      <c r="L104" s="110" t="inlineStr">
        <is>
          <t>Fonction</t>
        </is>
      </c>
      <c r="M104" s="111" t="inlineStr">
        <is>
          <t>INGENIEUR MECANIQUE</t>
        </is>
      </c>
    </row>
    <row r="105" ht="40" customHeight="1">
      <c r="A105" s="112">
        <f>"Demandée par :"&amp;CHAR(10)&amp;$M$103</f>
        <v/>
      </c>
      <c r="B105" s="120" t="n"/>
      <c r="C105" s="120" t="n"/>
      <c r="D105" s="120" t="n"/>
      <c r="E105" s="121" t="n"/>
      <c r="F105" s="112">
        <f>"Fonction :  "&amp;$M$104</f>
        <v/>
      </c>
      <c r="G105" s="120" t="n"/>
      <c r="H105" s="120" t="n"/>
      <c r="I105" s="120" t="n"/>
      <c r="J105" s="121" t="n"/>
      <c r="L105" s="110" t="inlineStr">
        <is>
          <t>Heure de la demande</t>
        </is>
      </c>
      <c r="M105" s="111" t="inlineStr">
        <is>
          <t>07:00</t>
        </is>
      </c>
    </row>
    <row r="106" ht="26" customHeight="1">
      <c r="A106" s="105">
        <f>"Tache réalisée : "&amp;IF(IF($M$110=0,"",INDEX(Registre!$T$2:$T$1999,$M$110)&amp;"")&lt;&gt;"",INDEX(Registre!$T$2:$T$1999,$M$110)&amp;"",IF($M$110=0,"",INDEX(Registre!$G$2:$G$1999,$M$110)&amp;""))</f>
        <v/>
      </c>
      <c r="B106" s="120" t="n"/>
      <c r="C106" s="120" t="n"/>
      <c r="D106" s="120" t="n"/>
      <c r="E106" s="120" t="n"/>
      <c r="F106" s="120" t="n"/>
      <c r="G106" s="120" t="n"/>
      <c r="H106" s="120" t="n"/>
      <c r="I106" s="120" t="n"/>
      <c r="J106" s="121" t="n"/>
      <c r="L106" s="110" t="inlineStr">
        <is>
          <t>Type d'inspection / Essai</t>
        </is>
      </c>
      <c r="M106" s="111" t="inlineStr">
        <is>
          <t>visuel</t>
        </is>
      </c>
    </row>
    <row r="107" ht="26" customHeight="1">
      <c r="A107" s="105">
        <f>"Localisation :  "&amp;IF($M$110=0,"",INDEX(Registre!$K$2:$K$1999,$M$110)&amp;"")&amp;IF(IF($M$110=0,"",INDEX(Registre!$L$2:$L$1999,$M$110)&amp;"")&lt;&gt;""," au "&amp;IF($M$110=0,"",INDEX(Registre!$L$2:$L$1999,$M$110)&amp;""),"")</f>
        <v/>
      </c>
      <c r="B107" s="120" t="n"/>
      <c r="C107" s="120" t="n"/>
      <c r="D107" s="120" t="n"/>
      <c r="E107" s="120" t="n"/>
      <c r="F107" s="120" t="n"/>
      <c r="G107" s="120" t="n"/>
      <c r="H107" s="120" t="n"/>
      <c r="I107" s="120" t="n"/>
      <c r="J107" s="121" t="n"/>
      <c r="L107" s="110" t="inlineStr">
        <is>
          <t>Heure prévue (si vide au Registre)</t>
        </is>
      </c>
      <c r="M107" s="111" t="inlineStr">
        <is>
          <t>08:00</t>
        </is>
      </c>
    </row>
    <row r="108" ht="26" customHeight="1">
      <c r="A108" s="105">
        <f>"Plans de référence :  "&amp;IF($M$110=0,"",INDEX(Registre!$F$2:$F$1999,$M$110)&amp;"")</f>
        <v/>
      </c>
      <c r="B108" s="120" t="n"/>
      <c r="C108" s="120" t="n"/>
      <c r="D108" s="120" t="n"/>
      <c r="E108" s="120" t="n"/>
      <c r="F108" s="120" t="n"/>
      <c r="G108" s="120" t="n"/>
      <c r="H108" s="120" t="n"/>
      <c r="I108" s="120" t="n"/>
      <c r="J108" s="121" t="n"/>
      <c r="L108" s="110" t="inlineStr">
        <is>
          <t>Heure de réception (= heure du haut)</t>
        </is>
      </c>
      <c r="M108" s="111">
        <f>$M$105</f>
        <v/>
      </c>
    </row>
    <row r="109" ht="26" customHeight="1">
      <c r="A109" s="105">
        <f>"Type d'inspection / Essai : "&amp;$M$106</f>
        <v/>
      </c>
      <c r="B109" s="120" t="n"/>
      <c r="C109" s="120" t="n"/>
      <c r="D109" s="120" t="n"/>
      <c r="E109" s="120" t="n"/>
      <c r="F109" s="120" t="n"/>
      <c r="G109" s="120" t="n"/>
      <c r="H109" s="120" t="n"/>
      <c r="I109" s="120" t="n"/>
      <c r="J109" s="121" t="n"/>
    </row>
    <row r="110" ht="50" customHeight="1">
      <c r="A110" s="112">
        <f>"Date prévue : "&amp;IFERROR(RIGHT("0"&amp;DAY($M$112),2)&amp;"/"&amp;RIGHT("0"&amp;MONTH($M$112),2)&amp;"/"&amp;YEAR($M$112),"")</f>
        <v/>
      </c>
      <c r="B110" s="120" t="n"/>
      <c r="C110" s="120" t="n"/>
      <c r="D110" s="120" t="n"/>
      <c r="E110" s="121" t="n"/>
      <c r="F110" s="112">
        <f>"Heure : "&amp;IF(IF($M$110=0,"",INDEX(Registre!$S$2:$S$1999,$M$110)&amp;"")&lt;&gt;"",IF($M$110=0,"",INDEX(Registre!$S$2:$S$1999,$M$110)&amp;""),$M$107)</f>
        <v/>
      </c>
      <c r="G110" s="120" t="n"/>
      <c r="H110" s="120" t="n"/>
      <c r="I110" s="120" t="n"/>
      <c r="J110" s="121" t="n"/>
      <c r="L110" s="114" t="inlineStr">
        <is>
          <t>Calcul – ligne Registre</t>
        </is>
      </c>
      <c r="M110" s="115">
        <f>IFERROR(MATCH($M$100,Registre!$B$2:$B$1999,0),0)</f>
        <v/>
      </c>
    </row>
    <row r="111" ht="300" customHeight="1">
      <c r="A111" s="112" t="inlineStr">
        <is>
          <t>Remarque :</t>
        </is>
      </c>
      <c r="B111" s="120" t="n"/>
      <c r="C111" s="120" t="n"/>
      <c r="D111" s="120" t="n"/>
      <c r="E111" s="120" t="n"/>
      <c r="F111" s="120" t="n"/>
      <c r="G111" s="120" t="n"/>
      <c r="H111" s="120" t="n"/>
      <c r="I111" s="120" t="n"/>
      <c r="J111" s="121" t="n"/>
      <c r="L111" s="114" t="inlineStr">
        <is>
          <t>Calcul – date RFI (Registre)</t>
        </is>
      </c>
      <c r="M111" s="116">
        <f>IF($M$110=0,"",INDEX(Registre!$D$2:$D$1999,$M$110))</f>
        <v/>
      </c>
    </row>
    <row r="112" ht="90" customHeight="1">
      <c r="A112" s="112" t="inlineStr">
        <is>
          <t>Demande reçue par :</t>
        </is>
      </c>
      <c r="B112" s="120" t="n"/>
      <c r="C112" s="120" t="n"/>
      <c r="D112" s="120" t="n"/>
      <c r="E112" s="121" t="n"/>
      <c r="F112" s="112">
        <f>"Le : "&amp;IFERROR(RIGHT("0"&amp;DAY($M$112),2)&amp;"/"&amp;RIGHT("0"&amp;MONTH($M$112),2)&amp;"/"&amp;YEAR($M$112),"")</f>
        <v/>
      </c>
      <c r="G112" s="120" t="n"/>
      <c r="H112" s="121" t="n"/>
      <c r="I112" s="112">
        <f>"Heure : "&amp;$M$108</f>
        <v/>
      </c>
      <c r="J112" s="121" t="n"/>
      <c r="L112" s="114" t="inlineStr">
        <is>
          <t>Calcul – date demande interne (veille)</t>
        </is>
      </c>
      <c r="M112" s="116">
        <f>IF(ISNUMBER($M$111),$M$111-1,"")</f>
        <v/>
      </c>
    </row>
    <row r="113" ht="20" customHeight="1">
      <c r="A113" s="105" t="n"/>
      <c r="B113" s="118" t="n"/>
      <c r="C113" s="107" t="inlineStr">
        <is>
          <t>DEMANDE D'INSPECTION</t>
        </is>
      </c>
      <c r="D113" s="119" t="n"/>
      <c r="E113" s="119" t="n"/>
      <c r="F113" s="119" t="n"/>
      <c r="G113" s="118" t="n"/>
      <c r="H113" s="108" t="inlineStr">
        <is>
          <t>DIN-SMG-CQ-84</t>
        </is>
      </c>
      <c r="I113" s="120" t="n"/>
      <c r="J113" s="121" t="n"/>
      <c r="L113" s="109" t="inlineStr">
        <is>
          <t>SAISIE (non imprimé)</t>
        </is>
      </c>
    </row>
    <row r="114" ht="20" customHeight="1">
      <c r="A114" s="122" t="n"/>
      <c r="B114" s="123" t="n"/>
      <c r="C114" s="122" t="n"/>
      <c r="G114" s="123" t="n"/>
      <c r="H114" s="108" t="inlineStr">
        <is>
          <t>Date : 26/10/20</t>
        </is>
      </c>
      <c r="I114" s="120" t="n"/>
      <c r="J114" s="121" t="n"/>
      <c r="L114" s="110" t="inlineStr">
        <is>
          <t>RFI (repris de la feuille RFI)</t>
        </is>
      </c>
      <c r="M114" s="127">
        <f>IFERROR(INDEX('Impression groupée'!$B$4:$B$103,MATCH(9,'Impression groupée'!$F$4:$F$103,0)),"")</f>
        <v/>
      </c>
    </row>
    <row r="115" ht="20" customHeight="1">
      <c r="A115" s="124" t="n"/>
      <c r="B115" s="125" t="n"/>
      <c r="C115" s="124" t="n"/>
      <c r="D115" s="126" t="n"/>
      <c r="E115" s="126" t="n"/>
      <c r="F115" s="126" t="n"/>
      <c r="G115" s="125" t="n"/>
      <c r="H115" s="108" t="inlineStr">
        <is>
          <t>Page : 1/1</t>
        </is>
      </c>
      <c r="I115" s="120" t="n"/>
      <c r="J115" s="121" t="n"/>
      <c r="L115" s="110" t="inlineStr">
        <is>
          <t>(N° interne = N° de la RFI)</t>
        </is>
      </c>
      <c r="M115" s="128" t="n"/>
    </row>
    <row r="116" ht="14" customHeight="1">
      <c r="L116" s="110" t="inlineStr">
        <is>
          <t>Corps d'état</t>
        </is>
      </c>
      <c r="M116" s="111" t="inlineStr">
        <is>
          <t>GENIE MECANIQUE</t>
        </is>
      </c>
    </row>
    <row r="117" ht="80" customHeight="1">
      <c r="A117" s="112" t="inlineStr">
        <is>
          <t>Projet : Développement des champs gaziers de TFT II contrat &amp; commissionning « réseau de collecte TFT sud off site –raccordement de vingt –quatre (24) puits producteur de gaz</t>
        </is>
      </c>
      <c r="B117" s="120" t="n"/>
      <c r="C117" s="120" t="n"/>
      <c r="D117" s="120" t="n"/>
      <c r="E117" s="121" t="n"/>
      <c r="F117" s="113">
        <f>"Demande d'inspection N° :"&amp;CHAR(10)&amp;$M$114</f>
        <v/>
      </c>
      <c r="G117" s="120" t="n"/>
      <c r="H117" s="120" t="n"/>
      <c r="I117" s="120" t="n"/>
      <c r="J117" s="121" t="n"/>
      <c r="L117" s="110" t="inlineStr">
        <is>
          <t>Demandée par</t>
        </is>
      </c>
      <c r="M117" s="111" t="inlineStr">
        <is>
          <t>KHOUBZI ABDELMOUNAIM</t>
        </is>
      </c>
    </row>
    <row r="118" ht="26" customHeight="1">
      <c r="A118" s="105">
        <f>"Corps d'état : "&amp;$M$116</f>
        <v/>
      </c>
      <c r="B118" s="120" t="n"/>
      <c r="C118" s="120" t="n"/>
      <c r="D118" s="120" t="n"/>
      <c r="E118" s="121" t="n"/>
      <c r="F118" s="105">
        <f>"Date : "&amp;IFERROR(RIGHT("0"&amp;DAY($M$126),2)&amp;"/"&amp;RIGHT("0"&amp;MONTH($M$126),2)&amp;"/"&amp;YEAR($M$126),"")</f>
        <v/>
      </c>
      <c r="G118" s="120" t="n"/>
      <c r="H118" s="121" t="n"/>
      <c r="I118" s="105">
        <f>"Heure : "&amp;$M$119</f>
        <v/>
      </c>
      <c r="J118" s="121" t="n"/>
      <c r="L118" s="110" t="inlineStr">
        <is>
          <t>Fonction</t>
        </is>
      </c>
      <c r="M118" s="111" t="inlineStr">
        <is>
          <t>INGENIEUR MECANIQUE</t>
        </is>
      </c>
    </row>
    <row r="119" ht="40" customHeight="1">
      <c r="A119" s="112">
        <f>"Demandée par :"&amp;CHAR(10)&amp;$M$117</f>
        <v/>
      </c>
      <c r="B119" s="120" t="n"/>
      <c r="C119" s="120" t="n"/>
      <c r="D119" s="120" t="n"/>
      <c r="E119" s="121" t="n"/>
      <c r="F119" s="112">
        <f>"Fonction :  "&amp;$M$118</f>
        <v/>
      </c>
      <c r="G119" s="120" t="n"/>
      <c r="H119" s="120" t="n"/>
      <c r="I119" s="120" t="n"/>
      <c r="J119" s="121" t="n"/>
      <c r="L119" s="110" t="inlineStr">
        <is>
          <t>Heure de la demande</t>
        </is>
      </c>
      <c r="M119" s="111" t="inlineStr">
        <is>
          <t>07:00</t>
        </is>
      </c>
    </row>
    <row r="120" ht="26" customHeight="1">
      <c r="A120" s="105">
        <f>"Tache réalisée : "&amp;IF(IF($M$124=0,"",INDEX(Registre!$T$2:$T$1999,$M$124)&amp;"")&lt;&gt;"",INDEX(Registre!$T$2:$T$1999,$M$124)&amp;"",IF($M$124=0,"",INDEX(Registre!$G$2:$G$1999,$M$124)&amp;""))</f>
        <v/>
      </c>
      <c r="B120" s="120" t="n"/>
      <c r="C120" s="120" t="n"/>
      <c r="D120" s="120" t="n"/>
      <c r="E120" s="120" t="n"/>
      <c r="F120" s="120" t="n"/>
      <c r="G120" s="120" t="n"/>
      <c r="H120" s="120" t="n"/>
      <c r="I120" s="120" t="n"/>
      <c r="J120" s="121" t="n"/>
      <c r="L120" s="110" t="inlineStr">
        <is>
          <t>Type d'inspection / Essai</t>
        </is>
      </c>
      <c r="M120" s="111" t="inlineStr">
        <is>
          <t>visuel</t>
        </is>
      </c>
    </row>
    <row r="121" ht="26" customHeight="1">
      <c r="A121" s="105">
        <f>"Localisation :  "&amp;IF($M$124=0,"",INDEX(Registre!$K$2:$K$1999,$M$124)&amp;"")&amp;IF(IF($M$124=0,"",INDEX(Registre!$L$2:$L$1999,$M$124)&amp;"")&lt;&gt;""," au "&amp;IF($M$124=0,"",INDEX(Registre!$L$2:$L$1999,$M$124)&amp;""),"")</f>
        <v/>
      </c>
      <c r="B121" s="120" t="n"/>
      <c r="C121" s="120" t="n"/>
      <c r="D121" s="120" t="n"/>
      <c r="E121" s="120" t="n"/>
      <c r="F121" s="120" t="n"/>
      <c r="G121" s="120" t="n"/>
      <c r="H121" s="120" t="n"/>
      <c r="I121" s="120" t="n"/>
      <c r="J121" s="121" t="n"/>
      <c r="L121" s="110" t="inlineStr">
        <is>
          <t>Heure prévue (si vide au Registre)</t>
        </is>
      </c>
      <c r="M121" s="111" t="inlineStr">
        <is>
          <t>08:00</t>
        </is>
      </c>
    </row>
    <row r="122" ht="26" customHeight="1">
      <c r="A122" s="105">
        <f>"Plans de référence :  "&amp;IF($M$124=0,"",INDEX(Registre!$F$2:$F$1999,$M$124)&amp;"")</f>
        <v/>
      </c>
      <c r="B122" s="120" t="n"/>
      <c r="C122" s="120" t="n"/>
      <c r="D122" s="120" t="n"/>
      <c r="E122" s="120" t="n"/>
      <c r="F122" s="120" t="n"/>
      <c r="G122" s="120" t="n"/>
      <c r="H122" s="120" t="n"/>
      <c r="I122" s="120" t="n"/>
      <c r="J122" s="121" t="n"/>
      <c r="L122" s="110" t="inlineStr">
        <is>
          <t>Heure de réception (= heure du haut)</t>
        </is>
      </c>
      <c r="M122" s="111">
        <f>$M$119</f>
        <v/>
      </c>
    </row>
    <row r="123" ht="26" customHeight="1">
      <c r="A123" s="105">
        <f>"Type d'inspection / Essai : "&amp;$M$120</f>
        <v/>
      </c>
      <c r="B123" s="120" t="n"/>
      <c r="C123" s="120" t="n"/>
      <c r="D123" s="120" t="n"/>
      <c r="E123" s="120" t="n"/>
      <c r="F123" s="120" t="n"/>
      <c r="G123" s="120" t="n"/>
      <c r="H123" s="120" t="n"/>
      <c r="I123" s="120" t="n"/>
      <c r="J123" s="121" t="n"/>
    </row>
    <row r="124" ht="50" customHeight="1">
      <c r="A124" s="112">
        <f>"Date prévue : "&amp;IFERROR(RIGHT("0"&amp;DAY($M$126),2)&amp;"/"&amp;RIGHT("0"&amp;MONTH($M$126),2)&amp;"/"&amp;YEAR($M$126),"")</f>
        <v/>
      </c>
      <c r="B124" s="120" t="n"/>
      <c r="C124" s="120" t="n"/>
      <c r="D124" s="120" t="n"/>
      <c r="E124" s="121" t="n"/>
      <c r="F124" s="112">
        <f>"Heure : "&amp;IF(IF($M$124=0,"",INDEX(Registre!$S$2:$S$1999,$M$124)&amp;"")&lt;&gt;"",IF($M$124=0,"",INDEX(Registre!$S$2:$S$1999,$M$124)&amp;""),$M$121)</f>
        <v/>
      </c>
      <c r="G124" s="120" t="n"/>
      <c r="H124" s="120" t="n"/>
      <c r="I124" s="120" t="n"/>
      <c r="J124" s="121" t="n"/>
      <c r="L124" s="114" t="inlineStr">
        <is>
          <t>Calcul – ligne Registre</t>
        </is>
      </c>
      <c r="M124" s="115">
        <f>IFERROR(MATCH($M$114,Registre!$B$2:$B$1999,0),0)</f>
        <v/>
      </c>
    </row>
    <row r="125" ht="300" customHeight="1">
      <c r="A125" s="112" t="inlineStr">
        <is>
          <t>Remarque :</t>
        </is>
      </c>
      <c r="B125" s="120" t="n"/>
      <c r="C125" s="120" t="n"/>
      <c r="D125" s="120" t="n"/>
      <c r="E125" s="120" t="n"/>
      <c r="F125" s="120" t="n"/>
      <c r="G125" s="120" t="n"/>
      <c r="H125" s="120" t="n"/>
      <c r="I125" s="120" t="n"/>
      <c r="J125" s="121" t="n"/>
      <c r="L125" s="114" t="inlineStr">
        <is>
          <t>Calcul – date RFI (Registre)</t>
        </is>
      </c>
      <c r="M125" s="116">
        <f>IF($M$124=0,"",INDEX(Registre!$D$2:$D$1999,$M$124))</f>
        <v/>
      </c>
    </row>
    <row r="126" ht="90" customHeight="1">
      <c r="A126" s="112" t="inlineStr">
        <is>
          <t>Demande reçue par :</t>
        </is>
      </c>
      <c r="B126" s="120" t="n"/>
      <c r="C126" s="120" t="n"/>
      <c r="D126" s="120" t="n"/>
      <c r="E126" s="121" t="n"/>
      <c r="F126" s="112">
        <f>"Le : "&amp;IFERROR(RIGHT("0"&amp;DAY($M$126),2)&amp;"/"&amp;RIGHT("0"&amp;MONTH($M$126),2)&amp;"/"&amp;YEAR($M$126),"")</f>
        <v/>
      </c>
      <c r="G126" s="120" t="n"/>
      <c r="H126" s="121" t="n"/>
      <c r="I126" s="112">
        <f>"Heure : "&amp;$M$122</f>
        <v/>
      </c>
      <c r="J126" s="121" t="n"/>
      <c r="L126" s="114" t="inlineStr">
        <is>
          <t>Calcul – date demande interne (veille)</t>
        </is>
      </c>
      <c r="M126" s="116">
        <f>IF(ISNUMBER($M$125),$M$125-1,"")</f>
        <v/>
      </c>
    </row>
    <row r="127" ht="20" customHeight="1">
      <c r="A127" s="105" t="n"/>
      <c r="B127" s="118" t="n"/>
      <c r="C127" s="107" t="inlineStr">
        <is>
          <t>DEMANDE D'INSPECTION</t>
        </is>
      </c>
      <c r="D127" s="119" t="n"/>
      <c r="E127" s="119" t="n"/>
      <c r="F127" s="119" t="n"/>
      <c r="G127" s="118" t="n"/>
      <c r="H127" s="108" t="inlineStr">
        <is>
          <t>DIN-SMG-CQ-84</t>
        </is>
      </c>
      <c r="I127" s="120" t="n"/>
      <c r="J127" s="121" t="n"/>
      <c r="L127" s="109" t="inlineStr">
        <is>
          <t>SAISIE (non imprimé)</t>
        </is>
      </c>
    </row>
    <row r="128" ht="20" customHeight="1">
      <c r="A128" s="122" t="n"/>
      <c r="B128" s="123" t="n"/>
      <c r="C128" s="122" t="n"/>
      <c r="G128" s="123" t="n"/>
      <c r="H128" s="108" t="inlineStr">
        <is>
          <t>Date : 26/10/20</t>
        </is>
      </c>
      <c r="I128" s="120" t="n"/>
      <c r="J128" s="121" t="n"/>
      <c r="L128" s="110" t="inlineStr">
        <is>
          <t>RFI (repris de la feuille RFI)</t>
        </is>
      </c>
      <c r="M128" s="127">
        <f>IFERROR(INDEX('Impression groupée'!$B$4:$B$103,MATCH(10,'Impression groupée'!$F$4:$F$103,0)),"")</f>
        <v/>
      </c>
    </row>
    <row r="129" ht="20" customHeight="1">
      <c r="A129" s="124" t="n"/>
      <c r="B129" s="125" t="n"/>
      <c r="C129" s="124" t="n"/>
      <c r="D129" s="126" t="n"/>
      <c r="E129" s="126" t="n"/>
      <c r="F129" s="126" t="n"/>
      <c r="G129" s="125" t="n"/>
      <c r="H129" s="108" t="inlineStr">
        <is>
          <t>Page : 1/1</t>
        </is>
      </c>
      <c r="I129" s="120" t="n"/>
      <c r="J129" s="121" t="n"/>
      <c r="L129" s="110" t="inlineStr">
        <is>
          <t>(N° interne = N° de la RFI)</t>
        </is>
      </c>
      <c r="M129" s="128" t="n"/>
    </row>
    <row r="130" ht="14" customHeight="1">
      <c r="L130" s="110" t="inlineStr">
        <is>
          <t>Corps d'état</t>
        </is>
      </c>
      <c r="M130" s="111" t="inlineStr">
        <is>
          <t>GENIE MECANIQUE</t>
        </is>
      </c>
    </row>
    <row r="131" ht="80" customHeight="1">
      <c r="A131" s="112" t="inlineStr">
        <is>
          <t>Projet : Développement des champs gaziers de TFT II contrat &amp; commissionning « réseau de collecte TFT sud off site –raccordement de vingt –quatre (24) puits producteur de gaz</t>
        </is>
      </c>
      <c r="B131" s="120" t="n"/>
      <c r="C131" s="120" t="n"/>
      <c r="D131" s="120" t="n"/>
      <c r="E131" s="121" t="n"/>
      <c r="F131" s="113">
        <f>"Demande d'inspection N° :"&amp;CHAR(10)&amp;$M$128</f>
        <v/>
      </c>
      <c r="G131" s="120" t="n"/>
      <c r="H131" s="120" t="n"/>
      <c r="I131" s="120" t="n"/>
      <c r="J131" s="121" t="n"/>
      <c r="L131" s="110" t="inlineStr">
        <is>
          <t>Demandée par</t>
        </is>
      </c>
      <c r="M131" s="111" t="inlineStr">
        <is>
          <t>KHOUBZI ABDELMOUNAIM</t>
        </is>
      </c>
    </row>
    <row r="132" ht="26" customHeight="1">
      <c r="A132" s="105">
        <f>"Corps d'état : "&amp;$M$130</f>
        <v/>
      </c>
      <c r="B132" s="120" t="n"/>
      <c r="C132" s="120" t="n"/>
      <c r="D132" s="120" t="n"/>
      <c r="E132" s="121" t="n"/>
      <c r="F132" s="105">
        <f>"Date : "&amp;IFERROR(RIGHT("0"&amp;DAY($M$140),2)&amp;"/"&amp;RIGHT("0"&amp;MONTH($M$140),2)&amp;"/"&amp;YEAR($M$140),"")</f>
        <v/>
      </c>
      <c r="G132" s="120" t="n"/>
      <c r="H132" s="121" t="n"/>
      <c r="I132" s="105">
        <f>"Heure : "&amp;$M$133</f>
        <v/>
      </c>
      <c r="J132" s="121" t="n"/>
      <c r="L132" s="110" t="inlineStr">
        <is>
          <t>Fonction</t>
        </is>
      </c>
      <c r="M132" s="111" t="inlineStr">
        <is>
          <t>INGENIEUR MECANIQUE</t>
        </is>
      </c>
    </row>
    <row r="133" ht="40" customHeight="1">
      <c r="A133" s="112">
        <f>"Demandée par :"&amp;CHAR(10)&amp;$M$131</f>
        <v/>
      </c>
      <c r="B133" s="120" t="n"/>
      <c r="C133" s="120" t="n"/>
      <c r="D133" s="120" t="n"/>
      <c r="E133" s="121" t="n"/>
      <c r="F133" s="112">
        <f>"Fonction :  "&amp;$M$132</f>
        <v/>
      </c>
      <c r="G133" s="120" t="n"/>
      <c r="H133" s="120" t="n"/>
      <c r="I133" s="120" t="n"/>
      <c r="J133" s="121" t="n"/>
      <c r="L133" s="110" t="inlineStr">
        <is>
          <t>Heure de la demande</t>
        </is>
      </c>
      <c r="M133" s="111" t="inlineStr">
        <is>
          <t>07:00</t>
        </is>
      </c>
    </row>
    <row r="134" ht="26" customHeight="1">
      <c r="A134" s="105">
        <f>"Tache réalisée : "&amp;IF(IF($M$138=0,"",INDEX(Registre!$T$2:$T$1999,$M$138)&amp;"")&lt;&gt;"",INDEX(Registre!$T$2:$T$1999,$M$138)&amp;"",IF($M$138=0,"",INDEX(Registre!$G$2:$G$1999,$M$138)&amp;""))</f>
        <v/>
      </c>
      <c r="B134" s="120" t="n"/>
      <c r="C134" s="120" t="n"/>
      <c r="D134" s="120" t="n"/>
      <c r="E134" s="120" t="n"/>
      <c r="F134" s="120" t="n"/>
      <c r="G134" s="120" t="n"/>
      <c r="H134" s="120" t="n"/>
      <c r="I134" s="120" t="n"/>
      <c r="J134" s="121" t="n"/>
      <c r="L134" s="110" t="inlineStr">
        <is>
          <t>Type d'inspection / Essai</t>
        </is>
      </c>
      <c r="M134" s="111" t="inlineStr">
        <is>
          <t>visuel</t>
        </is>
      </c>
    </row>
    <row r="135" ht="26" customHeight="1">
      <c r="A135" s="105">
        <f>"Localisation :  "&amp;IF($M$138=0,"",INDEX(Registre!$K$2:$K$1999,$M$138)&amp;"")&amp;IF(IF($M$138=0,"",INDEX(Registre!$L$2:$L$1999,$M$138)&amp;"")&lt;&gt;""," au "&amp;IF($M$138=0,"",INDEX(Registre!$L$2:$L$1999,$M$138)&amp;""),"")</f>
        <v/>
      </c>
      <c r="B135" s="120" t="n"/>
      <c r="C135" s="120" t="n"/>
      <c r="D135" s="120" t="n"/>
      <c r="E135" s="120" t="n"/>
      <c r="F135" s="120" t="n"/>
      <c r="G135" s="120" t="n"/>
      <c r="H135" s="120" t="n"/>
      <c r="I135" s="120" t="n"/>
      <c r="J135" s="121" t="n"/>
      <c r="L135" s="110" t="inlineStr">
        <is>
          <t>Heure prévue (si vide au Registre)</t>
        </is>
      </c>
      <c r="M135" s="111" t="inlineStr">
        <is>
          <t>08:00</t>
        </is>
      </c>
    </row>
    <row r="136" ht="26" customHeight="1">
      <c r="A136" s="105">
        <f>"Plans de référence :  "&amp;IF($M$138=0,"",INDEX(Registre!$F$2:$F$1999,$M$138)&amp;"")</f>
        <v/>
      </c>
      <c r="B136" s="120" t="n"/>
      <c r="C136" s="120" t="n"/>
      <c r="D136" s="120" t="n"/>
      <c r="E136" s="120" t="n"/>
      <c r="F136" s="120" t="n"/>
      <c r="G136" s="120" t="n"/>
      <c r="H136" s="120" t="n"/>
      <c r="I136" s="120" t="n"/>
      <c r="J136" s="121" t="n"/>
      <c r="L136" s="110" t="inlineStr">
        <is>
          <t>Heure de réception (= heure du haut)</t>
        </is>
      </c>
      <c r="M136" s="111">
        <f>$M$133</f>
        <v/>
      </c>
    </row>
    <row r="137" ht="26" customHeight="1">
      <c r="A137" s="105">
        <f>"Type d'inspection / Essai : "&amp;$M$134</f>
        <v/>
      </c>
      <c r="B137" s="120" t="n"/>
      <c r="C137" s="120" t="n"/>
      <c r="D137" s="120" t="n"/>
      <c r="E137" s="120" t="n"/>
      <c r="F137" s="120" t="n"/>
      <c r="G137" s="120" t="n"/>
      <c r="H137" s="120" t="n"/>
      <c r="I137" s="120" t="n"/>
      <c r="J137" s="121" t="n"/>
    </row>
    <row r="138" ht="50" customHeight="1">
      <c r="A138" s="112">
        <f>"Date prévue : "&amp;IFERROR(RIGHT("0"&amp;DAY($M$140),2)&amp;"/"&amp;RIGHT("0"&amp;MONTH($M$140),2)&amp;"/"&amp;YEAR($M$140),"")</f>
        <v/>
      </c>
      <c r="B138" s="120" t="n"/>
      <c r="C138" s="120" t="n"/>
      <c r="D138" s="120" t="n"/>
      <c r="E138" s="121" t="n"/>
      <c r="F138" s="112">
        <f>"Heure : "&amp;IF(IF($M$138=0,"",INDEX(Registre!$S$2:$S$1999,$M$138)&amp;"")&lt;&gt;"",IF($M$138=0,"",INDEX(Registre!$S$2:$S$1999,$M$138)&amp;""),$M$135)</f>
        <v/>
      </c>
      <c r="G138" s="120" t="n"/>
      <c r="H138" s="120" t="n"/>
      <c r="I138" s="120" t="n"/>
      <c r="J138" s="121" t="n"/>
      <c r="L138" s="114" t="inlineStr">
        <is>
          <t>Calcul – ligne Registre</t>
        </is>
      </c>
      <c r="M138" s="115">
        <f>IFERROR(MATCH($M$128,Registre!$B$2:$B$1999,0),0)</f>
        <v/>
      </c>
    </row>
    <row r="139" ht="300" customHeight="1">
      <c r="A139" s="112" t="inlineStr">
        <is>
          <t>Remarque :</t>
        </is>
      </c>
      <c r="B139" s="120" t="n"/>
      <c r="C139" s="120" t="n"/>
      <c r="D139" s="120" t="n"/>
      <c r="E139" s="120" t="n"/>
      <c r="F139" s="120" t="n"/>
      <c r="G139" s="120" t="n"/>
      <c r="H139" s="120" t="n"/>
      <c r="I139" s="120" t="n"/>
      <c r="J139" s="121" t="n"/>
      <c r="L139" s="114" t="inlineStr">
        <is>
          <t>Calcul – date RFI (Registre)</t>
        </is>
      </c>
      <c r="M139" s="116">
        <f>IF($M$138=0,"",INDEX(Registre!$D$2:$D$1999,$M$138))</f>
        <v/>
      </c>
    </row>
    <row r="140" ht="90" customHeight="1">
      <c r="A140" s="112" t="inlineStr">
        <is>
          <t>Demande reçue par :</t>
        </is>
      </c>
      <c r="B140" s="120" t="n"/>
      <c r="C140" s="120" t="n"/>
      <c r="D140" s="120" t="n"/>
      <c r="E140" s="121" t="n"/>
      <c r="F140" s="112">
        <f>"Le : "&amp;IFERROR(RIGHT("0"&amp;DAY($M$140),2)&amp;"/"&amp;RIGHT("0"&amp;MONTH($M$140),2)&amp;"/"&amp;YEAR($M$140),"")</f>
        <v/>
      </c>
      <c r="G140" s="120" t="n"/>
      <c r="H140" s="121" t="n"/>
      <c r="I140" s="112">
        <f>"Heure : "&amp;$M$136</f>
        <v/>
      </c>
      <c r="J140" s="121" t="n"/>
      <c r="L140" s="114" t="inlineStr">
        <is>
          <t>Calcul – date demande interne (veille)</t>
        </is>
      </c>
      <c r="M140" s="116">
        <f>IF(ISNUMBER($M$139),$M$139-1,"")</f>
        <v/>
      </c>
    </row>
    <row r="141" ht="20" customHeight="1">
      <c r="A141" s="105" t="n"/>
      <c r="B141" s="118" t="n"/>
      <c r="C141" s="107" t="inlineStr">
        <is>
          <t>DEMANDE D'INSPECTION</t>
        </is>
      </c>
      <c r="D141" s="119" t="n"/>
      <c r="E141" s="119" t="n"/>
      <c r="F141" s="119" t="n"/>
      <c r="G141" s="118" t="n"/>
      <c r="H141" s="108" t="inlineStr">
        <is>
          <t>DIN-SMG-CQ-84</t>
        </is>
      </c>
      <c r="I141" s="120" t="n"/>
      <c r="J141" s="121" t="n"/>
      <c r="L141" s="109" t="inlineStr">
        <is>
          <t>SAISIE (non imprimé)</t>
        </is>
      </c>
    </row>
    <row r="142" ht="20" customHeight="1">
      <c r="A142" s="122" t="n"/>
      <c r="B142" s="123" t="n"/>
      <c r="C142" s="122" t="n"/>
      <c r="G142" s="123" t="n"/>
      <c r="H142" s="108" t="inlineStr">
        <is>
          <t>Date : 26/10/20</t>
        </is>
      </c>
      <c r="I142" s="120" t="n"/>
      <c r="J142" s="121" t="n"/>
      <c r="L142" s="110" t="inlineStr">
        <is>
          <t>RFI (repris de la feuille RFI)</t>
        </is>
      </c>
      <c r="M142" s="127">
        <f>IFERROR(INDEX('Impression groupée'!$B$4:$B$103,MATCH(11,'Impression groupée'!$F$4:$F$103,0)),"")</f>
        <v/>
      </c>
    </row>
    <row r="143" ht="20" customHeight="1">
      <c r="A143" s="124" t="n"/>
      <c r="B143" s="125" t="n"/>
      <c r="C143" s="124" t="n"/>
      <c r="D143" s="126" t="n"/>
      <c r="E143" s="126" t="n"/>
      <c r="F143" s="126" t="n"/>
      <c r="G143" s="125" t="n"/>
      <c r="H143" s="108" t="inlineStr">
        <is>
          <t>Page : 1/1</t>
        </is>
      </c>
      <c r="I143" s="120" t="n"/>
      <c r="J143" s="121" t="n"/>
      <c r="L143" s="110" t="inlineStr">
        <is>
          <t>(N° interne = N° de la RFI)</t>
        </is>
      </c>
      <c r="M143" s="128" t="n"/>
    </row>
    <row r="144" ht="14" customHeight="1">
      <c r="L144" s="110" t="inlineStr">
        <is>
          <t>Corps d'état</t>
        </is>
      </c>
      <c r="M144" s="111" t="inlineStr">
        <is>
          <t>GENIE MECANIQUE</t>
        </is>
      </c>
    </row>
    <row r="145" ht="80" customHeight="1">
      <c r="A145" s="112" t="inlineStr">
        <is>
          <t>Projet : Développement des champs gaziers de TFT II contrat &amp; commissionning « réseau de collecte TFT sud off site –raccordement de vingt –quatre (24) puits producteur de gaz</t>
        </is>
      </c>
      <c r="B145" s="120" t="n"/>
      <c r="C145" s="120" t="n"/>
      <c r="D145" s="120" t="n"/>
      <c r="E145" s="121" t="n"/>
      <c r="F145" s="113">
        <f>"Demande d'inspection N° :"&amp;CHAR(10)&amp;$M$142</f>
        <v/>
      </c>
      <c r="G145" s="120" t="n"/>
      <c r="H145" s="120" t="n"/>
      <c r="I145" s="120" t="n"/>
      <c r="J145" s="121" t="n"/>
      <c r="L145" s="110" t="inlineStr">
        <is>
          <t>Demandée par</t>
        </is>
      </c>
      <c r="M145" s="111" t="inlineStr">
        <is>
          <t>KHOUBZI ABDELMOUNAIM</t>
        </is>
      </c>
    </row>
    <row r="146" ht="26" customHeight="1">
      <c r="A146" s="105">
        <f>"Corps d'état : "&amp;$M$144</f>
        <v/>
      </c>
      <c r="B146" s="120" t="n"/>
      <c r="C146" s="120" t="n"/>
      <c r="D146" s="120" t="n"/>
      <c r="E146" s="121" t="n"/>
      <c r="F146" s="105">
        <f>"Date : "&amp;IFERROR(RIGHT("0"&amp;DAY($M$154),2)&amp;"/"&amp;RIGHT("0"&amp;MONTH($M$154),2)&amp;"/"&amp;YEAR($M$154),"")</f>
        <v/>
      </c>
      <c r="G146" s="120" t="n"/>
      <c r="H146" s="121" t="n"/>
      <c r="I146" s="105">
        <f>"Heure : "&amp;$M$147</f>
        <v/>
      </c>
      <c r="J146" s="121" t="n"/>
      <c r="L146" s="110" t="inlineStr">
        <is>
          <t>Fonction</t>
        </is>
      </c>
      <c r="M146" s="111" t="inlineStr">
        <is>
          <t>INGENIEUR MECANIQUE</t>
        </is>
      </c>
    </row>
    <row r="147" ht="40" customHeight="1">
      <c r="A147" s="112">
        <f>"Demandée par :"&amp;CHAR(10)&amp;$M$145</f>
        <v/>
      </c>
      <c r="B147" s="120" t="n"/>
      <c r="C147" s="120" t="n"/>
      <c r="D147" s="120" t="n"/>
      <c r="E147" s="121" t="n"/>
      <c r="F147" s="112">
        <f>"Fonction :  "&amp;$M$146</f>
        <v/>
      </c>
      <c r="G147" s="120" t="n"/>
      <c r="H147" s="120" t="n"/>
      <c r="I147" s="120" t="n"/>
      <c r="J147" s="121" t="n"/>
      <c r="L147" s="110" t="inlineStr">
        <is>
          <t>Heure de la demande</t>
        </is>
      </c>
      <c r="M147" s="111" t="inlineStr">
        <is>
          <t>07:00</t>
        </is>
      </c>
    </row>
    <row r="148" ht="26" customHeight="1">
      <c r="A148" s="105">
        <f>"Tache réalisée : "&amp;IF(IF($M$152=0,"",INDEX(Registre!$T$2:$T$1999,$M$152)&amp;"")&lt;&gt;"",INDEX(Registre!$T$2:$T$1999,$M$152)&amp;"",IF($M$152=0,"",INDEX(Registre!$G$2:$G$1999,$M$152)&amp;""))</f>
        <v/>
      </c>
      <c r="B148" s="120" t="n"/>
      <c r="C148" s="120" t="n"/>
      <c r="D148" s="120" t="n"/>
      <c r="E148" s="120" t="n"/>
      <c r="F148" s="120" t="n"/>
      <c r="G148" s="120" t="n"/>
      <c r="H148" s="120" t="n"/>
      <c r="I148" s="120" t="n"/>
      <c r="J148" s="121" t="n"/>
      <c r="L148" s="110" t="inlineStr">
        <is>
          <t>Type d'inspection / Essai</t>
        </is>
      </c>
      <c r="M148" s="111" t="inlineStr">
        <is>
          <t>visuel</t>
        </is>
      </c>
    </row>
    <row r="149" ht="26" customHeight="1">
      <c r="A149" s="105">
        <f>"Localisation :  "&amp;IF($M$152=0,"",INDEX(Registre!$K$2:$K$1999,$M$152)&amp;"")&amp;IF(IF($M$152=0,"",INDEX(Registre!$L$2:$L$1999,$M$152)&amp;"")&lt;&gt;""," au "&amp;IF($M$152=0,"",INDEX(Registre!$L$2:$L$1999,$M$152)&amp;""),"")</f>
        <v/>
      </c>
      <c r="B149" s="120" t="n"/>
      <c r="C149" s="120" t="n"/>
      <c r="D149" s="120" t="n"/>
      <c r="E149" s="120" t="n"/>
      <c r="F149" s="120" t="n"/>
      <c r="G149" s="120" t="n"/>
      <c r="H149" s="120" t="n"/>
      <c r="I149" s="120" t="n"/>
      <c r="J149" s="121" t="n"/>
      <c r="L149" s="110" t="inlineStr">
        <is>
          <t>Heure prévue (si vide au Registre)</t>
        </is>
      </c>
      <c r="M149" s="111" t="inlineStr">
        <is>
          <t>08:00</t>
        </is>
      </c>
    </row>
    <row r="150" ht="26" customHeight="1">
      <c r="A150" s="105">
        <f>"Plans de référence :  "&amp;IF($M$152=0,"",INDEX(Registre!$F$2:$F$1999,$M$152)&amp;"")</f>
        <v/>
      </c>
      <c r="B150" s="120" t="n"/>
      <c r="C150" s="120" t="n"/>
      <c r="D150" s="120" t="n"/>
      <c r="E150" s="120" t="n"/>
      <c r="F150" s="120" t="n"/>
      <c r="G150" s="120" t="n"/>
      <c r="H150" s="120" t="n"/>
      <c r="I150" s="120" t="n"/>
      <c r="J150" s="121" t="n"/>
      <c r="L150" s="110" t="inlineStr">
        <is>
          <t>Heure de réception (= heure du haut)</t>
        </is>
      </c>
      <c r="M150" s="111">
        <f>$M$147</f>
        <v/>
      </c>
    </row>
    <row r="151" ht="26" customHeight="1">
      <c r="A151" s="105">
        <f>"Type d'inspection / Essai : "&amp;$M$148</f>
        <v/>
      </c>
      <c r="B151" s="120" t="n"/>
      <c r="C151" s="120" t="n"/>
      <c r="D151" s="120" t="n"/>
      <c r="E151" s="120" t="n"/>
      <c r="F151" s="120" t="n"/>
      <c r="G151" s="120" t="n"/>
      <c r="H151" s="120" t="n"/>
      <c r="I151" s="120" t="n"/>
      <c r="J151" s="121" t="n"/>
    </row>
    <row r="152" ht="50" customHeight="1">
      <c r="A152" s="112">
        <f>"Date prévue : "&amp;IFERROR(RIGHT("0"&amp;DAY($M$154),2)&amp;"/"&amp;RIGHT("0"&amp;MONTH($M$154),2)&amp;"/"&amp;YEAR($M$154),"")</f>
        <v/>
      </c>
      <c r="B152" s="120" t="n"/>
      <c r="C152" s="120" t="n"/>
      <c r="D152" s="120" t="n"/>
      <c r="E152" s="121" t="n"/>
      <c r="F152" s="112">
        <f>"Heure : "&amp;IF(IF($M$152=0,"",INDEX(Registre!$S$2:$S$1999,$M$152)&amp;"")&lt;&gt;"",IF($M$152=0,"",INDEX(Registre!$S$2:$S$1999,$M$152)&amp;""),$M$149)</f>
        <v/>
      </c>
      <c r="G152" s="120" t="n"/>
      <c r="H152" s="120" t="n"/>
      <c r="I152" s="120" t="n"/>
      <c r="J152" s="121" t="n"/>
      <c r="L152" s="114" t="inlineStr">
        <is>
          <t>Calcul – ligne Registre</t>
        </is>
      </c>
      <c r="M152" s="115">
        <f>IFERROR(MATCH($M$142,Registre!$B$2:$B$1999,0),0)</f>
        <v/>
      </c>
    </row>
    <row r="153" ht="300" customHeight="1">
      <c r="A153" s="112" t="inlineStr">
        <is>
          <t>Remarque :</t>
        </is>
      </c>
      <c r="B153" s="120" t="n"/>
      <c r="C153" s="120" t="n"/>
      <c r="D153" s="120" t="n"/>
      <c r="E153" s="120" t="n"/>
      <c r="F153" s="120" t="n"/>
      <c r="G153" s="120" t="n"/>
      <c r="H153" s="120" t="n"/>
      <c r="I153" s="120" t="n"/>
      <c r="J153" s="121" t="n"/>
      <c r="L153" s="114" t="inlineStr">
        <is>
          <t>Calcul – date RFI (Registre)</t>
        </is>
      </c>
      <c r="M153" s="116">
        <f>IF($M$152=0,"",INDEX(Registre!$D$2:$D$1999,$M$152))</f>
        <v/>
      </c>
    </row>
    <row r="154" ht="90" customHeight="1">
      <c r="A154" s="112" t="inlineStr">
        <is>
          <t>Demande reçue par :</t>
        </is>
      </c>
      <c r="B154" s="120" t="n"/>
      <c r="C154" s="120" t="n"/>
      <c r="D154" s="120" t="n"/>
      <c r="E154" s="121" t="n"/>
      <c r="F154" s="112">
        <f>"Le : "&amp;IFERROR(RIGHT("0"&amp;DAY($M$154),2)&amp;"/"&amp;RIGHT("0"&amp;MONTH($M$154),2)&amp;"/"&amp;YEAR($M$154),"")</f>
        <v/>
      </c>
      <c r="G154" s="120" t="n"/>
      <c r="H154" s="121" t="n"/>
      <c r="I154" s="112">
        <f>"Heure : "&amp;$M$150</f>
        <v/>
      </c>
      <c r="J154" s="121" t="n"/>
      <c r="L154" s="114" t="inlineStr">
        <is>
          <t>Calcul – date demande interne (veille)</t>
        </is>
      </c>
      <c r="M154" s="116">
        <f>IF(ISNUMBER($M$153),$M$153-1,"")</f>
        <v/>
      </c>
    </row>
    <row r="155" ht="20" customHeight="1">
      <c r="A155" s="105" t="n"/>
      <c r="B155" s="118" t="n"/>
      <c r="C155" s="107" t="inlineStr">
        <is>
          <t>DEMANDE D'INSPECTION</t>
        </is>
      </c>
      <c r="D155" s="119" t="n"/>
      <c r="E155" s="119" t="n"/>
      <c r="F155" s="119" t="n"/>
      <c r="G155" s="118" t="n"/>
      <c r="H155" s="108" t="inlineStr">
        <is>
          <t>DIN-SMG-CQ-84</t>
        </is>
      </c>
      <c r="I155" s="120" t="n"/>
      <c r="J155" s="121" t="n"/>
      <c r="L155" s="109" t="inlineStr">
        <is>
          <t>SAISIE (non imprimé)</t>
        </is>
      </c>
    </row>
    <row r="156" ht="20" customHeight="1">
      <c r="A156" s="122" t="n"/>
      <c r="B156" s="123" t="n"/>
      <c r="C156" s="122" t="n"/>
      <c r="G156" s="123" t="n"/>
      <c r="H156" s="108" t="inlineStr">
        <is>
          <t>Date : 26/10/20</t>
        </is>
      </c>
      <c r="I156" s="120" t="n"/>
      <c r="J156" s="121" t="n"/>
      <c r="L156" s="110" t="inlineStr">
        <is>
          <t>RFI (repris de la feuille RFI)</t>
        </is>
      </c>
      <c r="M156" s="127">
        <f>IFERROR(INDEX('Impression groupée'!$B$4:$B$103,MATCH(12,'Impression groupée'!$F$4:$F$103,0)),"")</f>
        <v/>
      </c>
    </row>
    <row r="157" ht="20" customHeight="1">
      <c r="A157" s="124" t="n"/>
      <c r="B157" s="125" t="n"/>
      <c r="C157" s="124" t="n"/>
      <c r="D157" s="126" t="n"/>
      <c r="E157" s="126" t="n"/>
      <c r="F157" s="126" t="n"/>
      <c r="G157" s="125" t="n"/>
      <c r="H157" s="108" t="inlineStr">
        <is>
          <t>Page : 1/1</t>
        </is>
      </c>
      <c r="I157" s="120" t="n"/>
      <c r="J157" s="121" t="n"/>
      <c r="L157" s="110" t="inlineStr">
        <is>
          <t>(N° interne = N° de la RFI)</t>
        </is>
      </c>
      <c r="M157" s="128" t="n"/>
    </row>
    <row r="158" ht="14" customHeight="1">
      <c r="L158" s="110" t="inlineStr">
        <is>
          <t>Corps d'état</t>
        </is>
      </c>
      <c r="M158" s="111" t="inlineStr">
        <is>
          <t>GENIE MECANIQUE</t>
        </is>
      </c>
    </row>
    <row r="159" ht="80" customHeight="1">
      <c r="A159" s="112" t="inlineStr">
        <is>
          <t>Projet : Développement des champs gaziers de TFT II contrat &amp; commissionning « réseau de collecte TFT sud off site –raccordement de vingt –quatre (24) puits producteur de gaz</t>
        </is>
      </c>
      <c r="B159" s="120" t="n"/>
      <c r="C159" s="120" t="n"/>
      <c r="D159" s="120" t="n"/>
      <c r="E159" s="121" t="n"/>
      <c r="F159" s="113">
        <f>"Demande d'inspection N° :"&amp;CHAR(10)&amp;$M$156</f>
        <v/>
      </c>
      <c r="G159" s="120" t="n"/>
      <c r="H159" s="120" t="n"/>
      <c r="I159" s="120" t="n"/>
      <c r="J159" s="121" t="n"/>
      <c r="L159" s="110" t="inlineStr">
        <is>
          <t>Demandée par</t>
        </is>
      </c>
      <c r="M159" s="111" t="inlineStr">
        <is>
          <t>KHOUBZI ABDELMOUNAIM</t>
        </is>
      </c>
    </row>
    <row r="160" ht="26" customHeight="1">
      <c r="A160" s="105">
        <f>"Corps d'état : "&amp;$M$158</f>
        <v/>
      </c>
      <c r="B160" s="120" t="n"/>
      <c r="C160" s="120" t="n"/>
      <c r="D160" s="120" t="n"/>
      <c r="E160" s="121" t="n"/>
      <c r="F160" s="105">
        <f>"Date : "&amp;IFERROR(RIGHT("0"&amp;DAY($M$168),2)&amp;"/"&amp;RIGHT("0"&amp;MONTH($M$168),2)&amp;"/"&amp;YEAR($M$168),"")</f>
        <v/>
      </c>
      <c r="G160" s="120" t="n"/>
      <c r="H160" s="121" t="n"/>
      <c r="I160" s="105">
        <f>"Heure : "&amp;$M$161</f>
        <v/>
      </c>
      <c r="J160" s="121" t="n"/>
      <c r="L160" s="110" t="inlineStr">
        <is>
          <t>Fonction</t>
        </is>
      </c>
      <c r="M160" s="111" t="inlineStr">
        <is>
          <t>INGENIEUR MECANIQUE</t>
        </is>
      </c>
    </row>
    <row r="161" ht="40" customHeight="1">
      <c r="A161" s="112">
        <f>"Demandée par :"&amp;CHAR(10)&amp;$M$159</f>
        <v/>
      </c>
      <c r="B161" s="120" t="n"/>
      <c r="C161" s="120" t="n"/>
      <c r="D161" s="120" t="n"/>
      <c r="E161" s="121" t="n"/>
      <c r="F161" s="112">
        <f>"Fonction :  "&amp;$M$160</f>
        <v/>
      </c>
      <c r="G161" s="120" t="n"/>
      <c r="H161" s="120" t="n"/>
      <c r="I161" s="120" t="n"/>
      <c r="J161" s="121" t="n"/>
      <c r="L161" s="110" t="inlineStr">
        <is>
          <t>Heure de la demande</t>
        </is>
      </c>
      <c r="M161" s="111" t="inlineStr">
        <is>
          <t>07:00</t>
        </is>
      </c>
    </row>
    <row r="162" ht="26" customHeight="1">
      <c r="A162" s="105">
        <f>"Tache réalisée : "&amp;IF(IF($M$166=0,"",INDEX(Registre!$T$2:$T$1999,$M$166)&amp;"")&lt;&gt;"",INDEX(Registre!$T$2:$T$1999,$M$166)&amp;"",IF($M$166=0,"",INDEX(Registre!$G$2:$G$1999,$M$166)&amp;""))</f>
        <v/>
      </c>
      <c r="B162" s="120" t="n"/>
      <c r="C162" s="120" t="n"/>
      <c r="D162" s="120" t="n"/>
      <c r="E162" s="120" t="n"/>
      <c r="F162" s="120" t="n"/>
      <c r="G162" s="120" t="n"/>
      <c r="H162" s="120" t="n"/>
      <c r="I162" s="120" t="n"/>
      <c r="J162" s="121" t="n"/>
      <c r="L162" s="110" t="inlineStr">
        <is>
          <t>Type d'inspection / Essai</t>
        </is>
      </c>
      <c r="M162" s="111" t="inlineStr">
        <is>
          <t>visuel</t>
        </is>
      </c>
    </row>
    <row r="163" ht="26" customHeight="1">
      <c r="A163" s="105">
        <f>"Localisation :  "&amp;IF($M$166=0,"",INDEX(Registre!$K$2:$K$1999,$M$166)&amp;"")&amp;IF(IF($M$166=0,"",INDEX(Registre!$L$2:$L$1999,$M$166)&amp;"")&lt;&gt;""," au "&amp;IF($M$166=0,"",INDEX(Registre!$L$2:$L$1999,$M$166)&amp;""),"")</f>
        <v/>
      </c>
      <c r="B163" s="120" t="n"/>
      <c r="C163" s="120" t="n"/>
      <c r="D163" s="120" t="n"/>
      <c r="E163" s="120" t="n"/>
      <c r="F163" s="120" t="n"/>
      <c r="G163" s="120" t="n"/>
      <c r="H163" s="120" t="n"/>
      <c r="I163" s="120" t="n"/>
      <c r="J163" s="121" t="n"/>
      <c r="L163" s="110" t="inlineStr">
        <is>
          <t>Heure prévue (si vide au Registre)</t>
        </is>
      </c>
      <c r="M163" s="111" t="inlineStr">
        <is>
          <t>08:00</t>
        </is>
      </c>
    </row>
    <row r="164" ht="26" customHeight="1">
      <c r="A164" s="105">
        <f>"Plans de référence :  "&amp;IF($M$166=0,"",INDEX(Registre!$F$2:$F$1999,$M$166)&amp;"")</f>
        <v/>
      </c>
      <c r="B164" s="120" t="n"/>
      <c r="C164" s="120" t="n"/>
      <c r="D164" s="120" t="n"/>
      <c r="E164" s="120" t="n"/>
      <c r="F164" s="120" t="n"/>
      <c r="G164" s="120" t="n"/>
      <c r="H164" s="120" t="n"/>
      <c r="I164" s="120" t="n"/>
      <c r="J164" s="121" t="n"/>
      <c r="L164" s="110" t="inlineStr">
        <is>
          <t>Heure de réception (= heure du haut)</t>
        </is>
      </c>
      <c r="M164" s="111">
        <f>$M$161</f>
        <v/>
      </c>
    </row>
    <row r="165" ht="26" customHeight="1">
      <c r="A165" s="105">
        <f>"Type d'inspection / Essai : "&amp;$M$162</f>
        <v/>
      </c>
      <c r="B165" s="120" t="n"/>
      <c r="C165" s="120" t="n"/>
      <c r="D165" s="120" t="n"/>
      <c r="E165" s="120" t="n"/>
      <c r="F165" s="120" t="n"/>
      <c r="G165" s="120" t="n"/>
      <c r="H165" s="120" t="n"/>
      <c r="I165" s="120" t="n"/>
      <c r="J165" s="121" t="n"/>
    </row>
    <row r="166" ht="50" customHeight="1">
      <c r="A166" s="112">
        <f>"Date prévue : "&amp;IFERROR(RIGHT("0"&amp;DAY($M$168),2)&amp;"/"&amp;RIGHT("0"&amp;MONTH($M$168),2)&amp;"/"&amp;YEAR($M$168),"")</f>
        <v/>
      </c>
      <c r="B166" s="120" t="n"/>
      <c r="C166" s="120" t="n"/>
      <c r="D166" s="120" t="n"/>
      <c r="E166" s="121" t="n"/>
      <c r="F166" s="112">
        <f>"Heure : "&amp;IF(IF($M$166=0,"",INDEX(Registre!$S$2:$S$1999,$M$166)&amp;"")&lt;&gt;"",IF($M$166=0,"",INDEX(Registre!$S$2:$S$1999,$M$166)&amp;""),$M$163)</f>
        <v/>
      </c>
      <c r="G166" s="120" t="n"/>
      <c r="H166" s="120" t="n"/>
      <c r="I166" s="120" t="n"/>
      <c r="J166" s="121" t="n"/>
      <c r="L166" s="114" t="inlineStr">
        <is>
          <t>Calcul – ligne Registre</t>
        </is>
      </c>
      <c r="M166" s="115">
        <f>IFERROR(MATCH($M$156,Registre!$B$2:$B$1999,0),0)</f>
        <v/>
      </c>
    </row>
    <row r="167" ht="300" customHeight="1">
      <c r="A167" s="112" t="inlineStr">
        <is>
          <t>Remarque :</t>
        </is>
      </c>
      <c r="B167" s="120" t="n"/>
      <c r="C167" s="120" t="n"/>
      <c r="D167" s="120" t="n"/>
      <c r="E167" s="120" t="n"/>
      <c r="F167" s="120" t="n"/>
      <c r="G167" s="120" t="n"/>
      <c r="H167" s="120" t="n"/>
      <c r="I167" s="120" t="n"/>
      <c r="J167" s="121" t="n"/>
      <c r="L167" s="114" t="inlineStr">
        <is>
          <t>Calcul – date RFI (Registre)</t>
        </is>
      </c>
      <c r="M167" s="116">
        <f>IF($M$166=0,"",INDEX(Registre!$D$2:$D$1999,$M$166))</f>
        <v/>
      </c>
    </row>
    <row r="168" ht="90" customHeight="1">
      <c r="A168" s="112" t="inlineStr">
        <is>
          <t>Demande reçue par :</t>
        </is>
      </c>
      <c r="B168" s="120" t="n"/>
      <c r="C168" s="120" t="n"/>
      <c r="D168" s="120" t="n"/>
      <c r="E168" s="121" t="n"/>
      <c r="F168" s="112">
        <f>"Le : "&amp;IFERROR(RIGHT("0"&amp;DAY($M$168),2)&amp;"/"&amp;RIGHT("0"&amp;MONTH($M$168),2)&amp;"/"&amp;YEAR($M$168),"")</f>
        <v/>
      </c>
      <c r="G168" s="120" t="n"/>
      <c r="H168" s="121" t="n"/>
      <c r="I168" s="112">
        <f>"Heure : "&amp;$M$164</f>
        <v/>
      </c>
      <c r="J168" s="121" t="n"/>
      <c r="L168" s="114" t="inlineStr">
        <is>
          <t>Calcul – date demande interne (veille)</t>
        </is>
      </c>
      <c r="M168" s="116">
        <f>IF(ISNUMBER($M$167),$M$167-1,"")</f>
        <v/>
      </c>
    </row>
    <row r="169" ht="20" customHeight="1">
      <c r="A169" s="105" t="n"/>
      <c r="B169" s="118" t="n"/>
      <c r="C169" s="107" t="inlineStr">
        <is>
          <t>DEMANDE D'INSPECTION</t>
        </is>
      </c>
      <c r="D169" s="119" t="n"/>
      <c r="E169" s="119" t="n"/>
      <c r="F169" s="119" t="n"/>
      <c r="G169" s="118" t="n"/>
      <c r="H169" s="108" t="inlineStr">
        <is>
          <t>DIN-SMG-CQ-84</t>
        </is>
      </c>
      <c r="I169" s="120" t="n"/>
      <c r="J169" s="121" t="n"/>
      <c r="L169" s="109" t="inlineStr">
        <is>
          <t>SAISIE (non imprimé)</t>
        </is>
      </c>
    </row>
    <row r="170" ht="20" customHeight="1">
      <c r="A170" s="122" t="n"/>
      <c r="B170" s="123" t="n"/>
      <c r="C170" s="122" t="n"/>
      <c r="G170" s="123" t="n"/>
      <c r="H170" s="108" t="inlineStr">
        <is>
          <t>Date : 26/10/20</t>
        </is>
      </c>
      <c r="I170" s="120" t="n"/>
      <c r="J170" s="121" t="n"/>
      <c r="L170" s="110" t="inlineStr">
        <is>
          <t>RFI (repris de la feuille RFI)</t>
        </is>
      </c>
      <c r="M170" s="127">
        <f>IFERROR(INDEX('Impression groupée'!$B$4:$B$103,MATCH(13,'Impression groupée'!$F$4:$F$103,0)),"")</f>
        <v/>
      </c>
    </row>
    <row r="171" ht="20" customHeight="1">
      <c r="A171" s="124" t="n"/>
      <c r="B171" s="125" t="n"/>
      <c r="C171" s="124" t="n"/>
      <c r="D171" s="126" t="n"/>
      <c r="E171" s="126" t="n"/>
      <c r="F171" s="126" t="n"/>
      <c r="G171" s="125" t="n"/>
      <c r="H171" s="108" t="inlineStr">
        <is>
          <t>Page : 1/1</t>
        </is>
      </c>
      <c r="I171" s="120" t="n"/>
      <c r="J171" s="121" t="n"/>
      <c r="L171" s="110" t="inlineStr">
        <is>
          <t>(N° interne = N° de la RFI)</t>
        </is>
      </c>
      <c r="M171" s="128" t="n"/>
    </row>
    <row r="172" ht="14" customHeight="1">
      <c r="L172" s="110" t="inlineStr">
        <is>
          <t>Corps d'état</t>
        </is>
      </c>
      <c r="M172" s="111" t="inlineStr">
        <is>
          <t>GENIE MECANIQUE</t>
        </is>
      </c>
    </row>
    <row r="173" ht="80" customHeight="1">
      <c r="A173" s="112" t="inlineStr">
        <is>
          <t>Projet : Développement des champs gaziers de TFT II contrat &amp; commissionning « réseau de collecte TFT sud off site –raccordement de vingt –quatre (24) puits producteur de gaz</t>
        </is>
      </c>
      <c r="B173" s="120" t="n"/>
      <c r="C173" s="120" t="n"/>
      <c r="D173" s="120" t="n"/>
      <c r="E173" s="121" t="n"/>
      <c r="F173" s="113">
        <f>"Demande d'inspection N° :"&amp;CHAR(10)&amp;$M$170</f>
        <v/>
      </c>
      <c r="G173" s="120" t="n"/>
      <c r="H173" s="120" t="n"/>
      <c r="I173" s="120" t="n"/>
      <c r="J173" s="121" t="n"/>
      <c r="L173" s="110" t="inlineStr">
        <is>
          <t>Demandée par</t>
        </is>
      </c>
      <c r="M173" s="111" t="inlineStr">
        <is>
          <t>KHOUBZI ABDELMOUNAIM</t>
        </is>
      </c>
    </row>
    <row r="174" ht="26" customHeight="1">
      <c r="A174" s="105">
        <f>"Corps d'état : "&amp;$M$172</f>
        <v/>
      </c>
      <c r="B174" s="120" t="n"/>
      <c r="C174" s="120" t="n"/>
      <c r="D174" s="120" t="n"/>
      <c r="E174" s="121" t="n"/>
      <c r="F174" s="105">
        <f>"Date : "&amp;IFERROR(RIGHT("0"&amp;DAY($M$182),2)&amp;"/"&amp;RIGHT("0"&amp;MONTH($M$182),2)&amp;"/"&amp;YEAR($M$182),"")</f>
        <v/>
      </c>
      <c r="G174" s="120" t="n"/>
      <c r="H174" s="121" t="n"/>
      <c r="I174" s="105">
        <f>"Heure : "&amp;$M$175</f>
        <v/>
      </c>
      <c r="J174" s="121" t="n"/>
      <c r="L174" s="110" t="inlineStr">
        <is>
          <t>Fonction</t>
        </is>
      </c>
      <c r="M174" s="111" t="inlineStr">
        <is>
          <t>INGENIEUR MECANIQUE</t>
        </is>
      </c>
    </row>
    <row r="175" ht="40" customHeight="1">
      <c r="A175" s="112">
        <f>"Demandée par :"&amp;CHAR(10)&amp;$M$173</f>
        <v/>
      </c>
      <c r="B175" s="120" t="n"/>
      <c r="C175" s="120" t="n"/>
      <c r="D175" s="120" t="n"/>
      <c r="E175" s="121" t="n"/>
      <c r="F175" s="112">
        <f>"Fonction :  "&amp;$M$174</f>
        <v/>
      </c>
      <c r="G175" s="120" t="n"/>
      <c r="H175" s="120" t="n"/>
      <c r="I175" s="120" t="n"/>
      <c r="J175" s="121" t="n"/>
      <c r="L175" s="110" t="inlineStr">
        <is>
          <t>Heure de la demande</t>
        </is>
      </c>
      <c r="M175" s="111" t="inlineStr">
        <is>
          <t>07:00</t>
        </is>
      </c>
    </row>
    <row r="176" ht="26" customHeight="1">
      <c r="A176" s="105">
        <f>"Tache réalisée : "&amp;IF(IF($M$180=0,"",INDEX(Registre!$T$2:$T$1999,$M$180)&amp;"")&lt;&gt;"",INDEX(Registre!$T$2:$T$1999,$M$180)&amp;"",IF($M$180=0,"",INDEX(Registre!$G$2:$G$1999,$M$180)&amp;""))</f>
        <v/>
      </c>
      <c r="B176" s="120" t="n"/>
      <c r="C176" s="120" t="n"/>
      <c r="D176" s="120" t="n"/>
      <c r="E176" s="120" t="n"/>
      <c r="F176" s="120" t="n"/>
      <c r="G176" s="120" t="n"/>
      <c r="H176" s="120" t="n"/>
      <c r="I176" s="120" t="n"/>
      <c r="J176" s="121" t="n"/>
      <c r="L176" s="110" t="inlineStr">
        <is>
          <t>Type d'inspection / Essai</t>
        </is>
      </c>
      <c r="M176" s="111" t="inlineStr">
        <is>
          <t>visuel</t>
        </is>
      </c>
    </row>
    <row r="177" ht="26" customHeight="1">
      <c r="A177" s="105">
        <f>"Localisation :  "&amp;IF($M$180=0,"",INDEX(Registre!$K$2:$K$1999,$M$180)&amp;"")&amp;IF(IF($M$180=0,"",INDEX(Registre!$L$2:$L$1999,$M$180)&amp;"")&lt;&gt;""," au "&amp;IF($M$180=0,"",INDEX(Registre!$L$2:$L$1999,$M$180)&amp;""),"")</f>
        <v/>
      </c>
      <c r="B177" s="120" t="n"/>
      <c r="C177" s="120" t="n"/>
      <c r="D177" s="120" t="n"/>
      <c r="E177" s="120" t="n"/>
      <c r="F177" s="120" t="n"/>
      <c r="G177" s="120" t="n"/>
      <c r="H177" s="120" t="n"/>
      <c r="I177" s="120" t="n"/>
      <c r="J177" s="121" t="n"/>
      <c r="L177" s="110" t="inlineStr">
        <is>
          <t>Heure prévue (si vide au Registre)</t>
        </is>
      </c>
      <c r="M177" s="111" t="inlineStr">
        <is>
          <t>08:00</t>
        </is>
      </c>
    </row>
    <row r="178" ht="26" customHeight="1">
      <c r="A178" s="105">
        <f>"Plans de référence :  "&amp;IF($M$180=0,"",INDEX(Registre!$F$2:$F$1999,$M$180)&amp;"")</f>
        <v/>
      </c>
      <c r="B178" s="120" t="n"/>
      <c r="C178" s="120" t="n"/>
      <c r="D178" s="120" t="n"/>
      <c r="E178" s="120" t="n"/>
      <c r="F178" s="120" t="n"/>
      <c r="G178" s="120" t="n"/>
      <c r="H178" s="120" t="n"/>
      <c r="I178" s="120" t="n"/>
      <c r="J178" s="121" t="n"/>
      <c r="L178" s="110" t="inlineStr">
        <is>
          <t>Heure de réception (= heure du haut)</t>
        </is>
      </c>
      <c r="M178" s="111">
        <f>$M$175</f>
        <v/>
      </c>
    </row>
    <row r="179" ht="26" customHeight="1">
      <c r="A179" s="105">
        <f>"Type d'inspection / Essai : "&amp;$M$176</f>
        <v/>
      </c>
      <c r="B179" s="120" t="n"/>
      <c r="C179" s="120" t="n"/>
      <c r="D179" s="120" t="n"/>
      <c r="E179" s="120" t="n"/>
      <c r="F179" s="120" t="n"/>
      <c r="G179" s="120" t="n"/>
      <c r="H179" s="120" t="n"/>
      <c r="I179" s="120" t="n"/>
      <c r="J179" s="121" t="n"/>
    </row>
    <row r="180" ht="50" customHeight="1">
      <c r="A180" s="112">
        <f>"Date prévue : "&amp;IFERROR(RIGHT("0"&amp;DAY($M$182),2)&amp;"/"&amp;RIGHT("0"&amp;MONTH($M$182),2)&amp;"/"&amp;YEAR($M$182),"")</f>
        <v/>
      </c>
      <c r="B180" s="120" t="n"/>
      <c r="C180" s="120" t="n"/>
      <c r="D180" s="120" t="n"/>
      <c r="E180" s="121" t="n"/>
      <c r="F180" s="112">
        <f>"Heure : "&amp;IF(IF($M$180=0,"",INDEX(Registre!$S$2:$S$1999,$M$180)&amp;"")&lt;&gt;"",IF($M$180=0,"",INDEX(Registre!$S$2:$S$1999,$M$180)&amp;""),$M$177)</f>
        <v/>
      </c>
      <c r="G180" s="120" t="n"/>
      <c r="H180" s="120" t="n"/>
      <c r="I180" s="120" t="n"/>
      <c r="J180" s="121" t="n"/>
      <c r="L180" s="114" t="inlineStr">
        <is>
          <t>Calcul – ligne Registre</t>
        </is>
      </c>
      <c r="M180" s="115">
        <f>IFERROR(MATCH($M$170,Registre!$B$2:$B$1999,0),0)</f>
        <v/>
      </c>
    </row>
    <row r="181" ht="300" customHeight="1">
      <c r="A181" s="112" t="inlineStr">
        <is>
          <t>Remarque :</t>
        </is>
      </c>
      <c r="B181" s="120" t="n"/>
      <c r="C181" s="120" t="n"/>
      <c r="D181" s="120" t="n"/>
      <c r="E181" s="120" t="n"/>
      <c r="F181" s="120" t="n"/>
      <c r="G181" s="120" t="n"/>
      <c r="H181" s="120" t="n"/>
      <c r="I181" s="120" t="n"/>
      <c r="J181" s="121" t="n"/>
      <c r="L181" s="114" t="inlineStr">
        <is>
          <t>Calcul – date RFI (Registre)</t>
        </is>
      </c>
      <c r="M181" s="116">
        <f>IF($M$180=0,"",INDEX(Registre!$D$2:$D$1999,$M$180))</f>
        <v/>
      </c>
    </row>
    <row r="182" ht="90" customHeight="1">
      <c r="A182" s="112" t="inlineStr">
        <is>
          <t>Demande reçue par :</t>
        </is>
      </c>
      <c r="B182" s="120" t="n"/>
      <c r="C182" s="120" t="n"/>
      <c r="D182" s="120" t="n"/>
      <c r="E182" s="121" t="n"/>
      <c r="F182" s="112">
        <f>"Le : "&amp;IFERROR(RIGHT("0"&amp;DAY($M$182),2)&amp;"/"&amp;RIGHT("0"&amp;MONTH($M$182),2)&amp;"/"&amp;YEAR($M$182),"")</f>
        <v/>
      </c>
      <c r="G182" s="120" t="n"/>
      <c r="H182" s="121" t="n"/>
      <c r="I182" s="112">
        <f>"Heure : "&amp;$M$178</f>
        <v/>
      </c>
      <c r="J182" s="121" t="n"/>
      <c r="L182" s="114" t="inlineStr">
        <is>
          <t>Calcul – date demande interne (veille)</t>
        </is>
      </c>
      <c r="M182" s="116">
        <f>IF(ISNUMBER($M$181),$M$181-1,"")</f>
        <v/>
      </c>
    </row>
    <row r="183" ht="20" customHeight="1">
      <c r="A183" s="105" t="n"/>
      <c r="B183" s="118" t="n"/>
      <c r="C183" s="107" t="inlineStr">
        <is>
          <t>DEMANDE D'INSPECTION</t>
        </is>
      </c>
      <c r="D183" s="119" t="n"/>
      <c r="E183" s="119" t="n"/>
      <c r="F183" s="119" t="n"/>
      <c r="G183" s="118" t="n"/>
      <c r="H183" s="108" t="inlineStr">
        <is>
          <t>DIN-SMG-CQ-84</t>
        </is>
      </c>
      <c r="I183" s="120" t="n"/>
      <c r="J183" s="121" t="n"/>
      <c r="L183" s="109" t="inlineStr">
        <is>
          <t>SAISIE (non imprimé)</t>
        </is>
      </c>
    </row>
    <row r="184" ht="20" customHeight="1">
      <c r="A184" s="122" t="n"/>
      <c r="B184" s="123" t="n"/>
      <c r="C184" s="122" t="n"/>
      <c r="G184" s="123" t="n"/>
      <c r="H184" s="108" t="inlineStr">
        <is>
          <t>Date : 26/10/20</t>
        </is>
      </c>
      <c r="I184" s="120" t="n"/>
      <c r="J184" s="121" t="n"/>
      <c r="L184" s="110" t="inlineStr">
        <is>
          <t>RFI (repris de la feuille RFI)</t>
        </is>
      </c>
      <c r="M184" s="127">
        <f>IFERROR(INDEX('Impression groupée'!$B$4:$B$103,MATCH(14,'Impression groupée'!$F$4:$F$103,0)),"")</f>
        <v/>
      </c>
    </row>
    <row r="185" ht="20" customHeight="1">
      <c r="A185" s="124" t="n"/>
      <c r="B185" s="125" t="n"/>
      <c r="C185" s="124" t="n"/>
      <c r="D185" s="126" t="n"/>
      <c r="E185" s="126" t="n"/>
      <c r="F185" s="126" t="n"/>
      <c r="G185" s="125" t="n"/>
      <c r="H185" s="108" t="inlineStr">
        <is>
          <t>Page : 1/1</t>
        </is>
      </c>
      <c r="I185" s="120" t="n"/>
      <c r="J185" s="121" t="n"/>
      <c r="L185" s="110" t="inlineStr">
        <is>
          <t>(N° interne = N° de la RFI)</t>
        </is>
      </c>
      <c r="M185" s="128" t="n"/>
    </row>
    <row r="186" ht="14" customHeight="1">
      <c r="L186" s="110" t="inlineStr">
        <is>
          <t>Corps d'état</t>
        </is>
      </c>
      <c r="M186" s="111" t="inlineStr">
        <is>
          <t>GENIE MECANIQUE</t>
        </is>
      </c>
    </row>
    <row r="187" ht="80" customHeight="1">
      <c r="A187" s="112" t="inlineStr">
        <is>
          <t>Projet : Développement des champs gaziers de TFT II contrat &amp; commissionning « réseau de collecte TFT sud off site –raccordement de vingt –quatre (24) puits producteur de gaz</t>
        </is>
      </c>
      <c r="B187" s="120" t="n"/>
      <c r="C187" s="120" t="n"/>
      <c r="D187" s="120" t="n"/>
      <c r="E187" s="121" t="n"/>
      <c r="F187" s="113">
        <f>"Demande d'inspection N° :"&amp;CHAR(10)&amp;$M$184</f>
        <v/>
      </c>
      <c r="G187" s="120" t="n"/>
      <c r="H187" s="120" t="n"/>
      <c r="I187" s="120" t="n"/>
      <c r="J187" s="121" t="n"/>
      <c r="L187" s="110" t="inlineStr">
        <is>
          <t>Demandée par</t>
        </is>
      </c>
      <c r="M187" s="111" t="inlineStr">
        <is>
          <t>KHOUBZI ABDELMOUNAIM</t>
        </is>
      </c>
    </row>
    <row r="188" ht="26" customHeight="1">
      <c r="A188" s="105">
        <f>"Corps d'état : "&amp;$M$186</f>
        <v/>
      </c>
      <c r="B188" s="120" t="n"/>
      <c r="C188" s="120" t="n"/>
      <c r="D188" s="120" t="n"/>
      <c r="E188" s="121" t="n"/>
      <c r="F188" s="105">
        <f>"Date : "&amp;IFERROR(RIGHT("0"&amp;DAY($M$196),2)&amp;"/"&amp;RIGHT("0"&amp;MONTH($M$196),2)&amp;"/"&amp;YEAR($M$196),"")</f>
        <v/>
      </c>
      <c r="G188" s="120" t="n"/>
      <c r="H188" s="121" t="n"/>
      <c r="I188" s="105">
        <f>"Heure : "&amp;$M$189</f>
        <v/>
      </c>
      <c r="J188" s="121" t="n"/>
      <c r="L188" s="110" t="inlineStr">
        <is>
          <t>Fonction</t>
        </is>
      </c>
      <c r="M188" s="111" t="inlineStr">
        <is>
          <t>INGENIEUR MECANIQUE</t>
        </is>
      </c>
    </row>
    <row r="189" ht="40" customHeight="1">
      <c r="A189" s="112">
        <f>"Demandée par :"&amp;CHAR(10)&amp;$M$187</f>
        <v/>
      </c>
      <c r="B189" s="120" t="n"/>
      <c r="C189" s="120" t="n"/>
      <c r="D189" s="120" t="n"/>
      <c r="E189" s="121" t="n"/>
      <c r="F189" s="112">
        <f>"Fonction :  "&amp;$M$188</f>
        <v/>
      </c>
      <c r="G189" s="120" t="n"/>
      <c r="H189" s="120" t="n"/>
      <c r="I189" s="120" t="n"/>
      <c r="J189" s="121" t="n"/>
      <c r="L189" s="110" t="inlineStr">
        <is>
          <t>Heure de la demande</t>
        </is>
      </c>
      <c r="M189" s="111" t="inlineStr">
        <is>
          <t>07:00</t>
        </is>
      </c>
    </row>
    <row r="190" ht="26" customHeight="1">
      <c r="A190" s="105">
        <f>"Tache réalisée : "&amp;IF(IF($M$194=0,"",INDEX(Registre!$T$2:$T$1999,$M$194)&amp;"")&lt;&gt;"",INDEX(Registre!$T$2:$T$1999,$M$194)&amp;"",IF($M$194=0,"",INDEX(Registre!$G$2:$G$1999,$M$194)&amp;""))</f>
        <v/>
      </c>
      <c r="B190" s="120" t="n"/>
      <c r="C190" s="120" t="n"/>
      <c r="D190" s="120" t="n"/>
      <c r="E190" s="120" t="n"/>
      <c r="F190" s="120" t="n"/>
      <c r="G190" s="120" t="n"/>
      <c r="H190" s="120" t="n"/>
      <c r="I190" s="120" t="n"/>
      <c r="J190" s="121" t="n"/>
      <c r="L190" s="110" t="inlineStr">
        <is>
          <t>Type d'inspection / Essai</t>
        </is>
      </c>
      <c r="M190" s="111" t="inlineStr">
        <is>
          <t>visuel</t>
        </is>
      </c>
    </row>
    <row r="191" ht="26" customHeight="1">
      <c r="A191" s="105">
        <f>"Localisation :  "&amp;IF($M$194=0,"",INDEX(Registre!$K$2:$K$1999,$M$194)&amp;"")&amp;IF(IF($M$194=0,"",INDEX(Registre!$L$2:$L$1999,$M$194)&amp;"")&lt;&gt;""," au "&amp;IF($M$194=0,"",INDEX(Registre!$L$2:$L$1999,$M$194)&amp;""),"")</f>
        <v/>
      </c>
      <c r="B191" s="120" t="n"/>
      <c r="C191" s="120" t="n"/>
      <c r="D191" s="120" t="n"/>
      <c r="E191" s="120" t="n"/>
      <c r="F191" s="120" t="n"/>
      <c r="G191" s="120" t="n"/>
      <c r="H191" s="120" t="n"/>
      <c r="I191" s="120" t="n"/>
      <c r="J191" s="121" t="n"/>
      <c r="L191" s="110" t="inlineStr">
        <is>
          <t>Heure prévue (si vide au Registre)</t>
        </is>
      </c>
      <c r="M191" s="111" t="inlineStr">
        <is>
          <t>08:00</t>
        </is>
      </c>
    </row>
    <row r="192" ht="26" customHeight="1">
      <c r="A192" s="105">
        <f>"Plans de référence :  "&amp;IF($M$194=0,"",INDEX(Registre!$F$2:$F$1999,$M$194)&amp;"")</f>
        <v/>
      </c>
      <c r="B192" s="120" t="n"/>
      <c r="C192" s="120" t="n"/>
      <c r="D192" s="120" t="n"/>
      <c r="E192" s="120" t="n"/>
      <c r="F192" s="120" t="n"/>
      <c r="G192" s="120" t="n"/>
      <c r="H192" s="120" t="n"/>
      <c r="I192" s="120" t="n"/>
      <c r="J192" s="121" t="n"/>
      <c r="L192" s="110" t="inlineStr">
        <is>
          <t>Heure de réception (= heure du haut)</t>
        </is>
      </c>
      <c r="M192" s="111">
        <f>$M$189</f>
        <v/>
      </c>
    </row>
    <row r="193" ht="26" customHeight="1">
      <c r="A193" s="105">
        <f>"Type d'inspection / Essai : "&amp;$M$190</f>
        <v/>
      </c>
      <c r="B193" s="120" t="n"/>
      <c r="C193" s="120" t="n"/>
      <c r="D193" s="120" t="n"/>
      <c r="E193" s="120" t="n"/>
      <c r="F193" s="120" t="n"/>
      <c r="G193" s="120" t="n"/>
      <c r="H193" s="120" t="n"/>
      <c r="I193" s="120" t="n"/>
      <c r="J193" s="121" t="n"/>
    </row>
    <row r="194" ht="50" customHeight="1">
      <c r="A194" s="112">
        <f>"Date prévue : "&amp;IFERROR(RIGHT("0"&amp;DAY($M$196),2)&amp;"/"&amp;RIGHT("0"&amp;MONTH($M$196),2)&amp;"/"&amp;YEAR($M$196),"")</f>
        <v/>
      </c>
      <c r="B194" s="120" t="n"/>
      <c r="C194" s="120" t="n"/>
      <c r="D194" s="120" t="n"/>
      <c r="E194" s="121" t="n"/>
      <c r="F194" s="112">
        <f>"Heure : "&amp;IF(IF($M$194=0,"",INDEX(Registre!$S$2:$S$1999,$M$194)&amp;"")&lt;&gt;"",IF($M$194=0,"",INDEX(Registre!$S$2:$S$1999,$M$194)&amp;""),$M$191)</f>
        <v/>
      </c>
      <c r="G194" s="120" t="n"/>
      <c r="H194" s="120" t="n"/>
      <c r="I194" s="120" t="n"/>
      <c r="J194" s="121" t="n"/>
      <c r="L194" s="114" t="inlineStr">
        <is>
          <t>Calcul – ligne Registre</t>
        </is>
      </c>
      <c r="M194" s="115">
        <f>IFERROR(MATCH($M$184,Registre!$B$2:$B$1999,0),0)</f>
        <v/>
      </c>
    </row>
    <row r="195" ht="300" customHeight="1">
      <c r="A195" s="112" t="inlineStr">
        <is>
          <t>Remarque :</t>
        </is>
      </c>
      <c r="B195" s="120" t="n"/>
      <c r="C195" s="120" t="n"/>
      <c r="D195" s="120" t="n"/>
      <c r="E195" s="120" t="n"/>
      <c r="F195" s="120" t="n"/>
      <c r="G195" s="120" t="n"/>
      <c r="H195" s="120" t="n"/>
      <c r="I195" s="120" t="n"/>
      <c r="J195" s="121" t="n"/>
      <c r="L195" s="114" t="inlineStr">
        <is>
          <t>Calcul – date RFI (Registre)</t>
        </is>
      </c>
      <c r="M195" s="116">
        <f>IF($M$194=0,"",INDEX(Registre!$D$2:$D$1999,$M$194))</f>
        <v/>
      </c>
    </row>
    <row r="196" ht="90" customHeight="1">
      <c r="A196" s="112" t="inlineStr">
        <is>
          <t>Demande reçue par :</t>
        </is>
      </c>
      <c r="B196" s="120" t="n"/>
      <c r="C196" s="120" t="n"/>
      <c r="D196" s="120" t="n"/>
      <c r="E196" s="121" t="n"/>
      <c r="F196" s="112">
        <f>"Le : "&amp;IFERROR(RIGHT("0"&amp;DAY($M$196),2)&amp;"/"&amp;RIGHT("0"&amp;MONTH($M$196),2)&amp;"/"&amp;YEAR($M$196),"")</f>
        <v/>
      </c>
      <c r="G196" s="120" t="n"/>
      <c r="H196" s="121" t="n"/>
      <c r="I196" s="112">
        <f>"Heure : "&amp;$M$192</f>
        <v/>
      </c>
      <c r="J196" s="121" t="n"/>
      <c r="L196" s="114" t="inlineStr">
        <is>
          <t>Calcul – date demande interne (veille)</t>
        </is>
      </c>
      <c r="M196" s="116">
        <f>IF(ISNUMBER($M$195),$M$195-1,"")</f>
        <v/>
      </c>
    </row>
    <row r="197" ht="20" customHeight="1">
      <c r="A197" s="105" t="n"/>
      <c r="B197" s="118" t="n"/>
      <c r="C197" s="107" t="inlineStr">
        <is>
          <t>DEMANDE D'INSPECTION</t>
        </is>
      </c>
      <c r="D197" s="119" t="n"/>
      <c r="E197" s="119" t="n"/>
      <c r="F197" s="119" t="n"/>
      <c r="G197" s="118" t="n"/>
      <c r="H197" s="108" t="inlineStr">
        <is>
          <t>DIN-SMG-CQ-84</t>
        </is>
      </c>
      <c r="I197" s="120" t="n"/>
      <c r="J197" s="121" t="n"/>
      <c r="L197" s="109" t="inlineStr">
        <is>
          <t>SAISIE (non imprimé)</t>
        </is>
      </c>
    </row>
    <row r="198" ht="20" customHeight="1">
      <c r="A198" s="122" t="n"/>
      <c r="B198" s="123" t="n"/>
      <c r="C198" s="122" t="n"/>
      <c r="G198" s="123" t="n"/>
      <c r="H198" s="108" t="inlineStr">
        <is>
          <t>Date : 26/10/20</t>
        </is>
      </c>
      <c r="I198" s="120" t="n"/>
      <c r="J198" s="121" t="n"/>
      <c r="L198" s="110" t="inlineStr">
        <is>
          <t>RFI (repris de la feuille RFI)</t>
        </is>
      </c>
      <c r="M198" s="127">
        <f>IFERROR(INDEX('Impression groupée'!$B$4:$B$103,MATCH(15,'Impression groupée'!$F$4:$F$103,0)),"")</f>
        <v/>
      </c>
    </row>
    <row r="199" ht="20" customHeight="1">
      <c r="A199" s="124" t="n"/>
      <c r="B199" s="125" t="n"/>
      <c r="C199" s="124" t="n"/>
      <c r="D199" s="126" t="n"/>
      <c r="E199" s="126" t="n"/>
      <c r="F199" s="126" t="n"/>
      <c r="G199" s="125" t="n"/>
      <c r="H199" s="108" t="inlineStr">
        <is>
          <t>Page : 1/1</t>
        </is>
      </c>
      <c r="I199" s="120" t="n"/>
      <c r="J199" s="121" t="n"/>
      <c r="L199" s="110" t="inlineStr">
        <is>
          <t>(N° interne = N° de la RFI)</t>
        </is>
      </c>
      <c r="M199" s="128" t="n"/>
    </row>
    <row r="200" ht="14" customHeight="1">
      <c r="L200" s="110" t="inlineStr">
        <is>
          <t>Corps d'état</t>
        </is>
      </c>
      <c r="M200" s="111" t="inlineStr">
        <is>
          <t>GENIE MECANIQUE</t>
        </is>
      </c>
    </row>
    <row r="201" ht="80" customHeight="1">
      <c r="A201" s="112" t="inlineStr">
        <is>
          <t>Projet : Développement des champs gaziers de TFT II contrat &amp; commissionning « réseau de collecte TFT sud off site –raccordement de vingt –quatre (24) puits producteur de gaz</t>
        </is>
      </c>
      <c r="B201" s="120" t="n"/>
      <c r="C201" s="120" t="n"/>
      <c r="D201" s="120" t="n"/>
      <c r="E201" s="121" t="n"/>
      <c r="F201" s="113">
        <f>"Demande d'inspection N° :"&amp;CHAR(10)&amp;$M$198</f>
        <v/>
      </c>
      <c r="G201" s="120" t="n"/>
      <c r="H201" s="120" t="n"/>
      <c r="I201" s="120" t="n"/>
      <c r="J201" s="121" t="n"/>
      <c r="L201" s="110" t="inlineStr">
        <is>
          <t>Demandée par</t>
        </is>
      </c>
      <c r="M201" s="111" t="inlineStr">
        <is>
          <t>KHOUBZI ABDELMOUNAIM</t>
        </is>
      </c>
    </row>
    <row r="202" ht="26" customHeight="1">
      <c r="A202" s="105">
        <f>"Corps d'état : "&amp;$M$200</f>
        <v/>
      </c>
      <c r="B202" s="120" t="n"/>
      <c r="C202" s="120" t="n"/>
      <c r="D202" s="120" t="n"/>
      <c r="E202" s="121" t="n"/>
      <c r="F202" s="105">
        <f>"Date : "&amp;IFERROR(RIGHT("0"&amp;DAY($M$210),2)&amp;"/"&amp;RIGHT("0"&amp;MONTH($M$210),2)&amp;"/"&amp;YEAR($M$210),"")</f>
        <v/>
      </c>
      <c r="G202" s="120" t="n"/>
      <c r="H202" s="121" t="n"/>
      <c r="I202" s="105">
        <f>"Heure : "&amp;$M$203</f>
        <v/>
      </c>
      <c r="J202" s="121" t="n"/>
      <c r="L202" s="110" t="inlineStr">
        <is>
          <t>Fonction</t>
        </is>
      </c>
      <c r="M202" s="111" t="inlineStr">
        <is>
          <t>INGENIEUR MECANIQUE</t>
        </is>
      </c>
    </row>
    <row r="203" ht="40" customHeight="1">
      <c r="A203" s="112">
        <f>"Demandée par :"&amp;CHAR(10)&amp;$M$201</f>
        <v/>
      </c>
      <c r="B203" s="120" t="n"/>
      <c r="C203" s="120" t="n"/>
      <c r="D203" s="120" t="n"/>
      <c r="E203" s="121" t="n"/>
      <c r="F203" s="112">
        <f>"Fonction :  "&amp;$M$202</f>
        <v/>
      </c>
      <c r="G203" s="120" t="n"/>
      <c r="H203" s="120" t="n"/>
      <c r="I203" s="120" t="n"/>
      <c r="J203" s="121" t="n"/>
      <c r="L203" s="110" t="inlineStr">
        <is>
          <t>Heure de la demande</t>
        </is>
      </c>
      <c r="M203" s="111" t="inlineStr">
        <is>
          <t>07:00</t>
        </is>
      </c>
    </row>
    <row r="204" ht="26" customHeight="1">
      <c r="A204" s="105">
        <f>"Tache réalisée : "&amp;IF(IF($M$208=0,"",INDEX(Registre!$T$2:$T$1999,$M$208)&amp;"")&lt;&gt;"",INDEX(Registre!$T$2:$T$1999,$M$208)&amp;"",IF($M$208=0,"",INDEX(Registre!$G$2:$G$1999,$M$208)&amp;""))</f>
        <v/>
      </c>
      <c r="B204" s="120" t="n"/>
      <c r="C204" s="120" t="n"/>
      <c r="D204" s="120" t="n"/>
      <c r="E204" s="120" t="n"/>
      <c r="F204" s="120" t="n"/>
      <c r="G204" s="120" t="n"/>
      <c r="H204" s="120" t="n"/>
      <c r="I204" s="120" t="n"/>
      <c r="J204" s="121" t="n"/>
      <c r="L204" s="110" t="inlineStr">
        <is>
          <t>Type d'inspection / Essai</t>
        </is>
      </c>
      <c r="M204" s="111" t="inlineStr">
        <is>
          <t>visuel</t>
        </is>
      </c>
    </row>
    <row r="205" ht="26" customHeight="1">
      <c r="A205" s="105">
        <f>"Localisation :  "&amp;IF($M$208=0,"",INDEX(Registre!$K$2:$K$1999,$M$208)&amp;"")&amp;IF(IF($M$208=0,"",INDEX(Registre!$L$2:$L$1999,$M$208)&amp;"")&lt;&gt;""," au "&amp;IF($M$208=0,"",INDEX(Registre!$L$2:$L$1999,$M$208)&amp;""),"")</f>
        <v/>
      </c>
      <c r="B205" s="120" t="n"/>
      <c r="C205" s="120" t="n"/>
      <c r="D205" s="120" t="n"/>
      <c r="E205" s="120" t="n"/>
      <c r="F205" s="120" t="n"/>
      <c r="G205" s="120" t="n"/>
      <c r="H205" s="120" t="n"/>
      <c r="I205" s="120" t="n"/>
      <c r="J205" s="121" t="n"/>
      <c r="L205" s="110" t="inlineStr">
        <is>
          <t>Heure prévue (si vide au Registre)</t>
        </is>
      </c>
      <c r="M205" s="111" t="inlineStr">
        <is>
          <t>08:00</t>
        </is>
      </c>
    </row>
    <row r="206" ht="26" customHeight="1">
      <c r="A206" s="105">
        <f>"Plans de référence :  "&amp;IF($M$208=0,"",INDEX(Registre!$F$2:$F$1999,$M$208)&amp;"")</f>
        <v/>
      </c>
      <c r="B206" s="120" t="n"/>
      <c r="C206" s="120" t="n"/>
      <c r="D206" s="120" t="n"/>
      <c r="E206" s="120" t="n"/>
      <c r="F206" s="120" t="n"/>
      <c r="G206" s="120" t="n"/>
      <c r="H206" s="120" t="n"/>
      <c r="I206" s="120" t="n"/>
      <c r="J206" s="121" t="n"/>
      <c r="L206" s="110" t="inlineStr">
        <is>
          <t>Heure de réception (= heure du haut)</t>
        </is>
      </c>
      <c r="M206" s="111">
        <f>$M$203</f>
        <v/>
      </c>
    </row>
    <row r="207" ht="26" customHeight="1">
      <c r="A207" s="105">
        <f>"Type d'inspection / Essai : "&amp;$M$204</f>
        <v/>
      </c>
      <c r="B207" s="120" t="n"/>
      <c r="C207" s="120" t="n"/>
      <c r="D207" s="120" t="n"/>
      <c r="E207" s="120" t="n"/>
      <c r="F207" s="120" t="n"/>
      <c r="G207" s="120" t="n"/>
      <c r="H207" s="120" t="n"/>
      <c r="I207" s="120" t="n"/>
      <c r="J207" s="121" t="n"/>
    </row>
    <row r="208" ht="50" customHeight="1">
      <c r="A208" s="112">
        <f>"Date prévue : "&amp;IFERROR(RIGHT("0"&amp;DAY($M$210),2)&amp;"/"&amp;RIGHT("0"&amp;MONTH($M$210),2)&amp;"/"&amp;YEAR($M$210),"")</f>
        <v/>
      </c>
      <c r="B208" s="120" t="n"/>
      <c r="C208" s="120" t="n"/>
      <c r="D208" s="120" t="n"/>
      <c r="E208" s="121" t="n"/>
      <c r="F208" s="112">
        <f>"Heure : "&amp;IF(IF($M$208=0,"",INDEX(Registre!$S$2:$S$1999,$M$208)&amp;"")&lt;&gt;"",IF($M$208=0,"",INDEX(Registre!$S$2:$S$1999,$M$208)&amp;""),$M$205)</f>
        <v/>
      </c>
      <c r="G208" s="120" t="n"/>
      <c r="H208" s="120" t="n"/>
      <c r="I208" s="120" t="n"/>
      <c r="J208" s="121" t="n"/>
      <c r="L208" s="114" t="inlineStr">
        <is>
          <t>Calcul – ligne Registre</t>
        </is>
      </c>
      <c r="M208" s="115">
        <f>IFERROR(MATCH($M$198,Registre!$B$2:$B$1999,0),0)</f>
        <v/>
      </c>
    </row>
    <row r="209" ht="300" customHeight="1">
      <c r="A209" s="112" t="inlineStr">
        <is>
          <t>Remarque :</t>
        </is>
      </c>
      <c r="B209" s="120" t="n"/>
      <c r="C209" s="120" t="n"/>
      <c r="D209" s="120" t="n"/>
      <c r="E209" s="120" t="n"/>
      <c r="F209" s="120" t="n"/>
      <c r="G209" s="120" t="n"/>
      <c r="H209" s="120" t="n"/>
      <c r="I209" s="120" t="n"/>
      <c r="J209" s="121" t="n"/>
      <c r="L209" s="114" t="inlineStr">
        <is>
          <t>Calcul – date RFI (Registre)</t>
        </is>
      </c>
      <c r="M209" s="116">
        <f>IF($M$208=0,"",INDEX(Registre!$D$2:$D$1999,$M$208))</f>
        <v/>
      </c>
    </row>
    <row r="210" ht="90" customHeight="1">
      <c r="A210" s="112" t="inlineStr">
        <is>
          <t>Demande reçue par :</t>
        </is>
      </c>
      <c r="B210" s="120" t="n"/>
      <c r="C210" s="120" t="n"/>
      <c r="D210" s="120" t="n"/>
      <c r="E210" s="121" t="n"/>
      <c r="F210" s="112">
        <f>"Le : "&amp;IFERROR(RIGHT("0"&amp;DAY($M$210),2)&amp;"/"&amp;RIGHT("0"&amp;MONTH($M$210),2)&amp;"/"&amp;YEAR($M$210),"")</f>
        <v/>
      </c>
      <c r="G210" s="120" t="n"/>
      <c r="H210" s="121" t="n"/>
      <c r="I210" s="112">
        <f>"Heure : "&amp;$M$206</f>
        <v/>
      </c>
      <c r="J210" s="121" t="n"/>
      <c r="L210" s="114" t="inlineStr">
        <is>
          <t>Calcul – date demande interne (veille)</t>
        </is>
      </c>
      <c r="M210" s="116">
        <f>IF(ISNUMBER($M$209),$M$209-1,"")</f>
        <v/>
      </c>
    </row>
    <row r="211" ht="20" customHeight="1">
      <c r="A211" s="105" t="n"/>
      <c r="B211" s="118" t="n"/>
      <c r="C211" s="107" t="inlineStr">
        <is>
          <t>DEMANDE D'INSPECTION</t>
        </is>
      </c>
      <c r="D211" s="119" t="n"/>
      <c r="E211" s="119" t="n"/>
      <c r="F211" s="119" t="n"/>
      <c r="G211" s="118" t="n"/>
      <c r="H211" s="108" t="inlineStr">
        <is>
          <t>DIN-SMG-CQ-84</t>
        </is>
      </c>
      <c r="I211" s="120" t="n"/>
      <c r="J211" s="121" t="n"/>
      <c r="L211" s="109" t="inlineStr">
        <is>
          <t>SAISIE (non imprimé)</t>
        </is>
      </c>
    </row>
    <row r="212" ht="20" customHeight="1">
      <c r="A212" s="122" t="n"/>
      <c r="B212" s="123" t="n"/>
      <c r="C212" s="122" t="n"/>
      <c r="G212" s="123" t="n"/>
      <c r="H212" s="108" t="inlineStr">
        <is>
          <t>Date : 26/10/20</t>
        </is>
      </c>
      <c r="I212" s="120" t="n"/>
      <c r="J212" s="121" t="n"/>
      <c r="L212" s="110" t="inlineStr">
        <is>
          <t>RFI (repris de la feuille RFI)</t>
        </is>
      </c>
      <c r="M212" s="127">
        <f>IFERROR(INDEX('Impression groupée'!$B$4:$B$103,MATCH(16,'Impression groupée'!$F$4:$F$103,0)),"")</f>
        <v/>
      </c>
    </row>
    <row r="213" ht="20" customHeight="1">
      <c r="A213" s="124" t="n"/>
      <c r="B213" s="125" t="n"/>
      <c r="C213" s="124" t="n"/>
      <c r="D213" s="126" t="n"/>
      <c r="E213" s="126" t="n"/>
      <c r="F213" s="126" t="n"/>
      <c r="G213" s="125" t="n"/>
      <c r="H213" s="108" t="inlineStr">
        <is>
          <t>Page : 1/1</t>
        </is>
      </c>
      <c r="I213" s="120" t="n"/>
      <c r="J213" s="121" t="n"/>
      <c r="L213" s="110" t="inlineStr">
        <is>
          <t>(N° interne = N° de la RFI)</t>
        </is>
      </c>
      <c r="M213" s="128" t="n"/>
    </row>
    <row r="214" ht="14" customHeight="1">
      <c r="L214" s="110" t="inlineStr">
        <is>
          <t>Corps d'état</t>
        </is>
      </c>
      <c r="M214" s="111" t="inlineStr">
        <is>
          <t>GENIE MECANIQUE</t>
        </is>
      </c>
    </row>
    <row r="215" ht="80" customHeight="1">
      <c r="A215" s="112" t="inlineStr">
        <is>
          <t>Projet : Développement des champs gaziers de TFT II contrat &amp; commissionning « réseau de collecte TFT sud off site –raccordement de vingt –quatre (24) puits producteur de gaz</t>
        </is>
      </c>
      <c r="B215" s="120" t="n"/>
      <c r="C215" s="120" t="n"/>
      <c r="D215" s="120" t="n"/>
      <c r="E215" s="121" t="n"/>
      <c r="F215" s="113">
        <f>"Demande d'inspection N° :"&amp;CHAR(10)&amp;$M$212</f>
        <v/>
      </c>
      <c r="G215" s="120" t="n"/>
      <c r="H215" s="120" t="n"/>
      <c r="I215" s="120" t="n"/>
      <c r="J215" s="121" t="n"/>
      <c r="L215" s="110" t="inlineStr">
        <is>
          <t>Demandée par</t>
        </is>
      </c>
      <c r="M215" s="111" t="inlineStr">
        <is>
          <t>KHOUBZI ABDELMOUNAIM</t>
        </is>
      </c>
    </row>
    <row r="216" ht="26" customHeight="1">
      <c r="A216" s="105">
        <f>"Corps d'état : "&amp;$M$214</f>
        <v/>
      </c>
      <c r="B216" s="120" t="n"/>
      <c r="C216" s="120" t="n"/>
      <c r="D216" s="120" t="n"/>
      <c r="E216" s="121" t="n"/>
      <c r="F216" s="105">
        <f>"Date : "&amp;IFERROR(RIGHT("0"&amp;DAY($M$224),2)&amp;"/"&amp;RIGHT("0"&amp;MONTH($M$224),2)&amp;"/"&amp;YEAR($M$224),"")</f>
        <v/>
      </c>
      <c r="G216" s="120" t="n"/>
      <c r="H216" s="121" t="n"/>
      <c r="I216" s="105">
        <f>"Heure : "&amp;$M$217</f>
        <v/>
      </c>
      <c r="J216" s="121" t="n"/>
      <c r="L216" s="110" t="inlineStr">
        <is>
          <t>Fonction</t>
        </is>
      </c>
      <c r="M216" s="111" t="inlineStr">
        <is>
          <t>INGENIEUR MECANIQUE</t>
        </is>
      </c>
    </row>
    <row r="217" ht="40" customHeight="1">
      <c r="A217" s="112">
        <f>"Demandée par :"&amp;CHAR(10)&amp;$M$215</f>
        <v/>
      </c>
      <c r="B217" s="120" t="n"/>
      <c r="C217" s="120" t="n"/>
      <c r="D217" s="120" t="n"/>
      <c r="E217" s="121" t="n"/>
      <c r="F217" s="112">
        <f>"Fonction :  "&amp;$M$216</f>
        <v/>
      </c>
      <c r="G217" s="120" t="n"/>
      <c r="H217" s="120" t="n"/>
      <c r="I217" s="120" t="n"/>
      <c r="J217" s="121" t="n"/>
      <c r="L217" s="110" t="inlineStr">
        <is>
          <t>Heure de la demande</t>
        </is>
      </c>
      <c r="M217" s="111" t="inlineStr">
        <is>
          <t>07:00</t>
        </is>
      </c>
    </row>
    <row r="218" ht="26" customHeight="1">
      <c r="A218" s="105">
        <f>"Tache réalisée : "&amp;IF(IF($M$222=0,"",INDEX(Registre!$T$2:$T$1999,$M$222)&amp;"")&lt;&gt;"",INDEX(Registre!$T$2:$T$1999,$M$222)&amp;"",IF($M$222=0,"",INDEX(Registre!$G$2:$G$1999,$M$222)&amp;""))</f>
        <v/>
      </c>
      <c r="B218" s="120" t="n"/>
      <c r="C218" s="120" t="n"/>
      <c r="D218" s="120" t="n"/>
      <c r="E218" s="120" t="n"/>
      <c r="F218" s="120" t="n"/>
      <c r="G218" s="120" t="n"/>
      <c r="H218" s="120" t="n"/>
      <c r="I218" s="120" t="n"/>
      <c r="J218" s="121" t="n"/>
      <c r="L218" s="110" t="inlineStr">
        <is>
          <t>Type d'inspection / Essai</t>
        </is>
      </c>
      <c r="M218" s="111" t="inlineStr">
        <is>
          <t>visuel</t>
        </is>
      </c>
    </row>
    <row r="219" ht="26" customHeight="1">
      <c r="A219" s="105">
        <f>"Localisation :  "&amp;IF($M$222=0,"",INDEX(Registre!$K$2:$K$1999,$M$222)&amp;"")&amp;IF(IF($M$222=0,"",INDEX(Registre!$L$2:$L$1999,$M$222)&amp;"")&lt;&gt;""," au "&amp;IF($M$222=0,"",INDEX(Registre!$L$2:$L$1999,$M$222)&amp;""),"")</f>
        <v/>
      </c>
      <c r="B219" s="120" t="n"/>
      <c r="C219" s="120" t="n"/>
      <c r="D219" s="120" t="n"/>
      <c r="E219" s="120" t="n"/>
      <c r="F219" s="120" t="n"/>
      <c r="G219" s="120" t="n"/>
      <c r="H219" s="120" t="n"/>
      <c r="I219" s="120" t="n"/>
      <c r="J219" s="121" t="n"/>
      <c r="L219" s="110" t="inlineStr">
        <is>
          <t>Heure prévue (si vide au Registre)</t>
        </is>
      </c>
      <c r="M219" s="111" t="inlineStr">
        <is>
          <t>08:00</t>
        </is>
      </c>
    </row>
    <row r="220" ht="26" customHeight="1">
      <c r="A220" s="105">
        <f>"Plans de référence :  "&amp;IF($M$222=0,"",INDEX(Registre!$F$2:$F$1999,$M$222)&amp;"")</f>
        <v/>
      </c>
      <c r="B220" s="120" t="n"/>
      <c r="C220" s="120" t="n"/>
      <c r="D220" s="120" t="n"/>
      <c r="E220" s="120" t="n"/>
      <c r="F220" s="120" t="n"/>
      <c r="G220" s="120" t="n"/>
      <c r="H220" s="120" t="n"/>
      <c r="I220" s="120" t="n"/>
      <c r="J220" s="121" t="n"/>
      <c r="L220" s="110" t="inlineStr">
        <is>
          <t>Heure de réception (= heure du haut)</t>
        </is>
      </c>
      <c r="M220" s="111">
        <f>$M$217</f>
        <v/>
      </c>
    </row>
    <row r="221" ht="26" customHeight="1">
      <c r="A221" s="105">
        <f>"Type d'inspection / Essai : "&amp;$M$218</f>
        <v/>
      </c>
      <c r="B221" s="120" t="n"/>
      <c r="C221" s="120" t="n"/>
      <c r="D221" s="120" t="n"/>
      <c r="E221" s="120" t="n"/>
      <c r="F221" s="120" t="n"/>
      <c r="G221" s="120" t="n"/>
      <c r="H221" s="120" t="n"/>
      <c r="I221" s="120" t="n"/>
      <c r="J221" s="121" t="n"/>
    </row>
    <row r="222" ht="50" customHeight="1">
      <c r="A222" s="112">
        <f>"Date prévue : "&amp;IFERROR(RIGHT("0"&amp;DAY($M$224),2)&amp;"/"&amp;RIGHT("0"&amp;MONTH($M$224),2)&amp;"/"&amp;YEAR($M$224),"")</f>
        <v/>
      </c>
      <c r="B222" s="120" t="n"/>
      <c r="C222" s="120" t="n"/>
      <c r="D222" s="120" t="n"/>
      <c r="E222" s="121" t="n"/>
      <c r="F222" s="112">
        <f>"Heure : "&amp;IF(IF($M$222=0,"",INDEX(Registre!$S$2:$S$1999,$M$222)&amp;"")&lt;&gt;"",IF($M$222=0,"",INDEX(Registre!$S$2:$S$1999,$M$222)&amp;""),$M$219)</f>
        <v/>
      </c>
      <c r="G222" s="120" t="n"/>
      <c r="H222" s="120" t="n"/>
      <c r="I222" s="120" t="n"/>
      <c r="J222" s="121" t="n"/>
      <c r="L222" s="114" t="inlineStr">
        <is>
          <t>Calcul – ligne Registre</t>
        </is>
      </c>
      <c r="M222" s="115">
        <f>IFERROR(MATCH($M$212,Registre!$B$2:$B$1999,0),0)</f>
        <v/>
      </c>
    </row>
    <row r="223" ht="300" customHeight="1">
      <c r="A223" s="112" t="inlineStr">
        <is>
          <t>Remarque :</t>
        </is>
      </c>
      <c r="B223" s="120" t="n"/>
      <c r="C223" s="120" t="n"/>
      <c r="D223" s="120" t="n"/>
      <c r="E223" s="120" t="n"/>
      <c r="F223" s="120" t="n"/>
      <c r="G223" s="120" t="n"/>
      <c r="H223" s="120" t="n"/>
      <c r="I223" s="120" t="n"/>
      <c r="J223" s="121" t="n"/>
      <c r="L223" s="114" t="inlineStr">
        <is>
          <t>Calcul – date RFI (Registre)</t>
        </is>
      </c>
      <c r="M223" s="116">
        <f>IF($M$222=0,"",INDEX(Registre!$D$2:$D$1999,$M$222))</f>
        <v/>
      </c>
    </row>
    <row r="224" ht="90" customHeight="1">
      <c r="A224" s="112" t="inlineStr">
        <is>
          <t>Demande reçue par :</t>
        </is>
      </c>
      <c r="B224" s="120" t="n"/>
      <c r="C224" s="120" t="n"/>
      <c r="D224" s="120" t="n"/>
      <c r="E224" s="121" t="n"/>
      <c r="F224" s="112">
        <f>"Le : "&amp;IFERROR(RIGHT("0"&amp;DAY($M$224),2)&amp;"/"&amp;RIGHT("0"&amp;MONTH($M$224),2)&amp;"/"&amp;YEAR($M$224),"")</f>
        <v/>
      </c>
      <c r="G224" s="120" t="n"/>
      <c r="H224" s="121" t="n"/>
      <c r="I224" s="112">
        <f>"Heure : "&amp;$M$220</f>
        <v/>
      </c>
      <c r="J224" s="121" t="n"/>
      <c r="L224" s="114" t="inlineStr">
        <is>
          <t>Calcul – date demande interne (veille)</t>
        </is>
      </c>
      <c r="M224" s="116">
        <f>IF(ISNUMBER($M$223),$M$223-1,"")</f>
        <v/>
      </c>
    </row>
    <row r="225" ht="20" customHeight="1">
      <c r="A225" s="105" t="n"/>
      <c r="B225" s="118" t="n"/>
      <c r="C225" s="107" t="inlineStr">
        <is>
          <t>DEMANDE D'INSPECTION</t>
        </is>
      </c>
      <c r="D225" s="119" t="n"/>
      <c r="E225" s="119" t="n"/>
      <c r="F225" s="119" t="n"/>
      <c r="G225" s="118" t="n"/>
      <c r="H225" s="108" t="inlineStr">
        <is>
          <t>DIN-SMG-CQ-84</t>
        </is>
      </c>
      <c r="I225" s="120" t="n"/>
      <c r="J225" s="121" t="n"/>
      <c r="L225" s="109" t="inlineStr">
        <is>
          <t>SAISIE (non imprimé)</t>
        </is>
      </c>
    </row>
    <row r="226" ht="20" customHeight="1">
      <c r="A226" s="122" t="n"/>
      <c r="B226" s="123" t="n"/>
      <c r="C226" s="122" t="n"/>
      <c r="G226" s="123" t="n"/>
      <c r="H226" s="108" t="inlineStr">
        <is>
          <t>Date : 26/10/20</t>
        </is>
      </c>
      <c r="I226" s="120" t="n"/>
      <c r="J226" s="121" t="n"/>
      <c r="L226" s="110" t="inlineStr">
        <is>
          <t>RFI (repris de la feuille RFI)</t>
        </is>
      </c>
      <c r="M226" s="127">
        <f>IFERROR(INDEX('Impression groupée'!$B$4:$B$103,MATCH(17,'Impression groupée'!$F$4:$F$103,0)),"")</f>
        <v/>
      </c>
    </row>
    <row r="227" ht="20" customHeight="1">
      <c r="A227" s="124" t="n"/>
      <c r="B227" s="125" t="n"/>
      <c r="C227" s="124" t="n"/>
      <c r="D227" s="126" t="n"/>
      <c r="E227" s="126" t="n"/>
      <c r="F227" s="126" t="n"/>
      <c r="G227" s="125" t="n"/>
      <c r="H227" s="108" t="inlineStr">
        <is>
          <t>Page : 1/1</t>
        </is>
      </c>
      <c r="I227" s="120" t="n"/>
      <c r="J227" s="121" t="n"/>
      <c r="L227" s="110" t="inlineStr">
        <is>
          <t>(N° interne = N° de la RFI)</t>
        </is>
      </c>
      <c r="M227" s="128" t="n"/>
    </row>
    <row r="228" ht="14" customHeight="1">
      <c r="L228" s="110" t="inlineStr">
        <is>
          <t>Corps d'état</t>
        </is>
      </c>
      <c r="M228" s="111" t="inlineStr">
        <is>
          <t>GENIE MECANIQUE</t>
        </is>
      </c>
    </row>
    <row r="229" ht="80" customHeight="1">
      <c r="A229" s="112" t="inlineStr">
        <is>
          <t>Projet : Développement des champs gaziers de TFT II contrat &amp; commissionning « réseau de collecte TFT sud off site –raccordement de vingt –quatre (24) puits producteur de gaz</t>
        </is>
      </c>
      <c r="B229" s="120" t="n"/>
      <c r="C229" s="120" t="n"/>
      <c r="D229" s="120" t="n"/>
      <c r="E229" s="121" t="n"/>
      <c r="F229" s="113">
        <f>"Demande d'inspection N° :"&amp;CHAR(10)&amp;$M$226</f>
        <v/>
      </c>
      <c r="G229" s="120" t="n"/>
      <c r="H229" s="120" t="n"/>
      <c r="I229" s="120" t="n"/>
      <c r="J229" s="121" t="n"/>
      <c r="L229" s="110" t="inlineStr">
        <is>
          <t>Demandée par</t>
        </is>
      </c>
      <c r="M229" s="111" t="inlineStr">
        <is>
          <t>KHOUBZI ABDELMOUNAIM</t>
        </is>
      </c>
    </row>
    <row r="230" ht="26" customHeight="1">
      <c r="A230" s="105">
        <f>"Corps d'état : "&amp;$M$228</f>
        <v/>
      </c>
      <c r="B230" s="120" t="n"/>
      <c r="C230" s="120" t="n"/>
      <c r="D230" s="120" t="n"/>
      <c r="E230" s="121" t="n"/>
      <c r="F230" s="105">
        <f>"Date : "&amp;IFERROR(RIGHT("0"&amp;DAY($M$238),2)&amp;"/"&amp;RIGHT("0"&amp;MONTH($M$238),2)&amp;"/"&amp;YEAR($M$238),"")</f>
        <v/>
      </c>
      <c r="G230" s="120" t="n"/>
      <c r="H230" s="121" t="n"/>
      <c r="I230" s="105">
        <f>"Heure : "&amp;$M$231</f>
        <v/>
      </c>
      <c r="J230" s="121" t="n"/>
      <c r="L230" s="110" t="inlineStr">
        <is>
          <t>Fonction</t>
        </is>
      </c>
      <c r="M230" s="111" t="inlineStr">
        <is>
          <t>INGENIEUR MECANIQUE</t>
        </is>
      </c>
    </row>
    <row r="231" ht="40" customHeight="1">
      <c r="A231" s="112">
        <f>"Demandée par :"&amp;CHAR(10)&amp;$M$229</f>
        <v/>
      </c>
      <c r="B231" s="120" t="n"/>
      <c r="C231" s="120" t="n"/>
      <c r="D231" s="120" t="n"/>
      <c r="E231" s="121" t="n"/>
      <c r="F231" s="112">
        <f>"Fonction :  "&amp;$M$230</f>
        <v/>
      </c>
      <c r="G231" s="120" t="n"/>
      <c r="H231" s="120" t="n"/>
      <c r="I231" s="120" t="n"/>
      <c r="J231" s="121" t="n"/>
      <c r="L231" s="110" t="inlineStr">
        <is>
          <t>Heure de la demande</t>
        </is>
      </c>
      <c r="M231" s="111" t="inlineStr">
        <is>
          <t>07:00</t>
        </is>
      </c>
    </row>
    <row r="232" ht="26" customHeight="1">
      <c r="A232" s="105">
        <f>"Tache réalisée : "&amp;IF(IF($M$236=0,"",INDEX(Registre!$T$2:$T$1999,$M$236)&amp;"")&lt;&gt;"",INDEX(Registre!$T$2:$T$1999,$M$236)&amp;"",IF($M$236=0,"",INDEX(Registre!$G$2:$G$1999,$M$236)&amp;""))</f>
        <v/>
      </c>
      <c r="B232" s="120" t="n"/>
      <c r="C232" s="120" t="n"/>
      <c r="D232" s="120" t="n"/>
      <c r="E232" s="120" t="n"/>
      <c r="F232" s="120" t="n"/>
      <c r="G232" s="120" t="n"/>
      <c r="H232" s="120" t="n"/>
      <c r="I232" s="120" t="n"/>
      <c r="J232" s="121" t="n"/>
      <c r="L232" s="110" t="inlineStr">
        <is>
          <t>Type d'inspection / Essai</t>
        </is>
      </c>
      <c r="M232" s="111" t="inlineStr">
        <is>
          <t>visuel</t>
        </is>
      </c>
    </row>
    <row r="233" ht="26" customHeight="1">
      <c r="A233" s="105">
        <f>"Localisation :  "&amp;IF($M$236=0,"",INDEX(Registre!$K$2:$K$1999,$M$236)&amp;"")&amp;IF(IF($M$236=0,"",INDEX(Registre!$L$2:$L$1999,$M$236)&amp;"")&lt;&gt;""," au "&amp;IF($M$236=0,"",INDEX(Registre!$L$2:$L$1999,$M$236)&amp;""),"")</f>
        <v/>
      </c>
      <c r="B233" s="120" t="n"/>
      <c r="C233" s="120" t="n"/>
      <c r="D233" s="120" t="n"/>
      <c r="E233" s="120" t="n"/>
      <c r="F233" s="120" t="n"/>
      <c r="G233" s="120" t="n"/>
      <c r="H233" s="120" t="n"/>
      <c r="I233" s="120" t="n"/>
      <c r="J233" s="121" t="n"/>
      <c r="L233" s="110" t="inlineStr">
        <is>
          <t>Heure prévue (si vide au Registre)</t>
        </is>
      </c>
      <c r="M233" s="111" t="inlineStr">
        <is>
          <t>08:00</t>
        </is>
      </c>
    </row>
    <row r="234" ht="26" customHeight="1">
      <c r="A234" s="105">
        <f>"Plans de référence :  "&amp;IF($M$236=0,"",INDEX(Registre!$F$2:$F$1999,$M$236)&amp;"")</f>
        <v/>
      </c>
      <c r="B234" s="120" t="n"/>
      <c r="C234" s="120" t="n"/>
      <c r="D234" s="120" t="n"/>
      <c r="E234" s="120" t="n"/>
      <c r="F234" s="120" t="n"/>
      <c r="G234" s="120" t="n"/>
      <c r="H234" s="120" t="n"/>
      <c r="I234" s="120" t="n"/>
      <c r="J234" s="121" t="n"/>
      <c r="L234" s="110" t="inlineStr">
        <is>
          <t>Heure de réception (= heure du haut)</t>
        </is>
      </c>
      <c r="M234" s="111">
        <f>$M$231</f>
        <v/>
      </c>
    </row>
    <row r="235" ht="26" customHeight="1">
      <c r="A235" s="105">
        <f>"Type d'inspection / Essai : "&amp;$M$232</f>
        <v/>
      </c>
      <c r="B235" s="120" t="n"/>
      <c r="C235" s="120" t="n"/>
      <c r="D235" s="120" t="n"/>
      <c r="E235" s="120" t="n"/>
      <c r="F235" s="120" t="n"/>
      <c r="G235" s="120" t="n"/>
      <c r="H235" s="120" t="n"/>
      <c r="I235" s="120" t="n"/>
      <c r="J235" s="121" t="n"/>
    </row>
    <row r="236" ht="50" customHeight="1">
      <c r="A236" s="112">
        <f>"Date prévue : "&amp;IFERROR(RIGHT("0"&amp;DAY($M$238),2)&amp;"/"&amp;RIGHT("0"&amp;MONTH($M$238),2)&amp;"/"&amp;YEAR($M$238),"")</f>
        <v/>
      </c>
      <c r="B236" s="120" t="n"/>
      <c r="C236" s="120" t="n"/>
      <c r="D236" s="120" t="n"/>
      <c r="E236" s="121" t="n"/>
      <c r="F236" s="112">
        <f>"Heure : "&amp;IF(IF($M$236=0,"",INDEX(Registre!$S$2:$S$1999,$M$236)&amp;"")&lt;&gt;"",IF($M$236=0,"",INDEX(Registre!$S$2:$S$1999,$M$236)&amp;""),$M$233)</f>
        <v/>
      </c>
      <c r="G236" s="120" t="n"/>
      <c r="H236" s="120" t="n"/>
      <c r="I236" s="120" t="n"/>
      <c r="J236" s="121" t="n"/>
      <c r="L236" s="114" t="inlineStr">
        <is>
          <t>Calcul – ligne Registre</t>
        </is>
      </c>
      <c r="M236" s="115">
        <f>IFERROR(MATCH($M$226,Registre!$B$2:$B$1999,0),0)</f>
        <v/>
      </c>
    </row>
    <row r="237" ht="300" customHeight="1">
      <c r="A237" s="112" t="inlineStr">
        <is>
          <t>Remarque :</t>
        </is>
      </c>
      <c r="B237" s="120" t="n"/>
      <c r="C237" s="120" t="n"/>
      <c r="D237" s="120" t="n"/>
      <c r="E237" s="120" t="n"/>
      <c r="F237" s="120" t="n"/>
      <c r="G237" s="120" t="n"/>
      <c r="H237" s="120" t="n"/>
      <c r="I237" s="120" t="n"/>
      <c r="J237" s="121" t="n"/>
      <c r="L237" s="114" t="inlineStr">
        <is>
          <t>Calcul – date RFI (Registre)</t>
        </is>
      </c>
      <c r="M237" s="116">
        <f>IF($M$236=0,"",INDEX(Registre!$D$2:$D$1999,$M$236))</f>
        <v/>
      </c>
    </row>
    <row r="238" ht="90" customHeight="1">
      <c r="A238" s="112" t="inlineStr">
        <is>
          <t>Demande reçue par :</t>
        </is>
      </c>
      <c r="B238" s="120" t="n"/>
      <c r="C238" s="120" t="n"/>
      <c r="D238" s="120" t="n"/>
      <c r="E238" s="121" t="n"/>
      <c r="F238" s="112">
        <f>"Le : "&amp;IFERROR(RIGHT("0"&amp;DAY($M$238),2)&amp;"/"&amp;RIGHT("0"&amp;MONTH($M$238),2)&amp;"/"&amp;YEAR($M$238),"")</f>
        <v/>
      </c>
      <c r="G238" s="120" t="n"/>
      <c r="H238" s="121" t="n"/>
      <c r="I238" s="112">
        <f>"Heure : "&amp;$M$234</f>
        <v/>
      </c>
      <c r="J238" s="121" t="n"/>
      <c r="L238" s="114" t="inlineStr">
        <is>
          <t>Calcul – date demande interne (veille)</t>
        </is>
      </c>
      <c r="M238" s="116">
        <f>IF(ISNUMBER($M$237),$M$237-1,"")</f>
        <v/>
      </c>
    </row>
    <row r="239" ht="20" customHeight="1">
      <c r="A239" s="105" t="n"/>
      <c r="B239" s="118" t="n"/>
      <c r="C239" s="107" t="inlineStr">
        <is>
          <t>DEMANDE D'INSPECTION</t>
        </is>
      </c>
      <c r="D239" s="119" t="n"/>
      <c r="E239" s="119" t="n"/>
      <c r="F239" s="119" t="n"/>
      <c r="G239" s="118" t="n"/>
      <c r="H239" s="108" t="inlineStr">
        <is>
          <t>DIN-SMG-CQ-84</t>
        </is>
      </c>
      <c r="I239" s="120" t="n"/>
      <c r="J239" s="121" t="n"/>
      <c r="L239" s="109" t="inlineStr">
        <is>
          <t>SAISIE (non imprimé)</t>
        </is>
      </c>
    </row>
    <row r="240" ht="20" customHeight="1">
      <c r="A240" s="122" t="n"/>
      <c r="B240" s="123" t="n"/>
      <c r="C240" s="122" t="n"/>
      <c r="G240" s="123" t="n"/>
      <c r="H240" s="108" t="inlineStr">
        <is>
          <t>Date : 26/10/20</t>
        </is>
      </c>
      <c r="I240" s="120" t="n"/>
      <c r="J240" s="121" t="n"/>
      <c r="L240" s="110" t="inlineStr">
        <is>
          <t>RFI (repris de la feuille RFI)</t>
        </is>
      </c>
      <c r="M240" s="127">
        <f>IFERROR(INDEX('Impression groupée'!$B$4:$B$103,MATCH(18,'Impression groupée'!$F$4:$F$103,0)),"")</f>
        <v/>
      </c>
    </row>
    <row r="241" ht="20" customHeight="1">
      <c r="A241" s="124" t="n"/>
      <c r="B241" s="125" t="n"/>
      <c r="C241" s="124" t="n"/>
      <c r="D241" s="126" t="n"/>
      <c r="E241" s="126" t="n"/>
      <c r="F241" s="126" t="n"/>
      <c r="G241" s="125" t="n"/>
      <c r="H241" s="108" t="inlineStr">
        <is>
          <t>Page : 1/1</t>
        </is>
      </c>
      <c r="I241" s="120" t="n"/>
      <c r="J241" s="121" t="n"/>
      <c r="L241" s="110" t="inlineStr">
        <is>
          <t>(N° interne = N° de la RFI)</t>
        </is>
      </c>
      <c r="M241" s="128" t="n"/>
    </row>
    <row r="242" ht="14" customHeight="1">
      <c r="L242" s="110" t="inlineStr">
        <is>
          <t>Corps d'état</t>
        </is>
      </c>
      <c r="M242" s="111" t="inlineStr">
        <is>
          <t>GENIE MECANIQUE</t>
        </is>
      </c>
    </row>
    <row r="243" ht="80" customHeight="1">
      <c r="A243" s="112" t="inlineStr">
        <is>
          <t>Projet : Développement des champs gaziers de TFT II contrat &amp; commissionning « réseau de collecte TFT sud off site –raccordement de vingt –quatre (24) puits producteur de gaz</t>
        </is>
      </c>
      <c r="B243" s="120" t="n"/>
      <c r="C243" s="120" t="n"/>
      <c r="D243" s="120" t="n"/>
      <c r="E243" s="121" t="n"/>
      <c r="F243" s="113">
        <f>"Demande d'inspection N° :"&amp;CHAR(10)&amp;$M$240</f>
        <v/>
      </c>
      <c r="G243" s="120" t="n"/>
      <c r="H243" s="120" t="n"/>
      <c r="I243" s="120" t="n"/>
      <c r="J243" s="121" t="n"/>
      <c r="L243" s="110" t="inlineStr">
        <is>
          <t>Demandée par</t>
        </is>
      </c>
      <c r="M243" s="111" t="inlineStr">
        <is>
          <t>KHOUBZI ABDELMOUNAIM</t>
        </is>
      </c>
    </row>
    <row r="244" ht="26" customHeight="1">
      <c r="A244" s="105">
        <f>"Corps d'état : "&amp;$M$242</f>
        <v/>
      </c>
      <c r="B244" s="120" t="n"/>
      <c r="C244" s="120" t="n"/>
      <c r="D244" s="120" t="n"/>
      <c r="E244" s="121" t="n"/>
      <c r="F244" s="105">
        <f>"Date : "&amp;IFERROR(RIGHT("0"&amp;DAY($M$252),2)&amp;"/"&amp;RIGHT("0"&amp;MONTH($M$252),2)&amp;"/"&amp;YEAR($M$252),"")</f>
        <v/>
      </c>
      <c r="G244" s="120" t="n"/>
      <c r="H244" s="121" t="n"/>
      <c r="I244" s="105">
        <f>"Heure : "&amp;$M$245</f>
        <v/>
      </c>
      <c r="J244" s="121" t="n"/>
      <c r="L244" s="110" t="inlineStr">
        <is>
          <t>Fonction</t>
        </is>
      </c>
      <c r="M244" s="111" t="inlineStr">
        <is>
          <t>INGENIEUR MECANIQUE</t>
        </is>
      </c>
    </row>
    <row r="245" ht="40" customHeight="1">
      <c r="A245" s="112">
        <f>"Demandée par :"&amp;CHAR(10)&amp;$M$243</f>
        <v/>
      </c>
      <c r="B245" s="120" t="n"/>
      <c r="C245" s="120" t="n"/>
      <c r="D245" s="120" t="n"/>
      <c r="E245" s="121" t="n"/>
      <c r="F245" s="112">
        <f>"Fonction :  "&amp;$M$244</f>
        <v/>
      </c>
      <c r="G245" s="120" t="n"/>
      <c r="H245" s="120" t="n"/>
      <c r="I245" s="120" t="n"/>
      <c r="J245" s="121" t="n"/>
      <c r="L245" s="110" t="inlineStr">
        <is>
          <t>Heure de la demande</t>
        </is>
      </c>
      <c r="M245" s="111" t="inlineStr">
        <is>
          <t>07:00</t>
        </is>
      </c>
    </row>
    <row r="246" ht="26" customHeight="1">
      <c r="A246" s="105">
        <f>"Tache réalisée : "&amp;IF(IF($M$250=0,"",INDEX(Registre!$T$2:$T$1999,$M$250)&amp;"")&lt;&gt;"",INDEX(Registre!$T$2:$T$1999,$M$250)&amp;"",IF($M$250=0,"",INDEX(Registre!$G$2:$G$1999,$M$250)&amp;""))</f>
        <v/>
      </c>
      <c r="B246" s="120" t="n"/>
      <c r="C246" s="120" t="n"/>
      <c r="D246" s="120" t="n"/>
      <c r="E246" s="120" t="n"/>
      <c r="F246" s="120" t="n"/>
      <c r="G246" s="120" t="n"/>
      <c r="H246" s="120" t="n"/>
      <c r="I246" s="120" t="n"/>
      <c r="J246" s="121" t="n"/>
      <c r="L246" s="110" t="inlineStr">
        <is>
          <t>Type d'inspection / Essai</t>
        </is>
      </c>
      <c r="M246" s="111" t="inlineStr">
        <is>
          <t>visuel</t>
        </is>
      </c>
    </row>
    <row r="247" ht="26" customHeight="1">
      <c r="A247" s="105">
        <f>"Localisation :  "&amp;IF($M$250=0,"",INDEX(Registre!$K$2:$K$1999,$M$250)&amp;"")&amp;IF(IF($M$250=0,"",INDEX(Registre!$L$2:$L$1999,$M$250)&amp;"")&lt;&gt;""," au "&amp;IF($M$250=0,"",INDEX(Registre!$L$2:$L$1999,$M$250)&amp;""),"")</f>
        <v/>
      </c>
      <c r="B247" s="120" t="n"/>
      <c r="C247" s="120" t="n"/>
      <c r="D247" s="120" t="n"/>
      <c r="E247" s="120" t="n"/>
      <c r="F247" s="120" t="n"/>
      <c r="G247" s="120" t="n"/>
      <c r="H247" s="120" t="n"/>
      <c r="I247" s="120" t="n"/>
      <c r="J247" s="121" t="n"/>
      <c r="L247" s="110" t="inlineStr">
        <is>
          <t>Heure prévue (si vide au Registre)</t>
        </is>
      </c>
      <c r="M247" s="111" t="inlineStr">
        <is>
          <t>08:00</t>
        </is>
      </c>
    </row>
    <row r="248" ht="26" customHeight="1">
      <c r="A248" s="105">
        <f>"Plans de référence :  "&amp;IF($M$250=0,"",INDEX(Registre!$F$2:$F$1999,$M$250)&amp;"")</f>
        <v/>
      </c>
      <c r="B248" s="120" t="n"/>
      <c r="C248" s="120" t="n"/>
      <c r="D248" s="120" t="n"/>
      <c r="E248" s="120" t="n"/>
      <c r="F248" s="120" t="n"/>
      <c r="G248" s="120" t="n"/>
      <c r="H248" s="120" t="n"/>
      <c r="I248" s="120" t="n"/>
      <c r="J248" s="121" t="n"/>
      <c r="L248" s="110" t="inlineStr">
        <is>
          <t>Heure de réception (= heure du haut)</t>
        </is>
      </c>
      <c r="M248" s="111">
        <f>$M$245</f>
        <v/>
      </c>
    </row>
    <row r="249" ht="26" customHeight="1">
      <c r="A249" s="105">
        <f>"Type d'inspection / Essai : "&amp;$M$246</f>
        <v/>
      </c>
      <c r="B249" s="120" t="n"/>
      <c r="C249" s="120" t="n"/>
      <c r="D249" s="120" t="n"/>
      <c r="E249" s="120" t="n"/>
      <c r="F249" s="120" t="n"/>
      <c r="G249" s="120" t="n"/>
      <c r="H249" s="120" t="n"/>
      <c r="I249" s="120" t="n"/>
      <c r="J249" s="121" t="n"/>
    </row>
    <row r="250" ht="50" customHeight="1">
      <c r="A250" s="112">
        <f>"Date prévue : "&amp;IFERROR(RIGHT("0"&amp;DAY($M$252),2)&amp;"/"&amp;RIGHT("0"&amp;MONTH($M$252),2)&amp;"/"&amp;YEAR($M$252),"")</f>
        <v/>
      </c>
      <c r="B250" s="120" t="n"/>
      <c r="C250" s="120" t="n"/>
      <c r="D250" s="120" t="n"/>
      <c r="E250" s="121" t="n"/>
      <c r="F250" s="112">
        <f>"Heure : "&amp;IF(IF($M$250=0,"",INDEX(Registre!$S$2:$S$1999,$M$250)&amp;"")&lt;&gt;"",IF($M$250=0,"",INDEX(Registre!$S$2:$S$1999,$M$250)&amp;""),$M$247)</f>
        <v/>
      </c>
      <c r="G250" s="120" t="n"/>
      <c r="H250" s="120" t="n"/>
      <c r="I250" s="120" t="n"/>
      <c r="J250" s="121" t="n"/>
      <c r="L250" s="114" t="inlineStr">
        <is>
          <t>Calcul – ligne Registre</t>
        </is>
      </c>
      <c r="M250" s="115">
        <f>IFERROR(MATCH($M$240,Registre!$B$2:$B$1999,0),0)</f>
        <v/>
      </c>
    </row>
    <row r="251" ht="300" customHeight="1">
      <c r="A251" s="112" t="inlineStr">
        <is>
          <t>Remarque :</t>
        </is>
      </c>
      <c r="B251" s="120" t="n"/>
      <c r="C251" s="120" t="n"/>
      <c r="D251" s="120" t="n"/>
      <c r="E251" s="120" t="n"/>
      <c r="F251" s="120" t="n"/>
      <c r="G251" s="120" t="n"/>
      <c r="H251" s="120" t="n"/>
      <c r="I251" s="120" t="n"/>
      <c r="J251" s="121" t="n"/>
      <c r="L251" s="114" t="inlineStr">
        <is>
          <t>Calcul – date RFI (Registre)</t>
        </is>
      </c>
      <c r="M251" s="116">
        <f>IF($M$250=0,"",INDEX(Registre!$D$2:$D$1999,$M$250))</f>
        <v/>
      </c>
    </row>
    <row r="252" ht="90" customHeight="1">
      <c r="A252" s="112" t="inlineStr">
        <is>
          <t>Demande reçue par :</t>
        </is>
      </c>
      <c r="B252" s="120" t="n"/>
      <c r="C252" s="120" t="n"/>
      <c r="D252" s="120" t="n"/>
      <c r="E252" s="121" t="n"/>
      <c r="F252" s="112">
        <f>"Le : "&amp;IFERROR(RIGHT("0"&amp;DAY($M$252),2)&amp;"/"&amp;RIGHT("0"&amp;MONTH($M$252),2)&amp;"/"&amp;YEAR($M$252),"")</f>
        <v/>
      </c>
      <c r="G252" s="120" t="n"/>
      <c r="H252" s="121" t="n"/>
      <c r="I252" s="112">
        <f>"Heure : "&amp;$M$248</f>
        <v/>
      </c>
      <c r="J252" s="121" t="n"/>
      <c r="L252" s="114" t="inlineStr">
        <is>
          <t>Calcul – date demande interne (veille)</t>
        </is>
      </c>
      <c r="M252" s="116">
        <f>IF(ISNUMBER($M$251),$M$251-1,"")</f>
        <v/>
      </c>
    </row>
    <row r="253" ht="20" customHeight="1">
      <c r="A253" s="105" t="n"/>
      <c r="B253" s="118" t="n"/>
      <c r="C253" s="107" t="inlineStr">
        <is>
          <t>DEMANDE D'INSPECTION</t>
        </is>
      </c>
      <c r="D253" s="119" t="n"/>
      <c r="E253" s="119" t="n"/>
      <c r="F253" s="119" t="n"/>
      <c r="G253" s="118" t="n"/>
      <c r="H253" s="108" t="inlineStr">
        <is>
          <t>DIN-SMG-CQ-84</t>
        </is>
      </c>
      <c r="I253" s="120" t="n"/>
      <c r="J253" s="121" t="n"/>
      <c r="L253" s="109" t="inlineStr">
        <is>
          <t>SAISIE (non imprimé)</t>
        </is>
      </c>
    </row>
    <row r="254" ht="20" customHeight="1">
      <c r="A254" s="122" t="n"/>
      <c r="B254" s="123" t="n"/>
      <c r="C254" s="122" t="n"/>
      <c r="G254" s="123" t="n"/>
      <c r="H254" s="108" t="inlineStr">
        <is>
          <t>Date : 26/10/20</t>
        </is>
      </c>
      <c r="I254" s="120" t="n"/>
      <c r="J254" s="121" t="n"/>
      <c r="L254" s="110" t="inlineStr">
        <is>
          <t>RFI (repris de la feuille RFI)</t>
        </is>
      </c>
      <c r="M254" s="127">
        <f>IFERROR(INDEX('Impression groupée'!$B$4:$B$103,MATCH(19,'Impression groupée'!$F$4:$F$103,0)),"")</f>
        <v/>
      </c>
    </row>
    <row r="255" ht="20" customHeight="1">
      <c r="A255" s="124" t="n"/>
      <c r="B255" s="125" t="n"/>
      <c r="C255" s="124" t="n"/>
      <c r="D255" s="126" t="n"/>
      <c r="E255" s="126" t="n"/>
      <c r="F255" s="126" t="n"/>
      <c r="G255" s="125" t="n"/>
      <c r="H255" s="108" t="inlineStr">
        <is>
          <t>Page : 1/1</t>
        </is>
      </c>
      <c r="I255" s="120" t="n"/>
      <c r="J255" s="121" t="n"/>
      <c r="L255" s="110" t="inlineStr">
        <is>
          <t>(N° interne = N° de la RFI)</t>
        </is>
      </c>
      <c r="M255" s="128" t="n"/>
    </row>
    <row r="256" ht="14" customHeight="1">
      <c r="L256" s="110" t="inlineStr">
        <is>
          <t>Corps d'état</t>
        </is>
      </c>
      <c r="M256" s="111" t="inlineStr">
        <is>
          <t>GENIE MECANIQUE</t>
        </is>
      </c>
    </row>
    <row r="257" ht="80" customHeight="1">
      <c r="A257" s="112" t="inlineStr">
        <is>
          <t>Projet : Développement des champs gaziers de TFT II contrat &amp; commissionning « réseau de collecte TFT sud off site –raccordement de vingt –quatre (24) puits producteur de gaz</t>
        </is>
      </c>
      <c r="B257" s="120" t="n"/>
      <c r="C257" s="120" t="n"/>
      <c r="D257" s="120" t="n"/>
      <c r="E257" s="121" t="n"/>
      <c r="F257" s="113">
        <f>"Demande d'inspection N° :"&amp;CHAR(10)&amp;$M$254</f>
        <v/>
      </c>
      <c r="G257" s="120" t="n"/>
      <c r="H257" s="120" t="n"/>
      <c r="I257" s="120" t="n"/>
      <c r="J257" s="121" t="n"/>
      <c r="L257" s="110" t="inlineStr">
        <is>
          <t>Demandée par</t>
        </is>
      </c>
      <c r="M257" s="111" t="inlineStr">
        <is>
          <t>KHOUBZI ABDELMOUNAIM</t>
        </is>
      </c>
    </row>
    <row r="258" ht="26" customHeight="1">
      <c r="A258" s="105">
        <f>"Corps d'état : "&amp;$M$256</f>
        <v/>
      </c>
      <c r="B258" s="120" t="n"/>
      <c r="C258" s="120" t="n"/>
      <c r="D258" s="120" t="n"/>
      <c r="E258" s="121" t="n"/>
      <c r="F258" s="105">
        <f>"Date : "&amp;IFERROR(RIGHT("0"&amp;DAY($M$266),2)&amp;"/"&amp;RIGHT("0"&amp;MONTH($M$266),2)&amp;"/"&amp;YEAR($M$266),"")</f>
        <v/>
      </c>
      <c r="G258" s="120" t="n"/>
      <c r="H258" s="121" t="n"/>
      <c r="I258" s="105">
        <f>"Heure : "&amp;$M$259</f>
        <v/>
      </c>
      <c r="J258" s="121" t="n"/>
      <c r="L258" s="110" t="inlineStr">
        <is>
          <t>Fonction</t>
        </is>
      </c>
      <c r="M258" s="111" t="inlineStr">
        <is>
          <t>INGENIEUR MECANIQUE</t>
        </is>
      </c>
    </row>
    <row r="259" ht="40" customHeight="1">
      <c r="A259" s="112">
        <f>"Demandée par :"&amp;CHAR(10)&amp;$M$257</f>
        <v/>
      </c>
      <c r="B259" s="120" t="n"/>
      <c r="C259" s="120" t="n"/>
      <c r="D259" s="120" t="n"/>
      <c r="E259" s="121" t="n"/>
      <c r="F259" s="112">
        <f>"Fonction :  "&amp;$M$258</f>
        <v/>
      </c>
      <c r="G259" s="120" t="n"/>
      <c r="H259" s="120" t="n"/>
      <c r="I259" s="120" t="n"/>
      <c r="J259" s="121" t="n"/>
      <c r="L259" s="110" t="inlineStr">
        <is>
          <t>Heure de la demande</t>
        </is>
      </c>
      <c r="M259" s="111" t="inlineStr">
        <is>
          <t>07:00</t>
        </is>
      </c>
    </row>
    <row r="260" ht="26" customHeight="1">
      <c r="A260" s="105">
        <f>"Tache réalisée : "&amp;IF(IF($M$264=0,"",INDEX(Registre!$T$2:$T$1999,$M$264)&amp;"")&lt;&gt;"",INDEX(Registre!$T$2:$T$1999,$M$264)&amp;"",IF($M$264=0,"",INDEX(Registre!$G$2:$G$1999,$M$264)&amp;""))</f>
        <v/>
      </c>
      <c r="B260" s="120" t="n"/>
      <c r="C260" s="120" t="n"/>
      <c r="D260" s="120" t="n"/>
      <c r="E260" s="120" t="n"/>
      <c r="F260" s="120" t="n"/>
      <c r="G260" s="120" t="n"/>
      <c r="H260" s="120" t="n"/>
      <c r="I260" s="120" t="n"/>
      <c r="J260" s="121" t="n"/>
      <c r="L260" s="110" t="inlineStr">
        <is>
          <t>Type d'inspection / Essai</t>
        </is>
      </c>
      <c r="M260" s="111" t="inlineStr">
        <is>
          <t>visuel</t>
        </is>
      </c>
    </row>
    <row r="261" ht="26" customHeight="1">
      <c r="A261" s="105">
        <f>"Localisation :  "&amp;IF($M$264=0,"",INDEX(Registre!$K$2:$K$1999,$M$264)&amp;"")&amp;IF(IF($M$264=0,"",INDEX(Registre!$L$2:$L$1999,$M$264)&amp;"")&lt;&gt;""," au "&amp;IF($M$264=0,"",INDEX(Registre!$L$2:$L$1999,$M$264)&amp;""),"")</f>
        <v/>
      </c>
      <c r="B261" s="120" t="n"/>
      <c r="C261" s="120" t="n"/>
      <c r="D261" s="120" t="n"/>
      <c r="E261" s="120" t="n"/>
      <c r="F261" s="120" t="n"/>
      <c r="G261" s="120" t="n"/>
      <c r="H261" s="120" t="n"/>
      <c r="I261" s="120" t="n"/>
      <c r="J261" s="121" t="n"/>
      <c r="L261" s="110" t="inlineStr">
        <is>
          <t>Heure prévue (si vide au Registre)</t>
        </is>
      </c>
      <c r="M261" s="111" t="inlineStr">
        <is>
          <t>08:00</t>
        </is>
      </c>
    </row>
    <row r="262" ht="26" customHeight="1">
      <c r="A262" s="105">
        <f>"Plans de référence :  "&amp;IF($M$264=0,"",INDEX(Registre!$F$2:$F$1999,$M$264)&amp;"")</f>
        <v/>
      </c>
      <c r="B262" s="120" t="n"/>
      <c r="C262" s="120" t="n"/>
      <c r="D262" s="120" t="n"/>
      <c r="E262" s="120" t="n"/>
      <c r="F262" s="120" t="n"/>
      <c r="G262" s="120" t="n"/>
      <c r="H262" s="120" t="n"/>
      <c r="I262" s="120" t="n"/>
      <c r="J262" s="121" t="n"/>
      <c r="L262" s="110" t="inlineStr">
        <is>
          <t>Heure de réception (= heure du haut)</t>
        </is>
      </c>
      <c r="M262" s="111">
        <f>$M$259</f>
        <v/>
      </c>
    </row>
    <row r="263" ht="26" customHeight="1">
      <c r="A263" s="105">
        <f>"Type d'inspection / Essai : "&amp;$M$260</f>
        <v/>
      </c>
      <c r="B263" s="120" t="n"/>
      <c r="C263" s="120" t="n"/>
      <c r="D263" s="120" t="n"/>
      <c r="E263" s="120" t="n"/>
      <c r="F263" s="120" t="n"/>
      <c r="G263" s="120" t="n"/>
      <c r="H263" s="120" t="n"/>
      <c r="I263" s="120" t="n"/>
      <c r="J263" s="121" t="n"/>
    </row>
    <row r="264" ht="50" customHeight="1">
      <c r="A264" s="112">
        <f>"Date prévue : "&amp;IFERROR(RIGHT("0"&amp;DAY($M$266),2)&amp;"/"&amp;RIGHT("0"&amp;MONTH($M$266),2)&amp;"/"&amp;YEAR($M$266),"")</f>
        <v/>
      </c>
      <c r="B264" s="120" t="n"/>
      <c r="C264" s="120" t="n"/>
      <c r="D264" s="120" t="n"/>
      <c r="E264" s="121" t="n"/>
      <c r="F264" s="112">
        <f>"Heure : "&amp;IF(IF($M$264=0,"",INDEX(Registre!$S$2:$S$1999,$M$264)&amp;"")&lt;&gt;"",IF($M$264=0,"",INDEX(Registre!$S$2:$S$1999,$M$264)&amp;""),$M$261)</f>
        <v/>
      </c>
      <c r="G264" s="120" t="n"/>
      <c r="H264" s="120" t="n"/>
      <c r="I264" s="120" t="n"/>
      <c r="J264" s="121" t="n"/>
      <c r="L264" s="114" t="inlineStr">
        <is>
          <t>Calcul – ligne Registre</t>
        </is>
      </c>
      <c r="M264" s="115">
        <f>IFERROR(MATCH($M$254,Registre!$B$2:$B$1999,0),0)</f>
        <v/>
      </c>
    </row>
    <row r="265" ht="300" customHeight="1">
      <c r="A265" s="112" t="inlineStr">
        <is>
          <t>Remarque :</t>
        </is>
      </c>
      <c r="B265" s="120" t="n"/>
      <c r="C265" s="120" t="n"/>
      <c r="D265" s="120" t="n"/>
      <c r="E265" s="120" t="n"/>
      <c r="F265" s="120" t="n"/>
      <c r="G265" s="120" t="n"/>
      <c r="H265" s="120" t="n"/>
      <c r="I265" s="120" t="n"/>
      <c r="J265" s="121" t="n"/>
      <c r="L265" s="114" t="inlineStr">
        <is>
          <t>Calcul – date RFI (Registre)</t>
        </is>
      </c>
      <c r="M265" s="116">
        <f>IF($M$264=0,"",INDEX(Registre!$D$2:$D$1999,$M$264))</f>
        <v/>
      </c>
    </row>
    <row r="266" ht="90" customHeight="1">
      <c r="A266" s="112" t="inlineStr">
        <is>
          <t>Demande reçue par :</t>
        </is>
      </c>
      <c r="B266" s="120" t="n"/>
      <c r="C266" s="120" t="n"/>
      <c r="D266" s="120" t="n"/>
      <c r="E266" s="121" t="n"/>
      <c r="F266" s="112">
        <f>"Le : "&amp;IFERROR(RIGHT("0"&amp;DAY($M$266),2)&amp;"/"&amp;RIGHT("0"&amp;MONTH($M$266),2)&amp;"/"&amp;YEAR($M$266),"")</f>
        <v/>
      </c>
      <c r="G266" s="120" t="n"/>
      <c r="H266" s="121" t="n"/>
      <c r="I266" s="112">
        <f>"Heure : "&amp;$M$262</f>
        <v/>
      </c>
      <c r="J266" s="121" t="n"/>
      <c r="L266" s="114" t="inlineStr">
        <is>
          <t>Calcul – date demande interne (veille)</t>
        </is>
      </c>
      <c r="M266" s="116">
        <f>IF(ISNUMBER($M$265),$M$265-1,"")</f>
        <v/>
      </c>
    </row>
    <row r="267" ht="20" customHeight="1">
      <c r="A267" s="105" t="n"/>
      <c r="B267" s="118" t="n"/>
      <c r="C267" s="107" t="inlineStr">
        <is>
          <t>DEMANDE D'INSPECTION</t>
        </is>
      </c>
      <c r="D267" s="119" t="n"/>
      <c r="E267" s="119" t="n"/>
      <c r="F267" s="119" t="n"/>
      <c r="G267" s="118" t="n"/>
      <c r="H267" s="108" t="inlineStr">
        <is>
          <t>DIN-SMG-CQ-84</t>
        </is>
      </c>
      <c r="I267" s="120" t="n"/>
      <c r="J267" s="121" t="n"/>
      <c r="L267" s="109" t="inlineStr">
        <is>
          <t>SAISIE (non imprimé)</t>
        </is>
      </c>
    </row>
    <row r="268" ht="20" customHeight="1">
      <c r="A268" s="122" t="n"/>
      <c r="B268" s="123" t="n"/>
      <c r="C268" s="122" t="n"/>
      <c r="G268" s="123" t="n"/>
      <c r="H268" s="108" t="inlineStr">
        <is>
          <t>Date : 26/10/20</t>
        </is>
      </c>
      <c r="I268" s="120" t="n"/>
      <c r="J268" s="121" t="n"/>
      <c r="L268" s="110" t="inlineStr">
        <is>
          <t>RFI (repris de la feuille RFI)</t>
        </is>
      </c>
      <c r="M268" s="127">
        <f>IFERROR(INDEX('Impression groupée'!$B$4:$B$103,MATCH(20,'Impression groupée'!$F$4:$F$103,0)),"")</f>
        <v/>
      </c>
    </row>
    <row r="269" ht="20" customHeight="1">
      <c r="A269" s="124" t="n"/>
      <c r="B269" s="125" t="n"/>
      <c r="C269" s="124" t="n"/>
      <c r="D269" s="126" t="n"/>
      <c r="E269" s="126" t="n"/>
      <c r="F269" s="126" t="n"/>
      <c r="G269" s="125" t="n"/>
      <c r="H269" s="108" t="inlineStr">
        <is>
          <t>Page : 1/1</t>
        </is>
      </c>
      <c r="I269" s="120" t="n"/>
      <c r="J269" s="121" t="n"/>
      <c r="L269" s="110" t="inlineStr">
        <is>
          <t>(N° interne = N° de la RFI)</t>
        </is>
      </c>
      <c r="M269" s="128" t="n"/>
    </row>
    <row r="270" ht="14" customHeight="1">
      <c r="L270" s="110" t="inlineStr">
        <is>
          <t>Corps d'état</t>
        </is>
      </c>
      <c r="M270" s="111" t="inlineStr">
        <is>
          <t>GENIE MECANIQUE</t>
        </is>
      </c>
    </row>
    <row r="271" ht="80" customHeight="1">
      <c r="A271" s="112" t="inlineStr">
        <is>
          <t>Projet : Développement des champs gaziers de TFT II contrat &amp; commissionning « réseau de collecte TFT sud off site –raccordement de vingt –quatre (24) puits producteur de gaz</t>
        </is>
      </c>
      <c r="B271" s="120" t="n"/>
      <c r="C271" s="120" t="n"/>
      <c r="D271" s="120" t="n"/>
      <c r="E271" s="121" t="n"/>
      <c r="F271" s="113">
        <f>"Demande d'inspection N° :"&amp;CHAR(10)&amp;$M$268</f>
        <v/>
      </c>
      <c r="G271" s="120" t="n"/>
      <c r="H271" s="120" t="n"/>
      <c r="I271" s="120" t="n"/>
      <c r="J271" s="121" t="n"/>
      <c r="L271" s="110" t="inlineStr">
        <is>
          <t>Demandée par</t>
        </is>
      </c>
      <c r="M271" s="111" t="inlineStr">
        <is>
          <t>KHOUBZI ABDELMOUNAIM</t>
        </is>
      </c>
    </row>
    <row r="272" ht="26" customHeight="1">
      <c r="A272" s="105">
        <f>"Corps d'état : "&amp;$M$270</f>
        <v/>
      </c>
      <c r="B272" s="120" t="n"/>
      <c r="C272" s="120" t="n"/>
      <c r="D272" s="120" t="n"/>
      <c r="E272" s="121" t="n"/>
      <c r="F272" s="105">
        <f>"Date : "&amp;IFERROR(RIGHT("0"&amp;DAY($M$280),2)&amp;"/"&amp;RIGHT("0"&amp;MONTH($M$280),2)&amp;"/"&amp;YEAR($M$280),"")</f>
        <v/>
      </c>
      <c r="G272" s="120" t="n"/>
      <c r="H272" s="121" t="n"/>
      <c r="I272" s="105">
        <f>"Heure : "&amp;$M$273</f>
        <v/>
      </c>
      <c r="J272" s="121" t="n"/>
      <c r="L272" s="110" t="inlineStr">
        <is>
          <t>Fonction</t>
        </is>
      </c>
      <c r="M272" s="111" t="inlineStr">
        <is>
          <t>INGENIEUR MECANIQUE</t>
        </is>
      </c>
    </row>
    <row r="273" ht="40" customHeight="1">
      <c r="A273" s="112">
        <f>"Demandée par :"&amp;CHAR(10)&amp;$M$271</f>
        <v/>
      </c>
      <c r="B273" s="120" t="n"/>
      <c r="C273" s="120" t="n"/>
      <c r="D273" s="120" t="n"/>
      <c r="E273" s="121" t="n"/>
      <c r="F273" s="112">
        <f>"Fonction :  "&amp;$M$272</f>
        <v/>
      </c>
      <c r="G273" s="120" t="n"/>
      <c r="H273" s="120" t="n"/>
      <c r="I273" s="120" t="n"/>
      <c r="J273" s="121" t="n"/>
      <c r="L273" s="110" t="inlineStr">
        <is>
          <t>Heure de la demande</t>
        </is>
      </c>
      <c r="M273" s="111" t="inlineStr">
        <is>
          <t>07:00</t>
        </is>
      </c>
    </row>
    <row r="274" ht="26" customHeight="1">
      <c r="A274" s="105">
        <f>"Tache réalisée : "&amp;IF(IF($M$278=0,"",INDEX(Registre!$T$2:$T$1999,$M$278)&amp;"")&lt;&gt;"",INDEX(Registre!$T$2:$T$1999,$M$278)&amp;"",IF($M$278=0,"",INDEX(Registre!$G$2:$G$1999,$M$278)&amp;""))</f>
        <v/>
      </c>
      <c r="B274" s="120" t="n"/>
      <c r="C274" s="120" t="n"/>
      <c r="D274" s="120" t="n"/>
      <c r="E274" s="120" t="n"/>
      <c r="F274" s="120" t="n"/>
      <c r="G274" s="120" t="n"/>
      <c r="H274" s="120" t="n"/>
      <c r="I274" s="120" t="n"/>
      <c r="J274" s="121" t="n"/>
      <c r="L274" s="110" t="inlineStr">
        <is>
          <t>Type d'inspection / Essai</t>
        </is>
      </c>
      <c r="M274" s="111" t="inlineStr">
        <is>
          <t>visuel</t>
        </is>
      </c>
    </row>
    <row r="275" ht="26" customHeight="1">
      <c r="A275" s="105">
        <f>"Localisation :  "&amp;IF($M$278=0,"",INDEX(Registre!$K$2:$K$1999,$M$278)&amp;"")&amp;IF(IF($M$278=0,"",INDEX(Registre!$L$2:$L$1999,$M$278)&amp;"")&lt;&gt;""," au "&amp;IF($M$278=0,"",INDEX(Registre!$L$2:$L$1999,$M$278)&amp;""),"")</f>
        <v/>
      </c>
      <c r="B275" s="120" t="n"/>
      <c r="C275" s="120" t="n"/>
      <c r="D275" s="120" t="n"/>
      <c r="E275" s="120" t="n"/>
      <c r="F275" s="120" t="n"/>
      <c r="G275" s="120" t="n"/>
      <c r="H275" s="120" t="n"/>
      <c r="I275" s="120" t="n"/>
      <c r="J275" s="121" t="n"/>
      <c r="L275" s="110" t="inlineStr">
        <is>
          <t>Heure prévue (si vide au Registre)</t>
        </is>
      </c>
      <c r="M275" s="111" t="inlineStr">
        <is>
          <t>08:00</t>
        </is>
      </c>
    </row>
    <row r="276" ht="26" customHeight="1">
      <c r="A276" s="105">
        <f>"Plans de référence :  "&amp;IF($M$278=0,"",INDEX(Registre!$F$2:$F$1999,$M$278)&amp;"")</f>
        <v/>
      </c>
      <c r="B276" s="120" t="n"/>
      <c r="C276" s="120" t="n"/>
      <c r="D276" s="120" t="n"/>
      <c r="E276" s="120" t="n"/>
      <c r="F276" s="120" t="n"/>
      <c r="G276" s="120" t="n"/>
      <c r="H276" s="120" t="n"/>
      <c r="I276" s="120" t="n"/>
      <c r="J276" s="121" t="n"/>
      <c r="L276" s="110" t="inlineStr">
        <is>
          <t>Heure de réception (= heure du haut)</t>
        </is>
      </c>
      <c r="M276" s="111">
        <f>$M$273</f>
        <v/>
      </c>
    </row>
    <row r="277" ht="26" customHeight="1">
      <c r="A277" s="105">
        <f>"Type d'inspection / Essai : "&amp;$M$274</f>
        <v/>
      </c>
      <c r="B277" s="120" t="n"/>
      <c r="C277" s="120" t="n"/>
      <c r="D277" s="120" t="n"/>
      <c r="E277" s="120" t="n"/>
      <c r="F277" s="120" t="n"/>
      <c r="G277" s="120" t="n"/>
      <c r="H277" s="120" t="n"/>
      <c r="I277" s="120" t="n"/>
      <c r="J277" s="121" t="n"/>
    </row>
    <row r="278" ht="50" customHeight="1">
      <c r="A278" s="112">
        <f>"Date prévue : "&amp;IFERROR(RIGHT("0"&amp;DAY($M$280),2)&amp;"/"&amp;RIGHT("0"&amp;MONTH($M$280),2)&amp;"/"&amp;YEAR($M$280),"")</f>
        <v/>
      </c>
      <c r="B278" s="120" t="n"/>
      <c r="C278" s="120" t="n"/>
      <c r="D278" s="120" t="n"/>
      <c r="E278" s="121" t="n"/>
      <c r="F278" s="112">
        <f>"Heure : "&amp;IF(IF($M$278=0,"",INDEX(Registre!$S$2:$S$1999,$M$278)&amp;"")&lt;&gt;"",IF($M$278=0,"",INDEX(Registre!$S$2:$S$1999,$M$278)&amp;""),$M$275)</f>
        <v/>
      </c>
      <c r="G278" s="120" t="n"/>
      <c r="H278" s="120" t="n"/>
      <c r="I278" s="120" t="n"/>
      <c r="J278" s="121" t="n"/>
      <c r="L278" s="114" t="inlineStr">
        <is>
          <t>Calcul – ligne Registre</t>
        </is>
      </c>
      <c r="M278" s="115">
        <f>IFERROR(MATCH($M$268,Registre!$B$2:$B$1999,0),0)</f>
        <v/>
      </c>
    </row>
    <row r="279" ht="300" customHeight="1">
      <c r="A279" s="112" t="inlineStr">
        <is>
          <t>Remarque :</t>
        </is>
      </c>
      <c r="B279" s="120" t="n"/>
      <c r="C279" s="120" t="n"/>
      <c r="D279" s="120" t="n"/>
      <c r="E279" s="120" t="n"/>
      <c r="F279" s="120" t="n"/>
      <c r="G279" s="120" t="n"/>
      <c r="H279" s="120" t="n"/>
      <c r="I279" s="120" t="n"/>
      <c r="J279" s="121" t="n"/>
      <c r="L279" s="114" t="inlineStr">
        <is>
          <t>Calcul – date RFI (Registre)</t>
        </is>
      </c>
      <c r="M279" s="116">
        <f>IF($M$278=0,"",INDEX(Registre!$D$2:$D$1999,$M$278))</f>
        <v/>
      </c>
    </row>
    <row r="280" ht="90" customHeight="1">
      <c r="A280" s="112" t="inlineStr">
        <is>
          <t>Demande reçue par :</t>
        </is>
      </c>
      <c r="B280" s="120" t="n"/>
      <c r="C280" s="120" t="n"/>
      <c r="D280" s="120" t="n"/>
      <c r="E280" s="121" t="n"/>
      <c r="F280" s="112">
        <f>"Le : "&amp;IFERROR(RIGHT("0"&amp;DAY($M$280),2)&amp;"/"&amp;RIGHT("0"&amp;MONTH($M$280),2)&amp;"/"&amp;YEAR($M$280),"")</f>
        <v/>
      </c>
      <c r="G280" s="120" t="n"/>
      <c r="H280" s="121" t="n"/>
      <c r="I280" s="112">
        <f>"Heure : "&amp;$M$276</f>
        <v/>
      </c>
      <c r="J280" s="121" t="n"/>
      <c r="L280" s="114" t="inlineStr">
        <is>
          <t>Calcul – date demande interne (veille)</t>
        </is>
      </c>
      <c r="M280" s="116">
        <f>IF(ISNUMBER($M$279),$M$279-1,"")</f>
        <v/>
      </c>
    </row>
  </sheetData>
  <mergeCells count="440">
    <mergeCell ref="H157:J157"/>
    <mergeCell ref="A48:E48"/>
    <mergeCell ref="F238:H238"/>
    <mergeCell ref="I104:J104"/>
    <mergeCell ref="H17:J17"/>
    <mergeCell ref="H253:J253"/>
    <mergeCell ref="A261:J261"/>
    <mergeCell ref="F33:J33"/>
    <mergeCell ref="A208:E208"/>
    <mergeCell ref="H86:J86"/>
    <mergeCell ref="F75:J75"/>
    <mergeCell ref="A99:B101"/>
    <mergeCell ref="A272:E272"/>
    <mergeCell ref="F231:J231"/>
    <mergeCell ref="A210:E210"/>
    <mergeCell ref="A71:B73"/>
    <mergeCell ref="A69:J69"/>
    <mergeCell ref="F273:J273"/>
    <mergeCell ref="A203:E203"/>
    <mergeCell ref="F166:J166"/>
    <mergeCell ref="A63:E63"/>
    <mergeCell ref="H226:J226"/>
    <mergeCell ref="F257:J257"/>
    <mergeCell ref="C155:G157"/>
    <mergeCell ref="H241:J241"/>
    <mergeCell ref="A138:E138"/>
    <mergeCell ref="A132:E132"/>
    <mergeCell ref="A127:B129"/>
    <mergeCell ref="A38:J38"/>
    <mergeCell ref="A209:J209"/>
    <mergeCell ref="A119:E119"/>
    <mergeCell ref="A274:J274"/>
    <mergeCell ref="A13:J13"/>
    <mergeCell ref="H99:J99"/>
    <mergeCell ref="F21:J21"/>
    <mergeCell ref="A196:E196"/>
    <mergeCell ref="A67:J67"/>
    <mergeCell ref="I112:J112"/>
    <mergeCell ref="A133:E133"/>
    <mergeCell ref="H101:J101"/>
    <mergeCell ref="F194:J194"/>
    <mergeCell ref="A264:E264"/>
    <mergeCell ref="I56:J56"/>
    <mergeCell ref="A275:J275"/>
    <mergeCell ref="F132:H132"/>
    <mergeCell ref="A113:B115"/>
    <mergeCell ref="H254:J254"/>
    <mergeCell ref="F196:H196"/>
    <mergeCell ref="F112:H112"/>
    <mergeCell ref="A147:E147"/>
    <mergeCell ref="A280:E280"/>
    <mergeCell ref="H127:J127"/>
    <mergeCell ref="F49:J49"/>
    <mergeCell ref="F245:J245"/>
    <mergeCell ref="A204:J204"/>
    <mergeCell ref="H114:J114"/>
    <mergeCell ref="A40:E40"/>
    <mergeCell ref="I140:J140"/>
    <mergeCell ref="I196:J196"/>
    <mergeCell ref="A135:J135"/>
    <mergeCell ref="F103:J103"/>
    <mergeCell ref="A82:E82"/>
    <mergeCell ref="A206:J206"/>
    <mergeCell ref="A262:J262"/>
    <mergeCell ref="A122:J122"/>
    <mergeCell ref="F272:H272"/>
    <mergeCell ref="A146:E146"/>
    <mergeCell ref="A252:E252"/>
    <mergeCell ref="C211:G213"/>
    <mergeCell ref="H15:J15"/>
    <mergeCell ref="H71:J71"/>
    <mergeCell ref="I62:J62"/>
    <mergeCell ref="A153:J153"/>
    <mergeCell ref="A160:E160"/>
    <mergeCell ref="H171:J171"/>
    <mergeCell ref="F131:J131"/>
    <mergeCell ref="A41:J41"/>
    <mergeCell ref="A57:B59"/>
    <mergeCell ref="A277:J277"/>
    <mergeCell ref="A224:E224"/>
    <mergeCell ref="A29:B31"/>
    <mergeCell ref="A27:J27"/>
    <mergeCell ref="A28:E28"/>
    <mergeCell ref="F68:J68"/>
    <mergeCell ref="A61:E61"/>
    <mergeCell ref="F62:H62"/>
    <mergeCell ref="C15:G17"/>
    <mergeCell ref="F28:H28"/>
    <mergeCell ref="H72:J72"/>
    <mergeCell ref="A54:E54"/>
    <mergeCell ref="H128:J128"/>
    <mergeCell ref="H199:J199"/>
    <mergeCell ref="A9:J9"/>
    <mergeCell ref="A90:E90"/>
    <mergeCell ref="A217:E217"/>
    <mergeCell ref="I146:J146"/>
    <mergeCell ref="A232:J232"/>
    <mergeCell ref="A56:E56"/>
    <mergeCell ref="A207:J207"/>
    <mergeCell ref="A11:J11"/>
    <mergeCell ref="A154:E154"/>
    <mergeCell ref="F215:J215"/>
    <mergeCell ref="A239:B241"/>
    <mergeCell ref="A78:J78"/>
    <mergeCell ref="A65:J65"/>
    <mergeCell ref="I14:J14"/>
    <mergeCell ref="A253:B255"/>
    <mergeCell ref="A80:J80"/>
    <mergeCell ref="F146:H146"/>
    <mergeCell ref="A230:E230"/>
    <mergeCell ref="F252:H252"/>
    <mergeCell ref="C239:G241"/>
    <mergeCell ref="A179:J179"/>
    <mergeCell ref="A182:E182"/>
    <mergeCell ref="F63:J63"/>
    <mergeCell ref="F124:J124"/>
    <mergeCell ref="A271:E271"/>
    <mergeCell ref="F201:J201"/>
    <mergeCell ref="A93:J93"/>
    <mergeCell ref="A220:J220"/>
    <mergeCell ref="F230:H230"/>
    <mergeCell ref="F5:J5"/>
    <mergeCell ref="F138:J138"/>
    <mergeCell ref="A273:E273"/>
    <mergeCell ref="F203:J203"/>
    <mergeCell ref="F14:H14"/>
    <mergeCell ref="H30:J30"/>
    <mergeCell ref="H29:J29"/>
    <mergeCell ref="A91:E91"/>
    <mergeCell ref="A246:J246"/>
    <mergeCell ref="I20:J20"/>
    <mergeCell ref="F152:J152"/>
    <mergeCell ref="A233:J233"/>
    <mergeCell ref="H44:J44"/>
    <mergeCell ref="F202:H202"/>
    <mergeCell ref="H31:J31"/>
    <mergeCell ref="H58:J58"/>
    <mergeCell ref="A248:J248"/>
    <mergeCell ref="I84:J84"/>
    <mergeCell ref="H73:J73"/>
    <mergeCell ref="F147:J147"/>
    <mergeCell ref="F154:H154"/>
    <mergeCell ref="A106:J106"/>
    <mergeCell ref="A222:E222"/>
    <mergeCell ref="A81:J81"/>
    <mergeCell ref="F89:J89"/>
    <mergeCell ref="F7:J7"/>
    <mergeCell ref="H57:J57"/>
    <mergeCell ref="H155:J155"/>
    <mergeCell ref="A75:E75"/>
    <mergeCell ref="A12:E12"/>
    <mergeCell ref="H213:J213"/>
    <mergeCell ref="A104:E104"/>
    <mergeCell ref="A175:E175"/>
    <mergeCell ref="A14:E14"/>
    <mergeCell ref="A221:J221"/>
    <mergeCell ref="A25:J25"/>
    <mergeCell ref="F182:H182"/>
    <mergeCell ref="I244:J244"/>
    <mergeCell ref="F229:J229"/>
    <mergeCell ref="C169:G171"/>
    <mergeCell ref="F77:J77"/>
    <mergeCell ref="A223:J223"/>
    <mergeCell ref="F104:H104"/>
    <mergeCell ref="H129:J129"/>
    <mergeCell ref="A201:E201"/>
    <mergeCell ref="A125:J125"/>
    <mergeCell ref="H45:J45"/>
    <mergeCell ref="H268:J268"/>
    <mergeCell ref="A249:J249"/>
    <mergeCell ref="C113:G115"/>
    <mergeCell ref="A176:J176"/>
    <mergeCell ref="C197:G199"/>
    <mergeCell ref="F210:H210"/>
    <mergeCell ref="A64:J64"/>
    <mergeCell ref="A236:E236"/>
    <mergeCell ref="A191:J191"/>
    <mergeCell ref="F26:J26"/>
    <mergeCell ref="F159:J159"/>
    <mergeCell ref="A51:J51"/>
    <mergeCell ref="A107:J107"/>
    <mergeCell ref="A178:J178"/>
    <mergeCell ref="I216:J216"/>
    <mergeCell ref="F34:H34"/>
    <mergeCell ref="A20:E20"/>
    <mergeCell ref="A112:E112"/>
    <mergeCell ref="F250:J250"/>
    <mergeCell ref="I34:J34"/>
    <mergeCell ref="A8:J8"/>
    <mergeCell ref="A257:E257"/>
    <mergeCell ref="F187:J187"/>
    <mergeCell ref="A211:B213"/>
    <mergeCell ref="A10:J10"/>
    <mergeCell ref="A39:J39"/>
    <mergeCell ref="F56:H56"/>
    <mergeCell ref="H170:J170"/>
    <mergeCell ref="A33:E33"/>
    <mergeCell ref="C71:G73"/>
    <mergeCell ref="H184:J184"/>
    <mergeCell ref="A244:E244"/>
    <mergeCell ref="F96:J96"/>
    <mergeCell ref="A231:E231"/>
    <mergeCell ref="A35:E35"/>
    <mergeCell ref="F161:J161"/>
    <mergeCell ref="A62:E62"/>
    <mergeCell ref="H211:J211"/>
    <mergeCell ref="A136:J136"/>
    <mergeCell ref="A192:J192"/>
    <mergeCell ref="I252:J252"/>
    <mergeCell ref="I202:J202"/>
    <mergeCell ref="A245:E245"/>
    <mergeCell ref="F175:J175"/>
    <mergeCell ref="A23:J23"/>
    <mergeCell ref="A166:E166"/>
    <mergeCell ref="I168:J168"/>
    <mergeCell ref="A181:J181"/>
    <mergeCell ref="I266:J266"/>
    <mergeCell ref="A103:E103"/>
    <mergeCell ref="F244:H244"/>
    <mergeCell ref="H2:J2"/>
    <mergeCell ref="A168:E168"/>
    <mergeCell ref="A52:J52"/>
    <mergeCell ref="A225:B227"/>
    <mergeCell ref="H100:J100"/>
    <mergeCell ref="A83:J83"/>
    <mergeCell ref="F189:J189"/>
    <mergeCell ref="A276:J276"/>
    <mergeCell ref="H3:J3"/>
    <mergeCell ref="H239:J239"/>
    <mergeCell ref="A21:E21"/>
    <mergeCell ref="A36:J36"/>
    <mergeCell ref="F47:J47"/>
    <mergeCell ref="F180:J180"/>
    <mergeCell ref="I42:J42"/>
    <mergeCell ref="F264:J264"/>
    <mergeCell ref="A194:E194"/>
    <mergeCell ref="A205:J205"/>
    <mergeCell ref="A141:B143"/>
    <mergeCell ref="A131:E131"/>
    <mergeCell ref="F61:J61"/>
    <mergeCell ref="A85:B87"/>
    <mergeCell ref="H255:J255"/>
    <mergeCell ref="A55:J55"/>
    <mergeCell ref="A34:E34"/>
    <mergeCell ref="A263:J263"/>
    <mergeCell ref="A49:E49"/>
    <mergeCell ref="A265:J265"/>
    <mergeCell ref="H115:J115"/>
    <mergeCell ref="A121:J121"/>
    <mergeCell ref="F208:J208"/>
    <mergeCell ref="I70:J70"/>
    <mergeCell ref="H16:J16"/>
    <mergeCell ref="A169:B171"/>
    <mergeCell ref="C141:G143"/>
    <mergeCell ref="A118:E118"/>
    <mergeCell ref="A24:J24"/>
    <mergeCell ref="F35:J35"/>
    <mergeCell ref="A260:J260"/>
    <mergeCell ref="F243:J243"/>
    <mergeCell ref="I98:J98"/>
    <mergeCell ref="F259:J259"/>
    <mergeCell ref="F174:H174"/>
    <mergeCell ref="F168:H168"/>
    <mergeCell ref="A149:J149"/>
    <mergeCell ref="F117:J117"/>
    <mergeCell ref="F118:H118"/>
    <mergeCell ref="H240:J240"/>
    <mergeCell ref="A50:J50"/>
    <mergeCell ref="A202:E202"/>
    <mergeCell ref="A258:E258"/>
    <mergeCell ref="A151:J151"/>
    <mergeCell ref="F119:J119"/>
    <mergeCell ref="I174:J174"/>
    <mergeCell ref="A155:B157"/>
    <mergeCell ref="H169:J169"/>
    <mergeCell ref="A266:E266"/>
    <mergeCell ref="A150:J150"/>
    <mergeCell ref="A190:J190"/>
    <mergeCell ref="C225:G227"/>
    <mergeCell ref="I188:J188"/>
    <mergeCell ref="A124:E124"/>
    <mergeCell ref="I126:J126"/>
    <mergeCell ref="F258:H258"/>
    <mergeCell ref="A84:E84"/>
    <mergeCell ref="H87:J87"/>
    <mergeCell ref="F145:J145"/>
    <mergeCell ref="A79:J79"/>
    <mergeCell ref="A42:E42"/>
    <mergeCell ref="H197:J197"/>
    <mergeCell ref="A137:J137"/>
    <mergeCell ref="H1:J1"/>
    <mergeCell ref="A215:E215"/>
    <mergeCell ref="C253:G255"/>
    <mergeCell ref="A139:J139"/>
    <mergeCell ref="F84:H84"/>
    <mergeCell ref="F82:J82"/>
    <mergeCell ref="H113:J113"/>
    <mergeCell ref="A152:E152"/>
    <mergeCell ref="A163:J163"/>
    <mergeCell ref="F278:J278"/>
    <mergeCell ref="A43:B45"/>
    <mergeCell ref="F42:H42"/>
    <mergeCell ref="H142:J142"/>
    <mergeCell ref="A15:B17"/>
    <mergeCell ref="F188:H188"/>
    <mergeCell ref="F126:H126"/>
    <mergeCell ref="A70:E70"/>
    <mergeCell ref="A7:E7"/>
    <mergeCell ref="F133:J133"/>
    <mergeCell ref="A92:J92"/>
    <mergeCell ref="A243:E243"/>
    <mergeCell ref="A279:J279"/>
    <mergeCell ref="H183:J183"/>
    <mergeCell ref="I28:J28"/>
    <mergeCell ref="F48:H48"/>
    <mergeCell ref="A145:E145"/>
    <mergeCell ref="A267:B269"/>
    <mergeCell ref="A94:J94"/>
    <mergeCell ref="C1:G3"/>
    <mergeCell ref="A183:B185"/>
    <mergeCell ref="H185:J185"/>
    <mergeCell ref="A76:E76"/>
    <mergeCell ref="F266:H266"/>
    <mergeCell ref="I132:J132"/>
    <mergeCell ref="A218:J218"/>
    <mergeCell ref="I48:J48"/>
    <mergeCell ref="A193:J193"/>
    <mergeCell ref="H43:J43"/>
    <mergeCell ref="C57:G59"/>
    <mergeCell ref="A140:E140"/>
    <mergeCell ref="A234:J234"/>
    <mergeCell ref="F76:H76"/>
    <mergeCell ref="F54:J54"/>
    <mergeCell ref="F19:J19"/>
    <mergeCell ref="A216:E216"/>
    <mergeCell ref="F217:J217"/>
    <mergeCell ref="A165:J165"/>
    <mergeCell ref="I272:J272"/>
    <mergeCell ref="I210:J210"/>
    <mergeCell ref="I76:J76"/>
    <mergeCell ref="C85:G87"/>
    <mergeCell ref="A148:J148"/>
    <mergeCell ref="H198:J198"/>
    <mergeCell ref="F110:J110"/>
    <mergeCell ref="A89:E89"/>
    <mergeCell ref="C127:G129"/>
    <mergeCell ref="I238:J238"/>
    <mergeCell ref="A105:E105"/>
    <mergeCell ref="A26:E26"/>
    <mergeCell ref="F216:H216"/>
    <mergeCell ref="A66:J66"/>
    <mergeCell ref="F280:H280"/>
    <mergeCell ref="A120:J120"/>
    <mergeCell ref="A95:J95"/>
    <mergeCell ref="A173:E173"/>
    <mergeCell ref="A229:E229"/>
    <mergeCell ref="A77:E77"/>
    <mergeCell ref="C267:G269"/>
    <mergeCell ref="I6:J6"/>
    <mergeCell ref="F271:J271"/>
    <mergeCell ref="A97:J97"/>
    <mergeCell ref="A219:J219"/>
    <mergeCell ref="I160:J160"/>
    <mergeCell ref="A6:E6"/>
    <mergeCell ref="A1:B3"/>
    <mergeCell ref="F140:H140"/>
    <mergeCell ref="H267:J267"/>
    <mergeCell ref="I258:J258"/>
    <mergeCell ref="A123:J123"/>
    <mergeCell ref="F91:J91"/>
    <mergeCell ref="C183:G185"/>
    <mergeCell ref="H269:J269"/>
    <mergeCell ref="I224:J224"/>
    <mergeCell ref="A237:J237"/>
    <mergeCell ref="H141:J141"/>
    <mergeCell ref="A5:E5"/>
    <mergeCell ref="A159:E159"/>
    <mergeCell ref="A108:J108"/>
    <mergeCell ref="A96:E96"/>
    <mergeCell ref="A161:E161"/>
    <mergeCell ref="F222:J222"/>
    <mergeCell ref="H59:J59"/>
    <mergeCell ref="F160:H160"/>
    <mergeCell ref="A22:J22"/>
    <mergeCell ref="F224:H224"/>
    <mergeCell ref="A250:E250"/>
    <mergeCell ref="A134:J134"/>
    <mergeCell ref="A110:E110"/>
    <mergeCell ref="F40:J40"/>
    <mergeCell ref="F90:H90"/>
    <mergeCell ref="F12:J12"/>
    <mergeCell ref="A187:E187"/>
    <mergeCell ref="A167:J167"/>
    <mergeCell ref="A174:E174"/>
    <mergeCell ref="I230:J230"/>
    <mergeCell ref="A189:E189"/>
    <mergeCell ref="A238:E238"/>
    <mergeCell ref="C99:G101"/>
    <mergeCell ref="A278:E278"/>
    <mergeCell ref="A162:J162"/>
    <mergeCell ref="A47:E47"/>
    <mergeCell ref="A177:J177"/>
    <mergeCell ref="A164:J164"/>
    <mergeCell ref="H212:J212"/>
    <mergeCell ref="F6:H6"/>
    <mergeCell ref="H143:J143"/>
    <mergeCell ref="A195:J195"/>
    <mergeCell ref="A251:J251"/>
    <mergeCell ref="F20:H20"/>
    <mergeCell ref="I90:J90"/>
    <mergeCell ref="H85:J85"/>
    <mergeCell ref="A98:E98"/>
    <mergeCell ref="A53:J53"/>
    <mergeCell ref="A109:J109"/>
    <mergeCell ref="F70:H70"/>
    <mergeCell ref="I154:J154"/>
    <mergeCell ref="F236:J236"/>
    <mergeCell ref="A111:J111"/>
    <mergeCell ref="C29:G31"/>
    <mergeCell ref="F173:J173"/>
    <mergeCell ref="A197:B199"/>
    <mergeCell ref="F98:H98"/>
    <mergeCell ref="H225:J225"/>
    <mergeCell ref="I118:J118"/>
    <mergeCell ref="A188:E188"/>
    <mergeCell ref="C43:G45"/>
    <mergeCell ref="A126:E126"/>
    <mergeCell ref="A259:E259"/>
    <mergeCell ref="H156:J156"/>
    <mergeCell ref="H227:J227"/>
    <mergeCell ref="F105:J105"/>
    <mergeCell ref="A37:J37"/>
    <mergeCell ref="A180:E180"/>
    <mergeCell ref="I182:J182"/>
    <mergeCell ref="I280:J280"/>
    <mergeCell ref="A19:E19"/>
    <mergeCell ref="A68:E68"/>
    <mergeCell ref="A117:E117"/>
    <mergeCell ref="A235:J235"/>
    <mergeCell ref="A247:J247"/>
  </mergeCells>
  <printOptions horizontalCentered="1"/>
  <pageMargins left="0.5" right="0.5" top="0.6" bottom="0.6" header="0.5" footer="0.5"/>
  <pageSetup orientation="portrait" paperSize="9" fitToHeight="0" fitToWidth="1"/>
  <rowBreaks count="19" manualBreakCount="19">
    <brk id="14" min="0" max="16383" man="1"/>
    <brk id="28" min="0" max="16383" man="1"/>
    <brk id="42" min="0" max="16383" man="1"/>
    <brk id="56" min="0" max="16383" man="1"/>
    <brk id="70" min="0" max="16383" man="1"/>
    <brk id="84" min="0" max="16383" man="1"/>
    <brk id="98" min="0" max="16383" man="1"/>
    <brk id="112" min="0" max="16383" man="1"/>
    <brk id="126" min="0" max="16383" man="1"/>
    <brk id="140" min="0" max="16383" man="1"/>
    <brk id="154" min="0" max="16383" man="1"/>
    <brk id="168" min="0" max="16383" man="1"/>
    <brk id="182" min="0" max="16383" man="1"/>
    <brk id="196" min="0" max="16383" man="1"/>
    <brk id="210" min="0" max="16383" man="1"/>
    <brk id="224" min="0" max="16383" man="1"/>
    <brk id="238" min="0" max="16383" man="1"/>
    <brk id="252" min="0" max="16383" man="1"/>
    <brk id="266" min="0" max="16383" man="1"/>
  </rowBreaks>
  <drawing xmlns:r="http://schemas.openxmlformats.org/officeDocument/2006/relationships" r:id="rId1"/>
</worksheet>
</file>

<file path=xl/worksheets/sheet27.xml><?xml version="1.0" encoding="utf-8"?>
<worksheet xmlns="http://schemas.openxmlformats.org/spreadsheetml/2006/main">
  <sheetPr>
    <tabColor rgb="007030A0"/>
    <outlinePr summaryBelow="1" summaryRight="1"/>
    <pageSetUpPr fitToPage="1"/>
  </sheetPr>
  <dimension ref="A1:L400"/>
  <sheetViews>
    <sheetView showGridLines="0" workbookViewId="0">
      <selection activeCell="A1" sqref="A1"/>
    </sheetView>
  </sheetViews>
  <sheetFormatPr baseColWidth="8" defaultRowHeight="15"/>
  <cols>
    <col width="9.28515625" customWidth="1" min="1" max="1"/>
    <col width="12.14062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hidden="1" width="3" customWidth="1" min="11" max="11"/>
    <col hidden="1" width="42" customWidth="1" min="12" max="12"/>
  </cols>
  <sheetData>
    <row r="1" ht="21.75" customHeight="1">
      <c r="A1" s="49" t="n"/>
      <c r="B1" s="56" t="n"/>
      <c r="C1" s="67">
        <f>Paramètres!$C$3</f>
        <v/>
      </c>
      <c r="D1" s="101" t="n"/>
      <c r="E1" s="101" t="n"/>
      <c r="F1" s="101" t="n"/>
      <c r="G1" s="101" t="n"/>
      <c r="H1" s="56" t="n"/>
      <c r="I1" s="55">
        <f>Paramètres!$D$3</f>
        <v/>
      </c>
      <c r="J1" s="50" t="n"/>
      <c r="L1" s="29" t="inlineStr">
        <is>
          <t>Calcul (ne pas modifier) – ligne registre :</t>
        </is>
      </c>
    </row>
    <row r="2" ht="21.75" customHeight="1">
      <c r="A2" s="60" t="n"/>
      <c r="B2" s="61" t="n"/>
      <c r="C2" s="60" t="n"/>
      <c r="H2" s="61" t="n"/>
      <c r="I2" s="55">
        <f>"Date: "&amp;Paramètres!$E$3</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Ouverture'!$A$2:$A$501,0),0)</f>
        <v/>
      </c>
    </row>
    <row r="4" ht="27.95" customHeight="1">
      <c r="A4" s="67" t="inlineStr">
        <is>
          <t>PROCÈS-VERBAL OUVERTURE DE LA TRANCHÉE</t>
        </is>
      </c>
      <c r="B4" s="52" t="n"/>
      <c r="C4" s="52" t="n"/>
      <c r="D4" s="52" t="n"/>
      <c r="E4" s="52" t="n"/>
      <c r="F4" s="52" t="n"/>
      <c r="G4" s="52" t="n"/>
      <c r="H4" s="52" t="n"/>
      <c r="I4" s="52" t="n"/>
      <c r="J4" s="50" t="n"/>
      <c r="L4" s="32">
        <f>IF($H$8="","",IF($L$2=0,"⚠ RFI absent du Registre",IF(INDEX(Registre!$A$2:$A$1999,IF($L$2=0,-1,$L$2))&lt;&gt;"Ouverture de la tranchée","⚠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RFI nº</t>
        </is>
      </c>
      <c r="F8" s="52" t="n"/>
      <c r="G8" s="50" t="n"/>
      <c r="H8" s="82">
        <f>IFERROR(INDEX('Impression groupée'!$B$4:$B$103,MATCH("Ouverture de la tranchée|1",'Impression groupée'!$E$4:$E$103,0)),"")</f>
        <v/>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Vérification de la profondeur de la tranchée selon diamètre de pipe et zone</t>
        </is>
      </c>
      <c r="B11" s="52" t="n"/>
      <c r="C11" s="52" t="n"/>
      <c r="D11" s="52" t="n"/>
      <c r="E11" s="52" t="n"/>
      <c r="F11" s="52" t="n"/>
      <c r="G11" s="52" t="n"/>
      <c r="H11" s="50" t="n"/>
      <c r="I11" s="93">
        <f>IF(IFERROR(INDEX('Données Ouverture'!$B$2:$B$501,IF($L$3=0,-1,$L$3))&amp;"","")="C","☒","☐")&amp;"  C"&amp;"      "&amp;IF(IFERROR(INDEX('Données Ouverture'!$B$2:$B$501,IF($L$3=0,-1,$L$3))&amp;"","")="NC","☒","☐")&amp;"  NC"</f>
        <v/>
      </c>
      <c r="J11" s="50" t="n"/>
    </row>
    <row r="12" ht="27" customHeight="1">
      <c r="A12" s="90" t="inlineStr">
        <is>
          <t>Vérification de la largeur de la tranchée</t>
        </is>
      </c>
      <c r="B12" s="52" t="n"/>
      <c r="C12" s="52" t="n"/>
      <c r="D12" s="52" t="n"/>
      <c r="E12" s="52" t="n"/>
      <c r="F12" s="52" t="n"/>
      <c r="G12" s="52" t="n"/>
      <c r="H12" s="50" t="n"/>
      <c r="I12" s="93">
        <f>IF(IFERROR(INDEX('Données Ouverture'!$C$2:$C$501,IF($L$3=0,-1,$L$3))&amp;"","")="C","☒","☐")&amp;"  C"&amp;"      "&amp;IF(IFERROR(INDEX('Données Ouverture'!$C$2:$C$501,IF($L$3=0,-1,$L$3))&amp;"","")="NC","☒","☐")&amp;"  NC"</f>
        <v/>
      </c>
      <c r="J12" s="50" t="n"/>
    </row>
    <row r="13" ht="27" customHeight="1">
      <c r="A13" s="90">
        <f>"Nature du terrain :     "&amp;IF(IFERROR(INDEX('Données Ouverture'!$D$2:$D$501,IF($L$3=0,-1,$L$3))&amp;"","")="Dune de sable","☒","☐")&amp;" Dune de sable"&amp;"      "&amp;IF(IFERROR(INDEX('Données Ouverture'!$D$2:$D$501,IF($L$3=0,-1,$L$3))&amp;"","")="Rocheux","☒","☐")&amp;" Rocheux"&amp;"      "&amp;IF(IFERROR(INDEX('Données Ouverture'!$D$2:$D$501,IF($L$3=0,-1,$L$3))&amp;"","")="semi rocheux","☒","☐")&amp;" semi rocheux"&amp;"      "&amp;IF(IFERROR(INDEX('Données Ouverture'!$D$2:$D$501,IF($L$3=0,-1,$L$3))&amp;"","")="Autres","☒","☐")&amp;" Autres"</f>
        <v/>
      </c>
      <c r="B13" s="52" t="n"/>
      <c r="C13" s="52" t="n"/>
      <c r="D13" s="52" t="n"/>
      <c r="E13" s="52" t="n"/>
      <c r="F13" s="52" t="n"/>
      <c r="G13" s="52" t="n"/>
      <c r="H13" s="52" t="n"/>
      <c r="I13" s="52" t="n"/>
      <c r="J13" s="50" t="n"/>
    </row>
    <row r="14" ht="409.6" customHeight="1">
      <c r="A14" s="94">
        <f>"Remarques : "&amp;IFERROR(INDEX(Registre!$O$2:$O$1999,IF($L$2=0,-1,$L$2))&amp;"","")</f>
        <v/>
      </c>
      <c r="B14" s="52" t="n"/>
      <c r="C14" s="52" t="n"/>
      <c r="D14" s="52" t="n"/>
      <c r="E14" s="52" t="n"/>
      <c r="F14" s="52" t="n"/>
      <c r="G14" s="52" t="n"/>
      <c r="H14" s="52" t="n"/>
      <c r="I14" s="52" t="n"/>
      <c r="J14" s="50" t="n"/>
    </row>
    <row r="15" ht="30" customHeight="1">
      <c r="A15" s="53" t="inlineStr">
        <is>
          <t>Conclusion de l’inspection</t>
        </is>
      </c>
      <c r="B15" s="50" t="n"/>
      <c r="C15" s="51">
        <f>IF(IFERROR(INDEX(Registre!$N$2:$N$1999,IF($L$2=0,-1,$L$2))&amp;"","")="Non applicable","☒","☐")&amp;"  Non applicable"</f>
        <v/>
      </c>
      <c r="D15" s="52" t="n"/>
      <c r="E15" s="52" t="n"/>
      <c r="F15" s="50" t="n"/>
      <c r="G15" s="51">
        <f>IF(IFERROR(INDEX(Registre!$N$2:$N$1999,IF($L$2=0,-1,$L$2))&amp;"","")="Accepté","☒","☐")&amp;"  Accepté"</f>
        <v/>
      </c>
      <c r="H15" s="50" t="n"/>
      <c r="I15" s="51">
        <f>IF(IFERROR(INDEX(Registre!$N$2:$N$1999,IF($L$2=0,-1,$L$2))&amp;"","")="Rejeté","☒","☐")&amp;"  Rejeté"</f>
        <v/>
      </c>
      <c r="J15" s="50" t="n"/>
    </row>
    <row r="16" ht="30" customHeight="1">
      <c r="A16" s="80" t="inlineStr">
        <is>
          <t>APPROBATION</t>
        </is>
      </c>
      <c r="B16" s="56" t="n"/>
      <c r="C16" s="67" t="inlineStr">
        <is>
          <t>C3</t>
        </is>
      </c>
      <c r="D16" s="52" t="n"/>
      <c r="E16" s="52" t="n"/>
      <c r="F16" s="50" t="n"/>
      <c r="G16" s="67" t="inlineStr">
        <is>
          <t>C1</t>
        </is>
      </c>
      <c r="H16" s="56" t="n"/>
      <c r="I16" s="67" t="inlineStr">
        <is>
          <t>CA</t>
        </is>
      </c>
      <c r="J16" s="56" t="n"/>
    </row>
    <row r="17" ht="30" customHeight="1">
      <c r="A17" s="57" t="n"/>
      <c r="B17" s="58" t="n"/>
      <c r="C17" s="67" t="inlineStr">
        <is>
          <t>CST</t>
        </is>
      </c>
      <c r="D17" s="50" t="n"/>
      <c r="E17" s="67" t="inlineStr">
        <is>
          <t>QCI</t>
        </is>
      </c>
      <c r="F17" s="50" t="n"/>
      <c r="G17" s="57" t="n"/>
      <c r="H17" s="58" t="n"/>
      <c r="I17" s="57" t="n"/>
      <c r="J17" s="58" t="n"/>
    </row>
    <row r="18" ht="30" customHeight="1">
      <c r="A18" s="90" t="inlineStr">
        <is>
          <t>Nom</t>
        </is>
      </c>
      <c r="B18" s="50" t="n"/>
      <c r="C18" s="90" t="n"/>
      <c r="D18" s="50" t="n"/>
      <c r="E18" s="90" t="n"/>
      <c r="F18" s="50" t="n"/>
      <c r="G18" s="90" t="n"/>
      <c r="H18" s="50" t="n"/>
      <c r="I18" s="90" t="n"/>
      <c r="J18" s="50" t="n"/>
    </row>
    <row r="19" ht="30" customHeight="1">
      <c r="A19" s="90" t="inlineStr">
        <is>
          <t>Signature</t>
        </is>
      </c>
      <c r="B19" s="50" t="n"/>
      <c r="C19" s="90" t="n"/>
      <c r="D19" s="50" t="n"/>
      <c r="E19" s="90" t="n"/>
      <c r="F19" s="50" t="n"/>
      <c r="G19" s="90" t="n"/>
      <c r="H19" s="50" t="n"/>
      <c r="I19" s="90" t="n"/>
      <c r="J19" s="50" t="n"/>
    </row>
    <row r="20" ht="30" customHeight="1">
      <c r="A20" s="90" t="inlineStr">
        <is>
          <t>Date</t>
        </is>
      </c>
      <c r="B20" s="50" t="n"/>
      <c r="C20" s="90" t="n"/>
      <c r="D20" s="50" t="n"/>
      <c r="E20" s="90" t="n"/>
      <c r="F20" s="50" t="n"/>
      <c r="G20" s="90" t="n"/>
      <c r="H20" s="50" t="n"/>
      <c r="I20" s="90" t="n"/>
      <c r="J20" s="50" t="n"/>
    </row>
    <row r="21" ht="21.75" customHeight="1">
      <c r="A21" s="49" t="n"/>
      <c r="B21" s="56" t="n"/>
      <c r="C21" s="67">
        <f>Paramètres!$C$3</f>
        <v/>
      </c>
      <c r="D21" s="101" t="n"/>
      <c r="E21" s="101" t="n"/>
      <c r="F21" s="101" t="n"/>
      <c r="G21" s="101" t="n"/>
      <c r="H21" s="56" t="n"/>
      <c r="I21" s="55">
        <f>Paramètres!$D$3</f>
        <v/>
      </c>
      <c r="J21" s="50" t="n"/>
      <c r="L21" s="29" t="inlineStr">
        <is>
          <t>Calcul (ne pas modifier) – ligne registre :</t>
        </is>
      </c>
    </row>
    <row r="22" ht="21.75" customHeight="1">
      <c r="A22" s="60" t="n"/>
      <c r="B22" s="61" t="n"/>
      <c r="C22" s="60" t="n"/>
      <c r="H22" s="61" t="n"/>
      <c r="I22" s="55">
        <f>"Date: "&amp;Paramètres!$E$3</f>
        <v/>
      </c>
      <c r="J22" s="50" t="n"/>
      <c r="L22" s="30">
        <f>IFERROR(MATCH($H$28,Registre!$B$2:$B$1999,0),0)</f>
        <v/>
      </c>
    </row>
    <row r="23" ht="21.75" customHeight="1">
      <c r="A23" s="57" t="n"/>
      <c r="B23" s="58" t="n"/>
      <c r="C23" s="57" t="n"/>
      <c r="D23" s="102" t="n"/>
      <c r="E23" s="102" t="n"/>
      <c r="F23" s="102" t="n"/>
      <c r="G23" s="102" t="n"/>
      <c r="H23" s="58" t="n"/>
      <c r="I23" s="55" t="inlineStr">
        <is>
          <t>Page 1/1</t>
        </is>
      </c>
      <c r="J23" s="50" t="n"/>
      <c r="L23" s="30">
        <f>IFERROR(MATCH($H$28,'Données Ouverture'!$A$2:$A$501,0),0)</f>
        <v/>
      </c>
    </row>
    <row r="24" ht="27.95" customHeight="1">
      <c r="A24" s="67" t="inlineStr">
        <is>
          <t>PROCÈS-VERBAL OUVERTURE DE LA TRANCHÉE</t>
        </is>
      </c>
      <c r="B24" s="52" t="n"/>
      <c r="C24" s="52" t="n"/>
      <c r="D24" s="52" t="n"/>
      <c r="E24" s="52" t="n"/>
      <c r="F24" s="52" t="n"/>
      <c r="G24" s="52" t="n"/>
      <c r="H24" s="52" t="n"/>
      <c r="I24" s="52" t="n"/>
      <c r="J24" s="50" t="n"/>
      <c r="L24" s="32">
        <f>IF($H$28="","",IF($L$22=0,"⚠ RFI absent du Registre",IF(INDEX(Registre!$A$2:$A$1999,IF($L$22=0,-1,$L$22))&lt;&gt;"Ouverture de la tranchée","⚠ Ce RFI est de type : "&amp;INDEX(Registre!$A$2:$A$1999,IF($L$22=0,-1,$L$22)),"")))</f>
        <v/>
      </c>
    </row>
    <row r="25" ht="27" customHeight="1">
      <c r="A25" s="90" t="inlineStr">
        <is>
          <t>Ouvrages</t>
        </is>
      </c>
      <c r="B25" s="50" t="n"/>
      <c r="C25" s="80">
        <f>IFERROR(INDEX(Registre!$E$2:$E$1999,IF($L$22=0,-1,$L$22))&amp;"","")</f>
        <v/>
      </c>
      <c r="D25" s="52" t="n"/>
      <c r="E25" s="52" t="n"/>
      <c r="F25" s="52" t="n"/>
      <c r="G25" s="52" t="n"/>
      <c r="H25" s="52" t="n"/>
      <c r="I25" s="52" t="n"/>
      <c r="J25" s="50" t="n"/>
    </row>
    <row r="26" ht="27" customHeight="1">
      <c r="A26" s="90" t="inlineStr">
        <is>
          <t>Plan nº</t>
        </is>
      </c>
      <c r="B26" s="50" t="n"/>
      <c r="C26" s="90">
        <f>IFERROR(INDEX(Registre!$F$2:$F$1999,IF($L$22=0,-1,$L$22))&amp;"","")</f>
        <v/>
      </c>
      <c r="D26" s="52" t="n"/>
      <c r="E26" s="52" t="n"/>
      <c r="F26" s="52" t="n"/>
      <c r="G26" s="52" t="n"/>
      <c r="H26" s="52" t="n"/>
      <c r="I26" s="52" t="n"/>
      <c r="J26" s="50" t="n"/>
      <c r="L26" s="31" t="inlineStr">
        <is>
          <t>◀ Choisissez le RFI dans la case « RFI nº » (liste déroulante)</t>
        </is>
      </c>
    </row>
    <row r="27" ht="27" customHeight="1">
      <c r="A27" s="90" t="inlineStr">
        <is>
          <t>Désignation</t>
        </is>
      </c>
      <c r="B27" s="50" t="n"/>
      <c r="C27" s="90">
        <f>IFERROR(INDEX(Registre!$G$2:$G$1999,IF($L$22=0,-1,$L$22))&amp;"","")</f>
        <v/>
      </c>
      <c r="D27" s="52" t="n"/>
      <c r="E27" s="52" t="n"/>
      <c r="F27" s="52" t="n"/>
      <c r="G27" s="52" t="n"/>
      <c r="H27" s="52" t="n"/>
      <c r="I27" s="52" t="n"/>
      <c r="J27" s="50" t="n"/>
    </row>
    <row r="28" ht="27" customHeight="1">
      <c r="A28" s="90" t="inlineStr">
        <is>
          <t>Rapport nº</t>
        </is>
      </c>
      <c r="B28" s="50" t="n"/>
      <c r="C28" s="90">
        <f>IFERROR(IF(INDEX(Registre!$C$2:$C$1999,IF($L$22=0,-1,$L$22))&amp;""&lt;&gt;"",INDEX(Registre!$C$2:$C$1999,IF($L$22=0,-1,$L$22))&amp;"",TEXT(COUNTIF(Registre!$A$2:INDEX(Registre!$A$2:$A$1999,IF($L$22=0,-1,$L$22)),INDEX(Registre!$A$2:$A$1999,IF($L$22=0,-1,$L$22))),"000")),"")</f>
        <v/>
      </c>
      <c r="D28" s="50" t="n"/>
      <c r="E28" s="91" t="inlineStr">
        <is>
          <t>RFI nº</t>
        </is>
      </c>
      <c r="F28" s="52" t="n"/>
      <c r="G28" s="50" t="n"/>
      <c r="H28" s="82">
        <f>IFERROR(INDEX('Impression groupée'!$B$4:$B$103,MATCH("Ouverture de la tranchée|2",'Impression groupée'!$E$4:$E$103,0)),"")</f>
        <v/>
      </c>
      <c r="I28" s="52" t="n"/>
      <c r="J28" s="50" t="n"/>
    </row>
    <row r="29" ht="27" customHeight="1">
      <c r="A29" s="80">
        <f>"Tronçon n° : "&amp;IFERROR(INDEX(Registre!$H$2:$H$1999,IF($L$22=0,-1,$L$22))&amp;"","")&amp;"   du "&amp;IF(IFERROR(INDEX(Registre!$I$2:$I$1999,IF($L$22=0,-1,$L$22))&amp;"","")&lt;&gt;"","Joint N° "&amp;IFERROR(INDEX(Registre!$I$2:$I$1999,IF($L$22=0,-1,$L$22))&amp;"","")&amp;"  ","")&amp;"PK "&amp;IFERROR(INDEX(Registre!$K$2:$K$1999,IF($L$22=0,-1,$L$22))&amp;"","")&amp;IF(OR(IFERROR(INDEX(Registre!$L$2:$L$1999,IF($L$22=0,-1,$L$22))&amp;"","")&lt;&gt;"",IFERROR(INDEX(Registre!$J$2:$J$1999,IF($L$22=0,-1,$L$22))&amp;"","")&lt;&gt;""),"   au "&amp;IF(IFERROR(INDEX(Registre!$J$2:$J$1999,IF($L$22=0,-1,$L$22))&amp;"","")&lt;&gt;"","Joint N° "&amp;IFERROR(INDEX(Registre!$J$2:$J$1999,IF($L$22=0,-1,$L$22))&amp;"","")&amp;"  ","")&amp;IF(IFERROR(INDEX(Registre!$L$2:$L$1999,IF($L$22=0,-1,$L$22))&amp;"","")&lt;&gt;"","PK "&amp;IFERROR(INDEX(Registre!$L$2:$L$1999,IF($L$22=0,-1,$L$22))&amp;"",""),""),"")</f>
        <v/>
      </c>
      <c r="B29" s="52" t="n"/>
      <c r="C29" s="52" t="n"/>
      <c r="D29" s="52" t="n"/>
      <c r="E29" s="52" t="n"/>
      <c r="F29" s="52" t="n"/>
      <c r="G29" s="52" t="n"/>
      <c r="H29" s="50" t="n"/>
      <c r="I29" s="90">
        <f>IF(IFERROR(INDEX(Registre!$M$2:$M$1999,IF($L$22=0,-1,$L$22))&amp;"","")="","Long :","Long : "&amp;IFERROR(INDEX(Registre!$M$2:$M$1999,IF($L$22=0,-1,$L$22))&amp;"","")&amp;" ml")</f>
        <v/>
      </c>
      <c r="J29" s="50" t="n"/>
    </row>
    <row r="30" ht="27" customHeight="1">
      <c r="A30" s="92" t="inlineStr">
        <is>
          <t>Inspection</t>
        </is>
      </c>
      <c r="B30" s="52" t="n"/>
      <c r="C30" s="52" t="n"/>
      <c r="D30" s="52" t="n"/>
      <c r="E30" s="52" t="n"/>
      <c r="F30" s="52" t="n"/>
      <c r="G30" s="52" t="n"/>
      <c r="H30" s="50" t="n"/>
      <c r="I30" s="80" t="inlineStr">
        <is>
          <t>jugement</t>
        </is>
      </c>
      <c r="J30" s="50" t="n"/>
    </row>
    <row r="31" ht="27" customHeight="1">
      <c r="A31" s="90" t="inlineStr">
        <is>
          <t>Vérification de la profondeur de la tranchée selon diamètre de pipe et zone</t>
        </is>
      </c>
      <c r="B31" s="52" t="n"/>
      <c r="C31" s="52" t="n"/>
      <c r="D31" s="52" t="n"/>
      <c r="E31" s="52" t="n"/>
      <c r="F31" s="52" t="n"/>
      <c r="G31" s="52" t="n"/>
      <c r="H31" s="50" t="n"/>
      <c r="I31" s="93">
        <f>IF(IFERROR(INDEX('Données Ouverture'!$B$2:$B$501,IF($L$23=0,-1,$L$23))&amp;"","")="C","☒","☐")&amp;"  C"&amp;"      "&amp;IF(IFERROR(INDEX('Données Ouverture'!$B$2:$B$501,IF($L$23=0,-1,$L$23))&amp;"","")="NC","☒","☐")&amp;"  NC"</f>
        <v/>
      </c>
      <c r="J31" s="50" t="n"/>
    </row>
    <row r="32" ht="27" customHeight="1">
      <c r="A32" s="90" t="inlineStr">
        <is>
          <t>Vérification de la largeur de la tranchée</t>
        </is>
      </c>
      <c r="B32" s="52" t="n"/>
      <c r="C32" s="52" t="n"/>
      <c r="D32" s="52" t="n"/>
      <c r="E32" s="52" t="n"/>
      <c r="F32" s="52" t="n"/>
      <c r="G32" s="52" t="n"/>
      <c r="H32" s="50" t="n"/>
      <c r="I32" s="93">
        <f>IF(IFERROR(INDEX('Données Ouverture'!$C$2:$C$501,IF($L$23=0,-1,$L$23))&amp;"","")="C","☒","☐")&amp;"  C"&amp;"      "&amp;IF(IFERROR(INDEX('Données Ouverture'!$C$2:$C$501,IF($L$23=0,-1,$L$23))&amp;"","")="NC","☒","☐")&amp;"  NC"</f>
        <v/>
      </c>
      <c r="J32" s="50" t="n"/>
    </row>
    <row r="33" ht="27" customHeight="1">
      <c r="A33" s="90">
        <f>"Nature du terrain :     "&amp;IF(IFERROR(INDEX('Données Ouverture'!$D$2:$D$501,IF($L$23=0,-1,$L$23))&amp;"","")="Dune de sable","☒","☐")&amp;" Dune de sable"&amp;"      "&amp;IF(IFERROR(INDEX('Données Ouverture'!$D$2:$D$501,IF($L$23=0,-1,$L$23))&amp;"","")="Rocheux","☒","☐")&amp;" Rocheux"&amp;"      "&amp;IF(IFERROR(INDEX('Données Ouverture'!$D$2:$D$501,IF($L$23=0,-1,$L$23))&amp;"","")="semi rocheux","☒","☐")&amp;" semi rocheux"&amp;"      "&amp;IF(IFERROR(INDEX('Données Ouverture'!$D$2:$D$501,IF($L$23=0,-1,$L$23))&amp;"","")="Autres","☒","☐")&amp;" Autres"</f>
        <v/>
      </c>
      <c r="B33" s="52" t="n"/>
      <c r="C33" s="52" t="n"/>
      <c r="D33" s="52" t="n"/>
      <c r="E33" s="52" t="n"/>
      <c r="F33" s="52" t="n"/>
      <c r="G33" s="52" t="n"/>
      <c r="H33" s="52" t="n"/>
      <c r="I33" s="52" t="n"/>
      <c r="J33" s="50" t="n"/>
    </row>
    <row r="34" ht="409.6" customHeight="1">
      <c r="A34" s="94">
        <f>"Remarques : "&amp;IFERROR(INDEX(Registre!$O$2:$O$1999,IF($L$22=0,-1,$L$22))&amp;"","")</f>
        <v/>
      </c>
      <c r="B34" s="52" t="n"/>
      <c r="C34" s="52" t="n"/>
      <c r="D34" s="52" t="n"/>
      <c r="E34" s="52" t="n"/>
      <c r="F34" s="52" t="n"/>
      <c r="G34" s="52" t="n"/>
      <c r="H34" s="52" t="n"/>
      <c r="I34" s="52" t="n"/>
      <c r="J34" s="50" t="n"/>
    </row>
    <row r="35" ht="30" customHeight="1">
      <c r="A35" s="53" t="inlineStr">
        <is>
          <t>Conclusion de l’inspection</t>
        </is>
      </c>
      <c r="B35" s="50" t="n"/>
      <c r="C35" s="51">
        <f>IF(IFERROR(INDEX(Registre!$N$2:$N$1999,IF($L$22=0,-1,$L$22))&amp;"","")="Non applicable","☒","☐")&amp;"  Non applicable"</f>
        <v/>
      </c>
      <c r="D35" s="52" t="n"/>
      <c r="E35" s="52" t="n"/>
      <c r="F35" s="50" t="n"/>
      <c r="G35" s="51">
        <f>IF(IFERROR(INDEX(Registre!$N$2:$N$1999,IF($L$22=0,-1,$L$22))&amp;"","")="Accepté","☒","☐")&amp;"  Accepté"</f>
        <v/>
      </c>
      <c r="H35" s="50" t="n"/>
      <c r="I35" s="51">
        <f>IF(IFERROR(INDEX(Registre!$N$2:$N$1999,IF($L$22=0,-1,$L$22))&amp;"","")="Rejeté","☒","☐")&amp;"  Rejeté"</f>
        <v/>
      </c>
      <c r="J35" s="50" t="n"/>
    </row>
    <row r="36" ht="30" customHeight="1">
      <c r="A36" s="80" t="inlineStr">
        <is>
          <t>APPROBATION</t>
        </is>
      </c>
      <c r="B36" s="56" t="n"/>
      <c r="C36" s="67" t="inlineStr">
        <is>
          <t>C3</t>
        </is>
      </c>
      <c r="D36" s="52" t="n"/>
      <c r="E36" s="52" t="n"/>
      <c r="F36" s="50" t="n"/>
      <c r="G36" s="67" t="inlineStr">
        <is>
          <t>C1</t>
        </is>
      </c>
      <c r="H36" s="56" t="n"/>
      <c r="I36" s="67" t="inlineStr">
        <is>
          <t>CA</t>
        </is>
      </c>
      <c r="J36" s="56" t="n"/>
    </row>
    <row r="37" ht="30" customHeight="1">
      <c r="A37" s="57" t="n"/>
      <c r="B37" s="58" t="n"/>
      <c r="C37" s="67" t="inlineStr">
        <is>
          <t>CST</t>
        </is>
      </c>
      <c r="D37" s="50" t="n"/>
      <c r="E37" s="67" t="inlineStr">
        <is>
          <t>QCI</t>
        </is>
      </c>
      <c r="F37" s="50" t="n"/>
      <c r="G37" s="57" t="n"/>
      <c r="H37" s="58" t="n"/>
      <c r="I37" s="57" t="n"/>
      <c r="J37" s="58" t="n"/>
    </row>
    <row r="38" ht="30" customHeight="1">
      <c r="A38" s="90" t="inlineStr">
        <is>
          <t>Nom</t>
        </is>
      </c>
      <c r="B38" s="50" t="n"/>
      <c r="C38" s="90" t="n"/>
      <c r="D38" s="50" t="n"/>
      <c r="E38" s="90" t="n"/>
      <c r="F38" s="50" t="n"/>
      <c r="G38" s="90" t="n"/>
      <c r="H38" s="50" t="n"/>
      <c r="I38" s="90" t="n"/>
      <c r="J38" s="50" t="n"/>
    </row>
    <row r="39" ht="30" customHeight="1">
      <c r="A39" s="90" t="inlineStr">
        <is>
          <t>Signature</t>
        </is>
      </c>
      <c r="B39" s="50" t="n"/>
      <c r="C39" s="90" t="n"/>
      <c r="D39" s="50" t="n"/>
      <c r="E39" s="90" t="n"/>
      <c r="F39" s="50" t="n"/>
      <c r="G39" s="90" t="n"/>
      <c r="H39" s="50" t="n"/>
      <c r="I39" s="90" t="n"/>
      <c r="J39" s="50" t="n"/>
    </row>
    <row r="40" ht="30" customHeight="1">
      <c r="A40" s="90" t="inlineStr">
        <is>
          <t>Date</t>
        </is>
      </c>
      <c r="B40" s="50" t="n"/>
      <c r="C40" s="90" t="n"/>
      <c r="D40" s="50" t="n"/>
      <c r="E40" s="90" t="n"/>
      <c r="F40" s="50" t="n"/>
      <c r="G40" s="90" t="n"/>
      <c r="H40" s="50" t="n"/>
      <c r="I40" s="90" t="n"/>
      <c r="J40" s="50" t="n"/>
    </row>
    <row r="41" ht="21.75" customHeight="1">
      <c r="A41" s="49" t="n"/>
      <c r="B41" s="56" t="n"/>
      <c r="C41" s="67">
        <f>Paramètres!$C$3</f>
        <v/>
      </c>
      <c r="D41" s="101" t="n"/>
      <c r="E41" s="101" t="n"/>
      <c r="F41" s="101" t="n"/>
      <c r="G41" s="101" t="n"/>
      <c r="H41" s="56" t="n"/>
      <c r="I41" s="55">
        <f>Paramètres!$D$3</f>
        <v/>
      </c>
      <c r="J41" s="50" t="n"/>
      <c r="L41" s="29" t="inlineStr">
        <is>
          <t>Calcul (ne pas modifier) – ligne registre :</t>
        </is>
      </c>
    </row>
    <row r="42" ht="21.75" customHeight="1">
      <c r="A42" s="60" t="n"/>
      <c r="B42" s="61" t="n"/>
      <c r="C42" s="60" t="n"/>
      <c r="H42" s="61" t="n"/>
      <c r="I42" s="55">
        <f>"Date: "&amp;Paramètres!$E$3</f>
        <v/>
      </c>
      <c r="J42" s="50" t="n"/>
      <c r="L42" s="30">
        <f>IFERROR(MATCH($H$48,Registre!$B$2:$B$1999,0),0)</f>
        <v/>
      </c>
    </row>
    <row r="43" ht="21.75" customHeight="1">
      <c r="A43" s="57" t="n"/>
      <c r="B43" s="58" t="n"/>
      <c r="C43" s="57" t="n"/>
      <c r="D43" s="102" t="n"/>
      <c r="E43" s="102" t="n"/>
      <c r="F43" s="102" t="n"/>
      <c r="G43" s="102" t="n"/>
      <c r="H43" s="58" t="n"/>
      <c r="I43" s="55" t="inlineStr">
        <is>
          <t>Page 1/1</t>
        </is>
      </c>
      <c r="J43" s="50" t="n"/>
      <c r="L43" s="30">
        <f>IFERROR(MATCH($H$48,'Données Ouverture'!$A$2:$A$501,0),0)</f>
        <v/>
      </c>
    </row>
    <row r="44" ht="27.95" customHeight="1">
      <c r="A44" s="67" t="inlineStr">
        <is>
          <t>PROCÈS-VERBAL OUVERTURE DE LA TRANCHÉE</t>
        </is>
      </c>
      <c r="B44" s="52" t="n"/>
      <c r="C44" s="52" t="n"/>
      <c r="D44" s="52" t="n"/>
      <c r="E44" s="52" t="n"/>
      <c r="F44" s="52" t="n"/>
      <c r="G44" s="52" t="n"/>
      <c r="H44" s="52" t="n"/>
      <c r="I44" s="52" t="n"/>
      <c r="J44" s="50" t="n"/>
      <c r="L44" s="32">
        <f>IF($H$48="","",IF($L$42=0,"⚠ RFI absent du Registre",IF(INDEX(Registre!$A$2:$A$1999,IF($L$42=0,-1,$L$42))&lt;&gt;"Ouverture de la tranchée","⚠ Ce RFI est de type : "&amp;INDEX(Registre!$A$2:$A$1999,IF($L$42=0,-1,$L$42)),"")))</f>
        <v/>
      </c>
    </row>
    <row r="45" ht="27" customHeight="1">
      <c r="A45" s="90" t="inlineStr">
        <is>
          <t>Ouvrages</t>
        </is>
      </c>
      <c r="B45" s="50" t="n"/>
      <c r="C45" s="80">
        <f>IFERROR(INDEX(Registre!$E$2:$E$1999,IF($L$42=0,-1,$L$42))&amp;"","")</f>
        <v/>
      </c>
      <c r="D45" s="52" t="n"/>
      <c r="E45" s="52" t="n"/>
      <c r="F45" s="52" t="n"/>
      <c r="G45" s="52" t="n"/>
      <c r="H45" s="52" t="n"/>
      <c r="I45" s="52" t="n"/>
      <c r="J45" s="50" t="n"/>
    </row>
    <row r="46" ht="27" customHeight="1">
      <c r="A46" s="90" t="inlineStr">
        <is>
          <t>Plan nº</t>
        </is>
      </c>
      <c r="B46" s="50" t="n"/>
      <c r="C46" s="90">
        <f>IFERROR(INDEX(Registre!$F$2:$F$1999,IF($L$42=0,-1,$L$42))&amp;"","")</f>
        <v/>
      </c>
      <c r="D46" s="52" t="n"/>
      <c r="E46" s="52" t="n"/>
      <c r="F46" s="52" t="n"/>
      <c r="G46" s="52" t="n"/>
      <c r="H46" s="52" t="n"/>
      <c r="I46" s="52" t="n"/>
      <c r="J46" s="50" t="n"/>
      <c r="L46" s="31" t="inlineStr">
        <is>
          <t>◀ Choisissez le RFI dans la case « RFI nº » (liste déroulante)</t>
        </is>
      </c>
    </row>
    <row r="47" ht="27" customHeight="1">
      <c r="A47" s="90" t="inlineStr">
        <is>
          <t>Désignation</t>
        </is>
      </c>
      <c r="B47" s="50" t="n"/>
      <c r="C47" s="90">
        <f>IFERROR(INDEX(Registre!$G$2:$G$1999,IF($L$42=0,-1,$L$42))&amp;"","")</f>
        <v/>
      </c>
      <c r="D47" s="52" t="n"/>
      <c r="E47" s="52" t="n"/>
      <c r="F47" s="52" t="n"/>
      <c r="G47" s="52" t="n"/>
      <c r="H47" s="52" t="n"/>
      <c r="I47" s="52" t="n"/>
      <c r="J47" s="50" t="n"/>
    </row>
    <row r="48" ht="27" customHeight="1">
      <c r="A48" s="90" t="inlineStr">
        <is>
          <t>Rapport nº</t>
        </is>
      </c>
      <c r="B48" s="50" t="n"/>
      <c r="C48" s="90">
        <f>IFERROR(IF(INDEX(Registre!$C$2:$C$1999,IF($L$42=0,-1,$L$42))&amp;""&lt;&gt;"",INDEX(Registre!$C$2:$C$1999,IF($L$42=0,-1,$L$42))&amp;"",TEXT(COUNTIF(Registre!$A$2:INDEX(Registre!$A$2:$A$1999,IF($L$42=0,-1,$L$42)),INDEX(Registre!$A$2:$A$1999,IF($L$42=0,-1,$L$42))),"000")),"")</f>
        <v/>
      </c>
      <c r="D48" s="50" t="n"/>
      <c r="E48" s="91" t="inlineStr">
        <is>
          <t>RFI nº</t>
        </is>
      </c>
      <c r="F48" s="52" t="n"/>
      <c r="G48" s="50" t="n"/>
      <c r="H48" s="82">
        <f>IFERROR(INDEX('Impression groupée'!$B$4:$B$103,MATCH("Ouverture de la tranchée|3",'Impression groupée'!$E$4:$E$103,0)),"")</f>
        <v/>
      </c>
      <c r="I48" s="52" t="n"/>
      <c r="J48" s="50" t="n"/>
    </row>
    <row r="49" ht="27" customHeight="1">
      <c r="A49" s="80">
        <f>"Tronçon n° : "&amp;IFERROR(INDEX(Registre!$H$2:$H$1999,IF($L$42=0,-1,$L$42))&amp;"","")&amp;"   du "&amp;IF(IFERROR(INDEX(Registre!$I$2:$I$1999,IF($L$42=0,-1,$L$42))&amp;"","")&lt;&gt;"","Joint N° "&amp;IFERROR(INDEX(Registre!$I$2:$I$1999,IF($L$42=0,-1,$L$42))&amp;"","")&amp;"  ","")&amp;"PK "&amp;IFERROR(INDEX(Registre!$K$2:$K$1999,IF($L$42=0,-1,$L$42))&amp;"","")&amp;IF(OR(IFERROR(INDEX(Registre!$L$2:$L$1999,IF($L$42=0,-1,$L$42))&amp;"","")&lt;&gt;"",IFERROR(INDEX(Registre!$J$2:$J$1999,IF($L$42=0,-1,$L$42))&amp;"","")&lt;&gt;""),"   au "&amp;IF(IFERROR(INDEX(Registre!$J$2:$J$1999,IF($L$42=0,-1,$L$42))&amp;"","")&lt;&gt;"","Joint N° "&amp;IFERROR(INDEX(Registre!$J$2:$J$1999,IF($L$42=0,-1,$L$42))&amp;"","")&amp;"  ","")&amp;IF(IFERROR(INDEX(Registre!$L$2:$L$1999,IF($L$42=0,-1,$L$42))&amp;"","")&lt;&gt;"","PK "&amp;IFERROR(INDEX(Registre!$L$2:$L$1999,IF($L$42=0,-1,$L$42))&amp;"",""),""),"")</f>
        <v/>
      </c>
      <c r="B49" s="52" t="n"/>
      <c r="C49" s="52" t="n"/>
      <c r="D49" s="52" t="n"/>
      <c r="E49" s="52" t="n"/>
      <c r="F49" s="52" t="n"/>
      <c r="G49" s="52" t="n"/>
      <c r="H49" s="50" t="n"/>
      <c r="I49" s="90">
        <f>IF(IFERROR(INDEX(Registre!$M$2:$M$1999,IF($L$42=0,-1,$L$42))&amp;"","")="","Long :","Long : "&amp;IFERROR(INDEX(Registre!$M$2:$M$1999,IF($L$42=0,-1,$L$42))&amp;"","")&amp;" ml")</f>
        <v/>
      </c>
      <c r="J49" s="50" t="n"/>
    </row>
    <row r="50" ht="27" customHeight="1">
      <c r="A50" s="92" t="inlineStr">
        <is>
          <t>Inspection</t>
        </is>
      </c>
      <c r="B50" s="52" t="n"/>
      <c r="C50" s="52" t="n"/>
      <c r="D50" s="52" t="n"/>
      <c r="E50" s="52" t="n"/>
      <c r="F50" s="52" t="n"/>
      <c r="G50" s="52" t="n"/>
      <c r="H50" s="50" t="n"/>
      <c r="I50" s="80" t="inlineStr">
        <is>
          <t>jugement</t>
        </is>
      </c>
      <c r="J50" s="50" t="n"/>
    </row>
    <row r="51" ht="27" customHeight="1">
      <c r="A51" s="90" t="inlineStr">
        <is>
          <t>Vérification de la profondeur de la tranchée selon diamètre de pipe et zone</t>
        </is>
      </c>
      <c r="B51" s="52" t="n"/>
      <c r="C51" s="52" t="n"/>
      <c r="D51" s="52" t="n"/>
      <c r="E51" s="52" t="n"/>
      <c r="F51" s="52" t="n"/>
      <c r="G51" s="52" t="n"/>
      <c r="H51" s="50" t="n"/>
      <c r="I51" s="93">
        <f>IF(IFERROR(INDEX('Données Ouverture'!$B$2:$B$501,IF($L$43=0,-1,$L$43))&amp;"","")="C","☒","☐")&amp;"  C"&amp;"      "&amp;IF(IFERROR(INDEX('Données Ouverture'!$B$2:$B$501,IF($L$43=0,-1,$L$43))&amp;"","")="NC","☒","☐")&amp;"  NC"</f>
        <v/>
      </c>
      <c r="J51" s="50" t="n"/>
    </row>
    <row r="52" ht="27" customHeight="1">
      <c r="A52" s="90" t="inlineStr">
        <is>
          <t>Vérification de la largeur de la tranchée</t>
        </is>
      </c>
      <c r="B52" s="52" t="n"/>
      <c r="C52" s="52" t="n"/>
      <c r="D52" s="52" t="n"/>
      <c r="E52" s="52" t="n"/>
      <c r="F52" s="52" t="n"/>
      <c r="G52" s="52" t="n"/>
      <c r="H52" s="50" t="n"/>
      <c r="I52" s="93">
        <f>IF(IFERROR(INDEX('Données Ouverture'!$C$2:$C$501,IF($L$43=0,-1,$L$43))&amp;"","")="C","☒","☐")&amp;"  C"&amp;"      "&amp;IF(IFERROR(INDEX('Données Ouverture'!$C$2:$C$501,IF($L$43=0,-1,$L$43))&amp;"","")="NC","☒","☐")&amp;"  NC"</f>
        <v/>
      </c>
      <c r="J52" s="50" t="n"/>
    </row>
    <row r="53" ht="27" customHeight="1">
      <c r="A53" s="90">
        <f>"Nature du terrain :     "&amp;IF(IFERROR(INDEX('Données Ouverture'!$D$2:$D$501,IF($L$43=0,-1,$L$43))&amp;"","")="Dune de sable","☒","☐")&amp;" Dune de sable"&amp;"      "&amp;IF(IFERROR(INDEX('Données Ouverture'!$D$2:$D$501,IF($L$43=0,-1,$L$43))&amp;"","")="Rocheux","☒","☐")&amp;" Rocheux"&amp;"      "&amp;IF(IFERROR(INDEX('Données Ouverture'!$D$2:$D$501,IF($L$43=0,-1,$L$43))&amp;"","")="semi rocheux","☒","☐")&amp;" semi rocheux"&amp;"      "&amp;IF(IFERROR(INDEX('Données Ouverture'!$D$2:$D$501,IF($L$43=0,-1,$L$43))&amp;"","")="Autres","☒","☐")&amp;" Autres"</f>
        <v/>
      </c>
      <c r="B53" s="52" t="n"/>
      <c r="C53" s="52" t="n"/>
      <c r="D53" s="52" t="n"/>
      <c r="E53" s="52" t="n"/>
      <c r="F53" s="52" t="n"/>
      <c r="G53" s="52" t="n"/>
      <c r="H53" s="52" t="n"/>
      <c r="I53" s="52" t="n"/>
      <c r="J53" s="50" t="n"/>
    </row>
    <row r="54" ht="409.6" customHeight="1">
      <c r="A54" s="94">
        <f>"Remarques : "&amp;IFERROR(INDEX(Registre!$O$2:$O$1999,IF($L$42=0,-1,$L$42))&amp;"","")</f>
        <v/>
      </c>
      <c r="B54" s="52" t="n"/>
      <c r="C54" s="52" t="n"/>
      <c r="D54" s="52" t="n"/>
      <c r="E54" s="52" t="n"/>
      <c r="F54" s="52" t="n"/>
      <c r="G54" s="52" t="n"/>
      <c r="H54" s="52" t="n"/>
      <c r="I54" s="52" t="n"/>
      <c r="J54" s="50" t="n"/>
    </row>
    <row r="55" ht="30" customHeight="1">
      <c r="A55" s="53" t="inlineStr">
        <is>
          <t>Conclusion de l’inspection</t>
        </is>
      </c>
      <c r="B55" s="50" t="n"/>
      <c r="C55" s="51">
        <f>IF(IFERROR(INDEX(Registre!$N$2:$N$1999,IF($L$42=0,-1,$L$42))&amp;"","")="Non applicable","☒","☐")&amp;"  Non applicable"</f>
        <v/>
      </c>
      <c r="D55" s="52" t="n"/>
      <c r="E55" s="52" t="n"/>
      <c r="F55" s="50" t="n"/>
      <c r="G55" s="51">
        <f>IF(IFERROR(INDEX(Registre!$N$2:$N$1999,IF($L$42=0,-1,$L$42))&amp;"","")="Accepté","☒","☐")&amp;"  Accepté"</f>
        <v/>
      </c>
      <c r="H55" s="50" t="n"/>
      <c r="I55" s="51">
        <f>IF(IFERROR(INDEX(Registre!$N$2:$N$1999,IF($L$42=0,-1,$L$42))&amp;"","")="Rejeté","☒","☐")&amp;"  Rejeté"</f>
        <v/>
      </c>
      <c r="J55" s="50" t="n"/>
    </row>
    <row r="56" ht="30" customHeight="1">
      <c r="A56" s="80" t="inlineStr">
        <is>
          <t>APPROBATION</t>
        </is>
      </c>
      <c r="B56" s="56" t="n"/>
      <c r="C56" s="67" t="inlineStr">
        <is>
          <t>C3</t>
        </is>
      </c>
      <c r="D56" s="52" t="n"/>
      <c r="E56" s="52" t="n"/>
      <c r="F56" s="50" t="n"/>
      <c r="G56" s="67" t="inlineStr">
        <is>
          <t>C1</t>
        </is>
      </c>
      <c r="H56" s="56" t="n"/>
      <c r="I56" s="67" t="inlineStr">
        <is>
          <t>CA</t>
        </is>
      </c>
      <c r="J56" s="56" t="n"/>
    </row>
    <row r="57" ht="30" customHeight="1">
      <c r="A57" s="57" t="n"/>
      <c r="B57" s="58" t="n"/>
      <c r="C57" s="67" t="inlineStr">
        <is>
          <t>CST</t>
        </is>
      </c>
      <c r="D57" s="50" t="n"/>
      <c r="E57" s="67" t="inlineStr">
        <is>
          <t>QCI</t>
        </is>
      </c>
      <c r="F57" s="50" t="n"/>
      <c r="G57" s="57" t="n"/>
      <c r="H57" s="58" t="n"/>
      <c r="I57" s="57" t="n"/>
      <c r="J57" s="58" t="n"/>
    </row>
    <row r="58" ht="30" customHeight="1">
      <c r="A58" s="90" t="inlineStr">
        <is>
          <t>Nom</t>
        </is>
      </c>
      <c r="B58" s="50" t="n"/>
      <c r="C58" s="90" t="n"/>
      <c r="D58" s="50" t="n"/>
      <c r="E58" s="90" t="n"/>
      <c r="F58" s="50" t="n"/>
      <c r="G58" s="90" t="n"/>
      <c r="H58" s="50" t="n"/>
      <c r="I58" s="90" t="n"/>
      <c r="J58" s="50" t="n"/>
    </row>
    <row r="59" ht="30" customHeight="1">
      <c r="A59" s="90" t="inlineStr">
        <is>
          <t>Signature</t>
        </is>
      </c>
      <c r="B59" s="50" t="n"/>
      <c r="C59" s="90" t="n"/>
      <c r="D59" s="50" t="n"/>
      <c r="E59" s="90" t="n"/>
      <c r="F59" s="50" t="n"/>
      <c r="G59" s="90" t="n"/>
      <c r="H59" s="50" t="n"/>
      <c r="I59" s="90" t="n"/>
      <c r="J59" s="50" t="n"/>
    </row>
    <row r="60" ht="30" customHeight="1">
      <c r="A60" s="90" t="inlineStr">
        <is>
          <t>Date</t>
        </is>
      </c>
      <c r="B60" s="50" t="n"/>
      <c r="C60" s="90" t="n"/>
      <c r="D60" s="50" t="n"/>
      <c r="E60" s="90" t="n"/>
      <c r="F60" s="50" t="n"/>
      <c r="G60" s="90" t="n"/>
      <c r="H60" s="50" t="n"/>
      <c r="I60" s="90" t="n"/>
      <c r="J60" s="50" t="n"/>
    </row>
    <row r="61" ht="21.75" customHeight="1">
      <c r="A61" s="49" t="n"/>
      <c r="B61" s="56" t="n"/>
      <c r="C61" s="67">
        <f>Paramètres!$C$3</f>
        <v/>
      </c>
      <c r="D61" s="101" t="n"/>
      <c r="E61" s="101" t="n"/>
      <c r="F61" s="101" t="n"/>
      <c r="G61" s="101" t="n"/>
      <c r="H61" s="56" t="n"/>
      <c r="I61" s="55">
        <f>Paramètres!$D$3</f>
        <v/>
      </c>
      <c r="J61" s="50" t="n"/>
      <c r="L61" s="29" t="inlineStr">
        <is>
          <t>Calcul (ne pas modifier) – ligne registre :</t>
        </is>
      </c>
    </row>
    <row r="62" ht="21.75" customHeight="1">
      <c r="A62" s="60" t="n"/>
      <c r="B62" s="61" t="n"/>
      <c r="C62" s="60" t="n"/>
      <c r="H62" s="61" t="n"/>
      <c r="I62" s="55">
        <f>"Date: "&amp;Paramètres!$E$3</f>
        <v/>
      </c>
      <c r="J62" s="50" t="n"/>
      <c r="L62" s="30">
        <f>IFERROR(MATCH($H$68,Registre!$B$2:$B$1999,0),0)</f>
        <v/>
      </c>
    </row>
    <row r="63" ht="21.75" customHeight="1">
      <c r="A63" s="57" t="n"/>
      <c r="B63" s="58" t="n"/>
      <c r="C63" s="57" t="n"/>
      <c r="D63" s="102" t="n"/>
      <c r="E63" s="102" t="n"/>
      <c r="F63" s="102" t="n"/>
      <c r="G63" s="102" t="n"/>
      <c r="H63" s="58" t="n"/>
      <c r="I63" s="55" t="inlineStr">
        <is>
          <t>Page 1/1</t>
        </is>
      </c>
      <c r="J63" s="50" t="n"/>
      <c r="L63" s="30">
        <f>IFERROR(MATCH($H$68,'Données Ouverture'!$A$2:$A$501,0),0)</f>
        <v/>
      </c>
    </row>
    <row r="64" ht="27.95" customHeight="1">
      <c r="A64" s="67" t="inlineStr">
        <is>
          <t>PROCÈS-VERBAL OUVERTURE DE LA TRANCHÉE</t>
        </is>
      </c>
      <c r="B64" s="52" t="n"/>
      <c r="C64" s="52" t="n"/>
      <c r="D64" s="52" t="n"/>
      <c r="E64" s="52" t="n"/>
      <c r="F64" s="52" t="n"/>
      <c r="G64" s="52" t="n"/>
      <c r="H64" s="52" t="n"/>
      <c r="I64" s="52" t="n"/>
      <c r="J64" s="50" t="n"/>
      <c r="L64" s="32">
        <f>IF($H$68="","",IF($L$62=0,"⚠ RFI absent du Registre",IF(INDEX(Registre!$A$2:$A$1999,IF($L$62=0,-1,$L$62))&lt;&gt;"Ouverture de la tranchée","⚠ Ce RFI est de type : "&amp;INDEX(Registre!$A$2:$A$1999,IF($L$62=0,-1,$L$62)),"")))</f>
        <v/>
      </c>
    </row>
    <row r="65" ht="27" customHeight="1">
      <c r="A65" s="90" t="inlineStr">
        <is>
          <t>Ouvrages</t>
        </is>
      </c>
      <c r="B65" s="50" t="n"/>
      <c r="C65" s="80">
        <f>IFERROR(INDEX(Registre!$E$2:$E$1999,IF($L$62=0,-1,$L$62))&amp;"","")</f>
        <v/>
      </c>
      <c r="D65" s="52" t="n"/>
      <c r="E65" s="52" t="n"/>
      <c r="F65" s="52" t="n"/>
      <c r="G65" s="52" t="n"/>
      <c r="H65" s="52" t="n"/>
      <c r="I65" s="52" t="n"/>
      <c r="J65" s="50" t="n"/>
    </row>
    <row r="66" ht="27" customHeight="1">
      <c r="A66" s="90" t="inlineStr">
        <is>
          <t>Plan nº</t>
        </is>
      </c>
      <c r="B66" s="50" t="n"/>
      <c r="C66" s="90">
        <f>IFERROR(INDEX(Registre!$F$2:$F$1999,IF($L$62=0,-1,$L$62))&amp;"","")</f>
        <v/>
      </c>
      <c r="D66" s="52" t="n"/>
      <c r="E66" s="52" t="n"/>
      <c r="F66" s="52" t="n"/>
      <c r="G66" s="52" t="n"/>
      <c r="H66" s="52" t="n"/>
      <c r="I66" s="52" t="n"/>
      <c r="J66" s="50" t="n"/>
      <c r="L66" s="31" t="inlineStr">
        <is>
          <t>◀ Choisissez le RFI dans la case « RFI nº » (liste déroulante)</t>
        </is>
      </c>
    </row>
    <row r="67" ht="27" customHeight="1">
      <c r="A67" s="90" t="inlineStr">
        <is>
          <t>Désignation</t>
        </is>
      </c>
      <c r="B67" s="50" t="n"/>
      <c r="C67" s="90">
        <f>IFERROR(INDEX(Registre!$G$2:$G$1999,IF($L$62=0,-1,$L$62))&amp;"","")</f>
        <v/>
      </c>
      <c r="D67" s="52" t="n"/>
      <c r="E67" s="52" t="n"/>
      <c r="F67" s="52" t="n"/>
      <c r="G67" s="52" t="n"/>
      <c r="H67" s="52" t="n"/>
      <c r="I67" s="52" t="n"/>
      <c r="J67" s="50" t="n"/>
    </row>
    <row r="68" ht="27" customHeight="1">
      <c r="A68" s="90" t="inlineStr">
        <is>
          <t>Rapport nº</t>
        </is>
      </c>
      <c r="B68" s="50" t="n"/>
      <c r="C68" s="90">
        <f>IFERROR(IF(INDEX(Registre!$C$2:$C$1999,IF($L$62=0,-1,$L$62))&amp;""&lt;&gt;"",INDEX(Registre!$C$2:$C$1999,IF($L$62=0,-1,$L$62))&amp;"",TEXT(COUNTIF(Registre!$A$2:INDEX(Registre!$A$2:$A$1999,IF($L$62=0,-1,$L$62)),INDEX(Registre!$A$2:$A$1999,IF($L$62=0,-1,$L$62))),"000")),"")</f>
        <v/>
      </c>
      <c r="D68" s="50" t="n"/>
      <c r="E68" s="91" t="inlineStr">
        <is>
          <t>RFI nº</t>
        </is>
      </c>
      <c r="F68" s="52" t="n"/>
      <c r="G68" s="50" t="n"/>
      <c r="H68" s="82">
        <f>IFERROR(INDEX('Impression groupée'!$B$4:$B$103,MATCH("Ouverture de la tranchée|4",'Impression groupée'!$E$4:$E$103,0)),"")</f>
        <v/>
      </c>
      <c r="I68" s="52" t="n"/>
      <c r="J68" s="50" t="n"/>
    </row>
    <row r="69" ht="27" customHeight="1">
      <c r="A69" s="80">
        <f>"Tronçon n° : "&amp;IFERROR(INDEX(Registre!$H$2:$H$1999,IF($L$62=0,-1,$L$62))&amp;"","")&amp;"   du "&amp;IF(IFERROR(INDEX(Registre!$I$2:$I$1999,IF($L$62=0,-1,$L$62))&amp;"","")&lt;&gt;"","Joint N° "&amp;IFERROR(INDEX(Registre!$I$2:$I$1999,IF($L$62=0,-1,$L$62))&amp;"","")&amp;"  ","")&amp;"PK "&amp;IFERROR(INDEX(Registre!$K$2:$K$1999,IF($L$62=0,-1,$L$62))&amp;"","")&amp;IF(OR(IFERROR(INDEX(Registre!$L$2:$L$1999,IF($L$62=0,-1,$L$62))&amp;"","")&lt;&gt;"",IFERROR(INDEX(Registre!$J$2:$J$1999,IF($L$62=0,-1,$L$62))&amp;"","")&lt;&gt;""),"   au "&amp;IF(IFERROR(INDEX(Registre!$J$2:$J$1999,IF($L$62=0,-1,$L$62))&amp;"","")&lt;&gt;"","Joint N° "&amp;IFERROR(INDEX(Registre!$J$2:$J$1999,IF($L$62=0,-1,$L$62))&amp;"","")&amp;"  ","")&amp;IF(IFERROR(INDEX(Registre!$L$2:$L$1999,IF($L$62=0,-1,$L$62))&amp;"","")&lt;&gt;"","PK "&amp;IFERROR(INDEX(Registre!$L$2:$L$1999,IF($L$62=0,-1,$L$62))&amp;"",""),""),"")</f>
        <v/>
      </c>
      <c r="B69" s="52" t="n"/>
      <c r="C69" s="52" t="n"/>
      <c r="D69" s="52" t="n"/>
      <c r="E69" s="52" t="n"/>
      <c r="F69" s="52" t="n"/>
      <c r="G69" s="52" t="n"/>
      <c r="H69" s="50" t="n"/>
      <c r="I69" s="90">
        <f>IF(IFERROR(INDEX(Registre!$M$2:$M$1999,IF($L$62=0,-1,$L$62))&amp;"","")="","Long :","Long : "&amp;IFERROR(INDEX(Registre!$M$2:$M$1999,IF($L$62=0,-1,$L$62))&amp;"","")&amp;" ml")</f>
        <v/>
      </c>
      <c r="J69" s="50" t="n"/>
    </row>
    <row r="70" ht="27" customHeight="1">
      <c r="A70" s="92" t="inlineStr">
        <is>
          <t>Inspection</t>
        </is>
      </c>
      <c r="B70" s="52" t="n"/>
      <c r="C70" s="52" t="n"/>
      <c r="D70" s="52" t="n"/>
      <c r="E70" s="52" t="n"/>
      <c r="F70" s="52" t="n"/>
      <c r="G70" s="52" t="n"/>
      <c r="H70" s="50" t="n"/>
      <c r="I70" s="80" t="inlineStr">
        <is>
          <t>jugement</t>
        </is>
      </c>
      <c r="J70" s="50" t="n"/>
    </row>
    <row r="71" ht="27" customHeight="1">
      <c r="A71" s="90" t="inlineStr">
        <is>
          <t>Vérification de la profondeur de la tranchée selon diamètre de pipe et zone</t>
        </is>
      </c>
      <c r="B71" s="52" t="n"/>
      <c r="C71" s="52" t="n"/>
      <c r="D71" s="52" t="n"/>
      <c r="E71" s="52" t="n"/>
      <c r="F71" s="52" t="n"/>
      <c r="G71" s="52" t="n"/>
      <c r="H71" s="50" t="n"/>
      <c r="I71" s="93">
        <f>IF(IFERROR(INDEX('Données Ouverture'!$B$2:$B$501,IF($L$63=0,-1,$L$63))&amp;"","")="C","☒","☐")&amp;"  C"&amp;"      "&amp;IF(IFERROR(INDEX('Données Ouverture'!$B$2:$B$501,IF($L$63=0,-1,$L$63))&amp;"","")="NC","☒","☐")&amp;"  NC"</f>
        <v/>
      </c>
      <c r="J71" s="50" t="n"/>
    </row>
    <row r="72" ht="27" customHeight="1">
      <c r="A72" s="90" t="inlineStr">
        <is>
          <t>Vérification de la largeur de la tranchée</t>
        </is>
      </c>
      <c r="B72" s="52" t="n"/>
      <c r="C72" s="52" t="n"/>
      <c r="D72" s="52" t="n"/>
      <c r="E72" s="52" t="n"/>
      <c r="F72" s="52" t="n"/>
      <c r="G72" s="52" t="n"/>
      <c r="H72" s="50" t="n"/>
      <c r="I72" s="93">
        <f>IF(IFERROR(INDEX('Données Ouverture'!$C$2:$C$501,IF($L$63=0,-1,$L$63))&amp;"","")="C","☒","☐")&amp;"  C"&amp;"      "&amp;IF(IFERROR(INDEX('Données Ouverture'!$C$2:$C$501,IF($L$63=0,-1,$L$63))&amp;"","")="NC","☒","☐")&amp;"  NC"</f>
        <v/>
      </c>
      <c r="J72" s="50" t="n"/>
    </row>
    <row r="73" ht="27" customHeight="1">
      <c r="A73" s="90">
        <f>"Nature du terrain :     "&amp;IF(IFERROR(INDEX('Données Ouverture'!$D$2:$D$501,IF($L$63=0,-1,$L$63))&amp;"","")="Dune de sable","☒","☐")&amp;" Dune de sable"&amp;"      "&amp;IF(IFERROR(INDEX('Données Ouverture'!$D$2:$D$501,IF($L$63=0,-1,$L$63))&amp;"","")="Rocheux","☒","☐")&amp;" Rocheux"&amp;"      "&amp;IF(IFERROR(INDEX('Données Ouverture'!$D$2:$D$501,IF($L$63=0,-1,$L$63))&amp;"","")="semi rocheux","☒","☐")&amp;" semi rocheux"&amp;"      "&amp;IF(IFERROR(INDEX('Données Ouverture'!$D$2:$D$501,IF($L$63=0,-1,$L$63))&amp;"","")="Autres","☒","☐")&amp;" Autres"</f>
        <v/>
      </c>
      <c r="B73" s="52" t="n"/>
      <c r="C73" s="52" t="n"/>
      <c r="D73" s="52" t="n"/>
      <c r="E73" s="52" t="n"/>
      <c r="F73" s="52" t="n"/>
      <c r="G73" s="52" t="n"/>
      <c r="H73" s="52" t="n"/>
      <c r="I73" s="52" t="n"/>
      <c r="J73" s="50" t="n"/>
    </row>
    <row r="74" ht="409.6" customHeight="1">
      <c r="A74" s="94">
        <f>"Remarques : "&amp;IFERROR(INDEX(Registre!$O$2:$O$1999,IF($L$62=0,-1,$L$62))&amp;"","")</f>
        <v/>
      </c>
      <c r="B74" s="52" t="n"/>
      <c r="C74" s="52" t="n"/>
      <c r="D74" s="52" t="n"/>
      <c r="E74" s="52" t="n"/>
      <c r="F74" s="52" t="n"/>
      <c r="G74" s="52" t="n"/>
      <c r="H74" s="52" t="n"/>
      <c r="I74" s="52" t="n"/>
      <c r="J74" s="50" t="n"/>
    </row>
    <row r="75" ht="30" customHeight="1">
      <c r="A75" s="53" t="inlineStr">
        <is>
          <t>Conclusion de l’inspection</t>
        </is>
      </c>
      <c r="B75" s="50" t="n"/>
      <c r="C75" s="51">
        <f>IF(IFERROR(INDEX(Registre!$N$2:$N$1999,IF($L$62=0,-1,$L$62))&amp;"","")="Non applicable","☒","☐")&amp;"  Non applicable"</f>
        <v/>
      </c>
      <c r="D75" s="52" t="n"/>
      <c r="E75" s="52" t="n"/>
      <c r="F75" s="50" t="n"/>
      <c r="G75" s="51">
        <f>IF(IFERROR(INDEX(Registre!$N$2:$N$1999,IF($L$62=0,-1,$L$62))&amp;"","")="Accepté","☒","☐")&amp;"  Accepté"</f>
        <v/>
      </c>
      <c r="H75" s="50" t="n"/>
      <c r="I75" s="51">
        <f>IF(IFERROR(INDEX(Registre!$N$2:$N$1999,IF($L$62=0,-1,$L$62))&amp;"","")="Rejeté","☒","☐")&amp;"  Rejeté"</f>
        <v/>
      </c>
      <c r="J75" s="50" t="n"/>
    </row>
    <row r="76" ht="30" customHeight="1">
      <c r="A76" s="80" t="inlineStr">
        <is>
          <t>APPROBATION</t>
        </is>
      </c>
      <c r="B76" s="56" t="n"/>
      <c r="C76" s="67" t="inlineStr">
        <is>
          <t>C3</t>
        </is>
      </c>
      <c r="D76" s="52" t="n"/>
      <c r="E76" s="52" t="n"/>
      <c r="F76" s="50" t="n"/>
      <c r="G76" s="67" t="inlineStr">
        <is>
          <t>C1</t>
        </is>
      </c>
      <c r="H76" s="56" t="n"/>
      <c r="I76" s="67" t="inlineStr">
        <is>
          <t>CA</t>
        </is>
      </c>
      <c r="J76" s="56" t="n"/>
    </row>
    <row r="77" ht="30" customHeight="1">
      <c r="A77" s="57" t="n"/>
      <c r="B77" s="58" t="n"/>
      <c r="C77" s="67" t="inlineStr">
        <is>
          <t>CST</t>
        </is>
      </c>
      <c r="D77" s="50" t="n"/>
      <c r="E77" s="67" t="inlineStr">
        <is>
          <t>QCI</t>
        </is>
      </c>
      <c r="F77" s="50" t="n"/>
      <c r="G77" s="57" t="n"/>
      <c r="H77" s="58" t="n"/>
      <c r="I77" s="57" t="n"/>
      <c r="J77" s="58" t="n"/>
    </row>
    <row r="78" ht="30" customHeight="1">
      <c r="A78" s="90" t="inlineStr">
        <is>
          <t>Nom</t>
        </is>
      </c>
      <c r="B78" s="50" t="n"/>
      <c r="C78" s="90" t="n"/>
      <c r="D78" s="50" t="n"/>
      <c r="E78" s="90" t="n"/>
      <c r="F78" s="50" t="n"/>
      <c r="G78" s="90" t="n"/>
      <c r="H78" s="50" t="n"/>
      <c r="I78" s="90" t="n"/>
      <c r="J78" s="50" t="n"/>
    </row>
    <row r="79" ht="30" customHeight="1">
      <c r="A79" s="90" t="inlineStr">
        <is>
          <t>Signature</t>
        </is>
      </c>
      <c r="B79" s="50" t="n"/>
      <c r="C79" s="90" t="n"/>
      <c r="D79" s="50" t="n"/>
      <c r="E79" s="90" t="n"/>
      <c r="F79" s="50" t="n"/>
      <c r="G79" s="90" t="n"/>
      <c r="H79" s="50" t="n"/>
      <c r="I79" s="90" t="n"/>
      <c r="J79" s="50" t="n"/>
    </row>
    <row r="80" ht="30" customHeight="1">
      <c r="A80" s="90" t="inlineStr">
        <is>
          <t>Date</t>
        </is>
      </c>
      <c r="B80" s="50" t="n"/>
      <c r="C80" s="90" t="n"/>
      <c r="D80" s="50" t="n"/>
      <c r="E80" s="90" t="n"/>
      <c r="F80" s="50" t="n"/>
      <c r="G80" s="90" t="n"/>
      <c r="H80" s="50" t="n"/>
      <c r="I80" s="90" t="n"/>
      <c r="J80" s="50" t="n"/>
    </row>
    <row r="81" ht="21.75" customHeight="1">
      <c r="A81" s="49" t="n"/>
      <c r="B81" s="56" t="n"/>
      <c r="C81" s="67">
        <f>Paramètres!$C$3</f>
        <v/>
      </c>
      <c r="D81" s="101" t="n"/>
      <c r="E81" s="101" t="n"/>
      <c r="F81" s="101" t="n"/>
      <c r="G81" s="101" t="n"/>
      <c r="H81" s="56" t="n"/>
      <c r="I81" s="55">
        <f>Paramètres!$D$3</f>
        <v/>
      </c>
      <c r="J81" s="50" t="n"/>
      <c r="L81" s="29" t="inlineStr">
        <is>
          <t>Calcul (ne pas modifier) – ligne registre :</t>
        </is>
      </c>
    </row>
    <row r="82" ht="21.75" customHeight="1">
      <c r="A82" s="60" t="n"/>
      <c r="B82" s="61" t="n"/>
      <c r="C82" s="60" t="n"/>
      <c r="H82" s="61" t="n"/>
      <c r="I82" s="55">
        <f>"Date: "&amp;Paramètres!$E$3</f>
        <v/>
      </c>
      <c r="J82" s="50" t="n"/>
      <c r="L82" s="30">
        <f>IFERROR(MATCH($H$88,Registre!$B$2:$B$1999,0),0)</f>
        <v/>
      </c>
    </row>
    <row r="83" ht="21.75" customHeight="1">
      <c r="A83" s="57" t="n"/>
      <c r="B83" s="58" t="n"/>
      <c r="C83" s="57" t="n"/>
      <c r="D83" s="102" t="n"/>
      <c r="E83" s="102" t="n"/>
      <c r="F83" s="102" t="n"/>
      <c r="G83" s="102" t="n"/>
      <c r="H83" s="58" t="n"/>
      <c r="I83" s="55" t="inlineStr">
        <is>
          <t>Page 1/1</t>
        </is>
      </c>
      <c r="J83" s="50" t="n"/>
      <c r="L83" s="30">
        <f>IFERROR(MATCH($H$88,'Données Ouverture'!$A$2:$A$501,0),0)</f>
        <v/>
      </c>
    </row>
    <row r="84" ht="27.95" customHeight="1">
      <c r="A84" s="67" t="inlineStr">
        <is>
          <t>PROCÈS-VERBAL OUVERTURE DE LA TRANCHÉE</t>
        </is>
      </c>
      <c r="B84" s="52" t="n"/>
      <c r="C84" s="52" t="n"/>
      <c r="D84" s="52" t="n"/>
      <c r="E84" s="52" t="n"/>
      <c r="F84" s="52" t="n"/>
      <c r="G84" s="52" t="n"/>
      <c r="H84" s="52" t="n"/>
      <c r="I84" s="52" t="n"/>
      <c r="J84" s="50" t="n"/>
      <c r="L84" s="32">
        <f>IF($H$88="","",IF($L$82=0,"⚠ RFI absent du Registre",IF(INDEX(Registre!$A$2:$A$1999,IF($L$82=0,-1,$L$82))&lt;&gt;"Ouverture de la tranchée","⚠ Ce RFI est de type : "&amp;INDEX(Registre!$A$2:$A$1999,IF($L$82=0,-1,$L$82)),"")))</f>
        <v/>
      </c>
    </row>
    <row r="85" ht="27" customHeight="1">
      <c r="A85" s="90" t="inlineStr">
        <is>
          <t>Ouvrages</t>
        </is>
      </c>
      <c r="B85" s="50" t="n"/>
      <c r="C85" s="80">
        <f>IFERROR(INDEX(Registre!$E$2:$E$1999,IF($L$82=0,-1,$L$82))&amp;"","")</f>
        <v/>
      </c>
      <c r="D85" s="52" t="n"/>
      <c r="E85" s="52" t="n"/>
      <c r="F85" s="52" t="n"/>
      <c r="G85" s="52" t="n"/>
      <c r="H85" s="52" t="n"/>
      <c r="I85" s="52" t="n"/>
      <c r="J85" s="50" t="n"/>
    </row>
    <row r="86" ht="27" customHeight="1">
      <c r="A86" s="90" t="inlineStr">
        <is>
          <t>Plan nº</t>
        </is>
      </c>
      <c r="B86" s="50" t="n"/>
      <c r="C86" s="90">
        <f>IFERROR(INDEX(Registre!$F$2:$F$1999,IF($L$82=0,-1,$L$82))&amp;"","")</f>
        <v/>
      </c>
      <c r="D86" s="52" t="n"/>
      <c r="E86" s="52" t="n"/>
      <c r="F86" s="52" t="n"/>
      <c r="G86" s="52" t="n"/>
      <c r="H86" s="52" t="n"/>
      <c r="I86" s="52" t="n"/>
      <c r="J86" s="50" t="n"/>
      <c r="L86" s="31" t="inlineStr">
        <is>
          <t>◀ Choisissez le RFI dans la case « RFI nº » (liste déroulante)</t>
        </is>
      </c>
    </row>
    <row r="87" ht="27" customHeight="1">
      <c r="A87" s="90" t="inlineStr">
        <is>
          <t>Désignation</t>
        </is>
      </c>
      <c r="B87" s="50" t="n"/>
      <c r="C87" s="90">
        <f>IFERROR(INDEX(Registre!$G$2:$G$1999,IF($L$82=0,-1,$L$82))&amp;"","")</f>
        <v/>
      </c>
      <c r="D87" s="52" t="n"/>
      <c r="E87" s="52" t="n"/>
      <c r="F87" s="52" t="n"/>
      <c r="G87" s="52" t="n"/>
      <c r="H87" s="52" t="n"/>
      <c r="I87" s="52" t="n"/>
      <c r="J87" s="50" t="n"/>
    </row>
    <row r="88" ht="27" customHeight="1">
      <c r="A88" s="90" t="inlineStr">
        <is>
          <t>Rapport nº</t>
        </is>
      </c>
      <c r="B88" s="50" t="n"/>
      <c r="C88" s="90">
        <f>IFERROR(IF(INDEX(Registre!$C$2:$C$1999,IF($L$82=0,-1,$L$82))&amp;""&lt;&gt;"",INDEX(Registre!$C$2:$C$1999,IF($L$82=0,-1,$L$82))&amp;"",TEXT(COUNTIF(Registre!$A$2:INDEX(Registre!$A$2:$A$1999,IF($L$82=0,-1,$L$82)),INDEX(Registre!$A$2:$A$1999,IF($L$82=0,-1,$L$82))),"000")),"")</f>
        <v/>
      </c>
      <c r="D88" s="50" t="n"/>
      <c r="E88" s="91" t="inlineStr">
        <is>
          <t>RFI nº</t>
        </is>
      </c>
      <c r="F88" s="52" t="n"/>
      <c r="G88" s="50" t="n"/>
      <c r="H88" s="82">
        <f>IFERROR(INDEX('Impression groupée'!$B$4:$B$103,MATCH("Ouverture de la tranchée|5",'Impression groupée'!$E$4:$E$103,0)),"")</f>
        <v/>
      </c>
      <c r="I88" s="52" t="n"/>
      <c r="J88" s="50" t="n"/>
    </row>
    <row r="89" ht="27" customHeight="1">
      <c r="A89" s="80">
        <f>"Tronçon n° : "&amp;IFERROR(INDEX(Registre!$H$2:$H$1999,IF($L$82=0,-1,$L$82))&amp;"","")&amp;"   du "&amp;IF(IFERROR(INDEX(Registre!$I$2:$I$1999,IF($L$82=0,-1,$L$82))&amp;"","")&lt;&gt;"","Joint N° "&amp;IFERROR(INDEX(Registre!$I$2:$I$1999,IF($L$82=0,-1,$L$82))&amp;"","")&amp;"  ","")&amp;"PK "&amp;IFERROR(INDEX(Registre!$K$2:$K$1999,IF($L$82=0,-1,$L$82))&amp;"","")&amp;IF(OR(IFERROR(INDEX(Registre!$L$2:$L$1999,IF($L$82=0,-1,$L$82))&amp;"","")&lt;&gt;"",IFERROR(INDEX(Registre!$J$2:$J$1999,IF($L$82=0,-1,$L$82))&amp;"","")&lt;&gt;""),"   au "&amp;IF(IFERROR(INDEX(Registre!$J$2:$J$1999,IF($L$82=0,-1,$L$82))&amp;"","")&lt;&gt;"","Joint N° "&amp;IFERROR(INDEX(Registre!$J$2:$J$1999,IF($L$82=0,-1,$L$82))&amp;"","")&amp;"  ","")&amp;IF(IFERROR(INDEX(Registre!$L$2:$L$1999,IF($L$82=0,-1,$L$82))&amp;"","")&lt;&gt;"","PK "&amp;IFERROR(INDEX(Registre!$L$2:$L$1999,IF($L$82=0,-1,$L$82))&amp;"",""),""),"")</f>
        <v/>
      </c>
      <c r="B89" s="52" t="n"/>
      <c r="C89" s="52" t="n"/>
      <c r="D89" s="52" t="n"/>
      <c r="E89" s="52" t="n"/>
      <c r="F89" s="52" t="n"/>
      <c r="G89" s="52" t="n"/>
      <c r="H89" s="50" t="n"/>
      <c r="I89" s="90">
        <f>IF(IFERROR(INDEX(Registre!$M$2:$M$1999,IF($L$82=0,-1,$L$82))&amp;"","")="","Long :","Long : "&amp;IFERROR(INDEX(Registre!$M$2:$M$1999,IF($L$82=0,-1,$L$82))&amp;"","")&amp;" ml")</f>
        <v/>
      </c>
      <c r="J89" s="50" t="n"/>
    </row>
    <row r="90" ht="27" customHeight="1">
      <c r="A90" s="92" t="inlineStr">
        <is>
          <t>Inspection</t>
        </is>
      </c>
      <c r="B90" s="52" t="n"/>
      <c r="C90" s="52" t="n"/>
      <c r="D90" s="52" t="n"/>
      <c r="E90" s="52" t="n"/>
      <c r="F90" s="52" t="n"/>
      <c r="G90" s="52" t="n"/>
      <c r="H90" s="50" t="n"/>
      <c r="I90" s="80" t="inlineStr">
        <is>
          <t>jugement</t>
        </is>
      </c>
      <c r="J90" s="50" t="n"/>
    </row>
    <row r="91" ht="27" customHeight="1">
      <c r="A91" s="90" t="inlineStr">
        <is>
          <t>Vérification de la profondeur de la tranchée selon diamètre de pipe et zone</t>
        </is>
      </c>
      <c r="B91" s="52" t="n"/>
      <c r="C91" s="52" t="n"/>
      <c r="D91" s="52" t="n"/>
      <c r="E91" s="52" t="n"/>
      <c r="F91" s="52" t="n"/>
      <c r="G91" s="52" t="n"/>
      <c r="H91" s="50" t="n"/>
      <c r="I91" s="93">
        <f>IF(IFERROR(INDEX('Données Ouverture'!$B$2:$B$501,IF($L$83=0,-1,$L$83))&amp;"","")="C","☒","☐")&amp;"  C"&amp;"      "&amp;IF(IFERROR(INDEX('Données Ouverture'!$B$2:$B$501,IF($L$83=0,-1,$L$83))&amp;"","")="NC","☒","☐")&amp;"  NC"</f>
        <v/>
      </c>
      <c r="J91" s="50" t="n"/>
    </row>
    <row r="92" ht="27" customHeight="1">
      <c r="A92" s="90" t="inlineStr">
        <is>
          <t>Vérification de la largeur de la tranchée</t>
        </is>
      </c>
      <c r="B92" s="52" t="n"/>
      <c r="C92" s="52" t="n"/>
      <c r="D92" s="52" t="n"/>
      <c r="E92" s="52" t="n"/>
      <c r="F92" s="52" t="n"/>
      <c r="G92" s="52" t="n"/>
      <c r="H92" s="50" t="n"/>
      <c r="I92" s="93">
        <f>IF(IFERROR(INDEX('Données Ouverture'!$C$2:$C$501,IF($L$83=0,-1,$L$83))&amp;"","")="C","☒","☐")&amp;"  C"&amp;"      "&amp;IF(IFERROR(INDEX('Données Ouverture'!$C$2:$C$501,IF($L$83=0,-1,$L$83))&amp;"","")="NC","☒","☐")&amp;"  NC"</f>
        <v/>
      </c>
      <c r="J92" s="50" t="n"/>
    </row>
    <row r="93" ht="27" customHeight="1">
      <c r="A93" s="90">
        <f>"Nature du terrain :     "&amp;IF(IFERROR(INDEX('Données Ouverture'!$D$2:$D$501,IF($L$83=0,-1,$L$83))&amp;"","")="Dune de sable","☒","☐")&amp;" Dune de sable"&amp;"      "&amp;IF(IFERROR(INDEX('Données Ouverture'!$D$2:$D$501,IF($L$83=0,-1,$L$83))&amp;"","")="Rocheux","☒","☐")&amp;" Rocheux"&amp;"      "&amp;IF(IFERROR(INDEX('Données Ouverture'!$D$2:$D$501,IF($L$83=0,-1,$L$83))&amp;"","")="semi rocheux","☒","☐")&amp;" semi rocheux"&amp;"      "&amp;IF(IFERROR(INDEX('Données Ouverture'!$D$2:$D$501,IF($L$83=0,-1,$L$83))&amp;"","")="Autres","☒","☐")&amp;" Autres"</f>
        <v/>
      </c>
      <c r="B93" s="52" t="n"/>
      <c r="C93" s="52" t="n"/>
      <c r="D93" s="52" t="n"/>
      <c r="E93" s="52" t="n"/>
      <c r="F93" s="52" t="n"/>
      <c r="G93" s="52" t="n"/>
      <c r="H93" s="52" t="n"/>
      <c r="I93" s="52" t="n"/>
      <c r="J93" s="50" t="n"/>
    </row>
    <row r="94" ht="409.6" customHeight="1">
      <c r="A94" s="94">
        <f>"Remarques : "&amp;IFERROR(INDEX(Registre!$O$2:$O$1999,IF($L$82=0,-1,$L$82))&amp;"","")</f>
        <v/>
      </c>
      <c r="B94" s="52" t="n"/>
      <c r="C94" s="52" t="n"/>
      <c r="D94" s="52" t="n"/>
      <c r="E94" s="52" t="n"/>
      <c r="F94" s="52" t="n"/>
      <c r="G94" s="52" t="n"/>
      <c r="H94" s="52" t="n"/>
      <c r="I94" s="52" t="n"/>
      <c r="J94" s="50" t="n"/>
    </row>
    <row r="95" ht="30" customHeight="1">
      <c r="A95" s="53" t="inlineStr">
        <is>
          <t>Conclusion de l’inspection</t>
        </is>
      </c>
      <c r="B95" s="50" t="n"/>
      <c r="C95" s="51">
        <f>IF(IFERROR(INDEX(Registre!$N$2:$N$1999,IF($L$82=0,-1,$L$82))&amp;"","")="Non applicable","☒","☐")&amp;"  Non applicable"</f>
        <v/>
      </c>
      <c r="D95" s="52" t="n"/>
      <c r="E95" s="52" t="n"/>
      <c r="F95" s="50" t="n"/>
      <c r="G95" s="51">
        <f>IF(IFERROR(INDEX(Registre!$N$2:$N$1999,IF($L$82=0,-1,$L$82))&amp;"","")="Accepté","☒","☐")&amp;"  Accepté"</f>
        <v/>
      </c>
      <c r="H95" s="50" t="n"/>
      <c r="I95" s="51">
        <f>IF(IFERROR(INDEX(Registre!$N$2:$N$1999,IF($L$82=0,-1,$L$82))&amp;"","")="Rejeté","☒","☐")&amp;"  Rejeté"</f>
        <v/>
      </c>
      <c r="J95" s="50" t="n"/>
    </row>
    <row r="96" ht="30" customHeight="1">
      <c r="A96" s="80" t="inlineStr">
        <is>
          <t>APPROBATION</t>
        </is>
      </c>
      <c r="B96" s="56" t="n"/>
      <c r="C96" s="67" t="inlineStr">
        <is>
          <t>C3</t>
        </is>
      </c>
      <c r="D96" s="52" t="n"/>
      <c r="E96" s="52" t="n"/>
      <c r="F96" s="50" t="n"/>
      <c r="G96" s="67" t="inlineStr">
        <is>
          <t>C1</t>
        </is>
      </c>
      <c r="H96" s="56" t="n"/>
      <c r="I96" s="67" t="inlineStr">
        <is>
          <t>CA</t>
        </is>
      </c>
      <c r="J96" s="56" t="n"/>
    </row>
    <row r="97" ht="30" customHeight="1">
      <c r="A97" s="57" t="n"/>
      <c r="B97" s="58" t="n"/>
      <c r="C97" s="67" t="inlineStr">
        <is>
          <t>CST</t>
        </is>
      </c>
      <c r="D97" s="50" t="n"/>
      <c r="E97" s="67" t="inlineStr">
        <is>
          <t>QCI</t>
        </is>
      </c>
      <c r="F97" s="50" t="n"/>
      <c r="G97" s="57" t="n"/>
      <c r="H97" s="58" t="n"/>
      <c r="I97" s="57" t="n"/>
      <c r="J97" s="58" t="n"/>
    </row>
    <row r="98" ht="30" customHeight="1">
      <c r="A98" s="90" t="inlineStr">
        <is>
          <t>Nom</t>
        </is>
      </c>
      <c r="B98" s="50" t="n"/>
      <c r="C98" s="90" t="n"/>
      <c r="D98" s="50" t="n"/>
      <c r="E98" s="90" t="n"/>
      <c r="F98" s="50" t="n"/>
      <c r="G98" s="90" t="n"/>
      <c r="H98" s="50" t="n"/>
      <c r="I98" s="90" t="n"/>
      <c r="J98" s="50" t="n"/>
    </row>
    <row r="99" ht="30" customHeight="1">
      <c r="A99" s="90" t="inlineStr">
        <is>
          <t>Signature</t>
        </is>
      </c>
      <c r="B99" s="50" t="n"/>
      <c r="C99" s="90" t="n"/>
      <c r="D99" s="50" t="n"/>
      <c r="E99" s="90" t="n"/>
      <c r="F99" s="50" t="n"/>
      <c r="G99" s="90" t="n"/>
      <c r="H99" s="50" t="n"/>
      <c r="I99" s="90" t="n"/>
      <c r="J99" s="50" t="n"/>
    </row>
    <row r="100" ht="30" customHeight="1">
      <c r="A100" s="90" t="inlineStr">
        <is>
          <t>Date</t>
        </is>
      </c>
      <c r="B100" s="50" t="n"/>
      <c r="C100" s="90" t="n"/>
      <c r="D100" s="50" t="n"/>
      <c r="E100" s="90" t="n"/>
      <c r="F100" s="50" t="n"/>
      <c r="G100" s="90" t="n"/>
      <c r="H100" s="50" t="n"/>
      <c r="I100" s="90" t="n"/>
      <c r="J100" s="50" t="n"/>
    </row>
    <row r="101" ht="21.75" customHeight="1">
      <c r="A101" s="49" t="n"/>
      <c r="B101" s="56" t="n"/>
      <c r="C101" s="67">
        <f>Paramètres!$C$3</f>
        <v/>
      </c>
      <c r="D101" s="101" t="n"/>
      <c r="E101" s="101" t="n"/>
      <c r="F101" s="101" t="n"/>
      <c r="G101" s="101" t="n"/>
      <c r="H101" s="56" t="n"/>
      <c r="I101" s="55">
        <f>Paramètres!$D$3</f>
        <v/>
      </c>
      <c r="J101" s="50" t="n"/>
      <c r="L101" s="29" t="inlineStr">
        <is>
          <t>Calcul (ne pas modifier) – ligne registre :</t>
        </is>
      </c>
    </row>
    <row r="102" ht="21.75" customHeight="1">
      <c r="A102" s="60" t="n"/>
      <c r="B102" s="61" t="n"/>
      <c r="C102" s="60" t="n"/>
      <c r="H102" s="61" t="n"/>
      <c r="I102" s="55">
        <f>"Date: "&amp;Paramètres!$E$3</f>
        <v/>
      </c>
      <c r="J102" s="50" t="n"/>
      <c r="L102" s="30">
        <f>IFERROR(MATCH($H$108,Registre!$B$2:$B$1999,0),0)</f>
        <v/>
      </c>
    </row>
    <row r="103" ht="21.75" customHeight="1">
      <c r="A103" s="57" t="n"/>
      <c r="B103" s="58" t="n"/>
      <c r="C103" s="57" t="n"/>
      <c r="D103" s="102" t="n"/>
      <c r="E103" s="102" t="n"/>
      <c r="F103" s="102" t="n"/>
      <c r="G103" s="102" t="n"/>
      <c r="H103" s="58" t="n"/>
      <c r="I103" s="55" t="inlineStr">
        <is>
          <t>Page 1/1</t>
        </is>
      </c>
      <c r="J103" s="50" t="n"/>
      <c r="L103" s="30">
        <f>IFERROR(MATCH($H$108,'Données Ouverture'!$A$2:$A$501,0),0)</f>
        <v/>
      </c>
    </row>
    <row r="104" ht="27.95" customHeight="1">
      <c r="A104" s="67" t="inlineStr">
        <is>
          <t>PROCÈS-VERBAL OUVERTURE DE LA TRANCHÉE</t>
        </is>
      </c>
      <c r="B104" s="52" t="n"/>
      <c r="C104" s="52" t="n"/>
      <c r="D104" s="52" t="n"/>
      <c r="E104" s="52" t="n"/>
      <c r="F104" s="52" t="n"/>
      <c r="G104" s="52" t="n"/>
      <c r="H104" s="52" t="n"/>
      <c r="I104" s="52" t="n"/>
      <c r="J104" s="50" t="n"/>
      <c r="L104" s="32">
        <f>IF($H$108="","",IF($L$102=0,"⚠ RFI absent du Registre",IF(INDEX(Registre!$A$2:$A$1999,IF($L$102=0,-1,$L$102))&lt;&gt;"Ouverture de la tranchée","⚠ Ce RFI est de type : "&amp;INDEX(Registre!$A$2:$A$1999,IF($L$102=0,-1,$L$102)),"")))</f>
        <v/>
      </c>
    </row>
    <row r="105" ht="27" customHeight="1">
      <c r="A105" s="90" t="inlineStr">
        <is>
          <t>Ouvrages</t>
        </is>
      </c>
      <c r="B105" s="50" t="n"/>
      <c r="C105" s="80">
        <f>IFERROR(INDEX(Registre!$E$2:$E$1999,IF($L$102=0,-1,$L$102))&amp;"","")</f>
        <v/>
      </c>
      <c r="D105" s="52" t="n"/>
      <c r="E105" s="52" t="n"/>
      <c r="F105" s="52" t="n"/>
      <c r="G105" s="52" t="n"/>
      <c r="H105" s="52" t="n"/>
      <c r="I105" s="52" t="n"/>
      <c r="J105" s="50" t="n"/>
    </row>
    <row r="106" ht="27" customHeight="1">
      <c r="A106" s="90" t="inlineStr">
        <is>
          <t>Plan nº</t>
        </is>
      </c>
      <c r="B106" s="50" t="n"/>
      <c r="C106" s="90">
        <f>IFERROR(INDEX(Registre!$F$2:$F$1999,IF($L$102=0,-1,$L$102))&amp;"","")</f>
        <v/>
      </c>
      <c r="D106" s="52" t="n"/>
      <c r="E106" s="52" t="n"/>
      <c r="F106" s="52" t="n"/>
      <c r="G106" s="52" t="n"/>
      <c r="H106" s="52" t="n"/>
      <c r="I106" s="52" t="n"/>
      <c r="J106" s="50" t="n"/>
      <c r="L106" s="31" t="inlineStr">
        <is>
          <t>◀ Choisissez le RFI dans la case « RFI nº » (liste déroulante)</t>
        </is>
      </c>
    </row>
    <row r="107" ht="27" customHeight="1">
      <c r="A107" s="90" t="inlineStr">
        <is>
          <t>Désignation</t>
        </is>
      </c>
      <c r="B107" s="50" t="n"/>
      <c r="C107" s="90">
        <f>IFERROR(INDEX(Registre!$G$2:$G$1999,IF($L$102=0,-1,$L$102))&amp;"","")</f>
        <v/>
      </c>
      <c r="D107" s="52" t="n"/>
      <c r="E107" s="52" t="n"/>
      <c r="F107" s="52" t="n"/>
      <c r="G107" s="52" t="n"/>
      <c r="H107" s="52" t="n"/>
      <c r="I107" s="52" t="n"/>
      <c r="J107" s="50" t="n"/>
    </row>
    <row r="108" ht="27" customHeight="1">
      <c r="A108" s="90" t="inlineStr">
        <is>
          <t>Rapport nº</t>
        </is>
      </c>
      <c r="B108" s="50" t="n"/>
      <c r="C108" s="90">
        <f>IFERROR(IF(INDEX(Registre!$C$2:$C$1999,IF($L$102=0,-1,$L$102))&amp;""&lt;&gt;"",INDEX(Registre!$C$2:$C$1999,IF($L$102=0,-1,$L$102))&amp;"",TEXT(COUNTIF(Registre!$A$2:INDEX(Registre!$A$2:$A$1999,IF($L$102=0,-1,$L$102)),INDEX(Registre!$A$2:$A$1999,IF($L$102=0,-1,$L$102))),"000")),"")</f>
        <v/>
      </c>
      <c r="D108" s="50" t="n"/>
      <c r="E108" s="91" t="inlineStr">
        <is>
          <t>RFI nº</t>
        </is>
      </c>
      <c r="F108" s="52" t="n"/>
      <c r="G108" s="50" t="n"/>
      <c r="H108" s="82">
        <f>IFERROR(INDEX('Impression groupée'!$B$4:$B$103,MATCH("Ouverture de la tranchée|6",'Impression groupée'!$E$4:$E$103,0)),"")</f>
        <v/>
      </c>
      <c r="I108" s="52" t="n"/>
      <c r="J108" s="50" t="n"/>
    </row>
    <row r="109" ht="27" customHeight="1">
      <c r="A109" s="80">
        <f>"Tronçon n° : "&amp;IFERROR(INDEX(Registre!$H$2:$H$1999,IF($L$102=0,-1,$L$102))&amp;"","")&amp;"   du "&amp;IF(IFERROR(INDEX(Registre!$I$2:$I$1999,IF($L$102=0,-1,$L$102))&amp;"","")&lt;&gt;"","Joint N° "&amp;IFERROR(INDEX(Registre!$I$2:$I$1999,IF($L$102=0,-1,$L$102))&amp;"","")&amp;"  ","")&amp;"PK "&amp;IFERROR(INDEX(Registre!$K$2:$K$1999,IF($L$102=0,-1,$L$102))&amp;"","")&amp;IF(OR(IFERROR(INDEX(Registre!$L$2:$L$1999,IF($L$102=0,-1,$L$102))&amp;"","")&lt;&gt;"",IFERROR(INDEX(Registre!$J$2:$J$1999,IF($L$102=0,-1,$L$102))&amp;"","")&lt;&gt;""),"   au "&amp;IF(IFERROR(INDEX(Registre!$J$2:$J$1999,IF($L$102=0,-1,$L$102))&amp;"","")&lt;&gt;"","Joint N° "&amp;IFERROR(INDEX(Registre!$J$2:$J$1999,IF($L$102=0,-1,$L$102))&amp;"","")&amp;"  ","")&amp;IF(IFERROR(INDEX(Registre!$L$2:$L$1999,IF($L$102=0,-1,$L$102))&amp;"","")&lt;&gt;"","PK "&amp;IFERROR(INDEX(Registre!$L$2:$L$1999,IF($L$102=0,-1,$L$102))&amp;"",""),""),"")</f>
        <v/>
      </c>
      <c r="B109" s="52" t="n"/>
      <c r="C109" s="52" t="n"/>
      <c r="D109" s="52" t="n"/>
      <c r="E109" s="52" t="n"/>
      <c r="F109" s="52" t="n"/>
      <c r="G109" s="52" t="n"/>
      <c r="H109" s="50" t="n"/>
      <c r="I109" s="90">
        <f>IF(IFERROR(INDEX(Registre!$M$2:$M$1999,IF($L$102=0,-1,$L$102))&amp;"","")="","Long :","Long : "&amp;IFERROR(INDEX(Registre!$M$2:$M$1999,IF($L$102=0,-1,$L$102))&amp;"","")&amp;" ml")</f>
        <v/>
      </c>
      <c r="J109" s="50" t="n"/>
    </row>
    <row r="110" ht="27" customHeight="1">
      <c r="A110" s="92" t="inlineStr">
        <is>
          <t>Inspection</t>
        </is>
      </c>
      <c r="B110" s="52" t="n"/>
      <c r="C110" s="52" t="n"/>
      <c r="D110" s="52" t="n"/>
      <c r="E110" s="52" t="n"/>
      <c r="F110" s="52" t="n"/>
      <c r="G110" s="52" t="n"/>
      <c r="H110" s="50" t="n"/>
      <c r="I110" s="80" t="inlineStr">
        <is>
          <t>jugement</t>
        </is>
      </c>
      <c r="J110" s="50" t="n"/>
    </row>
    <row r="111" ht="27" customHeight="1">
      <c r="A111" s="90" t="inlineStr">
        <is>
          <t>Vérification de la profondeur de la tranchée selon diamètre de pipe et zone</t>
        </is>
      </c>
      <c r="B111" s="52" t="n"/>
      <c r="C111" s="52" t="n"/>
      <c r="D111" s="52" t="n"/>
      <c r="E111" s="52" t="n"/>
      <c r="F111" s="52" t="n"/>
      <c r="G111" s="52" t="n"/>
      <c r="H111" s="50" t="n"/>
      <c r="I111" s="93">
        <f>IF(IFERROR(INDEX('Données Ouverture'!$B$2:$B$501,IF($L$103=0,-1,$L$103))&amp;"","")="C","☒","☐")&amp;"  C"&amp;"      "&amp;IF(IFERROR(INDEX('Données Ouverture'!$B$2:$B$501,IF($L$103=0,-1,$L$103))&amp;"","")="NC","☒","☐")&amp;"  NC"</f>
        <v/>
      </c>
      <c r="J111" s="50" t="n"/>
    </row>
    <row r="112" ht="27" customHeight="1">
      <c r="A112" s="90" t="inlineStr">
        <is>
          <t>Vérification de la largeur de la tranchée</t>
        </is>
      </c>
      <c r="B112" s="52" t="n"/>
      <c r="C112" s="52" t="n"/>
      <c r="D112" s="52" t="n"/>
      <c r="E112" s="52" t="n"/>
      <c r="F112" s="52" t="n"/>
      <c r="G112" s="52" t="n"/>
      <c r="H112" s="50" t="n"/>
      <c r="I112" s="93">
        <f>IF(IFERROR(INDEX('Données Ouverture'!$C$2:$C$501,IF($L$103=0,-1,$L$103))&amp;"","")="C","☒","☐")&amp;"  C"&amp;"      "&amp;IF(IFERROR(INDEX('Données Ouverture'!$C$2:$C$501,IF($L$103=0,-1,$L$103))&amp;"","")="NC","☒","☐")&amp;"  NC"</f>
        <v/>
      </c>
      <c r="J112" s="50" t="n"/>
    </row>
    <row r="113" ht="27" customHeight="1">
      <c r="A113" s="90">
        <f>"Nature du terrain :     "&amp;IF(IFERROR(INDEX('Données Ouverture'!$D$2:$D$501,IF($L$103=0,-1,$L$103))&amp;"","")="Dune de sable","☒","☐")&amp;" Dune de sable"&amp;"      "&amp;IF(IFERROR(INDEX('Données Ouverture'!$D$2:$D$501,IF($L$103=0,-1,$L$103))&amp;"","")="Rocheux","☒","☐")&amp;" Rocheux"&amp;"      "&amp;IF(IFERROR(INDEX('Données Ouverture'!$D$2:$D$501,IF($L$103=0,-1,$L$103))&amp;"","")="semi rocheux","☒","☐")&amp;" semi rocheux"&amp;"      "&amp;IF(IFERROR(INDEX('Données Ouverture'!$D$2:$D$501,IF($L$103=0,-1,$L$103))&amp;"","")="Autres","☒","☐")&amp;" Autres"</f>
        <v/>
      </c>
      <c r="B113" s="52" t="n"/>
      <c r="C113" s="52" t="n"/>
      <c r="D113" s="52" t="n"/>
      <c r="E113" s="52" t="n"/>
      <c r="F113" s="52" t="n"/>
      <c r="G113" s="52" t="n"/>
      <c r="H113" s="52" t="n"/>
      <c r="I113" s="52" t="n"/>
      <c r="J113" s="50" t="n"/>
    </row>
    <row r="114" ht="409.6" customHeight="1">
      <c r="A114" s="94">
        <f>"Remarques : "&amp;IFERROR(INDEX(Registre!$O$2:$O$1999,IF($L$102=0,-1,$L$102))&amp;"","")</f>
        <v/>
      </c>
      <c r="B114" s="52" t="n"/>
      <c r="C114" s="52" t="n"/>
      <c r="D114" s="52" t="n"/>
      <c r="E114" s="52" t="n"/>
      <c r="F114" s="52" t="n"/>
      <c r="G114" s="52" t="n"/>
      <c r="H114" s="52" t="n"/>
      <c r="I114" s="52" t="n"/>
      <c r="J114" s="50" t="n"/>
    </row>
    <row r="115" ht="30" customHeight="1">
      <c r="A115" s="53" t="inlineStr">
        <is>
          <t>Conclusion de l’inspection</t>
        </is>
      </c>
      <c r="B115" s="50" t="n"/>
      <c r="C115" s="51">
        <f>IF(IFERROR(INDEX(Registre!$N$2:$N$1999,IF($L$102=0,-1,$L$102))&amp;"","")="Non applicable","☒","☐")&amp;"  Non applicable"</f>
        <v/>
      </c>
      <c r="D115" s="52" t="n"/>
      <c r="E115" s="52" t="n"/>
      <c r="F115" s="50" t="n"/>
      <c r="G115" s="51">
        <f>IF(IFERROR(INDEX(Registre!$N$2:$N$1999,IF($L$102=0,-1,$L$102))&amp;"","")="Accepté","☒","☐")&amp;"  Accepté"</f>
        <v/>
      </c>
      <c r="H115" s="50" t="n"/>
      <c r="I115" s="51">
        <f>IF(IFERROR(INDEX(Registre!$N$2:$N$1999,IF($L$102=0,-1,$L$102))&amp;"","")="Rejeté","☒","☐")&amp;"  Rejeté"</f>
        <v/>
      </c>
      <c r="J115" s="50" t="n"/>
    </row>
    <row r="116" ht="30" customHeight="1">
      <c r="A116" s="80" t="inlineStr">
        <is>
          <t>APPROBATION</t>
        </is>
      </c>
      <c r="B116" s="56" t="n"/>
      <c r="C116" s="67" t="inlineStr">
        <is>
          <t>C3</t>
        </is>
      </c>
      <c r="D116" s="52" t="n"/>
      <c r="E116" s="52" t="n"/>
      <c r="F116" s="50" t="n"/>
      <c r="G116" s="67" t="inlineStr">
        <is>
          <t>C1</t>
        </is>
      </c>
      <c r="H116" s="56" t="n"/>
      <c r="I116" s="67" t="inlineStr">
        <is>
          <t>CA</t>
        </is>
      </c>
      <c r="J116" s="56" t="n"/>
    </row>
    <row r="117" ht="30" customHeight="1">
      <c r="A117" s="57" t="n"/>
      <c r="B117" s="58" t="n"/>
      <c r="C117" s="67" t="inlineStr">
        <is>
          <t>CST</t>
        </is>
      </c>
      <c r="D117" s="50" t="n"/>
      <c r="E117" s="67" t="inlineStr">
        <is>
          <t>QCI</t>
        </is>
      </c>
      <c r="F117" s="50" t="n"/>
      <c r="G117" s="57" t="n"/>
      <c r="H117" s="58" t="n"/>
      <c r="I117" s="57" t="n"/>
      <c r="J117" s="58" t="n"/>
    </row>
    <row r="118" ht="30" customHeight="1">
      <c r="A118" s="90" t="inlineStr">
        <is>
          <t>Nom</t>
        </is>
      </c>
      <c r="B118" s="50" t="n"/>
      <c r="C118" s="90" t="n"/>
      <c r="D118" s="50" t="n"/>
      <c r="E118" s="90" t="n"/>
      <c r="F118" s="50" t="n"/>
      <c r="G118" s="90" t="n"/>
      <c r="H118" s="50" t="n"/>
      <c r="I118" s="90" t="n"/>
      <c r="J118" s="50" t="n"/>
    </row>
    <row r="119" ht="30" customHeight="1">
      <c r="A119" s="90" t="inlineStr">
        <is>
          <t>Signature</t>
        </is>
      </c>
      <c r="B119" s="50" t="n"/>
      <c r="C119" s="90" t="n"/>
      <c r="D119" s="50" t="n"/>
      <c r="E119" s="90" t="n"/>
      <c r="F119" s="50" t="n"/>
      <c r="G119" s="90" t="n"/>
      <c r="H119" s="50" t="n"/>
      <c r="I119" s="90" t="n"/>
      <c r="J119" s="50" t="n"/>
    </row>
    <row r="120" ht="30" customHeight="1">
      <c r="A120" s="90" t="inlineStr">
        <is>
          <t>Date</t>
        </is>
      </c>
      <c r="B120" s="50" t="n"/>
      <c r="C120" s="90" t="n"/>
      <c r="D120" s="50" t="n"/>
      <c r="E120" s="90" t="n"/>
      <c r="F120" s="50" t="n"/>
      <c r="G120" s="90" t="n"/>
      <c r="H120" s="50" t="n"/>
      <c r="I120" s="90" t="n"/>
      <c r="J120" s="50" t="n"/>
    </row>
    <row r="121" ht="21.75" customHeight="1">
      <c r="A121" s="49" t="n"/>
      <c r="B121" s="56" t="n"/>
      <c r="C121" s="67">
        <f>Paramètres!$C$3</f>
        <v/>
      </c>
      <c r="D121" s="101" t="n"/>
      <c r="E121" s="101" t="n"/>
      <c r="F121" s="101" t="n"/>
      <c r="G121" s="101" t="n"/>
      <c r="H121" s="56" t="n"/>
      <c r="I121" s="55">
        <f>Paramètres!$D$3</f>
        <v/>
      </c>
      <c r="J121" s="50" t="n"/>
      <c r="L121" s="29" t="inlineStr">
        <is>
          <t>Calcul (ne pas modifier) – ligne registre :</t>
        </is>
      </c>
    </row>
    <row r="122" ht="21.75" customHeight="1">
      <c r="A122" s="60" t="n"/>
      <c r="B122" s="61" t="n"/>
      <c r="C122" s="60" t="n"/>
      <c r="H122" s="61" t="n"/>
      <c r="I122" s="55">
        <f>"Date: "&amp;Paramètres!$E$3</f>
        <v/>
      </c>
      <c r="J122" s="50" t="n"/>
      <c r="L122" s="30">
        <f>IFERROR(MATCH($H$128,Registre!$B$2:$B$1999,0),0)</f>
        <v/>
      </c>
    </row>
    <row r="123" ht="21.75" customHeight="1">
      <c r="A123" s="57" t="n"/>
      <c r="B123" s="58" t="n"/>
      <c r="C123" s="57" t="n"/>
      <c r="D123" s="102" t="n"/>
      <c r="E123" s="102" t="n"/>
      <c r="F123" s="102" t="n"/>
      <c r="G123" s="102" t="n"/>
      <c r="H123" s="58" t="n"/>
      <c r="I123" s="55" t="inlineStr">
        <is>
          <t>Page 1/1</t>
        </is>
      </c>
      <c r="J123" s="50" t="n"/>
      <c r="L123" s="30">
        <f>IFERROR(MATCH($H$128,'Données Ouverture'!$A$2:$A$501,0),0)</f>
        <v/>
      </c>
    </row>
    <row r="124" ht="27.95" customHeight="1">
      <c r="A124" s="67" t="inlineStr">
        <is>
          <t>PROCÈS-VERBAL OUVERTURE DE LA TRANCHÉE</t>
        </is>
      </c>
      <c r="B124" s="52" t="n"/>
      <c r="C124" s="52" t="n"/>
      <c r="D124" s="52" t="n"/>
      <c r="E124" s="52" t="n"/>
      <c r="F124" s="52" t="n"/>
      <c r="G124" s="52" t="n"/>
      <c r="H124" s="52" t="n"/>
      <c r="I124" s="52" t="n"/>
      <c r="J124" s="50" t="n"/>
      <c r="L124" s="32">
        <f>IF($H$128="","",IF($L$122=0,"⚠ RFI absent du Registre",IF(INDEX(Registre!$A$2:$A$1999,IF($L$122=0,-1,$L$122))&lt;&gt;"Ouverture de la tranchée","⚠ Ce RFI est de type : "&amp;INDEX(Registre!$A$2:$A$1999,IF($L$122=0,-1,$L$122)),"")))</f>
        <v/>
      </c>
    </row>
    <row r="125" ht="27" customHeight="1">
      <c r="A125" s="90" t="inlineStr">
        <is>
          <t>Ouvrages</t>
        </is>
      </c>
      <c r="B125" s="50" t="n"/>
      <c r="C125" s="80">
        <f>IFERROR(INDEX(Registre!$E$2:$E$1999,IF($L$122=0,-1,$L$122))&amp;"","")</f>
        <v/>
      </c>
      <c r="D125" s="52" t="n"/>
      <c r="E125" s="52" t="n"/>
      <c r="F125" s="52" t="n"/>
      <c r="G125" s="52" t="n"/>
      <c r="H125" s="52" t="n"/>
      <c r="I125" s="52" t="n"/>
      <c r="J125" s="50" t="n"/>
    </row>
    <row r="126" ht="27" customHeight="1">
      <c r="A126" s="90" t="inlineStr">
        <is>
          <t>Plan nº</t>
        </is>
      </c>
      <c r="B126" s="50" t="n"/>
      <c r="C126" s="90">
        <f>IFERROR(INDEX(Registre!$F$2:$F$1999,IF($L$122=0,-1,$L$122))&amp;"","")</f>
        <v/>
      </c>
      <c r="D126" s="52" t="n"/>
      <c r="E126" s="52" t="n"/>
      <c r="F126" s="52" t="n"/>
      <c r="G126" s="52" t="n"/>
      <c r="H126" s="52" t="n"/>
      <c r="I126" s="52" t="n"/>
      <c r="J126" s="50" t="n"/>
      <c r="L126" s="31" t="inlineStr">
        <is>
          <t>◀ Choisissez le RFI dans la case « RFI nº » (liste déroulante)</t>
        </is>
      </c>
    </row>
    <row r="127" ht="27" customHeight="1">
      <c r="A127" s="90" t="inlineStr">
        <is>
          <t>Désignation</t>
        </is>
      </c>
      <c r="B127" s="50" t="n"/>
      <c r="C127" s="90">
        <f>IFERROR(INDEX(Registre!$G$2:$G$1999,IF($L$122=0,-1,$L$122))&amp;"","")</f>
        <v/>
      </c>
      <c r="D127" s="52" t="n"/>
      <c r="E127" s="52" t="n"/>
      <c r="F127" s="52" t="n"/>
      <c r="G127" s="52" t="n"/>
      <c r="H127" s="52" t="n"/>
      <c r="I127" s="52" t="n"/>
      <c r="J127" s="50" t="n"/>
    </row>
    <row r="128" ht="27" customHeight="1">
      <c r="A128" s="90" t="inlineStr">
        <is>
          <t>Rapport nº</t>
        </is>
      </c>
      <c r="B128" s="50" t="n"/>
      <c r="C128" s="90">
        <f>IFERROR(IF(INDEX(Registre!$C$2:$C$1999,IF($L$122=0,-1,$L$122))&amp;""&lt;&gt;"",INDEX(Registre!$C$2:$C$1999,IF($L$122=0,-1,$L$122))&amp;"",TEXT(COUNTIF(Registre!$A$2:INDEX(Registre!$A$2:$A$1999,IF($L$122=0,-1,$L$122)),INDEX(Registre!$A$2:$A$1999,IF($L$122=0,-1,$L$122))),"000")),"")</f>
        <v/>
      </c>
      <c r="D128" s="50" t="n"/>
      <c r="E128" s="91" t="inlineStr">
        <is>
          <t>RFI nº</t>
        </is>
      </c>
      <c r="F128" s="52" t="n"/>
      <c r="G128" s="50" t="n"/>
      <c r="H128" s="82">
        <f>IFERROR(INDEX('Impression groupée'!$B$4:$B$103,MATCH("Ouverture de la tranchée|7",'Impression groupée'!$E$4:$E$103,0)),"")</f>
        <v/>
      </c>
      <c r="I128" s="52" t="n"/>
      <c r="J128" s="50" t="n"/>
    </row>
    <row r="129" ht="27" customHeight="1">
      <c r="A129" s="80">
        <f>"Tronçon n° : "&amp;IFERROR(INDEX(Registre!$H$2:$H$1999,IF($L$122=0,-1,$L$122))&amp;"","")&amp;"   du "&amp;IF(IFERROR(INDEX(Registre!$I$2:$I$1999,IF($L$122=0,-1,$L$122))&amp;"","")&lt;&gt;"","Joint N° "&amp;IFERROR(INDEX(Registre!$I$2:$I$1999,IF($L$122=0,-1,$L$122))&amp;"","")&amp;"  ","")&amp;"PK "&amp;IFERROR(INDEX(Registre!$K$2:$K$1999,IF($L$122=0,-1,$L$122))&amp;"","")&amp;IF(OR(IFERROR(INDEX(Registre!$L$2:$L$1999,IF($L$122=0,-1,$L$122))&amp;"","")&lt;&gt;"",IFERROR(INDEX(Registre!$J$2:$J$1999,IF($L$122=0,-1,$L$122))&amp;"","")&lt;&gt;""),"   au "&amp;IF(IFERROR(INDEX(Registre!$J$2:$J$1999,IF($L$122=0,-1,$L$122))&amp;"","")&lt;&gt;"","Joint N° "&amp;IFERROR(INDEX(Registre!$J$2:$J$1999,IF($L$122=0,-1,$L$122))&amp;"","")&amp;"  ","")&amp;IF(IFERROR(INDEX(Registre!$L$2:$L$1999,IF($L$122=0,-1,$L$122))&amp;"","")&lt;&gt;"","PK "&amp;IFERROR(INDEX(Registre!$L$2:$L$1999,IF($L$122=0,-1,$L$122))&amp;"",""),""),"")</f>
        <v/>
      </c>
      <c r="B129" s="52" t="n"/>
      <c r="C129" s="52" t="n"/>
      <c r="D129" s="52" t="n"/>
      <c r="E129" s="52" t="n"/>
      <c r="F129" s="52" t="n"/>
      <c r="G129" s="52" t="n"/>
      <c r="H129" s="50" t="n"/>
      <c r="I129" s="90">
        <f>IF(IFERROR(INDEX(Registre!$M$2:$M$1999,IF($L$122=0,-1,$L$122))&amp;"","")="","Long :","Long : "&amp;IFERROR(INDEX(Registre!$M$2:$M$1999,IF($L$122=0,-1,$L$122))&amp;"","")&amp;" ml")</f>
        <v/>
      </c>
      <c r="J129" s="50" t="n"/>
    </row>
    <row r="130" ht="27" customHeight="1">
      <c r="A130" s="92" t="inlineStr">
        <is>
          <t>Inspection</t>
        </is>
      </c>
      <c r="B130" s="52" t="n"/>
      <c r="C130" s="52" t="n"/>
      <c r="D130" s="52" t="n"/>
      <c r="E130" s="52" t="n"/>
      <c r="F130" s="52" t="n"/>
      <c r="G130" s="52" t="n"/>
      <c r="H130" s="50" t="n"/>
      <c r="I130" s="80" t="inlineStr">
        <is>
          <t>jugement</t>
        </is>
      </c>
      <c r="J130" s="50" t="n"/>
    </row>
    <row r="131" ht="27" customHeight="1">
      <c r="A131" s="90" t="inlineStr">
        <is>
          <t>Vérification de la profondeur de la tranchée selon diamètre de pipe et zone</t>
        </is>
      </c>
      <c r="B131" s="52" t="n"/>
      <c r="C131" s="52" t="n"/>
      <c r="D131" s="52" t="n"/>
      <c r="E131" s="52" t="n"/>
      <c r="F131" s="52" t="n"/>
      <c r="G131" s="52" t="n"/>
      <c r="H131" s="50" t="n"/>
      <c r="I131" s="93">
        <f>IF(IFERROR(INDEX('Données Ouverture'!$B$2:$B$501,IF($L$123=0,-1,$L$123))&amp;"","")="C","☒","☐")&amp;"  C"&amp;"      "&amp;IF(IFERROR(INDEX('Données Ouverture'!$B$2:$B$501,IF($L$123=0,-1,$L$123))&amp;"","")="NC","☒","☐")&amp;"  NC"</f>
        <v/>
      </c>
      <c r="J131" s="50" t="n"/>
    </row>
    <row r="132" ht="27" customHeight="1">
      <c r="A132" s="90" t="inlineStr">
        <is>
          <t>Vérification de la largeur de la tranchée</t>
        </is>
      </c>
      <c r="B132" s="52" t="n"/>
      <c r="C132" s="52" t="n"/>
      <c r="D132" s="52" t="n"/>
      <c r="E132" s="52" t="n"/>
      <c r="F132" s="52" t="n"/>
      <c r="G132" s="52" t="n"/>
      <c r="H132" s="50" t="n"/>
      <c r="I132" s="93">
        <f>IF(IFERROR(INDEX('Données Ouverture'!$C$2:$C$501,IF($L$123=0,-1,$L$123))&amp;"","")="C","☒","☐")&amp;"  C"&amp;"      "&amp;IF(IFERROR(INDEX('Données Ouverture'!$C$2:$C$501,IF($L$123=0,-1,$L$123))&amp;"","")="NC","☒","☐")&amp;"  NC"</f>
        <v/>
      </c>
      <c r="J132" s="50" t="n"/>
    </row>
    <row r="133" ht="27" customHeight="1">
      <c r="A133" s="90">
        <f>"Nature du terrain :     "&amp;IF(IFERROR(INDEX('Données Ouverture'!$D$2:$D$501,IF($L$123=0,-1,$L$123))&amp;"","")="Dune de sable","☒","☐")&amp;" Dune de sable"&amp;"      "&amp;IF(IFERROR(INDEX('Données Ouverture'!$D$2:$D$501,IF($L$123=0,-1,$L$123))&amp;"","")="Rocheux","☒","☐")&amp;" Rocheux"&amp;"      "&amp;IF(IFERROR(INDEX('Données Ouverture'!$D$2:$D$501,IF($L$123=0,-1,$L$123))&amp;"","")="semi rocheux","☒","☐")&amp;" semi rocheux"&amp;"      "&amp;IF(IFERROR(INDEX('Données Ouverture'!$D$2:$D$501,IF($L$123=0,-1,$L$123))&amp;"","")="Autres","☒","☐")&amp;" Autres"</f>
        <v/>
      </c>
      <c r="B133" s="52" t="n"/>
      <c r="C133" s="52" t="n"/>
      <c r="D133" s="52" t="n"/>
      <c r="E133" s="52" t="n"/>
      <c r="F133" s="52" t="n"/>
      <c r="G133" s="52" t="n"/>
      <c r="H133" s="52" t="n"/>
      <c r="I133" s="52" t="n"/>
      <c r="J133" s="50" t="n"/>
    </row>
    <row r="134" ht="409.6" customHeight="1">
      <c r="A134" s="94">
        <f>"Remarques : "&amp;IFERROR(INDEX(Registre!$O$2:$O$1999,IF($L$122=0,-1,$L$122))&amp;"","")</f>
        <v/>
      </c>
      <c r="B134" s="52" t="n"/>
      <c r="C134" s="52" t="n"/>
      <c r="D134" s="52" t="n"/>
      <c r="E134" s="52" t="n"/>
      <c r="F134" s="52" t="n"/>
      <c r="G134" s="52" t="n"/>
      <c r="H134" s="52" t="n"/>
      <c r="I134" s="52" t="n"/>
      <c r="J134" s="50" t="n"/>
    </row>
    <row r="135" ht="30" customHeight="1">
      <c r="A135" s="53" t="inlineStr">
        <is>
          <t>Conclusion de l’inspection</t>
        </is>
      </c>
      <c r="B135" s="50" t="n"/>
      <c r="C135" s="51">
        <f>IF(IFERROR(INDEX(Registre!$N$2:$N$1999,IF($L$122=0,-1,$L$122))&amp;"","")="Non applicable","☒","☐")&amp;"  Non applicable"</f>
        <v/>
      </c>
      <c r="D135" s="52" t="n"/>
      <c r="E135" s="52" t="n"/>
      <c r="F135" s="50" t="n"/>
      <c r="G135" s="51">
        <f>IF(IFERROR(INDEX(Registre!$N$2:$N$1999,IF($L$122=0,-1,$L$122))&amp;"","")="Accepté","☒","☐")&amp;"  Accepté"</f>
        <v/>
      </c>
      <c r="H135" s="50" t="n"/>
      <c r="I135" s="51">
        <f>IF(IFERROR(INDEX(Registre!$N$2:$N$1999,IF($L$122=0,-1,$L$122))&amp;"","")="Rejeté","☒","☐")&amp;"  Rejeté"</f>
        <v/>
      </c>
      <c r="J135" s="50" t="n"/>
    </row>
    <row r="136" ht="30" customHeight="1">
      <c r="A136" s="80" t="inlineStr">
        <is>
          <t>APPROBATION</t>
        </is>
      </c>
      <c r="B136" s="56" t="n"/>
      <c r="C136" s="67" t="inlineStr">
        <is>
          <t>C3</t>
        </is>
      </c>
      <c r="D136" s="52" t="n"/>
      <c r="E136" s="52" t="n"/>
      <c r="F136" s="50" t="n"/>
      <c r="G136" s="67" t="inlineStr">
        <is>
          <t>C1</t>
        </is>
      </c>
      <c r="H136" s="56" t="n"/>
      <c r="I136" s="67" t="inlineStr">
        <is>
          <t>CA</t>
        </is>
      </c>
      <c r="J136" s="56" t="n"/>
    </row>
    <row r="137" ht="30" customHeight="1">
      <c r="A137" s="57" t="n"/>
      <c r="B137" s="58" t="n"/>
      <c r="C137" s="67" t="inlineStr">
        <is>
          <t>CST</t>
        </is>
      </c>
      <c r="D137" s="50" t="n"/>
      <c r="E137" s="67" t="inlineStr">
        <is>
          <t>QCI</t>
        </is>
      </c>
      <c r="F137" s="50" t="n"/>
      <c r="G137" s="57" t="n"/>
      <c r="H137" s="58" t="n"/>
      <c r="I137" s="57" t="n"/>
      <c r="J137" s="58" t="n"/>
    </row>
    <row r="138" ht="30" customHeight="1">
      <c r="A138" s="90" t="inlineStr">
        <is>
          <t>Nom</t>
        </is>
      </c>
      <c r="B138" s="50" t="n"/>
      <c r="C138" s="90" t="n"/>
      <c r="D138" s="50" t="n"/>
      <c r="E138" s="90" t="n"/>
      <c r="F138" s="50" t="n"/>
      <c r="G138" s="90" t="n"/>
      <c r="H138" s="50" t="n"/>
      <c r="I138" s="90" t="n"/>
      <c r="J138" s="50" t="n"/>
    </row>
    <row r="139" ht="30" customHeight="1">
      <c r="A139" s="90" t="inlineStr">
        <is>
          <t>Signature</t>
        </is>
      </c>
      <c r="B139" s="50" t="n"/>
      <c r="C139" s="90" t="n"/>
      <c r="D139" s="50" t="n"/>
      <c r="E139" s="90" t="n"/>
      <c r="F139" s="50" t="n"/>
      <c r="G139" s="90" t="n"/>
      <c r="H139" s="50" t="n"/>
      <c r="I139" s="90" t="n"/>
      <c r="J139" s="50" t="n"/>
    </row>
    <row r="140" ht="30" customHeight="1">
      <c r="A140" s="90" t="inlineStr">
        <is>
          <t>Date</t>
        </is>
      </c>
      <c r="B140" s="50" t="n"/>
      <c r="C140" s="90" t="n"/>
      <c r="D140" s="50" t="n"/>
      <c r="E140" s="90" t="n"/>
      <c r="F140" s="50" t="n"/>
      <c r="G140" s="90" t="n"/>
      <c r="H140" s="50" t="n"/>
      <c r="I140" s="90" t="n"/>
      <c r="J140" s="50" t="n"/>
    </row>
    <row r="141" ht="21.75" customHeight="1">
      <c r="A141" s="49" t="n"/>
      <c r="B141" s="56" t="n"/>
      <c r="C141" s="67">
        <f>Paramètres!$C$3</f>
        <v/>
      </c>
      <c r="D141" s="101" t="n"/>
      <c r="E141" s="101" t="n"/>
      <c r="F141" s="101" t="n"/>
      <c r="G141" s="101" t="n"/>
      <c r="H141" s="56" t="n"/>
      <c r="I141" s="55">
        <f>Paramètres!$D$3</f>
        <v/>
      </c>
      <c r="J141" s="50" t="n"/>
      <c r="L141" s="29" t="inlineStr">
        <is>
          <t>Calcul (ne pas modifier) – ligne registre :</t>
        </is>
      </c>
    </row>
    <row r="142" ht="21.75" customHeight="1">
      <c r="A142" s="60" t="n"/>
      <c r="B142" s="61" t="n"/>
      <c r="C142" s="60" t="n"/>
      <c r="H142" s="61" t="n"/>
      <c r="I142" s="55">
        <f>"Date: "&amp;Paramètres!$E$3</f>
        <v/>
      </c>
      <c r="J142" s="50" t="n"/>
      <c r="L142" s="30">
        <f>IFERROR(MATCH($H$148,Registre!$B$2:$B$1999,0),0)</f>
        <v/>
      </c>
    </row>
    <row r="143" ht="21.75" customHeight="1">
      <c r="A143" s="57" t="n"/>
      <c r="B143" s="58" t="n"/>
      <c r="C143" s="57" t="n"/>
      <c r="D143" s="102" t="n"/>
      <c r="E143" s="102" t="n"/>
      <c r="F143" s="102" t="n"/>
      <c r="G143" s="102" t="n"/>
      <c r="H143" s="58" t="n"/>
      <c r="I143" s="55" t="inlineStr">
        <is>
          <t>Page 1/1</t>
        </is>
      </c>
      <c r="J143" s="50" t="n"/>
      <c r="L143" s="30">
        <f>IFERROR(MATCH($H$148,'Données Ouverture'!$A$2:$A$501,0),0)</f>
        <v/>
      </c>
    </row>
    <row r="144" ht="27.95" customHeight="1">
      <c r="A144" s="67" t="inlineStr">
        <is>
          <t>PROCÈS-VERBAL OUVERTURE DE LA TRANCHÉE</t>
        </is>
      </c>
      <c r="B144" s="52" t="n"/>
      <c r="C144" s="52" t="n"/>
      <c r="D144" s="52" t="n"/>
      <c r="E144" s="52" t="n"/>
      <c r="F144" s="52" t="n"/>
      <c r="G144" s="52" t="n"/>
      <c r="H144" s="52" t="n"/>
      <c r="I144" s="52" t="n"/>
      <c r="J144" s="50" t="n"/>
      <c r="L144" s="32">
        <f>IF($H$148="","",IF($L$142=0,"⚠ RFI absent du Registre",IF(INDEX(Registre!$A$2:$A$1999,IF($L$142=0,-1,$L$142))&lt;&gt;"Ouverture de la tranchée","⚠ Ce RFI est de type : "&amp;INDEX(Registre!$A$2:$A$1999,IF($L$142=0,-1,$L$142)),"")))</f>
        <v/>
      </c>
    </row>
    <row r="145" ht="27" customHeight="1">
      <c r="A145" s="90" t="inlineStr">
        <is>
          <t>Ouvrages</t>
        </is>
      </c>
      <c r="B145" s="50" t="n"/>
      <c r="C145" s="80">
        <f>IFERROR(INDEX(Registre!$E$2:$E$1999,IF($L$142=0,-1,$L$142))&amp;"","")</f>
        <v/>
      </c>
      <c r="D145" s="52" t="n"/>
      <c r="E145" s="52" t="n"/>
      <c r="F145" s="52" t="n"/>
      <c r="G145" s="52" t="n"/>
      <c r="H145" s="52" t="n"/>
      <c r="I145" s="52" t="n"/>
      <c r="J145" s="50" t="n"/>
    </row>
    <row r="146" ht="27" customHeight="1">
      <c r="A146" s="90" t="inlineStr">
        <is>
          <t>Plan nº</t>
        </is>
      </c>
      <c r="B146" s="50" t="n"/>
      <c r="C146" s="90">
        <f>IFERROR(INDEX(Registre!$F$2:$F$1999,IF($L$142=0,-1,$L$142))&amp;"","")</f>
        <v/>
      </c>
      <c r="D146" s="52" t="n"/>
      <c r="E146" s="52" t="n"/>
      <c r="F146" s="52" t="n"/>
      <c r="G146" s="52" t="n"/>
      <c r="H146" s="52" t="n"/>
      <c r="I146" s="52" t="n"/>
      <c r="J146" s="50" t="n"/>
      <c r="L146" s="31" t="inlineStr">
        <is>
          <t>◀ Choisissez le RFI dans la case « RFI nº » (liste déroulante)</t>
        </is>
      </c>
    </row>
    <row r="147" ht="27" customHeight="1">
      <c r="A147" s="90" t="inlineStr">
        <is>
          <t>Désignation</t>
        </is>
      </c>
      <c r="B147" s="50" t="n"/>
      <c r="C147" s="90">
        <f>IFERROR(INDEX(Registre!$G$2:$G$1999,IF($L$142=0,-1,$L$142))&amp;"","")</f>
        <v/>
      </c>
      <c r="D147" s="52" t="n"/>
      <c r="E147" s="52" t="n"/>
      <c r="F147" s="52" t="n"/>
      <c r="G147" s="52" t="n"/>
      <c r="H147" s="52" t="n"/>
      <c r="I147" s="52" t="n"/>
      <c r="J147" s="50" t="n"/>
    </row>
    <row r="148" ht="27" customHeight="1">
      <c r="A148" s="90" t="inlineStr">
        <is>
          <t>Rapport nº</t>
        </is>
      </c>
      <c r="B148" s="50" t="n"/>
      <c r="C148" s="90">
        <f>IFERROR(IF(INDEX(Registre!$C$2:$C$1999,IF($L$142=0,-1,$L$142))&amp;""&lt;&gt;"",INDEX(Registre!$C$2:$C$1999,IF($L$142=0,-1,$L$142))&amp;"",TEXT(COUNTIF(Registre!$A$2:INDEX(Registre!$A$2:$A$1999,IF($L$142=0,-1,$L$142)),INDEX(Registre!$A$2:$A$1999,IF($L$142=0,-1,$L$142))),"000")),"")</f>
        <v/>
      </c>
      <c r="D148" s="50" t="n"/>
      <c r="E148" s="91" t="inlineStr">
        <is>
          <t>RFI nº</t>
        </is>
      </c>
      <c r="F148" s="52" t="n"/>
      <c r="G148" s="50" t="n"/>
      <c r="H148" s="82">
        <f>IFERROR(INDEX('Impression groupée'!$B$4:$B$103,MATCH("Ouverture de la tranchée|8",'Impression groupée'!$E$4:$E$103,0)),"")</f>
        <v/>
      </c>
      <c r="I148" s="52" t="n"/>
      <c r="J148" s="50" t="n"/>
    </row>
    <row r="149" ht="27" customHeight="1">
      <c r="A149" s="80">
        <f>"Tronçon n° : "&amp;IFERROR(INDEX(Registre!$H$2:$H$1999,IF($L$142=0,-1,$L$142))&amp;"","")&amp;"   du "&amp;IF(IFERROR(INDEX(Registre!$I$2:$I$1999,IF($L$142=0,-1,$L$142))&amp;"","")&lt;&gt;"","Joint N° "&amp;IFERROR(INDEX(Registre!$I$2:$I$1999,IF($L$142=0,-1,$L$142))&amp;"","")&amp;"  ","")&amp;"PK "&amp;IFERROR(INDEX(Registre!$K$2:$K$1999,IF($L$142=0,-1,$L$142))&amp;"","")&amp;IF(OR(IFERROR(INDEX(Registre!$L$2:$L$1999,IF($L$142=0,-1,$L$142))&amp;"","")&lt;&gt;"",IFERROR(INDEX(Registre!$J$2:$J$1999,IF($L$142=0,-1,$L$142))&amp;"","")&lt;&gt;""),"   au "&amp;IF(IFERROR(INDEX(Registre!$J$2:$J$1999,IF($L$142=0,-1,$L$142))&amp;"","")&lt;&gt;"","Joint N° "&amp;IFERROR(INDEX(Registre!$J$2:$J$1999,IF($L$142=0,-1,$L$142))&amp;"","")&amp;"  ","")&amp;IF(IFERROR(INDEX(Registre!$L$2:$L$1999,IF($L$142=0,-1,$L$142))&amp;"","")&lt;&gt;"","PK "&amp;IFERROR(INDEX(Registre!$L$2:$L$1999,IF($L$142=0,-1,$L$142))&amp;"",""),""),"")</f>
        <v/>
      </c>
      <c r="B149" s="52" t="n"/>
      <c r="C149" s="52" t="n"/>
      <c r="D149" s="52" t="n"/>
      <c r="E149" s="52" t="n"/>
      <c r="F149" s="52" t="n"/>
      <c r="G149" s="52" t="n"/>
      <c r="H149" s="50" t="n"/>
      <c r="I149" s="90">
        <f>IF(IFERROR(INDEX(Registre!$M$2:$M$1999,IF($L$142=0,-1,$L$142))&amp;"","")="","Long :","Long : "&amp;IFERROR(INDEX(Registre!$M$2:$M$1999,IF($L$142=0,-1,$L$142))&amp;"","")&amp;" ml")</f>
        <v/>
      </c>
      <c r="J149" s="50" t="n"/>
    </row>
    <row r="150" ht="27" customHeight="1">
      <c r="A150" s="92" t="inlineStr">
        <is>
          <t>Inspection</t>
        </is>
      </c>
      <c r="B150" s="52" t="n"/>
      <c r="C150" s="52" t="n"/>
      <c r="D150" s="52" t="n"/>
      <c r="E150" s="52" t="n"/>
      <c r="F150" s="52" t="n"/>
      <c r="G150" s="52" t="n"/>
      <c r="H150" s="50" t="n"/>
      <c r="I150" s="80" t="inlineStr">
        <is>
          <t>jugement</t>
        </is>
      </c>
      <c r="J150" s="50" t="n"/>
    </row>
    <row r="151" ht="27" customHeight="1">
      <c r="A151" s="90" t="inlineStr">
        <is>
          <t>Vérification de la profondeur de la tranchée selon diamètre de pipe et zone</t>
        </is>
      </c>
      <c r="B151" s="52" t="n"/>
      <c r="C151" s="52" t="n"/>
      <c r="D151" s="52" t="n"/>
      <c r="E151" s="52" t="n"/>
      <c r="F151" s="52" t="n"/>
      <c r="G151" s="52" t="n"/>
      <c r="H151" s="50" t="n"/>
      <c r="I151" s="93">
        <f>IF(IFERROR(INDEX('Données Ouverture'!$B$2:$B$501,IF($L$143=0,-1,$L$143))&amp;"","")="C","☒","☐")&amp;"  C"&amp;"      "&amp;IF(IFERROR(INDEX('Données Ouverture'!$B$2:$B$501,IF($L$143=0,-1,$L$143))&amp;"","")="NC","☒","☐")&amp;"  NC"</f>
        <v/>
      </c>
      <c r="J151" s="50" t="n"/>
    </row>
    <row r="152" ht="27" customHeight="1">
      <c r="A152" s="90" t="inlineStr">
        <is>
          <t>Vérification de la largeur de la tranchée</t>
        </is>
      </c>
      <c r="B152" s="52" t="n"/>
      <c r="C152" s="52" t="n"/>
      <c r="D152" s="52" t="n"/>
      <c r="E152" s="52" t="n"/>
      <c r="F152" s="52" t="n"/>
      <c r="G152" s="52" t="n"/>
      <c r="H152" s="50" t="n"/>
      <c r="I152" s="93">
        <f>IF(IFERROR(INDEX('Données Ouverture'!$C$2:$C$501,IF($L$143=0,-1,$L$143))&amp;"","")="C","☒","☐")&amp;"  C"&amp;"      "&amp;IF(IFERROR(INDEX('Données Ouverture'!$C$2:$C$501,IF($L$143=0,-1,$L$143))&amp;"","")="NC","☒","☐")&amp;"  NC"</f>
        <v/>
      </c>
      <c r="J152" s="50" t="n"/>
    </row>
    <row r="153" ht="27" customHeight="1">
      <c r="A153" s="90">
        <f>"Nature du terrain :     "&amp;IF(IFERROR(INDEX('Données Ouverture'!$D$2:$D$501,IF($L$143=0,-1,$L$143))&amp;"","")="Dune de sable","☒","☐")&amp;" Dune de sable"&amp;"      "&amp;IF(IFERROR(INDEX('Données Ouverture'!$D$2:$D$501,IF($L$143=0,-1,$L$143))&amp;"","")="Rocheux","☒","☐")&amp;" Rocheux"&amp;"      "&amp;IF(IFERROR(INDEX('Données Ouverture'!$D$2:$D$501,IF($L$143=0,-1,$L$143))&amp;"","")="semi rocheux","☒","☐")&amp;" semi rocheux"&amp;"      "&amp;IF(IFERROR(INDEX('Données Ouverture'!$D$2:$D$501,IF($L$143=0,-1,$L$143))&amp;"","")="Autres","☒","☐")&amp;" Autres"</f>
        <v/>
      </c>
      <c r="B153" s="52" t="n"/>
      <c r="C153" s="52" t="n"/>
      <c r="D153" s="52" t="n"/>
      <c r="E153" s="52" t="n"/>
      <c r="F153" s="52" t="n"/>
      <c r="G153" s="52" t="n"/>
      <c r="H153" s="52" t="n"/>
      <c r="I153" s="52" t="n"/>
      <c r="J153" s="50" t="n"/>
    </row>
    <row r="154" ht="409.6" customHeight="1">
      <c r="A154" s="94">
        <f>"Remarques : "&amp;IFERROR(INDEX(Registre!$O$2:$O$1999,IF($L$142=0,-1,$L$142))&amp;"","")</f>
        <v/>
      </c>
      <c r="B154" s="52" t="n"/>
      <c r="C154" s="52" t="n"/>
      <c r="D154" s="52" t="n"/>
      <c r="E154" s="52" t="n"/>
      <c r="F154" s="52" t="n"/>
      <c r="G154" s="52" t="n"/>
      <c r="H154" s="52" t="n"/>
      <c r="I154" s="52" t="n"/>
      <c r="J154" s="50" t="n"/>
    </row>
    <row r="155" ht="30" customHeight="1">
      <c r="A155" s="53" t="inlineStr">
        <is>
          <t>Conclusion de l’inspection</t>
        </is>
      </c>
      <c r="B155" s="50" t="n"/>
      <c r="C155" s="51">
        <f>IF(IFERROR(INDEX(Registre!$N$2:$N$1999,IF($L$142=0,-1,$L$142))&amp;"","")="Non applicable","☒","☐")&amp;"  Non applicable"</f>
        <v/>
      </c>
      <c r="D155" s="52" t="n"/>
      <c r="E155" s="52" t="n"/>
      <c r="F155" s="50" t="n"/>
      <c r="G155" s="51">
        <f>IF(IFERROR(INDEX(Registre!$N$2:$N$1999,IF($L$142=0,-1,$L$142))&amp;"","")="Accepté","☒","☐")&amp;"  Accepté"</f>
        <v/>
      </c>
      <c r="H155" s="50" t="n"/>
      <c r="I155" s="51">
        <f>IF(IFERROR(INDEX(Registre!$N$2:$N$1999,IF($L$142=0,-1,$L$142))&amp;"","")="Rejeté","☒","☐")&amp;"  Rejeté"</f>
        <v/>
      </c>
      <c r="J155" s="50" t="n"/>
    </row>
    <row r="156" ht="30" customHeight="1">
      <c r="A156" s="80" t="inlineStr">
        <is>
          <t>APPROBATION</t>
        </is>
      </c>
      <c r="B156" s="56" t="n"/>
      <c r="C156" s="67" t="inlineStr">
        <is>
          <t>C3</t>
        </is>
      </c>
      <c r="D156" s="52" t="n"/>
      <c r="E156" s="52" t="n"/>
      <c r="F156" s="50" t="n"/>
      <c r="G156" s="67" t="inlineStr">
        <is>
          <t>C1</t>
        </is>
      </c>
      <c r="H156" s="56" t="n"/>
      <c r="I156" s="67" t="inlineStr">
        <is>
          <t>CA</t>
        </is>
      </c>
      <c r="J156" s="56" t="n"/>
    </row>
    <row r="157" ht="30" customHeight="1">
      <c r="A157" s="57" t="n"/>
      <c r="B157" s="58" t="n"/>
      <c r="C157" s="67" t="inlineStr">
        <is>
          <t>CST</t>
        </is>
      </c>
      <c r="D157" s="50" t="n"/>
      <c r="E157" s="67" t="inlineStr">
        <is>
          <t>QCI</t>
        </is>
      </c>
      <c r="F157" s="50" t="n"/>
      <c r="G157" s="57" t="n"/>
      <c r="H157" s="58" t="n"/>
      <c r="I157" s="57" t="n"/>
      <c r="J157" s="58" t="n"/>
    </row>
    <row r="158" ht="30" customHeight="1">
      <c r="A158" s="90" t="inlineStr">
        <is>
          <t>Nom</t>
        </is>
      </c>
      <c r="B158" s="50" t="n"/>
      <c r="C158" s="90" t="n"/>
      <c r="D158" s="50" t="n"/>
      <c r="E158" s="90" t="n"/>
      <c r="F158" s="50" t="n"/>
      <c r="G158" s="90" t="n"/>
      <c r="H158" s="50" t="n"/>
      <c r="I158" s="90" t="n"/>
      <c r="J158" s="50" t="n"/>
    </row>
    <row r="159" ht="30" customHeight="1">
      <c r="A159" s="90" t="inlineStr">
        <is>
          <t>Signature</t>
        </is>
      </c>
      <c r="B159" s="50" t="n"/>
      <c r="C159" s="90" t="n"/>
      <c r="D159" s="50" t="n"/>
      <c r="E159" s="90" t="n"/>
      <c r="F159" s="50" t="n"/>
      <c r="G159" s="90" t="n"/>
      <c r="H159" s="50" t="n"/>
      <c r="I159" s="90" t="n"/>
      <c r="J159" s="50" t="n"/>
    </row>
    <row r="160" ht="30" customHeight="1">
      <c r="A160" s="90" t="inlineStr">
        <is>
          <t>Date</t>
        </is>
      </c>
      <c r="B160" s="50" t="n"/>
      <c r="C160" s="90" t="n"/>
      <c r="D160" s="50" t="n"/>
      <c r="E160" s="90" t="n"/>
      <c r="F160" s="50" t="n"/>
      <c r="G160" s="90" t="n"/>
      <c r="H160" s="50" t="n"/>
      <c r="I160" s="90" t="n"/>
      <c r="J160" s="50" t="n"/>
    </row>
    <row r="161" ht="21.75" customHeight="1">
      <c r="A161" s="49" t="n"/>
      <c r="B161" s="56" t="n"/>
      <c r="C161" s="67">
        <f>Paramètres!$C$3</f>
        <v/>
      </c>
      <c r="D161" s="101" t="n"/>
      <c r="E161" s="101" t="n"/>
      <c r="F161" s="101" t="n"/>
      <c r="G161" s="101" t="n"/>
      <c r="H161" s="56" t="n"/>
      <c r="I161" s="55">
        <f>Paramètres!$D$3</f>
        <v/>
      </c>
      <c r="J161" s="50" t="n"/>
      <c r="L161" s="29" t="inlineStr">
        <is>
          <t>Calcul (ne pas modifier) – ligne registre :</t>
        </is>
      </c>
    </row>
    <row r="162" ht="21.75" customHeight="1">
      <c r="A162" s="60" t="n"/>
      <c r="B162" s="61" t="n"/>
      <c r="C162" s="60" t="n"/>
      <c r="H162" s="61" t="n"/>
      <c r="I162" s="55">
        <f>"Date: "&amp;Paramètres!$E$3</f>
        <v/>
      </c>
      <c r="J162" s="50" t="n"/>
      <c r="L162" s="30">
        <f>IFERROR(MATCH($H$168,Registre!$B$2:$B$1999,0),0)</f>
        <v/>
      </c>
    </row>
    <row r="163" ht="21.75" customHeight="1">
      <c r="A163" s="57" t="n"/>
      <c r="B163" s="58" t="n"/>
      <c r="C163" s="57" t="n"/>
      <c r="D163" s="102" t="n"/>
      <c r="E163" s="102" t="n"/>
      <c r="F163" s="102" t="n"/>
      <c r="G163" s="102" t="n"/>
      <c r="H163" s="58" t="n"/>
      <c r="I163" s="55" t="inlineStr">
        <is>
          <t>Page 1/1</t>
        </is>
      </c>
      <c r="J163" s="50" t="n"/>
      <c r="L163" s="30">
        <f>IFERROR(MATCH($H$168,'Données Ouverture'!$A$2:$A$501,0),0)</f>
        <v/>
      </c>
    </row>
    <row r="164" ht="27.95" customHeight="1">
      <c r="A164" s="67" t="inlineStr">
        <is>
          <t>PROCÈS-VERBAL OUVERTURE DE LA TRANCHÉE</t>
        </is>
      </c>
      <c r="B164" s="52" t="n"/>
      <c r="C164" s="52" t="n"/>
      <c r="D164" s="52" t="n"/>
      <c r="E164" s="52" t="n"/>
      <c r="F164" s="52" t="n"/>
      <c r="G164" s="52" t="n"/>
      <c r="H164" s="52" t="n"/>
      <c r="I164" s="52" t="n"/>
      <c r="J164" s="50" t="n"/>
      <c r="L164" s="32">
        <f>IF($H$168="","",IF($L$162=0,"⚠ RFI absent du Registre",IF(INDEX(Registre!$A$2:$A$1999,IF($L$162=0,-1,$L$162))&lt;&gt;"Ouverture de la tranchée","⚠ Ce RFI est de type : "&amp;INDEX(Registre!$A$2:$A$1999,IF($L$162=0,-1,$L$162)),"")))</f>
        <v/>
      </c>
    </row>
    <row r="165" ht="27" customHeight="1">
      <c r="A165" s="90" t="inlineStr">
        <is>
          <t>Ouvrages</t>
        </is>
      </c>
      <c r="B165" s="50" t="n"/>
      <c r="C165" s="80">
        <f>IFERROR(INDEX(Registre!$E$2:$E$1999,IF($L$162=0,-1,$L$162))&amp;"","")</f>
        <v/>
      </c>
      <c r="D165" s="52" t="n"/>
      <c r="E165" s="52" t="n"/>
      <c r="F165" s="52" t="n"/>
      <c r="G165" s="52" t="n"/>
      <c r="H165" s="52" t="n"/>
      <c r="I165" s="52" t="n"/>
      <c r="J165" s="50" t="n"/>
    </row>
    <row r="166" ht="27" customHeight="1">
      <c r="A166" s="90" t="inlineStr">
        <is>
          <t>Plan nº</t>
        </is>
      </c>
      <c r="B166" s="50" t="n"/>
      <c r="C166" s="90">
        <f>IFERROR(INDEX(Registre!$F$2:$F$1999,IF($L$162=0,-1,$L$162))&amp;"","")</f>
        <v/>
      </c>
      <c r="D166" s="52" t="n"/>
      <c r="E166" s="52" t="n"/>
      <c r="F166" s="52" t="n"/>
      <c r="G166" s="52" t="n"/>
      <c r="H166" s="52" t="n"/>
      <c r="I166" s="52" t="n"/>
      <c r="J166" s="50" t="n"/>
      <c r="L166" s="31" t="inlineStr">
        <is>
          <t>◀ Choisissez le RFI dans la case « RFI nº » (liste déroulante)</t>
        </is>
      </c>
    </row>
    <row r="167" ht="27" customHeight="1">
      <c r="A167" s="90" t="inlineStr">
        <is>
          <t>Désignation</t>
        </is>
      </c>
      <c r="B167" s="50" t="n"/>
      <c r="C167" s="90">
        <f>IFERROR(INDEX(Registre!$G$2:$G$1999,IF($L$162=0,-1,$L$162))&amp;"","")</f>
        <v/>
      </c>
      <c r="D167" s="52" t="n"/>
      <c r="E167" s="52" t="n"/>
      <c r="F167" s="52" t="n"/>
      <c r="G167" s="52" t="n"/>
      <c r="H167" s="52" t="n"/>
      <c r="I167" s="52" t="n"/>
      <c r="J167" s="50" t="n"/>
    </row>
    <row r="168" ht="27" customHeight="1">
      <c r="A168" s="90" t="inlineStr">
        <is>
          <t>Rapport nº</t>
        </is>
      </c>
      <c r="B168" s="50" t="n"/>
      <c r="C168" s="90">
        <f>IFERROR(IF(INDEX(Registre!$C$2:$C$1999,IF($L$162=0,-1,$L$162))&amp;""&lt;&gt;"",INDEX(Registre!$C$2:$C$1999,IF($L$162=0,-1,$L$162))&amp;"",TEXT(COUNTIF(Registre!$A$2:INDEX(Registre!$A$2:$A$1999,IF($L$162=0,-1,$L$162)),INDEX(Registre!$A$2:$A$1999,IF($L$162=0,-1,$L$162))),"000")),"")</f>
        <v/>
      </c>
      <c r="D168" s="50" t="n"/>
      <c r="E168" s="91" t="inlineStr">
        <is>
          <t>RFI nº</t>
        </is>
      </c>
      <c r="F168" s="52" t="n"/>
      <c r="G168" s="50" t="n"/>
      <c r="H168" s="82">
        <f>IFERROR(INDEX('Impression groupée'!$B$4:$B$103,MATCH("Ouverture de la tranchée|9",'Impression groupée'!$E$4:$E$103,0)),"")</f>
        <v/>
      </c>
      <c r="I168" s="52" t="n"/>
      <c r="J168" s="50" t="n"/>
    </row>
    <row r="169" ht="27" customHeight="1">
      <c r="A169" s="80">
        <f>"Tronçon n° : "&amp;IFERROR(INDEX(Registre!$H$2:$H$1999,IF($L$162=0,-1,$L$162))&amp;"","")&amp;"   du "&amp;IF(IFERROR(INDEX(Registre!$I$2:$I$1999,IF($L$162=0,-1,$L$162))&amp;"","")&lt;&gt;"","Joint N° "&amp;IFERROR(INDEX(Registre!$I$2:$I$1999,IF($L$162=0,-1,$L$162))&amp;"","")&amp;"  ","")&amp;"PK "&amp;IFERROR(INDEX(Registre!$K$2:$K$1999,IF($L$162=0,-1,$L$162))&amp;"","")&amp;IF(OR(IFERROR(INDEX(Registre!$L$2:$L$1999,IF($L$162=0,-1,$L$162))&amp;"","")&lt;&gt;"",IFERROR(INDEX(Registre!$J$2:$J$1999,IF($L$162=0,-1,$L$162))&amp;"","")&lt;&gt;""),"   au "&amp;IF(IFERROR(INDEX(Registre!$J$2:$J$1999,IF($L$162=0,-1,$L$162))&amp;"","")&lt;&gt;"","Joint N° "&amp;IFERROR(INDEX(Registre!$J$2:$J$1999,IF($L$162=0,-1,$L$162))&amp;"","")&amp;"  ","")&amp;IF(IFERROR(INDEX(Registre!$L$2:$L$1999,IF($L$162=0,-1,$L$162))&amp;"","")&lt;&gt;"","PK "&amp;IFERROR(INDEX(Registre!$L$2:$L$1999,IF($L$162=0,-1,$L$162))&amp;"",""),""),"")</f>
        <v/>
      </c>
      <c r="B169" s="52" t="n"/>
      <c r="C169" s="52" t="n"/>
      <c r="D169" s="52" t="n"/>
      <c r="E169" s="52" t="n"/>
      <c r="F169" s="52" t="n"/>
      <c r="G169" s="52" t="n"/>
      <c r="H169" s="50" t="n"/>
      <c r="I169" s="90">
        <f>IF(IFERROR(INDEX(Registre!$M$2:$M$1999,IF($L$162=0,-1,$L$162))&amp;"","")="","Long :","Long : "&amp;IFERROR(INDEX(Registre!$M$2:$M$1999,IF($L$162=0,-1,$L$162))&amp;"","")&amp;" ml")</f>
        <v/>
      </c>
      <c r="J169" s="50" t="n"/>
    </row>
    <row r="170" ht="27" customHeight="1">
      <c r="A170" s="92" t="inlineStr">
        <is>
          <t>Inspection</t>
        </is>
      </c>
      <c r="B170" s="52" t="n"/>
      <c r="C170" s="52" t="n"/>
      <c r="D170" s="52" t="n"/>
      <c r="E170" s="52" t="n"/>
      <c r="F170" s="52" t="n"/>
      <c r="G170" s="52" t="n"/>
      <c r="H170" s="50" t="n"/>
      <c r="I170" s="80" t="inlineStr">
        <is>
          <t>jugement</t>
        </is>
      </c>
      <c r="J170" s="50" t="n"/>
    </row>
    <row r="171" ht="27" customHeight="1">
      <c r="A171" s="90" t="inlineStr">
        <is>
          <t>Vérification de la profondeur de la tranchée selon diamètre de pipe et zone</t>
        </is>
      </c>
      <c r="B171" s="52" t="n"/>
      <c r="C171" s="52" t="n"/>
      <c r="D171" s="52" t="n"/>
      <c r="E171" s="52" t="n"/>
      <c r="F171" s="52" t="n"/>
      <c r="G171" s="52" t="n"/>
      <c r="H171" s="50" t="n"/>
      <c r="I171" s="93">
        <f>IF(IFERROR(INDEX('Données Ouverture'!$B$2:$B$501,IF($L$163=0,-1,$L$163))&amp;"","")="C","☒","☐")&amp;"  C"&amp;"      "&amp;IF(IFERROR(INDEX('Données Ouverture'!$B$2:$B$501,IF($L$163=0,-1,$L$163))&amp;"","")="NC","☒","☐")&amp;"  NC"</f>
        <v/>
      </c>
      <c r="J171" s="50" t="n"/>
    </row>
    <row r="172" ht="27" customHeight="1">
      <c r="A172" s="90" t="inlineStr">
        <is>
          <t>Vérification de la largeur de la tranchée</t>
        </is>
      </c>
      <c r="B172" s="52" t="n"/>
      <c r="C172" s="52" t="n"/>
      <c r="D172" s="52" t="n"/>
      <c r="E172" s="52" t="n"/>
      <c r="F172" s="52" t="n"/>
      <c r="G172" s="52" t="n"/>
      <c r="H172" s="50" t="n"/>
      <c r="I172" s="93">
        <f>IF(IFERROR(INDEX('Données Ouverture'!$C$2:$C$501,IF($L$163=0,-1,$L$163))&amp;"","")="C","☒","☐")&amp;"  C"&amp;"      "&amp;IF(IFERROR(INDEX('Données Ouverture'!$C$2:$C$501,IF($L$163=0,-1,$L$163))&amp;"","")="NC","☒","☐")&amp;"  NC"</f>
        <v/>
      </c>
      <c r="J172" s="50" t="n"/>
    </row>
    <row r="173" ht="27" customHeight="1">
      <c r="A173" s="90">
        <f>"Nature du terrain :     "&amp;IF(IFERROR(INDEX('Données Ouverture'!$D$2:$D$501,IF($L$163=0,-1,$L$163))&amp;"","")="Dune de sable","☒","☐")&amp;" Dune de sable"&amp;"      "&amp;IF(IFERROR(INDEX('Données Ouverture'!$D$2:$D$501,IF($L$163=0,-1,$L$163))&amp;"","")="Rocheux","☒","☐")&amp;" Rocheux"&amp;"      "&amp;IF(IFERROR(INDEX('Données Ouverture'!$D$2:$D$501,IF($L$163=0,-1,$L$163))&amp;"","")="semi rocheux","☒","☐")&amp;" semi rocheux"&amp;"      "&amp;IF(IFERROR(INDEX('Données Ouverture'!$D$2:$D$501,IF($L$163=0,-1,$L$163))&amp;"","")="Autres","☒","☐")&amp;" Autres"</f>
        <v/>
      </c>
      <c r="B173" s="52" t="n"/>
      <c r="C173" s="52" t="n"/>
      <c r="D173" s="52" t="n"/>
      <c r="E173" s="52" t="n"/>
      <c r="F173" s="52" t="n"/>
      <c r="G173" s="52" t="n"/>
      <c r="H173" s="52" t="n"/>
      <c r="I173" s="52" t="n"/>
      <c r="J173" s="50" t="n"/>
    </row>
    <row r="174" ht="409.6" customHeight="1">
      <c r="A174" s="94">
        <f>"Remarques : "&amp;IFERROR(INDEX(Registre!$O$2:$O$1999,IF($L$162=0,-1,$L$162))&amp;"","")</f>
        <v/>
      </c>
      <c r="B174" s="52" t="n"/>
      <c r="C174" s="52" t="n"/>
      <c r="D174" s="52" t="n"/>
      <c r="E174" s="52" t="n"/>
      <c r="F174" s="52" t="n"/>
      <c r="G174" s="52" t="n"/>
      <c r="H174" s="52" t="n"/>
      <c r="I174" s="52" t="n"/>
      <c r="J174" s="50" t="n"/>
    </row>
    <row r="175" ht="30" customHeight="1">
      <c r="A175" s="53" t="inlineStr">
        <is>
          <t>Conclusion de l’inspection</t>
        </is>
      </c>
      <c r="B175" s="50" t="n"/>
      <c r="C175" s="51">
        <f>IF(IFERROR(INDEX(Registre!$N$2:$N$1999,IF($L$162=0,-1,$L$162))&amp;"","")="Non applicable","☒","☐")&amp;"  Non applicable"</f>
        <v/>
      </c>
      <c r="D175" s="52" t="n"/>
      <c r="E175" s="52" t="n"/>
      <c r="F175" s="50" t="n"/>
      <c r="G175" s="51">
        <f>IF(IFERROR(INDEX(Registre!$N$2:$N$1999,IF($L$162=0,-1,$L$162))&amp;"","")="Accepté","☒","☐")&amp;"  Accepté"</f>
        <v/>
      </c>
      <c r="H175" s="50" t="n"/>
      <c r="I175" s="51">
        <f>IF(IFERROR(INDEX(Registre!$N$2:$N$1999,IF($L$162=0,-1,$L$162))&amp;"","")="Rejeté","☒","☐")&amp;"  Rejeté"</f>
        <v/>
      </c>
      <c r="J175" s="50" t="n"/>
    </row>
    <row r="176" ht="30" customHeight="1">
      <c r="A176" s="80" t="inlineStr">
        <is>
          <t>APPROBATION</t>
        </is>
      </c>
      <c r="B176" s="56" t="n"/>
      <c r="C176" s="67" t="inlineStr">
        <is>
          <t>C3</t>
        </is>
      </c>
      <c r="D176" s="52" t="n"/>
      <c r="E176" s="52" t="n"/>
      <c r="F176" s="50" t="n"/>
      <c r="G176" s="67" t="inlineStr">
        <is>
          <t>C1</t>
        </is>
      </c>
      <c r="H176" s="56" t="n"/>
      <c r="I176" s="67" t="inlineStr">
        <is>
          <t>CA</t>
        </is>
      </c>
      <c r="J176" s="56" t="n"/>
    </row>
    <row r="177" ht="30" customHeight="1">
      <c r="A177" s="57" t="n"/>
      <c r="B177" s="58" t="n"/>
      <c r="C177" s="67" t="inlineStr">
        <is>
          <t>CST</t>
        </is>
      </c>
      <c r="D177" s="50" t="n"/>
      <c r="E177" s="67" t="inlineStr">
        <is>
          <t>QCI</t>
        </is>
      </c>
      <c r="F177" s="50" t="n"/>
      <c r="G177" s="57" t="n"/>
      <c r="H177" s="58" t="n"/>
      <c r="I177" s="57" t="n"/>
      <c r="J177" s="58" t="n"/>
    </row>
    <row r="178" ht="30" customHeight="1">
      <c r="A178" s="90" t="inlineStr">
        <is>
          <t>Nom</t>
        </is>
      </c>
      <c r="B178" s="50" t="n"/>
      <c r="C178" s="90" t="n"/>
      <c r="D178" s="50" t="n"/>
      <c r="E178" s="90" t="n"/>
      <c r="F178" s="50" t="n"/>
      <c r="G178" s="90" t="n"/>
      <c r="H178" s="50" t="n"/>
      <c r="I178" s="90" t="n"/>
      <c r="J178" s="50" t="n"/>
    </row>
    <row r="179" ht="30" customHeight="1">
      <c r="A179" s="90" t="inlineStr">
        <is>
          <t>Signature</t>
        </is>
      </c>
      <c r="B179" s="50" t="n"/>
      <c r="C179" s="90" t="n"/>
      <c r="D179" s="50" t="n"/>
      <c r="E179" s="90" t="n"/>
      <c r="F179" s="50" t="n"/>
      <c r="G179" s="90" t="n"/>
      <c r="H179" s="50" t="n"/>
      <c r="I179" s="90" t="n"/>
      <c r="J179" s="50" t="n"/>
    </row>
    <row r="180" ht="30" customHeight="1">
      <c r="A180" s="90" t="inlineStr">
        <is>
          <t>Date</t>
        </is>
      </c>
      <c r="B180" s="50" t="n"/>
      <c r="C180" s="90" t="n"/>
      <c r="D180" s="50" t="n"/>
      <c r="E180" s="90" t="n"/>
      <c r="F180" s="50" t="n"/>
      <c r="G180" s="90" t="n"/>
      <c r="H180" s="50" t="n"/>
      <c r="I180" s="90" t="n"/>
      <c r="J180" s="50" t="n"/>
    </row>
    <row r="181" ht="21.75" customHeight="1">
      <c r="A181" s="49" t="n"/>
      <c r="B181" s="56" t="n"/>
      <c r="C181" s="67">
        <f>Paramètres!$C$3</f>
        <v/>
      </c>
      <c r="D181" s="101" t="n"/>
      <c r="E181" s="101" t="n"/>
      <c r="F181" s="101" t="n"/>
      <c r="G181" s="101" t="n"/>
      <c r="H181" s="56" t="n"/>
      <c r="I181" s="55">
        <f>Paramètres!$D$3</f>
        <v/>
      </c>
      <c r="J181" s="50" t="n"/>
      <c r="L181" s="29" t="inlineStr">
        <is>
          <t>Calcul (ne pas modifier) – ligne registre :</t>
        </is>
      </c>
    </row>
    <row r="182" ht="21.75" customHeight="1">
      <c r="A182" s="60" t="n"/>
      <c r="B182" s="61" t="n"/>
      <c r="C182" s="60" t="n"/>
      <c r="H182" s="61" t="n"/>
      <c r="I182" s="55">
        <f>"Date: "&amp;Paramètres!$E$3</f>
        <v/>
      </c>
      <c r="J182" s="50" t="n"/>
      <c r="L182" s="30">
        <f>IFERROR(MATCH($H$188,Registre!$B$2:$B$1999,0),0)</f>
        <v/>
      </c>
    </row>
    <row r="183" ht="21.75" customHeight="1">
      <c r="A183" s="57" t="n"/>
      <c r="B183" s="58" t="n"/>
      <c r="C183" s="57" t="n"/>
      <c r="D183" s="102" t="n"/>
      <c r="E183" s="102" t="n"/>
      <c r="F183" s="102" t="n"/>
      <c r="G183" s="102" t="n"/>
      <c r="H183" s="58" t="n"/>
      <c r="I183" s="55" t="inlineStr">
        <is>
          <t>Page 1/1</t>
        </is>
      </c>
      <c r="J183" s="50" t="n"/>
      <c r="L183" s="30">
        <f>IFERROR(MATCH($H$188,'Données Ouverture'!$A$2:$A$501,0),0)</f>
        <v/>
      </c>
    </row>
    <row r="184" ht="27.95" customHeight="1">
      <c r="A184" s="67" t="inlineStr">
        <is>
          <t>PROCÈS-VERBAL OUVERTURE DE LA TRANCHÉE</t>
        </is>
      </c>
      <c r="B184" s="52" t="n"/>
      <c r="C184" s="52" t="n"/>
      <c r="D184" s="52" t="n"/>
      <c r="E184" s="52" t="n"/>
      <c r="F184" s="52" t="n"/>
      <c r="G184" s="52" t="n"/>
      <c r="H184" s="52" t="n"/>
      <c r="I184" s="52" t="n"/>
      <c r="J184" s="50" t="n"/>
      <c r="L184" s="32">
        <f>IF($H$188="","",IF($L$182=0,"⚠ RFI absent du Registre",IF(INDEX(Registre!$A$2:$A$1999,IF($L$182=0,-1,$L$182))&lt;&gt;"Ouverture de la tranchée","⚠ Ce RFI est de type : "&amp;INDEX(Registre!$A$2:$A$1999,IF($L$182=0,-1,$L$182)),"")))</f>
        <v/>
      </c>
    </row>
    <row r="185" ht="27" customHeight="1">
      <c r="A185" s="90" t="inlineStr">
        <is>
          <t>Ouvrages</t>
        </is>
      </c>
      <c r="B185" s="50" t="n"/>
      <c r="C185" s="80">
        <f>IFERROR(INDEX(Registre!$E$2:$E$1999,IF($L$182=0,-1,$L$182))&amp;"","")</f>
        <v/>
      </c>
      <c r="D185" s="52" t="n"/>
      <c r="E185" s="52" t="n"/>
      <c r="F185" s="52" t="n"/>
      <c r="G185" s="52" t="n"/>
      <c r="H185" s="52" t="n"/>
      <c r="I185" s="52" t="n"/>
      <c r="J185" s="50" t="n"/>
    </row>
    <row r="186" ht="27" customHeight="1">
      <c r="A186" s="90" t="inlineStr">
        <is>
          <t>Plan nº</t>
        </is>
      </c>
      <c r="B186" s="50" t="n"/>
      <c r="C186" s="90">
        <f>IFERROR(INDEX(Registre!$F$2:$F$1999,IF($L$182=0,-1,$L$182))&amp;"","")</f>
        <v/>
      </c>
      <c r="D186" s="52" t="n"/>
      <c r="E186" s="52" t="n"/>
      <c r="F186" s="52" t="n"/>
      <c r="G186" s="52" t="n"/>
      <c r="H186" s="52" t="n"/>
      <c r="I186" s="52" t="n"/>
      <c r="J186" s="50" t="n"/>
      <c r="L186" s="31" t="inlineStr">
        <is>
          <t>◀ Choisissez le RFI dans la case « RFI nº » (liste déroulante)</t>
        </is>
      </c>
    </row>
    <row r="187" ht="27" customHeight="1">
      <c r="A187" s="90" t="inlineStr">
        <is>
          <t>Désignation</t>
        </is>
      </c>
      <c r="B187" s="50" t="n"/>
      <c r="C187" s="90">
        <f>IFERROR(INDEX(Registre!$G$2:$G$1999,IF($L$182=0,-1,$L$182))&amp;"","")</f>
        <v/>
      </c>
      <c r="D187" s="52" t="n"/>
      <c r="E187" s="52" t="n"/>
      <c r="F187" s="52" t="n"/>
      <c r="G187" s="52" t="n"/>
      <c r="H187" s="52" t="n"/>
      <c r="I187" s="52" t="n"/>
      <c r="J187" s="50" t="n"/>
    </row>
    <row r="188" ht="27" customHeight="1">
      <c r="A188" s="90" t="inlineStr">
        <is>
          <t>Rapport nº</t>
        </is>
      </c>
      <c r="B188" s="50" t="n"/>
      <c r="C188" s="90">
        <f>IFERROR(IF(INDEX(Registre!$C$2:$C$1999,IF($L$182=0,-1,$L$182))&amp;""&lt;&gt;"",INDEX(Registre!$C$2:$C$1999,IF($L$182=0,-1,$L$182))&amp;"",TEXT(COUNTIF(Registre!$A$2:INDEX(Registre!$A$2:$A$1999,IF($L$182=0,-1,$L$182)),INDEX(Registre!$A$2:$A$1999,IF($L$182=0,-1,$L$182))),"000")),"")</f>
        <v/>
      </c>
      <c r="D188" s="50" t="n"/>
      <c r="E188" s="91" t="inlineStr">
        <is>
          <t>RFI nº</t>
        </is>
      </c>
      <c r="F188" s="52" t="n"/>
      <c r="G188" s="50" t="n"/>
      <c r="H188" s="82">
        <f>IFERROR(INDEX('Impression groupée'!$B$4:$B$103,MATCH("Ouverture de la tranchée|10",'Impression groupée'!$E$4:$E$103,0)),"")</f>
        <v/>
      </c>
      <c r="I188" s="52" t="n"/>
      <c r="J188" s="50" t="n"/>
    </row>
    <row r="189" ht="27" customHeight="1">
      <c r="A189" s="80">
        <f>"Tronçon n° : "&amp;IFERROR(INDEX(Registre!$H$2:$H$1999,IF($L$182=0,-1,$L$182))&amp;"","")&amp;"   du "&amp;IF(IFERROR(INDEX(Registre!$I$2:$I$1999,IF($L$182=0,-1,$L$182))&amp;"","")&lt;&gt;"","Joint N° "&amp;IFERROR(INDEX(Registre!$I$2:$I$1999,IF($L$182=0,-1,$L$182))&amp;"","")&amp;"  ","")&amp;"PK "&amp;IFERROR(INDEX(Registre!$K$2:$K$1999,IF($L$182=0,-1,$L$182))&amp;"","")&amp;IF(OR(IFERROR(INDEX(Registre!$L$2:$L$1999,IF($L$182=0,-1,$L$182))&amp;"","")&lt;&gt;"",IFERROR(INDEX(Registre!$J$2:$J$1999,IF($L$182=0,-1,$L$182))&amp;"","")&lt;&gt;""),"   au "&amp;IF(IFERROR(INDEX(Registre!$J$2:$J$1999,IF($L$182=0,-1,$L$182))&amp;"","")&lt;&gt;"","Joint N° "&amp;IFERROR(INDEX(Registre!$J$2:$J$1999,IF($L$182=0,-1,$L$182))&amp;"","")&amp;"  ","")&amp;IF(IFERROR(INDEX(Registre!$L$2:$L$1999,IF($L$182=0,-1,$L$182))&amp;"","")&lt;&gt;"","PK "&amp;IFERROR(INDEX(Registre!$L$2:$L$1999,IF($L$182=0,-1,$L$182))&amp;"",""),""),"")</f>
        <v/>
      </c>
      <c r="B189" s="52" t="n"/>
      <c r="C189" s="52" t="n"/>
      <c r="D189" s="52" t="n"/>
      <c r="E189" s="52" t="n"/>
      <c r="F189" s="52" t="n"/>
      <c r="G189" s="52" t="n"/>
      <c r="H189" s="50" t="n"/>
      <c r="I189" s="90">
        <f>IF(IFERROR(INDEX(Registre!$M$2:$M$1999,IF($L$182=0,-1,$L$182))&amp;"","")="","Long :","Long : "&amp;IFERROR(INDEX(Registre!$M$2:$M$1999,IF($L$182=0,-1,$L$182))&amp;"","")&amp;" ml")</f>
        <v/>
      </c>
      <c r="J189" s="50" t="n"/>
    </row>
    <row r="190" ht="27" customHeight="1">
      <c r="A190" s="92" t="inlineStr">
        <is>
          <t>Inspection</t>
        </is>
      </c>
      <c r="B190" s="52" t="n"/>
      <c r="C190" s="52" t="n"/>
      <c r="D190" s="52" t="n"/>
      <c r="E190" s="52" t="n"/>
      <c r="F190" s="52" t="n"/>
      <c r="G190" s="52" t="n"/>
      <c r="H190" s="50" t="n"/>
      <c r="I190" s="80" t="inlineStr">
        <is>
          <t>jugement</t>
        </is>
      </c>
      <c r="J190" s="50" t="n"/>
    </row>
    <row r="191" ht="27" customHeight="1">
      <c r="A191" s="90" t="inlineStr">
        <is>
          <t>Vérification de la profondeur de la tranchée selon diamètre de pipe et zone</t>
        </is>
      </c>
      <c r="B191" s="52" t="n"/>
      <c r="C191" s="52" t="n"/>
      <c r="D191" s="52" t="n"/>
      <c r="E191" s="52" t="n"/>
      <c r="F191" s="52" t="n"/>
      <c r="G191" s="52" t="n"/>
      <c r="H191" s="50" t="n"/>
      <c r="I191" s="93">
        <f>IF(IFERROR(INDEX('Données Ouverture'!$B$2:$B$501,IF($L$183=0,-1,$L$183))&amp;"","")="C","☒","☐")&amp;"  C"&amp;"      "&amp;IF(IFERROR(INDEX('Données Ouverture'!$B$2:$B$501,IF($L$183=0,-1,$L$183))&amp;"","")="NC","☒","☐")&amp;"  NC"</f>
        <v/>
      </c>
      <c r="J191" s="50" t="n"/>
    </row>
    <row r="192" ht="27" customHeight="1">
      <c r="A192" s="90" t="inlineStr">
        <is>
          <t>Vérification de la largeur de la tranchée</t>
        </is>
      </c>
      <c r="B192" s="52" t="n"/>
      <c r="C192" s="52" t="n"/>
      <c r="D192" s="52" t="n"/>
      <c r="E192" s="52" t="n"/>
      <c r="F192" s="52" t="n"/>
      <c r="G192" s="52" t="n"/>
      <c r="H192" s="50" t="n"/>
      <c r="I192" s="93">
        <f>IF(IFERROR(INDEX('Données Ouverture'!$C$2:$C$501,IF($L$183=0,-1,$L$183))&amp;"","")="C","☒","☐")&amp;"  C"&amp;"      "&amp;IF(IFERROR(INDEX('Données Ouverture'!$C$2:$C$501,IF($L$183=0,-1,$L$183))&amp;"","")="NC","☒","☐")&amp;"  NC"</f>
        <v/>
      </c>
      <c r="J192" s="50" t="n"/>
    </row>
    <row r="193" ht="27" customHeight="1">
      <c r="A193" s="90">
        <f>"Nature du terrain :     "&amp;IF(IFERROR(INDEX('Données Ouverture'!$D$2:$D$501,IF($L$183=0,-1,$L$183))&amp;"","")="Dune de sable","☒","☐")&amp;" Dune de sable"&amp;"      "&amp;IF(IFERROR(INDEX('Données Ouverture'!$D$2:$D$501,IF($L$183=0,-1,$L$183))&amp;"","")="Rocheux","☒","☐")&amp;" Rocheux"&amp;"      "&amp;IF(IFERROR(INDEX('Données Ouverture'!$D$2:$D$501,IF($L$183=0,-1,$L$183))&amp;"","")="semi rocheux","☒","☐")&amp;" semi rocheux"&amp;"      "&amp;IF(IFERROR(INDEX('Données Ouverture'!$D$2:$D$501,IF($L$183=0,-1,$L$183))&amp;"","")="Autres","☒","☐")&amp;" Autres"</f>
        <v/>
      </c>
      <c r="B193" s="52" t="n"/>
      <c r="C193" s="52" t="n"/>
      <c r="D193" s="52" t="n"/>
      <c r="E193" s="52" t="n"/>
      <c r="F193" s="52" t="n"/>
      <c r="G193" s="52" t="n"/>
      <c r="H193" s="52" t="n"/>
      <c r="I193" s="52" t="n"/>
      <c r="J193" s="50" t="n"/>
    </row>
    <row r="194" ht="409.6" customHeight="1">
      <c r="A194" s="94">
        <f>"Remarques : "&amp;IFERROR(INDEX(Registre!$O$2:$O$1999,IF($L$182=0,-1,$L$182))&amp;"","")</f>
        <v/>
      </c>
      <c r="B194" s="52" t="n"/>
      <c r="C194" s="52" t="n"/>
      <c r="D194" s="52" t="n"/>
      <c r="E194" s="52" t="n"/>
      <c r="F194" s="52" t="n"/>
      <c r="G194" s="52" t="n"/>
      <c r="H194" s="52" t="n"/>
      <c r="I194" s="52" t="n"/>
      <c r="J194" s="50" t="n"/>
    </row>
    <row r="195" ht="30" customHeight="1">
      <c r="A195" s="53" t="inlineStr">
        <is>
          <t>Conclusion de l’inspection</t>
        </is>
      </c>
      <c r="B195" s="50" t="n"/>
      <c r="C195" s="51">
        <f>IF(IFERROR(INDEX(Registre!$N$2:$N$1999,IF($L$182=0,-1,$L$182))&amp;"","")="Non applicable","☒","☐")&amp;"  Non applicable"</f>
        <v/>
      </c>
      <c r="D195" s="52" t="n"/>
      <c r="E195" s="52" t="n"/>
      <c r="F195" s="50" t="n"/>
      <c r="G195" s="51">
        <f>IF(IFERROR(INDEX(Registre!$N$2:$N$1999,IF($L$182=0,-1,$L$182))&amp;"","")="Accepté","☒","☐")&amp;"  Accepté"</f>
        <v/>
      </c>
      <c r="H195" s="50" t="n"/>
      <c r="I195" s="51">
        <f>IF(IFERROR(INDEX(Registre!$N$2:$N$1999,IF($L$182=0,-1,$L$182))&amp;"","")="Rejeté","☒","☐")&amp;"  Rejeté"</f>
        <v/>
      </c>
      <c r="J195" s="50" t="n"/>
    </row>
    <row r="196" ht="30" customHeight="1">
      <c r="A196" s="80" t="inlineStr">
        <is>
          <t>APPROBATION</t>
        </is>
      </c>
      <c r="B196" s="56" t="n"/>
      <c r="C196" s="67" t="inlineStr">
        <is>
          <t>C3</t>
        </is>
      </c>
      <c r="D196" s="52" t="n"/>
      <c r="E196" s="52" t="n"/>
      <c r="F196" s="50" t="n"/>
      <c r="G196" s="67" t="inlineStr">
        <is>
          <t>C1</t>
        </is>
      </c>
      <c r="H196" s="56" t="n"/>
      <c r="I196" s="67" t="inlineStr">
        <is>
          <t>CA</t>
        </is>
      </c>
      <c r="J196" s="56" t="n"/>
    </row>
    <row r="197" ht="30" customHeight="1">
      <c r="A197" s="57" t="n"/>
      <c r="B197" s="58" t="n"/>
      <c r="C197" s="67" t="inlineStr">
        <is>
          <t>CST</t>
        </is>
      </c>
      <c r="D197" s="50" t="n"/>
      <c r="E197" s="67" t="inlineStr">
        <is>
          <t>QCI</t>
        </is>
      </c>
      <c r="F197" s="50" t="n"/>
      <c r="G197" s="57" t="n"/>
      <c r="H197" s="58" t="n"/>
      <c r="I197" s="57" t="n"/>
      <c r="J197" s="58" t="n"/>
    </row>
    <row r="198" ht="30" customHeight="1">
      <c r="A198" s="90" t="inlineStr">
        <is>
          <t>Nom</t>
        </is>
      </c>
      <c r="B198" s="50" t="n"/>
      <c r="C198" s="90" t="n"/>
      <c r="D198" s="50" t="n"/>
      <c r="E198" s="90" t="n"/>
      <c r="F198" s="50" t="n"/>
      <c r="G198" s="90" t="n"/>
      <c r="H198" s="50" t="n"/>
      <c r="I198" s="90" t="n"/>
      <c r="J198" s="50" t="n"/>
    </row>
    <row r="199" ht="30" customHeight="1">
      <c r="A199" s="90" t="inlineStr">
        <is>
          <t>Signature</t>
        </is>
      </c>
      <c r="B199" s="50" t="n"/>
      <c r="C199" s="90" t="n"/>
      <c r="D199" s="50" t="n"/>
      <c r="E199" s="90" t="n"/>
      <c r="F199" s="50" t="n"/>
      <c r="G199" s="90" t="n"/>
      <c r="H199" s="50" t="n"/>
      <c r="I199" s="90" t="n"/>
      <c r="J199" s="50" t="n"/>
    </row>
    <row r="200" ht="30" customHeight="1">
      <c r="A200" s="90" t="inlineStr">
        <is>
          <t>Date</t>
        </is>
      </c>
      <c r="B200" s="50" t="n"/>
      <c r="C200" s="90" t="n"/>
      <c r="D200" s="50" t="n"/>
      <c r="E200" s="90" t="n"/>
      <c r="F200" s="50" t="n"/>
      <c r="G200" s="90" t="n"/>
      <c r="H200" s="50" t="n"/>
      <c r="I200" s="90" t="n"/>
      <c r="J200" s="50" t="n"/>
    </row>
    <row r="201" ht="21.75" customHeight="1">
      <c r="A201" s="49" t="n"/>
      <c r="B201" s="56" t="n"/>
      <c r="C201" s="67">
        <f>Paramètres!$C$3</f>
        <v/>
      </c>
      <c r="D201" s="101" t="n"/>
      <c r="E201" s="101" t="n"/>
      <c r="F201" s="101" t="n"/>
      <c r="G201" s="101" t="n"/>
      <c r="H201" s="56" t="n"/>
      <c r="I201" s="55">
        <f>Paramètres!$D$3</f>
        <v/>
      </c>
      <c r="J201" s="50" t="n"/>
      <c r="L201" s="29" t="inlineStr">
        <is>
          <t>Calcul (ne pas modifier) – ligne registre :</t>
        </is>
      </c>
    </row>
    <row r="202" ht="21.75" customHeight="1">
      <c r="A202" s="60" t="n"/>
      <c r="B202" s="61" t="n"/>
      <c r="C202" s="60" t="n"/>
      <c r="H202" s="61" t="n"/>
      <c r="I202" s="55">
        <f>"Date: "&amp;Paramètres!$E$3</f>
        <v/>
      </c>
      <c r="J202" s="50" t="n"/>
      <c r="L202" s="30">
        <f>IFERROR(MATCH($H$208,Registre!$B$2:$B$1999,0),0)</f>
        <v/>
      </c>
    </row>
    <row r="203" ht="21.75" customHeight="1">
      <c r="A203" s="57" t="n"/>
      <c r="B203" s="58" t="n"/>
      <c r="C203" s="57" t="n"/>
      <c r="D203" s="102" t="n"/>
      <c r="E203" s="102" t="n"/>
      <c r="F203" s="102" t="n"/>
      <c r="G203" s="102" t="n"/>
      <c r="H203" s="58" t="n"/>
      <c r="I203" s="55" t="inlineStr">
        <is>
          <t>Page 1/1</t>
        </is>
      </c>
      <c r="J203" s="50" t="n"/>
      <c r="L203" s="30">
        <f>IFERROR(MATCH($H$208,'Données Ouverture'!$A$2:$A$501,0),0)</f>
        <v/>
      </c>
    </row>
    <row r="204" ht="27.95" customHeight="1">
      <c r="A204" s="67" t="inlineStr">
        <is>
          <t>PROCÈS-VERBAL OUVERTURE DE LA TRANCHÉE</t>
        </is>
      </c>
      <c r="B204" s="52" t="n"/>
      <c r="C204" s="52" t="n"/>
      <c r="D204" s="52" t="n"/>
      <c r="E204" s="52" t="n"/>
      <c r="F204" s="52" t="n"/>
      <c r="G204" s="52" t="n"/>
      <c r="H204" s="52" t="n"/>
      <c r="I204" s="52" t="n"/>
      <c r="J204" s="50" t="n"/>
      <c r="L204" s="32">
        <f>IF($H$208="","",IF($L$202=0,"⚠ RFI absent du Registre",IF(INDEX(Registre!$A$2:$A$1999,IF($L$202=0,-1,$L$202))&lt;&gt;"Ouverture de la tranchée","⚠ Ce RFI est de type : "&amp;INDEX(Registre!$A$2:$A$1999,IF($L$202=0,-1,$L$202)),"")))</f>
        <v/>
      </c>
    </row>
    <row r="205" ht="27" customHeight="1">
      <c r="A205" s="90" t="inlineStr">
        <is>
          <t>Ouvrages</t>
        </is>
      </c>
      <c r="B205" s="50" t="n"/>
      <c r="C205" s="80">
        <f>IFERROR(INDEX(Registre!$E$2:$E$1999,IF($L$202=0,-1,$L$202))&amp;"","")</f>
        <v/>
      </c>
      <c r="D205" s="52" t="n"/>
      <c r="E205" s="52" t="n"/>
      <c r="F205" s="52" t="n"/>
      <c r="G205" s="52" t="n"/>
      <c r="H205" s="52" t="n"/>
      <c r="I205" s="52" t="n"/>
      <c r="J205" s="50" t="n"/>
    </row>
    <row r="206" ht="27" customHeight="1">
      <c r="A206" s="90" t="inlineStr">
        <is>
          <t>Plan nº</t>
        </is>
      </c>
      <c r="B206" s="50" t="n"/>
      <c r="C206" s="90">
        <f>IFERROR(INDEX(Registre!$F$2:$F$1999,IF($L$202=0,-1,$L$202))&amp;"","")</f>
        <v/>
      </c>
      <c r="D206" s="52" t="n"/>
      <c r="E206" s="52" t="n"/>
      <c r="F206" s="52" t="n"/>
      <c r="G206" s="52" t="n"/>
      <c r="H206" s="52" t="n"/>
      <c r="I206" s="52" t="n"/>
      <c r="J206" s="50" t="n"/>
      <c r="L206" s="31" t="inlineStr">
        <is>
          <t>◀ Choisissez le RFI dans la case « RFI nº » (liste déroulante)</t>
        </is>
      </c>
    </row>
    <row r="207" ht="27" customHeight="1">
      <c r="A207" s="90" t="inlineStr">
        <is>
          <t>Désignation</t>
        </is>
      </c>
      <c r="B207" s="50" t="n"/>
      <c r="C207" s="90">
        <f>IFERROR(INDEX(Registre!$G$2:$G$1999,IF($L$202=0,-1,$L$202))&amp;"","")</f>
        <v/>
      </c>
      <c r="D207" s="52" t="n"/>
      <c r="E207" s="52" t="n"/>
      <c r="F207" s="52" t="n"/>
      <c r="G207" s="52" t="n"/>
      <c r="H207" s="52" t="n"/>
      <c r="I207" s="52" t="n"/>
      <c r="J207" s="50" t="n"/>
    </row>
    <row r="208" ht="27" customHeight="1">
      <c r="A208" s="90" t="inlineStr">
        <is>
          <t>Rapport nº</t>
        </is>
      </c>
      <c r="B208" s="50" t="n"/>
      <c r="C208" s="90">
        <f>IFERROR(IF(INDEX(Registre!$C$2:$C$1999,IF($L$202=0,-1,$L$202))&amp;""&lt;&gt;"",INDEX(Registre!$C$2:$C$1999,IF($L$202=0,-1,$L$202))&amp;"",TEXT(COUNTIF(Registre!$A$2:INDEX(Registre!$A$2:$A$1999,IF($L$202=0,-1,$L$202)),INDEX(Registre!$A$2:$A$1999,IF($L$202=0,-1,$L$202))),"000")),"")</f>
        <v/>
      </c>
      <c r="D208" s="50" t="n"/>
      <c r="E208" s="91" t="inlineStr">
        <is>
          <t>RFI nº</t>
        </is>
      </c>
      <c r="F208" s="52" t="n"/>
      <c r="G208" s="50" t="n"/>
      <c r="H208" s="82">
        <f>IFERROR(INDEX('Impression groupée'!$B$4:$B$103,MATCH("Ouverture de la tranchée|11",'Impression groupée'!$E$4:$E$103,0)),"")</f>
        <v/>
      </c>
      <c r="I208" s="52" t="n"/>
      <c r="J208" s="50" t="n"/>
    </row>
    <row r="209" ht="27" customHeight="1">
      <c r="A209" s="80">
        <f>"Tronçon n° : "&amp;IFERROR(INDEX(Registre!$H$2:$H$1999,IF($L$202=0,-1,$L$202))&amp;"","")&amp;"   du "&amp;IF(IFERROR(INDEX(Registre!$I$2:$I$1999,IF($L$202=0,-1,$L$202))&amp;"","")&lt;&gt;"","Joint N° "&amp;IFERROR(INDEX(Registre!$I$2:$I$1999,IF($L$202=0,-1,$L$202))&amp;"","")&amp;"  ","")&amp;"PK "&amp;IFERROR(INDEX(Registre!$K$2:$K$1999,IF($L$202=0,-1,$L$202))&amp;"","")&amp;IF(OR(IFERROR(INDEX(Registre!$L$2:$L$1999,IF($L$202=0,-1,$L$202))&amp;"","")&lt;&gt;"",IFERROR(INDEX(Registre!$J$2:$J$1999,IF($L$202=0,-1,$L$202))&amp;"","")&lt;&gt;""),"   au "&amp;IF(IFERROR(INDEX(Registre!$J$2:$J$1999,IF($L$202=0,-1,$L$202))&amp;"","")&lt;&gt;"","Joint N° "&amp;IFERROR(INDEX(Registre!$J$2:$J$1999,IF($L$202=0,-1,$L$202))&amp;"","")&amp;"  ","")&amp;IF(IFERROR(INDEX(Registre!$L$2:$L$1999,IF($L$202=0,-1,$L$202))&amp;"","")&lt;&gt;"","PK "&amp;IFERROR(INDEX(Registre!$L$2:$L$1999,IF($L$202=0,-1,$L$202))&amp;"",""),""),"")</f>
        <v/>
      </c>
      <c r="B209" s="52" t="n"/>
      <c r="C209" s="52" t="n"/>
      <c r="D209" s="52" t="n"/>
      <c r="E209" s="52" t="n"/>
      <c r="F209" s="52" t="n"/>
      <c r="G209" s="52" t="n"/>
      <c r="H209" s="50" t="n"/>
      <c r="I209" s="90">
        <f>IF(IFERROR(INDEX(Registre!$M$2:$M$1999,IF($L$202=0,-1,$L$202))&amp;"","")="","Long :","Long : "&amp;IFERROR(INDEX(Registre!$M$2:$M$1999,IF($L$202=0,-1,$L$202))&amp;"","")&amp;" ml")</f>
        <v/>
      </c>
      <c r="J209" s="50" t="n"/>
    </row>
    <row r="210" ht="27" customHeight="1">
      <c r="A210" s="92" t="inlineStr">
        <is>
          <t>Inspection</t>
        </is>
      </c>
      <c r="B210" s="52" t="n"/>
      <c r="C210" s="52" t="n"/>
      <c r="D210" s="52" t="n"/>
      <c r="E210" s="52" t="n"/>
      <c r="F210" s="52" t="n"/>
      <c r="G210" s="52" t="n"/>
      <c r="H210" s="50" t="n"/>
      <c r="I210" s="80" t="inlineStr">
        <is>
          <t>jugement</t>
        </is>
      </c>
      <c r="J210" s="50" t="n"/>
    </row>
    <row r="211" ht="27" customHeight="1">
      <c r="A211" s="90" t="inlineStr">
        <is>
          <t>Vérification de la profondeur de la tranchée selon diamètre de pipe et zone</t>
        </is>
      </c>
      <c r="B211" s="52" t="n"/>
      <c r="C211" s="52" t="n"/>
      <c r="D211" s="52" t="n"/>
      <c r="E211" s="52" t="n"/>
      <c r="F211" s="52" t="n"/>
      <c r="G211" s="52" t="n"/>
      <c r="H211" s="50" t="n"/>
      <c r="I211" s="93">
        <f>IF(IFERROR(INDEX('Données Ouverture'!$B$2:$B$501,IF($L$203=0,-1,$L$203))&amp;"","")="C","☒","☐")&amp;"  C"&amp;"      "&amp;IF(IFERROR(INDEX('Données Ouverture'!$B$2:$B$501,IF($L$203=0,-1,$L$203))&amp;"","")="NC","☒","☐")&amp;"  NC"</f>
        <v/>
      </c>
      <c r="J211" s="50" t="n"/>
    </row>
    <row r="212" ht="27" customHeight="1">
      <c r="A212" s="90" t="inlineStr">
        <is>
          <t>Vérification de la largeur de la tranchée</t>
        </is>
      </c>
      <c r="B212" s="52" t="n"/>
      <c r="C212" s="52" t="n"/>
      <c r="D212" s="52" t="n"/>
      <c r="E212" s="52" t="n"/>
      <c r="F212" s="52" t="n"/>
      <c r="G212" s="52" t="n"/>
      <c r="H212" s="50" t="n"/>
      <c r="I212" s="93">
        <f>IF(IFERROR(INDEX('Données Ouverture'!$C$2:$C$501,IF($L$203=0,-1,$L$203))&amp;"","")="C","☒","☐")&amp;"  C"&amp;"      "&amp;IF(IFERROR(INDEX('Données Ouverture'!$C$2:$C$501,IF($L$203=0,-1,$L$203))&amp;"","")="NC","☒","☐")&amp;"  NC"</f>
        <v/>
      </c>
      <c r="J212" s="50" t="n"/>
    </row>
    <row r="213" ht="27" customHeight="1">
      <c r="A213" s="90">
        <f>"Nature du terrain :     "&amp;IF(IFERROR(INDEX('Données Ouverture'!$D$2:$D$501,IF($L$203=0,-1,$L$203))&amp;"","")="Dune de sable","☒","☐")&amp;" Dune de sable"&amp;"      "&amp;IF(IFERROR(INDEX('Données Ouverture'!$D$2:$D$501,IF($L$203=0,-1,$L$203))&amp;"","")="Rocheux","☒","☐")&amp;" Rocheux"&amp;"      "&amp;IF(IFERROR(INDEX('Données Ouverture'!$D$2:$D$501,IF($L$203=0,-1,$L$203))&amp;"","")="semi rocheux","☒","☐")&amp;" semi rocheux"&amp;"      "&amp;IF(IFERROR(INDEX('Données Ouverture'!$D$2:$D$501,IF($L$203=0,-1,$L$203))&amp;"","")="Autres","☒","☐")&amp;" Autres"</f>
        <v/>
      </c>
      <c r="B213" s="52" t="n"/>
      <c r="C213" s="52" t="n"/>
      <c r="D213" s="52" t="n"/>
      <c r="E213" s="52" t="n"/>
      <c r="F213" s="52" t="n"/>
      <c r="G213" s="52" t="n"/>
      <c r="H213" s="52" t="n"/>
      <c r="I213" s="52" t="n"/>
      <c r="J213" s="50" t="n"/>
    </row>
    <row r="214" ht="409.6" customHeight="1">
      <c r="A214" s="94">
        <f>"Remarques : "&amp;IFERROR(INDEX(Registre!$O$2:$O$1999,IF($L$202=0,-1,$L$202))&amp;"","")</f>
        <v/>
      </c>
      <c r="B214" s="52" t="n"/>
      <c r="C214" s="52" t="n"/>
      <c r="D214" s="52" t="n"/>
      <c r="E214" s="52" t="n"/>
      <c r="F214" s="52" t="n"/>
      <c r="G214" s="52" t="n"/>
      <c r="H214" s="52" t="n"/>
      <c r="I214" s="52" t="n"/>
      <c r="J214" s="50" t="n"/>
    </row>
    <row r="215" ht="30" customHeight="1">
      <c r="A215" s="53" t="inlineStr">
        <is>
          <t>Conclusion de l’inspection</t>
        </is>
      </c>
      <c r="B215" s="50" t="n"/>
      <c r="C215" s="51">
        <f>IF(IFERROR(INDEX(Registre!$N$2:$N$1999,IF($L$202=0,-1,$L$202))&amp;"","")="Non applicable","☒","☐")&amp;"  Non applicable"</f>
        <v/>
      </c>
      <c r="D215" s="52" t="n"/>
      <c r="E215" s="52" t="n"/>
      <c r="F215" s="50" t="n"/>
      <c r="G215" s="51">
        <f>IF(IFERROR(INDEX(Registre!$N$2:$N$1999,IF($L$202=0,-1,$L$202))&amp;"","")="Accepté","☒","☐")&amp;"  Accepté"</f>
        <v/>
      </c>
      <c r="H215" s="50" t="n"/>
      <c r="I215" s="51">
        <f>IF(IFERROR(INDEX(Registre!$N$2:$N$1999,IF($L$202=0,-1,$L$202))&amp;"","")="Rejeté","☒","☐")&amp;"  Rejeté"</f>
        <v/>
      </c>
      <c r="J215" s="50" t="n"/>
    </row>
    <row r="216" ht="30" customHeight="1">
      <c r="A216" s="80" t="inlineStr">
        <is>
          <t>APPROBATION</t>
        </is>
      </c>
      <c r="B216" s="56" t="n"/>
      <c r="C216" s="67" t="inlineStr">
        <is>
          <t>C3</t>
        </is>
      </c>
      <c r="D216" s="52" t="n"/>
      <c r="E216" s="52" t="n"/>
      <c r="F216" s="50" t="n"/>
      <c r="G216" s="67" t="inlineStr">
        <is>
          <t>C1</t>
        </is>
      </c>
      <c r="H216" s="56" t="n"/>
      <c r="I216" s="67" t="inlineStr">
        <is>
          <t>CA</t>
        </is>
      </c>
      <c r="J216" s="56" t="n"/>
    </row>
    <row r="217" ht="30" customHeight="1">
      <c r="A217" s="57" t="n"/>
      <c r="B217" s="58" t="n"/>
      <c r="C217" s="67" t="inlineStr">
        <is>
          <t>CST</t>
        </is>
      </c>
      <c r="D217" s="50" t="n"/>
      <c r="E217" s="67" t="inlineStr">
        <is>
          <t>QCI</t>
        </is>
      </c>
      <c r="F217" s="50" t="n"/>
      <c r="G217" s="57" t="n"/>
      <c r="H217" s="58" t="n"/>
      <c r="I217" s="57" t="n"/>
      <c r="J217" s="58" t="n"/>
    </row>
    <row r="218" ht="30" customHeight="1">
      <c r="A218" s="90" t="inlineStr">
        <is>
          <t>Nom</t>
        </is>
      </c>
      <c r="B218" s="50" t="n"/>
      <c r="C218" s="90" t="n"/>
      <c r="D218" s="50" t="n"/>
      <c r="E218" s="90" t="n"/>
      <c r="F218" s="50" t="n"/>
      <c r="G218" s="90" t="n"/>
      <c r="H218" s="50" t="n"/>
      <c r="I218" s="90" t="n"/>
      <c r="J218" s="50" t="n"/>
    </row>
    <row r="219" ht="30" customHeight="1">
      <c r="A219" s="90" t="inlineStr">
        <is>
          <t>Signature</t>
        </is>
      </c>
      <c r="B219" s="50" t="n"/>
      <c r="C219" s="90" t="n"/>
      <c r="D219" s="50" t="n"/>
      <c r="E219" s="90" t="n"/>
      <c r="F219" s="50" t="n"/>
      <c r="G219" s="90" t="n"/>
      <c r="H219" s="50" t="n"/>
      <c r="I219" s="90" t="n"/>
      <c r="J219" s="50" t="n"/>
    </row>
    <row r="220" ht="30" customHeight="1">
      <c r="A220" s="90" t="inlineStr">
        <is>
          <t>Date</t>
        </is>
      </c>
      <c r="B220" s="50" t="n"/>
      <c r="C220" s="90" t="n"/>
      <c r="D220" s="50" t="n"/>
      <c r="E220" s="90" t="n"/>
      <c r="F220" s="50" t="n"/>
      <c r="G220" s="90" t="n"/>
      <c r="H220" s="50" t="n"/>
      <c r="I220" s="90" t="n"/>
      <c r="J220" s="50" t="n"/>
    </row>
    <row r="221" ht="21.75" customHeight="1">
      <c r="A221" s="49" t="n"/>
      <c r="B221" s="56" t="n"/>
      <c r="C221" s="67">
        <f>Paramètres!$C$3</f>
        <v/>
      </c>
      <c r="D221" s="101" t="n"/>
      <c r="E221" s="101" t="n"/>
      <c r="F221" s="101" t="n"/>
      <c r="G221" s="101" t="n"/>
      <c r="H221" s="56" t="n"/>
      <c r="I221" s="55">
        <f>Paramètres!$D$3</f>
        <v/>
      </c>
      <c r="J221" s="50" t="n"/>
      <c r="L221" s="29" t="inlineStr">
        <is>
          <t>Calcul (ne pas modifier) – ligne registre :</t>
        </is>
      </c>
    </row>
    <row r="222" ht="21.75" customHeight="1">
      <c r="A222" s="60" t="n"/>
      <c r="B222" s="61" t="n"/>
      <c r="C222" s="60" t="n"/>
      <c r="H222" s="61" t="n"/>
      <c r="I222" s="55">
        <f>"Date: "&amp;Paramètres!$E$3</f>
        <v/>
      </c>
      <c r="J222" s="50" t="n"/>
      <c r="L222" s="30">
        <f>IFERROR(MATCH($H$228,Registre!$B$2:$B$1999,0),0)</f>
        <v/>
      </c>
    </row>
    <row r="223" ht="21.75" customHeight="1">
      <c r="A223" s="57" t="n"/>
      <c r="B223" s="58" t="n"/>
      <c r="C223" s="57" t="n"/>
      <c r="D223" s="102" t="n"/>
      <c r="E223" s="102" t="n"/>
      <c r="F223" s="102" t="n"/>
      <c r="G223" s="102" t="n"/>
      <c r="H223" s="58" t="n"/>
      <c r="I223" s="55" t="inlineStr">
        <is>
          <t>Page 1/1</t>
        </is>
      </c>
      <c r="J223" s="50" t="n"/>
      <c r="L223" s="30">
        <f>IFERROR(MATCH($H$228,'Données Ouverture'!$A$2:$A$501,0),0)</f>
        <v/>
      </c>
    </row>
    <row r="224" ht="27.95" customHeight="1">
      <c r="A224" s="67" t="inlineStr">
        <is>
          <t>PROCÈS-VERBAL OUVERTURE DE LA TRANCHÉE</t>
        </is>
      </c>
      <c r="B224" s="52" t="n"/>
      <c r="C224" s="52" t="n"/>
      <c r="D224" s="52" t="n"/>
      <c r="E224" s="52" t="n"/>
      <c r="F224" s="52" t="n"/>
      <c r="G224" s="52" t="n"/>
      <c r="H224" s="52" t="n"/>
      <c r="I224" s="52" t="n"/>
      <c r="J224" s="50" t="n"/>
      <c r="L224" s="32">
        <f>IF($H$228="","",IF($L$222=0,"⚠ RFI absent du Registre",IF(INDEX(Registre!$A$2:$A$1999,IF($L$222=0,-1,$L$222))&lt;&gt;"Ouverture de la tranchée","⚠ Ce RFI est de type : "&amp;INDEX(Registre!$A$2:$A$1999,IF($L$222=0,-1,$L$222)),"")))</f>
        <v/>
      </c>
    </row>
    <row r="225" ht="27" customHeight="1">
      <c r="A225" s="90" t="inlineStr">
        <is>
          <t>Ouvrages</t>
        </is>
      </c>
      <c r="B225" s="50" t="n"/>
      <c r="C225" s="80">
        <f>IFERROR(INDEX(Registre!$E$2:$E$1999,IF($L$222=0,-1,$L$222))&amp;"","")</f>
        <v/>
      </c>
      <c r="D225" s="52" t="n"/>
      <c r="E225" s="52" t="n"/>
      <c r="F225" s="52" t="n"/>
      <c r="G225" s="52" t="n"/>
      <c r="H225" s="52" t="n"/>
      <c r="I225" s="52" t="n"/>
      <c r="J225" s="50" t="n"/>
    </row>
    <row r="226" ht="27" customHeight="1">
      <c r="A226" s="90" t="inlineStr">
        <is>
          <t>Plan nº</t>
        </is>
      </c>
      <c r="B226" s="50" t="n"/>
      <c r="C226" s="90">
        <f>IFERROR(INDEX(Registre!$F$2:$F$1999,IF($L$222=0,-1,$L$222))&amp;"","")</f>
        <v/>
      </c>
      <c r="D226" s="52" t="n"/>
      <c r="E226" s="52" t="n"/>
      <c r="F226" s="52" t="n"/>
      <c r="G226" s="52" t="n"/>
      <c r="H226" s="52" t="n"/>
      <c r="I226" s="52" t="n"/>
      <c r="J226" s="50" t="n"/>
      <c r="L226" s="31" t="inlineStr">
        <is>
          <t>◀ Choisissez le RFI dans la case « RFI nº » (liste déroulante)</t>
        </is>
      </c>
    </row>
    <row r="227" ht="27" customHeight="1">
      <c r="A227" s="90" t="inlineStr">
        <is>
          <t>Désignation</t>
        </is>
      </c>
      <c r="B227" s="50" t="n"/>
      <c r="C227" s="90">
        <f>IFERROR(INDEX(Registre!$G$2:$G$1999,IF($L$222=0,-1,$L$222))&amp;"","")</f>
        <v/>
      </c>
      <c r="D227" s="52" t="n"/>
      <c r="E227" s="52" t="n"/>
      <c r="F227" s="52" t="n"/>
      <c r="G227" s="52" t="n"/>
      <c r="H227" s="52" t="n"/>
      <c r="I227" s="52" t="n"/>
      <c r="J227" s="50" t="n"/>
    </row>
    <row r="228" ht="27" customHeight="1">
      <c r="A228" s="90" t="inlineStr">
        <is>
          <t>Rapport nº</t>
        </is>
      </c>
      <c r="B228" s="50" t="n"/>
      <c r="C228" s="90">
        <f>IFERROR(IF(INDEX(Registre!$C$2:$C$1999,IF($L$222=0,-1,$L$222))&amp;""&lt;&gt;"",INDEX(Registre!$C$2:$C$1999,IF($L$222=0,-1,$L$222))&amp;"",TEXT(COUNTIF(Registre!$A$2:INDEX(Registre!$A$2:$A$1999,IF($L$222=0,-1,$L$222)),INDEX(Registre!$A$2:$A$1999,IF($L$222=0,-1,$L$222))),"000")),"")</f>
        <v/>
      </c>
      <c r="D228" s="50" t="n"/>
      <c r="E228" s="91" t="inlineStr">
        <is>
          <t>RFI nº</t>
        </is>
      </c>
      <c r="F228" s="52" t="n"/>
      <c r="G228" s="50" t="n"/>
      <c r="H228" s="82">
        <f>IFERROR(INDEX('Impression groupée'!$B$4:$B$103,MATCH("Ouverture de la tranchée|12",'Impression groupée'!$E$4:$E$103,0)),"")</f>
        <v/>
      </c>
      <c r="I228" s="52" t="n"/>
      <c r="J228" s="50" t="n"/>
    </row>
    <row r="229" ht="27" customHeight="1">
      <c r="A229" s="80">
        <f>"Tronçon n° : "&amp;IFERROR(INDEX(Registre!$H$2:$H$1999,IF($L$222=0,-1,$L$222))&amp;"","")&amp;"   du "&amp;IF(IFERROR(INDEX(Registre!$I$2:$I$1999,IF($L$222=0,-1,$L$222))&amp;"","")&lt;&gt;"","Joint N° "&amp;IFERROR(INDEX(Registre!$I$2:$I$1999,IF($L$222=0,-1,$L$222))&amp;"","")&amp;"  ","")&amp;"PK "&amp;IFERROR(INDEX(Registre!$K$2:$K$1999,IF($L$222=0,-1,$L$222))&amp;"","")&amp;IF(OR(IFERROR(INDEX(Registre!$L$2:$L$1999,IF($L$222=0,-1,$L$222))&amp;"","")&lt;&gt;"",IFERROR(INDEX(Registre!$J$2:$J$1999,IF($L$222=0,-1,$L$222))&amp;"","")&lt;&gt;""),"   au "&amp;IF(IFERROR(INDEX(Registre!$J$2:$J$1999,IF($L$222=0,-1,$L$222))&amp;"","")&lt;&gt;"","Joint N° "&amp;IFERROR(INDEX(Registre!$J$2:$J$1999,IF($L$222=0,-1,$L$222))&amp;"","")&amp;"  ","")&amp;IF(IFERROR(INDEX(Registre!$L$2:$L$1999,IF($L$222=0,-1,$L$222))&amp;"","")&lt;&gt;"","PK "&amp;IFERROR(INDEX(Registre!$L$2:$L$1999,IF($L$222=0,-1,$L$222))&amp;"",""),""),"")</f>
        <v/>
      </c>
      <c r="B229" s="52" t="n"/>
      <c r="C229" s="52" t="n"/>
      <c r="D229" s="52" t="n"/>
      <c r="E229" s="52" t="n"/>
      <c r="F229" s="52" t="n"/>
      <c r="G229" s="52" t="n"/>
      <c r="H229" s="50" t="n"/>
      <c r="I229" s="90">
        <f>IF(IFERROR(INDEX(Registre!$M$2:$M$1999,IF($L$222=0,-1,$L$222))&amp;"","")="","Long :","Long : "&amp;IFERROR(INDEX(Registre!$M$2:$M$1999,IF($L$222=0,-1,$L$222))&amp;"","")&amp;" ml")</f>
        <v/>
      </c>
      <c r="J229" s="50" t="n"/>
    </row>
    <row r="230" ht="27" customHeight="1">
      <c r="A230" s="92" t="inlineStr">
        <is>
          <t>Inspection</t>
        </is>
      </c>
      <c r="B230" s="52" t="n"/>
      <c r="C230" s="52" t="n"/>
      <c r="D230" s="52" t="n"/>
      <c r="E230" s="52" t="n"/>
      <c r="F230" s="52" t="n"/>
      <c r="G230" s="52" t="n"/>
      <c r="H230" s="50" t="n"/>
      <c r="I230" s="80" t="inlineStr">
        <is>
          <t>jugement</t>
        </is>
      </c>
      <c r="J230" s="50" t="n"/>
    </row>
    <row r="231" ht="27" customHeight="1">
      <c r="A231" s="90" t="inlineStr">
        <is>
          <t>Vérification de la profondeur de la tranchée selon diamètre de pipe et zone</t>
        </is>
      </c>
      <c r="B231" s="52" t="n"/>
      <c r="C231" s="52" t="n"/>
      <c r="D231" s="52" t="n"/>
      <c r="E231" s="52" t="n"/>
      <c r="F231" s="52" t="n"/>
      <c r="G231" s="52" t="n"/>
      <c r="H231" s="50" t="n"/>
      <c r="I231" s="93">
        <f>IF(IFERROR(INDEX('Données Ouverture'!$B$2:$B$501,IF($L$223=0,-1,$L$223))&amp;"","")="C","☒","☐")&amp;"  C"&amp;"      "&amp;IF(IFERROR(INDEX('Données Ouverture'!$B$2:$B$501,IF($L$223=0,-1,$L$223))&amp;"","")="NC","☒","☐")&amp;"  NC"</f>
        <v/>
      </c>
      <c r="J231" s="50" t="n"/>
    </row>
    <row r="232" ht="27" customHeight="1">
      <c r="A232" s="90" t="inlineStr">
        <is>
          <t>Vérification de la largeur de la tranchée</t>
        </is>
      </c>
      <c r="B232" s="52" t="n"/>
      <c r="C232" s="52" t="n"/>
      <c r="D232" s="52" t="n"/>
      <c r="E232" s="52" t="n"/>
      <c r="F232" s="52" t="n"/>
      <c r="G232" s="52" t="n"/>
      <c r="H232" s="50" t="n"/>
      <c r="I232" s="93">
        <f>IF(IFERROR(INDEX('Données Ouverture'!$C$2:$C$501,IF($L$223=0,-1,$L$223))&amp;"","")="C","☒","☐")&amp;"  C"&amp;"      "&amp;IF(IFERROR(INDEX('Données Ouverture'!$C$2:$C$501,IF($L$223=0,-1,$L$223))&amp;"","")="NC","☒","☐")&amp;"  NC"</f>
        <v/>
      </c>
      <c r="J232" s="50" t="n"/>
    </row>
    <row r="233" ht="27" customHeight="1">
      <c r="A233" s="90">
        <f>"Nature du terrain :     "&amp;IF(IFERROR(INDEX('Données Ouverture'!$D$2:$D$501,IF($L$223=0,-1,$L$223))&amp;"","")="Dune de sable","☒","☐")&amp;" Dune de sable"&amp;"      "&amp;IF(IFERROR(INDEX('Données Ouverture'!$D$2:$D$501,IF($L$223=0,-1,$L$223))&amp;"","")="Rocheux","☒","☐")&amp;" Rocheux"&amp;"      "&amp;IF(IFERROR(INDEX('Données Ouverture'!$D$2:$D$501,IF($L$223=0,-1,$L$223))&amp;"","")="semi rocheux","☒","☐")&amp;" semi rocheux"&amp;"      "&amp;IF(IFERROR(INDEX('Données Ouverture'!$D$2:$D$501,IF($L$223=0,-1,$L$223))&amp;"","")="Autres","☒","☐")&amp;" Autres"</f>
        <v/>
      </c>
      <c r="B233" s="52" t="n"/>
      <c r="C233" s="52" t="n"/>
      <c r="D233" s="52" t="n"/>
      <c r="E233" s="52" t="n"/>
      <c r="F233" s="52" t="n"/>
      <c r="G233" s="52" t="n"/>
      <c r="H233" s="52" t="n"/>
      <c r="I233" s="52" t="n"/>
      <c r="J233" s="50" t="n"/>
    </row>
    <row r="234" ht="409.6" customHeight="1">
      <c r="A234" s="94">
        <f>"Remarques : "&amp;IFERROR(INDEX(Registre!$O$2:$O$1999,IF($L$222=0,-1,$L$222))&amp;"","")</f>
        <v/>
      </c>
      <c r="B234" s="52" t="n"/>
      <c r="C234" s="52" t="n"/>
      <c r="D234" s="52" t="n"/>
      <c r="E234" s="52" t="n"/>
      <c r="F234" s="52" t="n"/>
      <c r="G234" s="52" t="n"/>
      <c r="H234" s="52" t="n"/>
      <c r="I234" s="52" t="n"/>
      <c r="J234" s="50" t="n"/>
    </row>
    <row r="235" ht="30" customHeight="1">
      <c r="A235" s="53" t="inlineStr">
        <is>
          <t>Conclusion de l’inspection</t>
        </is>
      </c>
      <c r="B235" s="50" t="n"/>
      <c r="C235" s="51">
        <f>IF(IFERROR(INDEX(Registre!$N$2:$N$1999,IF($L$222=0,-1,$L$222))&amp;"","")="Non applicable","☒","☐")&amp;"  Non applicable"</f>
        <v/>
      </c>
      <c r="D235" s="52" t="n"/>
      <c r="E235" s="52" t="n"/>
      <c r="F235" s="50" t="n"/>
      <c r="G235" s="51">
        <f>IF(IFERROR(INDEX(Registre!$N$2:$N$1999,IF($L$222=0,-1,$L$222))&amp;"","")="Accepté","☒","☐")&amp;"  Accepté"</f>
        <v/>
      </c>
      <c r="H235" s="50" t="n"/>
      <c r="I235" s="51">
        <f>IF(IFERROR(INDEX(Registre!$N$2:$N$1999,IF($L$222=0,-1,$L$222))&amp;"","")="Rejeté","☒","☐")&amp;"  Rejeté"</f>
        <v/>
      </c>
      <c r="J235" s="50" t="n"/>
    </row>
    <row r="236" ht="30" customHeight="1">
      <c r="A236" s="80" t="inlineStr">
        <is>
          <t>APPROBATION</t>
        </is>
      </c>
      <c r="B236" s="56" t="n"/>
      <c r="C236" s="67" t="inlineStr">
        <is>
          <t>C3</t>
        </is>
      </c>
      <c r="D236" s="52" t="n"/>
      <c r="E236" s="52" t="n"/>
      <c r="F236" s="50" t="n"/>
      <c r="G236" s="67" t="inlineStr">
        <is>
          <t>C1</t>
        </is>
      </c>
      <c r="H236" s="56" t="n"/>
      <c r="I236" s="67" t="inlineStr">
        <is>
          <t>CA</t>
        </is>
      </c>
      <c r="J236" s="56" t="n"/>
    </row>
    <row r="237" ht="30" customHeight="1">
      <c r="A237" s="57" t="n"/>
      <c r="B237" s="58" t="n"/>
      <c r="C237" s="67" t="inlineStr">
        <is>
          <t>CST</t>
        </is>
      </c>
      <c r="D237" s="50" t="n"/>
      <c r="E237" s="67" t="inlineStr">
        <is>
          <t>QCI</t>
        </is>
      </c>
      <c r="F237" s="50" t="n"/>
      <c r="G237" s="57" t="n"/>
      <c r="H237" s="58" t="n"/>
      <c r="I237" s="57" t="n"/>
      <c r="J237" s="58" t="n"/>
    </row>
    <row r="238" ht="30" customHeight="1">
      <c r="A238" s="90" t="inlineStr">
        <is>
          <t>Nom</t>
        </is>
      </c>
      <c r="B238" s="50" t="n"/>
      <c r="C238" s="90" t="n"/>
      <c r="D238" s="50" t="n"/>
      <c r="E238" s="90" t="n"/>
      <c r="F238" s="50" t="n"/>
      <c r="G238" s="90" t="n"/>
      <c r="H238" s="50" t="n"/>
      <c r="I238" s="90" t="n"/>
      <c r="J238" s="50" t="n"/>
    </row>
    <row r="239" ht="30" customHeight="1">
      <c r="A239" s="90" t="inlineStr">
        <is>
          <t>Signature</t>
        </is>
      </c>
      <c r="B239" s="50" t="n"/>
      <c r="C239" s="90" t="n"/>
      <c r="D239" s="50" t="n"/>
      <c r="E239" s="90" t="n"/>
      <c r="F239" s="50" t="n"/>
      <c r="G239" s="90" t="n"/>
      <c r="H239" s="50" t="n"/>
      <c r="I239" s="90" t="n"/>
      <c r="J239" s="50" t="n"/>
    </row>
    <row r="240" ht="30" customHeight="1">
      <c r="A240" s="90" t="inlineStr">
        <is>
          <t>Date</t>
        </is>
      </c>
      <c r="B240" s="50" t="n"/>
      <c r="C240" s="90" t="n"/>
      <c r="D240" s="50" t="n"/>
      <c r="E240" s="90" t="n"/>
      <c r="F240" s="50" t="n"/>
      <c r="G240" s="90" t="n"/>
      <c r="H240" s="50" t="n"/>
      <c r="I240" s="90" t="n"/>
      <c r="J240" s="50" t="n"/>
    </row>
    <row r="241" ht="21.75" customHeight="1">
      <c r="A241" s="49" t="n"/>
      <c r="B241" s="56" t="n"/>
      <c r="C241" s="67">
        <f>Paramètres!$C$3</f>
        <v/>
      </c>
      <c r="D241" s="101" t="n"/>
      <c r="E241" s="101" t="n"/>
      <c r="F241" s="101" t="n"/>
      <c r="G241" s="101" t="n"/>
      <c r="H241" s="56" t="n"/>
      <c r="I241" s="55">
        <f>Paramètres!$D$3</f>
        <v/>
      </c>
      <c r="J241" s="50" t="n"/>
      <c r="L241" s="29" t="inlineStr">
        <is>
          <t>Calcul (ne pas modifier) – ligne registre :</t>
        </is>
      </c>
    </row>
    <row r="242" ht="21.75" customHeight="1">
      <c r="A242" s="60" t="n"/>
      <c r="B242" s="61" t="n"/>
      <c r="C242" s="60" t="n"/>
      <c r="H242" s="61" t="n"/>
      <c r="I242" s="55">
        <f>"Date: "&amp;Paramètres!$E$3</f>
        <v/>
      </c>
      <c r="J242" s="50" t="n"/>
      <c r="L242" s="30">
        <f>IFERROR(MATCH($H$248,Registre!$B$2:$B$1999,0),0)</f>
        <v/>
      </c>
    </row>
    <row r="243" ht="21.75" customHeight="1">
      <c r="A243" s="57" t="n"/>
      <c r="B243" s="58" t="n"/>
      <c r="C243" s="57" t="n"/>
      <c r="D243" s="102" t="n"/>
      <c r="E243" s="102" t="n"/>
      <c r="F243" s="102" t="n"/>
      <c r="G243" s="102" t="n"/>
      <c r="H243" s="58" t="n"/>
      <c r="I243" s="55" t="inlineStr">
        <is>
          <t>Page 1/1</t>
        </is>
      </c>
      <c r="J243" s="50" t="n"/>
      <c r="L243" s="30">
        <f>IFERROR(MATCH($H$248,'Données Ouverture'!$A$2:$A$501,0),0)</f>
        <v/>
      </c>
    </row>
    <row r="244" ht="27.95" customHeight="1">
      <c r="A244" s="67" t="inlineStr">
        <is>
          <t>PROCÈS-VERBAL OUVERTURE DE LA TRANCHÉE</t>
        </is>
      </c>
      <c r="B244" s="52" t="n"/>
      <c r="C244" s="52" t="n"/>
      <c r="D244" s="52" t="n"/>
      <c r="E244" s="52" t="n"/>
      <c r="F244" s="52" t="n"/>
      <c r="G244" s="52" t="n"/>
      <c r="H244" s="52" t="n"/>
      <c r="I244" s="52" t="n"/>
      <c r="J244" s="50" t="n"/>
      <c r="L244" s="32">
        <f>IF($H$248="","",IF($L$242=0,"⚠ RFI absent du Registre",IF(INDEX(Registre!$A$2:$A$1999,IF($L$242=0,-1,$L$242))&lt;&gt;"Ouverture de la tranchée","⚠ Ce RFI est de type : "&amp;INDEX(Registre!$A$2:$A$1999,IF($L$242=0,-1,$L$242)),"")))</f>
        <v/>
      </c>
    </row>
    <row r="245" ht="27" customHeight="1">
      <c r="A245" s="90" t="inlineStr">
        <is>
          <t>Ouvrages</t>
        </is>
      </c>
      <c r="B245" s="50" t="n"/>
      <c r="C245" s="80">
        <f>IFERROR(INDEX(Registre!$E$2:$E$1999,IF($L$242=0,-1,$L$242))&amp;"","")</f>
        <v/>
      </c>
      <c r="D245" s="52" t="n"/>
      <c r="E245" s="52" t="n"/>
      <c r="F245" s="52" t="n"/>
      <c r="G245" s="52" t="n"/>
      <c r="H245" s="52" t="n"/>
      <c r="I245" s="52" t="n"/>
      <c r="J245" s="50" t="n"/>
    </row>
    <row r="246" ht="27" customHeight="1">
      <c r="A246" s="90" t="inlineStr">
        <is>
          <t>Plan nº</t>
        </is>
      </c>
      <c r="B246" s="50" t="n"/>
      <c r="C246" s="90">
        <f>IFERROR(INDEX(Registre!$F$2:$F$1999,IF($L$242=0,-1,$L$242))&amp;"","")</f>
        <v/>
      </c>
      <c r="D246" s="52" t="n"/>
      <c r="E246" s="52" t="n"/>
      <c r="F246" s="52" t="n"/>
      <c r="G246" s="52" t="n"/>
      <c r="H246" s="52" t="n"/>
      <c r="I246" s="52" t="n"/>
      <c r="J246" s="50" t="n"/>
      <c r="L246" s="31" t="inlineStr">
        <is>
          <t>◀ Choisissez le RFI dans la case « RFI nº » (liste déroulante)</t>
        </is>
      </c>
    </row>
    <row r="247" ht="27" customHeight="1">
      <c r="A247" s="90" t="inlineStr">
        <is>
          <t>Désignation</t>
        </is>
      </c>
      <c r="B247" s="50" t="n"/>
      <c r="C247" s="90">
        <f>IFERROR(INDEX(Registre!$G$2:$G$1999,IF($L$242=0,-1,$L$242))&amp;"","")</f>
        <v/>
      </c>
      <c r="D247" s="52" t="n"/>
      <c r="E247" s="52" t="n"/>
      <c r="F247" s="52" t="n"/>
      <c r="G247" s="52" t="n"/>
      <c r="H247" s="52" t="n"/>
      <c r="I247" s="52" t="n"/>
      <c r="J247" s="50" t="n"/>
    </row>
    <row r="248" ht="27" customHeight="1">
      <c r="A248" s="90" t="inlineStr">
        <is>
          <t>Rapport nº</t>
        </is>
      </c>
      <c r="B248" s="50" t="n"/>
      <c r="C248" s="90">
        <f>IFERROR(IF(INDEX(Registre!$C$2:$C$1999,IF($L$242=0,-1,$L$242))&amp;""&lt;&gt;"",INDEX(Registre!$C$2:$C$1999,IF($L$242=0,-1,$L$242))&amp;"",TEXT(COUNTIF(Registre!$A$2:INDEX(Registre!$A$2:$A$1999,IF($L$242=0,-1,$L$242)),INDEX(Registre!$A$2:$A$1999,IF($L$242=0,-1,$L$242))),"000")),"")</f>
        <v/>
      </c>
      <c r="D248" s="50" t="n"/>
      <c r="E248" s="91" t="inlineStr">
        <is>
          <t>RFI nº</t>
        </is>
      </c>
      <c r="F248" s="52" t="n"/>
      <c r="G248" s="50" t="n"/>
      <c r="H248" s="82">
        <f>IFERROR(INDEX('Impression groupée'!$B$4:$B$103,MATCH("Ouverture de la tranchée|13",'Impression groupée'!$E$4:$E$103,0)),"")</f>
        <v/>
      </c>
      <c r="I248" s="52" t="n"/>
      <c r="J248" s="50" t="n"/>
    </row>
    <row r="249" ht="27" customHeight="1">
      <c r="A249" s="80">
        <f>"Tronçon n° : "&amp;IFERROR(INDEX(Registre!$H$2:$H$1999,IF($L$242=0,-1,$L$242))&amp;"","")&amp;"   du "&amp;IF(IFERROR(INDEX(Registre!$I$2:$I$1999,IF($L$242=0,-1,$L$242))&amp;"","")&lt;&gt;"","Joint N° "&amp;IFERROR(INDEX(Registre!$I$2:$I$1999,IF($L$242=0,-1,$L$242))&amp;"","")&amp;"  ","")&amp;"PK "&amp;IFERROR(INDEX(Registre!$K$2:$K$1999,IF($L$242=0,-1,$L$242))&amp;"","")&amp;IF(OR(IFERROR(INDEX(Registre!$L$2:$L$1999,IF($L$242=0,-1,$L$242))&amp;"","")&lt;&gt;"",IFERROR(INDEX(Registre!$J$2:$J$1999,IF($L$242=0,-1,$L$242))&amp;"","")&lt;&gt;""),"   au "&amp;IF(IFERROR(INDEX(Registre!$J$2:$J$1999,IF($L$242=0,-1,$L$242))&amp;"","")&lt;&gt;"","Joint N° "&amp;IFERROR(INDEX(Registre!$J$2:$J$1999,IF($L$242=0,-1,$L$242))&amp;"","")&amp;"  ","")&amp;IF(IFERROR(INDEX(Registre!$L$2:$L$1999,IF($L$242=0,-1,$L$242))&amp;"","")&lt;&gt;"","PK "&amp;IFERROR(INDEX(Registre!$L$2:$L$1999,IF($L$242=0,-1,$L$242))&amp;"",""),""),"")</f>
        <v/>
      </c>
      <c r="B249" s="52" t="n"/>
      <c r="C249" s="52" t="n"/>
      <c r="D249" s="52" t="n"/>
      <c r="E249" s="52" t="n"/>
      <c r="F249" s="52" t="n"/>
      <c r="G249" s="52" t="n"/>
      <c r="H249" s="50" t="n"/>
      <c r="I249" s="90">
        <f>IF(IFERROR(INDEX(Registre!$M$2:$M$1999,IF($L$242=0,-1,$L$242))&amp;"","")="","Long :","Long : "&amp;IFERROR(INDEX(Registre!$M$2:$M$1999,IF($L$242=0,-1,$L$242))&amp;"","")&amp;" ml")</f>
        <v/>
      </c>
      <c r="J249" s="50" t="n"/>
    </row>
    <row r="250" ht="27" customHeight="1">
      <c r="A250" s="92" t="inlineStr">
        <is>
          <t>Inspection</t>
        </is>
      </c>
      <c r="B250" s="52" t="n"/>
      <c r="C250" s="52" t="n"/>
      <c r="D250" s="52" t="n"/>
      <c r="E250" s="52" t="n"/>
      <c r="F250" s="52" t="n"/>
      <c r="G250" s="52" t="n"/>
      <c r="H250" s="50" t="n"/>
      <c r="I250" s="80" t="inlineStr">
        <is>
          <t>jugement</t>
        </is>
      </c>
      <c r="J250" s="50" t="n"/>
    </row>
    <row r="251" ht="27" customHeight="1">
      <c r="A251" s="90" t="inlineStr">
        <is>
          <t>Vérification de la profondeur de la tranchée selon diamètre de pipe et zone</t>
        </is>
      </c>
      <c r="B251" s="52" t="n"/>
      <c r="C251" s="52" t="n"/>
      <c r="D251" s="52" t="n"/>
      <c r="E251" s="52" t="n"/>
      <c r="F251" s="52" t="n"/>
      <c r="G251" s="52" t="n"/>
      <c r="H251" s="50" t="n"/>
      <c r="I251" s="93">
        <f>IF(IFERROR(INDEX('Données Ouverture'!$B$2:$B$501,IF($L$243=0,-1,$L$243))&amp;"","")="C","☒","☐")&amp;"  C"&amp;"      "&amp;IF(IFERROR(INDEX('Données Ouverture'!$B$2:$B$501,IF($L$243=0,-1,$L$243))&amp;"","")="NC","☒","☐")&amp;"  NC"</f>
        <v/>
      </c>
      <c r="J251" s="50" t="n"/>
    </row>
    <row r="252" ht="27" customHeight="1">
      <c r="A252" s="90" t="inlineStr">
        <is>
          <t>Vérification de la largeur de la tranchée</t>
        </is>
      </c>
      <c r="B252" s="52" t="n"/>
      <c r="C252" s="52" t="n"/>
      <c r="D252" s="52" t="n"/>
      <c r="E252" s="52" t="n"/>
      <c r="F252" s="52" t="n"/>
      <c r="G252" s="52" t="n"/>
      <c r="H252" s="50" t="n"/>
      <c r="I252" s="93">
        <f>IF(IFERROR(INDEX('Données Ouverture'!$C$2:$C$501,IF($L$243=0,-1,$L$243))&amp;"","")="C","☒","☐")&amp;"  C"&amp;"      "&amp;IF(IFERROR(INDEX('Données Ouverture'!$C$2:$C$501,IF($L$243=0,-1,$L$243))&amp;"","")="NC","☒","☐")&amp;"  NC"</f>
        <v/>
      </c>
      <c r="J252" s="50" t="n"/>
    </row>
    <row r="253" ht="27" customHeight="1">
      <c r="A253" s="90">
        <f>"Nature du terrain :     "&amp;IF(IFERROR(INDEX('Données Ouverture'!$D$2:$D$501,IF($L$243=0,-1,$L$243))&amp;"","")="Dune de sable","☒","☐")&amp;" Dune de sable"&amp;"      "&amp;IF(IFERROR(INDEX('Données Ouverture'!$D$2:$D$501,IF($L$243=0,-1,$L$243))&amp;"","")="Rocheux","☒","☐")&amp;" Rocheux"&amp;"      "&amp;IF(IFERROR(INDEX('Données Ouverture'!$D$2:$D$501,IF($L$243=0,-1,$L$243))&amp;"","")="semi rocheux","☒","☐")&amp;" semi rocheux"&amp;"      "&amp;IF(IFERROR(INDEX('Données Ouverture'!$D$2:$D$501,IF($L$243=0,-1,$L$243))&amp;"","")="Autres","☒","☐")&amp;" Autres"</f>
        <v/>
      </c>
      <c r="B253" s="52" t="n"/>
      <c r="C253" s="52" t="n"/>
      <c r="D253" s="52" t="n"/>
      <c r="E253" s="52" t="n"/>
      <c r="F253" s="52" t="n"/>
      <c r="G253" s="52" t="n"/>
      <c r="H253" s="52" t="n"/>
      <c r="I253" s="52" t="n"/>
      <c r="J253" s="50" t="n"/>
    </row>
    <row r="254" ht="409.6" customHeight="1">
      <c r="A254" s="94">
        <f>"Remarques : "&amp;IFERROR(INDEX(Registre!$O$2:$O$1999,IF($L$242=0,-1,$L$242))&amp;"","")</f>
        <v/>
      </c>
      <c r="B254" s="52" t="n"/>
      <c r="C254" s="52" t="n"/>
      <c r="D254" s="52" t="n"/>
      <c r="E254" s="52" t="n"/>
      <c r="F254" s="52" t="n"/>
      <c r="G254" s="52" t="n"/>
      <c r="H254" s="52" t="n"/>
      <c r="I254" s="52" t="n"/>
      <c r="J254" s="50" t="n"/>
    </row>
    <row r="255" ht="30" customHeight="1">
      <c r="A255" s="53" t="inlineStr">
        <is>
          <t>Conclusion de l’inspection</t>
        </is>
      </c>
      <c r="B255" s="50" t="n"/>
      <c r="C255" s="51">
        <f>IF(IFERROR(INDEX(Registre!$N$2:$N$1999,IF($L$242=0,-1,$L$242))&amp;"","")="Non applicable","☒","☐")&amp;"  Non applicable"</f>
        <v/>
      </c>
      <c r="D255" s="52" t="n"/>
      <c r="E255" s="52" t="n"/>
      <c r="F255" s="50" t="n"/>
      <c r="G255" s="51">
        <f>IF(IFERROR(INDEX(Registre!$N$2:$N$1999,IF($L$242=0,-1,$L$242))&amp;"","")="Accepté","☒","☐")&amp;"  Accepté"</f>
        <v/>
      </c>
      <c r="H255" s="50" t="n"/>
      <c r="I255" s="51">
        <f>IF(IFERROR(INDEX(Registre!$N$2:$N$1999,IF($L$242=0,-1,$L$242))&amp;"","")="Rejeté","☒","☐")&amp;"  Rejeté"</f>
        <v/>
      </c>
      <c r="J255" s="50" t="n"/>
    </row>
    <row r="256" ht="30" customHeight="1">
      <c r="A256" s="80" t="inlineStr">
        <is>
          <t>APPROBATION</t>
        </is>
      </c>
      <c r="B256" s="56" t="n"/>
      <c r="C256" s="67" t="inlineStr">
        <is>
          <t>C3</t>
        </is>
      </c>
      <c r="D256" s="52" t="n"/>
      <c r="E256" s="52" t="n"/>
      <c r="F256" s="50" t="n"/>
      <c r="G256" s="67" t="inlineStr">
        <is>
          <t>C1</t>
        </is>
      </c>
      <c r="H256" s="56" t="n"/>
      <c r="I256" s="67" t="inlineStr">
        <is>
          <t>CA</t>
        </is>
      </c>
      <c r="J256" s="56" t="n"/>
    </row>
    <row r="257" ht="30" customHeight="1">
      <c r="A257" s="57" t="n"/>
      <c r="B257" s="58" t="n"/>
      <c r="C257" s="67" t="inlineStr">
        <is>
          <t>CST</t>
        </is>
      </c>
      <c r="D257" s="50" t="n"/>
      <c r="E257" s="67" t="inlineStr">
        <is>
          <t>QCI</t>
        </is>
      </c>
      <c r="F257" s="50" t="n"/>
      <c r="G257" s="57" t="n"/>
      <c r="H257" s="58" t="n"/>
      <c r="I257" s="57" t="n"/>
      <c r="J257" s="58" t="n"/>
    </row>
    <row r="258" ht="30" customHeight="1">
      <c r="A258" s="90" t="inlineStr">
        <is>
          <t>Nom</t>
        </is>
      </c>
      <c r="B258" s="50" t="n"/>
      <c r="C258" s="90" t="n"/>
      <c r="D258" s="50" t="n"/>
      <c r="E258" s="90" t="n"/>
      <c r="F258" s="50" t="n"/>
      <c r="G258" s="90" t="n"/>
      <c r="H258" s="50" t="n"/>
      <c r="I258" s="90" t="n"/>
      <c r="J258" s="50" t="n"/>
    </row>
    <row r="259" ht="30" customHeight="1">
      <c r="A259" s="90" t="inlineStr">
        <is>
          <t>Signature</t>
        </is>
      </c>
      <c r="B259" s="50" t="n"/>
      <c r="C259" s="90" t="n"/>
      <c r="D259" s="50" t="n"/>
      <c r="E259" s="90" t="n"/>
      <c r="F259" s="50" t="n"/>
      <c r="G259" s="90" t="n"/>
      <c r="H259" s="50" t="n"/>
      <c r="I259" s="90" t="n"/>
      <c r="J259" s="50" t="n"/>
    </row>
    <row r="260" ht="30" customHeight="1">
      <c r="A260" s="90" t="inlineStr">
        <is>
          <t>Date</t>
        </is>
      </c>
      <c r="B260" s="50" t="n"/>
      <c r="C260" s="90" t="n"/>
      <c r="D260" s="50" t="n"/>
      <c r="E260" s="90" t="n"/>
      <c r="F260" s="50" t="n"/>
      <c r="G260" s="90" t="n"/>
      <c r="H260" s="50" t="n"/>
      <c r="I260" s="90" t="n"/>
      <c r="J260" s="50" t="n"/>
    </row>
    <row r="261" ht="21.75" customHeight="1">
      <c r="A261" s="49" t="n"/>
      <c r="B261" s="56" t="n"/>
      <c r="C261" s="67">
        <f>Paramètres!$C$3</f>
        <v/>
      </c>
      <c r="D261" s="101" t="n"/>
      <c r="E261" s="101" t="n"/>
      <c r="F261" s="101" t="n"/>
      <c r="G261" s="101" t="n"/>
      <c r="H261" s="56" t="n"/>
      <c r="I261" s="55">
        <f>Paramètres!$D$3</f>
        <v/>
      </c>
      <c r="J261" s="50" t="n"/>
      <c r="L261" s="29" t="inlineStr">
        <is>
          <t>Calcul (ne pas modifier) – ligne registre :</t>
        </is>
      </c>
    </row>
    <row r="262" ht="21.75" customHeight="1">
      <c r="A262" s="60" t="n"/>
      <c r="B262" s="61" t="n"/>
      <c r="C262" s="60" t="n"/>
      <c r="H262" s="61" t="n"/>
      <c r="I262" s="55">
        <f>"Date: "&amp;Paramètres!$E$3</f>
        <v/>
      </c>
      <c r="J262" s="50" t="n"/>
      <c r="L262" s="30">
        <f>IFERROR(MATCH($H$268,Registre!$B$2:$B$1999,0),0)</f>
        <v/>
      </c>
    </row>
    <row r="263" ht="21.75" customHeight="1">
      <c r="A263" s="57" t="n"/>
      <c r="B263" s="58" t="n"/>
      <c r="C263" s="57" t="n"/>
      <c r="D263" s="102" t="n"/>
      <c r="E263" s="102" t="n"/>
      <c r="F263" s="102" t="n"/>
      <c r="G263" s="102" t="n"/>
      <c r="H263" s="58" t="n"/>
      <c r="I263" s="55" t="inlineStr">
        <is>
          <t>Page 1/1</t>
        </is>
      </c>
      <c r="J263" s="50" t="n"/>
      <c r="L263" s="30">
        <f>IFERROR(MATCH($H$268,'Données Ouverture'!$A$2:$A$501,0),0)</f>
        <v/>
      </c>
    </row>
    <row r="264" ht="27.95" customHeight="1">
      <c r="A264" s="67" t="inlineStr">
        <is>
          <t>PROCÈS-VERBAL OUVERTURE DE LA TRANCHÉE</t>
        </is>
      </c>
      <c r="B264" s="52" t="n"/>
      <c r="C264" s="52" t="n"/>
      <c r="D264" s="52" t="n"/>
      <c r="E264" s="52" t="n"/>
      <c r="F264" s="52" t="n"/>
      <c r="G264" s="52" t="n"/>
      <c r="H264" s="52" t="n"/>
      <c r="I264" s="52" t="n"/>
      <c r="J264" s="50" t="n"/>
      <c r="L264" s="32">
        <f>IF($H$268="","",IF($L$262=0,"⚠ RFI absent du Registre",IF(INDEX(Registre!$A$2:$A$1999,IF($L$262=0,-1,$L$262))&lt;&gt;"Ouverture de la tranchée","⚠ Ce RFI est de type : "&amp;INDEX(Registre!$A$2:$A$1999,IF($L$262=0,-1,$L$262)),"")))</f>
        <v/>
      </c>
    </row>
    <row r="265" ht="27" customHeight="1">
      <c r="A265" s="90" t="inlineStr">
        <is>
          <t>Ouvrages</t>
        </is>
      </c>
      <c r="B265" s="50" t="n"/>
      <c r="C265" s="80">
        <f>IFERROR(INDEX(Registre!$E$2:$E$1999,IF($L$262=0,-1,$L$262))&amp;"","")</f>
        <v/>
      </c>
      <c r="D265" s="52" t="n"/>
      <c r="E265" s="52" t="n"/>
      <c r="F265" s="52" t="n"/>
      <c r="G265" s="52" t="n"/>
      <c r="H265" s="52" t="n"/>
      <c r="I265" s="52" t="n"/>
      <c r="J265" s="50" t="n"/>
    </row>
    <row r="266" ht="27" customHeight="1">
      <c r="A266" s="90" t="inlineStr">
        <is>
          <t>Plan nº</t>
        </is>
      </c>
      <c r="B266" s="50" t="n"/>
      <c r="C266" s="90">
        <f>IFERROR(INDEX(Registre!$F$2:$F$1999,IF($L$262=0,-1,$L$262))&amp;"","")</f>
        <v/>
      </c>
      <c r="D266" s="52" t="n"/>
      <c r="E266" s="52" t="n"/>
      <c r="F266" s="52" t="n"/>
      <c r="G266" s="52" t="n"/>
      <c r="H266" s="52" t="n"/>
      <c r="I266" s="52" t="n"/>
      <c r="J266" s="50" t="n"/>
      <c r="L266" s="31" t="inlineStr">
        <is>
          <t>◀ Choisissez le RFI dans la case « RFI nº » (liste déroulante)</t>
        </is>
      </c>
    </row>
    <row r="267" ht="27" customHeight="1">
      <c r="A267" s="90" t="inlineStr">
        <is>
          <t>Désignation</t>
        </is>
      </c>
      <c r="B267" s="50" t="n"/>
      <c r="C267" s="90">
        <f>IFERROR(INDEX(Registre!$G$2:$G$1999,IF($L$262=0,-1,$L$262))&amp;"","")</f>
        <v/>
      </c>
      <c r="D267" s="52" t="n"/>
      <c r="E267" s="52" t="n"/>
      <c r="F267" s="52" t="n"/>
      <c r="G267" s="52" t="n"/>
      <c r="H267" s="52" t="n"/>
      <c r="I267" s="52" t="n"/>
      <c r="J267" s="50" t="n"/>
    </row>
    <row r="268" ht="27" customHeight="1">
      <c r="A268" s="90" t="inlineStr">
        <is>
          <t>Rapport nº</t>
        </is>
      </c>
      <c r="B268" s="50" t="n"/>
      <c r="C268" s="90">
        <f>IFERROR(IF(INDEX(Registre!$C$2:$C$1999,IF($L$262=0,-1,$L$262))&amp;""&lt;&gt;"",INDEX(Registre!$C$2:$C$1999,IF($L$262=0,-1,$L$262))&amp;"",TEXT(COUNTIF(Registre!$A$2:INDEX(Registre!$A$2:$A$1999,IF($L$262=0,-1,$L$262)),INDEX(Registre!$A$2:$A$1999,IF($L$262=0,-1,$L$262))),"000")),"")</f>
        <v/>
      </c>
      <c r="D268" s="50" t="n"/>
      <c r="E268" s="91" t="inlineStr">
        <is>
          <t>RFI nº</t>
        </is>
      </c>
      <c r="F268" s="52" t="n"/>
      <c r="G268" s="50" t="n"/>
      <c r="H268" s="82">
        <f>IFERROR(INDEX('Impression groupée'!$B$4:$B$103,MATCH("Ouverture de la tranchée|14",'Impression groupée'!$E$4:$E$103,0)),"")</f>
        <v/>
      </c>
      <c r="I268" s="52" t="n"/>
      <c r="J268" s="50" t="n"/>
    </row>
    <row r="269" ht="27" customHeight="1">
      <c r="A269" s="80">
        <f>"Tronçon n° : "&amp;IFERROR(INDEX(Registre!$H$2:$H$1999,IF($L$262=0,-1,$L$262))&amp;"","")&amp;"   du "&amp;IF(IFERROR(INDEX(Registre!$I$2:$I$1999,IF($L$262=0,-1,$L$262))&amp;"","")&lt;&gt;"","Joint N° "&amp;IFERROR(INDEX(Registre!$I$2:$I$1999,IF($L$262=0,-1,$L$262))&amp;"","")&amp;"  ","")&amp;"PK "&amp;IFERROR(INDEX(Registre!$K$2:$K$1999,IF($L$262=0,-1,$L$262))&amp;"","")&amp;IF(OR(IFERROR(INDEX(Registre!$L$2:$L$1999,IF($L$262=0,-1,$L$262))&amp;"","")&lt;&gt;"",IFERROR(INDEX(Registre!$J$2:$J$1999,IF($L$262=0,-1,$L$262))&amp;"","")&lt;&gt;""),"   au "&amp;IF(IFERROR(INDEX(Registre!$J$2:$J$1999,IF($L$262=0,-1,$L$262))&amp;"","")&lt;&gt;"","Joint N° "&amp;IFERROR(INDEX(Registre!$J$2:$J$1999,IF($L$262=0,-1,$L$262))&amp;"","")&amp;"  ","")&amp;IF(IFERROR(INDEX(Registre!$L$2:$L$1999,IF($L$262=0,-1,$L$262))&amp;"","")&lt;&gt;"","PK "&amp;IFERROR(INDEX(Registre!$L$2:$L$1999,IF($L$262=0,-1,$L$262))&amp;"",""),""),"")</f>
        <v/>
      </c>
      <c r="B269" s="52" t="n"/>
      <c r="C269" s="52" t="n"/>
      <c r="D269" s="52" t="n"/>
      <c r="E269" s="52" t="n"/>
      <c r="F269" s="52" t="n"/>
      <c r="G269" s="52" t="n"/>
      <c r="H269" s="50" t="n"/>
      <c r="I269" s="90">
        <f>IF(IFERROR(INDEX(Registre!$M$2:$M$1999,IF($L$262=0,-1,$L$262))&amp;"","")="","Long :","Long : "&amp;IFERROR(INDEX(Registre!$M$2:$M$1999,IF($L$262=0,-1,$L$262))&amp;"","")&amp;" ml")</f>
        <v/>
      </c>
      <c r="J269" s="50" t="n"/>
    </row>
    <row r="270" ht="27" customHeight="1">
      <c r="A270" s="92" t="inlineStr">
        <is>
          <t>Inspection</t>
        </is>
      </c>
      <c r="B270" s="52" t="n"/>
      <c r="C270" s="52" t="n"/>
      <c r="D270" s="52" t="n"/>
      <c r="E270" s="52" t="n"/>
      <c r="F270" s="52" t="n"/>
      <c r="G270" s="52" t="n"/>
      <c r="H270" s="50" t="n"/>
      <c r="I270" s="80" t="inlineStr">
        <is>
          <t>jugement</t>
        </is>
      </c>
      <c r="J270" s="50" t="n"/>
    </row>
    <row r="271" ht="27" customHeight="1">
      <c r="A271" s="90" t="inlineStr">
        <is>
          <t>Vérification de la profondeur de la tranchée selon diamètre de pipe et zone</t>
        </is>
      </c>
      <c r="B271" s="52" t="n"/>
      <c r="C271" s="52" t="n"/>
      <c r="D271" s="52" t="n"/>
      <c r="E271" s="52" t="n"/>
      <c r="F271" s="52" t="n"/>
      <c r="G271" s="52" t="n"/>
      <c r="H271" s="50" t="n"/>
      <c r="I271" s="93">
        <f>IF(IFERROR(INDEX('Données Ouverture'!$B$2:$B$501,IF($L$263=0,-1,$L$263))&amp;"","")="C","☒","☐")&amp;"  C"&amp;"      "&amp;IF(IFERROR(INDEX('Données Ouverture'!$B$2:$B$501,IF($L$263=0,-1,$L$263))&amp;"","")="NC","☒","☐")&amp;"  NC"</f>
        <v/>
      </c>
      <c r="J271" s="50" t="n"/>
    </row>
    <row r="272" ht="27" customHeight="1">
      <c r="A272" s="90" t="inlineStr">
        <is>
          <t>Vérification de la largeur de la tranchée</t>
        </is>
      </c>
      <c r="B272" s="52" t="n"/>
      <c r="C272" s="52" t="n"/>
      <c r="D272" s="52" t="n"/>
      <c r="E272" s="52" t="n"/>
      <c r="F272" s="52" t="n"/>
      <c r="G272" s="52" t="n"/>
      <c r="H272" s="50" t="n"/>
      <c r="I272" s="93">
        <f>IF(IFERROR(INDEX('Données Ouverture'!$C$2:$C$501,IF($L$263=0,-1,$L$263))&amp;"","")="C","☒","☐")&amp;"  C"&amp;"      "&amp;IF(IFERROR(INDEX('Données Ouverture'!$C$2:$C$501,IF($L$263=0,-1,$L$263))&amp;"","")="NC","☒","☐")&amp;"  NC"</f>
        <v/>
      </c>
      <c r="J272" s="50" t="n"/>
    </row>
    <row r="273" ht="27" customHeight="1">
      <c r="A273" s="90">
        <f>"Nature du terrain :     "&amp;IF(IFERROR(INDEX('Données Ouverture'!$D$2:$D$501,IF($L$263=0,-1,$L$263))&amp;"","")="Dune de sable","☒","☐")&amp;" Dune de sable"&amp;"      "&amp;IF(IFERROR(INDEX('Données Ouverture'!$D$2:$D$501,IF($L$263=0,-1,$L$263))&amp;"","")="Rocheux","☒","☐")&amp;" Rocheux"&amp;"      "&amp;IF(IFERROR(INDEX('Données Ouverture'!$D$2:$D$501,IF($L$263=0,-1,$L$263))&amp;"","")="semi rocheux","☒","☐")&amp;" semi rocheux"&amp;"      "&amp;IF(IFERROR(INDEX('Données Ouverture'!$D$2:$D$501,IF($L$263=0,-1,$L$263))&amp;"","")="Autres","☒","☐")&amp;" Autres"</f>
        <v/>
      </c>
      <c r="B273" s="52" t="n"/>
      <c r="C273" s="52" t="n"/>
      <c r="D273" s="52" t="n"/>
      <c r="E273" s="52" t="n"/>
      <c r="F273" s="52" t="n"/>
      <c r="G273" s="52" t="n"/>
      <c r="H273" s="52" t="n"/>
      <c r="I273" s="52" t="n"/>
      <c r="J273" s="50" t="n"/>
    </row>
    <row r="274" ht="409.6" customHeight="1">
      <c r="A274" s="94">
        <f>"Remarques : "&amp;IFERROR(INDEX(Registre!$O$2:$O$1999,IF($L$262=0,-1,$L$262))&amp;"","")</f>
        <v/>
      </c>
      <c r="B274" s="52" t="n"/>
      <c r="C274" s="52" t="n"/>
      <c r="D274" s="52" t="n"/>
      <c r="E274" s="52" t="n"/>
      <c r="F274" s="52" t="n"/>
      <c r="G274" s="52" t="n"/>
      <c r="H274" s="52" t="n"/>
      <c r="I274" s="52" t="n"/>
      <c r="J274" s="50" t="n"/>
    </row>
    <row r="275" ht="30" customHeight="1">
      <c r="A275" s="53" t="inlineStr">
        <is>
          <t>Conclusion de l’inspection</t>
        </is>
      </c>
      <c r="B275" s="50" t="n"/>
      <c r="C275" s="51">
        <f>IF(IFERROR(INDEX(Registre!$N$2:$N$1999,IF($L$262=0,-1,$L$262))&amp;"","")="Non applicable","☒","☐")&amp;"  Non applicable"</f>
        <v/>
      </c>
      <c r="D275" s="52" t="n"/>
      <c r="E275" s="52" t="n"/>
      <c r="F275" s="50" t="n"/>
      <c r="G275" s="51">
        <f>IF(IFERROR(INDEX(Registre!$N$2:$N$1999,IF($L$262=0,-1,$L$262))&amp;"","")="Accepté","☒","☐")&amp;"  Accepté"</f>
        <v/>
      </c>
      <c r="H275" s="50" t="n"/>
      <c r="I275" s="51">
        <f>IF(IFERROR(INDEX(Registre!$N$2:$N$1999,IF($L$262=0,-1,$L$262))&amp;"","")="Rejeté","☒","☐")&amp;"  Rejeté"</f>
        <v/>
      </c>
      <c r="J275" s="50" t="n"/>
    </row>
    <row r="276" ht="30" customHeight="1">
      <c r="A276" s="80" t="inlineStr">
        <is>
          <t>APPROBATION</t>
        </is>
      </c>
      <c r="B276" s="56" t="n"/>
      <c r="C276" s="67" t="inlineStr">
        <is>
          <t>C3</t>
        </is>
      </c>
      <c r="D276" s="52" t="n"/>
      <c r="E276" s="52" t="n"/>
      <c r="F276" s="50" t="n"/>
      <c r="G276" s="67" t="inlineStr">
        <is>
          <t>C1</t>
        </is>
      </c>
      <c r="H276" s="56" t="n"/>
      <c r="I276" s="67" t="inlineStr">
        <is>
          <t>CA</t>
        </is>
      </c>
      <c r="J276" s="56" t="n"/>
    </row>
    <row r="277" ht="30" customHeight="1">
      <c r="A277" s="57" t="n"/>
      <c r="B277" s="58" t="n"/>
      <c r="C277" s="67" t="inlineStr">
        <is>
          <t>CST</t>
        </is>
      </c>
      <c r="D277" s="50" t="n"/>
      <c r="E277" s="67" t="inlineStr">
        <is>
          <t>QCI</t>
        </is>
      </c>
      <c r="F277" s="50" t="n"/>
      <c r="G277" s="57" t="n"/>
      <c r="H277" s="58" t="n"/>
      <c r="I277" s="57" t="n"/>
      <c r="J277" s="58" t="n"/>
    </row>
    <row r="278" ht="30" customHeight="1">
      <c r="A278" s="90" t="inlineStr">
        <is>
          <t>Nom</t>
        </is>
      </c>
      <c r="B278" s="50" t="n"/>
      <c r="C278" s="90" t="n"/>
      <c r="D278" s="50" t="n"/>
      <c r="E278" s="90" t="n"/>
      <c r="F278" s="50" t="n"/>
      <c r="G278" s="90" t="n"/>
      <c r="H278" s="50" t="n"/>
      <c r="I278" s="90" t="n"/>
      <c r="J278" s="50" t="n"/>
    </row>
    <row r="279" ht="30" customHeight="1">
      <c r="A279" s="90" t="inlineStr">
        <is>
          <t>Signature</t>
        </is>
      </c>
      <c r="B279" s="50" t="n"/>
      <c r="C279" s="90" t="n"/>
      <c r="D279" s="50" t="n"/>
      <c r="E279" s="90" t="n"/>
      <c r="F279" s="50" t="n"/>
      <c r="G279" s="90" t="n"/>
      <c r="H279" s="50" t="n"/>
      <c r="I279" s="90" t="n"/>
      <c r="J279" s="50" t="n"/>
    </row>
    <row r="280" ht="30" customHeight="1">
      <c r="A280" s="90" t="inlineStr">
        <is>
          <t>Date</t>
        </is>
      </c>
      <c r="B280" s="50" t="n"/>
      <c r="C280" s="90" t="n"/>
      <c r="D280" s="50" t="n"/>
      <c r="E280" s="90" t="n"/>
      <c r="F280" s="50" t="n"/>
      <c r="G280" s="90" t="n"/>
      <c r="H280" s="50" t="n"/>
      <c r="I280" s="90" t="n"/>
      <c r="J280" s="50" t="n"/>
    </row>
    <row r="281" ht="21.75" customHeight="1">
      <c r="A281" s="49" t="n"/>
      <c r="B281" s="56" t="n"/>
      <c r="C281" s="67">
        <f>Paramètres!$C$3</f>
        <v/>
      </c>
      <c r="D281" s="101" t="n"/>
      <c r="E281" s="101" t="n"/>
      <c r="F281" s="101" t="n"/>
      <c r="G281" s="101" t="n"/>
      <c r="H281" s="56" t="n"/>
      <c r="I281" s="55">
        <f>Paramètres!$D$3</f>
        <v/>
      </c>
      <c r="J281" s="50" t="n"/>
      <c r="L281" s="29" t="inlineStr">
        <is>
          <t>Calcul (ne pas modifier) – ligne registre :</t>
        </is>
      </c>
    </row>
    <row r="282" ht="21.75" customHeight="1">
      <c r="A282" s="60" t="n"/>
      <c r="B282" s="61" t="n"/>
      <c r="C282" s="60" t="n"/>
      <c r="H282" s="61" t="n"/>
      <c r="I282" s="55">
        <f>"Date: "&amp;Paramètres!$E$3</f>
        <v/>
      </c>
      <c r="J282" s="50" t="n"/>
      <c r="L282" s="30">
        <f>IFERROR(MATCH($H$288,Registre!$B$2:$B$1999,0),0)</f>
        <v/>
      </c>
    </row>
    <row r="283" ht="21.75" customHeight="1">
      <c r="A283" s="57" t="n"/>
      <c r="B283" s="58" t="n"/>
      <c r="C283" s="57" t="n"/>
      <c r="D283" s="102" t="n"/>
      <c r="E283" s="102" t="n"/>
      <c r="F283" s="102" t="n"/>
      <c r="G283" s="102" t="n"/>
      <c r="H283" s="58" t="n"/>
      <c r="I283" s="55" t="inlineStr">
        <is>
          <t>Page 1/1</t>
        </is>
      </c>
      <c r="J283" s="50" t="n"/>
      <c r="L283" s="30">
        <f>IFERROR(MATCH($H$288,'Données Ouverture'!$A$2:$A$501,0),0)</f>
        <v/>
      </c>
    </row>
    <row r="284" ht="27.95" customHeight="1">
      <c r="A284" s="67" t="inlineStr">
        <is>
          <t>PROCÈS-VERBAL OUVERTURE DE LA TRANCHÉE</t>
        </is>
      </c>
      <c r="B284" s="52" t="n"/>
      <c r="C284" s="52" t="n"/>
      <c r="D284" s="52" t="n"/>
      <c r="E284" s="52" t="n"/>
      <c r="F284" s="52" t="n"/>
      <c r="G284" s="52" t="n"/>
      <c r="H284" s="52" t="n"/>
      <c r="I284" s="52" t="n"/>
      <c r="J284" s="50" t="n"/>
      <c r="L284" s="32">
        <f>IF($H$288="","",IF($L$282=0,"⚠ RFI absent du Registre",IF(INDEX(Registre!$A$2:$A$1999,IF($L$282=0,-1,$L$282))&lt;&gt;"Ouverture de la tranchée","⚠ Ce RFI est de type : "&amp;INDEX(Registre!$A$2:$A$1999,IF($L$282=0,-1,$L$282)),"")))</f>
        <v/>
      </c>
    </row>
    <row r="285" ht="27" customHeight="1">
      <c r="A285" s="90" t="inlineStr">
        <is>
          <t>Ouvrages</t>
        </is>
      </c>
      <c r="B285" s="50" t="n"/>
      <c r="C285" s="80">
        <f>IFERROR(INDEX(Registre!$E$2:$E$1999,IF($L$282=0,-1,$L$282))&amp;"","")</f>
        <v/>
      </c>
      <c r="D285" s="52" t="n"/>
      <c r="E285" s="52" t="n"/>
      <c r="F285" s="52" t="n"/>
      <c r="G285" s="52" t="n"/>
      <c r="H285" s="52" t="n"/>
      <c r="I285" s="52" t="n"/>
      <c r="J285" s="50" t="n"/>
    </row>
    <row r="286" ht="27" customHeight="1">
      <c r="A286" s="90" t="inlineStr">
        <is>
          <t>Plan nº</t>
        </is>
      </c>
      <c r="B286" s="50" t="n"/>
      <c r="C286" s="90">
        <f>IFERROR(INDEX(Registre!$F$2:$F$1999,IF($L$282=0,-1,$L$282))&amp;"","")</f>
        <v/>
      </c>
      <c r="D286" s="52" t="n"/>
      <c r="E286" s="52" t="n"/>
      <c r="F286" s="52" t="n"/>
      <c r="G286" s="52" t="n"/>
      <c r="H286" s="52" t="n"/>
      <c r="I286" s="52" t="n"/>
      <c r="J286" s="50" t="n"/>
      <c r="L286" s="31" t="inlineStr">
        <is>
          <t>◀ Choisissez le RFI dans la case « RFI nº » (liste déroulante)</t>
        </is>
      </c>
    </row>
    <row r="287" ht="27" customHeight="1">
      <c r="A287" s="90" t="inlineStr">
        <is>
          <t>Désignation</t>
        </is>
      </c>
      <c r="B287" s="50" t="n"/>
      <c r="C287" s="90">
        <f>IFERROR(INDEX(Registre!$G$2:$G$1999,IF($L$282=0,-1,$L$282))&amp;"","")</f>
        <v/>
      </c>
      <c r="D287" s="52" t="n"/>
      <c r="E287" s="52" t="n"/>
      <c r="F287" s="52" t="n"/>
      <c r="G287" s="52" t="n"/>
      <c r="H287" s="52" t="n"/>
      <c r="I287" s="52" t="n"/>
      <c r="J287" s="50" t="n"/>
    </row>
    <row r="288" ht="27" customHeight="1">
      <c r="A288" s="90" t="inlineStr">
        <is>
          <t>Rapport nº</t>
        </is>
      </c>
      <c r="B288" s="50" t="n"/>
      <c r="C288" s="90">
        <f>IFERROR(IF(INDEX(Registre!$C$2:$C$1999,IF($L$282=0,-1,$L$282))&amp;""&lt;&gt;"",INDEX(Registre!$C$2:$C$1999,IF($L$282=0,-1,$L$282))&amp;"",TEXT(COUNTIF(Registre!$A$2:INDEX(Registre!$A$2:$A$1999,IF($L$282=0,-1,$L$282)),INDEX(Registre!$A$2:$A$1999,IF($L$282=0,-1,$L$282))),"000")),"")</f>
        <v/>
      </c>
      <c r="D288" s="50" t="n"/>
      <c r="E288" s="91" t="inlineStr">
        <is>
          <t>RFI nº</t>
        </is>
      </c>
      <c r="F288" s="52" t="n"/>
      <c r="G288" s="50" t="n"/>
      <c r="H288" s="82">
        <f>IFERROR(INDEX('Impression groupée'!$B$4:$B$103,MATCH("Ouverture de la tranchée|15",'Impression groupée'!$E$4:$E$103,0)),"")</f>
        <v/>
      </c>
      <c r="I288" s="52" t="n"/>
      <c r="J288" s="50" t="n"/>
    </row>
    <row r="289" ht="27" customHeight="1">
      <c r="A289" s="80">
        <f>"Tronçon n° : "&amp;IFERROR(INDEX(Registre!$H$2:$H$1999,IF($L$282=0,-1,$L$282))&amp;"","")&amp;"   du "&amp;IF(IFERROR(INDEX(Registre!$I$2:$I$1999,IF($L$282=0,-1,$L$282))&amp;"","")&lt;&gt;"","Joint N° "&amp;IFERROR(INDEX(Registre!$I$2:$I$1999,IF($L$282=0,-1,$L$282))&amp;"","")&amp;"  ","")&amp;"PK "&amp;IFERROR(INDEX(Registre!$K$2:$K$1999,IF($L$282=0,-1,$L$282))&amp;"","")&amp;IF(OR(IFERROR(INDEX(Registre!$L$2:$L$1999,IF($L$282=0,-1,$L$282))&amp;"","")&lt;&gt;"",IFERROR(INDEX(Registre!$J$2:$J$1999,IF($L$282=0,-1,$L$282))&amp;"","")&lt;&gt;""),"   au "&amp;IF(IFERROR(INDEX(Registre!$J$2:$J$1999,IF($L$282=0,-1,$L$282))&amp;"","")&lt;&gt;"","Joint N° "&amp;IFERROR(INDEX(Registre!$J$2:$J$1999,IF($L$282=0,-1,$L$282))&amp;"","")&amp;"  ","")&amp;IF(IFERROR(INDEX(Registre!$L$2:$L$1999,IF($L$282=0,-1,$L$282))&amp;"","")&lt;&gt;"","PK "&amp;IFERROR(INDEX(Registre!$L$2:$L$1999,IF($L$282=0,-1,$L$282))&amp;"",""),""),"")</f>
        <v/>
      </c>
      <c r="B289" s="52" t="n"/>
      <c r="C289" s="52" t="n"/>
      <c r="D289" s="52" t="n"/>
      <c r="E289" s="52" t="n"/>
      <c r="F289" s="52" t="n"/>
      <c r="G289" s="52" t="n"/>
      <c r="H289" s="50" t="n"/>
      <c r="I289" s="90">
        <f>IF(IFERROR(INDEX(Registre!$M$2:$M$1999,IF($L$282=0,-1,$L$282))&amp;"","")="","Long :","Long : "&amp;IFERROR(INDEX(Registre!$M$2:$M$1999,IF($L$282=0,-1,$L$282))&amp;"","")&amp;" ml")</f>
        <v/>
      </c>
      <c r="J289" s="50" t="n"/>
    </row>
    <row r="290" ht="27" customHeight="1">
      <c r="A290" s="92" t="inlineStr">
        <is>
          <t>Inspection</t>
        </is>
      </c>
      <c r="B290" s="52" t="n"/>
      <c r="C290" s="52" t="n"/>
      <c r="D290" s="52" t="n"/>
      <c r="E290" s="52" t="n"/>
      <c r="F290" s="52" t="n"/>
      <c r="G290" s="52" t="n"/>
      <c r="H290" s="50" t="n"/>
      <c r="I290" s="80" t="inlineStr">
        <is>
          <t>jugement</t>
        </is>
      </c>
      <c r="J290" s="50" t="n"/>
    </row>
    <row r="291" ht="27" customHeight="1">
      <c r="A291" s="90" t="inlineStr">
        <is>
          <t>Vérification de la profondeur de la tranchée selon diamètre de pipe et zone</t>
        </is>
      </c>
      <c r="B291" s="52" t="n"/>
      <c r="C291" s="52" t="n"/>
      <c r="D291" s="52" t="n"/>
      <c r="E291" s="52" t="n"/>
      <c r="F291" s="52" t="n"/>
      <c r="G291" s="52" t="n"/>
      <c r="H291" s="50" t="n"/>
      <c r="I291" s="93">
        <f>IF(IFERROR(INDEX('Données Ouverture'!$B$2:$B$501,IF($L$283=0,-1,$L$283))&amp;"","")="C","☒","☐")&amp;"  C"&amp;"      "&amp;IF(IFERROR(INDEX('Données Ouverture'!$B$2:$B$501,IF($L$283=0,-1,$L$283))&amp;"","")="NC","☒","☐")&amp;"  NC"</f>
        <v/>
      </c>
      <c r="J291" s="50" t="n"/>
    </row>
    <row r="292" ht="27" customHeight="1">
      <c r="A292" s="90" t="inlineStr">
        <is>
          <t>Vérification de la largeur de la tranchée</t>
        </is>
      </c>
      <c r="B292" s="52" t="n"/>
      <c r="C292" s="52" t="n"/>
      <c r="D292" s="52" t="n"/>
      <c r="E292" s="52" t="n"/>
      <c r="F292" s="52" t="n"/>
      <c r="G292" s="52" t="n"/>
      <c r="H292" s="50" t="n"/>
      <c r="I292" s="93">
        <f>IF(IFERROR(INDEX('Données Ouverture'!$C$2:$C$501,IF($L$283=0,-1,$L$283))&amp;"","")="C","☒","☐")&amp;"  C"&amp;"      "&amp;IF(IFERROR(INDEX('Données Ouverture'!$C$2:$C$501,IF($L$283=0,-1,$L$283))&amp;"","")="NC","☒","☐")&amp;"  NC"</f>
        <v/>
      </c>
      <c r="J292" s="50" t="n"/>
    </row>
    <row r="293" ht="27" customHeight="1">
      <c r="A293" s="90">
        <f>"Nature du terrain :     "&amp;IF(IFERROR(INDEX('Données Ouverture'!$D$2:$D$501,IF($L$283=0,-1,$L$283))&amp;"","")="Dune de sable","☒","☐")&amp;" Dune de sable"&amp;"      "&amp;IF(IFERROR(INDEX('Données Ouverture'!$D$2:$D$501,IF($L$283=0,-1,$L$283))&amp;"","")="Rocheux","☒","☐")&amp;" Rocheux"&amp;"      "&amp;IF(IFERROR(INDEX('Données Ouverture'!$D$2:$D$501,IF($L$283=0,-1,$L$283))&amp;"","")="semi rocheux","☒","☐")&amp;" semi rocheux"&amp;"      "&amp;IF(IFERROR(INDEX('Données Ouverture'!$D$2:$D$501,IF($L$283=0,-1,$L$283))&amp;"","")="Autres","☒","☐")&amp;" Autres"</f>
        <v/>
      </c>
      <c r="B293" s="52" t="n"/>
      <c r="C293" s="52" t="n"/>
      <c r="D293" s="52" t="n"/>
      <c r="E293" s="52" t="n"/>
      <c r="F293" s="52" t="n"/>
      <c r="G293" s="52" t="n"/>
      <c r="H293" s="52" t="n"/>
      <c r="I293" s="52" t="n"/>
      <c r="J293" s="50" t="n"/>
    </row>
    <row r="294" ht="409.6" customHeight="1">
      <c r="A294" s="94">
        <f>"Remarques : "&amp;IFERROR(INDEX(Registre!$O$2:$O$1999,IF($L$282=0,-1,$L$282))&amp;"","")</f>
        <v/>
      </c>
      <c r="B294" s="52" t="n"/>
      <c r="C294" s="52" t="n"/>
      <c r="D294" s="52" t="n"/>
      <c r="E294" s="52" t="n"/>
      <c r="F294" s="52" t="n"/>
      <c r="G294" s="52" t="n"/>
      <c r="H294" s="52" t="n"/>
      <c r="I294" s="52" t="n"/>
      <c r="J294" s="50" t="n"/>
    </row>
    <row r="295" ht="30" customHeight="1">
      <c r="A295" s="53" t="inlineStr">
        <is>
          <t>Conclusion de l’inspection</t>
        </is>
      </c>
      <c r="B295" s="50" t="n"/>
      <c r="C295" s="51">
        <f>IF(IFERROR(INDEX(Registre!$N$2:$N$1999,IF($L$282=0,-1,$L$282))&amp;"","")="Non applicable","☒","☐")&amp;"  Non applicable"</f>
        <v/>
      </c>
      <c r="D295" s="52" t="n"/>
      <c r="E295" s="52" t="n"/>
      <c r="F295" s="50" t="n"/>
      <c r="G295" s="51">
        <f>IF(IFERROR(INDEX(Registre!$N$2:$N$1999,IF($L$282=0,-1,$L$282))&amp;"","")="Accepté","☒","☐")&amp;"  Accepté"</f>
        <v/>
      </c>
      <c r="H295" s="50" t="n"/>
      <c r="I295" s="51">
        <f>IF(IFERROR(INDEX(Registre!$N$2:$N$1999,IF($L$282=0,-1,$L$282))&amp;"","")="Rejeté","☒","☐")&amp;"  Rejeté"</f>
        <v/>
      </c>
      <c r="J295" s="50" t="n"/>
    </row>
    <row r="296" ht="30" customHeight="1">
      <c r="A296" s="80" t="inlineStr">
        <is>
          <t>APPROBATION</t>
        </is>
      </c>
      <c r="B296" s="56" t="n"/>
      <c r="C296" s="67" t="inlineStr">
        <is>
          <t>C3</t>
        </is>
      </c>
      <c r="D296" s="52" t="n"/>
      <c r="E296" s="52" t="n"/>
      <c r="F296" s="50" t="n"/>
      <c r="G296" s="67" t="inlineStr">
        <is>
          <t>C1</t>
        </is>
      </c>
      <c r="H296" s="56" t="n"/>
      <c r="I296" s="67" t="inlineStr">
        <is>
          <t>CA</t>
        </is>
      </c>
      <c r="J296" s="56" t="n"/>
    </row>
    <row r="297" ht="30" customHeight="1">
      <c r="A297" s="57" t="n"/>
      <c r="B297" s="58" t="n"/>
      <c r="C297" s="67" t="inlineStr">
        <is>
          <t>CST</t>
        </is>
      </c>
      <c r="D297" s="50" t="n"/>
      <c r="E297" s="67" t="inlineStr">
        <is>
          <t>QCI</t>
        </is>
      </c>
      <c r="F297" s="50" t="n"/>
      <c r="G297" s="57" t="n"/>
      <c r="H297" s="58" t="n"/>
      <c r="I297" s="57" t="n"/>
      <c r="J297" s="58" t="n"/>
    </row>
    <row r="298" ht="30" customHeight="1">
      <c r="A298" s="90" t="inlineStr">
        <is>
          <t>Nom</t>
        </is>
      </c>
      <c r="B298" s="50" t="n"/>
      <c r="C298" s="90" t="n"/>
      <c r="D298" s="50" t="n"/>
      <c r="E298" s="90" t="n"/>
      <c r="F298" s="50" t="n"/>
      <c r="G298" s="90" t="n"/>
      <c r="H298" s="50" t="n"/>
      <c r="I298" s="90" t="n"/>
      <c r="J298" s="50" t="n"/>
    </row>
    <row r="299" ht="30" customHeight="1">
      <c r="A299" s="90" t="inlineStr">
        <is>
          <t>Signature</t>
        </is>
      </c>
      <c r="B299" s="50" t="n"/>
      <c r="C299" s="90" t="n"/>
      <c r="D299" s="50" t="n"/>
      <c r="E299" s="90" t="n"/>
      <c r="F299" s="50" t="n"/>
      <c r="G299" s="90" t="n"/>
      <c r="H299" s="50" t="n"/>
      <c r="I299" s="90" t="n"/>
      <c r="J299" s="50" t="n"/>
    </row>
    <row r="300" ht="30" customHeight="1">
      <c r="A300" s="90" t="inlineStr">
        <is>
          <t>Date</t>
        </is>
      </c>
      <c r="B300" s="50" t="n"/>
      <c r="C300" s="90" t="n"/>
      <c r="D300" s="50" t="n"/>
      <c r="E300" s="90" t="n"/>
      <c r="F300" s="50" t="n"/>
      <c r="G300" s="90" t="n"/>
      <c r="H300" s="50" t="n"/>
      <c r="I300" s="90" t="n"/>
      <c r="J300" s="50" t="n"/>
    </row>
    <row r="301" ht="21.75" customHeight="1">
      <c r="A301" s="49" t="n"/>
      <c r="B301" s="56" t="n"/>
      <c r="C301" s="67">
        <f>Paramètres!$C$3</f>
        <v/>
      </c>
      <c r="D301" s="101" t="n"/>
      <c r="E301" s="101" t="n"/>
      <c r="F301" s="101" t="n"/>
      <c r="G301" s="101" t="n"/>
      <c r="H301" s="56" t="n"/>
      <c r="I301" s="55">
        <f>Paramètres!$D$3</f>
        <v/>
      </c>
      <c r="J301" s="50" t="n"/>
      <c r="L301" s="29" t="inlineStr">
        <is>
          <t>Calcul (ne pas modifier) – ligne registre :</t>
        </is>
      </c>
    </row>
    <row r="302" ht="21.75" customHeight="1">
      <c r="A302" s="60" t="n"/>
      <c r="B302" s="61" t="n"/>
      <c r="C302" s="60" t="n"/>
      <c r="H302" s="61" t="n"/>
      <c r="I302" s="55">
        <f>"Date: "&amp;Paramètres!$E$3</f>
        <v/>
      </c>
      <c r="J302" s="50" t="n"/>
      <c r="L302" s="30">
        <f>IFERROR(MATCH($H$308,Registre!$B$2:$B$1999,0),0)</f>
        <v/>
      </c>
    </row>
    <row r="303" ht="21.75" customHeight="1">
      <c r="A303" s="57" t="n"/>
      <c r="B303" s="58" t="n"/>
      <c r="C303" s="57" t="n"/>
      <c r="D303" s="102" t="n"/>
      <c r="E303" s="102" t="n"/>
      <c r="F303" s="102" t="n"/>
      <c r="G303" s="102" t="n"/>
      <c r="H303" s="58" t="n"/>
      <c r="I303" s="55" t="inlineStr">
        <is>
          <t>Page 1/1</t>
        </is>
      </c>
      <c r="J303" s="50" t="n"/>
      <c r="L303" s="30">
        <f>IFERROR(MATCH($H$308,'Données Ouverture'!$A$2:$A$501,0),0)</f>
        <v/>
      </c>
    </row>
    <row r="304" ht="27.95" customHeight="1">
      <c r="A304" s="67" t="inlineStr">
        <is>
          <t>PROCÈS-VERBAL OUVERTURE DE LA TRANCHÉE</t>
        </is>
      </c>
      <c r="B304" s="52" t="n"/>
      <c r="C304" s="52" t="n"/>
      <c r="D304" s="52" t="n"/>
      <c r="E304" s="52" t="n"/>
      <c r="F304" s="52" t="n"/>
      <c r="G304" s="52" t="n"/>
      <c r="H304" s="52" t="n"/>
      <c r="I304" s="52" t="n"/>
      <c r="J304" s="50" t="n"/>
      <c r="L304" s="32">
        <f>IF($H$308="","",IF($L$302=0,"⚠ RFI absent du Registre",IF(INDEX(Registre!$A$2:$A$1999,IF($L$302=0,-1,$L$302))&lt;&gt;"Ouverture de la tranchée","⚠ Ce RFI est de type : "&amp;INDEX(Registre!$A$2:$A$1999,IF($L$302=0,-1,$L$302)),"")))</f>
        <v/>
      </c>
    </row>
    <row r="305" ht="27" customHeight="1">
      <c r="A305" s="90" t="inlineStr">
        <is>
          <t>Ouvrages</t>
        </is>
      </c>
      <c r="B305" s="50" t="n"/>
      <c r="C305" s="80">
        <f>IFERROR(INDEX(Registre!$E$2:$E$1999,IF($L$302=0,-1,$L$302))&amp;"","")</f>
        <v/>
      </c>
      <c r="D305" s="52" t="n"/>
      <c r="E305" s="52" t="n"/>
      <c r="F305" s="52" t="n"/>
      <c r="G305" s="52" t="n"/>
      <c r="H305" s="52" t="n"/>
      <c r="I305" s="52" t="n"/>
      <c r="J305" s="50" t="n"/>
    </row>
    <row r="306" ht="27" customHeight="1">
      <c r="A306" s="90" t="inlineStr">
        <is>
          <t>Plan nº</t>
        </is>
      </c>
      <c r="B306" s="50" t="n"/>
      <c r="C306" s="90">
        <f>IFERROR(INDEX(Registre!$F$2:$F$1999,IF($L$302=0,-1,$L$302))&amp;"","")</f>
        <v/>
      </c>
      <c r="D306" s="52" t="n"/>
      <c r="E306" s="52" t="n"/>
      <c r="F306" s="52" t="n"/>
      <c r="G306" s="52" t="n"/>
      <c r="H306" s="52" t="n"/>
      <c r="I306" s="52" t="n"/>
      <c r="J306" s="50" t="n"/>
      <c r="L306" s="31" t="inlineStr">
        <is>
          <t>◀ Choisissez le RFI dans la case « RFI nº » (liste déroulante)</t>
        </is>
      </c>
    </row>
    <row r="307" ht="27" customHeight="1">
      <c r="A307" s="90" t="inlineStr">
        <is>
          <t>Désignation</t>
        </is>
      </c>
      <c r="B307" s="50" t="n"/>
      <c r="C307" s="90">
        <f>IFERROR(INDEX(Registre!$G$2:$G$1999,IF($L$302=0,-1,$L$302))&amp;"","")</f>
        <v/>
      </c>
      <c r="D307" s="52" t="n"/>
      <c r="E307" s="52" t="n"/>
      <c r="F307" s="52" t="n"/>
      <c r="G307" s="52" t="n"/>
      <c r="H307" s="52" t="n"/>
      <c r="I307" s="52" t="n"/>
      <c r="J307" s="50" t="n"/>
    </row>
    <row r="308" ht="27" customHeight="1">
      <c r="A308" s="90" t="inlineStr">
        <is>
          <t>Rapport nº</t>
        </is>
      </c>
      <c r="B308" s="50" t="n"/>
      <c r="C308" s="90">
        <f>IFERROR(IF(INDEX(Registre!$C$2:$C$1999,IF($L$302=0,-1,$L$302))&amp;""&lt;&gt;"",INDEX(Registre!$C$2:$C$1999,IF($L$302=0,-1,$L$302))&amp;"",TEXT(COUNTIF(Registre!$A$2:INDEX(Registre!$A$2:$A$1999,IF($L$302=0,-1,$L$302)),INDEX(Registre!$A$2:$A$1999,IF($L$302=0,-1,$L$302))),"000")),"")</f>
        <v/>
      </c>
      <c r="D308" s="50" t="n"/>
      <c r="E308" s="91" t="inlineStr">
        <is>
          <t>RFI nº</t>
        </is>
      </c>
      <c r="F308" s="52" t="n"/>
      <c r="G308" s="50" t="n"/>
      <c r="H308" s="82">
        <f>IFERROR(INDEX('Impression groupée'!$B$4:$B$103,MATCH("Ouverture de la tranchée|16",'Impression groupée'!$E$4:$E$103,0)),"")</f>
        <v/>
      </c>
      <c r="I308" s="52" t="n"/>
      <c r="J308" s="50" t="n"/>
    </row>
    <row r="309" ht="27" customHeight="1">
      <c r="A309" s="80">
        <f>"Tronçon n° : "&amp;IFERROR(INDEX(Registre!$H$2:$H$1999,IF($L$302=0,-1,$L$302))&amp;"","")&amp;"   du "&amp;IF(IFERROR(INDEX(Registre!$I$2:$I$1999,IF($L$302=0,-1,$L$302))&amp;"","")&lt;&gt;"","Joint N° "&amp;IFERROR(INDEX(Registre!$I$2:$I$1999,IF($L$302=0,-1,$L$302))&amp;"","")&amp;"  ","")&amp;"PK "&amp;IFERROR(INDEX(Registre!$K$2:$K$1999,IF($L$302=0,-1,$L$302))&amp;"","")&amp;IF(OR(IFERROR(INDEX(Registre!$L$2:$L$1999,IF($L$302=0,-1,$L$302))&amp;"","")&lt;&gt;"",IFERROR(INDEX(Registre!$J$2:$J$1999,IF($L$302=0,-1,$L$302))&amp;"","")&lt;&gt;""),"   au "&amp;IF(IFERROR(INDEX(Registre!$J$2:$J$1999,IF($L$302=0,-1,$L$302))&amp;"","")&lt;&gt;"","Joint N° "&amp;IFERROR(INDEX(Registre!$J$2:$J$1999,IF($L$302=0,-1,$L$302))&amp;"","")&amp;"  ","")&amp;IF(IFERROR(INDEX(Registre!$L$2:$L$1999,IF($L$302=0,-1,$L$302))&amp;"","")&lt;&gt;"","PK "&amp;IFERROR(INDEX(Registre!$L$2:$L$1999,IF($L$302=0,-1,$L$302))&amp;"",""),""),"")</f>
        <v/>
      </c>
      <c r="B309" s="52" t="n"/>
      <c r="C309" s="52" t="n"/>
      <c r="D309" s="52" t="n"/>
      <c r="E309" s="52" t="n"/>
      <c r="F309" s="52" t="n"/>
      <c r="G309" s="52" t="n"/>
      <c r="H309" s="50" t="n"/>
      <c r="I309" s="90">
        <f>IF(IFERROR(INDEX(Registre!$M$2:$M$1999,IF($L$302=0,-1,$L$302))&amp;"","")="","Long :","Long : "&amp;IFERROR(INDEX(Registre!$M$2:$M$1999,IF($L$302=0,-1,$L$302))&amp;"","")&amp;" ml")</f>
        <v/>
      </c>
      <c r="J309" s="50" t="n"/>
    </row>
    <row r="310" ht="27" customHeight="1">
      <c r="A310" s="92" t="inlineStr">
        <is>
          <t>Inspection</t>
        </is>
      </c>
      <c r="B310" s="52" t="n"/>
      <c r="C310" s="52" t="n"/>
      <c r="D310" s="52" t="n"/>
      <c r="E310" s="52" t="n"/>
      <c r="F310" s="52" t="n"/>
      <c r="G310" s="52" t="n"/>
      <c r="H310" s="50" t="n"/>
      <c r="I310" s="80" t="inlineStr">
        <is>
          <t>jugement</t>
        </is>
      </c>
      <c r="J310" s="50" t="n"/>
    </row>
    <row r="311" ht="27" customHeight="1">
      <c r="A311" s="90" t="inlineStr">
        <is>
          <t>Vérification de la profondeur de la tranchée selon diamètre de pipe et zone</t>
        </is>
      </c>
      <c r="B311" s="52" t="n"/>
      <c r="C311" s="52" t="n"/>
      <c r="D311" s="52" t="n"/>
      <c r="E311" s="52" t="n"/>
      <c r="F311" s="52" t="n"/>
      <c r="G311" s="52" t="n"/>
      <c r="H311" s="50" t="n"/>
      <c r="I311" s="93">
        <f>IF(IFERROR(INDEX('Données Ouverture'!$B$2:$B$501,IF($L$303=0,-1,$L$303))&amp;"","")="C","☒","☐")&amp;"  C"&amp;"      "&amp;IF(IFERROR(INDEX('Données Ouverture'!$B$2:$B$501,IF($L$303=0,-1,$L$303))&amp;"","")="NC","☒","☐")&amp;"  NC"</f>
        <v/>
      </c>
      <c r="J311" s="50" t="n"/>
    </row>
    <row r="312" ht="27" customHeight="1">
      <c r="A312" s="90" t="inlineStr">
        <is>
          <t>Vérification de la largeur de la tranchée</t>
        </is>
      </c>
      <c r="B312" s="52" t="n"/>
      <c r="C312" s="52" t="n"/>
      <c r="D312" s="52" t="n"/>
      <c r="E312" s="52" t="n"/>
      <c r="F312" s="52" t="n"/>
      <c r="G312" s="52" t="n"/>
      <c r="H312" s="50" t="n"/>
      <c r="I312" s="93">
        <f>IF(IFERROR(INDEX('Données Ouverture'!$C$2:$C$501,IF($L$303=0,-1,$L$303))&amp;"","")="C","☒","☐")&amp;"  C"&amp;"      "&amp;IF(IFERROR(INDEX('Données Ouverture'!$C$2:$C$501,IF($L$303=0,-1,$L$303))&amp;"","")="NC","☒","☐")&amp;"  NC"</f>
        <v/>
      </c>
      <c r="J312" s="50" t="n"/>
    </row>
    <row r="313" ht="27" customHeight="1">
      <c r="A313" s="90">
        <f>"Nature du terrain :     "&amp;IF(IFERROR(INDEX('Données Ouverture'!$D$2:$D$501,IF($L$303=0,-1,$L$303))&amp;"","")="Dune de sable","☒","☐")&amp;" Dune de sable"&amp;"      "&amp;IF(IFERROR(INDEX('Données Ouverture'!$D$2:$D$501,IF($L$303=0,-1,$L$303))&amp;"","")="Rocheux","☒","☐")&amp;" Rocheux"&amp;"      "&amp;IF(IFERROR(INDEX('Données Ouverture'!$D$2:$D$501,IF($L$303=0,-1,$L$303))&amp;"","")="semi rocheux","☒","☐")&amp;" semi rocheux"&amp;"      "&amp;IF(IFERROR(INDEX('Données Ouverture'!$D$2:$D$501,IF($L$303=0,-1,$L$303))&amp;"","")="Autres","☒","☐")&amp;" Autres"</f>
        <v/>
      </c>
      <c r="B313" s="52" t="n"/>
      <c r="C313" s="52" t="n"/>
      <c r="D313" s="52" t="n"/>
      <c r="E313" s="52" t="n"/>
      <c r="F313" s="52" t="n"/>
      <c r="G313" s="52" t="n"/>
      <c r="H313" s="52" t="n"/>
      <c r="I313" s="52" t="n"/>
      <c r="J313" s="50" t="n"/>
    </row>
    <row r="314" ht="409.6" customHeight="1">
      <c r="A314" s="94">
        <f>"Remarques : "&amp;IFERROR(INDEX(Registre!$O$2:$O$1999,IF($L$302=0,-1,$L$302))&amp;"","")</f>
        <v/>
      </c>
      <c r="B314" s="52" t="n"/>
      <c r="C314" s="52" t="n"/>
      <c r="D314" s="52" t="n"/>
      <c r="E314" s="52" t="n"/>
      <c r="F314" s="52" t="n"/>
      <c r="G314" s="52" t="n"/>
      <c r="H314" s="52" t="n"/>
      <c r="I314" s="52" t="n"/>
      <c r="J314" s="50" t="n"/>
    </row>
    <row r="315" ht="30" customHeight="1">
      <c r="A315" s="53" t="inlineStr">
        <is>
          <t>Conclusion de l’inspection</t>
        </is>
      </c>
      <c r="B315" s="50" t="n"/>
      <c r="C315" s="51">
        <f>IF(IFERROR(INDEX(Registre!$N$2:$N$1999,IF($L$302=0,-1,$L$302))&amp;"","")="Non applicable","☒","☐")&amp;"  Non applicable"</f>
        <v/>
      </c>
      <c r="D315" s="52" t="n"/>
      <c r="E315" s="52" t="n"/>
      <c r="F315" s="50" t="n"/>
      <c r="G315" s="51">
        <f>IF(IFERROR(INDEX(Registre!$N$2:$N$1999,IF($L$302=0,-1,$L$302))&amp;"","")="Accepté","☒","☐")&amp;"  Accepté"</f>
        <v/>
      </c>
      <c r="H315" s="50" t="n"/>
      <c r="I315" s="51">
        <f>IF(IFERROR(INDEX(Registre!$N$2:$N$1999,IF($L$302=0,-1,$L$302))&amp;"","")="Rejeté","☒","☐")&amp;"  Rejeté"</f>
        <v/>
      </c>
      <c r="J315" s="50" t="n"/>
    </row>
    <row r="316" ht="30" customHeight="1">
      <c r="A316" s="80" t="inlineStr">
        <is>
          <t>APPROBATION</t>
        </is>
      </c>
      <c r="B316" s="56" t="n"/>
      <c r="C316" s="67" t="inlineStr">
        <is>
          <t>C3</t>
        </is>
      </c>
      <c r="D316" s="52" t="n"/>
      <c r="E316" s="52" t="n"/>
      <c r="F316" s="50" t="n"/>
      <c r="G316" s="67" t="inlineStr">
        <is>
          <t>C1</t>
        </is>
      </c>
      <c r="H316" s="56" t="n"/>
      <c r="I316" s="67" t="inlineStr">
        <is>
          <t>CA</t>
        </is>
      </c>
      <c r="J316" s="56" t="n"/>
    </row>
    <row r="317" ht="30" customHeight="1">
      <c r="A317" s="57" t="n"/>
      <c r="B317" s="58" t="n"/>
      <c r="C317" s="67" t="inlineStr">
        <is>
          <t>CST</t>
        </is>
      </c>
      <c r="D317" s="50" t="n"/>
      <c r="E317" s="67" t="inlineStr">
        <is>
          <t>QCI</t>
        </is>
      </c>
      <c r="F317" s="50" t="n"/>
      <c r="G317" s="57" t="n"/>
      <c r="H317" s="58" t="n"/>
      <c r="I317" s="57" t="n"/>
      <c r="J317" s="58" t="n"/>
    </row>
    <row r="318" ht="30" customHeight="1">
      <c r="A318" s="90" t="inlineStr">
        <is>
          <t>Nom</t>
        </is>
      </c>
      <c r="B318" s="50" t="n"/>
      <c r="C318" s="90" t="n"/>
      <c r="D318" s="50" t="n"/>
      <c r="E318" s="90" t="n"/>
      <c r="F318" s="50" t="n"/>
      <c r="G318" s="90" t="n"/>
      <c r="H318" s="50" t="n"/>
      <c r="I318" s="90" t="n"/>
      <c r="J318" s="50" t="n"/>
    </row>
    <row r="319" ht="30" customHeight="1">
      <c r="A319" s="90" t="inlineStr">
        <is>
          <t>Signature</t>
        </is>
      </c>
      <c r="B319" s="50" t="n"/>
      <c r="C319" s="90" t="n"/>
      <c r="D319" s="50" t="n"/>
      <c r="E319" s="90" t="n"/>
      <c r="F319" s="50" t="n"/>
      <c r="G319" s="90" t="n"/>
      <c r="H319" s="50" t="n"/>
      <c r="I319" s="90" t="n"/>
      <c r="J319" s="50" t="n"/>
    </row>
    <row r="320" ht="30" customHeight="1">
      <c r="A320" s="90" t="inlineStr">
        <is>
          <t>Date</t>
        </is>
      </c>
      <c r="B320" s="50" t="n"/>
      <c r="C320" s="90" t="n"/>
      <c r="D320" s="50" t="n"/>
      <c r="E320" s="90" t="n"/>
      <c r="F320" s="50" t="n"/>
      <c r="G320" s="90" t="n"/>
      <c r="H320" s="50" t="n"/>
      <c r="I320" s="90" t="n"/>
      <c r="J320" s="50" t="n"/>
    </row>
    <row r="321" ht="21.75" customHeight="1">
      <c r="A321" s="49" t="n"/>
      <c r="B321" s="56" t="n"/>
      <c r="C321" s="67">
        <f>Paramètres!$C$3</f>
        <v/>
      </c>
      <c r="D321" s="101" t="n"/>
      <c r="E321" s="101" t="n"/>
      <c r="F321" s="101" t="n"/>
      <c r="G321" s="101" t="n"/>
      <c r="H321" s="56" t="n"/>
      <c r="I321" s="55">
        <f>Paramètres!$D$3</f>
        <v/>
      </c>
      <c r="J321" s="50" t="n"/>
      <c r="L321" s="29" t="inlineStr">
        <is>
          <t>Calcul (ne pas modifier) – ligne registre :</t>
        </is>
      </c>
    </row>
    <row r="322" ht="21.75" customHeight="1">
      <c r="A322" s="60" t="n"/>
      <c r="B322" s="61" t="n"/>
      <c r="C322" s="60" t="n"/>
      <c r="H322" s="61" t="n"/>
      <c r="I322" s="55">
        <f>"Date: "&amp;Paramètres!$E$3</f>
        <v/>
      </c>
      <c r="J322" s="50" t="n"/>
      <c r="L322" s="30">
        <f>IFERROR(MATCH($H$328,Registre!$B$2:$B$1999,0),0)</f>
        <v/>
      </c>
    </row>
    <row r="323" ht="21.75" customHeight="1">
      <c r="A323" s="57" t="n"/>
      <c r="B323" s="58" t="n"/>
      <c r="C323" s="57" t="n"/>
      <c r="D323" s="102" t="n"/>
      <c r="E323" s="102" t="n"/>
      <c r="F323" s="102" t="n"/>
      <c r="G323" s="102" t="n"/>
      <c r="H323" s="58" t="n"/>
      <c r="I323" s="55" t="inlineStr">
        <is>
          <t>Page 1/1</t>
        </is>
      </c>
      <c r="J323" s="50" t="n"/>
      <c r="L323" s="30">
        <f>IFERROR(MATCH($H$328,'Données Ouverture'!$A$2:$A$501,0),0)</f>
        <v/>
      </c>
    </row>
    <row r="324" ht="27.95" customHeight="1">
      <c r="A324" s="67" t="inlineStr">
        <is>
          <t>PROCÈS-VERBAL OUVERTURE DE LA TRANCHÉE</t>
        </is>
      </c>
      <c r="B324" s="52" t="n"/>
      <c r="C324" s="52" t="n"/>
      <c r="D324" s="52" t="n"/>
      <c r="E324" s="52" t="n"/>
      <c r="F324" s="52" t="n"/>
      <c r="G324" s="52" t="n"/>
      <c r="H324" s="52" t="n"/>
      <c r="I324" s="52" t="n"/>
      <c r="J324" s="50" t="n"/>
      <c r="L324" s="32">
        <f>IF($H$328="","",IF($L$322=0,"⚠ RFI absent du Registre",IF(INDEX(Registre!$A$2:$A$1999,IF($L$322=0,-1,$L$322))&lt;&gt;"Ouverture de la tranchée","⚠ Ce RFI est de type : "&amp;INDEX(Registre!$A$2:$A$1999,IF($L$322=0,-1,$L$322)),"")))</f>
        <v/>
      </c>
    </row>
    <row r="325" ht="27" customHeight="1">
      <c r="A325" s="90" t="inlineStr">
        <is>
          <t>Ouvrages</t>
        </is>
      </c>
      <c r="B325" s="50" t="n"/>
      <c r="C325" s="80">
        <f>IFERROR(INDEX(Registre!$E$2:$E$1999,IF($L$322=0,-1,$L$322))&amp;"","")</f>
        <v/>
      </c>
      <c r="D325" s="52" t="n"/>
      <c r="E325" s="52" t="n"/>
      <c r="F325" s="52" t="n"/>
      <c r="G325" s="52" t="n"/>
      <c r="H325" s="52" t="n"/>
      <c r="I325" s="52" t="n"/>
      <c r="J325" s="50" t="n"/>
    </row>
    <row r="326" ht="27" customHeight="1">
      <c r="A326" s="90" t="inlineStr">
        <is>
          <t>Plan nº</t>
        </is>
      </c>
      <c r="B326" s="50" t="n"/>
      <c r="C326" s="90">
        <f>IFERROR(INDEX(Registre!$F$2:$F$1999,IF($L$322=0,-1,$L$322))&amp;"","")</f>
        <v/>
      </c>
      <c r="D326" s="52" t="n"/>
      <c r="E326" s="52" t="n"/>
      <c r="F326" s="52" t="n"/>
      <c r="G326" s="52" t="n"/>
      <c r="H326" s="52" t="n"/>
      <c r="I326" s="52" t="n"/>
      <c r="J326" s="50" t="n"/>
      <c r="L326" s="31" t="inlineStr">
        <is>
          <t>◀ Choisissez le RFI dans la case « RFI nº » (liste déroulante)</t>
        </is>
      </c>
    </row>
    <row r="327" ht="27" customHeight="1">
      <c r="A327" s="90" t="inlineStr">
        <is>
          <t>Désignation</t>
        </is>
      </c>
      <c r="B327" s="50" t="n"/>
      <c r="C327" s="90">
        <f>IFERROR(INDEX(Registre!$G$2:$G$1999,IF($L$322=0,-1,$L$322))&amp;"","")</f>
        <v/>
      </c>
      <c r="D327" s="52" t="n"/>
      <c r="E327" s="52" t="n"/>
      <c r="F327" s="52" t="n"/>
      <c r="G327" s="52" t="n"/>
      <c r="H327" s="52" t="n"/>
      <c r="I327" s="52" t="n"/>
      <c r="J327" s="50" t="n"/>
    </row>
    <row r="328" ht="27" customHeight="1">
      <c r="A328" s="90" t="inlineStr">
        <is>
          <t>Rapport nº</t>
        </is>
      </c>
      <c r="B328" s="50" t="n"/>
      <c r="C328" s="90">
        <f>IFERROR(IF(INDEX(Registre!$C$2:$C$1999,IF($L$322=0,-1,$L$322))&amp;""&lt;&gt;"",INDEX(Registre!$C$2:$C$1999,IF($L$322=0,-1,$L$322))&amp;"",TEXT(COUNTIF(Registre!$A$2:INDEX(Registre!$A$2:$A$1999,IF($L$322=0,-1,$L$322)),INDEX(Registre!$A$2:$A$1999,IF($L$322=0,-1,$L$322))),"000")),"")</f>
        <v/>
      </c>
      <c r="D328" s="50" t="n"/>
      <c r="E328" s="91" t="inlineStr">
        <is>
          <t>RFI nº</t>
        </is>
      </c>
      <c r="F328" s="52" t="n"/>
      <c r="G328" s="50" t="n"/>
      <c r="H328" s="82">
        <f>IFERROR(INDEX('Impression groupée'!$B$4:$B$103,MATCH("Ouverture de la tranchée|17",'Impression groupée'!$E$4:$E$103,0)),"")</f>
        <v/>
      </c>
      <c r="I328" s="52" t="n"/>
      <c r="J328" s="50" t="n"/>
    </row>
    <row r="329" ht="27" customHeight="1">
      <c r="A329" s="80">
        <f>"Tronçon n° : "&amp;IFERROR(INDEX(Registre!$H$2:$H$1999,IF($L$322=0,-1,$L$322))&amp;"","")&amp;"   du "&amp;IF(IFERROR(INDEX(Registre!$I$2:$I$1999,IF($L$322=0,-1,$L$322))&amp;"","")&lt;&gt;"","Joint N° "&amp;IFERROR(INDEX(Registre!$I$2:$I$1999,IF($L$322=0,-1,$L$322))&amp;"","")&amp;"  ","")&amp;"PK "&amp;IFERROR(INDEX(Registre!$K$2:$K$1999,IF($L$322=0,-1,$L$322))&amp;"","")&amp;IF(OR(IFERROR(INDEX(Registre!$L$2:$L$1999,IF($L$322=0,-1,$L$322))&amp;"","")&lt;&gt;"",IFERROR(INDEX(Registre!$J$2:$J$1999,IF($L$322=0,-1,$L$322))&amp;"","")&lt;&gt;""),"   au "&amp;IF(IFERROR(INDEX(Registre!$J$2:$J$1999,IF($L$322=0,-1,$L$322))&amp;"","")&lt;&gt;"","Joint N° "&amp;IFERROR(INDEX(Registre!$J$2:$J$1999,IF($L$322=0,-1,$L$322))&amp;"","")&amp;"  ","")&amp;IF(IFERROR(INDEX(Registre!$L$2:$L$1999,IF($L$322=0,-1,$L$322))&amp;"","")&lt;&gt;"","PK "&amp;IFERROR(INDEX(Registre!$L$2:$L$1999,IF($L$322=0,-1,$L$322))&amp;"",""),""),"")</f>
        <v/>
      </c>
      <c r="B329" s="52" t="n"/>
      <c r="C329" s="52" t="n"/>
      <c r="D329" s="52" t="n"/>
      <c r="E329" s="52" t="n"/>
      <c r="F329" s="52" t="n"/>
      <c r="G329" s="52" t="n"/>
      <c r="H329" s="50" t="n"/>
      <c r="I329" s="90">
        <f>IF(IFERROR(INDEX(Registre!$M$2:$M$1999,IF($L$322=0,-1,$L$322))&amp;"","")="","Long :","Long : "&amp;IFERROR(INDEX(Registre!$M$2:$M$1999,IF($L$322=0,-1,$L$322))&amp;"","")&amp;" ml")</f>
        <v/>
      </c>
      <c r="J329" s="50" t="n"/>
    </row>
    <row r="330" ht="27" customHeight="1">
      <c r="A330" s="92" t="inlineStr">
        <is>
          <t>Inspection</t>
        </is>
      </c>
      <c r="B330" s="52" t="n"/>
      <c r="C330" s="52" t="n"/>
      <c r="D330" s="52" t="n"/>
      <c r="E330" s="52" t="n"/>
      <c r="F330" s="52" t="n"/>
      <c r="G330" s="52" t="n"/>
      <c r="H330" s="50" t="n"/>
      <c r="I330" s="80" t="inlineStr">
        <is>
          <t>jugement</t>
        </is>
      </c>
      <c r="J330" s="50" t="n"/>
    </row>
    <row r="331" ht="27" customHeight="1">
      <c r="A331" s="90" t="inlineStr">
        <is>
          <t>Vérification de la profondeur de la tranchée selon diamètre de pipe et zone</t>
        </is>
      </c>
      <c r="B331" s="52" t="n"/>
      <c r="C331" s="52" t="n"/>
      <c r="D331" s="52" t="n"/>
      <c r="E331" s="52" t="n"/>
      <c r="F331" s="52" t="n"/>
      <c r="G331" s="52" t="n"/>
      <c r="H331" s="50" t="n"/>
      <c r="I331" s="93">
        <f>IF(IFERROR(INDEX('Données Ouverture'!$B$2:$B$501,IF($L$323=0,-1,$L$323))&amp;"","")="C","☒","☐")&amp;"  C"&amp;"      "&amp;IF(IFERROR(INDEX('Données Ouverture'!$B$2:$B$501,IF($L$323=0,-1,$L$323))&amp;"","")="NC","☒","☐")&amp;"  NC"</f>
        <v/>
      </c>
      <c r="J331" s="50" t="n"/>
    </row>
    <row r="332" ht="27" customHeight="1">
      <c r="A332" s="90" t="inlineStr">
        <is>
          <t>Vérification de la largeur de la tranchée</t>
        </is>
      </c>
      <c r="B332" s="52" t="n"/>
      <c r="C332" s="52" t="n"/>
      <c r="D332" s="52" t="n"/>
      <c r="E332" s="52" t="n"/>
      <c r="F332" s="52" t="n"/>
      <c r="G332" s="52" t="n"/>
      <c r="H332" s="50" t="n"/>
      <c r="I332" s="93">
        <f>IF(IFERROR(INDEX('Données Ouverture'!$C$2:$C$501,IF($L$323=0,-1,$L$323))&amp;"","")="C","☒","☐")&amp;"  C"&amp;"      "&amp;IF(IFERROR(INDEX('Données Ouverture'!$C$2:$C$501,IF($L$323=0,-1,$L$323))&amp;"","")="NC","☒","☐")&amp;"  NC"</f>
        <v/>
      </c>
      <c r="J332" s="50" t="n"/>
    </row>
    <row r="333" ht="27" customHeight="1">
      <c r="A333" s="90">
        <f>"Nature du terrain :     "&amp;IF(IFERROR(INDEX('Données Ouverture'!$D$2:$D$501,IF($L$323=0,-1,$L$323))&amp;"","")="Dune de sable","☒","☐")&amp;" Dune de sable"&amp;"      "&amp;IF(IFERROR(INDEX('Données Ouverture'!$D$2:$D$501,IF($L$323=0,-1,$L$323))&amp;"","")="Rocheux","☒","☐")&amp;" Rocheux"&amp;"      "&amp;IF(IFERROR(INDEX('Données Ouverture'!$D$2:$D$501,IF($L$323=0,-1,$L$323))&amp;"","")="semi rocheux","☒","☐")&amp;" semi rocheux"&amp;"      "&amp;IF(IFERROR(INDEX('Données Ouverture'!$D$2:$D$501,IF($L$323=0,-1,$L$323))&amp;"","")="Autres","☒","☐")&amp;" Autres"</f>
        <v/>
      </c>
      <c r="B333" s="52" t="n"/>
      <c r="C333" s="52" t="n"/>
      <c r="D333" s="52" t="n"/>
      <c r="E333" s="52" t="n"/>
      <c r="F333" s="52" t="n"/>
      <c r="G333" s="52" t="n"/>
      <c r="H333" s="52" t="n"/>
      <c r="I333" s="52" t="n"/>
      <c r="J333" s="50" t="n"/>
    </row>
    <row r="334" ht="409.6" customHeight="1">
      <c r="A334" s="94">
        <f>"Remarques : "&amp;IFERROR(INDEX(Registre!$O$2:$O$1999,IF($L$322=0,-1,$L$322))&amp;"","")</f>
        <v/>
      </c>
      <c r="B334" s="52" t="n"/>
      <c r="C334" s="52" t="n"/>
      <c r="D334" s="52" t="n"/>
      <c r="E334" s="52" t="n"/>
      <c r="F334" s="52" t="n"/>
      <c r="G334" s="52" t="n"/>
      <c r="H334" s="52" t="n"/>
      <c r="I334" s="52" t="n"/>
      <c r="J334" s="50" t="n"/>
    </row>
    <row r="335" ht="30" customHeight="1">
      <c r="A335" s="53" t="inlineStr">
        <is>
          <t>Conclusion de l’inspection</t>
        </is>
      </c>
      <c r="B335" s="50" t="n"/>
      <c r="C335" s="51">
        <f>IF(IFERROR(INDEX(Registre!$N$2:$N$1999,IF($L$322=0,-1,$L$322))&amp;"","")="Non applicable","☒","☐")&amp;"  Non applicable"</f>
        <v/>
      </c>
      <c r="D335" s="52" t="n"/>
      <c r="E335" s="52" t="n"/>
      <c r="F335" s="50" t="n"/>
      <c r="G335" s="51">
        <f>IF(IFERROR(INDEX(Registre!$N$2:$N$1999,IF($L$322=0,-1,$L$322))&amp;"","")="Accepté","☒","☐")&amp;"  Accepté"</f>
        <v/>
      </c>
      <c r="H335" s="50" t="n"/>
      <c r="I335" s="51">
        <f>IF(IFERROR(INDEX(Registre!$N$2:$N$1999,IF($L$322=0,-1,$L$322))&amp;"","")="Rejeté","☒","☐")&amp;"  Rejeté"</f>
        <v/>
      </c>
      <c r="J335" s="50" t="n"/>
    </row>
    <row r="336" ht="30" customHeight="1">
      <c r="A336" s="80" t="inlineStr">
        <is>
          <t>APPROBATION</t>
        </is>
      </c>
      <c r="B336" s="56" t="n"/>
      <c r="C336" s="67" t="inlineStr">
        <is>
          <t>C3</t>
        </is>
      </c>
      <c r="D336" s="52" t="n"/>
      <c r="E336" s="52" t="n"/>
      <c r="F336" s="50" t="n"/>
      <c r="G336" s="67" t="inlineStr">
        <is>
          <t>C1</t>
        </is>
      </c>
      <c r="H336" s="56" t="n"/>
      <c r="I336" s="67" t="inlineStr">
        <is>
          <t>CA</t>
        </is>
      </c>
      <c r="J336" s="56" t="n"/>
    </row>
    <row r="337" ht="30" customHeight="1">
      <c r="A337" s="57" t="n"/>
      <c r="B337" s="58" t="n"/>
      <c r="C337" s="67" t="inlineStr">
        <is>
          <t>CST</t>
        </is>
      </c>
      <c r="D337" s="50" t="n"/>
      <c r="E337" s="67" t="inlineStr">
        <is>
          <t>QCI</t>
        </is>
      </c>
      <c r="F337" s="50" t="n"/>
      <c r="G337" s="57" t="n"/>
      <c r="H337" s="58" t="n"/>
      <c r="I337" s="57" t="n"/>
      <c r="J337" s="58" t="n"/>
    </row>
    <row r="338" ht="30" customHeight="1">
      <c r="A338" s="90" t="inlineStr">
        <is>
          <t>Nom</t>
        </is>
      </c>
      <c r="B338" s="50" t="n"/>
      <c r="C338" s="90" t="n"/>
      <c r="D338" s="50" t="n"/>
      <c r="E338" s="90" t="n"/>
      <c r="F338" s="50" t="n"/>
      <c r="G338" s="90" t="n"/>
      <c r="H338" s="50" t="n"/>
      <c r="I338" s="90" t="n"/>
      <c r="J338" s="50" t="n"/>
    </row>
    <row r="339" ht="30" customHeight="1">
      <c r="A339" s="90" t="inlineStr">
        <is>
          <t>Signature</t>
        </is>
      </c>
      <c r="B339" s="50" t="n"/>
      <c r="C339" s="90" t="n"/>
      <c r="D339" s="50" t="n"/>
      <c r="E339" s="90" t="n"/>
      <c r="F339" s="50" t="n"/>
      <c r="G339" s="90" t="n"/>
      <c r="H339" s="50" t="n"/>
      <c r="I339" s="90" t="n"/>
      <c r="J339" s="50" t="n"/>
    </row>
    <row r="340" ht="30" customHeight="1">
      <c r="A340" s="90" t="inlineStr">
        <is>
          <t>Date</t>
        </is>
      </c>
      <c r="B340" s="50" t="n"/>
      <c r="C340" s="90" t="n"/>
      <c r="D340" s="50" t="n"/>
      <c r="E340" s="90" t="n"/>
      <c r="F340" s="50" t="n"/>
      <c r="G340" s="90" t="n"/>
      <c r="H340" s="50" t="n"/>
      <c r="I340" s="90" t="n"/>
      <c r="J340" s="50" t="n"/>
    </row>
    <row r="341" ht="21.75" customHeight="1">
      <c r="A341" s="49" t="n"/>
      <c r="B341" s="56" t="n"/>
      <c r="C341" s="67">
        <f>Paramètres!$C$3</f>
        <v/>
      </c>
      <c r="D341" s="101" t="n"/>
      <c r="E341" s="101" t="n"/>
      <c r="F341" s="101" t="n"/>
      <c r="G341" s="101" t="n"/>
      <c r="H341" s="56" t="n"/>
      <c r="I341" s="55">
        <f>Paramètres!$D$3</f>
        <v/>
      </c>
      <c r="J341" s="50" t="n"/>
      <c r="L341" s="29" t="inlineStr">
        <is>
          <t>Calcul (ne pas modifier) – ligne registre :</t>
        </is>
      </c>
    </row>
    <row r="342" ht="21.75" customHeight="1">
      <c r="A342" s="60" t="n"/>
      <c r="B342" s="61" t="n"/>
      <c r="C342" s="60" t="n"/>
      <c r="H342" s="61" t="n"/>
      <c r="I342" s="55">
        <f>"Date: "&amp;Paramètres!$E$3</f>
        <v/>
      </c>
      <c r="J342" s="50" t="n"/>
      <c r="L342" s="30">
        <f>IFERROR(MATCH($H$348,Registre!$B$2:$B$1999,0),0)</f>
        <v/>
      </c>
    </row>
    <row r="343" ht="21.75" customHeight="1">
      <c r="A343" s="57" t="n"/>
      <c r="B343" s="58" t="n"/>
      <c r="C343" s="57" t="n"/>
      <c r="D343" s="102" t="n"/>
      <c r="E343" s="102" t="n"/>
      <c r="F343" s="102" t="n"/>
      <c r="G343" s="102" t="n"/>
      <c r="H343" s="58" t="n"/>
      <c r="I343" s="55" t="inlineStr">
        <is>
          <t>Page 1/1</t>
        </is>
      </c>
      <c r="J343" s="50" t="n"/>
      <c r="L343" s="30">
        <f>IFERROR(MATCH($H$348,'Données Ouverture'!$A$2:$A$501,0),0)</f>
        <v/>
      </c>
    </row>
    <row r="344" ht="27.95" customHeight="1">
      <c r="A344" s="67" t="inlineStr">
        <is>
          <t>PROCÈS-VERBAL OUVERTURE DE LA TRANCHÉE</t>
        </is>
      </c>
      <c r="B344" s="52" t="n"/>
      <c r="C344" s="52" t="n"/>
      <c r="D344" s="52" t="n"/>
      <c r="E344" s="52" t="n"/>
      <c r="F344" s="52" t="n"/>
      <c r="G344" s="52" t="n"/>
      <c r="H344" s="52" t="n"/>
      <c r="I344" s="52" t="n"/>
      <c r="J344" s="50" t="n"/>
      <c r="L344" s="32">
        <f>IF($H$348="","",IF($L$342=0,"⚠ RFI absent du Registre",IF(INDEX(Registre!$A$2:$A$1999,IF($L$342=0,-1,$L$342))&lt;&gt;"Ouverture de la tranchée","⚠ Ce RFI est de type : "&amp;INDEX(Registre!$A$2:$A$1999,IF($L$342=0,-1,$L$342)),"")))</f>
        <v/>
      </c>
    </row>
    <row r="345" ht="27" customHeight="1">
      <c r="A345" s="90" t="inlineStr">
        <is>
          <t>Ouvrages</t>
        </is>
      </c>
      <c r="B345" s="50" t="n"/>
      <c r="C345" s="80">
        <f>IFERROR(INDEX(Registre!$E$2:$E$1999,IF($L$342=0,-1,$L$342))&amp;"","")</f>
        <v/>
      </c>
      <c r="D345" s="52" t="n"/>
      <c r="E345" s="52" t="n"/>
      <c r="F345" s="52" t="n"/>
      <c r="G345" s="52" t="n"/>
      <c r="H345" s="52" t="n"/>
      <c r="I345" s="52" t="n"/>
      <c r="J345" s="50" t="n"/>
    </row>
    <row r="346" ht="27" customHeight="1">
      <c r="A346" s="90" t="inlineStr">
        <is>
          <t>Plan nº</t>
        </is>
      </c>
      <c r="B346" s="50" t="n"/>
      <c r="C346" s="90">
        <f>IFERROR(INDEX(Registre!$F$2:$F$1999,IF($L$342=0,-1,$L$342))&amp;"","")</f>
        <v/>
      </c>
      <c r="D346" s="52" t="n"/>
      <c r="E346" s="52" t="n"/>
      <c r="F346" s="52" t="n"/>
      <c r="G346" s="52" t="n"/>
      <c r="H346" s="52" t="n"/>
      <c r="I346" s="52" t="n"/>
      <c r="J346" s="50" t="n"/>
      <c r="L346" s="31" t="inlineStr">
        <is>
          <t>◀ Choisissez le RFI dans la case « RFI nº » (liste déroulante)</t>
        </is>
      </c>
    </row>
    <row r="347" ht="27" customHeight="1">
      <c r="A347" s="90" t="inlineStr">
        <is>
          <t>Désignation</t>
        </is>
      </c>
      <c r="B347" s="50" t="n"/>
      <c r="C347" s="90">
        <f>IFERROR(INDEX(Registre!$G$2:$G$1999,IF($L$342=0,-1,$L$342))&amp;"","")</f>
        <v/>
      </c>
      <c r="D347" s="52" t="n"/>
      <c r="E347" s="52" t="n"/>
      <c r="F347" s="52" t="n"/>
      <c r="G347" s="52" t="n"/>
      <c r="H347" s="52" t="n"/>
      <c r="I347" s="52" t="n"/>
      <c r="J347" s="50" t="n"/>
    </row>
    <row r="348" ht="27" customHeight="1">
      <c r="A348" s="90" t="inlineStr">
        <is>
          <t>Rapport nº</t>
        </is>
      </c>
      <c r="B348" s="50" t="n"/>
      <c r="C348" s="90">
        <f>IFERROR(IF(INDEX(Registre!$C$2:$C$1999,IF($L$342=0,-1,$L$342))&amp;""&lt;&gt;"",INDEX(Registre!$C$2:$C$1999,IF($L$342=0,-1,$L$342))&amp;"",TEXT(COUNTIF(Registre!$A$2:INDEX(Registre!$A$2:$A$1999,IF($L$342=0,-1,$L$342)),INDEX(Registre!$A$2:$A$1999,IF($L$342=0,-1,$L$342))),"000")),"")</f>
        <v/>
      </c>
      <c r="D348" s="50" t="n"/>
      <c r="E348" s="91" t="inlineStr">
        <is>
          <t>RFI nº</t>
        </is>
      </c>
      <c r="F348" s="52" t="n"/>
      <c r="G348" s="50" t="n"/>
      <c r="H348" s="82">
        <f>IFERROR(INDEX('Impression groupée'!$B$4:$B$103,MATCH("Ouverture de la tranchée|18",'Impression groupée'!$E$4:$E$103,0)),"")</f>
        <v/>
      </c>
      <c r="I348" s="52" t="n"/>
      <c r="J348" s="50" t="n"/>
    </row>
    <row r="349" ht="27" customHeight="1">
      <c r="A349" s="80">
        <f>"Tronçon n° : "&amp;IFERROR(INDEX(Registre!$H$2:$H$1999,IF($L$342=0,-1,$L$342))&amp;"","")&amp;"   du "&amp;IF(IFERROR(INDEX(Registre!$I$2:$I$1999,IF($L$342=0,-1,$L$342))&amp;"","")&lt;&gt;"","Joint N° "&amp;IFERROR(INDEX(Registre!$I$2:$I$1999,IF($L$342=0,-1,$L$342))&amp;"","")&amp;"  ","")&amp;"PK "&amp;IFERROR(INDEX(Registre!$K$2:$K$1999,IF($L$342=0,-1,$L$342))&amp;"","")&amp;IF(OR(IFERROR(INDEX(Registre!$L$2:$L$1999,IF($L$342=0,-1,$L$342))&amp;"","")&lt;&gt;"",IFERROR(INDEX(Registre!$J$2:$J$1999,IF($L$342=0,-1,$L$342))&amp;"","")&lt;&gt;""),"   au "&amp;IF(IFERROR(INDEX(Registre!$J$2:$J$1999,IF($L$342=0,-1,$L$342))&amp;"","")&lt;&gt;"","Joint N° "&amp;IFERROR(INDEX(Registre!$J$2:$J$1999,IF($L$342=0,-1,$L$342))&amp;"","")&amp;"  ","")&amp;IF(IFERROR(INDEX(Registre!$L$2:$L$1999,IF($L$342=0,-1,$L$342))&amp;"","")&lt;&gt;"","PK "&amp;IFERROR(INDEX(Registre!$L$2:$L$1999,IF($L$342=0,-1,$L$342))&amp;"",""),""),"")</f>
        <v/>
      </c>
      <c r="B349" s="52" t="n"/>
      <c r="C349" s="52" t="n"/>
      <c r="D349" s="52" t="n"/>
      <c r="E349" s="52" t="n"/>
      <c r="F349" s="52" t="n"/>
      <c r="G349" s="52" t="n"/>
      <c r="H349" s="50" t="n"/>
      <c r="I349" s="90">
        <f>IF(IFERROR(INDEX(Registre!$M$2:$M$1999,IF($L$342=0,-1,$L$342))&amp;"","")="","Long :","Long : "&amp;IFERROR(INDEX(Registre!$M$2:$M$1999,IF($L$342=0,-1,$L$342))&amp;"","")&amp;" ml")</f>
        <v/>
      </c>
      <c r="J349" s="50" t="n"/>
    </row>
    <row r="350" ht="27" customHeight="1">
      <c r="A350" s="92" t="inlineStr">
        <is>
          <t>Inspection</t>
        </is>
      </c>
      <c r="B350" s="52" t="n"/>
      <c r="C350" s="52" t="n"/>
      <c r="D350" s="52" t="n"/>
      <c r="E350" s="52" t="n"/>
      <c r="F350" s="52" t="n"/>
      <c r="G350" s="52" t="n"/>
      <c r="H350" s="50" t="n"/>
      <c r="I350" s="80" t="inlineStr">
        <is>
          <t>jugement</t>
        </is>
      </c>
      <c r="J350" s="50" t="n"/>
    </row>
    <row r="351" ht="27" customHeight="1">
      <c r="A351" s="90" t="inlineStr">
        <is>
          <t>Vérification de la profondeur de la tranchée selon diamètre de pipe et zone</t>
        </is>
      </c>
      <c r="B351" s="52" t="n"/>
      <c r="C351" s="52" t="n"/>
      <c r="D351" s="52" t="n"/>
      <c r="E351" s="52" t="n"/>
      <c r="F351" s="52" t="n"/>
      <c r="G351" s="52" t="n"/>
      <c r="H351" s="50" t="n"/>
      <c r="I351" s="93">
        <f>IF(IFERROR(INDEX('Données Ouverture'!$B$2:$B$501,IF($L$343=0,-1,$L$343))&amp;"","")="C","☒","☐")&amp;"  C"&amp;"      "&amp;IF(IFERROR(INDEX('Données Ouverture'!$B$2:$B$501,IF($L$343=0,-1,$L$343))&amp;"","")="NC","☒","☐")&amp;"  NC"</f>
        <v/>
      </c>
      <c r="J351" s="50" t="n"/>
    </row>
    <row r="352" ht="27" customHeight="1">
      <c r="A352" s="90" t="inlineStr">
        <is>
          <t>Vérification de la largeur de la tranchée</t>
        </is>
      </c>
      <c r="B352" s="52" t="n"/>
      <c r="C352" s="52" t="n"/>
      <c r="D352" s="52" t="n"/>
      <c r="E352" s="52" t="n"/>
      <c r="F352" s="52" t="n"/>
      <c r="G352" s="52" t="n"/>
      <c r="H352" s="50" t="n"/>
      <c r="I352" s="93">
        <f>IF(IFERROR(INDEX('Données Ouverture'!$C$2:$C$501,IF($L$343=0,-1,$L$343))&amp;"","")="C","☒","☐")&amp;"  C"&amp;"      "&amp;IF(IFERROR(INDEX('Données Ouverture'!$C$2:$C$501,IF($L$343=0,-1,$L$343))&amp;"","")="NC","☒","☐")&amp;"  NC"</f>
        <v/>
      </c>
      <c r="J352" s="50" t="n"/>
    </row>
    <row r="353" ht="27" customHeight="1">
      <c r="A353" s="90">
        <f>"Nature du terrain :     "&amp;IF(IFERROR(INDEX('Données Ouverture'!$D$2:$D$501,IF($L$343=0,-1,$L$343))&amp;"","")="Dune de sable","☒","☐")&amp;" Dune de sable"&amp;"      "&amp;IF(IFERROR(INDEX('Données Ouverture'!$D$2:$D$501,IF($L$343=0,-1,$L$343))&amp;"","")="Rocheux","☒","☐")&amp;" Rocheux"&amp;"      "&amp;IF(IFERROR(INDEX('Données Ouverture'!$D$2:$D$501,IF($L$343=0,-1,$L$343))&amp;"","")="semi rocheux","☒","☐")&amp;" semi rocheux"&amp;"      "&amp;IF(IFERROR(INDEX('Données Ouverture'!$D$2:$D$501,IF($L$343=0,-1,$L$343))&amp;"","")="Autres","☒","☐")&amp;" Autres"</f>
        <v/>
      </c>
      <c r="B353" s="52" t="n"/>
      <c r="C353" s="52" t="n"/>
      <c r="D353" s="52" t="n"/>
      <c r="E353" s="52" t="n"/>
      <c r="F353" s="52" t="n"/>
      <c r="G353" s="52" t="n"/>
      <c r="H353" s="52" t="n"/>
      <c r="I353" s="52" t="n"/>
      <c r="J353" s="50" t="n"/>
    </row>
    <row r="354" ht="409.6" customHeight="1">
      <c r="A354" s="94">
        <f>"Remarques : "&amp;IFERROR(INDEX(Registre!$O$2:$O$1999,IF($L$342=0,-1,$L$342))&amp;"","")</f>
        <v/>
      </c>
      <c r="B354" s="52" t="n"/>
      <c r="C354" s="52" t="n"/>
      <c r="D354" s="52" t="n"/>
      <c r="E354" s="52" t="n"/>
      <c r="F354" s="52" t="n"/>
      <c r="G354" s="52" t="n"/>
      <c r="H354" s="52" t="n"/>
      <c r="I354" s="52" t="n"/>
      <c r="J354" s="50" t="n"/>
    </row>
    <row r="355" ht="30" customHeight="1">
      <c r="A355" s="53" t="inlineStr">
        <is>
          <t>Conclusion de l’inspection</t>
        </is>
      </c>
      <c r="B355" s="50" t="n"/>
      <c r="C355" s="51">
        <f>IF(IFERROR(INDEX(Registre!$N$2:$N$1999,IF($L$342=0,-1,$L$342))&amp;"","")="Non applicable","☒","☐")&amp;"  Non applicable"</f>
        <v/>
      </c>
      <c r="D355" s="52" t="n"/>
      <c r="E355" s="52" t="n"/>
      <c r="F355" s="50" t="n"/>
      <c r="G355" s="51">
        <f>IF(IFERROR(INDEX(Registre!$N$2:$N$1999,IF($L$342=0,-1,$L$342))&amp;"","")="Accepté","☒","☐")&amp;"  Accepté"</f>
        <v/>
      </c>
      <c r="H355" s="50" t="n"/>
      <c r="I355" s="51">
        <f>IF(IFERROR(INDEX(Registre!$N$2:$N$1999,IF($L$342=0,-1,$L$342))&amp;"","")="Rejeté","☒","☐")&amp;"  Rejeté"</f>
        <v/>
      </c>
      <c r="J355" s="50" t="n"/>
    </row>
    <row r="356" ht="30" customHeight="1">
      <c r="A356" s="80" t="inlineStr">
        <is>
          <t>APPROBATION</t>
        </is>
      </c>
      <c r="B356" s="56" t="n"/>
      <c r="C356" s="67" t="inlineStr">
        <is>
          <t>C3</t>
        </is>
      </c>
      <c r="D356" s="52" t="n"/>
      <c r="E356" s="52" t="n"/>
      <c r="F356" s="50" t="n"/>
      <c r="G356" s="67" t="inlineStr">
        <is>
          <t>C1</t>
        </is>
      </c>
      <c r="H356" s="56" t="n"/>
      <c r="I356" s="67" t="inlineStr">
        <is>
          <t>CA</t>
        </is>
      </c>
      <c r="J356" s="56" t="n"/>
    </row>
    <row r="357" ht="30" customHeight="1">
      <c r="A357" s="57" t="n"/>
      <c r="B357" s="58" t="n"/>
      <c r="C357" s="67" t="inlineStr">
        <is>
          <t>CST</t>
        </is>
      </c>
      <c r="D357" s="50" t="n"/>
      <c r="E357" s="67" t="inlineStr">
        <is>
          <t>QCI</t>
        </is>
      </c>
      <c r="F357" s="50" t="n"/>
      <c r="G357" s="57" t="n"/>
      <c r="H357" s="58" t="n"/>
      <c r="I357" s="57" t="n"/>
      <c r="J357" s="58" t="n"/>
    </row>
    <row r="358" ht="30" customHeight="1">
      <c r="A358" s="90" t="inlineStr">
        <is>
          <t>Nom</t>
        </is>
      </c>
      <c r="B358" s="50" t="n"/>
      <c r="C358" s="90" t="n"/>
      <c r="D358" s="50" t="n"/>
      <c r="E358" s="90" t="n"/>
      <c r="F358" s="50" t="n"/>
      <c r="G358" s="90" t="n"/>
      <c r="H358" s="50" t="n"/>
      <c r="I358" s="90" t="n"/>
      <c r="J358" s="50" t="n"/>
    </row>
    <row r="359" ht="30" customHeight="1">
      <c r="A359" s="90" t="inlineStr">
        <is>
          <t>Signature</t>
        </is>
      </c>
      <c r="B359" s="50" t="n"/>
      <c r="C359" s="90" t="n"/>
      <c r="D359" s="50" t="n"/>
      <c r="E359" s="90" t="n"/>
      <c r="F359" s="50" t="n"/>
      <c r="G359" s="90" t="n"/>
      <c r="H359" s="50" t="n"/>
      <c r="I359" s="90" t="n"/>
      <c r="J359" s="50" t="n"/>
    </row>
    <row r="360" ht="30" customHeight="1">
      <c r="A360" s="90" t="inlineStr">
        <is>
          <t>Date</t>
        </is>
      </c>
      <c r="B360" s="50" t="n"/>
      <c r="C360" s="90" t="n"/>
      <c r="D360" s="50" t="n"/>
      <c r="E360" s="90" t="n"/>
      <c r="F360" s="50" t="n"/>
      <c r="G360" s="90" t="n"/>
      <c r="H360" s="50" t="n"/>
      <c r="I360" s="90" t="n"/>
      <c r="J360" s="50" t="n"/>
    </row>
    <row r="361" ht="21.75" customHeight="1">
      <c r="A361" s="49" t="n"/>
      <c r="B361" s="56" t="n"/>
      <c r="C361" s="67">
        <f>Paramètres!$C$3</f>
        <v/>
      </c>
      <c r="D361" s="101" t="n"/>
      <c r="E361" s="101" t="n"/>
      <c r="F361" s="101" t="n"/>
      <c r="G361" s="101" t="n"/>
      <c r="H361" s="56" t="n"/>
      <c r="I361" s="55">
        <f>Paramètres!$D$3</f>
        <v/>
      </c>
      <c r="J361" s="50" t="n"/>
      <c r="L361" s="29" t="inlineStr">
        <is>
          <t>Calcul (ne pas modifier) – ligne registre :</t>
        </is>
      </c>
    </row>
    <row r="362" ht="21.75" customHeight="1">
      <c r="A362" s="60" t="n"/>
      <c r="B362" s="61" t="n"/>
      <c r="C362" s="60" t="n"/>
      <c r="H362" s="61" t="n"/>
      <c r="I362" s="55">
        <f>"Date: "&amp;Paramètres!$E$3</f>
        <v/>
      </c>
      <c r="J362" s="50" t="n"/>
      <c r="L362" s="30">
        <f>IFERROR(MATCH($H$368,Registre!$B$2:$B$1999,0),0)</f>
        <v/>
      </c>
    </row>
    <row r="363" ht="21.75" customHeight="1">
      <c r="A363" s="57" t="n"/>
      <c r="B363" s="58" t="n"/>
      <c r="C363" s="57" t="n"/>
      <c r="D363" s="102" t="n"/>
      <c r="E363" s="102" t="n"/>
      <c r="F363" s="102" t="n"/>
      <c r="G363" s="102" t="n"/>
      <c r="H363" s="58" t="n"/>
      <c r="I363" s="55" t="inlineStr">
        <is>
          <t>Page 1/1</t>
        </is>
      </c>
      <c r="J363" s="50" t="n"/>
      <c r="L363" s="30">
        <f>IFERROR(MATCH($H$368,'Données Ouverture'!$A$2:$A$501,0),0)</f>
        <v/>
      </c>
    </row>
    <row r="364" ht="27.95" customHeight="1">
      <c r="A364" s="67" t="inlineStr">
        <is>
          <t>PROCÈS-VERBAL OUVERTURE DE LA TRANCHÉE</t>
        </is>
      </c>
      <c r="B364" s="52" t="n"/>
      <c r="C364" s="52" t="n"/>
      <c r="D364" s="52" t="n"/>
      <c r="E364" s="52" t="n"/>
      <c r="F364" s="52" t="n"/>
      <c r="G364" s="52" t="n"/>
      <c r="H364" s="52" t="n"/>
      <c r="I364" s="52" t="n"/>
      <c r="J364" s="50" t="n"/>
      <c r="L364" s="32">
        <f>IF($H$368="","",IF($L$362=0,"⚠ RFI absent du Registre",IF(INDEX(Registre!$A$2:$A$1999,IF($L$362=0,-1,$L$362))&lt;&gt;"Ouverture de la tranchée","⚠ Ce RFI est de type : "&amp;INDEX(Registre!$A$2:$A$1999,IF($L$362=0,-1,$L$362)),"")))</f>
        <v/>
      </c>
    </row>
    <row r="365" ht="27" customHeight="1">
      <c r="A365" s="90" t="inlineStr">
        <is>
          <t>Ouvrages</t>
        </is>
      </c>
      <c r="B365" s="50" t="n"/>
      <c r="C365" s="80">
        <f>IFERROR(INDEX(Registre!$E$2:$E$1999,IF($L$362=0,-1,$L$362))&amp;"","")</f>
        <v/>
      </c>
      <c r="D365" s="52" t="n"/>
      <c r="E365" s="52" t="n"/>
      <c r="F365" s="52" t="n"/>
      <c r="G365" s="52" t="n"/>
      <c r="H365" s="52" t="n"/>
      <c r="I365" s="52" t="n"/>
      <c r="J365" s="50" t="n"/>
    </row>
    <row r="366" ht="27" customHeight="1">
      <c r="A366" s="90" t="inlineStr">
        <is>
          <t>Plan nº</t>
        </is>
      </c>
      <c r="B366" s="50" t="n"/>
      <c r="C366" s="90">
        <f>IFERROR(INDEX(Registre!$F$2:$F$1999,IF($L$362=0,-1,$L$362))&amp;"","")</f>
        <v/>
      </c>
      <c r="D366" s="52" t="n"/>
      <c r="E366" s="52" t="n"/>
      <c r="F366" s="52" t="n"/>
      <c r="G366" s="52" t="n"/>
      <c r="H366" s="52" t="n"/>
      <c r="I366" s="52" t="n"/>
      <c r="J366" s="50" t="n"/>
      <c r="L366" s="31" t="inlineStr">
        <is>
          <t>◀ Choisissez le RFI dans la case « RFI nº » (liste déroulante)</t>
        </is>
      </c>
    </row>
    <row r="367" ht="27" customHeight="1">
      <c r="A367" s="90" t="inlineStr">
        <is>
          <t>Désignation</t>
        </is>
      </c>
      <c r="B367" s="50" t="n"/>
      <c r="C367" s="90">
        <f>IFERROR(INDEX(Registre!$G$2:$G$1999,IF($L$362=0,-1,$L$362))&amp;"","")</f>
        <v/>
      </c>
      <c r="D367" s="52" t="n"/>
      <c r="E367" s="52" t="n"/>
      <c r="F367" s="52" t="n"/>
      <c r="G367" s="52" t="n"/>
      <c r="H367" s="52" t="n"/>
      <c r="I367" s="52" t="n"/>
      <c r="J367" s="50" t="n"/>
    </row>
    <row r="368" ht="27" customHeight="1">
      <c r="A368" s="90" t="inlineStr">
        <is>
          <t>Rapport nº</t>
        </is>
      </c>
      <c r="B368" s="50" t="n"/>
      <c r="C368" s="90">
        <f>IFERROR(IF(INDEX(Registre!$C$2:$C$1999,IF($L$362=0,-1,$L$362))&amp;""&lt;&gt;"",INDEX(Registre!$C$2:$C$1999,IF($L$362=0,-1,$L$362))&amp;"",TEXT(COUNTIF(Registre!$A$2:INDEX(Registre!$A$2:$A$1999,IF($L$362=0,-1,$L$362)),INDEX(Registre!$A$2:$A$1999,IF($L$362=0,-1,$L$362))),"000")),"")</f>
        <v/>
      </c>
      <c r="D368" s="50" t="n"/>
      <c r="E368" s="91" t="inlineStr">
        <is>
          <t>RFI nº</t>
        </is>
      </c>
      <c r="F368" s="52" t="n"/>
      <c r="G368" s="50" t="n"/>
      <c r="H368" s="82">
        <f>IFERROR(INDEX('Impression groupée'!$B$4:$B$103,MATCH("Ouverture de la tranchée|19",'Impression groupée'!$E$4:$E$103,0)),"")</f>
        <v/>
      </c>
      <c r="I368" s="52" t="n"/>
      <c r="J368" s="50" t="n"/>
    </row>
    <row r="369" ht="27" customHeight="1">
      <c r="A369" s="80">
        <f>"Tronçon n° : "&amp;IFERROR(INDEX(Registre!$H$2:$H$1999,IF($L$362=0,-1,$L$362))&amp;"","")&amp;"   du "&amp;IF(IFERROR(INDEX(Registre!$I$2:$I$1999,IF($L$362=0,-1,$L$362))&amp;"","")&lt;&gt;"","Joint N° "&amp;IFERROR(INDEX(Registre!$I$2:$I$1999,IF($L$362=0,-1,$L$362))&amp;"","")&amp;"  ","")&amp;"PK "&amp;IFERROR(INDEX(Registre!$K$2:$K$1999,IF($L$362=0,-1,$L$362))&amp;"","")&amp;IF(OR(IFERROR(INDEX(Registre!$L$2:$L$1999,IF($L$362=0,-1,$L$362))&amp;"","")&lt;&gt;"",IFERROR(INDEX(Registre!$J$2:$J$1999,IF($L$362=0,-1,$L$362))&amp;"","")&lt;&gt;""),"   au "&amp;IF(IFERROR(INDEX(Registre!$J$2:$J$1999,IF($L$362=0,-1,$L$362))&amp;"","")&lt;&gt;"","Joint N° "&amp;IFERROR(INDEX(Registre!$J$2:$J$1999,IF($L$362=0,-1,$L$362))&amp;"","")&amp;"  ","")&amp;IF(IFERROR(INDEX(Registre!$L$2:$L$1999,IF($L$362=0,-1,$L$362))&amp;"","")&lt;&gt;"","PK "&amp;IFERROR(INDEX(Registre!$L$2:$L$1999,IF($L$362=0,-1,$L$362))&amp;"",""),""),"")</f>
        <v/>
      </c>
      <c r="B369" s="52" t="n"/>
      <c r="C369" s="52" t="n"/>
      <c r="D369" s="52" t="n"/>
      <c r="E369" s="52" t="n"/>
      <c r="F369" s="52" t="n"/>
      <c r="G369" s="52" t="n"/>
      <c r="H369" s="50" t="n"/>
      <c r="I369" s="90">
        <f>IF(IFERROR(INDEX(Registre!$M$2:$M$1999,IF($L$362=0,-1,$L$362))&amp;"","")="","Long :","Long : "&amp;IFERROR(INDEX(Registre!$M$2:$M$1999,IF($L$362=0,-1,$L$362))&amp;"","")&amp;" ml")</f>
        <v/>
      </c>
      <c r="J369" s="50" t="n"/>
    </row>
    <row r="370" ht="27" customHeight="1">
      <c r="A370" s="92" t="inlineStr">
        <is>
          <t>Inspection</t>
        </is>
      </c>
      <c r="B370" s="52" t="n"/>
      <c r="C370" s="52" t="n"/>
      <c r="D370" s="52" t="n"/>
      <c r="E370" s="52" t="n"/>
      <c r="F370" s="52" t="n"/>
      <c r="G370" s="52" t="n"/>
      <c r="H370" s="50" t="n"/>
      <c r="I370" s="80" t="inlineStr">
        <is>
          <t>jugement</t>
        </is>
      </c>
      <c r="J370" s="50" t="n"/>
    </row>
    <row r="371" ht="27" customHeight="1">
      <c r="A371" s="90" t="inlineStr">
        <is>
          <t>Vérification de la profondeur de la tranchée selon diamètre de pipe et zone</t>
        </is>
      </c>
      <c r="B371" s="52" t="n"/>
      <c r="C371" s="52" t="n"/>
      <c r="D371" s="52" t="n"/>
      <c r="E371" s="52" t="n"/>
      <c r="F371" s="52" t="n"/>
      <c r="G371" s="52" t="n"/>
      <c r="H371" s="50" t="n"/>
      <c r="I371" s="93">
        <f>IF(IFERROR(INDEX('Données Ouverture'!$B$2:$B$501,IF($L$363=0,-1,$L$363))&amp;"","")="C","☒","☐")&amp;"  C"&amp;"      "&amp;IF(IFERROR(INDEX('Données Ouverture'!$B$2:$B$501,IF($L$363=0,-1,$L$363))&amp;"","")="NC","☒","☐")&amp;"  NC"</f>
        <v/>
      </c>
      <c r="J371" s="50" t="n"/>
    </row>
    <row r="372" ht="27" customHeight="1">
      <c r="A372" s="90" t="inlineStr">
        <is>
          <t>Vérification de la largeur de la tranchée</t>
        </is>
      </c>
      <c r="B372" s="52" t="n"/>
      <c r="C372" s="52" t="n"/>
      <c r="D372" s="52" t="n"/>
      <c r="E372" s="52" t="n"/>
      <c r="F372" s="52" t="n"/>
      <c r="G372" s="52" t="n"/>
      <c r="H372" s="50" t="n"/>
      <c r="I372" s="93">
        <f>IF(IFERROR(INDEX('Données Ouverture'!$C$2:$C$501,IF($L$363=0,-1,$L$363))&amp;"","")="C","☒","☐")&amp;"  C"&amp;"      "&amp;IF(IFERROR(INDEX('Données Ouverture'!$C$2:$C$501,IF($L$363=0,-1,$L$363))&amp;"","")="NC","☒","☐")&amp;"  NC"</f>
        <v/>
      </c>
      <c r="J372" s="50" t="n"/>
    </row>
    <row r="373" ht="27" customHeight="1">
      <c r="A373" s="90">
        <f>"Nature du terrain :     "&amp;IF(IFERROR(INDEX('Données Ouverture'!$D$2:$D$501,IF($L$363=0,-1,$L$363))&amp;"","")="Dune de sable","☒","☐")&amp;" Dune de sable"&amp;"      "&amp;IF(IFERROR(INDEX('Données Ouverture'!$D$2:$D$501,IF($L$363=0,-1,$L$363))&amp;"","")="Rocheux","☒","☐")&amp;" Rocheux"&amp;"      "&amp;IF(IFERROR(INDEX('Données Ouverture'!$D$2:$D$501,IF($L$363=0,-1,$L$363))&amp;"","")="semi rocheux","☒","☐")&amp;" semi rocheux"&amp;"      "&amp;IF(IFERROR(INDEX('Données Ouverture'!$D$2:$D$501,IF($L$363=0,-1,$L$363))&amp;"","")="Autres","☒","☐")&amp;" Autres"</f>
        <v/>
      </c>
      <c r="B373" s="52" t="n"/>
      <c r="C373" s="52" t="n"/>
      <c r="D373" s="52" t="n"/>
      <c r="E373" s="52" t="n"/>
      <c r="F373" s="52" t="n"/>
      <c r="G373" s="52" t="n"/>
      <c r="H373" s="52" t="n"/>
      <c r="I373" s="52" t="n"/>
      <c r="J373" s="50" t="n"/>
    </row>
    <row r="374" ht="409.6" customHeight="1">
      <c r="A374" s="94">
        <f>"Remarques : "&amp;IFERROR(INDEX(Registre!$O$2:$O$1999,IF($L$362=0,-1,$L$362))&amp;"","")</f>
        <v/>
      </c>
      <c r="B374" s="52" t="n"/>
      <c r="C374" s="52" t="n"/>
      <c r="D374" s="52" t="n"/>
      <c r="E374" s="52" t="n"/>
      <c r="F374" s="52" t="n"/>
      <c r="G374" s="52" t="n"/>
      <c r="H374" s="52" t="n"/>
      <c r="I374" s="52" t="n"/>
      <c r="J374" s="50" t="n"/>
    </row>
    <row r="375" ht="30" customHeight="1">
      <c r="A375" s="53" t="inlineStr">
        <is>
          <t>Conclusion de l’inspection</t>
        </is>
      </c>
      <c r="B375" s="50" t="n"/>
      <c r="C375" s="51">
        <f>IF(IFERROR(INDEX(Registre!$N$2:$N$1999,IF($L$362=0,-1,$L$362))&amp;"","")="Non applicable","☒","☐")&amp;"  Non applicable"</f>
        <v/>
      </c>
      <c r="D375" s="52" t="n"/>
      <c r="E375" s="52" t="n"/>
      <c r="F375" s="50" t="n"/>
      <c r="G375" s="51">
        <f>IF(IFERROR(INDEX(Registre!$N$2:$N$1999,IF($L$362=0,-1,$L$362))&amp;"","")="Accepté","☒","☐")&amp;"  Accepté"</f>
        <v/>
      </c>
      <c r="H375" s="50" t="n"/>
      <c r="I375" s="51">
        <f>IF(IFERROR(INDEX(Registre!$N$2:$N$1999,IF($L$362=0,-1,$L$362))&amp;"","")="Rejeté","☒","☐")&amp;"  Rejeté"</f>
        <v/>
      </c>
      <c r="J375" s="50" t="n"/>
    </row>
    <row r="376" ht="30" customHeight="1">
      <c r="A376" s="80" t="inlineStr">
        <is>
          <t>APPROBATION</t>
        </is>
      </c>
      <c r="B376" s="56" t="n"/>
      <c r="C376" s="67" t="inlineStr">
        <is>
          <t>C3</t>
        </is>
      </c>
      <c r="D376" s="52" t="n"/>
      <c r="E376" s="52" t="n"/>
      <c r="F376" s="50" t="n"/>
      <c r="G376" s="67" t="inlineStr">
        <is>
          <t>C1</t>
        </is>
      </c>
      <c r="H376" s="56" t="n"/>
      <c r="I376" s="67" t="inlineStr">
        <is>
          <t>CA</t>
        </is>
      </c>
      <c r="J376" s="56" t="n"/>
    </row>
    <row r="377" ht="30" customHeight="1">
      <c r="A377" s="57" t="n"/>
      <c r="B377" s="58" t="n"/>
      <c r="C377" s="67" t="inlineStr">
        <is>
          <t>CST</t>
        </is>
      </c>
      <c r="D377" s="50" t="n"/>
      <c r="E377" s="67" t="inlineStr">
        <is>
          <t>QCI</t>
        </is>
      </c>
      <c r="F377" s="50" t="n"/>
      <c r="G377" s="57" t="n"/>
      <c r="H377" s="58" t="n"/>
      <c r="I377" s="57" t="n"/>
      <c r="J377" s="58" t="n"/>
    </row>
    <row r="378" ht="30" customHeight="1">
      <c r="A378" s="90" t="inlineStr">
        <is>
          <t>Nom</t>
        </is>
      </c>
      <c r="B378" s="50" t="n"/>
      <c r="C378" s="90" t="n"/>
      <c r="D378" s="50" t="n"/>
      <c r="E378" s="90" t="n"/>
      <c r="F378" s="50" t="n"/>
      <c r="G378" s="90" t="n"/>
      <c r="H378" s="50" t="n"/>
      <c r="I378" s="90" t="n"/>
      <c r="J378" s="50" t="n"/>
    </row>
    <row r="379" ht="30" customHeight="1">
      <c r="A379" s="90" t="inlineStr">
        <is>
          <t>Signature</t>
        </is>
      </c>
      <c r="B379" s="50" t="n"/>
      <c r="C379" s="90" t="n"/>
      <c r="D379" s="50" t="n"/>
      <c r="E379" s="90" t="n"/>
      <c r="F379" s="50" t="n"/>
      <c r="G379" s="90" t="n"/>
      <c r="H379" s="50" t="n"/>
      <c r="I379" s="90" t="n"/>
      <c r="J379" s="50" t="n"/>
    </row>
    <row r="380" ht="30" customHeight="1">
      <c r="A380" s="90" t="inlineStr">
        <is>
          <t>Date</t>
        </is>
      </c>
      <c r="B380" s="50" t="n"/>
      <c r="C380" s="90" t="n"/>
      <c r="D380" s="50" t="n"/>
      <c r="E380" s="90" t="n"/>
      <c r="F380" s="50" t="n"/>
      <c r="G380" s="90" t="n"/>
      <c r="H380" s="50" t="n"/>
      <c r="I380" s="90" t="n"/>
      <c r="J380" s="50" t="n"/>
    </row>
    <row r="381" ht="21.75" customHeight="1">
      <c r="A381" s="49" t="n"/>
      <c r="B381" s="56" t="n"/>
      <c r="C381" s="67">
        <f>Paramètres!$C$3</f>
        <v/>
      </c>
      <c r="D381" s="101" t="n"/>
      <c r="E381" s="101" t="n"/>
      <c r="F381" s="101" t="n"/>
      <c r="G381" s="101" t="n"/>
      <c r="H381" s="56" t="n"/>
      <c r="I381" s="55">
        <f>Paramètres!$D$3</f>
        <v/>
      </c>
      <c r="J381" s="50" t="n"/>
      <c r="L381" s="29" t="inlineStr">
        <is>
          <t>Calcul (ne pas modifier) – ligne registre :</t>
        </is>
      </c>
    </row>
    <row r="382" ht="21.75" customHeight="1">
      <c r="A382" s="60" t="n"/>
      <c r="B382" s="61" t="n"/>
      <c r="C382" s="60" t="n"/>
      <c r="H382" s="61" t="n"/>
      <c r="I382" s="55">
        <f>"Date: "&amp;Paramètres!$E$3</f>
        <v/>
      </c>
      <c r="J382" s="50" t="n"/>
      <c r="L382" s="30">
        <f>IFERROR(MATCH($H$388,Registre!$B$2:$B$1999,0),0)</f>
        <v/>
      </c>
    </row>
    <row r="383" ht="21.75" customHeight="1">
      <c r="A383" s="57" t="n"/>
      <c r="B383" s="58" t="n"/>
      <c r="C383" s="57" t="n"/>
      <c r="D383" s="102" t="n"/>
      <c r="E383" s="102" t="n"/>
      <c r="F383" s="102" t="n"/>
      <c r="G383" s="102" t="n"/>
      <c r="H383" s="58" t="n"/>
      <c r="I383" s="55" t="inlineStr">
        <is>
          <t>Page 1/1</t>
        </is>
      </c>
      <c r="J383" s="50" t="n"/>
      <c r="L383" s="30">
        <f>IFERROR(MATCH($H$388,'Données Ouverture'!$A$2:$A$501,0),0)</f>
        <v/>
      </c>
    </row>
    <row r="384" ht="27.95" customHeight="1">
      <c r="A384" s="67" t="inlineStr">
        <is>
          <t>PROCÈS-VERBAL OUVERTURE DE LA TRANCHÉE</t>
        </is>
      </c>
      <c r="B384" s="52" t="n"/>
      <c r="C384" s="52" t="n"/>
      <c r="D384" s="52" t="n"/>
      <c r="E384" s="52" t="n"/>
      <c r="F384" s="52" t="n"/>
      <c r="G384" s="52" t="n"/>
      <c r="H384" s="52" t="n"/>
      <c r="I384" s="52" t="n"/>
      <c r="J384" s="50" t="n"/>
      <c r="L384" s="32">
        <f>IF($H$388="","",IF($L$382=0,"⚠ RFI absent du Registre",IF(INDEX(Registre!$A$2:$A$1999,IF($L$382=0,-1,$L$382))&lt;&gt;"Ouverture de la tranchée","⚠ Ce RFI est de type : "&amp;INDEX(Registre!$A$2:$A$1999,IF($L$382=0,-1,$L$382)),"")))</f>
        <v/>
      </c>
    </row>
    <row r="385" ht="27" customHeight="1">
      <c r="A385" s="90" t="inlineStr">
        <is>
          <t>Ouvrages</t>
        </is>
      </c>
      <c r="B385" s="50" t="n"/>
      <c r="C385" s="80">
        <f>IFERROR(INDEX(Registre!$E$2:$E$1999,IF($L$382=0,-1,$L$382))&amp;"","")</f>
        <v/>
      </c>
      <c r="D385" s="52" t="n"/>
      <c r="E385" s="52" t="n"/>
      <c r="F385" s="52" t="n"/>
      <c r="G385" s="52" t="n"/>
      <c r="H385" s="52" t="n"/>
      <c r="I385" s="52" t="n"/>
      <c r="J385" s="50" t="n"/>
    </row>
    <row r="386" ht="27" customHeight="1">
      <c r="A386" s="90" t="inlineStr">
        <is>
          <t>Plan nº</t>
        </is>
      </c>
      <c r="B386" s="50" t="n"/>
      <c r="C386" s="90">
        <f>IFERROR(INDEX(Registre!$F$2:$F$1999,IF($L$382=0,-1,$L$382))&amp;"","")</f>
        <v/>
      </c>
      <c r="D386" s="52" t="n"/>
      <c r="E386" s="52" t="n"/>
      <c r="F386" s="52" t="n"/>
      <c r="G386" s="52" t="n"/>
      <c r="H386" s="52" t="n"/>
      <c r="I386" s="52" t="n"/>
      <c r="J386" s="50" t="n"/>
      <c r="L386" s="31" t="inlineStr">
        <is>
          <t>◀ Choisissez le RFI dans la case « RFI nº » (liste déroulante)</t>
        </is>
      </c>
    </row>
    <row r="387" ht="27" customHeight="1">
      <c r="A387" s="90" t="inlineStr">
        <is>
          <t>Désignation</t>
        </is>
      </c>
      <c r="B387" s="50" t="n"/>
      <c r="C387" s="90">
        <f>IFERROR(INDEX(Registre!$G$2:$G$1999,IF($L$382=0,-1,$L$382))&amp;"","")</f>
        <v/>
      </c>
      <c r="D387" s="52" t="n"/>
      <c r="E387" s="52" t="n"/>
      <c r="F387" s="52" t="n"/>
      <c r="G387" s="52" t="n"/>
      <c r="H387" s="52" t="n"/>
      <c r="I387" s="52" t="n"/>
      <c r="J387" s="50" t="n"/>
    </row>
    <row r="388" ht="27" customHeight="1">
      <c r="A388" s="90" t="inlineStr">
        <is>
          <t>Rapport nº</t>
        </is>
      </c>
      <c r="B388" s="50" t="n"/>
      <c r="C388" s="90">
        <f>IFERROR(IF(INDEX(Registre!$C$2:$C$1999,IF($L$382=0,-1,$L$382))&amp;""&lt;&gt;"",INDEX(Registre!$C$2:$C$1999,IF($L$382=0,-1,$L$382))&amp;"",TEXT(COUNTIF(Registre!$A$2:INDEX(Registre!$A$2:$A$1999,IF($L$382=0,-1,$L$382)),INDEX(Registre!$A$2:$A$1999,IF($L$382=0,-1,$L$382))),"000")),"")</f>
        <v/>
      </c>
      <c r="D388" s="50" t="n"/>
      <c r="E388" s="91" t="inlineStr">
        <is>
          <t>RFI nº</t>
        </is>
      </c>
      <c r="F388" s="52" t="n"/>
      <c r="G388" s="50" t="n"/>
      <c r="H388" s="82">
        <f>IFERROR(INDEX('Impression groupée'!$B$4:$B$103,MATCH("Ouverture de la tranchée|20",'Impression groupée'!$E$4:$E$103,0)),"")</f>
        <v/>
      </c>
      <c r="I388" s="52" t="n"/>
      <c r="J388" s="50" t="n"/>
    </row>
    <row r="389" ht="27" customHeight="1">
      <c r="A389" s="80">
        <f>"Tronçon n° : "&amp;IFERROR(INDEX(Registre!$H$2:$H$1999,IF($L$382=0,-1,$L$382))&amp;"","")&amp;"   du "&amp;IF(IFERROR(INDEX(Registre!$I$2:$I$1999,IF($L$382=0,-1,$L$382))&amp;"","")&lt;&gt;"","Joint N° "&amp;IFERROR(INDEX(Registre!$I$2:$I$1999,IF($L$382=0,-1,$L$382))&amp;"","")&amp;"  ","")&amp;"PK "&amp;IFERROR(INDEX(Registre!$K$2:$K$1999,IF($L$382=0,-1,$L$382))&amp;"","")&amp;IF(OR(IFERROR(INDEX(Registre!$L$2:$L$1999,IF($L$382=0,-1,$L$382))&amp;"","")&lt;&gt;"",IFERROR(INDEX(Registre!$J$2:$J$1999,IF($L$382=0,-1,$L$382))&amp;"","")&lt;&gt;""),"   au "&amp;IF(IFERROR(INDEX(Registre!$J$2:$J$1999,IF($L$382=0,-1,$L$382))&amp;"","")&lt;&gt;"","Joint N° "&amp;IFERROR(INDEX(Registre!$J$2:$J$1999,IF($L$382=0,-1,$L$382))&amp;"","")&amp;"  ","")&amp;IF(IFERROR(INDEX(Registre!$L$2:$L$1999,IF($L$382=0,-1,$L$382))&amp;"","")&lt;&gt;"","PK "&amp;IFERROR(INDEX(Registre!$L$2:$L$1999,IF($L$382=0,-1,$L$382))&amp;"",""),""),"")</f>
        <v/>
      </c>
      <c r="B389" s="52" t="n"/>
      <c r="C389" s="52" t="n"/>
      <c r="D389" s="52" t="n"/>
      <c r="E389" s="52" t="n"/>
      <c r="F389" s="52" t="n"/>
      <c r="G389" s="52" t="n"/>
      <c r="H389" s="50" t="n"/>
      <c r="I389" s="90">
        <f>IF(IFERROR(INDEX(Registre!$M$2:$M$1999,IF($L$382=0,-1,$L$382))&amp;"","")="","Long :","Long : "&amp;IFERROR(INDEX(Registre!$M$2:$M$1999,IF($L$382=0,-1,$L$382))&amp;"","")&amp;" ml")</f>
        <v/>
      </c>
      <c r="J389" s="50" t="n"/>
    </row>
    <row r="390" ht="27" customHeight="1">
      <c r="A390" s="92" t="inlineStr">
        <is>
          <t>Inspection</t>
        </is>
      </c>
      <c r="B390" s="52" t="n"/>
      <c r="C390" s="52" t="n"/>
      <c r="D390" s="52" t="n"/>
      <c r="E390" s="52" t="n"/>
      <c r="F390" s="52" t="n"/>
      <c r="G390" s="52" t="n"/>
      <c r="H390" s="50" t="n"/>
      <c r="I390" s="80" t="inlineStr">
        <is>
          <t>jugement</t>
        </is>
      </c>
      <c r="J390" s="50" t="n"/>
    </row>
    <row r="391" ht="27" customHeight="1">
      <c r="A391" s="90" t="inlineStr">
        <is>
          <t>Vérification de la profondeur de la tranchée selon diamètre de pipe et zone</t>
        </is>
      </c>
      <c r="B391" s="52" t="n"/>
      <c r="C391" s="52" t="n"/>
      <c r="D391" s="52" t="n"/>
      <c r="E391" s="52" t="n"/>
      <c r="F391" s="52" t="n"/>
      <c r="G391" s="52" t="n"/>
      <c r="H391" s="50" t="n"/>
      <c r="I391" s="93">
        <f>IF(IFERROR(INDEX('Données Ouverture'!$B$2:$B$501,IF($L$383=0,-1,$L$383))&amp;"","")="C","☒","☐")&amp;"  C"&amp;"      "&amp;IF(IFERROR(INDEX('Données Ouverture'!$B$2:$B$501,IF($L$383=0,-1,$L$383))&amp;"","")="NC","☒","☐")&amp;"  NC"</f>
        <v/>
      </c>
      <c r="J391" s="50" t="n"/>
    </row>
    <row r="392" ht="27" customHeight="1">
      <c r="A392" s="90" t="inlineStr">
        <is>
          <t>Vérification de la largeur de la tranchée</t>
        </is>
      </c>
      <c r="B392" s="52" t="n"/>
      <c r="C392" s="52" t="n"/>
      <c r="D392" s="52" t="n"/>
      <c r="E392" s="52" t="n"/>
      <c r="F392" s="52" t="n"/>
      <c r="G392" s="52" t="n"/>
      <c r="H392" s="50" t="n"/>
      <c r="I392" s="93">
        <f>IF(IFERROR(INDEX('Données Ouverture'!$C$2:$C$501,IF($L$383=0,-1,$L$383))&amp;"","")="C","☒","☐")&amp;"  C"&amp;"      "&amp;IF(IFERROR(INDEX('Données Ouverture'!$C$2:$C$501,IF($L$383=0,-1,$L$383))&amp;"","")="NC","☒","☐")&amp;"  NC"</f>
        <v/>
      </c>
      <c r="J392" s="50" t="n"/>
    </row>
    <row r="393" ht="27" customHeight="1">
      <c r="A393" s="90">
        <f>"Nature du terrain :     "&amp;IF(IFERROR(INDEX('Données Ouverture'!$D$2:$D$501,IF($L$383=0,-1,$L$383))&amp;"","")="Dune de sable","☒","☐")&amp;" Dune de sable"&amp;"      "&amp;IF(IFERROR(INDEX('Données Ouverture'!$D$2:$D$501,IF($L$383=0,-1,$L$383))&amp;"","")="Rocheux","☒","☐")&amp;" Rocheux"&amp;"      "&amp;IF(IFERROR(INDEX('Données Ouverture'!$D$2:$D$501,IF($L$383=0,-1,$L$383))&amp;"","")="semi rocheux","☒","☐")&amp;" semi rocheux"&amp;"      "&amp;IF(IFERROR(INDEX('Données Ouverture'!$D$2:$D$501,IF($L$383=0,-1,$L$383))&amp;"","")="Autres","☒","☐")&amp;" Autres"</f>
        <v/>
      </c>
      <c r="B393" s="52" t="n"/>
      <c r="C393" s="52" t="n"/>
      <c r="D393" s="52" t="n"/>
      <c r="E393" s="52" t="n"/>
      <c r="F393" s="52" t="n"/>
      <c r="G393" s="52" t="n"/>
      <c r="H393" s="52" t="n"/>
      <c r="I393" s="52" t="n"/>
      <c r="J393" s="50" t="n"/>
    </row>
    <row r="394" ht="409.6" customHeight="1">
      <c r="A394" s="94">
        <f>"Remarques : "&amp;IFERROR(INDEX(Registre!$O$2:$O$1999,IF($L$382=0,-1,$L$382))&amp;"","")</f>
        <v/>
      </c>
      <c r="B394" s="52" t="n"/>
      <c r="C394" s="52" t="n"/>
      <c r="D394" s="52" t="n"/>
      <c r="E394" s="52" t="n"/>
      <c r="F394" s="52" t="n"/>
      <c r="G394" s="52" t="n"/>
      <c r="H394" s="52" t="n"/>
      <c r="I394" s="52" t="n"/>
      <c r="J394" s="50" t="n"/>
    </row>
    <row r="395" ht="30" customHeight="1">
      <c r="A395" s="53" t="inlineStr">
        <is>
          <t>Conclusion de l’inspection</t>
        </is>
      </c>
      <c r="B395" s="50" t="n"/>
      <c r="C395" s="51">
        <f>IF(IFERROR(INDEX(Registre!$N$2:$N$1999,IF($L$382=0,-1,$L$382))&amp;"","")="Non applicable","☒","☐")&amp;"  Non applicable"</f>
        <v/>
      </c>
      <c r="D395" s="52" t="n"/>
      <c r="E395" s="52" t="n"/>
      <c r="F395" s="50" t="n"/>
      <c r="G395" s="51">
        <f>IF(IFERROR(INDEX(Registre!$N$2:$N$1999,IF($L$382=0,-1,$L$382))&amp;"","")="Accepté","☒","☐")&amp;"  Accepté"</f>
        <v/>
      </c>
      <c r="H395" s="50" t="n"/>
      <c r="I395" s="51">
        <f>IF(IFERROR(INDEX(Registre!$N$2:$N$1999,IF($L$382=0,-1,$L$382))&amp;"","")="Rejeté","☒","☐")&amp;"  Rejeté"</f>
        <v/>
      </c>
      <c r="J395" s="50" t="n"/>
    </row>
    <row r="396" ht="30" customHeight="1">
      <c r="A396" s="80" t="inlineStr">
        <is>
          <t>APPROBATION</t>
        </is>
      </c>
      <c r="B396" s="56" t="n"/>
      <c r="C396" s="67" t="inlineStr">
        <is>
          <t>C3</t>
        </is>
      </c>
      <c r="D396" s="52" t="n"/>
      <c r="E396" s="52" t="n"/>
      <c r="F396" s="50" t="n"/>
      <c r="G396" s="67" t="inlineStr">
        <is>
          <t>C1</t>
        </is>
      </c>
      <c r="H396" s="56" t="n"/>
      <c r="I396" s="67" t="inlineStr">
        <is>
          <t>CA</t>
        </is>
      </c>
      <c r="J396" s="56" t="n"/>
    </row>
    <row r="397" ht="30" customHeight="1">
      <c r="A397" s="57" t="n"/>
      <c r="B397" s="58" t="n"/>
      <c r="C397" s="67" t="inlineStr">
        <is>
          <t>CST</t>
        </is>
      </c>
      <c r="D397" s="50" t="n"/>
      <c r="E397" s="67" t="inlineStr">
        <is>
          <t>QCI</t>
        </is>
      </c>
      <c r="F397" s="50" t="n"/>
      <c r="G397" s="57" t="n"/>
      <c r="H397" s="58" t="n"/>
      <c r="I397" s="57" t="n"/>
      <c r="J397" s="58" t="n"/>
    </row>
    <row r="398" ht="30" customHeight="1">
      <c r="A398" s="90" t="inlineStr">
        <is>
          <t>Nom</t>
        </is>
      </c>
      <c r="B398" s="50" t="n"/>
      <c r="C398" s="90" t="n"/>
      <c r="D398" s="50" t="n"/>
      <c r="E398" s="90" t="n"/>
      <c r="F398" s="50" t="n"/>
      <c r="G398" s="90" t="n"/>
      <c r="H398" s="50" t="n"/>
      <c r="I398" s="90" t="n"/>
      <c r="J398" s="50" t="n"/>
    </row>
    <row r="399" ht="30" customHeight="1">
      <c r="A399" s="90" t="inlineStr">
        <is>
          <t>Signature</t>
        </is>
      </c>
      <c r="B399" s="50" t="n"/>
      <c r="C399" s="90" t="n"/>
      <c r="D399" s="50" t="n"/>
      <c r="E399" s="90" t="n"/>
      <c r="F399" s="50" t="n"/>
      <c r="G399" s="90" t="n"/>
      <c r="H399" s="50" t="n"/>
      <c r="I399" s="90" t="n"/>
      <c r="J399" s="50" t="n"/>
    </row>
    <row r="400" ht="30" customHeight="1">
      <c r="A400" s="90" t="inlineStr">
        <is>
          <t>Date</t>
        </is>
      </c>
      <c r="B400" s="50" t="n"/>
      <c r="C400" s="90" t="n"/>
      <c r="D400" s="50" t="n"/>
      <c r="E400" s="90" t="n"/>
      <c r="F400" s="50" t="n"/>
      <c r="G400" s="90" t="n"/>
      <c r="H400" s="50" t="n"/>
      <c r="I400" s="90" t="n"/>
      <c r="J400" s="50" t="n"/>
    </row>
  </sheetData>
  <mergeCells count="1020">
    <mergeCell ref="C285:J285"/>
    <mergeCell ref="A352:H352"/>
    <mergeCell ref="A15:B15"/>
    <mergeCell ref="A186:B186"/>
    <mergeCell ref="E288:G288"/>
    <mergeCell ref="C221:H223"/>
    <mergeCell ref="A107:B107"/>
    <mergeCell ref="I275:J275"/>
    <mergeCell ref="A178:B178"/>
    <mergeCell ref="A356:B357"/>
    <mergeCell ref="C378:D378"/>
    <mergeCell ref="I340:J340"/>
    <mergeCell ref="A49:H49"/>
    <mergeCell ref="A110:H110"/>
    <mergeCell ref="C261:H263"/>
    <mergeCell ref="C79:D79"/>
    <mergeCell ref="A281:B283"/>
    <mergeCell ref="A315:B315"/>
    <mergeCell ref="E79:F79"/>
    <mergeCell ref="I302:J302"/>
    <mergeCell ref="A347:B347"/>
    <mergeCell ref="E358:F358"/>
    <mergeCell ref="G358:H358"/>
    <mergeCell ref="C205:J205"/>
    <mergeCell ref="E137:F137"/>
    <mergeCell ref="A189:H189"/>
    <mergeCell ref="A267:B267"/>
    <mergeCell ref="G236:H237"/>
    <mergeCell ref="C148:D148"/>
    <mergeCell ref="C116:F116"/>
    <mergeCell ref="C167:J167"/>
    <mergeCell ref="G360:H360"/>
    <mergeCell ref="I155:J155"/>
    <mergeCell ref="G335:H335"/>
    <mergeCell ref="G139:H139"/>
    <mergeCell ref="I170:J170"/>
    <mergeCell ref="A101:B103"/>
    <mergeCell ref="A354:J354"/>
    <mergeCell ref="G399:H399"/>
    <mergeCell ref="A321:B323"/>
    <mergeCell ref="C335:F335"/>
    <mergeCell ref="A35:B35"/>
    <mergeCell ref="A206:B206"/>
    <mergeCell ref="I399:J399"/>
    <mergeCell ref="A133:J133"/>
    <mergeCell ref="A29:H29"/>
    <mergeCell ref="A264:J264"/>
    <mergeCell ref="I172:J172"/>
    <mergeCell ref="C237:D237"/>
    <mergeCell ref="A361:B363"/>
    <mergeCell ref="I270:J270"/>
    <mergeCell ref="A28:B28"/>
    <mergeCell ref="C381:H383"/>
    <mergeCell ref="C28:D28"/>
    <mergeCell ref="A245:B245"/>
    <mergeCell ref="A31:H31"/>
    <mergeCell ref="A39:B39"/>
    <mergeCell ref="A329:H329"/>
    <mergeCell ref="C87:J87"/>
    <mergeCell ref="I30:J30"/>
    <mergeCell ref="G59:H59"/>
    <mergeCell ref="C239:D239"/>
    <mergeCell ref="C245:J245"/>
    <mergeCell ref="E117:F117"/>
    <mergeCell ref="A59:B59"/>
    <mergeCell ref="I376:J377"/>
    <mergeCell ref="C266:J266"/>
    <mergeCell ref="H228:J228"/>
    <mergeCell ref="C97:D97"/>
    <mergeCell ref="A339:B339"/>
    <mergeCell ref="C187:J187"/>
    <mergeCell ref="I61:J61"/>
    <mergeCell ref="I183:J183"/>
    <mergeCell ref="E219:F219"/>
    <mergeCell ref="G219:H219"/>
    <mergeCell ref="A274:J274"/>
    <mergeCell ref="G359:H359"/>
    <mergeCell ref="A13:J13"/>
    <mergeCell ref="A359:B359"/>
    <mergeCell ref="I175:J175"/>
    <mergeCell ref="C26:J26"/>
    <mergeCell ref="A128:B128"/>
    <mergeCell ref="I41:J41"/>
    <mergeCell ref="I212:J212"/>
    <mergeCell ref="I112:J112"/>
    <mergeCell ref="I283:J283"/>
    <mergeCell ref="C175:F175"/>
    <mergeCell ref="C235:F235"/>
    <mergeCell ref="G298:H298"/>
    <mergeCell ref="A149:H149"/>
    <mergeCell ref="I43:J43"/>
    <mergeCell ref="C379:D379"/>
    <mergeCell ref="I341:J341"/>
    <mergeCell ref="E379:F379"/>
    <mergeCell ref="A151:H151"/>
    <mergeCell ref="I356:J357"/>
    <mergeCell ref="I201:J201"/>
    <mergeCell ref="E237:F237"/>
    <mergeCell ref="I372:J372"/>
    <mergeCell ref="E380:F380"/>
    <mergeCell ref="G138:H138"/>
    <mergeCell ref="H348:J348"/>
    <mergeCell ref="I138:J138"/>
    <mergeCell ref="A190:H190"/>
    <mergeCell ref="G380:H380"/>
    <mergeCell ref="E239:F239"/>
    <mergeCell ref="I59:J59"/>
    <mergeCell ref="E88:G88"/>
    <mergeCell ref="C18:D18"/>
    <mergeCell ref="A204:J204"/>
    <mergeCell ref="I295:J295"/>
    <mergeCell ref="E18:F18"/>
    <mergeCell ref="I9:J9"/>
    <mergeCell ref="G140:H140"/>
    <mergeCell ref="E238:F238"/>
    <mergeCell ref="C76:F76"/>
    <mergeCell ref="I140:J140"/>
    <mergeCell ref="G238:H238"/>
    <mergeCell ref="I232:J232"/>
    <mergeCell ref="A368:B368"/>
    <mergeCell ref="C397:D397"/>
    <mergeCell ref="I359:J359"/>
    <mergeCell ref="I11:J11"/>
    <mergeCell ref="A207:B207"/>
    <mergeCell ref="C185:J185"/>
    <mergeCell ref="G76:H77"/>
    <mergeCell ref="I198:J198"/>
    <mergeCell ref="C128:D128"/>
    <mergeCell ref="A70:H70"/>
    <mergeCell ref="I271:J271"/>
    <mergeCell ref="A78:B78"/>
    <mergeCell ref="A156:B157"/>
    <mergeCell ref="A205:B205"/>
    <mergeCell ref="C100:D100"/>
    <mergeCell ref="A65:B65"/>
    <mergeCell ref="I196:J197"/>
    <mergeCell ref="I298:J298"/>
    <mergeCell ref="A330:H330"/>
    <mergeCell ref="A80:B80"/>
    <mergeCell ref="C80:D80"/>
    <mergeCell ref="A378:B378"/>
    <mergeCell ref="A55:B55"/>
    <mergeCell ref="E158:F158"/>
    <mergeCell ref="A365:B365"/>
    <mergeCell ref="E77:F77"/>
    <mergeCell ref="I62:J62"/>
    <mergeCell ref="E208:G208"/>
    <mergeCell ref="A153:J153"/>
    <mergeCell ref="H8:J8"/>
    <mergeCell ref="G95:H95"/>
    <mergeCell ref="C256:F256"/>
    <mergeCell ref="C27:J27"/>
    <mergeCell ref="A54:J54"/>
    <mergeCell ref="E248:G248"/>
    <mergeCell ref="A21:B23"/>
    <mergeCell ref="G135:H135"/>
    <mergeCell ref="A200:B200"/>
    <mergeCell ref="I191:J191"/>
    <mergeCell ref="I362:J362"/>
    <mergeCell ref="A311:H311"/>
    <mergeCell ref="I51:J51"/>
    <mergeCell ref="C176:F176"/>
    <mergeCell ref="I349:J349"/>
    <mergeCell ref="A296:B297"/>
    <mergeCell ref="C356:F356"/>
    <mergeCell ref="I16:J17"/>
    <mergeCell ref="C327:J327"/>
    <mergeCell ref="A154:J154"/>
    <mergeCell ref="A121:B123"/>
    <mergeCell ref="A392:H392"/>
    <mergeCell ref="I255:J255"/>
    <mergeCell ref="A258:B258"/>
    <mergeCell ref="C258:D258"/>
    <mergeCell ref="E258:F258"/>
    <mergeCell ref="A56:B57"/>
    <mergeCell ref="A220:B220"/>
    <mergeCell ref="I291:J291"/>
    <mergeCell ref="A92:H92"/>
    <mergeCell ref="I192:J192"/>
    <mergeCell ref="A266:B266"/>
    <mergeCell ref="I363:J363"/>
    <mergeCell ref="A260:B260"/>
    <mergeCell ref="A60:B60"/>
    <mergeCell ref="A350:H350"/>
    <mergeCell ref="C260:D260"/>
    <mergeCell ref="I222:J222"/>
    <mergeCell ref="A358:B358"/>
    <mergeCell ref="C88:D88"/>
    <mergeCell ref="E17:F17"/>
    <mergeCell ref="C45:J45"/>
    <mergeCell ref="C197:D197"/>
    <mergeCell ref="E259:F259"/>
    <mergeCell ref="C259:D259"/>
    <mergeCell ref="E388:G388"/>
    <mergeCell ref="A360:B360"/>
    <mergeCell ref="E180:F180"/>
    <mergeCell ref="E240:F240"/>
    <mergeCell ref="H128:J128"/>
    <mergeCell ref="G240:H240"/>
    <mergeCell ref="A116:B117"/>
    <mergeCell ref="H28:J28"/>
    <mergeCell ref="E19:F19"/>
    <mergeCell ref="C47:J47"/>
    <mergeCell ref="C117:D117"/>
    <mergeCell ref="G19:H19"/>
    <mergeCell ref="G336:H337"/>
    <mergeCell ref="C345:J345"/>
    <mergeCell ref="C21:H23"/>
    <mergeCell ref="I75:J75"/>
    <mergeCell ref="C275:F275"/>
    <mergeCell ref="A89:H89"/>
    <mergeCell ref="A385:B385"/>
    <mergeCell ref="I181:J181"/>
    <mergeCell ref="I12:J12"/>
    <mergeCell ref="A301:B303"/>
    <mergeCell ref="A86:B86"/>
    <mergeCell ref="E319:F319"/>
    <mergeCell ref="G319:H319"/>
    <mergeCell ref="C35:F35"/>
    <mergeCell ref="G235:H235"/>
    <mergeCell ref="I235:J235"/>
    <mergeCell ref="C400:D400"/>
    <mergeCell ref="I39:J39"/>
    <mergeCell ref="I312:J312"/>
    <mergeCell ref="C39:D39"/>
    <mergeCell ref="I1:J1"/>
    <mergeCell ref="E179:F179"/>
    <mergeCell ref="A215:B215"/>
    <mergeCell ref="I299:J299"/>
    <mergeCell ref="C337:D337"/>
    <mergeCell ref="A386:B386"/>
    <mergeCell ref="A209:H209"/>
    <mergeCell ref="A273:J273"/>
    <mergeCell ref="I78:J78"/>
    <mergeCell ref="A171:H171"/>
    <mergeCell ref="I339:J339"/>
    <mergeCell ref="C37:D37"/>
    <mergeCell ref="C208:D208"/>
    <mergeCell ref="C165:J165"/>
    <mergeCell ref="E37:F37"/>
    <mergeCell ref="E159:F159"/>
    <mergeCell ref="E97:F97"/>
    <mergeCell ref="G159:H159"/>
    <mergeCell ref="C295:F295"/>
    <mergeCell ref="C339:D339"/>
    <mergeCell ref="A211:H211"/>
    <mergeCell ref="G395:H395"/>
    <mergeCell ref="C267:J267"/>
    <mergeCell ref="A229:H229"/>
    <mergeCell ref="E139:F139"/>
    <mergeCell ref="A226:B226"/>
    <mergeCell ref="C395:F395"/>
    <mergeCell ref="A228:B228"/>
    <mergeCell ref="C206:J206"/>
    <mergeCell ref="A355:B355"/>
    <mergeCell ref="A293:J293"/>
    <mergeCell ref="A93:J93"/>
    <mergeCell ref="C136:F136"/>
    <mergeCell ref="I129:J129"/>
    <mergeCell ref="A7:B7"/>
    <mergeCell ref="I200:J200"/>
    <mergeCell ref="A305:B305"/>
    <mergeCell ref="I292:J292"/>
    <mergeCell ref="A99:B99"/>
    <mergeCell ref="A286:B286"/>
    <mergeCell ref="I71:J71"/>
    <mergeCell ref="I131:J131"/>
    <mergeCell ref="A284:J284"/>
    <mergeCell ref="I58:J58"/>
    <mergeCell ref="A351:H351"/>
    <mergeCell ref="I223:J223"/>
    <mergeCell ref="H288:J288"/>
    <mergeCell ref="C138:D138"/>
    <mergeCell ref="C46:J46"/>
    <mergeCell ref="A331:H331"/>
    <mergeCell ref="C119:D119"/>
    <mergeCell ref="I83:J83"/>
    <mergeCell ref="E119:F119"/>
    <mergeCell ref="A32:H32"/>
    <mergeCell ref="A140:B140"/>
    <mergeCell ref="A290:H290"/>
    <mergeCell ref="G20:H20"/>
    <mergeCell ref="C346:J346"/>
    <mergeCell ref="I20:J20"/>
    <mergeCell ref="C56:F56"/>
    <mergeCell ref="C158:D158"/>
    <mergeCell ref="A233:J233"/>
    <mergeCell ref="C276:F276"/>
    <mergeCell ref="G318:H318"/>
    <mergeCell ref="I318:J318"/>
    <mergeCell ref="G116:H117"/>
    <mergeCell ref="C125:J125"/>
    <mergeCell ref="I383:J383"/>
    <mergeCell ref="I116:J117"/>
    <mergeCell ref="A332:H332"/>
    <mergeCell ref="E328:G328"/>
    <mergeCell ref="I370:J370"/>
    <mergeCell ref="E198:F198"/>
    <mergeCell ref="A104:J104"/>
    <mergeCell ref="G198:H198"/>
    <mergeCell ref="G320:H320"/>
    <mergeCell ref="C36:F36"/>
    <mergeCell ref="I149:J149"/>
    <mergeCell ref="I320:J320"/>
    <mergeCell ref="E28:G28"/>
    <mergeCell ref="A261:B263"/>
    <mergeCell ref="A14:J14"/>
    <mergeCell ref="I15:J15"/>
    <mergeCell ref="A373:J373"/>
    <mergeCell ref="A45:B45"/>
    <mergeCell ref="I80:J80"/>
    <mergeCell ref="I151:J151"/>
    <mergeCell ref="G178:H178"/>
    <mergeCell ref="A287:B287"/>
    <mergeCell ref="I378:J378"/>
    <mergeCell ref="A387:B387"/>
    <mergeCell ref="C1:H3"/>
    <mergeCell ref="A250:H250"/>
    <mergeCell ref="A87:B87"/>
    <mergeCell ref="A218:B218"/>
    <mergeCell ref="C280:D280"/>
    <mergeCell ref="E38:F38"/>
    <mergeCell ref="C218:D218"/>
    <mergeCell ref="I242:J242"/>
    <mergeCell ref="G38:H38"/>
    <mergeCell ref="E280:F280"/>
    <mergeCell ref="C96:F96"/>
    <mergeCell ref="A212:H212"/>
    <mergeCell ref="A345:B345"/>
    <mergeCell ref="A46:B46"/>
    <mergeCell ref="C40:D40"/>
    <mergeCell ref="G175:H175"/>
    <mergeCell ref="E40:F40"/>
    <mergeCell ref="E338:F338"/>
    <mergeCell ref="A105:B105"/>
    <mergeCell ref="I162:J162"/>
    <mergeCell ref="G96:H97"/>
    <mergeCell ref="G338:H338"/>
    <mergeCell ref="A26:B26"/>
    <mergeCell ref="G398:H398"/>
    <mergeCell ref="C396:F396"/>
    <mergeCell ref="E348:G348"/>
    <mergeCell ref="G275:H275"/>
    <mergeCell ref="A176:B177"/>
    <mergeCell ref="A307:B307"/>
    <mergeCell ref="E340:F340"/>
    <mergeCell ref="C207:J207"/>
    <mergeCell ref="G340:H340"/>
    <mergeCell ref="I269:J269"/>
    <mergeCell ref="G396:H397"/>
    <mergeCell ref="A8:B8"/>
    <mergeCell ref="A381:B383"/>
    <mergeCell ref="I396:J397"/>
    <mergeCell ref="C8:D8"/>
    <mergeCell ref="I241:J241"/>
    <mergeCell ref="G35:H35"/>
    <mergeCell ref="A100:B100"/>
    <mergeCell ref="I231:J231"/>
    <mergeCell ref="I35:J35"/>
    <mergeCell ref="A165:B165"/>
    <mergeCell ref="C385:J385"/>
    <mergeCell ref="C67:J67"/>
    <mergeCell ref="I10:J10"/>
    <mergeCell ref="A196:B197"/>
    <mergeCell ref="C358:D358"/>
    <mergeCell ref="A394:J394"/>
    <mergeCell ref="A115:B115"/>
    <mergeCell ref="A294:J294"/>
    <mergeCell ref="A308:B308"/>
    <mergeCell ref="G99:H99"/>
    <mergeCell ref="C308:D308"/>
    <mergeCell ref="I99:J99"/>
    <mergeCell ref="A236:B237"/>
    <mergeCell ref="C281:H283"/>
    <mergeCell ref="A400:B400"/>
    <mergeCell ref="C77:D77"/>
    <mergeCell ref="C367:J367"/>
    <mergeCell ref="I310:J310"/>
    <mergeCell ref="C179:D179"/>
    <mergeCell ref="A232:H232"/>
    <mergeCell ref="C68:D68"/>
    <mergeCell ref="A166:B166"/>
    <mergeCell ref="A254:J254"/>
    <mergeCell ref="G155:H155"/>
    <mergeCell ref="C6:J6"/>
    <mergeCell ref="H108:J108"/>
    <mergeCell ref="C160:D160"/>
    <mergeCell ref="E160:F160"/>
    <mergeCell ref="A336:B337"/>
    <mergeCell ref="A169:H169"/>
    <mergeCell ref="G216:H217"/>
    <mergeCell ref="C225:J225"/>
    <mergeCell ref="C377:D377"/>
    <mergeCell ref="I361:J361"/>
    <mergeCell ref="A168:B168"/>
    <mergeCell ref="C355:F355"/>
    <mergeCell ref="C155:F155"/>
    <mergeCell ref="C306:J306"/>
    <mergeCell ref="H208:J208"/>
    <mergeCell ref="H268:J268"/>
    <mergeCell ref="C227:J227"/>
    <mergeCell ref="G199:H199"/>
    <mergeCell ref="A314:J314"/>
    <mergeCell ref="A114:J114"/>
    <mergeCell ref="I150:J150"/>
    <mergeCell ref="C201:H203"/>
    <mergeCell ref="I221:J221"/>
    <mergeCell ref="A255:B255"/>
    <mergeCell ref="I215:J215"/>
    <mergeCell ref="A326:B326"/>
    <mergeCell ref="I321:J321"/>
    <mergeCell ref="C226:J226"/>
    <mergeCell ref="A64:J64"/>
    <mergeCell ref="A120:B120"/>
    <mergeCell ref="I392:J392"/>
    <mergeCell ref="C59:D59"/>
    <mergeCell ref="I21:J21"/>
    <mergeCell ref="A239:B239"/>
    <mergeCell ref="E59:F59"/>
    <mergeCell ref="I263:J263"/>
    <mergeCell ref="I152:J152"/>
    <mergeCell ref="I323:J323"/>
    <mergeCell ref="C215:F215"/>
    <mergeCell ref="C361:H363"/>
    <mergeCell ref="C380:D380"/>
    <mergeCell ref="A5:B5"/>
    <mergeCell ref="I229:J229"/>
    <mergeCell ref="A251:H251"/>
    <mergeCell ref="I23:J23"/>
    <mergeCell ref="A219:B219"/>
    <mergeCell ref="H328:J328"/>
    <mergeCell ref="A309:H309"/>
    <mergeCell ref="C48:D48"/>
    <mergeCell ref="C219:D219"/>
    <mergeCell ref="E359:F359"/>
    <mergeCell ref="C359:D359"/>
    <mergeCell ref="A109:H109"/>
    <mergeCell ref="C348:D348"/>
    <mergeCell ref="E277:F277"/>
    <mergeCell ref="C298:D298"/>
    <mergeCell ref="A111:H111"/>
    <mergeCell ref="A33:J33"/>
    <mergeCell ref="I178:J178"/>
    <mergeCell ref="C86:J86"/>
    <mergeCell ref="E128:G128"/>
    <mergeCell ref="A244:J244"/>
    <mergeCell ref="G120:H120"/>
    <mergeCell ref="I49:J49"/>
    <mergeCell ref="I120:J120"/>
    <mergeCell ref="E278:F278"/>
    <mergeCell ref="G278:H278"/>
    <mergeCell ref="I176:J177"/>
    <mergeCell ref="A333:J333"/>
    <mergeCell ref="I278:J278"/>
    <mergeCell ref="I163:J163"/>
    <mergeCell ref="I101:J101"/>
    <mergeCell ref="C386:J386"/>
    <mergeCell ref="A344:J344"/>
    <mergeCell ref="A187:B187"/>
    <mergeCell ref="I380:J380"/>
    <mergeCell ref="I100:J100"/>
    <mergeCell ref="E138:F138"/>
    <mergeCell ref="A108:B108"/>
    <mergeCell ref="A41:B43"/>
    <mergeCell ref="C168:D168"/>
    <mergeCell ref="C61:H63"/>
    <mergeCell ref="I115:J115"/>
    <mergeCell ref="A118:B118"/>
    <mergeCell ref="A18:B18"/>
    <mergeCell ref="C118:D118"/>
    <mergeCell ref="C180:D180"/>
    <mergeCell ref="I382:J382"/>
    <mergeCell ref="I102:J102"/>
    <mergeCell ref="A238:B238"/>
    <mergeCell ref="C238:D238"/>
    <mergeCell ref="A12:H12"/>
    <mergeCell ref="I400:J400"/>
    <mergeCell ref="A341:B343"/>
    <mergeCell ref="A272:H272"/>
    <mergeCell ref="A210:H210"/>
    <mergeCell ref="A47:B47"/>
    <mergeCell ref="C196:F196"/>
    <mergeCell ref="A312:H312"/>
    <mergeCell ref="G200:H200"/>
    <mergeCell ref="A364:J364"/>
    <mergeCell ref="I29:J29"/>
    <mergeCell ref="E368:G368"/>
    <mergeCell ref="A36:B37"/>
    <mergeCell ref="C7:J7"/>
    <mergeCell ref="G296:H297"/>
    <mergeCell ref="I262:J262"/>
    <mergeCell ref="A265:B265"/>
    <mergeCell ref="I296:J297"/>
    <mergeCell ref="I252:J252"/>
    <mergeCell ref="A113:J113"/>
    <mergeCell ref="I31:J31"/>
    <mergeCell ref="I202:J202"/>
    <mergeCell ref="I329:J329"/>
    <mergeCell ref="A58:B58"/>
    <mergeCell ref="H148:J148"/>
    <mergeCell ref="A136:B137"/>
    <mergeCell ref="I56:J57"/>
    <mergeCell ref="C307:J307"/>
    <mergeCell ref="A130:H130"/>
    <mergeCell ref="A194:J194"/>
    <mergeCell ref="C141:H143"/>
    <mergeCell ref="A161:B163"/>
    <mergeCell ref="C41:H43"/>
    <mergeCell ref="I95:J95"/>
    <mergeCell ref="A98:B98"/>
    <mergeCell ref="C98:D98"/>
    <mergeCell ref="I89:J89"/>
    <mergeCell ref="I260:J260"/>
    <mergeCell ref="I331:J331"/>
    <mergeCell ref="A132:H132"/>
    <mergeCell ref="C368:D368"/>
    <mergeCell ref="C325:J325"/>
    <mergeCell ref="A398:B398"/>
    <mergeCell ref="C246:J246"/>
    <mergeCell ref="C398:D398"/>
    <mergeCell ref="A69:H69"/>
    <mergeCell ref="C376:F376"/>
    <mergeCell ref="G356:H357"/>
    <mergeCell ref="G16:H17"/>
    <mergeCell ref="C25:J25"/>
    <mergeCell ref="C85:J85"/>
    <mergeCell ref="C177:D177"/>
    <mergeCell ref="A335:B335"/>
    <mergeCell ref="A34:J34"/>
    <mergeCell ref="E228:G228"/>
    <mergeCell ref="C15:F15"/>
    <mergeCell ref="E220:F220"/>
    <mergeCell ref="G220:H220"/>
    <mergeCell ref="I171:J171"/>
    <mergeCell ref="I342:J342"/>
    <mergeCell ref="C127:J127"/>
    <mergeCell ref="A369:H369"/>
    <mergeCell ref="A276:B277"/>
    <mergeCell ref="C247:J247"/>
    <mergeCell ref="I121:J121"/>
    <mergeCell ref="E157:F157"/>
    <mergeCell ref="A195:B195"/>
    <mergeCell ref="A334:J334"/>
    <mergeCell ref="C315:F315"/>
    <mergeCell ref="I42:J42"/>
    <mergeCell ref="G58:H58"/>
    <mergeCell ref="A174:J174"/>
    <mergeCell ref="I52:J52"/>
    <mergeCell ref="A188:B188"/>
    <mergeCell ref="A126:B126"/>
    <mergeCell ref="C17:D17"/>
    <mergeCell ref="I123:J123"/>
    <mergeCell ref="A141:B143"/>
    <mergeCell ref="G215:H215"/>
    <mergeCell ref="I250:J250"/>
    <mergeCell ref="I110:J110"/>
    <mergeCell ref="C161:H163"/>
    <mergeCell ref="A259:B259"/>
    <mergeCell ref="A240:B240"/>
    <mergeCell ref="C240:D240"/>
    <mergeCell ref="A19:B19"/>
    <mergeCell ref="A68:B68"/>
    <mergeCell ref="C19:D19"/>
    <mergeCell ref="C317:D317"/>
    <mergeCell ref="I279:J279"/>
    <mergeCell ref="E317:F317"/>
    <mergeCell ref="G75:H75"/>
    <mergeCell ref="E377:F377"/>
    <mergeCell ref="A372:H372"/>
    <mergeCell ref="A249:H249"/>
    <mergeCell ref="E298:F298"/>
    <mergeCell ref="A48:B48"/>
    <mergeCell ref="A319:B319"/>
    <mergeCell ref="C248:D248"/>
    <mergeCell ref="C319:D319"/>
    <mergeCell ref="E297:F297"/>
    <mergeCell ref="C135:F135"/>
    <mergeCell ref="I199:J199"/>
    <mergeCell ref="A51:H51"/>
    <mergeCell ref="A349:H349"/>
    <mergeCell ref="C107:J107"/>
    <mergeCell ref="A4:J4"/>
    <mergeCell ref="A79:B79"/>
    <mergeCell ref="I70:J70"/>
    <mergeCell ref="E299:F299"/>
    <mergeCell ref="A44:J44"/>
    <mergeCell ref="G299:H299"/>
    <mergeCell ref="G355:H355"/>
    <mergeCell ref="C301:H303"/>
    <mergeCell ref="I355:J355"/>
    <mergeCell ref="I32:J32"/>
    <mergeCell ref="A252:H252"/>
    <mergeCell ref="I330:J330"/>
    <mergeCell ref="A208:B208"/>
    <mergeCell ref="C137:D137"/>
    <mergeCell ref="I243:J243"/>
    <mergeCell ref="A268:B268"/>
    <mergeCell ref="A379:B379"/>
    <mergeCell ref="A24:J24"/>
    <mergeCell ref="A73:J73"/>
    <mergeCell ref="A366:B366"/>
    <mergeCell ref="H308:J308"/>
    <mergeCell ref="A145:B145"/>
    <mergeCell ref="I332:J332"/>
    <mergeCell ref="A139:B139"/>
    <mergeCell ref="C139:D139"/>
    <mergeCell ref="C388:D388"/>
    <mergeCell ref="C188:D188"/>
    <mergeCell ref="I111:J111"/>
    <mergeCell ref="A124:J124"/>
    <mergeCell ref="I98:J98"/>
    <mergeCell ref="C399:D399"/>
    <mergeCell ref="E399:F399"/>
    <mergeCell ref="A84:J84"/>
    <mergeCell ref="H168:J168"/>
    <mergeCell ref="I398:J398"/>
    <mergeCell ref="A72:H72"/>
    <mergeCell ref="E8:G8"/>
    <mergeCell ref="C326:J326"/>
    <mergeCell ref="G60:H60"/>
    <mergeCell ref="C186:J186"/>
    <mergeCell ref="I60:J60"/>
    <mergeCell ref="E58:F58"/>
    <mergeCell ref="A213:J213"/>
    <mergeCell ref="A384:J384"/>
    <mergeCell ref="C316:F316"/>
    <mergeCell ref="G156:H157"/>
    <mergeCell ref="A30:H30"/>
    <mergeCell ref="I156:J157"/>
    <mergeCell ref="E308:G308"/>
    <mergeCell ref="A279:B279"/>
    <mergeCell ref="C108:D108"/>
    <mergeCell ref="C279:D279"/>
    <mergeCell ref="I2:J2"/>
    <mergeCell ref="A144:J144"/>
    <mergeCell ref="G300:H300"/>
    <mergeCell ref="I251:J251"/>
    <mergeCell ref="I189:J189"/>
    <mergeCell ref="A300:B300"/>
    <mergeCell ref="A325:B325"/>
    <mergeCell ref="I360:J360"/>
    <mergeCell ref="A119:B119"/>
    <mergeCell ref="I281:J281"/>
    <mergeCell ref="G256:H257"/>
    <mergeCell ref="I352:J352"/>
    <mergeCell ref="C20:D20"/>
    <mergeCell ref="A367:B367"/>
    <mergeCell ref="E20:F20"/>
    <mergeCell ref="C318:D318"/>
    <mergeCell ref="I218:J218"/>
    <mergeCell ref="E318:F318"/>
    <mergeCell ref="A221:B223"/>
    <mergeCell ref="E168:G168"/>
    <mergeCell ref="E177:F177"/>
    <mergeCell ref="A90:H90"/>
    <mergeCell ref="C146:J146"/>
    <mergeCell ref="C320:D320"/>
    <mergeCell ref="E78:F78"/>
    <mergeCell ref="I282:J282"/>
    <mergeCell ref="E320:F320"/>
    <mergeCell ref="G78:H78"/>
    <mergeCell ref="C105:J105"/>
    <mergeCell ref="C257:D257"/>
    <mergeCell ref="A390:H390"/>
    <mergeCell ref="E257:F257"/>
    <mergeCell ref="G15:H15"/>
    <mergeCell ref="A129:H129"/>
    <mergeCell ref="E80:F80"/>
    <mergeCell ref="C178:D178"/>
    <mergeCell ref="G80:H80"/>
    <mergeCell ref="I142:J142"/>
    <mergeCell ref="E178:F178"/>
    <mergeCell ref="G378:H378"/>
    <mergeCell ref="G136:H137"/>
    <mergeCell ref="E378:F378"/>
    <mergeCell ref="I136:J137"/>
    <mergeCell ref="C336:F336"/>
    <mergeCell ref="G79:H79"/>
    <mergeCell ref="I79:J79"/>
    <mergeCell ref="A131:H131"/>
    <mergeCell ref="G315:H315"/>
    <mergeCell ref="A38:B38"/>
    <mergeCell ref="A216:B217"/>
    <mergeCell ref="A147:B147"/>
    <mergeCell ref="C38:D38"/>
    <mergeCell ref="A280:B280"/>
    <mergeCell ref="I315:J315"/>
    <mergeCell ref="A74:J74"/>
    <mergeCell ref="I371:J371"/>
    <mergeCell ref="A380:B380"/>
    <mergeCell ref="I358:J358"/>
    <mergeCell ref="C95:F95"/>
    <mergeCell ref="A40:B40"/>
    <mergeCell ref="C140:D140"/>
    <mergeCell ref="A67:B67"/>
    <mergeCell ref="A230:H230"/>
    <mergeCell ref="A316:B317"/>
    <mergeCell ref="A338:B338"/>
    <mergeCell ref="C338:D338"/>
    <mergeCell ref="I300:J300"/>
    <mergeCell ref="A9:H9"/>
    <mergeCell ref="A374:J374"/>
    <mergeCell ref="A270:H270"/>
    <mergeCell ref="A241:B243"/>
    <mergeCell ref="A148:B148"/>
    <mergeCell ref="I335:J335"/>
    <mergeCell ref="I139:J139"/>
    <mergeCell ref="A275:B275"/>
    <mergeCell ref="A76:B77"/>
    <mergeCell ref="A340:B340"/>
    <mergeCell ref="C340:D340"/>
    <mergeCell ref="A11:H11"/>
    <mergeCell ref="A146:B146"/>
    <mergeCell ref="A201:B203"/>
    <mergeCell ref="A6:B6"/>
    <mergeCell ref="A370:H370"/>
    <mergeCell ref="I195:J195"/>
    <mergeCell ref="C241:H243"/>
    <mergeCell ref="A271:H271"/>
    <mergeCell ref="C265:J265"/>
    <mergeCell ref="C65:J65"/>
    <mergeCell ref="C99:D99"/>
    <mergeCell ref="C195:F195"/>
    <mergeCell ref="A66:B66"/>
    <mergeCell ref="I351:J351"/>
    <mergeCell ref="A158:B158"/>
    <mergeCell ref="H48:J48"/>
    <mergeCell ref="H248:J248"/>
    <mergeCell ref="I289:J289"/>
    <mergeCell ref="I3:J3"/>
    <mergeCell ref="G239:H239"/>
    <mergeCell ref="A94:J94"/>
    <mergeCell ref="I130:J130"/>
    <mergeCell ref="I190:J190"/>
    <mergeCell ref="C365:J365"/>
    <mergeCell ref="A95:B95"/>
    <mergeCell ref="I55:J55"/>
    <mergeCell ref="I92:J92"/>
    <mergeCell ref="A160:B160"/>
    <mergeCell ref="G36:H37"/>
    <mergeCell ref="A135:B135"/>
    <mergeCell ref="I132:J132"/>
    <mergeCell ref="I303:J303"/>
    <mergeCell ref="I219:J219"/>
    <mergeCell ref="C55:F55"/>
    <mergeCell ref="A159:B159"/>
    <mergeCell ref="I290:J290"/>
    <mergeCell ref="C159:D159"/>
    <mergeCell ref="A193:J193"/>
    <mergeCell ref="C328:D328"/>
    <mergeCell ref="C347:J347"/>
    <mergeCell ref="A395:B395"/>
    <mergeCell ref="C75:F75"/>
    <mergeCell ref="A91:H91"/>
    <mergeCell ref="A199:B199"/>
    <mergeCell ref="A389:H389"/>
    <mergeCell ref="C199:D199"/>
    <mergeCell ref="C101:H103"/>
    <mergeCell ref="E199:F199"/>
    <mergeCell ref="C115:F115"/>
    <mergeCell ref="C217:D217"/>
    <mergeCell ref="G255:H255"/>
    <mergeCell ref="A288:B288"/>
    <mergeCell ref="E217:F217"/>
    <mergeCell ref="H68:J68"/>
    <mergeCell ref="A391:H391"/>
    <mergeCell ref="H188:J188"/>
    <mergeCell ref="A313:J313"/>
    <mergeCell ref="A376:B377"/>
    <mergeCell ref="I81:J81"/>
    <mergeCell ref="A234:J234"/>
    <mergeCell ref="G379:H379"/>
    <mergeCell ref="I379:J379"/>
    <mergeCell ref="A184:J184"/>
    <mergeCell ref="A88:B88"/>
    <mergeCell ref="C126:J126"/>
    <mergeCell ref="E108:G108"/>
    <mergeCell ref="I272:J272"/>
    <mergeCell ref="I210:J210"/>
    <mergeCell ref="A346:B346"/>
    <mergeCell ref="I381:J381"/>
    <mergeCell ref="G160:H160"/>
    <mergeCell ref="A173:J173"/>
    <mergeCell ref="I216:J217"/>
    <mergeCell ref="I209:J209"/>
    <mergeCell ref="I203:J203"/>
    <mergeCell ref="A388:B388"/>
    <mergeCell ref="I301:J301"/>
    <mergeCell ref="C277:D277"/>
    <mergeCell ref="I239:J239"/>
    <mergeCell ref="I122:J122"/>
    <mergeCell ref="A375:B375"/>
    <mergeCell ref="G18:H18"/>
    <mergeCell ref="A27:B27"/>
    <mergeCell ref="I18:J18"/>
    <mergeCell ref="A50:H50"/>
    <mergeCell ref="I238:J238"/>
    <mergeCell ref="A285:B285"/>
    <mergeCell ref="E99:F99"/>
    <mergeCell ref="A306:B306"/>
    <mergeCell ref="E397:F397"/>
    <mergeCell ref="C120:D120"/>
    <mergeCell ref="A85:B85"/>
    <mergeCell ref="A278:B278"/>
    <mergeCell ref="C278:D278"/>
    <mergeCell ref="I76:J77"/>
    <mergeCell ref="G176:H177"/>
    <mergeCell ref="A150:H150"/>
    <mergeCell ref="C106:J106"/>
    <mergeCell ref="E100:F100"/>
    <mergeCell ref="G100:H100"/>
    <mergeCell ref="I36:J37"/>
    <mergeCell ref="E188:G188"/>
    <mergeCell ref="A152:H152"/>
    <mergeCell ref="C236:F236"/>
    <mergeCell ref="A170:H170"/>
    <mergeCell ref="A295:B295"/>
    <mergeCell ref="C366:J366"/>
    <mergeCell ref="I69:J69"/>
    <mergeCell ref="A393:J393"/>
    <mergeCell ref="A289:H289"/>
    <mergeCell ref="E400:F400"/>
    <mergeCell ref="G158:H158"/>
    <mergeCell ref="C145:J145"/>
    <mergeCell ref="A167:B167"/>
    <mergeCell ref="I158:J158"/>
    <mergeCell ref="I336:J337"/>
    <mergeCell ref="I236:J237"/>
    <mergeCell ref="C288:D288"/>
    <mergeCell ref="G375:H375"/>
    <mergeCell ref="I375:J375"/>
    <mergeCell ref="A224:J224"/>
    <mergeCell ref="I369:J369"/>
    <mergeCell ref="A291:H291"/>
    <mergeCell ref="A225:B225"/>
    <mergeCell ref="I160:J160"/>
    <mergeCell ref="A1:B3"/>
    <mergeCell ref="I135:J135"/>
    <mergeCell ref="C200:D200"/>
    <mergeCell ref="E200:F200"/>
    <mergeCell ref="A96:B97"/>
    <mergeCell ref="A227:B227"/>
    <mergeCell ref="A172:H172"/>
    <mergeCell ref="I72:J72"/>
    <mergeCell ref="C305:J305"/>
    <mergeCell ref="A292:H292"/>
    <mergeCell ref="A61:B63"/>
    <mergeCell ref="C286:J286"/>
    <mergeCell ref="G258:H258"/>
    <mergeCell ref="I258:J258"/>
    <mergeCell ref="C216:F216"/>
    <mergeCell ref="A396:B397"/>
    <mergeCell ref="G56:H57"/>
    <mergeCell ref="G276:H277"/>
    <mergeCell ref="A179:B179"/>
    <mergeCell ref="I276:J277"/>
    <mergeCell ref="C60:D60"/>
    <mergeCell ref="G195:H195"/>
    <mergeCell ref="E260:F260"/>
    <mergeCell ref="E268:G268"/>
    <mergeCell ref="A298:B298"/>
    <mergeCell ref="G260:H260"/>
    <mergeCell ref="I322:J322"/>
    <mergeCell ref="I211:J211"/>
    <mergeCell ref="G316:H317"/>
    <mergeCell ref="I316:J317"/>
    <mergeCell ref="I309:J309"/>
    <mergeCell ref="C268:D268"/>
    <mergeCell ref="E197:F197"/>
    <mergeCell ref="G259:H259"/>
    <mergeCell ref="C287:J287"/>
    <mergeCell ref="I259:J259"/>
    <mergeCell ref="C360:D360"/>
    <mergeCell ref="I82:J82"/>
    <mergeCell ref="E120:F120"/>
    <mergeCell ref="A327:B327"/>
    <mergeCell ref="I240:J240"/>
    <mergeCell ref="A16:B17"/>
    <mergeCell ref="A180:B180"/>
    <mergeCell ref="I311:J311"/>
    <mergeCell ref="A214:J214"/>
    <mergeCell ref="A181:B183"/>
    <mergeCell ref="C57:D57"/>
    <mergeCell ref="I19:J19"/>
    <mergeCell ref="A155:B155"/>
    <mergeCell ref="A112:H112"/>
    <mergeCell ref="A299:B299"/>
    <mergeCell ref="C220:D220"/>
    <mergeCell ref="C321:H323"/>
    <mergeCell ref="A328:B328"/>
    <mergeCell ref="G196:H197"/>
    <mergeCell ref="C157:D157"/>
    <mergeCell ref="C121:H123"/>
    <mergeCell ref="I319:J319"/>
    <mergeCell ref="G115:H115"/>
    <mergeCell ref="E357:F357"/>
    <mergeCell ref="C357:D357"/>
    <mergeCell ref="C58:D58"/>
    <mergeCell ref="A191:H191"/>
    <mergeCell ref="G400:H400"/>
    <mergeCell ref="H88:J88"/>
    <mergeCell ref="C387:J387"/>
    <mergeCell ref="A134:J134"/>
    <mergeCell ref="E39:F39"/>
    <mergeCell ref="G179:H179"/>
    <mergeCell ref="G39:H39"/>
    <mergeCell ref="I179:J179"/>
    <mergeCell ref="E337:F337"/>
    <mergeCell ref="C147:J147"/>
    <mergeCell ref="H388:J388"/>
    <mergeCell ref="I141:J141"/>
    <mergeCell ref="C375:F375"/>
    <mergeCell ref="A75:B75"/>
    <mergeCell ref="A246:B246"/>
    <mergeCell ref="E279:F279"/>
    <mergeCell ref="I103:J103"/>
    <mergeCell ref="I159:J159"/>
    <mergeCell ref="E339:F339"/>
    <mergeCell ref="I230:J230"/>
    <mergeCell ref="G339:H339"/>
    <mergeCell ref="A304:J304"/>
    <mergeCell ref="C341:H343"/>
    <mergeCell ref="I395:J395"/>
    <mergeCell ref="E118:F118"/>
    <mergeCell ref="G118:H118"/>
    <mergeCell ref="I143:J143"/>
    <mergeCell ref="A248:B248"/>
    <mergeCell ref="C181:H183"/>
    <mergeCell ref="A175:B175"/>
    <mergeCell ref="I161:J161"/>
    <mergeCell ref="A235:B235"/>
    <mergeCell ref="C297:D297"/>
    <mergeCell ref="A71:H71"/>
    <mergeCell ref="A247:B247"/>
    <mergeCell ref="A185:B185"/>
    <mergeCell ref="A269:H269"/>
    <mergeCell ref="A106:B106"/>
    <mergeCell ref="C228:D228"/>
    <mergeCell ref="C299:D299"/>
    <mergeCell ref="E57:F57"/>
    <mergeCell ref="A164:J164"/>
    <mergeCell ref="C255:F255"/>
    <mergeCell ref="I249:J249"/>
    <mergeCell ref="A371:H371"/>
    <mergeCell ref="A231:H231"/>
    <mergeCell ref="A81:B83"/>
    <mergeCell ref="A10:H10"/>
    <mergeCell ref="I63:J63"/>
    <mergeCell ref="C66:J66"/>
    <mergeCell ref="I50:J50"/>
    <mergeCell ref="H368:J368"/>
    <mergeCell ref="I90:J90"/>
    <mergeCell ref="I261:J261"/>
    <mergeCell ref="A310:H310"/>
    <mergeCell ref="C166:J166"/>
    <mergeCell ref="I350:J350"/>
    <mergeCell ref="E98:F98"/>
    <mergeCell ref="A253:J253"/>
    <mergeCell ref="A53:J53"/>
    <mergeCell ref="G98:H98"/>
    <mergeCell ref="I96:J97"/>
    <mergeCell ref="A138:B138"/>
    <mergeCell ref="C296:F296"/>
    <mergeCell ref="A324:J324"/>
    <mergeCell ref="C5:J5"/>
    <mergeCell ref="A399:B399"/>
    <mergeCell ref="E148:G148"/>
    <mergeCell ref="I390:J390"/>
    <mergeCell ref="E140:F140"/>
    <mergeCell ref="I91:J91"/>
    <mergeCell ref="E398:F398"/>
    <mergeCell ref="A353:J353"/>
    <mergeCell ref="A25:B25"/>
    <mergeCell ref="I389:J389"/>
    <mergeCell ref="I22:J22"/>
    <mergeCell ref="E60:F60"/>
    <mergeCell ref="C156:F156"/>
    <mergeCell ref="I220:J220"/>
    <mergeCell ref="A198:B198"/>
    <mergeCell ref="I391:J391"/>
    <mergeCell ref="C198:D198"/>
    <mergeCell ref="A192:H192"/>
    <mergeCell ref="G279:H279"/>
    <mergeCell ref="C81:H83"/>
    <mergeCell ref="C300:D300"/>
    <mergeCell ref="E300:F300"/>
    <mergeCell ref="G180:H180"/>
    <mergeCell ref="E360:F360"/>
    <mergeCell ref="I180:J180"/>
    <mergeCell ref="C16:F16"/>
    <mergeCell ref="I118:J118"/>
    <mergeCell ref="A256:B257"/>
    <mergeCell ref="I256:J257"/>
    <mergeCell ref="I343:J343"/>
    <mergeCell ref="E68:G68"/>
    <mergeCell ref="G55:H55"/>
    <mergeCell ref="A20:B20"/>
    <mergeCell ref="A125:B125"/>
    <mergeCell ref="I182:J182"/>
    <mergeCell ref="E218:F218"/>
    <mergeCell ref="I38:J38"/>
    <mergeCell ref="G218:H218"/>
    <mergeCell ref="I109:J109"/>
    <mergeCell ref="G280:H280"/>
    <mergeCell ref="I169:J169"/>
    <mergeCell ref="I280:J280"/>
    <mergeCell ref="A318:B318"/>
    <mergeCell ref="A52:H52"/>
    <mergeCell ref="A348:B348"/>
    <mergeCell ref="G376:H377"/>
    <mergeCell ref="E48:G48"/>
    <mergeCell ref="G119:H119"/>
    <mergeCell ref="I119:J119"/>
    <mergeCell ref="G295:H295"/>
    <mergeCell ref="A127:B127"/>
    <mergeCell ref="G40:H40"/>
    <mergeCell ref="A320:B320"/>
    <mergeCell ref="C78:D78"/>
    <mergeCell ref="I40:J40"/>
    <mergeCell ref="I338:J338"/>
  </mergeCells>
  <printOptions horizontalCentered="1"/>
  <pageMargins left="0.4" right="0.4" top="0.5" bottom="0.5" header="0.3" footer="0.3"/>
  <pageSetup orientation="portrait" paperSize="9" fitToHeight="0" fitToWidth="1"/>
  <rowBreaks count="19" manualBreakCount="19">
    <brk id="20" min="0" max="16383" man="1"/>
    <brk id="40" min="0" max="16383" man="1"/>
    <brk id="60" min="0" max="16383" man="1"/>
    <brk id="80" min="0" max="16383" man="1"/>
    <brk id="100" min="0" max="16383" man="1"/>
    <brk id="120" min="0" max="16383" man="1"/>
    <brk id="140" min="0" max="16383" man="1"/>
    <brk id="160" min="0" max="16383" man="1"/>
    <brk id="180" min="0" max="16383" man="1"/>
    <brk id="200" min="0" max="16383" man="1"/>
    <brk id="220" min="0" max="16383" man="1"/>
    <brk id="240" min="0" max="16383" man="1"/>
    <brk id="260" min="0" max="16383" man="1"/>
    <brk id="280" min="0" max="16383" man="1"/>
    <brk id="300" min="0" max="16383" man="1"/>
    <brk id="320" min="0" max="16383" man="1"/>
    <brk id="340" min="0" max="16383" man="1"/>
    <brk id="360" min="0" max="16383" man="1"/>
    <brk id="380" min="0" max="16383" man="1"/>
  </rowBreaks>
  <drawing xmlns:r="http://schemas.openxmlformats.org/officeDocument/2006/relationships" r:id="rId1"/>
</worksheet>
</file>

<file path=xl/worksheets/sheet28.xml><?xml version="1.0" encoding="utf-8"?>
<worksheet xmlns="http://schemas.openxmlformats.org/spreadsheetml/2006/main">
  <sheetPr>
    <tabColor rgb="007030A0"/>
    <outlinePr summaryBelow="1" summaryRight="1"/>
    <pageSetUpPr fitToPage="1"/>
  </sheetPr>
  <dimension ref="A1:L460"/>
  <sheetViews>
    <sheetView showGridLines="0" workbookViewId="0">
      <selection activeCell="A1" sqref="A1"/>
    </sheetView>
  </sheetViews>
  <sheetFormatPr baseColWidth="8" defaultRowHeight="15"/>
  <cols>
    <col width="9.28515625" customWidth="1" min="1" max="1"/>
    <col width="12.14062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hidden="1" width="3" customWidth="1" min="11" max="11"/>
    <col hidden="1" width="42" customWidth="1" min="12" max="12"/>
  </cols>
  <sheetData>
    <row r="1" ht="21.75" customHeight="1">
      <c r="A1" s="49" t="n"/>
      <c r="B1" s="56" t="n"/>
      <c r="C1" s="67">
        <f>Paramètres!$C$4</f>
        <v/>
      </c>
      <c r="D1" s="101" t="n"/>
      <c r="E1" s="101" t="n"/>
      <c r="F1" s="101" t="n"/>
      <c r="G1" s="101" t="n"/>
      <c r="H1" s="56" t="n"/>
      <c r="I1" s="55">
        <f>Paramètres!$D$4</f>
        <v/>
      </c>
      <c r="J1" s="50" t="n"/>
      <c r="L1" s="29" t="inlineStr">
        <is>
          <t>Calcul (ne pas modifier) – ligne registre :</t>
        </is>
      </c>
    </row>
    <row r="2" ht="21.75" customHeight="1">
      <c r="A2" s="60" t="n"/>
      <c r="B2" s="61" t="n"/>
      <c r="C2" s="60" t="n"/>
      <c r="H2" s="61" t="n"/>
      <c r="I2" s="55">
        <f>"Date: "&amp;Paramètres!$E$4</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Piste'!$A$2:$A$501,0),0)</f>
        <v/>
      </c>
    </row>
    <row r="4" ht="27.95" customHeight="1">
      <c r="A4" s="67" t="inlineStr">
        <is>
          <t>PROCÈS VERBAL D’AMENAGEMENT DE LA PISTE DE TRAVAIL / PISTE DE SERVICE</t>
        </is>
      </c>
      <c r="B4" s="52" t="n"/>
      <c r="C4" s="52" t="n"/>
      <c r="D4" s="52" t="n"/>
      <c r="E4" s="52" t="n"/>
      <c r="F4" s="52" t="n"/>
      <c r="G4" s="52" t="n"/>
      <c r="H4" s="52" t="n"/>
      <c r="I4" s="52" t="n"/>
      <c r="J4" s="50" t="n"/>
      <c r="L4" s="32">
        <f>IF($H$8="","",IF($L$2=0,"⚠ RFI absent du Registre",IF(INDEX(Registre!$A$2:$A$1999,IF($L$2=0,-1,$L$2))&lt;&gt;"Piste de travail","⚠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RFI nº</t>
        </is>
      </c>
      <c r="F8" s="52" t="n"/>
      <c r="G8" s="50" t="n"/>
      <c r="H8" s="82">
        <f>IFERROR(INDEX('Impression groupée'!$B$4:$B$103,MATCH("Piste de travail|1",'Impression groupée'!$E$4:$E$103,0)),"")</f>
        <v/>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1.75" customHeight="1">
      <c r="A10" s="90">
        <f>"Type de végétation :   "&amp;IF(IFERROR(INDEX('Données Piste'!$B$2:$B$501,IF($L$3=0,-1,$L$3))&amp;"","")="Zone dégagée","☒","☐")&amp;" Zone dégagée"&amp;"     "&amp;IF(IFERROR(INDEX('Données Piste'!$B$2:$B$501,IF($L$3=0,-1,$L$3))&amp;"","")="Cultivée","☒","☐")&amp;" Cultivée"&amp;"     "&amp;IF(IFERROR(INDEX('Données Piste'!$B$2:$B$501,IF($L$3=0,-1,$L$3))&amp;"","")="Désertique","☒","☐")&amp;" Désertique"&amp;"     "&amp;IF(IFERROR(INDEX('Données Piste'!$B$2:$B$501,IF($L$3=0,-1,$L$3))&amp;"","")="Marécageuses","☒","☐")&amp;" Marécageuses"&amp;"     "&amp;IF(IFERROR(INDEX('Données Piste'!$B$2:$B$501,IF($L$3=0,-1,$L$3))&amp;"","")="Bois","☒","☐")&amp;" Bois"&amp;"     "&amp;IF(IFERROR(INDEX('Données Piste'!$B$2:$B$501,IF($L$3=0,-1,$L$3))&amp;"","")="Autres","☒","☐")&amp;" Autres"</f>
        <v/>
      </c>
      <c r="B10" s="52" t="n"/>
      <c r="C10" s="52" t="n"/>
      <c r="D10" s="52" t="n"/>
      <c r="E10" s="52" t="n"/>
      <c r="F10" s="52" t="n"/>
      <c r="G10" s="52" t="n"/>
      <c r="H10" s="52" t="n"/>
      <c r="I10" s="52" t="n"/>
      <c r="J10" s="50" t="n"/>
    </row>
    <row r="11" ht="21.75" customHeight="1">
      <c r="A11" s="90">
        <f>"Nature de terrain :   "&amp;IF(IFERROR(INDEX('Données Piste'!$C$2:$C$501,IF($L$3=0,-1,$L$3))&amp;"","")="nature","☒","☐")&amp;" nature"&amp;"     "&amp;IF(IFERROR(INDEX('Données Piste'!$C$2:$C$501,IF($L$3=0,-1,$L$3))&amp;"","")="Relief","☒","☐")&amp;" Relief"&amp;"     "&amp;IF(IFERROR(INDEX('Données Piste'!$C$2:$C$501,IF($L$3=0,-1,$L$3))&amp;"","")="Terrain désertique","☒","☐")&amp;" Terrain désertique"&amp;"     "&amp;IF(IFERROR(INDEX('Données Piste'!$C$2:$C$501,IF($L$3=0,-1,$L$3))&amp;"","")="dunes de sable","☒","☐")&amp;" dunes de sable"</f>
        <v/>
      </c>
      <c r="B11" s="52" t="n"/>
      <c r="C11" s="52" t="n"/>
      <c r="D11" s="52" t="n"/>
      <c r="E11" s="52" t="n"/>
      <c r="F11" s="52" t="n"/>
      <c r="G11" s="52" t="n"/>
      <c r="H11" s="52" t="n"/>
      <c r="I11" s="52" t="n"/>
      <c r="J11" s="50" t="n"/>
    </row>
    <row r="12" ht="19.5" customHeight="1">
      <c r="A12" s="90" t="inlineStr">
        <is>
          <t>Certificat des matériaux utilisés</t>
        </is>
      </c>
      <c r="B12" s="52" t="n"/>
      <c r="C12" s="52" t="n"/>
      <c r="D12" s="52" t="n"/>
      <c r="E12" s="52" t="n"/>
      <c r="F12" s="50" t="n"/>
      <c r="G12" s="93">
        <f>IF(IFERROR(INDEX('Données Piste'!$D$2:$D$501,IF($L$3=0,-1,$L$3))&amp;"","")="Oui","☒","☐")&amp;" Oui"&amp;"       "&amp;IF(IFERROR(INDEX('Données Piste'!$D$2:$D$501,IF($L$3=0,-1,$L$3))&amp;"","")="Non","☒","☐")&amp;" Non"&amp;"       "&amp;IF(IFERROR(INDEX('Données Piste'!$D$2:$D$501,IF($L$3=0,-1,$L$3))&amp;"","")="NA","☒","☐")&amp;" NA"</f>
        <v/>
      </c>
      <c r="H12" s="52" t="n"/>
      <c r="I12" s="52" t="n"/>
      <c r="J12" s="50" t="n"/>
    </row>
    <row r="13" ht="19.5" customHeight="1">
      <c r="A13" s="90" t="inlineStr">
        <is>
          <t>Compactage selon spec projet</t>
        </is>
      </c>
      <c r="B13" s="52" t="n"/>
      <c r="C13" s="52" t="n"/>
      <c r="D13" s="52" t="n"/>
      <c r="E13" s="52" t="n"/>
      <c r="F13" s="50" t="n"/>
      <c r="G13" s="93">
        <f>IF(IFERROR(INDEX('Données Piste'!$E$2:$E$501,IF($L$3=0,-1,$L$3))&amp;"","")="Oui","☒","☐")&amp;" Oui"&amp;"       "&amp;IF(IFERROR(INDEX('Données Piste'!$E$2:$E$501,IF($L$3=0,-1,$L$3))&amp;"","")="Non","☒","☐")&amp;" Non"&amp;"       "&amp;IF(IFERROR(INDEX('Données Piste'!$E$2:$E$501,IF($L$3=0,-1,$L$3))&amp;"","")="NA","☒","☐")&amp;" NA"</f>
        <v/>
      </c>
      <c r="H13" s="52" t="n"/>
      <c r="I13" s="52" t="n"/>
      <c r="J13" s="50" t="n"/>
    </row>
    <row r="14" ht="19.5" customHeight="1">
      <c r="A14" s="90" t="inlineStr">
        <is>
          <t>Marquage et repérage de la limite de la piste</t>
        </is>
      </c>
      <c r="B14" s="52" t="n"/>
      <c r="C14" s="52" t="n"/>
      <c r="D14" s="52" t="n"/>
      <c r="E14" s="52" t="n"/>
      <c r="F14" s="50" t="n"/>
      <c r="G14" s="93">
        <f>IF(IFERROR(INDEX('Données Piste'!$F$2:$F$501,IF($L$3=0,-1,$L$3))&amp;"","")="C","☒","☐")&amp;" C"&amp;"       "&amp;IF(IFERROR(INDEX('Données Piste'!$F$2:$F$501,IF($L$3=0,-1,$L$3))&amp;"","")="NC","☒","☐")&amp;" NC"</f>
        <v/>
      </c>
      <c r="H14" s="52" t="n"/>
      <c r="I14" s="52" t="n"/>
      <c r="J14" s="50" t="n"/>
    </row>
    <row r="15" ht="19.5" customHeight="1">
      <c r="A15" s="90" t="inlineStr">
        <is>
          <t>Largeur de la piste</t>
        </is>
      </c>
      <c r="B15" s="52" t="n"/>
      <c r="C15" s="52" t="n"/>
      <c r="D15" s="52" t="n"/>
      <c r="E15" s="52" t="n"/>
      <c r="F15" s="50" t="n"/>
      <c r="G15" s="93">
        <f>IF(IFERROR(INDEX('Données Piste'!$G$2:$G$501,IF($L$3=0,-1,$L$3))&amp;"","")="C","☒","☐")&amp;" C"&amp;"       "&amp;IF(IFERROR(INDEX('Données Piste'!$G$2:$G$501,IF($L$3=0,-1,$L$3))&amp;"","")="NC","☒","☐")&amp;" NC"</f>
        <v/>
      </c>
      <c r="H15" s="52" t="n"/>
      <c r="I15" s="52" t="n"/>
      <c r="J15" s="50" t="n"/>
    </row>
    <row r="16" ht="19.5" customHeight="1">
      <c r="A16" s="90" t="inlineStr">
        <is>
          <t>Localisation et Protection des Installations Existantes</t>
        </is>
      </c>
      <c r="B16" s="52" t="n"/>
      <c r="C16" s="52" t="n"/>
      <c r="D16" s="52" t="n"/>
      <c r="E16" s="52" t="n"/>
      <c r="F16" s="50" t="n"/>
      <c r="G16" s="93">
        <f>IF(IFERROR(INDEX('Données Piste'!$H$2:$H$501,IF($L$3=0,-1,$L$3))&amp;"","")="C","☒","☐")&amp;" C"&amp;"       "&amp;IF(IFERROR(INDEX('Données Piste'!$H$2:$H$501,IF($L$3=0,-1,$L$3))&amp;"","")="NC","☒","☐")&amp;" NC"&amp;"       "&amp;IF(IFERROR(INDEX('Données Piste'!$H$2:$H$501,IF($L$3=0,-1,$L$3))&amp;"","")="NA","☒","☐")&amp;" NA"</f>
        <v/>
      </c>
      <c r="H16" s="52" t="n"/>
      <c r="I16" s="52" t="n"/>
      <c r="J16" s="50" t="n"/>
    </row>
    <row r="17" ht="409.6" customHeight="1">
      <c r="A17" s="94">
        <f>"Remarques : "&amp;IFERROR(INDEX(Registre!$O$2:$O$1999,IF($L$2=0,-1,$L$2))&amp;"","")</f>
        <v/>
      </c>
      <c r="B17" s="52" t="n"/>
      <c r="C17" s="52" t="n"/>
      <c r="D17" s="52" t="n"/>
      <c r="E17" s="52" t="n"/>
      <c r="F17" s="52" t="n"/>
      <c r="G17" s="52" t="n"/>
      <c r="H17" s="52" t="n"/>
      <c r="I17" s="52" t="n"/>
      <c r="J17" s="50" t="n"/>
    </row>
    <row r="18" ht="30" customHeight="1">
      <c r="A18" s="53" t="inlineStr">
        <is>
          <t>Conclusion de l’inspection</t>
        </is>
      </c>
      <c r="B18" s="50" t="n"/>
      <c r="C18" s="51">
        <f>IF(IFERROR(INDEX(Registre!$N$2:$N$1999,IF($L$2=0,-1,$L$2))&amp;"","")="Non applicable","☒","☐")&amp;"  Non applicable"</f>
        <v/>
      </c>
      <c r="D18" s="52" t="n"/>
      <c r="E18" s="52" t="n"/>
      <c r="F18" s="50" t="n"/>
      <c r="G18" s="51">
        <f>IF(IFERROR(INDEX(Registre!$N$2:$N$1999,IF($L$2=0,-1,$L$2))&amp;"","")="Accepté","☒","☐")&amp;"  Accepté"</f>
        <v/>
      </c>
      <c r="H18" s="50" t="n"/>
      <c r="I18" s="51">
        <f>IF(IFERROR(INDEX(Registre!$N$2:$N$1999,IF($L$2=0,-1,$L$2))&amp;"","")="Rejeté","☒","☐")&amp;"  Rejeté"</f>
        <v/>
      </c>
      <c r="J18" s="50" t="n"/>
    </row>
    <row r="19" ht="30" customHeight="1">
      <c r="A19" s="80" t="inlineStr">
        <is>
          <t>APPROBATION</t>
        </is>
      </c>
      <c r="B19" s="56" t="n"/>
      <c r="C19" s="67" t="inlineStr">
        <is>
          <t>C3</t>
        </is>
      </c>
      <c r="D19" s="52" t="n"/>
      <c r="E19" s="52" t="n"/>
      <c r="F19" s="50" t="n"/>
      <c r="G19" s="67" t="inlineStr">
        <is>
          <t>C1</t>
        </is>
      </c>
      <c r="H19" s="56" t="n"/>
      <c r="I19" s="67" t="inlineStr">
        <is>
          <t>CA</t>
        </is>
      </c>
      <c r="J19" s="56" t="n"/>
    </row>
    <row r="20" ht="30" customHeight="1">
      <c r="A20" s="57" t="n"/>
      <c r="B20" s="58" t="n"/>
      <c r="C20" s="67" t="inlineStr">
        <is>
          <t>CST</t>
        </is>
      </c>
      <c r="D20" s="50" t="n"/>
      <c r="E20" s="67" t="inlineStr">
        <is>
          <t>QCI</t>
        </is>
      </c>
      <c r="F20" s="50" t="n"/>
      <c r="G20" s="57" t="n"/>
      <c r="H20" s="58" t="n"/>
      <c r="I20" s="57" t="n"/>
      <c r="J20" s="58" t="n"/>
    </row>
    <row r="21" ht="30" customHeight="1">
      <c r="A21" s="90" t="inlineStr">
        <is>
          <t>Nom</t>
        </is>
      </c>
      <c r="B21" s="50" t="n"/>
      <c r="C21" s="90" t="n"/>
      <c r="D21" s="50" t="n"/>
      <c r="E21" s="90" t="n"/>
      <c r="F21" s="50" t="n"/>
      <c r="G21" s="90" t="n"/>
      <c r="H21" s="50" t="n"/>
      <c r="I21" s="90" t="n"/>
      <c r="J21" s="50" t="n"/>
    </row>
    <row r="22" ht="30" customHeight="1">
      <c r="A22" s="90" t="inlineStr">
        <is>
          <t>Signature</t>
        </is>
      </c>
      <c r="B22" s="50" t="n"/>
      <c r="C22" s="90" t="n"/>
      <c r="D22" s="50" t="n"/>
      <c r="E22" s="90" t="n"/>
      <c r="F22" s="50" t="n"/>
      <c r="G22" s="90" t="n"/>
      <c r="H22" s="50" t="n"/>
      <c r="I22" s="90" t="n"/>
      <c r="J22" s="50" t="n"/>
    </row>
    <row r="23" ht="30" customHeight="1">
      <c r="A23" s="90" t="inlineStr">
        <is>
          <t>Date</t>
        </is>
      </c>
      <c r="B23" s="50" t="n"/>
      <c r="C23" s="90" t="n"/>
      <c r="D23" s="50" t="n"/>
      <c r="E23" s="90" t="n"/>
      <c r="F23" s="50" t="n"/>
      <c r="G23" s="90" t="n"/>
      <c r="H23" s="50" t="n"/>
      <c r="I23" s="90" t="n"/>
      <c r="J23" s="50" t="n"/>
    </row>
    <row r="24" ht="21.75" customHeight="1">
      <c r="A24" s="49" t="n"/>
      <c r="B24" s="56" t="n"/>
      <c r="C24" s="67">
        <f>Paramètres!$C$4</f>
        <v/>
      </c>
      <c r="D24" s="101" t="n"/>
      <c r="E24" s="101" t="n"/>
      <c r="F24" s="101" t="n"/>
      <c r="G24" s="101" t="n"/>
      <c r="H24" s="56" t="n"/>
      <c r="I24" s="55">
        <f>Paramètres!$D$4</f>
        <v/>
      </c>
      <c r="J24" s="50" t="n"/>
      <c r="L24" s="29" t="inlineStr">
        <is>
          <t>Calcul (ne pas modifier) – ligne registre :</t>
        </is>
      </c>
    </row>
    <row r="25" ht="21.75" customHeight="1">
      <c r="A25" s="60" t="n"/>
      <c r="B25" s="61" t="n"/>
      <c r="C25" s="60" t="n"/>
      <c r="H25" s="61" t="n"/>
      <c r="I25" s="55">
        <f>"Date: "&amp;Paramètres!$E$4</f>
        <v/>
      </c>
      <c r="J25" s="50" t="n"/>
      <c r="L25" s="30">
        <f>IFERROR(MATCH($H$31,Registre!$B$2:$B$1999,0),0)</f>
        <v/>
      </c>
    </row>
    <row r="26" ht="21.75" customHeight="1">
      <c r="A26" s="57" t="n"/>
      <c r="B26" s="58" t="n"/>
      <c r="C26" s="57" t="n"/>
      <c r="D26" s="102" t="n"/>
      <c r="E26" s="102" t="n"/>
      <c r="F26" s="102" t="n"/>
      <c r="G26" s="102" t="n"/>
      <c r="H26" s="58" t="n"/>
      <c r="I26" s="55" t="inlineStr">
        <is>
          <t>Page 1/1</t>
        </is>
      </c>
      <c r="J26" s="50" t="n"/>
      <c r="L26" s="30">
        <f>IFERROR(MATCH($H$31,'Données Piste'!$A$2:$A$501,0),0)</f>
        <v/>
      </c>
    </row>
    <row r="27" ht="27.95" customHeight="1">
      <c r="A27" s="67" t="inlineStr">
        <is>
          <t>PROCÈS VERBAL D’AMENAGEMENT DE LA PISTE DE TRAVAIL / PISTE DE SERVICE</t>
        </is>
      </c>
      <c r="B27" s="52" t="n"/>
      <c r="C27" s="52" t="n"/>
      <c r="D27" s="52" t="n"/>
      <c r="E27" s="52" t="n"/>
      <c r="F27" s="52" t="n"/>
      <c r="G27" s="52" t="n"/>
      <c r="H27" s="52" t="n"/>
      <c r="I27" s="52" t="n"/>
      <c r="J27" s="50" t="n"/>
      <c r="L27" s="32">
        <f>IF($H$31="","",IF($L$25=0,"⚠ RFI absent du Registre",IF(INDEX(Registre!$A$2:$A$1999,IF($L$25=0,-1,$L$25))&lt;&gt;"Piste de travail","⚠ Ce RFI est de type : "&amp;INDEX(Registre!$A$2:$A$1999,IF($L$25=0,-1,$L$25)),"")))</f>
        <v/>
      </c>
    </row>
    <row r="28" ht="27" customHeight="1">
      <c r="A28" s="90" t="inlineStr">
        <is>
          <t>Ouvrages</t>
        </is>
      </c>
      <c r="B28" s="50" t="n"/>
      <c r="C28" s="80">
        <f>IFERROR(INDEX(Registre!$E$2:$E$1999,IF($L$25=0,-1,$L$25))&amp;"","")</f>
        <v/>
      </c>
      <c r="D28" s="52" t="n"/>
      <c r="E28" s="52" t="n"/>
      <c r="F28" s="52" t="n"/>
      <c r="G28" s="52" t="n"/>
      <c r="H28" s="52" t="n"/>
      <c r="I28" s="52" t="n"/>
      <c r="J28" s="50" t="n"/>
    </row>
    <row r="29" ht="27" customHeight="1">
      <c r="A29" s="90" t="inlineStr">
        <is>
          <t>Plan nº</t>
        </is>
      </c>
      <c r="B29" s="50" t="n"/>
      <c r="C29" s="90">
        <f>IFERROR(INDEX(Registre!$F$2:$F$1999,IF($L$25=0,-1,$L$25))&amp;"","")</f>
        <v/>
      </c>
      <c r="D29" s="52" t="n"/>
      <c r="E29" s="52" t="n"/>
      <c r="F29" s="52" t="n"/>
      <c r="G29" s="52" t="n"/>
      <c r="H29" s="52" t="n"/>
      <c r="I29" s="52" t="n"/>
      <c r="J29" s="50" t="n"/>
      <c r="L29" s="31" t="inlineStr">
        <is>
          <t>◀ Choisissez le RFI dans la case « RFI nº » (liste déroulante)</t>
        </is>
      </c>
    </row>
    <row r="30" ht="27" customHeight="1">
      <c r="A30" s="90" t="inlineStr">
        <is>
          <t>Désignation</t>
        </is>
      </c>
      <c r="B30" s="50" t="n"/>
      <c r="C30" s="90">
        <f>IFERROR(INDEX(Registre!$G$2:$G$1999,IF($L$25=0,-1,$L$25))&amp;"","")</f>
        <v/>
      </c>
      <c r="D30" s="52" t="n"/>
      <c r="E30" s="52" t="n"/>
      <c r="F30" s="52" t="n"/>
      <c r="G30" s="52" t="n"/>
      <c r="H30" s="52" t="n"/>
      <c r="I30" s="52" t="n"/>
      <c r="J30" s="50" t="n"/>
    </row>
    <row r="31" ht="27" customHeight="1">
      <c r="A31" s="90" t="inlineStr">
        <is>
          <t>Rapport nº</t>
        </is>
      </c>
      <c r="B31" s="50" t="n"/>
      <c r="C31" s="90">
        <f>IFERROR(IF(INDEX(Registre!$C$2:$C$1999,IF($L$25=0,-1,$L$25))&amp;""&lt;&gt;"",INDEX(Registre!$C$2:$C$1999,IF($L$25=0,-1,$L$25))&amp;"",TEXT(COUNTIF(Registre!$A$2:INDEX(Registre!$A$2:$A$1999,IF($L$25=0,-1,$L$25)),INDEX(Registre!$A$2:$A$1999,IF($L$25=0,-1,$L$25))),"000")),"")</f>
        <v/>
      </c>
      <c r="D31" s="50" t="n"/>
      <c r="E31" s="91" t="inlineStr">
        <is>
          <t>RFI nº</t>
        </is>
      </c>
      <c r="F31" s="52" t="n"/>
      <c r="G31" s="50" t="n"/>
      <c r="H31" s="82">
        <f>IFERROR(INDEX('Impression groupée'!$B$4:$B$103,MATCH("Piste de travail|2",'Impression groupée'!$E$4:$E$103,0)),"")</f>
        <v/>
      </c>
      <c r="I31" s="52" t="n"/>
      <c r="J31" s="50" t="n"/>
    </row>
    <row r="32" ht="27" customHeight="1">
      <c r="A32" s="80">
        <f>"Tronçon n° : "&amp;IFERROR(INDEX(Registre!$H$2:$H$1999,IF($L$25=0,-1,$L$25))&amp;"","")&amp;"   du "&amp;IF(IFERROR(INDEX(Registre!$I$2:$I$1999,IF($L$25=0,-1,$L$25))&amp;"","")&lt;&gt;"","Joint N° "&amp;IFERROR(INDEX(Registre!$I$2:$I$1999,IF($L$25=0,-1,$L$25))&amp;"","")&amp;"  ","")&amp;"PK "&amp;IFERROR(INDEX(Registre!$K$2:$K$1999,IF($L$25=0,-1,$L$25))&amp;"","")&amp;IF(OR(IFERROR(INDEX(Registre!$L$2:$L$1999,IF($L$25=0,-1,$L$25))&amp;"","")&lt;&gt;"",IFERROR(INDEX(Registre!$J$2:$J$1999,IF($L$25=0,-1,$L$25))&amp;"","")&lt;&gt;""),"   au "&amp;IF(IFERROR(INDEX(Registre!$J$2:$J$1999,IF($L$25=0,-1,$L$25))&amp;"","")&lt;&gt;"","Joint N° "&amp;IFERROR(INDEX(Registre!$J$2:$J$1999,IF($L$25=0,-1,$L$25))&amp;"","")&amp;"  ","")&amp;IF(IFERROR(INDEX(Registre!$L$2:$L$1999,IF($L$25=0,-1,$L$25))&amp;"","")&lt;&gt;"","PK "&amp;IFERROR(INDEX(Registre!$L$2:$L$1999,IF($L$25=0,-1,$L$25))&amp;"",""),""),"")</f>
        <v/>
      </c>
      <c r="B32" s="52" t="n"/>
      <c r="C32" s="52" t="n"/>
      <c r="D32" s="52" t="n"/>
      <c r="E32" s="52" t="n"/>
      <c r="F32" s="52" t="n"/>
      <c r="G32" s="52" t="n"/>
      <c r="H32" s="50" t="n"/>
      <c r="I32" s="90">
        <f>IF(IFERROR(INDEX(Registre!$M$2:$M$1999,IF($L$25=0,-1,$L$25))&amp;"","")="","Long :","Long : "&amp;IFERROR(INDEX(Registre!$M$2:$M$1999,IF($L$25=0,-1,$L$25))&amp;"","")&amp;" ml")</f>
        <v/>
      </c>
      <c r="J32" s="50" t="n"/>
    </row>
    <row r="33" ht="21.75" customHeight="1">
      <c r="A33" s="90">
        <f>"Type de végétation :   "&amp;IF(IFERROR(INDEX('Données Piste'!$B$2:$B$501,IF($L$26=0,-1,$L$26))&amp;"","")="Zone dégagée","☒","☐")&amp;" Zone dégagée"&amp;"     "&amp;IF(IFERROR(INDEX('Données Piste'!$B$2:$B$501,IF($L$26=0,-1,$L$26))&amp;"","")="Cultivée","☒","☐")&amp;" Cultivée"&amp;"     "&amp;IF(IFERROR(INDEX('Données Piste'!$B$2:$B$501,IF($L$26=0,-1,$L$26))&amp;"","")="Désertique","☒","☐")&amp;" Désertique"&amp;"     "&amp;IF(IFERROR(INDEX('Données Piste'!$B$2:$B$501,IF($L$26=0,-1,$L$26))&amp;"","")="Marécageuses","☒","☐")&amp;" Marécageuses"&amp;"     "&amp;IF(IFERROR(INDEX('Données Piste'!$B$2:$B$501,IF($L$26=0,-1,$L$26))&amp;"","")="Bois","☒","☐")&amp;" Bois"&amp;"     "&amp;IF(IFERROR(INDEX('Données Piste'!$B$2:$B$501,IF($L$26=0,-1,$L$26))&amp;"","")="Autres","☒","☐")&amp;" Autres"</f>
        <v/>
      </c>
      <c r="B33" s="52" t="n"/>
      <c r="C33" s="52" t="n"/>
      <c r="D33" s="52" t="n"/>
      <c r="E33" s="52" t="n"/>
      <c r="F33" s="52" t="n"/>
      <c r="G33" s="52" t="n"/>
      <c r="H33" s="52" t="n"/>
      <c r="I33" s="52" t="n"/>
      <c r="J33" s="50" t="n"/>
    </row>
    <row r="34" ht="21.75" customHeight="1">
      <c r="A34" s="90">
        <f>"Nature de terrain :   "&amp;IF(IFERROR(INDEX('Données Piste'!$C$2:$C$501,IF($L$26=0,-1,$L$26))&amp;"","")="nature","☒","☐")&amp;" nature"&amp;"     "&amp;IF(IFERROR(INDEX('Données Piste'!$C$2:$C$501,IF($L$26=0,-1,$L$26))&amp;"","")="Relief","☒","☐")&amp;" Relief"&amp;"     "&amp;IF(IFERROR(INDEX('Données Piste'!$C$2:$C$501,IF($L$26=0,-1,$L$26))&amp;"","")="Terrain désertique","☒","☐")&amp;" Terrain désertique"&amp;"     "&amp;IF(IFERROR(INDEX('Données Piste'!$C$2:$C$501,IF($L$26=0,-1,$L$26))&amp;"","")="dunes de sable","☒","☐")&amp;" dunes de sable"</f>
        <v/>
      </c>
      <c r="B34" s="52" t="n"/>
      <c r="C34" s="52" t="n"/>
      <c r="D34" s="52" t="n"/>
      <c r="E34" s="52" t="n"/>
      <c r="F34" s="52" t="n"/>
      <c r="G34" s="52" t="n"/>
      <c r="H34" s="52" t="n"/>
      <c r="I34" s="52" t="n"/>
      <c r="J34" s="50" t="n"/>
    </row>
    <row r="35" ht="19.5" customHeight="1">
      <c r="A35" s="90" t="inlineStr">
        <is>
          <t>Certificat des matériaux utilisés</t>
        </is>
      </c>
      <c r="B35" s="52" t="n"/>
      <c r="C35" s="52" t="n"/>
      <c r="D35" s="52" t="n"/>
      <c r="E35" s="52" t="n"/>
      <c r="F35" s="50" t="n"/>
      <c r="G35" s="93">
        <f>IF(IFERROR(INDEX('Données Piste'!$D$2:$D$501,IF($L$26=0,-1,$L$26))&amp;"","")="Oui","☒","☐")&amp;" Oui"&amp;"       "&amp;IF(IFERROR(INDEX('Données Piste'!$D$2:$D$501,IF($L$26=0,-1,$L$26))&amp;"","")="Non","☒","☐")&amp;" Non"&amp;"       "&amp;IF(IFERROR(INDEX('Données Piste'!$D$2:$D$501,IF($L$26=0,-1,$L$26))&amp;"","")="NA","☒","☐")&amp;" NA"</f>
        <v/>
      </c>
      <c r="H35" s="52" t="n"/>
      <c r="I35" s="52" t="n"/>
      <c r="J35" s="50" t="n"/>
    </row>
    <row r="36" ht="19.5" customHeight="1">
      <c r="A36" s="90" t="inlineStr">
        <is>
          <t>Compactage selon spec projet</t>
        </is>
      </c>
      <c r="B36" s="52" t="n"/>
      <c r="C36" s="52" t="n"/>
      <c r="D36" s="52" t="n"/>
      <c r="E36" s="52" t="n"/>
      <c r="F36" s="50" t="n"/>
      <c r="G36" s="93">
        <f>IF(IFERROR(INDEX('Données Piste'!$E$2:$E$501,IF($L$26=0,-1,$L$26))&amp;"","")="Oui","☒","☐")&amp;" Oui"&amp;"       "&amp;IF(IFERROR(INDEX('Données Piste'!$E$2:$E$501,IF($L$26=0,-1,$L$26))&amp;"","")="Non","☒","☐")&amp;" Non"&amp;"       "&amp;IF(IFERROR(INDEX('Données Piste'!$E$2:$E$501,IF($L$26=0,-1,$L$26))&amp;"","")="NA","☒","☐")&amp;" NA"</f>
        <v/>
      </c>
      <c r="H36" s="52" t="n"/>
      <c r="I36" s="52" t="n"/>
      <c r="J36" s="50" t="n"/>
    </row>
    <row r="37" ht="19.5" customHeight="1">
      <c r="A37" s="90" t="inlineStr">
        <is>
          <t>Marquage et repérage de la limite de la piste</t>
        </is>
      </c>
      <c r="B37" s="52" t="n"/>
      <c r="C37" s="52" t="n"/>
      <c r="D37" s="52" t="n"/>
      <c r="E37" s="52" t="n"/>
      <c r="F37" s="50" t="n"/>
      <c r="G37" s="93">
        <f>IF(IFERROR(INDEX('Données Piste'!$F$2:$F$501,IF($L$26=0,-1,$L$26))&amp;"","")="C","☒","☐")&amp;" C"&amp;"       "&amp;IF(IFERROR(INDEX('Données Piste'!$F$2:$F$501,IF($L$26=0,-1,$L$26))&amp;"","")="NC","☒","☐")&amp;" NC"</f>
        <v/>
      </c>
      <c r="H37" s="52" t="n"/>
      <c r="I37" s="52" t="n"/>
      <c r="J37" s="50" t="n"/>
    </row>
    <row r="38" ht="19.5" customHeight="1">
      <c r="A38" s="90" t="inlineStr">
        <is>
          <t>Largeur de la piste</t>
        </is>
      </c>
      <c r="B38" s="52" t="n"/>
      <c r="C38" s="52" t="n"/>
      <c r="D38" s="52" t="n"/>
      <c r="E38" s="52" t="n"/>
      <c r="F38" s="50" t="n"/>
      <c r="G38" s="93">
        <f>IF(IFERROR(INDEX('Données Piste'!$G$2:$G$501,IF($L$26=0,-1,$L$26))&amp;"","")="C","☒","☐")&amp;" C"&amp;"       "&amp;IF(IFERROR(INDEX('Données Piste'!$G$2:$G$501,IF($L$26=0,-1,$L$26))&amp;"","")="NC","☒","☐")&amp;" NC"</f>
        <v/>
      </c>
      <c r="H38" s="52" t="n"/>
      <c r="I38" s="52" t="n"/>
      <c r="J38" s="50" t="n"/>
    </row>
    <row r="39" ht="19.5" customHeight="1">
      <c r="A39" s="90" t="inlineStr">
        <is>
          <t>Localisation et Protection des Installations Existantes</t>
        </is>
      </c>
      <c r="B39" s="52" t="n"/>
      <c r="C39" s="52" t="n"/>
      <c r="D39" s="52" t="n"/>
      <c r="E39" s="52" t="n"/>
      <c r="F39" s="50" t="n"/>
      <c r="G39" s="93">
        <f>IF(IFERROR(INDEX('Données Piste'!$H$2:$H$501,IF($L$26=0,-1,$L$26))&amp;"","")="C","☒","☐")&amp;" C"&amp;"       "&amp;IF(IFERROR(INDEX('Données Piste'!$H$2:$H$501,IF($L$26=0,-1,$L$26))&amp;"","")="NC","☒","☐")&amp;" NC"&amp;"       "&amp;IF(IFERROR(INDEX('Données Piste'!$H$2:$H$501,IF($L$26=0,-1,$L$26))&amp;"","")="NA","☒","☐")&amp;" NA"</f>
        <v/>
      </c>
      <c r="H39" s="52" t="n"/>
      <c r="I39" s="52" t="n"/>
      <c r="J39" s="50" t="n"/>
    </row>
    <row r="40" ht="409.6" customHeight="1">
      <c r="A40" s="94">
        <f>"Remarques : "&amp;IFERROR(INDEX(Registre!$O$2:$O$1999,IF($L$25=0,-1,$L$25))&amp;"","")</f>
        <v/>
      </c>
      <c r="B40" s="52" t="n"/>
      <c r="C40" s="52" t="n"/>
      <c r="D40" s="52" t="n"/>
      <c r="E40" s="52" t="n"/>
      <c r="F40" s="52" t="n"/>
      <c r="G40" s="52" t="n"/>
      <c r="H40" s="52" t="n"/>
      <c r="I40" s="52" t="n"/>
      <c r="J40" s="50" t="n"/>
    </row>
    <row r="41" ht="30" customHeight="1">
      <c r="A41" s="53" t="inlineStr">
        <is>
          <t>Conclusion de l’inspection</t>
        </is>
      </c>
      <c r="B41" s="50" t="n"/>
      <c r="C41" s="51">
        <f>IF(IFERROR(INDEX(Registre!$N$2:$N$1999,IF($L$25=0,-1,$L$25))&amp;"","")="Non applicable","☒","☐")&amp;"  Non applicable"</f>
        <v/>
      </c>
      <c r="D41" s="52" t="n"/>
      <c r="E41" s="52" t="n"/>
      <c r="F41" s="50" t="n"/>
      <c r="G41" s="51">
        <f>IF(IFERROR(INDEX(Registre!$N$2:$N$1999,IF($L$25=0,-1,$L$25))&amp;"","")="Accepté","☒","☐")&amp;"  Accepté"</f>
        <v/>
      </c>
      <c r="H41" s="50" t="n"/>
      <c r="I41" s="51">
        <f>IF(IFERROR(INDEX(Registre!$N$2:$N$1999,IF($L$25=0,-1,$L$25))&amp;"","")="Rejeté","☒","☐")&amp;"  Rejeté"</f>
        <v/>
      </c>
      <c r="J41" s="50" t="n"/>
    </row>
    <row r="42" ht="30" customHeight="1">
      <c r="A42" s="80" t="inlineStr">
        <is>
          <t>APPROBATION</t>
        </is>
      </c>
      <c r="B42" s="56" t="n"/>
      <c r="C42" s="67" t="inlineStr">
        <is>
          <t>C3</t>
        </is>
      </c>
      <c r="D42" s="52" t="n"/>
      <c r="E42" s="52" t="n"/>
      <c r="F42" s="50" t="n"/>
      <c r="G42" s="67" t="inlineStr">
        <is>
          <t>C1</t>
        </is>
      </c>
      <c r="H42" s="56" t="n"/>
      <c r="I42" s="67" t="inlineStr">
        <is>
          <t>CA</t>
        </is>
      </c>
      <c r="J42" s="56" t="n"/>
    </row>
    <row r="43" ht="30" customHeight="1">
      <c r="A43" s="57" t="n"/>
      <c r="B43" s="58" t="n"/>
      <c r="C43" s="67" t="inlineStr">
        <is>
          <t>CST</t>
        </is>
      </c>
      <c r="D43" s="50" t="n"/>
      <c r="E43" s="67" t="inlineStr">
        <is>
          <t>QCI</t>
        </is>
      </c>
      <c r="F43" s="50" t="n"/>
      <c r="G43" s="57" t="n"/>
      <c r="H43" s="58" t="n"/>
      <c r="I43" s="57" t="n"/>
      <c r="J43" s="58" t="n"/>
    </row>
    <row r="44" ht="30" customHeight="1">
      <c r="A44" s="90" t="inlineStr">
        <is>
          <t>Nom</t>
        </is>
      </c>
      <c r="B44" s="50" t="n"/>
      <c r="C44" s="90" t="n"/>
      <c r="D44" s="50" t="n"/>
      <c r="E44" s="90" t="n"/>
      <c r="F44" s="50" t="n"/>
      <c r="G44" s="90" t="n"/>
      <c r="H44" s="50" t="n"/>
      <c r="I44" s="90" t="n"/>
      <c r="J44" s="50" t="n"/>
    </row>
    <row r="45" ht="30" customHeight="1">
      <c r="A45" s="90" t="inlineStr">
        <is>
          <t>Signature</t>
        </is>
      </c>
      <c r="B45" s="50" t="n"/>
      <c r="C45" s="90" t="n"/>
      <c r="D45" s="50" t="n"/>
      <c r="E45" s="90" t="n"/>
      <c r="F45" s="50" t="n"/>
      <c r="G45" s="90" t="n"/>
      <c r="H45" s="50" t="n"/>
      <c r="I45" s="90" t="n"/>
      <c r="J45" s="50" t="n"/>
    </row>
    <row r="46" ht="30" customHeight="1">
      <c r="A46" s="90" t="inlineStr">
        <is>
          <t>Date</t>
        </is>
      </c>
      <c r="B46" s="50" t="n"/>
      <c r="C46" s="90" t="n"/>
      <c r="D46" s="50" t="n"/>
      <c r="E46" s="90" t="n"/>
      <c r="F46" s="50" t="n"/>
      <c r="G46" s="90" t="n"/>
      <c r="H46" s="50" t="n"/>
      <c r="I46" s="90" t="n"/>
      <c r="J46" s="50" t="n"/>
    </row>
    <row r="47" ht="21.75" customHeight="1">
      <c r="A47" s="49" t="n"/>
      <c r="B47" s="56" t="n"/>
      <c r="C47" s="67">
        <f>Paramètres!$C$4</f>
        <v/>
      </c>
      <c r="D47" s="101" t="n"/>
      <c r="E47" s="101" t="n"/>
      <c r="F47" s="101" t="n"/>
      <c r="G47" s="101" t="n"/>
      <c r="H47" s="56" t="n"/>
      <c r="I47" s="55">
        <f>Paramètres!$D$4</f>
        <v/>
      </c>
      <c r="J47" s="50" t="n"/>
      <c r="L47" s="29" t="inlineStr">
        <is>
          <t>Calcul (ne pas modifier) – ligne registre :</t>
        </is>
      </c>
    </row>
    <row r="48" ht="21.75" customHeight="1">
      <c r="A48" s="60" t="n"/>
      <c r="B48" s="61" t="n"/>
      <c r="C48" s="60" t="n"/>
      <c r="H48" s="61" t="n"/>
      <c r="I48" s="55">
        <f>"Date: "&amp;Paramètres!$E$4</f>
        <v/>
      </c>
      <c r="J48" s="50" t="n"/>
      <c r="L48" s="30">
        <f>IFERROR(MATCH($H$54,Registre!$B$2:$B$1999,0),0)</f>
        <v/>
      </c>
    </row>
    <row r="49" ht="21.75" customHeight="1">
      <c r="A49" s="57" t="n"/>
      <c r="B49" s="58" t="n"/>
      <c r="C49" s="57" t="n"/>
      <c r="D49" s="102" t="n"/>
      <c r="E49" s="102" t="n"/>
      <c r="F49" s="102" t="n"/>
      <c r="G49" s="102" t="n"/>
      <c r="H49" s="58" t="n"/>
      <c r="I49" s="55" t="inlineStr">
        <is>
          <t>Page 1/1</t>
        </is>
      </c>
      <c r="J49" s="50" t="n"/>
      <c r="L49" s="30">
        <f>IFERROR(MATCH($H$54,'Données Piste'!$A$2:$A$501,0),0)</f>
        <v/>
      </c>
    </row>
    <row r="50" ht="27.95" customHeight="1">
      <c r="A50" s="67" t="inlineStr">
        <is>
          <t>PROCÈS VERBAL D’AMENAGEMENT DE LA PISTE DE TRAVAIL / PISTE DE SERVICE</t>
        </is>
      </c>
      <c r="B50" s="52" t="n"/>
      <c r="C50" s="52" t="n"/>
      <c r="D50" s="52" t="n"/>
      <c r="E50" s="52" t="n"/>
      <c r="F50" s="52" t="n"/>
      <c r="G50" s="52" t="n"/>
      <c r="H50" s="52" t="n"/>
      <c r="I50" s="52" t="n"/>
      <c r="J50" s="50" t="n"/>
      <c r="L50" s="32">
        <f>IF($H$54="","",IF($L$48=0,"⚠ RFI absent du Registre",IF(INDEX(Registre!$A$2:$A$1999,IF($L$48=0,-1,$L$48))&lt;&gt;"Piste de travail","⚠ Ce RFI est de type : "&amp;INDEX(Registre!$A$2:$A$1999,IF($L$48=0,-1,$L$48)),"")))</f>
        <v/>
      </c>
    </row>
    <row r="51" ht="27" customHeight="1">
      <c r="A51" s="90" t="inlineStr">
        <is>
          <t>Ouvrages</t>
        </is>
      </c>
      <c r="B51" s="50" t="n"/>
      <c r="C51" s="80">
        <f>IFERROR(INDEX(Registre!$E$2:$E$1999,IF($L$48=0,-1,$L$48))&amp;"","")</f>
        <v/>
      </c>
      <c r="D51" s="52" t="n"/>
      <c r="E51" s="52" t="n"/>
      <c r="F51" s="52" t="n"/>
      <c r="G51" s="52" t="n"/>
      <c r="H51" s="52" t="n"/>
      <c r="I51" s="52" t="n"/>
      <c r="J51" s="50" t="n"/>
    </row>
    <row r="52" ht="27" customHeight="1">
      <c r="A52" s="90" t="inlineStr">
        <is>
          <t>Plan nº</t>
        </is>
      </c>
      <c r="B52" s="50" t="n"/>
      <c r="C52" s="90">
        <f>IFERROR(INDEX(Registre!$F$2:$F$1999,IF($L$48=0,-1,$L$48))&amp;"","")</f>
        <v/>
      </c>
      <c r="D52" s="52" t="n"/>
      <c r="E52" s="52" t="n"/>
      <c r="F52" s="52" t="n"/>
      <c r="G52" s="52" t="n"/>
      <c r="H52" s="52" t="n"/>
      <c r="I52" s="52" t="n"/>
      <c r="J52" s="50" t="n"/>
      <c r="L52" s="31" t="inlineStr">
        <is>
          <t>◀ Choisissez le RFI dans la case « RFI nº » (liste déroulante)</t>
        </is>
      </c>
    </row>
    <row r="53" ht="27" customHeight="1">
      <c r="A53" s="90" t="inlineStr">
        <is>
          <t>Désignation</t>
        </is>
      </c>
      <c r="B53" s="50" t="n"/>
      <c r="C53" s="90">
        <f>IFERROR(INDEX(Registre!$G$2:$G$1999,IF($L$48=0,-1,$L$48))&amp;"","")</f>
        <v/>
      </c>
      <c r="D53" s="52" t="n"/>
      <c r="E53" s="52" t="n"/>
      <c r="F53" s="52" t="n"/>
      <c r="G53" s="52" t="n"/>
      <c r="H53" s="52" t="n"/>
      <c r="I53" s="52" t="n"/>
      <c r="J53" s="50" t="n"/>
    </row>
    <row r="54" ht="27" customHeight="1">
      <c r="A54" s="90" t="inlineStr">
        <is>
          <t>Rapport nº</t>
        </is>
      </c>
      <c r="B54" s="50" t="n"/>
      <c r="C54" s="90">
        <f>IFERROR(IF(INDEX(Registre!$C$2:$C$1999,IF($L$48=0,-1,$L$48))&amp;""&lt;&gt;"",INDEX(Registre!$C$2:$C$1999,IF($L$48=0,-1,$L$48))&amp;"",TEXT(COUNTIF(Registre!$A$2:INDEX(Registre!$A$2:$A$1999,IF($L$48=0,-1,$L$48)),INDEX(Registre!$A$2:$A$1999,IF($L$48=0,-1,$L$48))),"000")),"")</f>
        <v/>
      </c>
      <c r="D54" s="50" t="n"/>
      <c r="E54" s="91" t="inlineStr">
        <is>
          <t>RFI nº</t>
        </is>
      </c>
      <c r="F54" s="52" t="n"/>
      <c r="G54" s="50" t="n"/>
      <c r="H54" s="82">
        <f>IFERROR(INDEX('Impression groupée'!$B$4:$B$103,MATCH("Piste de travail|3",'Impression groupée'!$E$4:$E$103,0)),"")</f>
        <v/>
      </c>
      <c r="I54" s="52" t="n"/>
      <c r="J54" s="50" t="n"/>
    </row>
    <row r="55" ht="27" customHeight="1">
      <c r="A55" s="80">
        <f>"Tronçon n° : "&amp;IFERROR(INDEX(Registre!$H$2:$H$1999,IF($L$48=0,-1,$L$48))&amp;"","")&amp;"   du "&amp;IF(IFERROR(INDEX(Registre!$I$2:$I$1999,IF($L$48=0,-1,$L$48))&amp;"","")&lt;&gt;"","Joint N° "&amp;IFERROR(INDEX(Registre!$I$2:$I$1999,IF($L$48=0,-1,$L$48))&amp;"","")&amp;"  ","")&amp;"PK "&amp;IFERROR(INDEX(Registre!$K$2:$K$1999,IF($L$48=0,-1,$L$48))&amp;"","")&amp;IF(OR(IFERROR(INDEX(Registre!$L$2:$L$1999,IF($L$48=0,-1,$L$48))&amp;"","")&lt;&gt;"",IFERROR(INDEX(Registre!$J$2:$J$1999,IF($L$48=0,-1,$L$48))&amp;"","")&lt;&gt;""),"   au "&amp;IF(IFERROR(INDEX(Registre!$J$2:$J$1999,IF($L$48=0,-1,$L$48))&amp;"","")&lt;&gt;"","Joint N° "&amp;IFERROR(INDEX(Registre!$J$2:$J$1999,IF($L$48=0,-1,$L$48))&amp;"","")&amp;"  ","")&amp;IF(IFERROR(INDEX(Registre!$L$2:$L$1999,IF($L$48=0,-1,$L$48))&amp;"","")&lt;&gt;"","PK "&amp;IFERROR(INDEX(Registre!$L$2:$L$1999,IF($L$48=0,-1,$L$48))&amp;"",""),""),"")</f>
        <v/>
      </c>
      <c r="B55" s="52" t="n"/>
      <c r="C55" s="52" t="n"/>
      <c r="D55" s="52" t="n"/>
      <c r="E55" s="52" t="n"/>
      <c r="F55" s="52" t="n"/>
      <c r="G55" s="52" t="n"/>
      <c r="H55" s="50" t="n"/>
      <c r="I55" s="90">
        <f>IF(IFERROR(INDEX(Registre!$M$2:$M$1999,IF($L$48=0,-1,$L$48))&amp;"","")="","Long :","Long : "&amp;IFERROR(INDEX(Registre!$M$2:$M$1999,IF($L$48=0,-1,$L$48))&amp;"","")&amp;" ml")</f>
        <v/>
      </c>
      <c r="J55" s="50" t="n"/>
    </row>
    <row r="56" ht="21.75" customHeight="1">
      <c r="A56" s="90">
        <f>"Type de végétation :   "&amp;IF(IFERROR(INDEX('Données Piste'!$B$2:$B$501,IF($L$49=0,-1,$L$49))&amp;"","")="Zone dégagée","☒","☐")&amp;" Zone dégagée"&amp;"     "&amp;IF(IFERROR(INDEX('Données Piste'!$B$2:$B$501,IF($L$49=0,-1,$L$49))&amp;"","")="Cultivée","☒","☐")&amp;" Cultivée"&amp;"     "&amp;IF(IFERROR(INDEX('Données Piste'!$B$2:$B$501,IF($L$49=0,-1,$L$49))&amp;"","")="Désertique","☒","☐")&amp;" Désertique"&amp;"     "&amp;IF(IFERROR(INDEX('Données Piste'!$B$2:$B$501,IF($L$49=0,-1,$L$49))&amp;"","")="Marécageuses","☒","☐")&amp;" Marécageuses"&amp;"     "&amp;IF(IFERROR(INDEX('Données Piste'!$B$2:$B$501,IF($L$49=0,-1,$L$49))&amp;"","")="Bois","☒","☐")&amp;" Bois"&amp;"     "&amp;IF(IFERROR(INDEX('Données Piste'!$B$2:$B$501,IF($L$49=0,-1,$L$49))&amp;"","")="Autres","☒","☐")&amp;" Autres"</f>
        <v/>
      </c>
      <c r="B56" s="52" t="n"/>
      <c r="C56" s="52" t="n"/>
      <c r="D56" s="52" t="n"/>
      <c r="E56" s="52" t="n"/>
      <c r="F56" s="52" t="n"/>
      <c r="G56" s="52" t="n"/>
      <c r="H56" s="52" t="n"/>
      <c r="I56" s="52" t="n"/>
      <c r="J56" s="50" t="n"/>
    </row>
    <row r="57" ht="21.75" customHeight="1">
      <c r="A57" s="90">
        <f>"Nature de terrain :   "&amp;IF(IFERROR(INDEX('Données Piste'!$C$2:$C$501,IF($L$49=0,-1,$L$49))&amp;"","")="nature","☒","☐")&amp;" nature"&amp;"     "&amp;IF(IFERROR(INDEX('Données Piste'!$C$2:$C$501,IF($L$49=0,-1,$L$49))&amp;"","")="Relief","☒","☐")&amp;" Relief"&amp;"     "&amp;IF(IFERROR(INDEX('Données Piste'!$C$2:$C$501,IF($L$49=0,-1,$L$49))&amp;"","")="Terrain désertique","☒","☐")&amp;" Terrain désertique"&amp;"     "&amp;IF(IFERROR(INDEX('Données Piste'!$C$2:$C$501,IF($L$49=0,-1,$L$49))&amp;"","")="dunes de sable","☒","☐")&amp;" dunes de sable"</f>
        <v/>
      </c>
      <c r="B57" s="52" t="n"/>
      <c r="C57" s="52" t="n"/>
      <c r="D57" s="52" t="n"/>
      <c r="E57" s="52" t="n"/>
      <c r="F57" s="52" t="n"/>
      <c r="G57" s="52" t="n"/>
      <c r="H57" s="52" t="n"/>
      <c r="I57" s="52" t="n"/>
      <c r="J57" s="50" t="n"/>
    </row>
    <row r="58" ht="19.5" customHeight="1">
      <c r="A58" s="90" t="inlineStr">
        <is>
          <t>Certificat des matériaux utilisés</t>
        </is>
      </c>
      <c r="B58" s="52" t="n"/>
      <c r="C58" s="52" t="n"/>
      <c r="D58" s="52" t="n"/>
      <c r="E58" s="52" t="n"/>
      <c r="F58" s="50" t="n"/>
      <c r="G58" s="93">
        <f>IF(IFERROR(INDEX('Données Piste'!$D$2:$D$501,IF($L$49=0,-1,$L$49))&amp;"","")="Oui","☒","☐")&amp;" Oui"&amp;"       "&amp;IF(IFERROR(INDEX('Données Piste'!$D$2:$D$501,IF($L$49=0,-1,$L$49))&amp;"","")="Non","☒","☐")&amp;" Non"&amp;"       "&amp;IF(IFERROR(INDEX('Données Piste'!$D$2:$D$501,IF($L$49=0,-1,$L$49))&amp;"","")="NA","☒","☐")&amp;" NA"</f>
        <v/>
      </c>
      <c r="H58" s="52" t="n"/>
      <c r="I58" s="52" t="n"/>
      <c r="J58" s="50" t="n"/>
    </row>
    <row r="59" ht="19.5" customHeight="1">
      <c r="A59" s="90" t="inlineStr">
        <is>
          <t>Compactage selon spec projet</t>
        </is>
      </c>
      <c r="B59" s="52" t="n"/>
      <c r="C59" s="52" t="n"/>
      <c r="D59" s="52" t="n"/>
      <c r="E59" s="52" t="n"/>
      <c r="F59" s="50" t="n"/>
      <c r="G59" s="93">
        <f>IF(IFERROR(INDEX('Données Piste'!$E$2:$E$501,IF($L$49=0,-1,$L$49))&amp;"","")="Oui","☒","☐")&amp;" Oui"&amp;"       "&amp;IF(IFERROR(INDEX('Données Piste'!$E$2:$E$501,IF($L$49=0,-1,$L$49))&amp;"","")="Non","☒","☐")&amp;" Non"&amp;"       "&amp;IF(IFERROR(INDEX('Données Piste'!$E$2:$E$501,IF($L$49=0,-1,$L$49))&amp;"","")="NA","☒","☐")&amp;" NA"</f>
        <v/>
      </c>
      <c r="H59" s="52" t="n"/>
      <c r="I59" s="52" t="n"/>
      <c r="J59" s="50" t="n"/>
    </row>
    <row r="60" ht="19.5" customHeight="1">
      <c r="A60" s="90" t="inlineStr">
        <is>
          <t>Marquage et repérage de la limite de la piste</t>
        </is>
      </c>
      <c r="B60" s="52" t="n"/>
      <c r="C60" s="52" t="n"/>
      <c r="D60" s="52" t="n"/>
      <c r="E60" s="52" t="n"/>
      <c r="F60" s="50" t="n"/>
      <c r="G60" s="93">
        <f>IF(IFERROR(INDEX('Données Piste'!$F$2:$F$501,IF($L$49=0,-1,$L$49))&amp;"","")="C","☒","☐")&amp;" C"&amp;"       "&amp;IF(IFERROR(INDEX('Données Piste'!$F$2:$F$501,IF($L$49=0,-1,$L$49))&amp;"","")="NC","☒","☐")&amp;" NC"</f>
        <v/>
      </c>
      <c r="H60" s="52" t="n"/>
      <c r="I60" s="52" t="n"/>
      <c r="J60" s="50" t="n"/>
    </row>
    <row r="61" ht="19.5" customHeight="1">
      <c r="A61" s="90" t="inlineStr">
        <is>
          <t>Largeur de la piste</t>
        </is>
      </c>
      <c r="B61" s="52" t="n"/>
      <c r="C61" s="52" t="n"/>
      <c r="D61" s="52" t="n"/>
      <c r="E61" s="52" t="n"/>
      <c r="F61" s="50" t="n"/>
      <c r="G61" s="93">
        <f>IF(IFERROR(INDEX('Données Piste'!$G$2:$G$501,IF($L$49=0,-1,$L$49))&amp;"","")="C","☒","☐")&amp;" C"&amp;"       "&amp;IF(IFERROR(INDEX('Données Piste'!$G$2:$G$501,IF($L$49=0,-1,$L$49))&amp;"","")="NC","☒","☐")&amp;" NC"</f>
        <v/>
      </c>
      <c r="H61" s="52" t="n"/>
      <c r="I61" s="52" t="n"/>
      <c r="J61" s="50" t="n"/>
    </row>
    <row r="62" ht="19.5" customHeight="1">
      <c r="A62" s="90" t="inlineStr">
        <is>
          <t>Localisation et Protection des Installations Existantes</t>
        </is>
      </c>
      <c r="B62" s="52" t="n"/>
      <c r="C62" s="52" t="n"/>
      <c r="D62" s="52" t="n"/>
      <c r="E62" s="52" t="n"/>
      <c r="F62" s="50" t="n"/>
      <c r="G62" s="93">
        <f>IF(IFERROR(INDEX('Données Piste'!$H$2:$H$501,IF($L$49=0,-1,$L$49))&amp;"","")="C","☒","☐")&amp;" C"&amp;"       "&amp;IF(IFERROR(INDEX('Données Piste'!$H$2:$H$501,IF($L$49=0,-1,$L$49))&amp;"","")="NC","☒","☐")&amp;" NC"&amp;"       "&amp;IF(IFERROR(INDEX('Données Piste'!$H$2:$H$501,IF($L$49=0,-1,$L$49))&amp;"","")="NA","☒","☐")&amp;" NA"</f>
        <v/>
      </c>
      <c r="H62" s="52" t="n"/>
      <c r="I62" s="52" t="n"/>
      <c r="J62" s="50" t="n"/>
    </row>
    <row r="63" ht="409.6" customHeight="1">
      <c r="A63" s="94">
        <f>"Remarques : "&amp;IFERROR(INDEX(Registre!$O$2:$O$1999,IF($L$48=0,-1,$L$48))&amp;"","")</f>
        <v/>
      </c>
      <c r="B63" s="52" t="n"/>
      <c r="C63" s="52" t="n"/>
      <c r="D63" s="52" t="n"/>
      <c r="E63" s="52" t="n"/>
      <c r="F63" s="52" t="n"/>
      <c r="G63" s="52" t="n"/>
      <c r="H63" s="52" t="n"/>
      <c r="I63" s="52" t="n"/>
      <c r="J63" s="50" t="n"/>
    </row>
    <row r="64" ht="30" customHeight="1">
      <c r="A64" s="53" t="inlineStr">
        <is>
          <t>Conclusion de l’inspection</t>
        </is>
      </c>
      <c r="B64" s="50" t="n"/>
      <c r="C64" s="51">
        <f>IF(IFERROR(INDEX(Registre!$N$2:$N$1999,IF($L$48=0,-1,$L$48))&amp;"","")="Non applicable","☒","☐")&amp;"  Non applicable"</f>
        <v/>
      </c>
      <c r="D64" s="52" t="n"/>
      <c r="E64" s="52" t="n"/>
      <c r="F64" s="50" t="n"/>
      <c r="G64" s="51">
        <f>IF(IFERROR(INDEX(Registre!$N$2:$N$1999,IF($L$48=0,-1,$L$48))&amp;"","")="Accepté","☒","☐")&amp;"  Accepté"</f>
        <v/>
      </c>
      <c r="H64" s="50" t="n"/>
      <c r="I64" s="51">
        <f>IF(IFERROR(INDEX(Registre!$N$2:$N$1999,IF($L$48=0,-1,$L$48))&amp;"","")="Rejeté","☒","☐")&amp;"  Rejeté"</f>
        <v/>
      </c>
      <c r="J64" s="50" t="n"/>
    </row>
    <row r="65" ht="30" customHeight="1">
      <c r="A65" s="80" t="inlineStr">
        <is>
          <t>APPROBATION</t>
        </is>
      </c>
      <c r="B65" s="56" t="n"/>
      <c r="C65" s="67" t="inlineStr">
        <is>
          <t>C3</t>
        </is>
      </c>
      <c r="D65" s="52" t="n"/>
      <c r="E65" s="52" t="n"/>
      <c r="F65" s="50" t="n"/>
      <c r="G65" s="67" t="inlineStr">
        <is>
          <t>C1</t>
        </is>
      </c>
      <c r="H65" s="56" t="n"/>
      <c r="I65" s="67" t="inlineStr">
        <is>
          <t>CA</t>
        </is>
      </c>
      <c r="J65" s="56" t="n"/>
    </row>
    <row r="66" ht="30" customHeight="1">
      <c r="A66" s="57" t="n"/>
      <c r="B66" s="58" t="n"/>
      <c r="C66" s="67" t="inlineStr">
        <is>
          <t>CST</t>
        </is>
      </c>
      <c r="D66" s="50" t="n"/>
      <c r="E66" s="67" t="inlineStr">
        <is>
          <t>QCI</t>
        </is>
      </c>
      <c r="F66" s="50" t="n"/>
      <c r="G66" s="57" t="n"/>
      <c r="H66" s="58" t="n"/>
      <c r="I66" s="57" t="n"/>
      <c r="J66" s="58" t="n"/>
    </row>
    <row r="67" ht="30" customHeight="1">
      <c r="A67" s="90" t="inlineStr">
        <is>
          <t>Nom</t>
        </is>
      </c>
      <c r="B67" s="50" t="n"/>
      <c r="C67" s="90" t="n"/>
      <c r="D67" s="50" t="n"/>
      <c r="E67" s="90" t="n"/>
      <c r="F67" s="50" t="n"/>
      <c r="G67" s="90" t="n"/>
      <c r="H67" s="50" t="n"/>
      <c r="I67" s="90" t="n"/>
      <c r="J67" s="50" t="n"/>
    </row>
    <row r="68" ht="30" customHeight="1">
      <c r="A68" s="90" t="inlineStr">
        <is>
          <t>Signature</t>
        </is>
      </c>
      <c r="B68" s="50" t="n"/>
      <c r="C68" s="90" t="n"/>
      <c r="D68" s="50" t="n"/>
      <c r="E68" s="90" t="n"/>
      <c r="F68" s="50" t="n"/>
      <c r="G68" s="90" t="n"/>
      <c r="H68" s="50" t="n"/>
      <c r="I68" s="90" t="n"/>
      <c r="J68" s="50" t="n"/>
    </row>
    <row r="69" ht="30" customHeight="1">
      <c r="A69" s="90" t="inlineStr">
        <is>
          <t>Date</t>
        </is>
      </c>
      <c r="B69" s="50" t="n"/>
      <c r="C69" s="90" t="n"/>
      <c r="D69" s="50" t="n"/>
      <c r="E69" s="90" t="n"/>
      <c r="F69" s="50" t="n"/>
      <c r="G69" s="90" t="n"/>
      <c r="H69" s="50" t="n"/>
      <c r="I69" s="90" t="n"/>
      <c r="J69" s="50" t="n"/>
    </row>
    <row r="70" ht="21.75" customHeight="1">
      <c r="A70" s="49" t="n"/>
      <c r="B70" s="56" t="n"/>
      <c r="C70" s="67">
        <f>Paramètres!$C$4</f>
        <v/>
      </c>
      <c r="D70" s="101" t="n"/>
      <c r="E70" s="101" t="n"/>
      <c r="F70" s="101" t="n"/>
      <c r="G70" s="101" t="n"/>
      <c r="H70" s="56" t="n"/>
      <c r="I70" s="55">
        <f>Paramètres!$D$4</f>
        <v/>
      </c>
      <c r="J70" s="50" t="n"/>
      <c r="L70" s="29" t="inlineStr">
        <is>
          <t>Calcul (ne pas modifier) – ligne registre :</t>
        </is>
      </c>
    </row>
    <row r="71" ht="21.75" customHeight="1">
      <c r="A71" s="60" t="n"/>
      <c r="B71" s="61" t="n"/>
      <c r="C71" s="60" t="n"/>
      <c r="H71" s="61" t="n"/>
      <c r="I71" s="55">
        <f>"Date: "&amp;Paramètres!$E$4</f>
        <v/>
      </c>
      <c r="J71" s="50" t="n"/>
      <c r="L71" s="30">
        <f>IFERROR(MATCH($H$77,Registre!$B$2:$B$1999,0),0)</f>
        <v/>
      </c>
    </row>
    <row r="72" ht="21.75" customHeight="1">
      <c r="A72" s="57" t="n"/>
      <c r="B72" s="58" t="n"/>
      <c r="C72" s="57" t="n"/>
      <c r="D72" s="102" t="n"/>
      <c r="E72" s="102" t="n"/>
      <c r="F72" s="102" t="n"/>
      <c r="G72" s="102" t="n"/>
      <c r="H72" s="58" t="n"/>
      <c r="I72" s="55" t="inlineStr">
        <is>
          <t>Page 1/1</t>
        </is>
      </c>
      <c r="J72" s="50" t="n"/>
      <c r="L72" s="30">
        <f>IFERROR(MATCH($H$77,'Données Piste'!$A$2:$A$501,0),0)</f>
        <v/>
      </c>
    </row>
    <row r="73" ht="27.95" customHeight="1">
      <c r="A73" s="67" t="inlineStr">
        <is>
          <t>PROCÈS VERBAL D’AMENAGEMENT DE LA PISTE DE TRAVAIL / PISTE DE SERVICE</t>
        </is>
      </c>
      <c r="B73" s="52" t="n"/>
      <c r="C73" s="52" t="n"/>
      <c r="D73" s="52" t="n"/>
      <c r="E73" s="52" t="n"/>
      <c r="F73" s="52" t="n"/>
      <c r="G73" s="52" t="n"/>
      <c r="H73" s="52" t="n"/>
      <c r="I73" s="52" t="n"/>
      <c r="J73" s="50" t="n"/>
      <c r="L73" s="32">
        <f>IF($H$77="","",IF($L$71=0,"⚠ RFI absent du Registre",IF(INDEX(Registre!$A$2:$A$1999,IF($L$71=0,-1,$L$71))&lt;&gt;"Piste de travail","⚠ Ce RFI est de type : "&amp;INDEX(Registre!$A$2:$A$1999,IF($L$71=0,-1,$L$71)),"")))</f>
        <v/>
      </c>
    </row>
    <row r="74" ht="27" customHeight="1">
      <c r="A74" s="90" t="inlineStr">
        <is>
          <t>Ouvrages</t>
        </is>
      </c>
      <c r="B74" s="50" t="n"/>
      <c r="C74" s="80">
        <f>IFERROR(INDEX(Registre!$E$2:$E$1999,IF($L$71=0,-1,$L$71))&amp;"","")</f>
        <v/>
      </c>
      <c r="D74" s="52" t="n"/>
      <c r="E74" s="52" t="n"/>
      <c r="F74" s="52" t="n"/>
      <c r="G74" s="52" t="n"/>
      <c r="H74" s="52" t="n"/>
      <c r="I74" s="52" t="n"/>
      <c r="J74" s="50" t="n"/>
    </row>
    <row r="75" ht="27" customHeight="1">
      <c r="A75" s="90" t="inlineStr">
        <is>
          <t>Plan nº</t>
        </is>
      </c>
      <c r="B75" s="50" t="n"/>
      <c r="C75" s="90">
        <f>IFERROR(INDEX(Registre!$F$2:$F$1999,IF($L$71=0,-1,$L$71))&amp;"","")</f>
        <v/>
      </c>
      <c r="D75" s="52" t="n"/>
      <c r="E75" s="52" t="n"/>
      <c r="F75" s="52" t="n"/>
      <c r="G75" s="52" t="n"/>
      <c r="H75" s="52" t="n"/>
      <c r="I75" s="52" t="n"/>
      <c r="J75" s="50" t="n"/>
      <c r="L75" s="31" t="inlineStr">
        <is>
          <t>◀ Choisissez le RFI dans la case « RFI nº » (liste déroulante)</t>
        </is>
      </c>
    </row>
    <row r="76" ht="27" customHeight="1">
      <c r="A76" s="90" t="inlineStr">
        <is>
          <t>Désignation</t>
        </is>
      </c>
      <c r="B76" s="50" t="n"/>
      <c r="C76" s="90">
        <f>IFERROR(INDEX(Registre!$G$2:$G$1999,IF($L$71=0,-1,$L$71))&amp;"","")</f>
        <v/>
      </c>
      <c r="D76" s="52" t="n"/>
      <c r="E76" s="52" t="n"/>
      <c r="F76" s="52" t="n"/>
      <c r="G76" s="52" t="n"/>
      <c r="H76" s="52" t="n"/>
      <c r="I76" s="52" t="n"/>
      <c r="J76" s="50" t="n"/>
    </row>
    <row r="77" ht="27" customHeight="1">
      <c r="A77" s="90" t="inlineStr">
        <is>
          <t>Rapport nº</t>
        </is>
      </c>
      <c r="B77" s="50" t="n"/>
      <c r="C77" s="90">
        <f>IFERROR(IF(INDEX(Registre!$C$2:$C$1999,IF($L$71=0,-1,$L$71))&amp;""&lt;&gt;"",INDEX(Registre!$C$2:$C$1999,IF($L$71=0,-1,$L$71))&amp;"",TEXT(COUNTIF(Registre!$A$2:INDEX(Registre!$A$2:$A$1999,IF($L$71=0,-1,$L$71)),INDEX(Registre!$A$2:$A$1999,IF($L$71=0,-1,$L$71))),"000")),"")</f>
        <v/>
      </c>
      <c r="D77" s="50" t="n"/>
      <c r="E77" s="91" t="inlineStr">
        <is>
          <t>RFI nº</t>
        </is>
      </c>
      <c r="F77" s="52" t="n"/>
      <c r="G77" s="50" t="n"/>
      <c r="H77" s="82">
        <f>IFERROR(INDEX('Impression groupée'!$B$4:$B$103,MATCH("Piste de travail|4",'Impression groupée'!$E$4:$E$103,0)),"")</f>
        <v/>
      </c>
      <c r="I77" s="52" t="n"/>
      <c r="J77" s="50" t="n"/>
    </row>
    <row r="78" ht="27" customHeight="1">
      <c r="A78" s="80">
        <f>"Tronçon n° : "&amp;IFERROR(INDEX(Registre!$H$2:$H$1999,IF($L$71=0,-1,$L$71))&amp;"","")&amp;"   du "&amp;IF(IFERROR(INDEX(Registre!$I$2:$I$1999,IF($L$71=0,-1,$L$71))&amp;"","")&lt;&gt;"","Joint N° "&amp;IFERROR(INDEX(Registre!$I$2:$I$1999,IF($L$71=0,-1,$L$71))&amp;"","")&amp;"  ","")&amp;"PK "&amp;IFERROR(INDEX(Registre!$K$2:$K$1999,IF($L$71=0,-1,$L$71))&amp;"","")&amp;IF(OR(IFERROR(INDEX(Registre!$L$2:$L$1999,IF($L$71=0,-1,$L$71))&amp;"","")&lt;&gt;"",IFERROR(INDEX(Registre!$J$2:$J$1999,IF($L$71=0,-1,$L$71))&amp;"","")&lt;&gt;""),"   au "&amp;IF(IFERROR(INDEX(Registre!$J$2:$J$1999,IF($L$71=0,-1,$L$71))&amp;"","")&lt;&gt;"","Joint N° "&amp;IFERROR(INDEX(Registre!$J$2:$J$1999,IF($L$71=0,-1,$L$71))&amp;"","")&amp;"  ","")&amp;IF(IFERROR(INDEX(Registre!$L$2:$L$1999,IF($L$71=0,-1,$L$71))&amp;"","")&lt;&gt;"","PK "&amp;IFERROR(INDEX(Registre!$L$2:$L$1999,IF($L$71=0,-1,$L$71))&amp;"",""),""),"")</f>
        <v/>
      </c>
      <c r="B78" s="52" t="n"/>
      <c r="C78" s="52" t="n"/>
      <c r="D78" s="52" t="n"/>
      <c r="E78" s="52" t="n"/>
      <c r="F78" s="52" t="n"/>
      <c r="G78" s="52" t="n"/>
      <c r="H78" s="50" t="n"/>
      <c r="I78" s="90">
        <f>IF(IFERROR(INDEX(Registre!$M$2:$M$1999,IF($L$71=0,-1,$L$71))&amp;"","")="","Long :","Long : "&amp;IFERROR(INDEX(Registre!$M$2:$M$1999,IF($L$71=0,-1,$L$71))&amp;"","")&amp;" ml")</f>
        <v/>
      </c>
      <c r="J78" s="50" t="n"/>
    </row>
    <row r="79" ht="21.75" customHeight="1">
      <c r="A79" s="90">
        <f>"Type de végétation :   "&amp;IF(IFERROR(INDEX('Données Piste'!$B$2:$B$501,IF($L$72=0,-1,$L$72))&amp;"","")="Zone dégagée","☒","☐")&amp;" Zone dégagée"&amp;"     "&amp;IF(IFERROR(INDEX('Données Piste'!$B$2:$B$501,IF($L$72=0,-1,$L$72))&amp;"","")="Cultivée","☒","☐")&amp;" Cultivée"&amp;"     "&amp;IF(IFERROR(INDEX('Données Piste'!$B$2:$B$501,IF($L$72=0,-1,$L$72))&amp;"","")="Désertique","☒","☐")&amp;" Désertique"&amp;"     "&amp;IF(IFERROR(INDEX('Données Piste'!$B$2:$B$501,IF($L$72=0,-1,$L$72))&amp;"","")="Marécageuses","☒","☐")&amp;" Marécageuses"&amp;"     "&amp;IF(IFERROR(INDEX('Données Piste'!$B$2:$B$501,IF($L$72=0,-1,$L$72))&amp;"","")="Bois","☒","☐")&amp;" Bois"&amp;"     "&amp;IF(IFERROR(INDEX('Données Piste'!$B$2:$B$501,IF($L$72=0,-1,$L$72))&amp;"","")="Autres","☒","☐")&amp;" Autres"</f>
        <v/>
      </c>
      <c r="B79" s="52" t="n"/>
      <c r="C79" s="52" t="n"/>
      <c r="D79" s="52" t="n"/>
      <c r="E79" s="52" t="n"/>
      <c r="F79" s="52" t="n"/>
      <c r="G79" s="52" t="n"/>
      <c r="H79" s="52" t="n"/>
      <c r="I79" s="52" t="n"/>
      <c r="J79" s="50" t="n"/>
    </row>
    <row r="80" ht="21.75" customHeight="1">
      <c r="A80" s="90">
        <f>"Nature de terrain :   "&amp;IF(IFERROR(INDEX('Données Piste'!$C$2:$C$501,IF($L$72=0,-1,$L$72))&amp;"","")="nature","☒","☐")&amp;" nature"&amp;"     "&amp;IF(IFERROR(INDEX('Données Piste'!$C$2:$C$501,IF($L$72=0,-1,$L$72))&amp;"","")="Relief","☒","☐")&amp;" Relief"&amp;"     "&amp;IF(IFERROR(INDEX('Données Piste'!$C$2:$C$501,IF($L$72=0,-1,$L$72))&amp;"","")="Terrain désertique","☒","☐")&amp;" Terrain désertique"&amp;"     "&amp;IF(IFERROR(INDEX('Données Piste'!$C$2:$C$501,IF($L$72=0,-1,$L$72))&amp;"","")="dunes de sable","☒","☐")&amp;" dunes de sable"</f>
        <v/>
      </c>
      <c r="B80" s="52" t="n"/>
      <c r="C80" s="52" t="n"/>
      <c r="D80" s="52" t="n"/>
      <c r="E80" s="52" t="n"/>
      <c r="F80" s="52" t="n"/>
      <c r="G80" s="52" t="n"/>
      <c r="H80" s="52" t="n"/>
      <c r="I80" s="52" t="n"/>
      <c r="J80" s="50" t="n"/>
    </row>
    <row r="81" ht="19.5" customHeight="1">
      <c r="A81" s="90" t="inlineStr">
        <is>
          <t>Certificat des matériaux utilisés</t>
        </is>
      </c>
      <c r="B81" s="52" t="n"/>
      <c r="C81" s="52" t="n"/>
      <c r="D81" s="52" t="n"/>
      <c r="E81" s="52" t="n"/>
      <c r="F81" s="50" t="n"/>
      <c r="G81" s="93">
        <f>IF(IFERROR(INDEX('Données Piste'!$D$2:$D$501,IF($L$72=0,-1,$L$72))&amp;"","")="Oui","☒","☐")&amp;" Oui"&amp;"       "&amp;IF(IFERROR(INDEX('Données Piste'!$D$2:$D$501,IF($L$72=0,-1,$L$72))&amp;"","")="Non","☒","☐")&amp;" Non"&amp;"       "&amp;IF(IFERROR(INDEX('Données Piste'!$D$2:$D$501,IF($L$72=0,-1,$L$72))&amp;"","")="NA","☒","☐")&amp;" NA"</f>
        <v/>
      </c>
      <c r="H81" s="52" t="n"/>
      <c r="I81" s="52" t="n"/>
      <c r="J81" s="50" t="n"/>
    </row>
    <row r="82" ht="19.5" customHeight="1">
      <c r="A82" s="90" t="inlineStr">
        <is>
          <t>Compactage selon spec projet</t>
        </is>
      </c>
      <c r="B82" s="52" t="n"/>
      <c r="C82" s="52" t="n"/>
      <c r="D82" s="52" t="n"/>
      <c r="E82" s="52" t="n"/>
      <c r="F82" s="50" t="n"/>
      <c r="G82" s="93">
        <f>IF(IFERROR(INDEX('Données Piste'!$E$2:$E$501,IF($L$72=0,-1,$L$72))&amp;"","")="Oui","☒","☐")&amp;" Oui"&amp;"       "&amp;IF(IFERROR(INDEX('Données Piste'!$E$2:$E$501,IF($L$72=0,-1,$L$72))&amp;"","")="Non","☒","☐")&amp;" Non"&amp;"       "&amp;IF(IFERROR(INDEX('Données Piste'!$E$2:$E$501,IF($L$72=0,-1,$L$72))&amp;"","")="NA","☒","☐")&amp;" NA"</f>
        <v/>
      </c>
      <c r="H82" s="52" t="n"/>
      <c r="I82" s="52" t="n"/>
      <c r="J82" s="50" t="n"/>
    </row>
    <row r="83" ht="19.5" customHeight="1">
      <c r="A83" s="90" t="inlineStr">
        <is>
          <t>Marquage et repérage de la limite de la piste</t>
        </is>
      </c>
      <c r="B83" s="52" t="n"/>
      <c r="C83" s="52" t="n"/>
      <c r="D83" s="52" t="n"/>
      <c r="E83" s="52" t="n"/>
      <c r="F83" s="50" t="n"/>
      <c r="G83" s="93">
        <f>IF(IFERROR(INDEX('Données Piste'!$F$2:$F$501,IF($L$72=0,-1,$L$72))&amp;"","")="C","☒","☐")&amp;" C"&amp;"       "&amp;IF(IFERROR(INDEX('Données Piste'!$F$2:$F$501,IF($L$72=0,-1,$L$72))&amp;"","")="NC","☒","☐")&amp;" NC"</f>
        <v/>
      </c>
      <c r="H83" s="52" t="n"/>
      <c r="I83" s="52" t="n"/>
      <c r="J83" s="50" t="n"/>
    </row>
    <row r="84" ht="19.5" customHeight="1">
      <c r="A84" s="90" t="inlineStr">
        <is>
          <t>Largeur de la piste</t>
        </is>
      </c>
      <c r="B84" s="52" t="n"/>
      <c r="C84" s="52" t="n"/>
      <c r="D84" s="52" t="n"/>
      <c r="E84" s="52" t="n"/>
      <c r="F84" s="50" t="n"/>
      <c r="G84" s="93">
        <f>IF(IFERROR(INDEX('Données Piste'!$G$2:$G$501,IF($L$72=0,-1,$L$72))&amp;"","")="C","☒","☐")&amp;" C"&amp;"       "&amp;IF(IFERROR(INDEX('Données Piste'!$G$2:$G$501,IF($L$72=0,-1,$L$72))&amp;"","")="NC","☒","☐")&amp;" NC"</f>
        <v/>
      </c>
      <c r="H84" s="52" t="n"/>
      <c r="I84" s="52" t="n"/>
      <c r="J84" s="50" t="n"/>
    </row>
    <row r="85" ht="19.5" customHeight="1">
      <c r="A85" s="90" t="inlineStr">
        <is>
          <t>Localisation et Protection des Installations Existantes</t>
        </is>
      </c>
      <c r="B85" s="52" t="n"/>
      <c r="C85" s="52" t="n"/>
      <c r="D85" s="52" t="n"/>
      <c r="E85" s="52" t="n"/>
      <c r="F85" s="50" t="n"/>
      <c r="G85" s="93">
        <f>IF(IFERROR(INDEX('Données Piste'!$H$2:$H$501,IF($L$72=0,-1,$L$72))&amp;"","")="C","☒","☐")&amp;" C"&amp;"       "&amp;IF(IFERROR(INDEX('Données Piste'!$H$2:$H$501,IF($L$72=0,-1,$L$72))&amp;"","")="NC","☒","☐")&amp;" NC"&amp;"       "&amp;IF(IFERROR(INDEX('Données Piste'!$H$2:$H$501,IF($L$72=0,-1,$L$72))&amp;"","")="NA","☒","☐")&amp;" NA"</f>
        <v/>
      </c>
      <c r="H85" s="52" t="n"/>
      <c r="I85" s="52" t="n"/>
      <c r="J85" s="50" t="n"/>
    </row>
    <row r="86" ht="409.6" customHeight="1">
      <c r="A86" s="94">
        <f>"Remarques : "&amp;IFERROR(INDEX(Registre!$O$2:$O$1999,IF($L$71=0,-1,$L$71))&amp;"","")</f>
        <v/>
      </c>
      <c r="B86" s="52" t="n"/>
      <c r="C86" s="52" t="n"/>
      <c r="D86" s="52" t="n"/>
      <c r="E86" s="52" t="n"/>
      <c r="F86" s="52" t="n"/>
      <c r="G86" s="52" t="n"/>
      <c r="H86" s="52" t="n"/>
      <c r="I86" s="52" t="n"/>
      <c r="J86" s="50" t="n"/>
    </row>
    <row r="87" ht="30" customHeight="1">
      <c r="A87" s="53" t="inlineStr">
        <is>
          <t>Conclusion de l’inspection</t>
        </is>
      </c>
      <c r="B87" s="50" t="n"/>
      <c r="C87" s="51">
        <f>IF(IFERROR(INDEX(Registre!$N$2:$N$1999,IF($L$71=0,-1,$L$71))&amp;"","")="Non applicable","☒","☐")&amp;"  Non applicable"</f>
        <v/>
      </c>
      <c r="D87" s="52" t="n"/>
      <c r="E87" s="52" t="n"/>
      <c r="F87" s="50" t="n"/>
      <c r="G87" s="51">
        <f>IF(IFERROR(INDEX(Registre!$N$2:$N$1999,IF($L$71=0,-1,$L$71))&amp;"","")="Accepté","☒","☐")&amp;"  Accepté"</f>
        <v/>
      </c>
      <c r="H87" s="50" t="n"/>
      <c r="I87" s="51">
        <f>IF(IFERROR(INDEX(Registre!$N$2:$N$1999,IF($L$71=0,-1,$L$71))&amp;"","")="Rejeté","☒","☐")&amp;"  Rejeté"</f>
        <v/>
      </c>
      <c r="J87" s="50" t="n"/>
    </row>
    <row r="88" ht="30" customHeight="1">
      <c r="A88" s="80" t="inlineStr">
        <is>
          <t>APPROBATION</t>
        </is>
      </c>
      <c r="B88" s="56" t="n"/>
      <c r="C88" s="67" t="inlineStr">
        <is>
          <t>C3</t>
        </is>
      </c>
      <c r="D88" s="52" t="n"/>
      <c r="E88" s="52" t="n"/>
      <c r="F88" s="50" t="n"/>
      <c r="G88" s="67" t="inlineStr">
        <is>
          <t>C1</t>
        </is>
      </c>
      <c r="H88" s="56" t="n"/>
      <c r="I88" s="67" t="inlineStr">
        <is>
          <t>CA</t>
        </is>
      </c>
      <c r="J88" s="56" t="n"/>
    </row>
    <row r="89" ht="30" customHeight="1">
      <c r="A89" s="57" t="n"/>
      <c r="B89" s="58" t="n"/>
      <c r="C89" s="67" t="inlineStr">
        <is>
          <t>CST</t>
        </is>
      </c>
      <c r="D89" s="50" t="n"/>
      <c r="E89" s="67" t="inlineStr">
        <is>
          <t>QCI</t>
        </is>
      </c>
      <c r="F89" s="50" t="n"/>
      <c r="G89" s="57" t="n"/>
      <c r="H89" s="58" t="n"/>
      <c r="I89" s="57" t="n"/>
      <c r="J89" s="58" t="n"/>
    </row>
    <row r="90" ht="30" customHeight="1">
      <c r="A90" s="90" t="inlineStr">
        <is>
          <t>Nom</t>
        </is>
      </c>
      <c r="B90" s="50" t="n"/>
      <c r="C90" s="90" t="n"/>
      <c r="D90" s="50" t="n"/>
      <c r="E90" s="90" t="n"/>
      <c r="F90" s="50" t="n"/>
      <c r="G90" s="90" t="n"/>
      <c r="H90" s="50" t="n"/>
      <c r="I90" s="90" t="n"/>
      <c r="J90" s="50" t="n"/>
    </row>
    <row r="91" ht="30" customHeight="1">
      <c r="A91" s="90" t="inlineStr">
        <is>
          <t>Signature</t>
        </is>
      </c>
      <c r="B91" s="50" t="n"/>
      <c r="C91" s="90" t="n"/>
      <c r="D91" s="50" t="n"/>
      <c r="E91" s="90" t="n"/>
      <c r="F91" s="50" t="n"/>
      <c r="G91" s="90" t="n"/>
      <c r="H91" s="50" t="n"/>
      <c r="I91" s="90" t="n"/>
      <c r="J91" s="50" t="n"/>
    </row>
    <row r="92" ht="30" customHeight="1">
      <c r="A92" s="90" t="inlineStr">
        <is>
          <t>Date</t>
        </is>
      </c>
      <c r="B92" s="50" t="n"/>
      <c r="C92" s="90" t="n"/>
      <c r="D92" s="50" t="n"/>
      <c r="E92" s="90" t="n"/>
      <c r="F92" s="50" t="n"/>
      <c r="G92" s="90" t="n"/>
      <c r="H92" s="50" t="n"/>
      <c r="I92" s="90" t="n"/>
      <c r="J92" s="50" t="n"/>
    </row>
    <row r="93" ht="21.75" customHeight="1">
      <c r="A93" s="49" t="n"/>
      <c r="B93" s="56" t="n"/>
      <c r="C93" s="67">
        <f>Paramètres!$C$4</f>
        <v/>
      </c>
      <c r="D93" s="101" t="n"/>
      <c r="E93" s="101" t="n"/>
      <c r="F93" s="101" t="n"/>
      <c r="G93" s="101" t="n"/>
      <c r="H93" s="56" t="n"/>
      <c r="I93" s="55">
        <f>Paramètres!$D$4</f>
        <v/>
      </c>
      <c r="J93" s="50" t="n"/>
      <c r="L93" s="29" t="inlineStr">
        <is>
          <t>Calcul (ne pas modifier) – ligne registre :</t>
        </is>
      </c>
    </row>
    <row r="94" ht="21.75" customHeight="1">
      <c r="A94" s="60" t="n"/>
      <c r="B94" s="61" t="n"/>
      <c r="C94" s="60" t="n"/>
      <c r="H94" s="61" t="n"/>
      <c r="I94" s="55">
        <f>"Date: "&amp;Paramètres!$E$4</f>
        <v/>
      </c>
      <c r="J94" s="50" t="n"/>
      <c r="L94" s="30">
        <f>IFERROR(MATCH($H$100,Registre!$B$2:$B$1999,0),0)</f>
        <v/>
      </c>
    </row>
    <row r="95" ht="21.75" customHeight="1">
      <c r="A95" s="57" t="n"/>
      <c r="B95" s="58" t="n"/>
      <c r="C95" s="57" t="n"/>
      <c r="D95" s="102" t="n"/>
      <c r="E95" s="102" t="n"/>
      <c r="F95" s="102" t="n"/>
      <c r="G95" s="102" t="n"/>
      <c r="H95" s="58" t="n"/>
      <c r="I95" s="55" t="inlineStr">
        <is>
          <t>Page 1/1</t>
        </is>
      </c>
      <c r="J95" s="50" t="n"/>
      <c r="L95" s="30">
        <f>IFERROR(MATCH($H$100,'Données Piste'!$A$2:$A$501,0),0)</f>
        <v/>
      </c>
    </row>
    <row r="96" ht="27.95" customHeight="1">
      <c r="A96" s="67" t="inlineStr">
        <is>
          <t>PROCÈS VERBAL D’AMENAGEMENT DE LA PISTE DE TRAVAIL / PISTE DE SERVICE</t>
        </is>
      </c>
      <c r="B96" s="52" t="n"/>
      <c r="C96" s="52" t="n"/>
      <c r="D96" s="52" t="n"/>
      <c r="E96" s="52" t="n"/>
      <c r="F96" s="52" t="n"/>
      <c r="G96" s="52" t="n"/>
      <c r="H96" s="52" t="n"/>
      <c r="I96" s="52" t="n"/>
      <c r="J96" s="50" t="n"/>
      <c r="L96" s="32">
        <f>IF($H$100="","",IF($L$94=0,"⚠ RFI absent du Registre",IF(INDEX(Registre!$A$2:$A$1999,IF($L$94=0,-1,$L$94))&lt;&gt;"Piste de travail","⚠ Ce RFI est de type : "&amp;INDEX(Registre!$A$2:$A$1999,IF($L$94=0,-1,$L$94)),"")))</f>
        <v/>
      </c>
    </row>
    <row r="97" ht="27" customHeight="1">
      <c r="A97" s="90" t="inlineStr">
        <is>
          <t>Ouvrages</t>
        </is>
      </c>
      <c r="B97" s="50" t="n"/>
      <c r="C97" s="80">
        <f>IFERROR(INDEX(Registre!$E$2:$E$1999,IF($L$94=0,-1,$L$94))&amp;"","")</f>
        <v/>
      </c>
      <c r="D97" s="52" t="n"/>
      <c r="E97" s="52" t="n"/>
      <c r="F97" s="52" t="n"/>
      <c r="G97" s="52" t="n"/>
      <c r="H97" s="52" t="n"/>
      <c r="I97" s="52" t="n"/>
      <c r="J97" s="50" t="n"/>
    </row>
    <row r="98" ht="27" customHeight="1">
      <c r="A98" s="90" t="inlineStr">
        <is>
          <t>Plan nº</t>
        </is>
      </c>
      <c r="B98" s="50" t="n"/>
      <c r="C98" s="90">
        <f>IFERROR(INDEX(Registre!$F$2:$F$1999,IF($L$94=0,-1,$L$94))&amp;"","")</f>
        <v/>
      </c>
      <c r="D98" s="52" t="n"/>
      <c r="E98" s="52" t="n"/>
      <c r="F98" s="52" t="n"/>
      <c r="G98" s="52" t="n"/>
      <c r="H98" s="52" t="n"/>
      <c r="I98" s="52" t="n"/>
      <c r="J98" s="50" t="n"/>
      <c r="L98" s="31" t="inlineStr">
        <is>
          <t>◀ Choisissez le RFI dans la case « RFI nº » (liste déroulante)</t>
        </is>
      </c>
    </row>
    <row r="99" ht="27" customHeight="1">
      <c r="A99" s="90" t="inlineStr">
        <is>
          <t>Désignation</t>
        </is>
      </c>
      <c r="B99" s="50" t="n"/>
      <c r="C99" s="90">
        <f>IFERROR(INDEX(Registre!$G$2:$G$1999,IF($L$94=0,-1,$L$94))&amp;"","")</f>
        <v/>
      </c>
      <c r="D99" s="52" t="n"/>
      <c r="E99" s="52" t="n"/>
      <c r="F99" s="52" t="n"/>
      <c r="G99" s="52" t="n"/>
      <c r="H99" s="52" t="n"/>
      <c r="I99" s="52" t="n"/>
      <c r="J99" s="50" t="n"/>
    </row>
    <row r="100" ht="27" customHeight="1">
      <c r="A100" s="90" t="inlineStr">
        <is>
          <t>Rapport nº</t>
        </is>
      </c>
      <c r="B100" s="50" t="n"/>
      <c r="C100" s="90">
        <f>IFERROR(IF(INDEX(Registre!$C$2:$C$1999,IF($L$94=0,-1,$L$94))&amp;""&lt;&gt;"",INDEX(Registre!$C$2:$C$1999,IF($L$94=0,-1,$L$94))&amp;"",TEXT(COUNTIF(Registre!$A$2:INDEX(Registre!$A$2:$A$1999,IF($L$94=0,-1,$L$94)),INDEX(Registre!$A$2:$A$1999,IF($L$94=0,-1,$L$94))),"000")),"")</f>
        <v/>
      </c>
      <c r="D100" s="50" t="n"/>
      <c r="E100" s="91" t="inlineStr">
        <is>
          <t>RFI nº</t>
        </is>
      </c>
      <c r="F100" s="52" t="n"/>
      <c r="G100" s="50" t="n"/>
      <c r="H100" s="82">
        <f>IFERROR(INDEX('Impression groupée'!$B$4:$B$103,MATCH("Piste de travail|5",'Impression groupée'!$E$4:$E$103,0)),"")</f>
        <v/>
      </c>
      <c r="I100" s="52" t="n"/>
      <c r="J100" s="50" t="n"/>
    </row>
    <row r="101" ht="27" customHeight="1">
      <c r="A101" s="80">
        <f>"Tronçon n° : "&amp;IFERROR(INDEX(Registre!$H$2:$H$1999,IF($L$94=0,-1,$L$94))&amp;"","")&amp;"   du "&amp;IF(IFERROR(INDEX(Registre!$I$2:$I$1999,IF($L$94=0,-1,$L$94))&amp;"","")&lt;&gt;"","Joint N° "&amp;IFERROR(INDEX(Registre!$I$2:$I$1999,IF($L$94=0,-1,$L$94))&amp;"","")&amp;"  ","")&amp;"PK "&amp;IFERROR(INDEX(Registre!$K$2:$K$1999,IF($L$94=0,-1,$L$94))&amp;"","")&amp;IF(OR(IFERROR(INDEX(Registre!$L$2:$L$1999,IF($L$94=0,-1,$L$94))&amp;"","")&lt;&gt;"",IFERROR(INDEX(Registre!$J$2:$J$1999,IF($L$94=0,-1,$L$94))&amp;"","")&lt;&gt;""),"   au "&amp;IF(IFERROR(INDEX(Registre!$J$2:$J$1999,IF($L$94=0,-1,$L$94))&amp;"","")&lt;&gt;"","Joint N° "&amp;IFERROR(INDEX(Registre!$J$2:$J$1999,IF($L$94=0,-1,$L$94))&amp;"","")&amp;"  ","")&amp;IF(IFERROR(INDEX(Registre!$L$2:$L$1999,IF($L$94=0,-1,$L$94))&amp;"","")&lt;&gt;"","PK "&amp;IFERROR(INDEX(Registre!$L$2:$L$1999,IF($L$94=0,-1,$L$94))&amp;"",""),""),"")</f>
        <v/>
      </c>
      <c r="B101" s="52" t="n"/>
      <c r="C101" s="52" t="n"/>
      <c r="D101" s="52" t="n"/>
      <c r="E101" s="52" t="n"/>
      <c r="F101" s="52" t="n"/>
      <c r="G101" s="52" t="n"/>
      <c r="H101" s="50" t="n"/>
      <c r="I101" s="90">
        <f>IF(IFERROR(INDEX(Registre!$M$2:$M$1999,IF($L$94=0,-1,$L$94))&amp;"","")="","Long :","Long : "&amp;IFERROR(INDEX(Registre!$M$2:$M$1999,IF($L$94=0,-1,$L$94))&amp;"","")&amp;" ml")</f>
        <v/>
      </c>
      <c r="J101" s="50" t="n"/>
    </row>
    <row r="102" ht="21.75" customHeight="1">
      <c r="A102" s="90">
        <f>"Type de végétation :   "&amp;IF(IFERROR(INDEX('Données Piste'!$B$2:$B$501,IF($L$95=0,-1,$L$95))&amp;"","")="Zone dégagée","☒","☐")&amp;" Zone dégagée"&amp;"     "&amp;IF(IFERROR(INDEX('Données Piste'!$B$2:$B$501,IF($L$95=0,-1,$L$95))&amp;"","")="Cultivée","☒","☐")&amp;" Cultivée"&amp;"     "&amp;IF(IFERROR(INDEX('Données Piste'!$B$2:$B$501,IF($L$95=0,-1,$L$95))&amp;"","")="Désertique","☒","☐")&amp;" Désertique"&amp;"     "&amp;IF(IFERROR(INDEX('Données Piste'!$B$2:$B$501,IF($L$95=0,-1,$L$95))&amp;"","")="Marécageuses","☒","☐")&amp;" Marécageuses"&amp;"     "&amp;IF(IFERROR(INDEX('Données Piste'!$B$2:$B$501,IF($L$95=0,-1,$L$95))&amp;"","")="Bois","☒","☐")&amp;" Bois"&amp;"     "&amp;IF(IFERROR(INDEX('Données Piste'!$B$2:$B$501,IF($L$95=0,-1,$L$95))&amp;"","")="Autres","☒","☐")&amp;" Autres"</f>
        <v/>
      </c>
      <c r="B102" s="52" t="n"/>
      <c r="C102" s="52" t="n"/>
      <c r="D102" s="52" t="n"/>
      <c r="E102" s="52" t="n"/>
      <c r="F102" s="52" t="n"/>
      <c r="G102" s="52" t="n"/>
      <c r="H102" s="52" t="n"/>
      <c r="I102" s="52" t="n"/>
      <c r="J102" s="50" t="n"/>
    </row>
    <row r="103" ht="21.75" customHeight="1">
      <c r="A103" s="90">
        <f>"Nature de terrain :   "&amp;IF(IFERROR(INDEX('Données Piste'!$C$2:$C$501,IF($L$95=0,-1,$L$95))&amp;"","")="nature","☒","☐")&amp;" nature"&amp;"     "&amp;IF(IFERROR(INDEX('Données Piste'!$C$2:$C$501,IF($L$95=0,-1,$L$95))&amp;"","")="Relief","☒","☐")&amp;" Relief"&amp;"     "&amp;IF(IFERROR(INDEX('Données Piste'!$C$2:$C$501,IF($L$95=0,-1,$L$95))&amp;"","")="Terrain désertique","☒","☐")&amp;" Terrain désertique"&amp;"     "&amp;IF(IFERROR(INDEX('Données Piste'!$C$2:$C$501,IF($L$95=0,-1,$L$95))&amp;"","")="dunes de sable","☒","☐")&amp;" dunes de sable"</f>
        <v/>
      </c>
      <c r="B103" s="52" t="n"/>
      <c r="C103" s="52" t="n"/>
      <c r="D103" s="52" t="n"/>
      <c r="E103" s="52" t="n"/>
      <c r="F103" s="52" t="n"/>
      <c r="G103" s="52" t="n"/>
      <c r="H103" s="52" t="n"/>
      <c r="I103" s="52" t="n"/>
      <c r="J103" s="50" t="n"/>
    </row>
    <row r="104" ht="19.5" customHeight="1">
      <c r="A104" s="90" t="inlineStr">
        <is>
          <t>Certificat des matériaux utilisés</t>
        </is>
      </c>
      <c r="B104" s="52" t="n"/>
      <c r="C104" s="52" t="n"/>
      <c r="D104" s="52" t="n"/>
      <c r="E104" s="52" t="n"/>
      <c r="F104" s="50" t="n"/>
      <c r="G104" s="93">
        <f>IF(IFERROR(INDEX('Données Piste'!$D$2:$D$501,IF($L$95=0,-1,$L$95))&amp;"","")="Oui","☒","☐")&amp;" Oui"&amp;"       "&amp;IF(IFERROR(INDEX('Données Piste'!$D$2:$D$501,IF($L$95=0,-1,$L$95))&amp;"","")="Non","☒","☐")&amp;" Non"&amp;"       "&amp;IF(IFERROR(INDEX('Données Piste'!$D$2:$D$501,IF($L$95=0,-1,$L$95))&amp;"","")="NA","☒","☐")&amp;" NA"</f>
        <v/>
      </c>
      <c r="H104" s="52" t="n"/>
      <c r="I104" s="52" t="n"/>
      <c r="J104" s="50" t="n"/>
    </row>
    <row r="105" ht="19.5" customHeight="1">
      <c r="A105" s="90" t="inlineStr">
        <is>
          <t>Compactage selon spec projet</t>
        </is>
      </c>
      <c r="B105" s="52" t="n"/>
      <c r="C105" s="52" t="n"/>
      <c r="D105" s="52" t="n"/>
      <c r="E105" s="52" t="n"/>
      <c r="F105" s="50" t="n"/>
      <c r="G105" s="93">
        <f>IF(IFERROR(INDEX('Données Piste'!$E$2:$E$501,IF($L$95=0,-1,$L$95))&amp;"","")="Oui","☒","☐")&amp;" Oui"&amp;"       "&amp;IF(IFERROR(INDEX('Données Piste'!$E$2:$E$501,IF($L$95=0,-1,$L$95))&amp;"","")="Non","☒","☐")&amp;" Non"&amp;"       "&amp;IF(IFERROR(INDEX('Données Piste'!$E$2:$E$501,IF($L$95=0,-1,$L$95))&amp;"","")="NA","☒","☐")&amp;" NA"</f>
        <v/>
      </c>
      <c r="H105" s="52" t="n"/>
      <c r="I105" s="52" t="n"/>
      <c r="J105" s="50" t="n"/>
    </row>
    <row r="106" ht="19.5" customHeight="1">
      <c r="A106" s="90" t="inlineStr">
        <is>
          <t>Marquage et repérage de la limite de la piste</t>
        </is>
      </c>
      <c r="B106" s="52" t="n"/>
      <c r="C106" s="52" t="n"/>
      <c r="D106" s="52" t="n"/>
      <c r="E106" s="52" t="n"/>
      <c r="F106" s="50" t="n"/>
      <c r="G106" s="93">
        <f>IF(IFERROR(INDEX('Données Piste'!$F$2:$F$501,IF($L$95=0,-1,$L$95))&amp;"","")="C","☒","☐")&amp;" C"&amp;"       "&amp;IF(IFERROR(INDEX('Données Piste'!$F$2:$F$501,IF($L$95=0,-1,$L$95))&amp;"","")="NC","☒","☐")&amp;" NC"</f>
        <v/>
      </c>
      <c r="H106" s="52" t="n"/>
      <c r="I106" s="52" t="n"/>
      <c r="J106" s="50" t="n"/>
    </row>
    <row r="107" ht="19.5" customHeight="1">
      <c r="A107" s="90" t="inlineStr">
        <is>
          <t>Largeur de la piste</t>
        </is>
      </c>
      <c r="B107" s="52" t="n"/>
      <c r="C107" s="52" t="n"/>
      <c r="D107" s="52" t="n"/>
      <c r="E107" s="52" t="n"/>
      <c r="F107" s="50" t="n"/>
      <c r="G107" s="93">
        <f>IF(IFERROR(INDEX('Données Piste'!$G$2:$G$501,IF($L$95=0,-1,$L$95))&amp;"","")="C","☒","☐")&amp;" C"&amp;"       "&amp;IF(IFERROR(INDEX('Données Piste'!$G$2:$G$501,IF($L$95=0,-1,$L$95))&amp;"","")="NC","☒","☐")&amp;" NC"</f>
        <v/>
      </c>
      <c r="H107" s="52" t="n"/>
      <c r="I107" s="52" t="n"/>
      <c r="J107" s="50" t="n"/>
    </row>
    <row r="108" ht="19.5" customHeight="1">
      <c r="A108" s="90" t="inlineStr">
        <is>
          <t>Localisation et Protection des Installations Existantes</t>
        </is>
      </c>
      <c r="B108" s="52" t="n"/>
      <c r="C108" s="52" t="n"/>
      <c r="D108" s="52" t="n"/>
      <c r="E108" s="52" t="n"/>
      <c r="F108" s="50" t="n"/>
      <c r="G108" s="93">
        <f>IF(IFERROR(INDEX('Données Piste'!$H$2:$H$501,IF($L$95=0,-1,$L$95))&amp;"","")="C","☒","☐")&amp;" C"&amp;"       "&amp;IF(IFERROR(INDEX('Données Piste'!$H$2:$H$501,IF($L$95=0,-1,$L$95))&amp;"","")="NC","☒","☐")&amp;" NC"&amp;"       "&amp;IF(IFERROR(INDEX('Données Piste'!$H$2:$H$501,IF($L$95=0,-1,$L$95))&amp;"","")="NA","☒","☐")&amp;" NA"</f>
        <v/>
      </c>
      <c r="H108" s="52" t="n"/>
      <c r="I108" s="52" t="n"/>
      <c r="J108" s="50" t="n"/>
    </row>
    <row r="109" ht="409.6" customHeight="1">
      <c r="A109" s="94">
        <f>"Remarques : "&amp;IFERROR(INDEX(Registre!$O$2:$O$1999,IF($L$94=0,-1,$L$94))&amp;"","")</f>
        <v/>
      </c>
      <c r="B109" s="52" t="n"/>
      <c r="C109" s="52" t="n"/>
      <c r="D109" s="52" t="n"/>
      <c r="E109" s="52" t="n"/>
      <c r="F109" s="52" t="n"/>
      <c r="G109" s="52" t="n"/>
      <c r="H109" s="52" t="n"/>
      <c r="I109" s="52" t="n"/>
      <c r="J109" s="50" t="n"/>
    </row>
    <row r="110" ht="30" customHeight="1">
      <c r="A110" s="53" t="inlineStr">
        <is>
          <t>Conclusion de l’inspection</t>
        </is>
      </c>
      <c r="B110" s="50" t="n"/>
      <c r="C110" s="51">
        <f>IF(IFERROR(INDEX(Registre!$N$2:$N$1999,IF($L$94=0,-1,$L$94))&amp;"","")="Non applicable","☒","☐")&amp;"  Non applicable"</f>
        <v/>
      </c>
      <c r="D110" s="52" t="n"/>
      <c r="E110" s="52" t="n"/>
      <c r="F110" s="50" t="n"/>
      <c r="G110" s="51">
        <f>IF(IFERROR(INDEX(Registre!$N$2:$N$1999,IF($L$94=0,-1,$L$94))&amp;"","")="Accepté","☒","☐")&amp;"  Accepté"</f>
        <v/>
      </c>
      <c r="H110" s="50" t="n"/>
      <c r="I110" s="51">
        <f>IF(IFERROR(INDEX(Registre!$N$2:$N$1999,IF($L$94=0,-1,$L$94))&amp;"","")="Rejeté","☒","☐")&amp;"  Rejeté"</f>
        <v/>
      </c>
      <c r="J110" s="50" t="n"/>
    </row>
    <row r="111" ht="30" customHeight="1">
      <c r="A111" s="80" t="inlineStr">
        <is>
          <t>APPROBATION</t>
        </is>
      </c>
      <c r="B111" s="56" t="n"/>
      <c r="C111" s="67" t="inlineStr">
        <is>
          <t>C3</t>
        </is>
      </c>
      <c r="D111" s="52" t="n"/>
      <c r="E111" s="52" t="n"/>
      <c r="F111" s="50" t="n"/>
      <c r="G111" s="67" t="inlineStr">
        <is>
          <t>C1</t>
        </is>
      </c>
      <c r="H111" s="56" t="n"/>
      <c r="I111" s="67" t="inlineStr">
        <is>
          <t>CA</t>
        </is>
      </c>
      <c r="J111" s="56" t="n"/>
    </row>
    <row r="112" ht="30" customHeight="1">
      <c r="A112" s="57" t="n"/>
      <c r="B112" s="58" t="n"/>
      <c r="C112" s="67" t="inlineStr">
        <is>
          <t>CST</t>
        </is>
      </c>
      <c r="D112" s="50" t="n"/>
      <c r="E112" s="67" t="inlineStr">
        <is>
          <t>QCI</t>
        </is>
      </c>
      <c r="F112" s="50" t="n"/>
      <c r="G112" s="57" t="n"/>
      <c r="H112" s="58" t="n"/>
      <c r="I112" s="57" t="n"/>
      <c r="J112" s="58" t="n"/>
    </row>
    <row r="113" ht="30" customHeight="1">
      <c r="A113" s="90" t="inlineStr">
        <is>
          <t>Nom</t>
        </is>
      </c>
      <c r="B113" s="50" t="n"/>
      <c r="C113" s="90" t="n"/>
      <c r="D113" s="50" t="n"/>
      <c r="E113" s="90" t="n"/>
      <c r="F113" s="50" t="n"/>
      <c r="G113" s="90" t="n"/>
      <c r="H113" s="50" t="n"/>
      <c r="I113" s="90" t="n"/>
      <c r="J113" s="50" t="n"/>
    </row>
    <row r="114" ht="30" customHeight="1">
      <c r="A114" s="90" t="inlineStr">
        <is>
          <t>Signature</t>
        </is>
      </c>
      <c r="B114" s="50" t="n"/>
      <c r="C114" s="90" t="n"/>
      <c r="D114" s="50" t="n"/>
      <c r="E114" s="90" t="n"/>
      <c r="F114" s="50" t="n"/>
      <c r="G114" s="90" t="n"/>
      <c r="H114" s="50" t="n"/>
      <c r="I114" s="90" t="n"/>
      <c r="J114" s="50" t="n"/>
    </row>
    <row r="115" ht="30" customHeight="1">
      <c r="A115" s="90" t="inlineStr">
        <is>
          <t>Date</t>
        </is>
      </c>
      <c r="B115" s="50" t="n"/>
      <c r="C115" s="90" t="n"/>
      <c r="D115" s="50" t="n"/>
      <c r="E115" s="90" t="n"/>
      <c r="F115" s="50" t="n"/>
      <c r="G115" s="90" t="n"/>
      <c r="H115" s="50" t="n"/>
      <c r="I115" s="90" t="n"/>
      <c r="J115" s="50" t="n"/>
    </row>
    <row r="116" ht="21.75" customHeight="1">
      <c r="A116" s="49" t="n"/>
      <c r="B116" s="56" t="n"/>
      <c r="C116" s="67">
        <f>Paramètres!$C$4</f>
        <v/>
      </c>
      <c r="D116" s="101" t="n"/>
      <c r="E116" s="101" t="n"/>
      <c r="F116" s="101" t="n"/>
      <c r="G116" s="101" t="n"/>
      <c r="H116" s="56" t="n"/>
      <c r="I116" s="55">
        <f>Paramètres!$D$4</f>
        <v/>
      </c>
      <c r="J116" s="50" t="n"/>
      <c r="L116" s="29" t="inlineStr">
        <is>
          <t>Calcul (ne pas modifier) – ligne registre :</t>
        </is>
      </c>
    </row>
    <row r="117" ht="21.75" customHeight="1">
      <c r="A117" s="60" t="n"/>
      <c r="B117" s="61" t="n"/>
      <c r="C117" s="60" t="n"/>
      <c r="H117" s="61" t="n"/>
      <c r="I117" s="55">
        <f>"Date: "&amp;Paramètres!$E$4</f>
        <v/>
      </c>
      <c r="J117" s="50" t="n"/>
      <c r="L117" s="30">
        <f>IFERROR(MATCH($H$123,Registre!$B$2:$B$1999,0),0)</f>
        <v/>
      </c>
    </row>
    <row r="118" ht="21.75" customHeight="1">
      <c r="A118" s="57" t="n"/>
      <c r="B118" s="58" t="n"/>
      <c r="C118" s="57" t="n"/>
      <c r="D118" s="102" t="n"/>
      <c r="E118" s="102" t="n"/>
      <c r="F118" s="102" t="n"/>
      <c r="G118" s="102" t="n"/>
      <c r="H118" s="58" t="n"/>
      <c r="I118" s="55" t="inlineStr">
        <is>
          <t>Page 1/1</t>
        </is>
      </c>
      <c r="J118" s="50" t="n"/>
      <c r="L118" s="30">
        <f>IFERROR(MATCH($H$123,'Données Piste'!$A$2:$A$501,0),0)</f>
        <v/>
      </c>
    </row>
    <row r="119" ht="27.95" customHeight="1">
      <c r="A119" s="67" t="inlineStr">
        <is>
          <t>PROCÈS VERBAL D’AMENAGEMENT DE LA PISTE DE TRAVAIL / PISTE DE SERVICE</t>
        </is>
      </c>
      <c r="B119" s="52" t="n"/>
      <c r="C119" s="52" t="n"/>
      <c r="D119" s="52" t="n"/>
      <c r="E119" s="52" t="n"/>
      <c r="F119" s="52" t="n"/>
      <c r="G119" s="52" t="n"/>
      <c r="H119" s="52" t="n"/>
      <c r="I119" s="52" t="n"/>
      <c r="J119" s="50" t="n"/>
      <c r="L119" s="32">
        <f>IF($H$123="","",IF($L$117=0,"⚠ RFI absent du Registre",IF(INDEX(Registre!$A$2:$A$1999,IF($L$117=0,-1,$L$117))&lt;&gt;"Piste de travail","⚠ Ce RFI est de type : "&amp;INDEX(Registre!$A$2:$A$1999,IF($L$117=0,-1,$L$117)),"")))</f>
        <v/>
      </c>
    </row>
    <row r="120" ht="27" customHeight="1">
      <c r="A120" s="90" t="inlineStr">
        <is>
          <t>Ouvrages</t>
        </is>
      </c>
      <c r="B120" s="50" t="n"/>
      <c r="C120" s="80">
        <f>IFERROR(INDEX(Registre!$E$2:$E$1999,IF($L$117=0,-1,$L$117))&amp;"","")</f>
        <v/>
      </c>
      <c r="D120" s="52" t="n"/>
      <c r="E120" s="52" t="n"/>
      <c r="F120" s="52" t="n"/>
      <c r="G120" s="52" t="n"/>
      <c r="H120" s="52" t="n"/>
      <c r="I120" s="52" t="n"/>
      <c r="J120" s="50" t="n"/>
    </row>
    <row r="121" ht="27" customHeight="1">
      <c r="A121" s="90" t="inlineStr">
        <is>
          <t>Plan nº</t>
        </is>
      </c>
      <c r="B121" s="50" t="n"/>
      <c r="C121" s="90">
        <f>IFERROR(INDEX(Registre!$F$2:$F$1999,IF($L$117=0,-1,$L$117))&amp;"","")</f>
        <v/>
      </c>
      <c r="D121" s="52" t="n"/>
      <c r="E121" s="52" t="n"/>
      <c r="F121" s="52" t="n"/>
      <c r="G121" s="52" t="n"/>
      <c r="H121" s="52" t="n"/>
      <c r="I121" s="52" t="n"/>
      <c r="J121" s="50" t="n"/>
      <c r="L121" s="31" t="inlineStr">
        <is>
          <t>◀ Choisissez le RFI dans la case « RFI nº » (liste déroulante)</t>
        </is>
      </c>
    </row>
    <row r="122" ht="27" customHeight="1">
      <c r="A122" s="90" t="inlineStr">
        <is>
          <t>Désignation</t>
        </is>
      </c>
      <c r="B122" s="50" t="n"/>
      <c r="C122" s="90">
        <f>IFERROR(INDEX(Registre!$G$2:$G$1999,IF($L$117=0,-1,$L$117))&amp;"","")</f>
        <v/>
      </c>
      <c r="D122" s="52" t="n"/>
      <c r="E122" s="52" t="n"/>
      <c r="F122" s="52" t="n"/>
      <c r="G122" s="52" t="n"/>
      <c r="H122" s="52" t="n"/>
      <c r="I122" s="52" t="n"/>
      <c r="J122" s="50" t="n"/>
    </row>
    <row r="123" ht="27" customHeight="1">
      <c r="A123" s="90" t="inlineStr">
        <is>
          <t>Rapport nº</t>
        </is>
      </c>
      <c r="B123" s="50" t="n"/>
      <c r="C123" s="90">
        <f>IFERROR(IF(INDEX(Registre!$C$2:$C$1999,IF($L$117=0,-1,$L$117))&amp;""&lt;&gt;"",INDEX(Registre!$C$2:$C$1999,IF($L$117=0,-1,$L$117))&amp;"",TEXT(COUNTIF(Registre!$A$2:INDEX(Registre!$A$2:$A$1999,IF($L$117=0,-1,$L$117)),INDEX(Registre!$A$2:$A$1999,IF($L$117=0,-1,$L$117))),"000")),"")</f>
        <v/>
      </c>
      <c r="D123" s="50" t="n"/>
      <c r="E123" s="91" t="inlineStr">
        <is>
          <t>RFI nº</t>
        </is>
      </c>
      <c r="F123" s="52" t="n"/>
      <c r="G123" s="50" t="n"/>
      <c r="H123" s="82">
        <f>IFERROR(INDEX('Impression groupée'!$B$4:$B$103,MATCH("Piste de travail|6",'Impression groupée'!$E$4:$E$103,0)),"")</f>
        <v/>
      </c>
      <c r="I123" s="52" t="n"/>
      <c r="J123" s="50" t="n"/>
    </row>
    <row r="124" ht="27" customHeight="1">
      <c r="A124" s="80">
        <f>"Tronçon n° : "&amp;IFERROR(INDEX(Registre!$H$2:$H$1999,IF($L$117=0,-1,$L$117))&amp;"","")&amp;"   du "&amp;IF(IFERROR(INDEX(Registre!$I$2:$I$1999,IF($L$117=0,-1,$L$117))&amp;"","")&lt;&gt;"","Joint N° "&amp;IFERROR(INDEX(Registre!$I$2:$I$1999,IF($L$117=0,-1,$L$117))&amp;"","")&amp;"  ","")&amp;"PK "&amp;IFERROR(INDEX(Registre!$K$2:$K$1999,IF($L$117=0,-1,$L$117))&amp;"","")&amp;IF(OR(IFERROR(INDEX(Registre!$L$2:$L$1999,IF($L$117=0,-1,$L$117))&amp;"","")&lt;&gt;"",IFERROR(INDEX(Registre!$J$2:$J$1999,IF($L$117=0,-1,$L$117))&amp;"","")&lt;&gt;""),"   au "&amp;IF(IFERROR(INDEX(Registre!$J$2:$J$1999,IF($L$117=0,-1,$L$117))&amp;"","")&lt;&gt;"","Joint N° "&amp;IFERROR(INDEX(Registre!$J$2:$J$1999,IF($L$117=0,-1,$L$117))&amp;"","")&amp;"  ","")&amp;IF(IFERROR(INDEX(Registre!$L$2:$L$1999,IF($L$117=0,-1,$L$117))&amp;"","")&lt;&gt;"","PK "&amp;IFERROR(INDEX(Registre!$L$2:$L$1999,IF($L$117=0,-1,$L$117))&amp;"",""),""),"")</f>
        <v/>
      </c>
      <c r="B124" s="52" t="n"/>
      <c r="C124" s="52" t="n"/>
      <c r="D124" s="52" t="n"/>
      <c r="E124" s="52" t="n"/>
      <c r="F124" s="52" t="n"/>
      <c r="G124" s="52" t="n"/>
      <c r="H124" s="50" t="n"/>
      <c r="I124" s="90">
        <f>IF(IFERROR(INDEX(Registre!$M$2:$M$1999,IF($L$117=0,-1,$L$117))&amp;"","")="","Long :","Long : "&amp;IFERROR(INDEX(Registre!$M$2:$M$1999,IF($L$117=0,-1,$L$117))&amp;"","")&amp;" ml")</f>
        <v/>
      </c>
      <c r="J124" s="50" t="n"/>
    </row>
    <row r="125" ht="21.75" customHeight="1">
      <c r="A125" s="90">
        <f>"Type de végétation :   "&amp;IF(IFERROR(INDEX('Données Piste'!$B$2:$B$501,IF($L$118=0,-1,$L$118))&amp;"","")="Zone dégagée","☒","☐")&amp;" Zone dégagée"&amp;"     "&amp;IF(IFERROR(INDEX('Données Piste'!$B$2:$B$501,IF($L$118=0,-1,$L$118))&amp;"","")="Cultivée","☒","☐")&amp;" Cultivée"&amp;"     "&amp;IF(IFERROR(INDEX('Données Piste'!$B$2:$B$501,IF($L$118=0,-1,$L$118))&amp;"","")="Désertique","☒","☐")&amp;" Désertique"&amp;"     "&amp;IF(IFERROR(INDEX('Données Piste'!$B$2:$B$501,IF($L$118=0,-1,$L$118))&amp;"","")="Marécageuses","☒","☐")&amp;" Marécageuses"&amp;"     "&amp;IF(IFERROR(INDEX('Données Piste'!$B$2:$B$501,IF($L$118=0,-1,$L$118))&amp;"","")="Bois","☒","☐")&amp;" Bois"&amp;"     "&amp;IF(IFERROR(INDEX('Données Piste'!$B$2:$B$501,IF($L$118=0,-1,$L$118))&amp;"","")="Autres","☒","☐")&amp;" Autres"</f>
        <v/>
      </c>
      <c r="B125" s="52" t="n"/>
      <c r="C125" s="52" t="n"/>
      <c r="D125" s="52" t="n"/>
      <c r="E125" s="52" t="n"/>
      <c r="F125" s="52" t="n"/>
      <c r="G125" s="52" t="n"/>
      <c r="H125" s="52" t="n"/>
      <c r="I125" s="52" t="n"/>
      <c r="J125" s="50" t="n"/>
    </row>
    <row r="126" ht="21.75" customHeight="1">
      <c r="A126" s="90">
        <f>"Nature de terrain :   "&amp;IF(IFERROR(INDEX('Données Piste'!$C$2:$C$501,IF($L$118=0,-1,$L$118))&amp;"","")="nature","☒","☐")&amp;" nature"&amp;"     "&amp;IF(IFERROR(INDEX('Données Piste'!$C$2:$C$501,IF($L$118=0,-1,$L$118))&amp;"","")="Relief","☒","☐")&amp;" Relief"&amp;"     "&amp;IF(IFERROR(INDEX('Données Piste'!$C$2:$C$501,IF($L$118=0,-1,$L$118))&amp;"","")="Terrain désertique","☒","☐")&amp;" Terrain désertique"&amp;"     "&amp;IF(IFERROR(INDEX('Données Piste'!$C$2:$C$501,IF($L$118=0,-1,$L$118))&amp;"","")="dunes de sable","☒","☐")&amp;" dunes de sable"</f>
        <v/>
      </c>
      <c r="B126" s="52" t="n"/>
      <c r="C126" s="52" t="n"/>
      <c r="D126" s="52" t="n"/>
      <c r="E126" s="52" t="n"/>
      <c r="F126" s="52" t="n"/>
      <c r="G126" s="52" t="n"/>
      <c r="H126" s="52" t="n"/>
      <c r="I126" s="52" t="n"/>
      <c r="J126" s="50" t="n"/>
    </row>
    <row r="127" ht="19.5" customHeight="1">
      <c r="A127" s="90" t="inlineStr">
        <is>
          <t>Certificat des matériaux utilisés</t>
        </is>
      </c>
      <c r="B127" s="52" t="n"/>
      <c r="C127" s="52" t="n"/>
      <c r="D127" s="52" t="n"/>
      <c r="E127" s="52" t="n"/>
      <c r="F127" s="50" t="n"/>
      <c r="G127" s="93">
        <f>IF(IFERROR(INDEX('Données Piste'!$D$2:$D$501,IF($L$118=0,-1,$L$118))&amp;"","")="Oui","☒","☐")&amp;" Oui"&amp;"       "&amp;IF(IFERROR(INDEX('Données Piste'!$D$2:$D$501,IF($L$118=0,-1,$L$118))&amp;"","")="Non","☒","☐")&amp;" Non"&amp;"       "&amp;IF(IFERROR(INDEX('Données Piste'!$D$2:$D$501,IF($L$118=0,-1,$L$118))&amp;"","")="NA","☒","☐")&amp;" NA"</f>
        <v/>
      </c>
      <c r="H127" s="52" t="n"/>
      <c r="I127" s="52" t="n"/>
      <c r="J127" s="50" t="n"/>
    </row>
    <row r="128" ht="19.5" customHeight="1">
      <c r="A128" s="90" t="inlineStr">
        <is>
          <t>Compactage selon spec projet</t>
        </is>
      </c>
      <c r="B128" s="52" t="n"/>
      <c r="C128" s="52" t="n"/>
      <c r="D128" s="52" t="n"/>
      <c r="E128" s="52" t="n"/>
      <c r="F128" s="50" t="n"/>
      <c r="G128" s="93">
        <f>IF(IFERROR(INDEX('Données Piste'!$E$2:$E$501,IF($L$118=0,-1,$L$118))&amp;"","")="Oui","☒","☐")&amp;" Oui"&amp;"       "&amp;IF(IFERROR(INDEX('Données Piste'!$E$2:$E$501,IF($L$118=0,-1,$L$118))&amp;"","")="Non","☒","☐")&amp;" Non"&amp;"       "&amp;IF(IFERROR(INDEX('Données Piste'!$E$2:$E$501,IF($L$118=0,-1,$L$118))&amp;"","")="NA","☒","☐")&amp;" NA"</f>
        <v/>
      </c>
      <c r="H128" s="52" t="n"/>
      <c r="I128" s="52" t="n"/>
      <c r="J128" s="50" t="n"/>
    </row>
    <row r="129" ht="19.5" customHeight="1">
      <c r="A129" s="90" t="inlineStr">
        <is>
          <t>Marquage et repérage de la limite de la piste</t>
        </is>
      </c>
      <c r="B129" s="52" t="n"/>
      <c r="C129" s="52" t="n"/>
      <c r="D129" s="52" t="n"/>
      <c r="E129" s="52" t="n"/>
      <c r="F129" s="50" t="n"/>
      <c r="G129" s="93">
        <f>IF(IFERROR(INDEX('Données Piste'!$F$2:$F$501,IF($L$118=0,-1,$L$118))&amp;"","")="C","☒","☐")&amp;" C"&amp;"       "&amp;IF(IFERROR(INDEX('Données Piste'!$F$2:$F$501,IF($L$118=0,-1,$L$118))&amp;"","")="NC","☒","☐")&amp;" NC"</f>
        <v/>
      </c>
      <c r="H129" s="52" t="n"/>
      <c r="I129" s="52" t="n"/>
      <c r="J129" s="50" t="n"/>
    </row>
    <row r="130" ht="19.5" customHeight="1">
      <c r="A130" s="90" t="inlineStr">
        <is>
          <t>Largeur de la piste</t>
        </is>
      </c>
      <c r="B130" s="52" t="n"/>
      <c r="C130" s="52" t="n"/>
      <c r="D130" s="52" t="n"/>
      <c r="E130" s="52" t="n"/>
      <c r="F130" s="50" t="n"/>
      <c r="G130" s="93">
        <f>IF(IFERROR(INDEX('Données Piste'!$G$2:$G$501,IF($L$118=0,-1,$L$118))&amp;"","")="C","☒","☐")&amp;" C"&amp;"       "&amp;IF(IFERROR(INDEX('Données Piste'!$G$2:$G$501,IF($L$118=0,-1,$L$118))&amp;"","")="NC","☒","☐")&amp;" NC"</f>
        <v/>
      </c>
      <c r="H130" s="52" t="n"/>
      <c r="I130" s="52" t="n"/>
      <c r="J130" s="50" t="n"/>
    </row>
    <row r="131" ht="19.5" customHeight="1">
      <c r="A131" s="90" t="inlineStr">
        <is>
          <t>Localisation et Protection des Installations Existantes</t>
        </is>
      </c>
      <c r="B131" s="52" t="n"/>
      <c r="C131" s="52" t="n"/>
      <c r="D131" s="52" t="n"/>
      <c r="E131" s="52" t="n"/>
      <c r="F131" s="50" t="n"/>
      <c r="G131" s="93">
        <f>IF(IFERROR(INDEX('Données Piste'!$H$2:$H$501,IF($L$118=0,-1,$L$118))&amp;"","")="C","☒","☐")&amp;" C"&amp;"       "&amp;IF(IFERROR(INDEX('Données Piste'!$H$2:$H$501,IF($L$118=0,-1,$L$118))&amp;"","")="NC","☒","☐")&amp;" NC"&amp;"       "&amp;IF(IFERROR(INDEX('Données Piste'!$H$2:$H$501,IF($L$118=0,-1,$L$118))&amp;"","")="NA","☒","☐")&amp;" NA"</f>
        <v/>
      </c>
      <c r="H131" s="52" t="n"/>
      <c r="I131" s="52" t="n"/>
      <c r="J131" s="50" t="n"/>
    </row>
    <row r="132" ht="409.6" customHeight="1">
      <c r="A132" s="94">
        <f>"Remarques : "&amp;IFERROR(INDEX(Registre!$O$2:$O$1999,IF($L$117=0,-1,$L$117))&amp;"","")</f>
        <v/>
      </c>
      <c r="B132" s="52" t="n"/>
      <c r="C132" s="52" t="n"/>
      <c r="D132" s="52" t="n"/>
      <c r="E132" s="52" t="n"/>
      <c r="F132" s="52" t="n"/>
      <c r="G132" s="52" t="n"/>
      <c r="H132" s="52" t="n"/>
      <c r="I132" s="52" t="n"/>
      <c r="J132" s="50" t="n"/>
    </row>
    <row r="133" ht="30" customHeight="1">
      <c r="A133" s="53" t="inlineStr">
        <is>
          <t>Conclusion de l’inspection</t>
        </is>
      </c>
      <c r="B133" s="50" t="n"/>
      <c r="C133" s="51">
        <f>IF(IFERROR(INDEX(Registre!$N$2:$N$1999,IF($L$117=0,-1,$L$117))&amp;"","")="Non applicable","☒","☐")&amp;"  Non applicable"</f>
        <v/>
      </c>
      <c r="D133" s="52" t="n"/>
      <c r="E133" s="52" t="n"/>
      <c r="F133" s="50" t="n"/>
      <c r="G133" s="51">
        <f>IF(IFERROR(INDEX(Registre!$N$2:$N$1999,IF($L$117=0,-1,$L$117))&amp;"","")="Accepté","☒","☐")&amp;"  Accepté"</f>
        <v/>
      </c>
      <c r="H133" s="50" t="n"/>
      <c r="I133" s="51">
        <f>IF(IFERROR(INDEX(Registre!$N$2:$N$1999,IF($L$117=0,-1,$L$117))&amp;"","")="Rejeté","☒","☐")&amp;"  Rejeté"</f>
        <v/>
      </c>
      <c r="J133" s="50" t="n"/>
    </row>
    <row r="134" ht="30" customHeight="1">
      <c r="A134" s="80" t="inlineStr">
        <is>
          <t>APPROBATION</t>
        </is>
      </c>
      <c r="B134" s="56" t="n"/>
      <c r="C134" s="67" t="inlineStr">
        <is>
          <t>C3</t>
        </is>
      </c>
      <c r="D134" s="52" t="n"/>
      <c r="E134" s="52" t="n"/>
      <c r="F134" s="50" t="n"/>
      <c r="G134" s="67" t="inlineStr">
        <is>
          <t>C1</t>
        </is>
      </c>
      <c r="H134" s="56" t="n"/>
      <c r="I134" s="67" t="inlineStr">
        <is>
          <t>CA</t>
        </is>
      </c>
      <c r="J134" s="56" t="n"/>
    </row>
    <row r="135" ht="30" customHeight="1">
      <c r="A135" s="57" t="n"/>
      <c r="B135" s="58" t="n"/>
      <c r="C135" s="67" t="inlineStr">
        <is>
          <t>CST</t>
        </is>
      </c>
      <c r="D135" s="50" t="n"/>
      <c r="E135" s="67" t="inlineStr">
        <is>
          <t>QCI</t>
        </is>
      </c>
      <c r="F135" s="50" t="n"/>
      <c r="G135" s="57" t="n"/>
      <c r="H135" s="58" t="n"/>
      <c r="I135" s="57" t="n"/>
      <c r="J135" s="58" t="n"/>
    </row>
    <row r="136" ht="30" customHeight="1">
      <c r="A136" s="90" t="inlineStr">
        <is>
          <t>Nom</t>
        </is>
      </c>
      <c r="B136" s="50" t="n"/>
      <c r="C136" s="90" t="n"/>
      <c r="D136" s="50" t="n"/>
      <c r="E136" s="90" t="n"/>
      <c r="F136" s="50" t="n"/>
      <c r="G136" s="90" t="n"/>
      <c r="H136" s="50" t="n"/>
      <c r="I136" s="90" t="n"/>
      <c r="J136" s="50" t="n"/>
    </row>
    <row r="137" ht="30" customHeight="1">
      <c r="A137" s="90" t="inlineStr">
        <is>
          <t>Signature</t>
        </is>
      </c>
      <c r="B137" s="50" t="n"/>
      <c r="C137" s="90" t="n"/>
      <c r="D137" s="50" t="n"/>
      <c r="E137" s="90" t="n"/>
      <c r="F137" s="50" t="n"/>
      <c r="G137" s="90" t="n"/>
      <c r="H137" s="50" t="n"/>
      <c r="I137" s="90" t="n"/>
      <c r="J137" s="50" t="n"/>
    </row>
    <row r="138" ht="30" customHeight="1">
      <c r="A138" s="90" t="inlineStr">
        <is>
          <t>Date</t>
        </is>
      </c>
      <c r="B138" s="50" t="n"/>
      <c r="C138" s="90" t="n"/>
      <c r="D138" s="50" t="n"/>
      <c r="E138" s="90" t="n"/>
      <c r="F138" s="50" t="n"/>
      <c r="G138" s="90" t="n"/>
      <c r="H138" s="50" t="n"/>
      <c r="I138" s="90" t="n"/>
      <c r="J138" s="50" t="n"/>
    </row>
    <row r="139" ht="21.75" customHeight="1">
      <c r="A139" s="49" t="n"/>
      <c r="B139" s="56" t="n"/>
      <c r="C139" s="67">
        <f>Paramètres!$C$4</f>
        <v/>
      </c>
      <c r="D139" s="101" t="n"/>
      <c r="E139" s="101" t="n"/>
      <c r="F139" s="101" t="n"/>
      <c r="G139" s="101" t="n"/>
      <c r="H139" s="56" t="n"/>
      <c r="I139" s="55">
        <f>Paramètres!$D$4</f>
        <v/>
      </c>
      <c r="J139" s="50" t="n"/>
      <c r="L139" s="29" t="inlineStr">
        <is>
          <t>Calcul (ne pas modifier) – ligne registre :</t>
        </is>
      </c>
    </row>
    <row r="140" ht="21.75" customHeight="1">
      <c r="A140" s="60" t="n"/>
      <c r="B140" s="61" t="n"/>
      <c r="C140" s="60" t="n"/>
      <c r="H140" s="61" t="n"/>
      <c r="I140" s="55">
        <f>"Date: "&amp;Paramètres!$E$4</f>
        <v/>
      </c>
      <c r="J140" s="50" t="n"/>
      <c r="L140" s="30">
        <f>IFERROR(MATCH($H$146,Registre!$B$2:$B$1999,0),0)</f>
        <v/>
      </c>
    </row>
    <row r="141" ht="21.75" customHeight="1">
      <c r="A141" s="57" t="n"/>
      <c r="B141" s="58" t="n"/>
      <c r="C141" s="57" t="n"/>
      <c r="D141" s="102" t="n"/>
      <c r="E141" s="102" t="n"/>
      <c r="F141" s="102" t="n"/>
      <c r="G141" s="102" t="n"/>
      <c r="H141" s="58" t="n"/>
      <c r="I141" s="55" t="inlineStr">
        <is>
          <t>Page 1/1</t>
        </is>
      </c>
      <c r="J141" s="50" t="n"/>
      <c r="L141" s="30">
        <f>IFERROR(MATCH($H$146,'Données Piste'!$A$2:$A$501,0),0)</f>
        <v/>
      </c>
    </row>
    <row r="142" ht="27.95" customHeight="1">
      <c r="A142" s="67" t="inlineStr">
        <is>
          <t>PROCÈS VERBAL D’AMENAGEMENT DE LA PISTE DE TRAVAIL / PISTE DE SERVICE</t>
        </is>
      </c>
      <c r="B142" s="52" t="n"/>
      <c r="C142" s="52" t="n"/>
      <c r="D142" s="52" t="n"/>
      <c r="E142" s="52" t="n"/>
      <c r="F142" s="52" t="n"/>
      <c r="G142" s="52" t="n"/>
      <c r="H142" s="52" t="n"/>
      <c r="I142" s="52" t="n"/>
      <c r="J142" s="50" t="n"/>
      <c r="L142" s="32">
        <f>IF($H$146="","",IF($L$140=0,"⚠ RFI absent du Registre",IF(INDEX(Registre!$A$2:$A$1999,IF($L$140=0,-1,$L$140))&lt;&gt;"Piste de travail","⚠ Ce RFI est de type : "&amp;INDEX(Registre!$A$2:$A$1999,IF($L$140=0,-1,$L$140)),"")))</f>
        <v/>
      </c>
    </row>
    <row r="143" ht="27" customHeight="1">
      <c r="A143" s="90" t="inlineStr">
        <is>
          <t>Ouvrages</t>
        </is>
      </c>
      <c r="B143" s="50" t="n"/>
      <c r="C143" s="80">
        <f>IFERROR(INDEX(Registre!$E$2:$E$1999,IF($L$140=0,-1,$L$140))&amp;"","")</f>
        <v/>
      </c>
      <c r="D143" s="52" t="n"/>
      <c r="E143" s="52" t="n"/>
      <c r="F143" s="52" t="n"/>
      <c r="G143" s="52" t="n"/>
      <c r="H143" s="52" t="n"/>
      <c r="I143" s="52" t="n"/>
      <c r="J143" s="50" t="n"/>
    </row>
    <row r="144" ht="27" customHeight="1">
      <c r="A144" s="90" t="inlineStr">
        <is>
          <t>Plan nº</t>
        </is>
      </c>
      <c r="B144" s="50" t="n"/>
      <c r="C144" s="90">
        <f>IFERROR(INDEX(Registre!$F$2:$F$1999,IF($L$140=0,-1,$L$140))&amp;"","")</f>
        <v/>
      </c>
      <c r="D144" s="52" t="n"/>
      <c r="E144" s="52" t="n"/>
      <c r="F144" s="52" t="n"/>
      <c r="G144" s="52" t="n"/>
      <c r="H144" s="52" t="n"/>
      <c r="I144" s="52" t="n"/>
      <c r="J144" s="50" t="n"/>
      <c r="L144" s="31" t="inlineStr">
        <is>
          <t>◀ Choisissez le RFI dans la case « RFI nº » (liste déroulante)</t>
        </is>
      </c>
    </row>
    <row r="145" ht="27" customHeight="1">
      <c r="A145" s="90" t="inlineStr">
        <is>
          <t>Désignation</t>
        </is>
      </c>
      <c r="B145" s="50" t="n"/>
      <c r="C145" s="90">
        <f>IFERROR(INDEX(Registre!$G$2:$G$1999,IF($L$140=0,-1,$L$140))&amp;"","")</f>
        <v/>
      </c>
      <c r="D145" s="52" t="n"/>
      <c r="E145" s="52" t="n"/>
      <c r="F145" s="52" t="n"/>
      <c r="G145" s="52" t="n"/>
      <c r="H145" s="52" t="n"/>
      <c r="I145" s="52" t="n"/>
      <c r="J145" s="50" t="n"/>
    </row>
    <row r="146" ht="27" customHeight="1">
      <c r="A146" s="90" t="inlineStr">
        <is>
          <t>Rapport nº</t>
        </is>
      </c>
      <c r="B146" s="50" t="n"/>
      <c r="C146" s="90">
        <f>IFERROR(IF(INDEX(Registre!$C$2:$C$1999,IF($L$140=0,-1,$L$140))&amp;""&lt;&gt;"",INDEX(Registre!$C$2:$C$1999,IF($L$140=0,-1,$L$140))&amp;"",TEXT(COUNTIF(Registre!$A$2:INDEX(Registre!$A$2:$A$1999,IF($L$140=0,-1,$L$140)),INDEX(Registre!$A$2:$A$1999,IF($L$140=0,-1,$L$140))),"000")),"")</f>
        <v/>
      </c>
      <c r="D146" s="50" t="n"/>
      <c r="E146" s="91" t="inlineStr">
        <is>
          <t>RFI nº</t>
        </is>
      </c>
      <c r="F146" s="52" t="n"/>
      <c r="G146" s="50" t="n"/>
      <c r="H146" s="82">
        <f>IFERROR(INDEX('Impression groupée'!$B$4:$B$103,MATCH("Piste de travail|7",'Impression groupée'!$E$4:$E$103,0)),"")</f>
        <v/>
      </c>
      <c r="I146" s="52" t="n"/>
      <c r="J146" s="50" t="n"/>
    </row>
    <row r="147" ht="27" customHeight="1">
      <c r="A147" s="80">
        <f>"Tronçon n° : "&amp;IFERROR(INDEX(Registre!$H$2:$H$1999,IF($L$140=0,-1,$L$140))&amp;"","")&amp;"   du "&amp;IF(IFERROR(INDEX(Registre!$I$2:$I$1999,IF($L$140=0,-1,$L$140))&amp;"","")&lt;&gt;"","Joint N° "&amp;IFERROR(INDEX(Registre!$I$2:$I$1999,IF($L$140=0,-1,$L$140))&amp;"","")&amp;"  ","")&amp;"PK "&amp;IFERROR(INDEX(Registre!$K$2:$K$1999,IF($L$140=0,-1,$L$140))&amp;"","")&amp;IF(OR(IFERROR(INDEX(Registre!$L$2:$L$1999,IF($L$140=0,-1,$L$140))&amp;"","")&lt;&gt;"",IFERROR(INDEX(Registre!$J$2:$J$1999,IF($L$140=0,-1,$L$140))&amp;"","")&lt;&gt;""),"   au "&amp;IF(IFERROR(INDEX(Registre!$J$2:$J$1999,IF($L$140=0,-1,$L$140))&amp;"","")&lt;&gt;"","Joint N° "&amp;IFERROR(INDEX(Registre!$J$2:$J$1999,IF($L$140=0,-1,$L$140))&amp;"","")&amp;"  ","")&amp;IF(IFERROR(INDEX(Registre!$L$2:$L$1999,IF($L$140=0,-1,$L$140))&amp;"","")&lt;&gt;"","PK "&amp;IFERROR(INDEX(Registre!$L$2:$L$1999,IF($L$140=0,-1,$L$140))&amp;"",""),""),"")</f>
        <v/>
      </c>
      <c r="B147" s="52" t="n"/>
      <c r="C147" s="52" t="n"/>
      <c r="D147" s="52" t="n"/>
      <c r="E147" s="52" t="n"/>
      <c r="F147" s="52" t="n"/>
      <c r="G147" s="52" t="n"/>
      <c r="H147" s="50" t="n"/>
      <c r="I147" s="90">
        <f>IF(IFERROR(INDEX(Registre!$M$2:$M$1999,IF($L$140=0,-1,$L$140))&amp;"","")="","Long :","Long : "&amp;IFERROR(INDEX(Registre!$M$2:$M$1999,IF($L$140=0,-1,$L$140))&amp;"","")&amp;" ml")</f>
        <v/>
      </c>
      <c r="J147" s="50" t="n"/>
    </row>
    <row r="148" ht="21.75" customHeight="1">
      <c r="A148" s="90">
        <f>"Type de végétation :   "&amp;IF(IFERROR(INDEX('Données Piste'!$B$2:$B$501,IF($L$141=0,-1,$L$141))&amp;"","")="Zone dégagée","☒","☐")&amp;" Zone dégagée"&amp;"     "&amp;IF(IFERROR(INDEX('Données Piste'!$B$2:$B$501,IF($L$141=0,-1,$L$141))&amp;"","")="Cultivée","☒","☐")&amp;" Cultivée"&amp;"     "&amp;IF(IFERROR(INDEX('Données Piste'!$B$2:$B$501,IF($L$141=0,-1,$L$141))&amp;"","")="Désertique","☒","☐")&amp;" Désertique"&amp;"     "&amp;IF(IFERROR(INDEX('Données Piste'!$B$2:$B$501,IF($L$141=0,-1,$L$141))&amp;"","")="Marécageuses","☒","☐")&amp;" Marécageuses"&amp;"     "&amp;IF(IFERROR(INDEX('Données Piste'!$B$2:$B$501,IF($L$141=0,-1,$L$141))&amp;"","")="Bois","☒","☐")&amp;" Bois"&amp;"     "&amp;IF(IFERROR(INDEX('Données Piste'!$B$2:$B$501,IF($L$141=0,-1,$L$141))&amp;"","")="Autres","☒","☐")&amp;" Autres"</f>
        <v/>
      </c>
      <c r="B148" s="52" t="n"/>
      <c r="C148" s="52" t="n"/>
      <c r="D148" s="52" t="n"/>
      <c r="E148" s="52" t="n"/>
      <c r="F148" s="52" t="n"/>
      <c r="G148" s="52" t="n"/>
      <c r="H148" s="52" t="n"/>
      <c r="I148" s="52" t="n"/>
      <c r="J148" s="50" t="n"/>
    </row>
    <row r="149" ht="21.75" customHeight="1">
      <c r="A149" s="90">
        <f>"Nature de terrain :   "&amp;IF(IFERROR(INDEX('Données Piste'!$C$2:$C$501,IF($L$141=0,-1,$L$141))&amp;"","")="nature","☒","☐")&amp;" nature"&amp;"     "&amp;IF(IFERROR(INDEX('Données Piste'!$C$2:$C$501,IF($L$141=0,-1,$L$141))&amp;"","")="Relief","☒","☐")&amp;" Relief"&amp;"     "&amp;IF(IFERROR(INDEX('Données Piste'!$C$2:$C$501,IF($L$141=0,-1,$L$141))&amp;"","")="Terrain désertique","☒","☐")&amp;" Terrain désertique"&amp;"     "&amp;IF(IFERROR(INDEX('Données Piste'!$C$2:$C$501,IF($L$141=0,-1,$L$141))&amp;"","")="dunes de sable","☒","☐")&amp;" dunes de sable"</f>
        <v/>
      </c>
      <c r="B149" s="52" t="n"/>
      <c r="C149" s="52" t="n"/>
      <c r="D149" s="52" t="n"/>
      <c r="E149" s="52" t="n"/>
      <c r="F149" s="52" t="n"/>
      <c r="G149" s="52" t="n"/>
      <c r="H149" s="52" t="n"/>
      <c r="I149" s="52" t="n"/>
      <c r="J149" s="50" t="n"/>
    </row>
    <row r="150" ht="19.5" customHeight="1">
      <c r="A150" s="90" t="inlineStr">
        <is>
          <t>Certificat des matériaux utilisés</t>
        </is>
      </c>
      <c r="B150" s="52" t="n"/>
      <c r="C150" s="52" t="n"/>
      <c r="D150" s="52" t="n"/>
      <c r="E150" s="52" t="n"/>
      <c r="F150" s="50" t="n"/>
      <c r="G150" s="93">
        <f>IF(IFERROR(INDEX('Données Piste'!$D$2:$D$501,IF($L$141=0,-1,$L$141))&amp;"","")="Oui","☒","☐")&amp;" Oui"&amp;"       "&amp;IF(IFERROR(INDEX('Données Piste'!$D$2:$D$501,IF($L$141=0,-1,$L$141))&amp;"","")="Non","☒","☐")&amp;" Non"&amp;"       "&amp;IF(IFERROR(INDEX('Données Piste'!$D$2:$D$501,IF($L$141=0,-1,$L$141))&amp;"","")="NA","☒","☐")&amp;" NA"</f>
        <v/>
      </c>
      <c r="H150" s="52" t="n"/>
      <c r="I150" s="52" t="n"/>
      <c r="J150" s="50" t="n"/>
    </row>
    <row r="151" ht="19.5" customHeight="1">
      <c r="A151" s="90" t="inlineStr">
        <is>
          <t>Compactage selon spec projet</t>
        </is>
      </c>
      <c r="B151" s="52" t="n"/>
      <c r="C151" s="52" t="n"/>
      <c r="D151" s="52" t="n"/>
      <c r="E151" s="52" t="n"/>
      <c r="F151" s="50" t="n"/>
      <c r="G151" s="93">
        <f>IF(IFERROR(INDEX('Données Piste'!$E$2:$E$501,IF($L$141=0,-1,$L$141))&amp;"","")="Oui","☒","☐")&amp;" Oui"&amp;"       "&amp;IF(IFERROR(INDEX('Données Piste'!$E$2:$E$501,IF($L$141=0,-1,$L$141))&amp;"","")="Non","☒","☐")&amp;" Non"&amp;"       "&amp;IF(IFERROR(INDEX('Données Piste'!$E$2:$E$501,IF($L$141=0,-1,$L$141))&amp;"","")="NA","☒","☐")&amp;" NA"</f>
        <v/>
      </c>
      <c r="H151" s="52" t="n"/>
      <c r="I151" s="52" t="n"/>
      <c r="J151" s="50" t="n"/>
    </row>
    <row r="152" ht="19.5" customHeight="1">
      <c r="A152" s="90" t="inlineStr">
        <is>
          <t>Marquage et repérage de la limite de la piste</t>
        </is>
      </c>
      <c r="B152" s="52" t="n"/>
      <c r="C152" s="52" t="n"/>
      <c r="D152" s="52" t="n"/>
      <c r="E152" s="52" t="n"/>
      <c r="F152" s="50" t="n"/>
      <c r="G152" s="93">
        <f>IF(IFERROR(INDEX('Données Piste'!$F$2:$F$501,IF($L$141=0,-1,$L$141))&amp;"","")="C","☒","☐")&amp;" C"&amp;"       "&amp;IF(IFERROR(INDEX('Données Piste'!$F$2:$F$501,IF($L$141=0,-1,$L$141))&amp;"","")="NC","☒","☐")&amp;" NC"</f>
        <v/>
      </c>
      <c r="H152" s="52" t="n"/>
      <c r="I152" s="52" t="n"/>
      <c r="J152" s="50" t="n"/>
    </row>
    <row r="153" ht="19.5" customHeight="1">
      <c r="A153" s="90" t="inlineStr">
        <is>
          <t>Largeur de la piste</t>
        </is>
      </c>
      <c r="B153" s="52" t="n"/>
      <c r="C153" s="52" t="n"/>
      <c r="D153" s="52" t="n"/>
      <c r="E153" s="52" t="n"/>
      <c r="F153" s="50" t="n"/>
      <c r="G153" s="93">
        <f>IF(IFERROR(INDEX('Données Piste'!$G$2:$G$501,IF($L$141=0,-1,$L$141))&amp;"","")="C","☒","☐")&amp;" C"&amp;"       "&amp;IF(IFERROR(INDEX('Données Piste'!$G$2:$G$501,IF($L$141=0,-1,$L$141))&amp;"","")="NC","☒","☐")&amp;" NC"</f>
        <v/>
      </c>
      <c r="H153" s="52" t="n"/>
      <c r="I153" s="52" t="n"/>
      <c r="J153" s="50" t="n"/>
    </row>
    <row r="154" ht="19.5" customHeight="1">
      <c r="A154" s="90" t="inlineStr">
        <is>
          <t>Localisation et Protection des Installations Existantes</t>
        </is>
      </c>
      <c r="B154" s="52" t="n"/>
      <c r="C154" s="52" t="n"/>
      <c r="D154" s="52" t="n"/>
      <c r="E154" s="52" t="n"/>
      <c r="F154" s="50" t="n"/>
      <c r="G154" s="93">
        <f>IF(IFERROR(INDEX('Données Piste'!$H$2:$H$501,IF($L$141=0,-1,$L$141))&amp;"","")="C","☒","☐")&amp;" C"&amp;"       "&amp;IF(IFERROR(INDEX('Données Piste'!$H$2:$H$501,IF($L$141=0,-1,$L$141))&amp;"","")="NC","☒","☐")&amp;" NC"&amp;"       "&amp;IF(IFERROR(INDEX('Données Piste'!$H$2:$H$501,IF($L$141=0,-1,$L$141))&amp;"","")="NA","☒","☐")&amp;" NA"</f>
        <v/>
      </c>
      <c r="H154" s="52" t="n"/>
      <c r="I154" s="52" t="n"/>
      <c r="J154" s="50" t="n"/>
    </row>
    <row r="155" ht="409.6" customHeight="1">
      <c r="A155" s="94">
        <f>"Remarques : "&amp;IFERROR(INDEX(Registre!$O$2:$O$1999,IF($L$140=0,-1,$L$140))&amp;"","")</f>
        <v/>
      </c>
      <c r="B155" s="52" t="n"/>
      <c r="C155" s="52" t="n"/>
      <c r="D155" s="52" t="n"/>
      <c r="E155" s="52" t="n"/>
      <c r="F155" s="52" t="n"/>
      <c r="G155" s="52" t="n"/>
      <c r="H155" s="52" t="n"/>
      <c r="I155" s="52" t="n"/>
      <c r="J155" s="50" t="n"/>
    </row>
    <row r="156" ht="30" customHeight="1">
      <c r="A156" s="53" t="inlineStr">
        <is>
          <t>Conclusion de l’inspection</t>
        </is>
      </c>
      <c r="B156" s="50" t="n"/>
      <c r="C156" s="51">
        <f>IF(IFERROR(INDEX(Registre!$N$2:$N$1999,IF($L$140=0,-1,$L$140))&amp;"","")="Non applicable","☒","☐")&amp;"  Non applicable"</f>
        <v/>
      </c>
      <c r="D156" s="52" t="n"/>
      <c r="E156" s="52" t="n"/>
      <c r="F156" s="50" t="n"/>
      <c r="G156" s="51">
        <f>IF(IFERROR(INDEX(Registre!$N$2:$N$1999,IF($L$140=0,-1,$L$140))&amp;"","")="Accepté","☒","☐")&amp;"  Accepté"</f>
        <v/>
      </c>
      <c r="H156" s="50" t="n"/>
      <c r="I156" s="51">
        <f>IF(IFERROR(INDEX(Registre!$N$2:$N$1999,IF($L$140=0,-1,$L$140))&amp;"","")="Rejeté","☒","☐")&amp;"  Rejeté"</f>
        <v/>
      </c>
      <c r="J156" s="50" t="n"/>
    </row>
    <row r="157" ht="30" customHeight="1">
      <c r="A157" s="80" t="inlineStr">
        <is>
          <t>APPROBATION</t>
        </is>
      </c>
      <c r="B157" s="56" t="n"/>
      <c r="C157" s="67" t="inlineStr">
        <is>
          <t>C3</t>
        </is>
      </c>
      <c r="D157" s="52" t="n"/>
      <c r="E157" s="52" t="n"/>
      <c r="F157" s="50" t="n"/>
      <c r="G157" s="67" t="inlineStr">
        <is>
          <t>C1</t>
        </is>
      </c>
      <c r="H157" s="56" t="n"/>
      <c r="I157" s="67" t="inlineStr">
        <is>
          <t>CA</t>
        </is>
      </c>
      <c r="J157" s="56" t="n"/>
    </row>
    <row r="158" ht="30" customHeight="1">
      <c r="A158" s="57" t="n"/>
      <c r="B158" s="58" t="n"/>
      <c r="C158" s="67" t="inlineStr">
        <is>
          <t>CST</t>
        </is>
      </c>
      <c r="D158" s="50" t="n"/>
      <c r="E158" s="67" t="inlineStr">
        <is>
          <t>QCI</t>
        </is>
      </c>
      <c r="F158" s="50" t="n"/>
      <c r="G158" s="57" t="n"/>
      <c r="H158" s="58" t="n"/>
      <c r="I158" s="57" t="n"/>
      <c r="J158" s="58" t="n"/>
    </row>
    <row r="159" ht="30" customHeight="1">
      <c r="A159" s="90" t="inlineStr">
        <is>
          <t>Nom</t>
        </is>
      </c>
      <c r="B159" s="50" t="n"/>
      <c r="C159" s="90" t="n"/>
      <c r="D159" s="50" t="n"/>
      <c r="E159" s="90" t="n"/>
      <c r="F159" s="50" t="n"/>
      <c r="G159" s="90" t="n"/>
      <c r="H159" s="50" t="n"/>
      <c r="I159" s="90" t="n"/>
      <c r="J159" s="50" t="n"/>
    </row>
    <row r="160" ht="30" customHeight="1">
      <c r="A160" s="90" t="inlineStr">
        <is>
          <t>Signature</t>
        </is>
      </c>
      <c r="B160" s="50" t="n"/>
      <c r="C160" s="90" t="n"/>
      <c r="D160" s="50" t="n"/>
      <c r="E160" s="90" t="n"/>
      <c r="F160" s="50" t="n"/>
      <c r="G160" s="90" t="n"/>
      <c r="H160" s="50" t="n"/>
      <c r="I160" s="90" t="n"/>
      <c r="J160" s="50" t="n"/>
    </row>
    <row r="161" ht="30" customHeight="1">
      <c r="A161" s="90" t="inlineStr">
        <is>
          <t>Date</t>
        </is>
      </c>
      <c r="B161" s="50" t="n"/>
      <c r="C161" s="90" t="n"/>
      <c r="D161" s="50" t="n"/>
      <c r="E161" s="90" t="n"/>
      <c r="F161" s="50" t="n"/>
      <c r="G161" s="90" t="n"/>
      <c r="H161" s="50" t="n"/>
      <c r="I161" s="90" t="n"/>
      <c r="J161" s="50" t="n"/>
    </row>
    <row r="162" ht="21.75" customHeight="1">
      <c r="A162" s="49" t="n"/>
      <c r="B162" s="56" t="n"/>
      <c r="C162" s="67">
        <f>Paramètres!$C$4</f>
        <v/>
      </c>
      <c r="D162" s="101" t="n"/>
      <c r="E162" s="101" t="n"/>
      <c r="F162" s="101" t="n"/>
      <c r="G162" s="101" t="n"/>
      <c r="H162" s="56" t="n"/>
      <c r="I162" s="55">
        <f>Paramètres!$D$4</f>
        <v/>
      </c>
      <c r="J162" s="50" t="n"/>
      <c r="L162" s="29" t="inlineStr">
        <is>
          <t>Calcul (ne pas modifier) – ligne registre :</t>
        </is>
      </c>
    </row>
    <row r="163" ht="21.75" customHeight="1">
      <c r="A163" s="60" t="n"/>
      <c r="B163" s="61" t="n"/>
      <c r="C163" s="60" t="n"/>
      <c r="H163" s="61" t="n"/>
      <c r="I163" s="55">
        <f>"Date: "&amp;Paramètres!$E$4</f>
        <v/>
      </c>
      <c r="J163" s="50" t="n"/>
      <c r="L163" s="30">
        <f>IFERROR(MATCH($H$169,Registre!$B$2:$B$1999,0),0)</f>
        <v/>
      </c>
    </row>
    <row r="164" ht="21.75" customHeight="1">
      <c r="A164" s="57" t="n"/>
      <c r="B164" s="58" t="n"/>
      <c r="C164" s="57" t="n"/>
      <c r="D164" s="102" t="n"/>
      <c r="E164" s="102" t="n"/>
      <c r="F164" s="102" t="n"/>
      <c r="G164" s="102" t="n"/>
      <c r="H164" s="58" t="n"/>
      <c r="I164" s="55" t="inlineStr">
        <is>
          <t>Page 1/1</t>
        </is>
      </c>
      <c r="J164" s="50" t="n"/>
      <c r="L164" s="30">
        <f>IFERROR(MATCH($H$169,'Données Piste'!$A$2:$A$501,0),0)</f>
        <v/>
      </c>
    </row>
    <row r="165" ht="27.95" customHeight="1">
      <c r="A165" s="67" t="inlineStr">
        <is>
          <t>PROCÈS VERBAL D’AMENAGEMENT DE LA PISTE DE TRAVAIL / PISTE DE SERVICE</t>
        </is>
      </c>
      <c r="B165" s="52" t="n"/>
      <c r="C165" s="52" t="n"/>
      <c r="D165" s="52" t="n"/>
      <c r="E165" s="52" t="n"/>
      <c r="F165" s="52" t="n"/>
      <c r="G165" s="52" t="n"/>
      <c r="H165" s="52" t="n"/>
      <c r="I165" s="52" t="n"/>
      <c r="J165" s="50" t="n"/>
      <c r="L165" s="32">
        <f>IF($H$169="","",IF($L$163=0,"⚠ RFI absent du Registre",IF(INDEX(Registre!$A$2:$A$1999,IF($L$163=0,-1,$L$163))&lt;&gt;"Piste de travail","⚠ Ce RFI est de type : "&amp;INDEX(Registre!$A$2:$A$1999,IF($L$163=0,-1,$L$163)),"")))</f>
        <v/>
      </c>
    </row>
    <row r="166" ht="27" customHeight="1">
      <c r="A166" s="90" t="inlineStr">
        <is>
          <t>Ouvrages</t>
        </is>
      </c>
      <c r="B166" s="50" t="n"/>
      <c r="C166" s="80">
        <f>IFERROR(INDEX(Registre!$E$2:$E$1999,IF($L$163=0,-1,$L$163))&amp;"","")</f>
        <v/>
      </c>
      <c r="D166" s="52" t="n"/>
      <c r="E166" s="52" t="n"/>
      <c r="F166" s="52" t="n"/>
      <c r="G166" s="52" t="n"/>
      <c r="H166" s="52" t="n"/>
      <c r="I166" s="52" t="n"/>
      <c r="J166" s="50" t="n"/>
    </row>
    <row r="167" ht="27" customHeight="1">
      <c r="A167" s="90" t="inlineStr">
        <is>
          <t>Plan nº</t>
        </is>
      </c>
      <c r="B167" s="50" t="n"/>
      <c r="C167" s="90">
        <f>IFERROR(INDEX(Registre!$F$2:$F$1999,IF($L$163=0,-1,$L$163))&amp;"","")</f>
        <v/>
      </c>
      <c r="D167" s="52" t="n"/>
      <c r="E167" s="52" t="n"/>
      <c r="F167" s="52" t="n"/>
      <c r="G167" s="52" t="n"/>
      <c r="H167" s="52" t="n"/>
      <c r="I167" s="52" t="n"/>
      <c r="J167" s="50" t="n"/>
      <c r="L167" s="31" t="inlineStr">
        <is>
          <t>◀ Choisissez le RFI dans la case « RFI nº » (liste déroulante)</t>
        </is>
      </c>
    </row>
    <row r="168" ht="27" customHeight="1">
      <c r="A168" s="90" t="inlineStr">
        <is>
          <t>Désignation</t>
        </is>
      </c>
      <c r="B168" s="50" t="n"/>
      <c r="C168" s="90">
        <f>IFERROR(INDEX(Registre!$G$2:$G$1999,IF($L$163=0,-1,$L$163))&amp;"","")</f>
        <v/>
      </c>
      <c r="D168" s="52" t="n"/>
      <c r="E168" s="52" t="n"/>
      <c r="F168" s="52" t="n"/>
      <c r="G168" s="52" t="n"/>
      <c r="H168" s="52" t="n"/>
      <c r="I168" s="52" t="n"/>
      <c r="J168" s="50" t="n"/>
    </row>
    <row r="169" ht="27" customHeight="1">
      <c r="A169" s="90" t="inlineStr">
        <is>
          <t>Rapport nº</t>
        </is>
      </c>
      <c r="B169" s="50" t="n"/>
      <c r="C169" s="90">
        <f>IFERROR(IF(INDEX(Registre!$C$2:$C$1999,IF($L$163=0,-1,$L$163))&amp;""&lt;&gt;"",INDEX(Registre!$C$2:$C$1999,IF($L$163=0,-1,$L$163))&amp;"",TEXT(COUNTIF(Registre!$A$2:INDEX(Registre!$A$2:$A$1999,IF($L$163=0,-1,$L$163)),INDEX(Registre!$A$2:$A$1999,IF($L$163=0,-1,$L$163))),"000")),"")</f>
        <v/>
      </c>
      <c r="D169" s="50" t="n"/>
      <c r="E169" s="91" t="inlineStr">
        <is>
          <t>RFI nº</t>
        </is>
      </c>
      <c r="F169" s="52" t="n"/>
      <c r="G169" s="50" t="n"/>
      <c r="H169" s="82">
        <f>IFERROR(INDEX('Impression groupée'!$B$4:$B$103,MATCH("Piste de travail|8",'Impression groupée'!$E$4:$E$103,0)),"")</f>
        <v/>
      </c>
      <c r="I169" s="52" t="n"/>
      <c r="J169" s="50" t="n"/>
    </row>
    <row r="170" ht="27" customHeight="1">
      <c r="A170" s="80">
        <f>"Tronçon n° : "&amp;IFERROR(INDEX(Registre!$H$2:$H$1999,IF($L$163=0,-1,$L$163))&amp;"","")&amp;"   du "&amp;IF(IFERROR(INDEX(Registre!$I$2:$I$1999,IF($L$163=0,-1,$L$163))&amp;"","")&lt;&gt;"","Joint N° "&amp;IFERROR(INDEX(Registre!$I$2:$I$1999,IF($L$163=0,-1,$L$163))&amp;"","")&amp;"  ","")&amp;"PK "&amp;IFERROR(INDEX(Registre!$K$2:$K$1999,IF($L$163=0,-1,$L$163))&amp;"","")&amp;IF(OR(IFERROR(INDEX(Registre!$L$2:$L$1999,IF($L$163=0,-1,$L$163))&amp;"","")&lt;&gt;"",IFERROR(INDEX(Registre!$J$2:$J$1999,IF($L$163=0,-1,$L$163))&amp;"","")&lt;&gt;""),"   au "&amp;IF(IFERROR(INDEX(Registre!$J$2:$J$1999,IF($L$163=0,-1,$L$163))&amp;"","")&lt;&gt;"","Joint N° "&amp;IFERROR(INDEX(Registre!$J$2:$J$1999,IF($L$163=0,-1,$L$163))&amp;"","")&amp;"  ","")&amp;IF(IFERROR(INDEX(Registre!$L$2:$L$1999,IF($L$163=0,-1,$L$163))&amp;"","")&lt;&gt;"","PK "&amp;IFERROR(INDEX(Registre!$L$2:$L$1999,IF($L$163=0,-1,$L$163))&amp;"",""),""),"")</f>
        <v/>
      </c>
      <c r="B170" s="52" t="n"/>
      <c r="C170" s="52" t="n"/>
      <c r="D170" s="52" t="n"/>
      <c r="E170" s="52" t="n"/>
      <c r="F170" s="52" t="n"/>
      <c r="G170" s="52" t="n"/>
      <c r="H170" s="50" t="n"/>
      <c r="I170" s="90">
        <f>IF(IFERROR(INDEX(Registre!$M$2:$M$1999,IF($L$163=0,-1,$L$163))&amp;"","")="","Long :","Long : "&amp;IFERROR(INDEX(Registre!$M$2:$M$1999,IF($L$163=0,-1,$L$163))&amp;"","")&amp;" ml")</f>
        <v/>
      </c>
      <c r="J170" s="50" t="n"/>
    </row>
    <row r="171" ht="21.75" customHeight="1">
      <c r="A171" s="90">
        <f>"Type de végétation :   "&amp;IF(IFERROR(INDEX('Données Piste'!$B$2:$B$501,IF($L$164=0,-1,$L$164))&amp;"","")="Zone dégagée","☒","☐")&amp;" Zone dégagée"&amp;"     "&amp;IF(IFERROR(INDEX('Données Piste'!$B$2:$B$501,IF($L$164=0,-1,$L$164))&amp;"","")="Cultivée","☒","☐")&amp;" Cultivée"&amp;"     "&amp;IF(IFERROR(INDEX('Données Piste'!$B$2:$B$501,IF($L$164=0,-1,$L$164))&amp;"","")="Désertique","☒","☐")&amp;" Désertique"&amp;"     "&amp;IF(IFERROR(INDEX('Données Piste'!$B$2:$B$501,IF($L$164=0,-1,$L$164))&amp;"","")="Marécageuses","☒","☐")&amp;" Marécageuses"&amp;"     "&amp;IF(IFERROR(INDEX('Données Piste'!$B$2:$B$501,IF($L$164=0,-1,$L$164))&amp;"","")="Bois","☒","☐")&amp;" Bois"&amp;"     "&amp;IF(IFERROR(INDEX('Données Piste'!$B$2:$B$501,IF($L$164=0,-1,$L$164))&amp;"","")="Autres","☒","☐")&amp;" Autres"</f>
        <v/>
      </c>
      <c r="B171" s="52" t="n"/>
      <c r="C171" s="52" t="n"/>
      <c r="D171" s="52" t="n"/>
      <c r="E171" s="52" t="n"/>
      <c r="F171" s="52" t="n"/>
      <c r="G171" s="52" t="n"/>
      <c r="H171" s="52" t="n"/>
      <c r="I171" s="52" t="n"/>
      <c r="J171" s="50" t="n"/>
    </row>
    <row r="172" ht="21.75" customHeight="1">
      <c r="A172" s="90">
        <f>"Nature de terrain :   "&amp;IF(IFERROR(INDEX('Données Piste'!$C$2:$C$501,IF($L$164=0,-1,$L$164))&amp;"","")="nature","☒","☐")&amp;" nature"&amp;"     "&amp;IF(IFERROR(INDEX('Données Piste'!$C$2:$C$501,IF($L$164=0,-1,$L$164))&amp;"","")="Relief","☒","☐")&amp;" Relief"&amp;"     "&amp;IF(IFERROR(INDEX('Données Piste'!$C$2:$C$501,IF($L$164=0,-1,$L$164))&amp;"","")="Terrain désertique","☒","☐")&amp;" Terrain désertique"&amp;"     "&amp;IF(IFERROR(INDEX('Données Piste'!$C$2:$C$501,IF($L$164=0,-1,$L$164))&amp;"","")="dunes de sable","☒","☐")&amp;" dunes de sable"</f>
        <v/>
      </c>
      <c r="B172" s="52" t="n"/>
      <c r="C172" s="52" t="n"/>
      <c r="D172" s="52" t="n"/>
      <c r="E172" s="52" t="n"/>
      <c r="F172" s="52" t="n"/>
      <c r="G172" s="52" t="n"/>
      <c r="H172" s="52" t="n"/>
      <c r="I172" s="52" t="n"/>
      <c r="J172" s="50" t="n"/>
    </row>
    <row r="173" ht="19.5" customHeight="1">
      <c r="A173" s="90" t="inlineStr">
        <is>
          <t>Certificat des matériaux utilisés</t>
        </is>
      </c>
      <c r="B173" s="52" t="n"/>
      <c r="C173" s="52" t="n"/>
      <c r="D173" s="52" t="n"/>
      <c r="E173" s="52" t="n"/>
      <c r="F173" s="50" t="n"/>
      <c r="G173" s="93">
        <f>IF(IFERROR(INDEX('Données Piste'!$D$2:$D$501,IF($L$164=0,-1,$L$164))&amp;"","")="Oui","☒","☐")&amp;" Oui"&amp;"       "&amp;IF(IFERROR(INDEX('Données Piste'!$D$2:$D$501,IF($L$164=0,-1,$L$164))&amp;"","")="Non","☒","☐")&amp;" Non"&amp;"       "&amp;IF(IFERROR(INDEX('Données Piste'!$D$2:$D$501,IF($L$164=0,-1,$L$164))&amp;"","")="NA","☒","☐")&amp;" NA"</f>
        <v/>
      </c>
      <c r="H173" s="52" t="n"/>
      <c r="I173" s="52" t="n"/>
      <c r="J173" s="50" t="n"/>
    </row>
    <row r="174" ht="19.5" customHeight="1">
      <c r="A174" s="90" t="inlineStr">
        <is>
          <t>Compactage selon spec projet</t>
        </is>
      </c>
      <c r="B174" s="52" t="n"/>
      <c r="C174" s="52" t="n"/>
      <c r="D174" s="52" t="n"/>
      <c r="E174" s="52" t="n"/>
      <c r="F174" s="50" t="n"/>
      <c r="G174" s="93">
        <f>IF(IFERROR(INDEX('Données Piste'!$E$2:$E$501,IF($L$164=0,-1,$L$164))&amp;"","")="Oui","☒","☐")&amp;" Oui"&amp;"       "&amp;IF(IFERROR(INDEX('Données Piste'!$E$2:$E$501,IF($L$164=0,-1,$L$164))&amp;"","")="Non","☒","☐")&amp;" Non"&amp;"       "&amp;IF(IFERROR(INDEX('Données Piste'!$E$2:$E$501,IF($L$164=0,-1,$L$164))&amp;"","")="NA","☒","☐")&amp;" NA"</f>
        <v/>
      </c>
      <c r="H174" s="52" t="n"/>
      <c r="I174" s="52" t="n"/>
      <c r="J174" s="50" t="n"/>
    </row>
    <row r="175" ht="19.5" customHeight="1">
      <c r="A175" s="90" t="inlineStr">
        <is>
          <t>Marquage et repérage de la limite de la piste</t>
        </is>
      </c>
      <c r="B175" s="52" t="n"/>
      <c r="C175" s="52" t="n"/>
      <c r="D175" s="52" t="n"/>
      <c r="E175" s="52" t="n"/>
      <c r="F175" s="50" t="n"/>
      <c r="G175" s="93">
        <f>IF(IFERROR(INDEX('Données Piste'!$F$2:$F$501,IF($L$164=0,-1,$L$164))&amp;"","")="C","☒","☐")&amp;" C"&amp;"       "&amp;IF(IFERROR(INDEX('Données Piste'!$F$2:$F$501,IF($L$164=0,-1,$L$164))&amp;"","")="NC","☒","☐")&amp;" NC"</f>
        <v/>
      </c>
      <c r="H175" s="52" t="n"/>
      <c r="I175" s="52" t="n"/>
      <c r="J175" s="50" t="n"/>
    </row>
    <row r="176" ht="19.5" customHeight="1">
      <c r="A176" s="90" t="inlineStr">
        <is>
          <t>Largeur de la piste</t>
        </is>
      </c>
      <c r="B176" s="52" t="n"/>
      <c r="C176" s="52" t="n"/>
      <c r="D176" s="52" t="n"/>
      <c r="E176" s="52" t="n"/>
      <c r="F176" s="50" t="n"/>
      <c r="G176" s="93">
        <f>IF(IFERROR(INDEX('Données Piste'!$G$2:$G$501,IF($L$164=0,-1,$L$164))&amp;"","")="C","☒","☐")&amp;" C"&amp;"       "&amp;IF(IFERROR(INDEX('Données Piste'!$G$2:$G$501,IF($L$164=0,-1,$L$164))&amp;"","")="NC","☒","☐")&amp;" NC"</f>
        <v/>
      </c>
      <c r="H176" s="52" t="n"/>
      <c r="I176" s="52" t="n"/>
      <c r="J176" s="50" t="n"/>
    </row>
    <row r="177" ht="19.5" customHeight="1">
      <c r="A177" s="90" t="inlineStr">
        <is>
          <t>Localisation et Protection des Installations Existantes</t>
        </is>
      </c>
      <c r="B177" s="52" t="n"/>
      <c r="C177" s="52" t="n"/>
      <c r="D177" s="52" t="n"/>
      <c r="E177" s="52" t="n"/>
      <c r="F177" s="50" t="n"/>
      <c r="G177" s="93">
        <f>IF(IFERROR(INDEX('Données Piste'!$H$2:$H$501,IF($L$164=0,-1,$L$164))&amp;"","")="C","☒","☐")&amp;" C"&amp;"       "&amp;IF(IFERROR(INDEX('Données Piste'!$H$2:$H$501,IF($L$164=0,-1,$L$164))&amp;"","")="NC","☒","☐")&amp;" NC"&amp;"       "&amp;IF(IFERROR(INDEX('Données Piste'!$H$2:$H$501,IF($L$164=0,-1,$L$164))&amp;"","")="NA","☒","☐")&amp;" NA"</f>
        <v/>
      </c>
      <c r="H177" s="52" t="n"/>
      <c r="I177" s="52" t="n"/>
      <c r="J177" s="50" t="n"/>
    </row>
    <row r="178" ht="409.6" customHeight="1">
      <c r="A178" s="94">
        <f>"Remarques : "&amp;IFERROR(INDEX(Registre!$O$2:$O$1999,IF($L$163=0,-1,$L$163))&amp;"","")</f>
        <v/>
      </c>
      <c r="B178" s="52" t="n"/>
      <c r="C178" s="52" t="n"/>
      <c r="D178" s="52" t="n"/>
      <c r="E178" s="52" t="n"/>
      <c r="F178" s="52" t="n"/>
      <c r="G178" s="52" t="n"/>
      <c r="H178" s="52" t="n"/>
      <c r="I178" s="52" t="n"/>
      <c r="J178" s="50" t="n"/>
    </row>
    <row r="179" ht="30" customHeight="1">
      <c r="A179" s="53" t="inlineStr">
        <is>
          <t>Conclusion de l’inspection</t>
        </is>
      </c>
      <c r="B179" s="50" t="n"/>
      <c r="C179" s="51">
        <f>IF(IFERROR(INDEX(Registre!$N$2:$N$1999,IF($L$163=0,-1,$L$163))&amp;"","")="Non applicable","☒","☐")&amp;"  Non applicable"</f>
        <v/>
      </c>
      <c r="D179" s="52" t="n"/>
      <c r="E179" s="52" t="n"/>
      <c r="F179" s="50" t="n"/>
      <c r="G179" s="51">
        <f>IF(IFERROR(INDEX(Registre!$N$2:$N$1999,IF($L$163=0,-1,$L$163))&amp;"","")="Accepté","☒","☐")&amp;"  Accepté"</f>
        <v/>
      </c>
      <c r="H179" s="50" t="n"/>
      <c r="I179" s="51">
        <f>IF(IFERROR(INDEX(Registre!$N$2:$N$1999,IF($L$163=0,-1,$L$163))&amp;"","")="Rejeté","☒","☐")&amp;"  Rejeté"</f>
        <v/>
      </c>
      <c r="J179" s="50" t="n"/>
    </row>
    <row r="180" ht="30" customHeight="1">
      <c r="A180" s="80" t="inlineStr">
        <is>
          <t>APPROBATION</t>
        </is>
      </c>
      <c r="B180" s="56" t="n"/>
      <c r="C180" s="67" t="inlineStr">
        <is>
          <t>C3</t>
        </is>
      </c>
      <c r="D180" s="52" t="n"/>
      <c r="E180" s="52" t="n"/>
      <c r="F180" s="50" t="n"/>
      <c r="G180" s="67" t="inlineStr">
        <is>
          <t>C1</t>
        </is>
      </c>
      <c r="H180" s="56" t="n"/>
      <c r="I180" s="67" t="inlineStr">
        <is>
          <t>CA</t>
        </is>
      </c>
      <c r="J180" s="56" t="n"/>
    </row>
    <row r="181" ht="30" customHeight="1">
      <c r="A181" s="57" t="n"/>
      <c r="B181" s="58" t="n"/>
      <c r="C181" s="67" t="inlineStr">
        <is>
          <t>CST</t>
        </is>
      </c>
      <c r="D181" s="50" t="n"/>
      <c r="E181" s="67" t="inlineStr">
        <is>
          <t>QCI</t>
        </is>
      </c>
      <c r="F181" s="50" t="n"/>
      <c r="G181" s="57" t="n"/>
      <c r="H181" s="58" t="n"/>
      <c r="I181" s="57" t="n"/>
      <c r="J181" s="58" t="n"/>
    </row>
    <row r="182" ht="30" customHeight="1">
      <c r="A182" s="90" t="inlineStr">
        <is>
          <t>Nom</t>
        </is>
      </c>
      <c r="B182" s="50" t="n"/>
      <c r="C182" s="90" t="n"/>
      <c r="D182" s="50" t="n"/>
      <c r="E182" s="90" t="n"/>
      <c r="F182" s="50" t="n"/>
      <c r="G182" s="90" t="n"/>
      <c r="H182" s="50" t="n"/>
      <c r="I182" s="90" t="n"/>
      <c r="J182" s="50" t="n"/>
    </row>
    <row r="183" ht="30" customHeight="1">
      <c r="A183" s="90" t="inlineStr">
        <is>
          <t>Signature</t>
        </is>
      </c>
      <c r="B183" s="50" t="n"/>
      <c r="C183" s="90" t="n"/>
      <c r="D183" s="50" t="n"/>
      <c r="E183" s="90" t="n"/>
      <c r="F183" s="50" t="n"/>
      <c r="G183" s="90" t="n"/>
      <c r="H183" s="50" t="n"/>
      <c r="I183" s="90" t="n"/>
      <c r="J183" s="50" t="n"/>
    </row>
    <row r="184" ht="30" customHeight="1">
      <c r="A184" s="90" t="inlineStr">
        <is>
          <t>Date</t>
        </is>
      </c>
      <c r="B184" s="50" t="n"/>
      <c r="C184" s="90" t="n"/>
      <c r="D184" s="50" t="n"/>
      <c r="E184" s="90" t="n"/>
      <c r="F184" s="50" t="n"/>
      <c r="G184" s="90" t="n"/>
      <c r="H184" s="50" t="n"/>
      <c r="I184" s="90" t="n"/>
      <c r="J184" s="50" t="n"/>
    </row>
    <row r="185" ht="21.75" customHeight="1">
      <c r="A185" s="49" t="n"/>
      <c r="B185" s="56" t="n"/>
      <c r="C185" s="67">
        <f>Paramètres!$C$4</f>
        <v/>
      </c>
      <c r="D185" s="101" t="n"/>
      <c r="E185" s="101" t="n"/>
      <c r="F185" s="101" t="n"/>
      <c r="G185" s="101" t="n"/>
      <c r="H185" s="56" t="n"/>
      <c r="I185" s="55">
        <f>Paramètres!$D$4</f>
        <v/>
      </c>
      <c r="J185" s="50" t="n"/>
      <c r="L185" s="29" t="inlineStr">
        <is>
          <t>Calcul (ne pas modifier) – ligne registre :</t>
        </is>
      </c>
    </row>
    <row r="186" ht="21.75" customHeight="1">
      <c r="A186" s="60" t="n"/>
      <c r="B186" s="61" t="n"/>
      <c r="C186" s="60" t="n"/>
      <c r="H186" s="61" t="n"/>
      <c r="I186" s="55">
        <f>"Date: "&amp;Paramètres!$E$4</f>
        <v/>
      </c>
      <c r="J186" s="50" t="n"/>
      <c r="L186" s="30">
        <f>IFERROR(MATCH($H$192,Registre!$B$2:$B$1999,0),0)</f>
        <v/>
      </c>
    </row>
    <row r="187" ht="21.75" customHeight="1">
      <c r="A187" s="57" t="n"/>
      <c r="B187" s="58" t="n"/>
      <c r="C187" s="57" t="n"/>
      <c r="D187" s="102" t="n"/>
      <c r="E187" s="102" t="n"/>
      <c r="F187" s="102" t="n"/>
      <c r="G187" s="102" t="n"/>
      <c r="H187" s="58" t="n"/>
      <c r="I187" s="55" t="inlineStr">
        <is>
          <t>Page 1/1</t>
        </is>
      </c>
      <c r="J187" s="50" t="n"/>
      <c r="L187" s="30">
        <f>IFERROR(MATCH($H$192,'Données Piste'!$A$2:$A$501,0),0)</f>
        <v/>
      </c>
    </row>
    <row r="188" ht="27.95" customHeight="1">
      <c r="A188" s="67" t="inlineStr">
        <is>
          <t>PROCÈS VERBAL D’AMENAGEMENT DE LA PISTE DE TRAVAIL / PISTE DE SERVICE</t>
        </is>
      </c>
      <c r="B188" s="52" t="n"/>
      <c r="C188" s="52" t="n"/>
      <c r="D188" s="52" t="n"/>
      <c r="E188" s="52" t="n"/>
      <c r="F188" s="52" t="n"/>
      <c r="G188" s="52" t="n"/>
      <c r="H188" s="52" t="n"/>
      <c r="I188" s="52" t="n"/>
      <c r="J188" s="50" t="n"/>
      <c r="L188" s="32">
        <f>IF($H$192="","",IF($L$186=0,"⚠ RFI absent du Registre",IF(INDEX(Registre!$A$2:$A$1999,IF($L$186=0,-1,$L$186))&lt;&gt;"Piste de travail","⚠ Ce RFI est de type : "&amp;INDEX(Registre!$A$2:$A$1999,IF($L$186=0,-1,$L$186)),"")))</f>
        <v/>
      </c>
    </row>
    <row r="189" ht="27" customHeight="1">
      <c r="A189" s="90" t="inlineStr">
        <is>
          <t>Ouvrages</t>
        </is>
      </c>
      <c r="B189" s="50" t="n"/>
      <c r="C189" s="80">
        <f>IFERROR(INDEX(Registre!$E$2:$E$1999,IF($L$186=0,-1,$L$186))&amp;"","")</f>
        <v/>
      </c>
      <c r="D189" s="52" t="n"/>
      <c r="E189" s="52" t="n"/>
      <c r="F189" s="52" t="n"/>
      <c r="G189" s="52" t="n"/>
      <c r="H189" s="52" t="n"/>
      <c r="I189" s="52" t="n"/>
      <c r="J189" s="50" t="n"/>
    </row>
    <row r="190" ht="27" customHeight="1">
      <c r="A190" s="90" t="inlineStr">
        <is>
          <t>Plan nº</t>
        </is>
      </c>
      <c r="B190" s="50" t="n"/>
      <c r="C190" s="90">
        <f>IFERROR(INDEX(Registre!$F$2:$F$1999,IF($L$186=0,-1,$L$186))&amp;"","")</f>
        <v/>
      </c>
      <c r="D190" s="52" t="n"/>
      <c r="E190" s="52" t="n"/>
      <c r="F190" s="52" t="n"/>
      <c r="G190" s="52" t="n"/>
      <c r="H190" s="52" t="n"/>
      <c r="I190" s="52" t="n"/>
      <c r="J190" s="50" t="n"/>
      <c r="L190" s="31" t="inlineStr">
        <is>
          <t>◀ Choisissez le RFI dans la case « RFI nº » (liste déroulante)</t>
        </is>
      </c>
    </row>
    <row r="191" ht="27" customHeight="1">
      <c r="A191" s="90" t="inlineStr">
        <is>
          <t>Désignation</t>
        </is>
      </c>
      <c r="B191" s="50" t="n"/>
      <c r="C191" s="90">
        <f>IFERROR(INDEX(Registre!$G$2:$G$1999,IF($L$186=0,-1,$L$186))&amp;"","")</f>
        <v/>
      </c>
      <c r="D191" s="52" t="n"/>
      <c r="E191" s="52" t="n"/>
      <c r="F191" s="52" t="n"/>
      <c r="G191" s="52" t="n"/>
      <c r="H191" s="52" t="n"/>
      <c r="I191" s="52" t="n"/>
      <c r="J191" s="50" t="n"/>
    </row>
    <row r="192" ht="27" customHeight="1">
      <c r="A192" s="90" t="inlineStr">
        <is>
          <t>Rapport nº</t>
        </is>
      </c>
      <c r="B192" s="50" t="n"/>
      <c r="C192" s="90">
        <f>IFERROR(IF(INDEX(Registre!$C$2:$C$1999,IF($L$186=0,-1,$L$186))&amp;""&lt;&gt;"",INDEX(Registre!$C$2:$C$1999,IF($L$186=0,-1,$L$186))&amp;"",TEXT(COUNTIF(Registre!$A$2:INDEX(Registre!$A$2:$A$1999,IF($L$186=0,-1,$L$186)),INDEX(Registre!$A$2:$A$1999,IF($L$186=0,-1,$L$186))),"000")),"")</f>
        <v/>
      </c>
      <c r="D192" s="50" t="n"/>
      <c r="E192" s="91" t="inlineStr">
        <is>
          <t>RFI nº</t>
        </is>
      </c>
      <c r="F192" s="52" t="n"/>
      <c r="G192" s="50" t="n"/>
      <c r="H192" s="82">
        <f>IFERROR(INDEX('Impression groupée'!$B$4:$B$103,MATCH("Piste de travail|9",'Impression groupée'!$E$4:$E$103,0)),"")</f>
        <v/>
      </c>
      <c r="I192" s="52" t="n"/>
      <c r="J192" s="50" t="n"/>
    </row>
    <row r="193" ht="27" customHeight="1">
      <c r="A193" s="80">
        <f>"Tronçon n° : "&amp;IFERROR(INDEX(Registre!$H$2:$H$1999,IF($L$186=0,-1,$L$186))&amp;"","")&amp;"   du "&amp;IF(IFERROR(INDEX(Registre!$I$2:$I$1999,IF($L$186=0,-1,$L$186))&amp;"","")&lt;&gt;"","Joint N° "&amp;IFERROR(INDEX(Registre!$I$2:$I$1999,IF($L$186=0,-1,$L$186))&amp;"","")&amp;"  ","")&amp;"PK "&amp;IFERROR(INDEX(Registre!$K$2:$K$1999,IF($L$186=0,-1,$L$186))&amp;"","")&amp;IF(OR(IFERROR(INDEX(Registre!$L$2:$L$1999,IF($L$186=0,-1,$L$186))&amp;"","")&lt;&gt;"",IFERROR(INDEX(Registre!$J$2:$J$1999,IF($L$186=0,-1,$L$186))&amp;"","")&lt;&gt;""),"   au "&amp;IF(IFERROR(INDEX(Registre!$J$2:$J$1999,IF($L$186=0,-1,$L$186))&amp;"","")&lt;&gt;"","Joint N° "&amp;IFERROR(INDEX(Registre!$J$2:$J$1999,IF($L$186=0,-1,$L$186))&amp;"","")&amp;"  ","")&amp;IF(IFERROR(INDEX(Registre!$L$2:$L$1999,IF($L$186=0,-1,$L$186))&amp;"","")&lt;&gt;"","PK "&amp;IFERROR(INDEX(Registre!$L$2:$L$1999,IF($L$186=0,-1,$L$186))&amp;"",""),""),"")</f>
        <v/>
      </c>
      <c r="B193" s="52" t="n"/>
      <c r="C193" s="52" t="n"/>
      <c r="D193" s="52" t="n"/>
      <c r="E193" s="52" t="n"/>
      <c r="F193" s="52" t="n"/>
      <c r="G193" s="52" t="n"/>
      <c r="H193" s="50" t="n"/>
      <c r="I193" s="90">
        <f>IF(IFERROR(INDEX(Registre!$M$2:$M$1999,IF($L$186=0,-1,$L$186))&amp;"","")="","Long :","Long : "&amp;IFERROR(INDEX(Registre!$M$2:$M$1999,IF($L$186=0,-1,$L$186))&amp;"","")&amp;" ml")</f>
        <v/>
      </c>
      <c r="J193" s="50" t="n"/>
    </row>
    <row r="194" ht="21.75" customHeight="1">
      <c r="A194" s="90">
        <f>"Type de végétation :   "&amp;IF(IFERROR(INDEX('Données Piste'!$B$2:$B$501,IF($L$187=0,-1,$L$187))&amp;"","")="Zone dégagée","☒","☐")&amp;" Zone dégagée"&amp;"     "&amp;IF(IFERROR(INDEX('Données Piste'!$B$2:$B$501,IF($L$187=0,-1,$L$187))&amp;"","")="Cultivée","☒","☐")&amp;" Cultivée"&amp;"     "&amp;IF(IFERROR(INDEX('Données Piste'!$B$2:$B$501,IF($L$187=0,-1,$L$187))&amp;"","")="Désertique","☒","☐")&amp;" Désertique"&amp;"     "&amp;IF(IFERROR(INDEX('Données Piste'!$B$2:$B$501,IF($L$187=0,-1,$L$187))&amp;"","")="Marécageuses","☒","☐")&amp;" Marécageuses"&amp;"     "&amp;IF(IFERROR(INDEX('Données Piste'!$B$2:$B$501,IF($L$187=0,-1,$L$187))&amp;"","")="Bois","☒","☐")&amp;" Bois"&amp;"     "&amp;IF(IFERROR(INDEX('Données Piste'!$B$2:$B$501,IF($L$187=0,-1,$L$187))&amp;"","")="Autres","☒","☐")&amp;" Autres"</f>
        <v/>
      </c>
      <c r="B194" s="52" t="n"/>
      <c r="C194" s="52" t="n"/>
      <c r="D194" s="52" t="n"/>
      <c r="E194" s="52" t="n"/>
      <c r="F194" s="52" t="n"/>
      <c r="G194" s="52" t="n"/>
      <c r="H194" s="52" t="n"/>
      <c r="I194" s="52" t="n"/>
      <c r="J194" s="50" t="n"/>
    </row>
    <row r="195" ht="21.75" customHeight="1">
      <c r="A195" s="90">
        <f>"Nature de terrain :   "&amp;IF(IFERROR(INDEX('Données Piste'!$C$2:$C$501,IF($L$187=0,-1,$L$187))&amp;"","")="nature","☒","☐")&amp;" nature"&amp;"     "&amp;IF(IFERROR(INDEX('Données Piste'!$C$2:$C$501,IF($L$187=0,-1,$L$187))&amp;"","")="Relief","☒","☐")&amp;" Relief"&amp;"     "&amp;IF(IFERROR(INDEX('Données Piste'!$C$2:$C$501,IF($L$187=0,-1,$L$187))&amp;"","")="Terrain désertique","☒","☐")&amp;" Terrain désertique"&amp;"     "&amp;IF(IFERROR(INDEX('Données Piste'!$C$2:$C$501,IF($L$187=0,-1,$L$187))&amp;"","")="dunes de sable","☒","☐")&amp;" dunes de sable"</f>
        <v/>
      </c>
      <c r="B195" s="52" t="n"/>
      <c r="C195" s="52" t="n"/>
      <c r="D195" s="52" t="n"/>
      <c r="E195" s="52" t="n"/>
      <c r="F195" s="52" t="n"/>
      <c r="G195" s="52" t="n"/>
      <c r="H195" s="52" t="n"/>
      <c r="I195" s="52" t="n"/>
      <c r="J195" s="50" t="n"/>
    </row>
    <row r="196" ht="19.5" customHeight="1">
      <c r="A196" s="90" t="inlineStr">
        <is>
          <t>Certificat des matériaux utilisés</t>
        </is>
      </c>
      <c r="B196" s="52" t="n"/>
      <c r="C196" s="52" t="n"/>
      <c r="D196" s="52" t="n"/>
      <c r="E196" s="52" t="n"/>
      <c r="F196" s="50" t="n"/>
      <c r="G196" s="93">
        <f>IF(IFERROR(INDEX('Données Piste'!$D$2:$D$501,IF($L$187=0,-1,$L$187))&amp;"","")="Oui","☒","☐")&amp;" Oui"&amp;"       "&amp;IF(IFERROR(INDEX('Données Piste'!$D$2:$D$501,IF($L$187=0,-1,$L$187))&amp;"","")="Non","☒","☐")&amp;" Non"&amp;"       "&amp;IF(IFERROR(INDEX('Données Piste'!$D$2:$D$501,IF($L$187=0,-1,$L$187))&amp;"","")="NA","☒","☐")&amp;" NA"</f>
        <v/>
      </c>
      <c r="H196" s="52" t="n"/>
      <c r="I196" s="52" t="n"/>
      <c r="J196" s="50" t="n"/>
    </row>
    <row r="197" ht="19.5" customHeight="1">
      <c r="A197" s="90" t="inlineStr">
        <is>
          <t>Compactage selon spec projet</t>
        </is>
      </c>
      <c r="B197" s="52" t="n"/>
      <c r="C197" s="52" t="n"/>
      <c r="D197" s="52" t="n"/>
      <c r="E197" s="52" t="n"/>
      <c r="F197" s="50" t="n"/>
      <c r="G197" s="93">
        <f>IF(IFERROR(INDEX('Données Piste'!$E$2:$E$501,IF($L$187=0,-1,$L$187))&amp;"","")="Oui","☒","☐")&amp;" Oui"&amp;"       "&amp;IF(IFERROR(INDEX('Données Piste'!$E$2:$E$501,IF($L$187=0,-1,$L$187))&amp;"","")="Non","☒","☐")&amp;" Non"&amp;"       "&amp;IF(IFERROR(INDEX('Données Piste'!$E$2:$E$501,IF($L$187=0,-1,$L$187))&amp;"","")="NA","☒","☐")&amp;" NA"</f>
        <v/>
      </c>
      <c r="H197" s="52" t="n"/>
      <c r="I197" s="52" t="n"/>
      <c r="J197" s="50" t="n"/>
    </row>
    <row r="198" ht="19.5" customHeight="1">
      <c r="A198" s="90" t="inlineStr">
        <is>
          <t>Marquage et repérage de la limite de la piste</t>
        </is>
      </c>
      <c r="B198" s="52" t="n"/>
      <c r="C198" s="52" t="n"/>
      <c r="D198" s="52" t="n"/>
      <c r="E198" s="52" t="n"/>
      <c r="F198" s="50" t="n"/>
      <c r="G198" s="93">
        <f>IF(IFERROR(INDEX('Données Piste'!$F$2:$F$501,IF($L$187=0,-1,$L$187))&amp;"","")="C","☒","☐")&amp;" C"&amp;"       "&amp;IF(IFERROR(INDEX('Données Piste'!$F$2:$F$501,IF($L$187=0,-1,$L$187))&amp;"","")="NC","☒","☐")&amp;" NC"</f>
        <v/>
      </c>
      <c r="H198" s="52" t="n"/>
      <c r="I198" s="52" t="n"/>
      <c r="J198" s="50" t="n"/>
    </row>
    <row r="199" ht="19.5" customHeight="1">
      <c r="A199" s="90" t="inlineStr">
        <is>
          <t>Largeur de la piste</t>
        </is>
      </c>
      <c r="B199" s="52" t="n"/>
      <c r="C199" s="52" t="n"/>
      <c r="D199" s="52" t="n"/>
      <c r="E199" s="52" t="n"/>
      <c r="F199" s="50" t="n"/>
      <c r="G199" s="93">
        <f>IF(IFERROR(INDEX('Données Piste'!$G$2:$G$501,IF($L$187=0,-1,$L$187))&amp;"","")="C","☒","☐")&amp;" C"&amp;"       "&amp;IF(IFERROR(INDEX('Données Piste'!$G$2:$G$501,IF($L$187=0,-1,$L$187))&amp;"","")="NC","☒","☐")&amp;" NC"</f>
        <v/>
      </c>
      <c r="H199" s="52" t="n"/>
      <c r="I199" s="52" t="n"/>
      <c r="J199" s="50" t="n"/>
    </row>
    <row r="200" ht="19.5" customHeight="1">
      <c r="A200" s="90" t="inlineStr">
        <is>
          <t>Localisation et Protection des Installations Existantes</t>
        </is>
      </c>
      <c r="B200" s="52" t="n"/>
      <c r="C200" s="52" t="n"/>
      <c r="D200" s="52" t="n"/>
      <c r="E200" s="52" t="n"/>
      <c r="F200" s="50" t="n"/>
      <c r="G200" s="93">
        <f>IF(IFERROR(INDEX('Données Piste'!$H$2:$H$501,IF($L$187=0,-1,$L$187))&amp;"","")="C","☒","☐")&amp;" C"&amp;"       "&amp;IF(IFERROR(INDEX('Données Piste'!$H$2:$H$501,IF($L$187=0,-1,$L$187))&amp;"","")="NC","☒","☐")&amp;" NC"&amp;"       "&amp;IF(IFERROR(INDEX('Données Piste'!$H$2:$H$501,IF($L$187=0,-1,$L$187))&amp;"","")="NA","☒","☐")&amp;" NA"</f>
        <v/>
      </c>
      <c r="H200" s="52" t="n"/>
      <c r="I200" s="52" t="n"/>
      <c r="J200" s="50" t="n"/>
    </row>
    <row r="201" ht="409.6" customHeight="1">
      <c r="A201" s="94">
        <f>"Remarques : "&amp;IFERROR(INDEX(Registre!$O$2:$O$1999,IF($L$186=0,-1,$L$186))&amp;"","")</f>
        <v/>
      </c>
      <c r="B201" s="52" t="n"/>
      <c r="C201" s="52" t="n"/>
      <c r="D201" s="52" t="n"/>
      <c r="E201" s="52" t="n"/>
      <c r="F201" s="52" t="n"/>
      <c r="G201" s="52" t="n"/>
      <c r="H201" s="52" t="n"/>
      <c r="I201" s="52" t="n"/>
      <c r="J201" s="50" t="n"/>
    </row>
    <row r="202" ht="30" customHeight="1">
      <c r="A202" s="53" t="inlineStr">
        <is>
          <t>Conclusion de l’inspection</t>
        </is>
      </c>
      <c r="B202" s="50" t="n"/>
      <c r="C202" s="51">
        <f>IF(IFERROR(INDEX(Registre!$N$2:$N$1999,IF($L$186=0,-1,$L$186))&amp;"","")="Non applicable","☒","☐")&amp;"  Non applicable"</f>
        <v/>
      </c>
      <c r="D202" s="52" t="n"/>
      <c r="E202" s="52" t="n"/>
      <c r="F202" s="50" t="n"/>
      <c r="G202" s="51">
        <f>IF(IFERROR(INDEX(Registre!$N$2:$N$1999,IF($L$186=0,-1,$L$186))&amp;"","")="Accepté","☒","☐")&amp;"  Accepté"</f>
        <v/>
      </c>
      <c r="H202" s="50" t="n"/>
      <c r="I202" s="51">
        <f>IF(IFERROR(INDEX(Registre!$N$2:$N$1999,IF($L$186=0,-1,$L$186))&amp;"","")="Rejeté","☒","☐")&amp;"  Rejeté"</f>
        <v/>
      </c>
      <c r="J202" s="50" t="n"/>
    </row>
    <row r="203" ht="30" customHeight="1">
      <c r="A203" s="80" t="inlineStr">
        <is>
          <t>APPROBATION</t>
        </is>
      </c>
      <c r="B203" s="56" t="n"/>
      <c r="C203" s="67" t="inlineStr">
        <is>
          <t>C3</t>
        </is>
      </c>
      <c r="D203" s="52" t="n"/>
      <c r="E203" s="52" t="n"/>
      <c r="F203" s="50" t="n"/>
      <c r="G203" s="67" t="inlineStr">
        <is>
          <t>C1</t>
        </is>
      </c>
      <c r="H203" s="56" t="n"/>
      <c r="I203" s="67" t="inlineStr">
        <is>
          <t>CA</t>
        </is>
      </c>
      <c r="J203" s="56" t="n"/>
    </row>
    <row r="204" ht="30" customHeight="1">
      <c r="A204" s="57" t="n"/>
      <c r="B204" s="58" t="n"/>
      <c r="C204" s="67" t="inlineStr">
        <is>
          <t>CST</t>
        </is>
      </c>
      <c r="D204" s="50" t="n"/>
      <c r="E204" s="67" t="inlineStr">
        <is>
          <t>QCI</t>
        </is>
      </c>
      <c r="F204" s="50" t="n"/>
      <c r="G204" s="57" t="n"/>
      <c r="H204" s="58" t="n"/>
      <c r="I204" s="57" t="n"/>
      <c r="J204" s="58" t="n"/>
    </row>
    <row r="205" ht="30" customHeight="1">
      <c r="A205" s="90" t="inlineStr">
        <is>
          <t>Nom</t>
        </is>
      </c>
      <c r="B205" s="50" t="n"/>
      <c r="C205" s="90" t="n"/>
      <c r="D205" s="50" t="n"/>
      <c r="E205" s="90" t="n"/>
      <c r="F205" s="50" t="n"/>
      <c r="G205" s="90" t="n"/>
      <c r="H205" s="50" t="n"/>
      <c r="I205" s="90" t="n"/>
      <c r="J205" s="50" t="n"/>
    </row>
    <row r="206" ht="30" customHeight="1">
      <c r="A206" s="90" t="inlineStr">
        <is>
          <t>Signature</t>
        </is>
      </c>
      <c r="B206" s="50" t="n"/>
      <c r="C206" s="90" t="n"/>
      <c r="D206" s="50" t="n"/>
      <c r="E206" s="90" t="n"/>
      <c r="F206" s="50" t="n"/>
      <c r="G206" s="90" t="n"/>
      <c r="H206" s="50" t="n"/>
      <c r="I206" s="90" t="n"/>
      <c r="J206" s="50" t="n"/>
    </row>
    <row r="207" ht="30" customHeight="1">
      <c r="A207" s="90" t="inlineStr">
        <is>
          <t>Date</t>
        </is>
      </c>
      <c r="B207" s="50" t="n"/>
      <c r="C207" s="90" t="n"/>
      <c r="D207" s="50" t="n"/>
      <c r="E207" s="90" t="n"/>
      <c r="F207" s="50" t="n"/>
      <c r="G207" s="90" t="n"/>
      <c r="H207" s="50" t="n"/>
      <c r="I207" s="90" t="n"/>
      <c r="J207" s="50" t="n"/>
    </row>
    <row r="208" ht="21.75" customHeight="1">
      <c r="A208" s="49" t="n"/>
      <c r="B208" s="56" t="n"/>
      <c r="C208" s="67">
        <f>Paramètres!$C$4</f>
        <v/>
      </c>
      <c r="D208" s="101" t="n"/>
      <c r="E208" s="101" t="n"/>
      <c r="F208" s="101" t="n"/>
      <c r="G208" s="101" t="n"/>
      <c r="H208" s="56" t="n"/>
      <c r="I208" s="55">
        <f>Paramètres!$D$4</f>
        <v/>
      </c>
      <c r="J208" s="50" t="n"/>
      <c r="L208" s="29" t="inlineStr">
        <is>
          <t>Calcul (ne pas modifier) – ligne registre :</t>
        </is>
      </c>
    </row>
    <row r="209" ht="21.75" customHeight="1">
      <c r="A209" s="60" t="n"/>
      <c r="B209" s="61" t="n"/>
      <c r="C209" s="60" t="n"/>
      <c r="H209" s="61" t="n"/>
      <c r="I209" s="55">
        <f>"Date: "&amp;Paramètres!$E$4</f>
        <v/>
      </c>
      <c r="J209" s="50" t="n"/>
      <c r="L209" s="30">
        <f>IFERROR(MATCH($H$215,Registre!$B$2:$B$1999,0),0)</f>
        <v/>
      </c>
    </row>
    <row r="210" ht="21.75" customHeight="1">
      <c r="A210" s="57" t="n"/>
      <c r="B210" s="58" t="n"/>
      <c r="C210" s="57" t="n"/>
      <c r="D210" s="102" t="n"/>
      <c r="E210" s="102" t="n"/>
      <c r="F210" s="102" t="n"/>
      <c r="G210" s="102" t="n"/>
      <c r="H210" s="58" t="n"/>
      <c r="I210" s="55" t="inlineStr">
        <is>
          <t>Page 1/1</t>
        </is>
      </c>
      <c r="J210" s="50" t="n"/>
      <c r="L210" s="30">
        <f>IFERROR(MATCH($H$215,'Données Piste'!$A$2:$A$501,0),0)</f>
        <v/>
      </c>
    </row>
    <row r="211" ht="27.95" customHeight="1">
      <c r="A211" s="67" t="inlineStr">
        <is>
          <t>PROCÈS VERBAL D’AMENAGEMENT DE LA PISTE DE TRAVAIL / PISTE DE SERVICE</t>
        </is>
      </c>
      <c r="B211" s="52" t="n"/>
      <c r="C211" s="52" t="n"/>
      <c r="D211" s="52" t="n"/>
      <c r="E211" s="52" t="n"/>
      <c r="F211" s="52" t="n"/>
      <c r="G211" s="52" t="n"/>
      <c r="H211" s="52" t="n"/>
      <c r="I211" s="52" t="n"/>
      <c r="J211" s="50" t="n"/>
      <c r="L211" s="32">
        <f>IF($H$215="","",IF($L$209=0,"⚠ RFI absent du Registre",IF(INDEX(Registre!$A$2:$A$1999,IF($L$209=0,-1,$L$209))&lt;&gt;"Piste de travail","⚠ Ce RFI est de type : "&amp;INDEX(Registre!$A$2:$A$1999,IF($L$209=0,-1,$L$209)),"")))</f>
        <v/>
      </c>
    </row>
    <row r="212" ht="27" customHeight="1">
      <c r="A212" s="90" t="inlineStr">
        <is>
          <t>Ouvrages</t>
        </is>
      </c>
      <c r="B212" s="50" t="n"/>
      <c r="C212" s="80">
        <f>IFERROR(INDEX(Registre!$E$2:$E$1999,IF($L$209=0,-1,$L$209))&amp;"","")</f>
        <v/>
      </c>
      <c r="D212" s="52" t="n"/>
      <c r="E212" s="52" t="n"/>
      <c r="F212" s="52" t="n"/>
      <c r="G212" s="52" t="n"/>
      <c r="H212" s="52" t="n"/>
      <c r="I212" s="52" t="n"/>
      <c r="J212" s="50" t="n"/>
    </row>
    <row r="213" ht="27" customHeight="1">
      <c r="A213" s="90" t="inlineStr">
        <is>
          <t>Plan nº</t>
        </is>
      </c>
      <c r="B213" s="50" t="n"/>
      <c r="C213" s="90">
        <f>IFERROR(INDEX(Registre!$F$2:$F$1999,IF($L$209=0,-1,$L$209))&amp;"","")</f>
        <v/>
      </c>
      <c r="D213" s="52" t="n"/>
      <c r="E213" s="52" t="n"/>
      <c r="F213" s="52" t="n"/>
      <c r="G213" s="52" t="n"/>
      <c r="H213" s="52" t="n"/>
      <c r="I213" s="52" t="n"/>
      <c r="J213" s="50" t="n"/>
      <c r="L213" s="31" t="inlineStr">
        <is>
          <t>◀ Choisissez le RFI dans la case « RFI nº » (liste déroulante)</t>
        </is>
      </c>
    </row>
    <row r="214" ht="27" customHeight="1">
      <c r="A214" s="90" t="inlineStr">
        <is>
          <t>Désignation</t>
        </is>
      </c>
      <c r="B214" s="50" t="n"/>
      <c r="C214" s="90">
        <f>IFERROR(INDEX(Registre!$G$2:$G$1999,IF($L$209=0,-1,$L$209))&amp;"","")</f>
        <v/>
      </c>
      <c r="D214" s="52" t="n"/>
      <c r="E214" s="52" t="n"/>
      <c r="F214" s="52" t="n"/>
      <c r="G214" s="52" t="n"/>
      <c r="H214" s="52" t="n"/>
      <c r="I214" s="52" t="n"/>
      <c r="J214" s="50" t="n"/>
    </row>
    <row r="215" ht="27" customHeight="1">
      <c r="A215" s="90" t="inlineStr">
        <is>
          <t>Rapport nº</t>
        </is>
      </c>
      <c r="B215" s="50" t="n"/>
      <c r="C215" s="90">
        <f>IFERROR(IF(INDEX(Registre!$C$2:$C$1999,IF($L$209=0,-1,$L$209))&amp;""&lt;&gt;"",INDEX(Registre!$C$2:$C$1999,IF($L$209=0,-1,$L$209))&amp;"",TEXT(COUNTIF(Registre!$A$2:INDEX(Registre!$A$2:$A$1999,IF($L$209=0,-1,$L$209)),INDEX(Registre!$A$2:$A$1999,IF($L$209=0,-1,$L$209))),"000")),"")</f>
        <v/>
      </c>
      <c r="D215" s="50" t="n"/>
      <c r="E215" s="91" t="inlineStr">
        <is>
          <t>RFI nº</t>
        </is>
      </c>
      <c r="F215" s="52" t="n"/>
      <c r="G215" s="50" t="n"/>
      <c r="H215" s="82">
        <f>IFERROR(INDEX('Impression groupée'!$B$4:$B$103,MATCH("Piste de travail|10",'Impression groupée'!$E$4:$E$103,0)),"")</f>
        <v/>
      </c>
      <c r="I215" s="52" t="n"/>
      <c r="J215" s="50" t="n"/>
    </row>
    <row r="216" ht="27" customHeight="1">
      <c r="A216" s="80">
        <f>"Tronçon n° : "&amp;IFERROR(INDEX(Registre!$H$2:$H$1999,IF($L$209=0,-1,$L$209))&amp;"","")&amp;"   du "&amp;IF(IFERROR(INDEX(Registre!$I$2:$I$1999,IF($L$209=0,-1,$L$209))&amp;"","")&lt;&gt;"","Joint N° "&amp;IFERROR(INDEX(Registre!$I$2:$I$1999,IF($L$209=0,-1,$L$209))&amp;"","")&amp;"  ","")&amp;"PK "&amp;IFERROR(INDEX(Registre!$K$2:$K$1999,IF($L$209=0,-1,$L$209))&amp;"","")&amp;IF(OR(IFERROR(INDEX(Registre!$L$2:$L$1999,IF($L$209=0,-1,$L$209))&amp;"","")&lt;&gt;"",IFERROR(INDEX(Registre!$J$2:$J$1999,IF($L$209=0,-1,$L$209))&amp;"","")&lt;&gt;""),"   au "&amp;IF(IFERROR(INDEX(Registre!$J$2:$J$1999,IF($L$209=0,-1,$L$209))&amp;"","")&lt;&gt;"","Joint N° "&amp;IFERROR(INDEX(Registre!$J$2:$J$1999,IF($L$209=0,-1,$L$209))&amp;"","")&amp;"  ","")&amp;IF(IFERROR(INDEX(Registre!$L$2:$L$1999,IF($L$209=0,-1,$L$209))&amp;"","")&lt;&gt;"","PK "&amp;IFERROR(INDEX(Registre!$L$2:$L$1999,IF($L$209=0,-1,$L$209))&amp;"",""),""),"")</f>
        <v/>
      </c>
      <c r="B216" s="52" t="n"/>
      <c r="C216" s="52" t="n"/>
      <c r="D216" s="52" t="n"/>
      <c r="E216" s="52" t="n"/>
      <c r="F216" s="52" t="n"/>
      <c r="G216" s="52" t="n"/>
      <c r="H216" s="50" t="n"/>
      <c r="I216" s="90">
        <f>IF(IFERROR(INDEX(Registre!$M$2:$M$1999,IF($L$209=0,-1,$L$209))&amp;"","")="","Long :","Long : "&amp;IFERROR(INDEX(Registre!$M$2:$M$1999,IF($L$209=0,-1,$L$209))&amp;"","")&amp;" ml")</f>
        <v/>
      </c>
      <c r="J216" s="50" t="n"/>
    </row>
    <row r="217" ht="21.75" customHeight="1">
      <c r="A217" s="90">
        <f>"Type de végétation :   "&amp;IF(IFERROR(INDEX('Données Piste'!$B$2:$B$501,IF($L$210=0,-1,$L$210))&amp;"","")="Zone dégagée","☒","☐")&amp;" Zone dégagée"&amp;"     "&amp;IF(IFERROR(INDEX('Données Piste'!$B$2:$B$501,IF($L$210=0,-1,$L$210))&amp;"","")="Cultivée","☒","☐")&amp;" Cultivée"&amp;"     "&amp;IF(IFERROR(INDEX('Données Piste'!$B$2:$B$501,IF($L$210=0,-1,$L$210))&amp;"","")="Désertique","☒","☐")&amp;" Désertique"&amp;"     "&amp;IF(IFERROR(INDEX('Données Piste'!$B$2:$B$501,IF($L$210=0,-1,$L$210))&amp;"","")="Marécageuses","☒","☐")&amp;" Marécageuses"&amp;"     "&amp;IF(IFERROR(INDEX('Données Piste'!$B$2:$B$501,IF($L$210=0,-1,$L$210))&amp;"","")="Bois","☒","☐")&amp;" Bois"&amp;"     "&amp;IF(IFERROR(INDEX('Données Piste'!$B$2:$B$501,IF($L$210=0,-1,$L$210))&amp;"","")="Autres","☒","☐")&amp;" Autres"</f>
        <v/>
      </c>
      <c r="B217" s="52" t="n"/>
      <c r="C217" s="52" t="n"/>
      <c r="D217" s="52" t="n"/>
      <c r="E217" s="52" t="n"/>
      <c r="F217" s="52" t="n"/>
      <c r="G217" s="52" t="n"/>
      <c r="H217" s="52" t="n"/>
      <c r="I217" s="52" t="n"/>
      <c r="J217" s="50" t="n"/>
    </row>
    <row r="218" ht="21.75" customHeight="1">
      <c r="A218" s="90">
        <f>"Nature de terrain :   "&amp;IF(IFERROR(INDEX('Données Piste'!$C$2:$C$501,IF($L$210=0,-1,$L$210))&amp;"","")="nature","☒","☐")&amp;" nature"&amp;"     "&amp;IF(IFERROR(INDEX('Données Piste'!$C$2:$C$501,IF($L$210=0,-1,$L$210))&amp;"","")="Relief","☒","☐")&amp;" Relief"&amp;"     "&amp;IF(IFERROR(INDEX('Données Piste'!$C$2:$C$501,IF($L$210=0,-1,$L$210))&amp;"","")="Terrain désertique","☒","☐")&amp;" Terrain désertique"&amp;"     "&amp;IF(IFERROR(INDEX('Données Piste'!$C$2:$C$501,IF($L$210=0,-1,$L$210))&amp;"","")="dunes de sable","☒","☐")&amp;" dunes de sable"</f>
        <v/>
      </c>
      <c r="B218" s="52" t="n"/>
      <c r="C218" s="52" t="n"/>
      <c r="D218" s="52" t="n"/>
      <c r="E218" s="52" t="n"/>
      <c r="F218" s="52" t="n"/>
      <c r="G218" s="52" t="n"/>
      <c r="H218" s="52" t="n"/>
      <c r="I218" s="52" t="n"/>
      <c r="J218" s="50" t="n"/>
    </row>
    <row r="219" ht="19.5" customHeight="1">
      <c r="A219" s="90" t="inlineStr">
        <is>
          <t>Certificat des matériaux utilisés</t>
        </is>
      </c>
      <c r="B219" s="52" t="n"/>
      <c r="C219" s="52" t="n"/>
      <c r="D219" s="52" t="n"/>
      <c r="E219" s="52" t="n"/>
      <c r="F219" s="50" t="n"/>
      <c r="G219" s="93">
        <f>IF(IFERROR(INDEX('Données Piste'!$D$2:$D$501,IF($L$210=0,-1,$L$210))&amp;"","")="Oui","☒","☐")&amp;" Oui"&amp;"       "&amp;IF(IFERROR(INDEX('Données Piste'!$D$2:$D$501,IF($L$210=0,-1,$L$210))&amp;"","")="Non","☒","☐")&amp;" Non"&amp;"       "&amp;IF(IFERROR(INDEX('Données Piste'!$D$2:$D$501,IF($L$210=0,-1,$L$210))&amp;"","")="NA","☒","☐")&amp;" NA"</f>
        <v/>
      </c>
      <c r="H219" s="52" t="n"/>
      <c r="I219" s="52" t="n"/>
      <c r="J219" s="50" t="n"/>
    </row>
    <row r="220" ht="19.5" customHeight="1">
      <c r="A220" s="90" t="inlineStr">
        <is>
          <t>Compactage selon spec projet</t>
        </is>
      </c>
      <c r="B220" s="52" t="n"/>
      <c r="C220" s="52" t="n"/>
      <c r="D220" s="52" t="n"/>
      <c r="E220" s="52" t="n"/>
      <c r="F220" s="50" t="n"/>
      <c r="G220" s="93">
        <f>IF(IFERROR(INDEX('Données Piste'!$E$2:$E$501,IF($L$210=0,-1,$L$210))&amp;"","")="Oui","☒","☐")&amp;" Oui"&amp;"       "&amp;IF(IFERROR(INDEX('Données Piste'!$E$2:$E$501,IF($L$210=0,-1,$L$210))&amp;"","")="Non","☒","☐")&amp;" Non"&amp;"       "&amp;IF(IFERROR(INDEX('Données Piste'!$E$2:$E$501,IF($L$210=0,-1,$L$210))&amp;"","")="NA","☒","☐")&amp;" NA"</f>
        <v/>
      </c>
      <c r="H220" s="52" t="n"/>
      <c r="I220" s="52" t="n"/>
      <c r="J220" s="50" t="n"/>
    </row>
    <row r="221" ht="19.5" customHeight="1">
      <c r="A221" s="90" t="inlineStr">
        <is>
          <t>Marquage et repérage de la limite de la piste</t>
        </is>
      </c>
      <c r="B221" s="52" t="n"/>
      <c r="C221" s="52" t="n"/>
      <c r="D221" s="52" t="n"/>
      <c r="E221" s="52" t="n"/>
      <c r="F221" s="50" t="n"/>
      <c r="G221" s="93">
        <f>IF(IFERROR(INDEX('Données Piste'!$F$2:$F$501,IF($L$210=0,-1,$L$210))&amp;"","")="C","☒","☐")&amp;" C"&amp;"       "&amp;IF(IFERROR(INDEX('Données Piste'!$F$2:$F$501,IF($L$210=0,-1,$L$210))&amp;"","")="NC","☒","☐")&amp;" NC"</f>
        <v/>
      </c>
      <c r="H221" s="52" t="n"/>
      <c r="I221" s="52" t="n"/>
      <c r="J221" s="50" t="n"/>
    </row>
    <row r="222" ht="19.5" customHeight="1">
      <c r="A222" s="90" t="inlineStr">
        <is>
          <t>Largeur de la piste</t>
        </is>
      </c>
      <c r="B222" s="52" t="n"/>
      <c r="C222" s="52" t="n"/>
      <c r="D222" s="52" t="n"/>
      <c r="E222" s="52" t="n"/>
      <c r="F222" s="50" t="n"/>
      <c r="G222" s="93">
        <f>IF(IFERROR(INDEX('Données Piste'!$G$2:$G$501,IF($L$210=0,-1,$L$210))&amp;"","")="C","☒","☐")&amp;" C"&amp;"       "&amp;IF(IFERROR(INDEX('Données Piste'!$G$2:$G$501,IF($L$210=0,-1,$L$210))&amp;"","")="NC","☒","☐")&amp;" NC"</f>
        <v/>
      </c>
      <c r="H222" s="52" t="n"/>
      <c r="I222" s="52" t="n"/>
      <c r="J222" s="50" t="n"/>
    </row>
    <row r="223" ht="19.5" customHeight="1">
      <c r="A223" s="90" t="inlineStr">
        <is>
          <t>Localisation et Protection des Installations Existantes</t>
        </is>
      </c>
      <c r="B223" s="52" t="n"/>
      <c r="C223" s="52" t="n"/>
      <c r="D223" s="52" t="n"/>
      <c r="E223" s="52" t="n"/>
      <c r="F223" s="50" t="n"/>
      <c r="G223" s="93">
        <f>IF(IFERROR(INDEX('Données Piste'!$H$2:$H$501,IF($L$210=0,-1,$L$210))&amp;"","")="C","☒","☐")&amp;" C"&amp;"       "&amp;IF(IFERROR(INDEX('Données Piste'!$H$2:$H$501,IF($L$210=0,-1,$L$210))&amp;"","")="NC","☒","☐")&amp;" NC"&amp;"       "&amp;IF(IFERROR(INDEX('Données Piste'!$H$2:$H$501,IF($L$210=0,-1,$L$210))&amp;"","")="NA","☒","☐")&amp;" NA"</f>
        <v/>
      </c>
      <c r="H223" s="52" t="n"/>
      <c r="I223" s="52" t="n"/>
      <c r="J223" s="50" t="n"/>
    </row>
    <row r="224" ht="409.6" customHeight="1">
      <c r="A224" s="94">
        <f>"Remarques : "&amp;IFERROR(INDEX(Registre!$O$2:$O$1999,IF($L$209=0,-1,$L$209))&amp;"","")</f>
        <v/>
      </c>
      <c r="B224" s="52" t="n"/>
      <c r="C224" s="52" t="n"/>
      <c r="D224" s="52" t="n"/>
      <c r="E224" s="52" t="n"/>
      <c r="F224" s="52" t="n"/>
      <c r="G224" s="52" t="n"/>
      <c r="H224" s="52" t="n"/>
      <c r="I224" s="52" t="n"/>
      <c r="J224" s="50" t="n"/>
    </row>
    <row r="225" ht="30" customHeight="1">
      <c r="A225" s="53" t="inlineStr">
        <is>
          <t>Conclusion de l’inspection</t>
        </is>
      </c>
      <c r="B225" s="50" t="n"/>
      <c r="C225" s="51">
        <f>IF(IFERROR(INDEX(Registre!$N$2:$N$1999,IF($L$209=0,-1,$L$209))&amp;"","")="Non applicable","☒","☐")&amp;"  Non applicable"</f>
        <v/>
      </c>
      <c r="D225" s="52" t="n"/>
      <c r="E225" s="52" t="n"/>
      <c r="F225" s="50" t="n"/>
      <c r="G225" s="51">
        <f>IF(IFERROR(INDEX(Registre!$N$2:$N$1999,IF($L$209=0,-1,$L$209))&amp;"","")="Accepté","☒","☐")&amp;"  Accepté"</f>
        <v/>
      </c>
      <c r="H225" s="50" t="n"/>
      <c r="I225" s="51">
        <f>IF(IFERROR(INDEX(Registre!$N$2:$N$1999,IF($L$209=0,-1,$L$209))&amp;"","")="Rejeté","☒","☐")&amp;"  Rejeté"</f>
        <v/>
      </c>
      <c r="J225" s="50" t="n"/>
    </row>
    <row r="226" ht="30" customHeight="1">
      <c r="A226" s="80" t="inlineStr">
        <is>
          <t>APPROBATION</t>
        </is>
      </c>
      <c r="B226" s="56" t="n"/>
      <c r="C226" s="67" t="inlineStr">
        <is>
          <t>C3</t>
        </is>
      </c>
      <c r="D226" s="52" t="n"/>
      <c r="E226" s="52" t="n"/>
      <c r="F226" s="50" t="n"/>
      <c r="G226" s="67" t="inlineStr">
        <is>
          <t>C1</t>
        </is>
      </c>
      <c r="H226" s="56" t="n"/>
      <c r="I226" s="67" t="inlineStr">
        <is>
          <t>CA</t>
        </is>
      </c>
      <c r="J226" s="56" t="n"/>
    </row>
    <row r="227" ht="30" customHeight="1">
      <c r="A227" s="57" t="n"/>
      <c r="B227" s="58" t="n"/>
      <c r="C227" s="67" t="inlineStr">
        <is>
          <t>CST</t>
        </is>
      </c>
      <c r="D227" s="50" t="n"/>
      <c r="E227" s="67" t="inlineStr">
        <is>
          <t>QCI</t>
        </is>
      </c>
      <c r="F227" s="50" t="n"/>
      <c r="G227" s="57" t="n"/>
      <c r="H227" s="58" t="n"/>
      <c r="I227" s="57" t="n"/>
      <c r="J227" s="58" t="n"/>
    </row>
    <row r="228" ht="30" customHeight="1">
      <c r="A228" s="90" t="inlineStr">
        <is>
          <t>Nom</t>
        </is>
      </c>
      <c r="B228" s="50" t="n"/>
      <c r="C228" s="90" t="n"/>
      <c r="D228" s="50" t="n"/>
      <c r="E228" s="90" t="n"/>
      <c r="F228" s="50" t="n"/>
      <c r="G228" s="90" t="n"/>
      <c r="H228" s="50" t="n"/>
      <c r="I228" s="90" t="n"/>
      <c r="J228" s="50" t="n"/>
    </row>
    <row r="229" ht="30" customHeight="1">
      <c r="A229" s="90" t="inlineStr">
        <is>
          <t>Signature</t>
        </is>
      </c>
      <c r="B229" s="50" t="n"/>
      <c r="C229" s="90" t="n"/>
      <c r="D229" s="50" t="n"/>
      <c r="E229" s="90" t="n"/>
      <c r="F229" s="50" t="n"/>
      <c r="G229" s="90" t="n"/>
      <c r="H229" s="50" t="n"/>
      <c r="I229" s="90" t="n"/>
      <c r="J229" s="50" t="n"/>
    </row>
    <row r="230" ht="30" customHeight="1">
      <c r="A230" s="90" t="inlineStr">
        <is>
          <t>Date</t>
        </is>
      </c>
      <c r="B230" s="50" t="n"/>
      <c r="C230" s="90" t="n"/>
      <c r="D230" s="50" t="n"/>
      <c r="E230" s="90" t="n"/>
      <c r="F230" s="50" t="n"/>
      <c r="G230" s="90" t="n"/>
      <c r="H230" s="50" t="n"/>
      <c r="I230" s="90" t="n"/>
      <c r="J230" s="50" t="n"/>
    </row>
    <row r="231" ht="21.75" customHeight="1">
      <c r="A231" s="49" t="n"/>
      <c r="B231" s="56" t="n"/>
      <c r="C231" s="67">
        <f>Paramètres!$C$4</f>
        <v/>
      </c>
      <c r="D231" s="101" t="n"/>
      <c r="E231" s="101" t="n"/>
      <c r="F231" s="101" t="n"/>
      <c r="G231" s="101" t="n"/>
      <c r="H231" s="56" t="n"/>
      <c r="I231" s="55">
        <f>Paramètres!$D$4</f>
        <v/>
      </c>
      <c r="J231" s="50" t="n"/>
      <c r="L231" s="29" t="inlineStr">
        <is>
          <t>Calcul (ne pas modifier) – ligne registre :</t>
        </is>
      </c>
    </row>
    <row r="232" ht="21.75" customHeight="1">
      <c r="A232" s="60" t="n"/>
      <c r="B232" s="61" t="n"/>
      <c r="C232" s="60" t="n"/>
      <c r="H232" s="61" t="n"/>
      <c r="I232" s="55">
        <f>"Date: "&amp;Paramètres!$E$4</f>
        <v/>
      </c>
      <c r="J232" s="50" t="n"/>
      <c r="L232" s="30">
        <f>IFERROR(MATCH($H$238,Registre!$B$2:$B$1999,0),0)</f>
        <v/>
      </c>
    </row>
    <row r="233" ht="21.75" customHeight="1">
      <c r="A233" s="57" t="n"/>
      <c r="B233" s="58" t="n"/>
      <c r="C233" s="57" t="n"/>
      <c r="D233" s="102" t="n"/>
      <c r="E233" s="102" t="n"/>
      <c r="F233" s="102" t="n"/>
      <c r="G233" s="102" t="n"/>
      <c r="H233" s="58" t="n"/>
      <c r="I233" s="55" t="inlineStr">
        <is>
          <t>Page 1/1</t>
        </is>
      </c>
      <c r="J233" s="50" t="n"/>
      <c r="L233" s="30">
        <f>IFERROR(MATCH($H$238,'Données Piste'!$A$2:$A$501,0),0)</f>
        <v/>
      </c>
    </row>
    <row r="234" ht="27.95" customHeight="1">
      <c r="A234" s="67" t="inlineStr">
        <is>
          <t>PROCÈS VERBAL D’AMENAGEMENT DE LA PISTE DE TRAVAIL / PISTE DE SERVICE</t>
        </is>
      </c>
      <c r="B234" s="52" t="n"/>
      <c r="C234" s="52" t="n"/>
      <c r="D234" s="52" t="n"/>
      <c r="E234" s="52" t="n"/>
      <c r="F234" s="52" t="n"/>
      <c r="G234" s="52" t="n"/>
      <c r="H234" s="52" t="n"/>
      <c r="I234" s="52" t="n"/>
      <c r="J234" s="50" t="n"/>
      <c r="L234" s="32">
        <f>IF($H$238="","",IF($L$232=0,"⚠ RFI absent du Registre",IF(INDEX(Registre!$A$2:$A$1999,IF($L$232=0,-1,$L$232))&lt;&gt;"Piste de travail","⚠ Ce RFI est de type : "&amp;INDEX(Registre!$A$2:$A$1999,IF($L$232=0,-1,$L$232)),"")))</f>
        <v/>
      </c>
    </row>
    <row r="235" ht="27" customHeight="1">
      <c r="A235" s="90" t="inlineStr">
        <is>
          <t>Ouvrages</t>
        </is>
      </c>
      <c r="B235" s="50" t="n"/>
      <c r="C235" s="80">
        <f>IFERROR(INDEX(Registre!$E$2:$E$1999,IF($L$232=0,-1,$L$232))&amp;"","")</f>
        <v/>
      </c>
      <c r="D235" s="52" t="n"/>
      <c r="E235" s="52" t="n"/>
      <c r="F235" s="52" t="n"/>
      <c r="G235" s="52" t="n"/>
      <c r="H235" s="52" t="n"/>
      <c r="I235" s="52" t="n"/>
      <c r="J235" s="50" t="n"/>
    </row>
    <row r="236" ht="27" customHeight="1">
      <c r="A236" s="90" t="inlineStr">
        <is>
          <t>Plan nº</t>
        </is>
      </c>
      <c r="B236" s="50" t="n"/>
      <c r="C236" s="90">
        <f>IFERROR(INDEX(Registre!$F$2:$F$1999,IF($L$232=0,-1,$L$232))&amp;"","")</f>
        <v/>
      </c>
      <c r="D236" s="52" t="n"/>
      <c r="E236" s="52" t="n"/>
      <c r="F236" s="52" t="n"/>
      <c r="G236" s="52" t="n"/>
      <c r="H236" s="52" t="n"/>
      <c r="I236" s="52" t="n"/>
      <c r="J236" s="50" t="n"/>
      <c r="L236" s="31" t="inlineStr">
        <is>
          <t>◀ Choisissez le RFI dans la case « RFI nº » (liste déroulante)</t>
        </is>
      </c>
    </row>
    <row r="237" ht="27" customHeight="1">
      <c r="A237" s="90" t="inlineStr">
        <is>
          <t>Désignation</t>
        </is>
      </c>
      <c r="B237" s="50" t="n"/>
      <c r="C237" s="90">
        <f>IFERROR(INDEX(Registre!$G$2:$G$1999,IF($L$232=0,-1,$L$232))&amp;"","")</f>
        <v/>
      </c>
      <c r="D237" s="52" t="n"/>
      <c r="E237" s="52" t="n"/>
      <c r="F237" s="52" t="n"/>
      <c r="G237" s="52" t="n"/>
      <c r="H237" s="52" t="n"/>
      <c r="I237" s="52" t="n"/>
      <c r="J237" s="50" t="n"/>
    </row>
    <row r="238" ht="27" customHeight="1">
      <c r="A238" s="90" t="inlineStr">
        <is>
          <t>Rapport nº</t>
        </is>
      </c>
      <c r="B238" s="50" t="n"/>
      <c r="C238" s="90">
        <f>IFERROR(IF(INDEX(Registre!$C$2:$C$1999,IF($L$232=0,-1,$L$232))&amp;""&lt;&gt;"",INDEX(Registre!$C$2:$C$1999,IF($L$232=0,-1,$L$232))&amp;"",TEXT(COUNTIF(Registre!$A$2:INDEX(Registre!$A$2:$A$1999,IF($L$232=0,-1,$L$232)),INDEX(Registre!$A$2:$A$1999,IF($L$232=0,-1,$L$232))),"000")),"")</f>
        <v/>
      </c>
      <c r="D238" s="50" t="n"/>
      <c r="E238" s="91" t="inlineStr">
        <is>
          <t>RFI nº</t>
        </is>
      </c>
      <c r="F238" s="52" t="n"/>
      <c r="G238" s="50" t="n"/>
      <c r="H238" s="82">
        <f>IFERROR(INDEX('Impression groupée'!$B$4:$B$103,MATCH("Piste de travail|11",'Impression groupée'!$E$4:$E$103,0)),"")</f>
        <v/>
      </c>
      <c r="I238" s="52" t="n"/>
      <c r="J238" s="50" t="n"/>
    </row>
    <row r="239" ht="27" customHeight="1">
      <c r="A239" s="80">
        <f>"Tronçon n° : "&amp;IFERROR(INDEX(Registre!$H$2:$H$1999,IF($L$232=0,-1,$L$232))&amp;"","")&amp;"   du "&amp;IF(IFERROR(INDEX(Registre!$I$2:$I$1999,IF($L$232=0,-1,$L$232))&amp;"","")&lt;&gt;"","Joint N° "&amp;IFERROR(INDEX(Registre!$I$2:$I$1999,IF($L$232=0,-1,$L$232))&amp;"","")&amp;"  ","")&amp;"PK "&amp;IFERROR(INDEX(Registre!$K$2:$K$1999,IF($L$232=0,-1,$L$232))&amp;"","")&amp;IF(OR(IFERROR(INDEX(Registre!$L$2:$L$1999,IF($L$232=0,-1,$L$232))&amp;"","")&lt;&gt;"",IFERROR(INDEX(Registre!$J$2:$J$1999,IF($L$232=0,-1,$L$232))&amp;"","")&lt;&gt;""),"   au "&amp;IF(IFERROR(INDEX(Registre!$J$2:$J$1999,IF($L$232=0,-1,$L$232))&amp;"","")&lt;&gt;"","Joint N° "&amp;IFERROR(INDEX(Registre!$J$2:$J$1999,IF($L$232=0,-1,$L$232))&amp;"","")&amp;"  ","")&amp;IF(IFERROR(INDEX(Registre!$L$2:$L$1999,IF($L$232=0,-1,$L$232))&amp;"","")&lt;&gt;"","PK "&amp;IFERROR(INDEX(Registre!$L$2:$L$1999,IF($L$232=0,-1,$L$232))&amp;"",""),""),"")</f>
        <v/>
      </c>
      <c r="B239" s="52" t="n"/>
      <c r="C239" s="52" t="n"/>
      <c r="D239" s="52" t="n"/>
      <c r="E239" s="52" t="n"/>
      <c r="F239" s="52" t="n"/>
      <c r="G239" s="52" t="n"/>
      <c r="H239" s="50" t="n"/>
      <c r="I239" s="90">
        <f>IF(IFERROR(INDEX(Registre!$M$2:$M$1999,IF($L$232=0,-1,$L$232))&amp;"","")="","Long :","Long : "&amp;IFERROR(INDEX(Registre!$M$2:$M$1999,IF($L$232=0,-1,$L$232))&amp;"","")&amp;" ml")</f>
        <v/>
      </c>
      <c r="J239" s="50" t="n"/>
    </row>
    <row r="240" ht="21.75" customHeight="1">
      <c r="A240" s="90">
        <f>"Type de végétation :   "&amp;IF(IFERROR(INDEX('Données Piste'!$B$2:$B$501,IF($L$233=0,-1,$L$233))&amp;"","")="Zone dégagée","☒","☐")&amp;" Zone dégagée"&amp;"     "&amp;IF(IFERROR(INDEX('Données Piste'!$B$2:$B$501,IF($L$233=0,-1,$L$233))&amp;"","")="Cultivée","☒","☐")&amp;" Cultivée"&amp;"     "&amp;IF(IFERROR(INDEX('Données Piste'!$B$2:$B$501,IF($L$233=0,-1,$L$233))&amp;"","")="Désertique","☒","☐")&amp;" Désertique"&amp;"     "&amp;IF(IFERROR(INDEX('Données Piste'!$B$2:$B$501,IF($L$233=0,-1,$L$233))&amp;"","")="Marécageuses","☒","☐")&amp;" Marécageuses"&amp;"     "&amp;IF(IFERROR(INDEX('Données Piste'!$B$2:$B$501,IF($L$233=0,-1,$L$233))&amp;"","")="Bois","☒","☐")&amp;" Bois"&amp;"     "&amp;IF(IFERROR(INDEX('Données Piste'!$B$2:$B$501,IF($L$233=0,-1,$L$233))&amp;"","")="Autres","☒","☐")&amp;" Autres"</f>
        <v/>
      </c>
      <c r="B240" s="52" t="n"/>
      <c r="C240" s="52" t="n"/>
      <c r="D240" s="52" t="n"/>
      <c r="E240" s="52" t="n"/>
      <c r="F240" s="52" t="n"/>
      <c r="G240" s="52" t="n"/>
      <c r="H240" s="52" t="n"/>
      <c r="I240" s="52" t="n"/>
      <c r="J240" s="50" t="n"/>
    </row>
    <row r="241" ht="21.75" customHeight="1">
      <c r="A241" s="90">
        <f>"Nature de terrain :   "&amp;IF(IFERROR(INDEX('Données Piste'!$C$2:$C$501,IF($L$233=0,-1,$L$233))&amp;"","")="nature","☒","☐")&amp;" nature"&amp;"     "&amp;IF(IFERROR(INDEX('Données Piste'!$C$2:$C$501,IF($L$233=0,-1,$L$233))&amp;"","")="Relief","☒","☐")&amp;" Relief"&amp;"     "&amp;IF(IFERROR(INDEX('Données Piste'!$C$2:$C$501,IF($L$233=0,-1,$L$233))&amp;"","")="Terrain désertique","☒","☐")&amp;" Terrain désertique"&amp;"     "&amp;IF(IFERROR(INDEX('Données Piste'!$C$2:$C$501,IF($L$233=0,-1,$L$233))&amp;"","")="dunes de sable","☒","☐")&amp;" dunes de sable"</f>
        <v/>
      </c>
      <c r="B241" s="52" t="n"/>
      <c r="C241" s="52" t="n"/>
      <c r="D241" s="52" t="n"/>
      <c r="E241" s="52" t="n"/>
      <c r="F241" s="52" t="n"/>
      <c r="G241" s="52" t="n"/>
      <c r="H241" s="52" t="n"/>
      <c r="I241" s="52" t="n"/>
      <c r="J241" s="50" t="n"/>
    </row>
    <row r="242" ht="19.5" customHeight="1">
      <c r="A242" s="90" t="inlineStr">
        <is>
          <t>Certificat des matériaux utilisés</t>
        </is>
      </c>
      <c r="B242" s="52" t="n"/>
      <c r="C242" s="52" t="n"/>
      <c r="D242" s="52" t="n"/>
      <c r="E242" s="52" t="n"/>
      <c r="F242" s="50" t="n"/>
      <c r="G242" s="93">
        <f>IF(IFERROR(INDEX('Données Piste'!$D$2:$D$501,IF($L$233=0,-1,$L$233))&amp;"","")="Oui","☒","☐")&amp;" Oui"&amp;"       "&amp;IF(IFERROR(INDEX('Données Piste'!$D$2:$D$501,IF($L$233=0,-1,$L$233))&amp;"","")="Non","☒","☐")&amp;" Non"&amp;"       "&amp;IF(IFERROR(INDEX('Données Piste'!$D$2:$D$501,IF($L$233=0,-1,$L$233))&amp;"","")="NA","☒","☐")&amp;" NA"</f>
        <v/>
      </c>
      <c r="H242" s="52" t="n"/>
      <c r="I242" s="52" t="n"/>
      <c r="J242" s="50" t="n"/>
    </row>
    <row r="243" ht="19.5" customHeight="1">
      <c r="A243" s="90" t="inlineStr">
        <is>
          <t>Compactage selon spec projet</t>
        </is>
      </c>
      <c r="B243" s="52" t="n"/>
      <c r="C243" s="52" t="n"/>
      <c r="D243" s="52" t="n"/>
      <c r="E243" s="52" t="n"/>
      <c r="F243" s="50" t="n"/>
      <c r="G243" s="93">
        <f>IF(IFERROR(INDEX('Données Piste'!$E$2:$E$501,IF($L$233=0,-1,$L$233))&amp;"","")="Oui","☒","☐")&amp;" Oui"&amp;"       "&amp;IF(IFERROR(INDEX('Données Piste'!$E$2:$E$501,IF($L$233=0,-1,$L$233))&amp;"","")="Non","☒","☐")&amp;" Non"&amp;"       "&amp;IF(IFERROR(INDEX('Données Piste'!$E$2:$E$501,IF($L$233=0,-1,$L$233))&amp;"","")="NA","☒","☐")&amp;" NA"</f>
        <v/>
      </c>
      <c r="H243" s="52" t="n"/>
      <c r="I243" s="52" t="n"/>
      <c r="J243" s="50" t="n"/>
    </row>
    <row r="244" ht="19.5" customHeight="1">
      <c r="A244" s="90" t="inlineStr">
        <is>
          <t>Marquage et repérage de la limite de la piste</t>
        </is>
      </c>
      <c r="B244" s="52" t="n"/>
      <c r="C244" s="52" t="n"/>
      <c r="D244" s="52" t="n"/>
      <c r="E244" s="52" t="n"/>
      <c r="F244" s="50" t="n"/>
      <c r="G244" s="93">
        <f>IF(IFERROR(INDEX('Données Piste'!$F$2:$F$501,IF($L$233=0,-1,$L$233))&amp;"","")="C","☒","☐")&amp;" C"&amp;"       "&amp;IF(IFERROR(INDEX('Données Piste'!$F$2:$F$501,IF($L$233=0,-1,$L$233))&amp;"","")="NC","☒","☐")&amp;" NC"</f>
        <v/>
      </c>
      <c r="H244" s="52" t="n"/>
      <c r="I244" s="52" t="n"/>
      <c r="J244" s="50" t="n"/>
    </row>
    <row r="245" ht="19.5" customHeight="1">
      <c r="A245" s="90" t="inlineStr">
        <is>
          <t>Largeur de la piste</t>
        </is>
      </c>
      <c r="B245" s="52" t="n"/>
      <c r="C245" s="52" t="n"/>
      <c r="D245" s="52" t="n"/>
      <c r="E245" s="52" t="n"/>
      <c r="F245" s="50" t="n"/>
      <c r="G245" s="93">
        <f>IF(IFERROR(INDEX('Données Piste'!$G$2:$G$501,IF($L$233=0,-1,$L$233))&amp;"","")="C","☒","☐")&amp;" C"&amp;"       "&amp;IF(IFERROR(INDEX('Données Piste'!$G$2:$G$501,IF($L$233=0,-1,$L$233))&amp;"","")="NC","☒","☐")&amp;" NC"</f>
        <v/>
      </c>
      <c r="H245" s="52" t="n"/>
      <c r="I245" s="52" t="n"/>
      <c r="J245" s="50" t="n"/>
    </row>
    <row r="246" ht="19.5" customHeight="1">
      <c r="A246" s="90" t="inlineStr">
        <is>
          <t>Localisation et Protection des Installations Existantes</t>
        </is>
      </c>
      <c r="B246" s="52" t="n"/>
      <c r="C246" s="52" t="n"/>
      <c r="D246" s="52" t="n"/>
      <c r="E246" s="52" t="n"/>
      <c r="F246" s="50" t="n"/>
      <c r="G246" s="93">
        <f>IF(IFERROR(INDEX('Données Piste'!$H$2:$H$501,IF($L$233=0,-1,$L$233))&amp;"","")="C","☒","☐")&amp;" C"&amp;"       "&amp;IF(IFERROR(INDEX('Données Piste'!$H$2:$H$501,IF($L$233=0,-1,$L$233))&amp;"","")="NC","☒","☐")&amp;" NC"&amp;"       "&amp;IF(IFERROR(INDEX('Données Piste'!$H$2:$H$501,IF($L$233=0,-1,$L$233))&amp;"","")="NA","☒","☐")&amp;" NA"</f>
        <v/>
      </c>
      <c r="H246" s="52" t="n"/>
      <c r="I246" s="52" t="n"/>
      <c r="J246" s="50" t="n"/>
    </row>
    <row r="247" ht="409.6" customHeight="1">
      <c r="A247" s="94">
        <f>"Remarques : "&amp;IFERROR(INDEX(Registre!$O$2:$O$1999,IF($L$232=0,-1,$L$232))&amp;"","")</f>
        <v/>
      </c>
      <c r="B247" s="52" t="n"/>
      <c r="C247" s="52" t="n"/>
      <c r="D247" s="52" t="n"/>
      <c r="E247" s="52" t="n"/>
      <c r="F247" s="52" t="n"/>
      <c r="G247" s="52" t="n"/>
      <c r="H247" s="52" t="n"/>
      <c r="I247" s="52" t="n"/>
      <c r="J247" s="50" t="n"/>
    </row>
    <row r="248" ht="30" customHeight="1">
      <c r="A248" s="53" t="inlineStr">
        <is>
          <t>Conclusion de l’inspection</t>
        </is>
      </c>
      <c r="B248" s="50" t="n"/>
      <c r="C248" s="51">
        <f>IF(IFERROR(INDEX(Registre!$N$2:$N$1999,IF($L$232=0,-1,$L$232))&amp;"","")="Non applicable","☒","☐")&amp;"  Non applicable"</f>
        <v/>
      </c>
      <c r="D248" s="52" t="n"/>
      <c r="E248" s="52" t="n"/>
      <c r="F248" s="50" t="n"/>
      <c r="G248" s="51">
        <f>IF(IFERROR(INDEX(Registre!$N$2:$N$1999,IF($L$232=0,-1,$L$232))&amp;"","")="Accepté","☒","☐")&amp;"  Accepté"</f>
        <v/>
      </c>
      <c r="H248" s="50" t="n"/>
      <c r="I248" s="51">
        <f>IF(IFERROR(INDEX(Registre!$N$2:$N$1999,IF($L$232=0,-1,$L$232))&amp;"","")="Rejeté","☒","☐")&amp;"  Rejeté"</f>
        <v/>
      </c>
      <c r="J248" s="50" t="n"/>
    </row>
    <row r="249" ht="30" customHeight="1">
      <c r="A249" s="80" t="inlineStr">
        <is>
          <t>APPROBATION</t>
        </is>
      </c>
      <c r="B249" s="56" t="n"/>
      <c r="C249" s="67" t="inlineStr">
        <is>
          <t>C3</t>
        </is>
      </c>
      <c r="D249" s="52" t="n"/>
      <c r="E249" s="52" t="n"/>
      <c r="F249" s="50" t="n"/>
      <c r="G249" s="67" t="inlineStr">
        <is>
          <t>C1</t>
        </is>
      </c>
      <c r="H249" s="56" t="n"/>
      <c r="I249" s="67" t="inlineStr">
        <is>
          <t>CA</t>
        </is>
      </c>
      <c r="J249" s="56" t="n"/>
    </row>
    <row r="250" ht="30" customHeight="1">
      <c r="A250" s="57" t="n"/>
      <c r="B250" s="58" t="n"/>
      <c r="C250" s="67" t="inlineStr">
        <is>
          <t>CST</t>
        </is>
      </c>
      <c r="D250" s="50" t="n"/>
      <c r="E250" s="67" t="inlineStr">
        <is>
          <t>QCI</t>
        </is>
      </c>
      <c r="F250" s="50" t="n"/>
      <c r="G250" s="57" t="n"/>
      <c r="H250" s="58" t="n"/>
      <c r="I250" s="57" t="n"/>
      <c r="J250" s="58" t="n"/>
    </row>
    <row r="251" ht="30" customHeight="1">
      <c r="A251" s="90" t="inlineStr">
        <is>
          <t>Nom</t>
        </is>
      </c>
      <c r="B251" s="50" t="n"/>
      <c r="C251" s="90" t="n"/>
      <c r="D251" s="50" t="n"/>
      <c r="E251" s="90" t="n"/>
      <c r="F251" s="50" t="n"/>
      <c r="G251" s="90" t="n"/>
      <c r="H251" s="50" t="n"/>
      <c r="I251" s="90" t="n"/>
      <c r="J251" s="50" t="n"/>
    </row>
    <row r="252" ht="30" customHeight="1">
      <c r="A252" s="90" t="inlineStr">
        <is>
          <t>Signature</t>
        </is>
      </c>
      <c r="B252" s="50" t="n"/>
      <c r="C252" s="90" t="n"/>
      <c r="D252" s="50" t="n"/>
      <c r="E252" s="90" t="n"/>
      <c r="F252" s="50" t="n"/>
      <c r="G252" s="90" t="n"/>
      <c r="H252" s="50" t="n"/>
      <c r="I252" s="90" t="n"/>
      <c r="J252" s="50" t="n"/>
    </row>
    <row r="253" ht="30" customHeight="1">
      <c r="A253" s="90" t="inlineStr">
        <is>
          <t>Date</t>
        </is>
      </c>
      <c r="B253" s="50" t="n"/>
      <c r="C253" s="90" t="n"/>
      <c r="D253" s="50" t="n"/>
      <c r="E253" s="90" t="n"/>
      <c r="F253" s="50" t="n"/>
      <c r="G253" s="90" t="n"/>
      <c r="H253" s="50" t="n"/>
      <c r="I253" s="90" t="n"/>
      <c r="J253" s="50" t="n"/>
    </row>
    <row r="254" ht="21.75" customHeight="1">
      <c r="A254" s="49" t="n"/>
      <c r="B254" s="56" t="n"/>
      <c r="C254" s="67">
        <f>Paramètres!$C$4</f>
        <v/>
      </c>
      <c r="D254" s="101" t="n"/>
      <c r="E254" s="101" t="n"/>
      <c r="F254" s="101" t="n"/>
      <c r="G254" s="101" t="n"/>
      <c r="H254" s="56" t="n"/>
      <c r="I254" s="55">
        <f>Paramètres!$D$4</f>
        <v/>
      </c>
      <c r="J254" s="50" t="n"/>
      <c r="L254" s="29" t="inlineStr">
        <is>
          <t>Calcul (ne pas modifier) – ligne registre :</t>
        </is>
      </c>
    </row>
    <row r="255" ht="21.75" customHeight="1">
      <c r="A255" s="60" t="n"/>
      <c r="B255" s="61" t="n"/>
      <c r="C255" s="60" t="n"/>
      <c r="H255" s="61" t="n"/>
      <c r="I255" s="55">
        <f>"Date: "&amp;Paramètres!$E$4</f>
        <v/>
      </c>
      <c r="J255" s="50" t="n"/>
      <c r="L255" s="30">
        <f>IFERROR(MATCH($H$261,Registre!$B$2:$B$1999,0),0)</f>
        <v/>
      </c>
    </row>
    <row r="256" ht="21.75" customHeight="1">
      <c r="A256" s="57" t="n"/>
      <c r="B256" s="58" t="n"/>
      <c r="C256" s="57" t="n"/>
      <c r="D256" s="102" t="n"/>
      <c r="E256" s="102" t="n"/>
      <c r="F256" s="102" t="n"/>
      <c r="G256" s="102" t="n"/>
      <c r="H256" s="58" t="n"/>
      <c r="I256" s="55" t="inlineStr">
        <is>
          <t>Page 1/1</t>
        </is>
      </c>
      <c r="J256" s="50" t="n"/>
      <c r="L256" s="30">
        <f>IFERROR(MATCH($H$261,'Données Piste'!$A$2:$A$501,0),0)</f>
        <v/>
      </c>
    </row>
    <row r="257" ht="27.95" customHeight="1">
      <c r="A257" s="67" t="inlineStr">
        <is>
          <t>PROCÈS VERBAL D’AMENAGEMENT DE LA PISTE DE TRAVAIL / PISTE DE SERVICE</t>
        </is>
      </c>
      <c r="B257" s="52" t="n"/>
      <c r="C257" s="52" t="n"/>
      <c r="D257" s="52" t="n"/>
      <c r="E257" s="52" t="n"/>
      <c r="F257" s="52" t="n"/>
      <c r="G257" s="52" t="n"/>
      <c r="H257" s="52" t="n"/>
      <c r="I257" s="52" t="n"/>
      <c r="J257" s="50" t="n"/>
      <c r="L257" s="32">
        <f>IF($H$261="","",IF($L$255=0,"⚠ RFI absent du Registre",IF(INDEX(Registre!$A$2:$A$1999,IF($L$255=0,-1,$L$255))&lt;&gt;"Piste de travail","⚠ Ce RFI est de type : "&amp;INDEX(Registre!$A$2:$A$1999,IF($L$255=0,-1,$L$255)),"")))</f>
        <v/>
      </c>
    </row>
    <row r="258" ht="27" customHeight="1">
      <c r="A258" s="90" t="inlineStr">
        <is>
          <t>Ouvrages</t>
        </is>
      </c>
      <c r="B258" s="50" t="n"/>
      <c r="C258" s="80">
        <f>IFERROR(INDEX(Registre!$E$2:$E$1999,IF($L$255=0,-1,$L$255))&amp;"","")</f>
        <v/>
      </c>
      <c r="D258" s="52" t="n"/>
      <c r="E258" s="52" t="n"/>
      <c r="F258" s="52" t="n"/>
      <c r="G258" s="52" t="n"/>
      <c r="H258" s="52" t="n"/>
      <c r="I258" s="52" t="n"/>
      <c r="J258" s="50" t="n"/>
    </row>
    <row r="259" ht="27" customHeight="1">
      <c r="A259" s="90" t="inlineStr">
        <is>
          <t>Plan nº</t>
        </is>
      </c>
      <c r="B259" s="50" t="n"/>
      <c r="C259" s="90">
        <f>IFERROR(INDEX(Registre!$F$2:$F$1999,IF($L$255=0,-1,$L$255))&amp;"","")</f>
        <v/>
      </c>
      <c r="D259" s="52" t="n"/>
      <c r="E259" s="52" t="n"/>
      <c r="F259" s="52" t="n"/>
      <c r="G259" s="52" t="n"/>
      <c r="H259" s="52" t="n"/>
      <c r="I259" s="52" t="n"/>
      <c r="J259" s="50" t="n"/>
      <c r="L259" s="31" t="inlineStr">
        <is>
          <t>◀ Choisissez le RFI dans la case « RFI nº » (liste déroulante)</t>
        </is>
      </c>
    </row>
    <row r="260" ht="27" customHeight="1">
      <c r="A260" s="90" t="inlineStr">
        <is>
          <t>Désignation</t>
        </is>
      </c>
      <c r="B260" s="50" t="n"/>
      <c r="C260" s="90">
        <f>IFERROR(INDEX(Registre!$G$2:$G$1999,IF($L$255=0,-1,$L$255))&amp;"","")</f>
        <v/>
      </c>
      <c r="D260" s="52" t="n"/>
      <c r="E260" s="52" t="n"/>
      <c r="F260" s="52" t="n"/>
      <c r="G260" s="52" t="n"/>
      <c r="H260" s="52" t="n"/>
      <c r="I260" s="52" t="n"/>
      <c r="J260" s="50" t="n"/>
    </row>
    <row r="261" ht="27" customHeight="1">
      <c r="A261" s="90" t="inlineStr">
        <is>
          <t>Rapport nº</t>
        </is>
      </c>
      <c r="B261" s="50" t="n"/>
      <c r="C261" s="90">
        <f>IFERROR(IF(INDEX(Registre!$C$2:$C$1999,IF($L$255=0,-1,$L$255))&amp;""&lt;&gt;"",INDEX(Registre!$C$2:$C$1999,IF($L$255=0,-1,$L$255))&amp;"",TEXT(COUNTIF(Registre!$A$2:INDEX(Registre!$A$2:$A$1999,IF($L$255=0,-1,$L$255)),INDEX(Registre!$A$2:$A$1999,IF($L$255=0,-1,$L$255))),"000")),"")</f>
        <v/>
      </c>
      <c r="D261" s="50" t="n"/>
      <c r="E261" s="91" t="inlineStr">
        <is>
          <t>RFI nº</t>
        </is>
      </c>
      <c r="F261" s="52" t="n"/>
      <c r="G261" s="50" t="n"/>
      <c r="H261" s="82">
        <f>IFERROR(INDEX('Impression groupée'!$B$4:$B$103,MATCH("Piste de travail|12",'Impression groupée'!$E$4:$E$103,0)),"")</f>
        <v/>
      </c>
      <c r="I261" s="52" t="n"/>
      <c r="J261" s="50" t="n"/>
    </row>
    <row r="262" ht="27" customHeight="1">
      <c r="A262" s="80">
        <f>"Tronçon n° : "&amp;IFERROR(INDEX(Registre!$H$2:$H$1999,IF($L$255=0,-1,$L$255))&amp;"","")&amp;"   du "&amp;IF(IFERROR(INDEX(Registre!$I$2:$I$1999,IF($L$255=0,-1,$L$255))&amp;"","")&lt;&gt;"","Joint N° "&amp;IFERROR(INDEX(Registre!$I$2:$I$1999,IF($L$255=0,-1,$L$255))&amp;"","")&amp;"  ","")&amp;"PK "&amp;IFERROR(INDEX(Registre!$K$2:$K$1999,IF($L$255=0,-1,$L$255))&amp;"","")&amp;IF(OR(IFERROR(INDEX(Registre!$L$2:$L$1999,IF($L$255=0,-1,$L$255))&amp;"","")&lt;&gt;"",IFERROR(INDEX(Registre!$J$2:$J$1999,IF($L$255=0,-1,$L$255))&amp;"","")&lt;&gt;""),"   au "&amp;IF(IFERROR(INDEX(Registre!$J$2:$J$1999,IF($L$255=0,-1,$L$255))&amp;"","")&lt;&gt;"","Joint N° "&amp;IFERROR(INDEX(Registre!$J$2:$J$1999,IF($L$255=0,-1,$L$255))&amp;"","")&amp;"  ","")&amp;IF(IFERROR(INDEX(Registre!$L$2:$L$1999,IF($L$255=0,-1,$L$255))&amp;"","")&lt;&gt;"","PK "&amp;IFERROR(INDEX(Registre!$L$2:$L$1999,IF($L$255=0,-1,$L$255))&amp;"",""),""),"")</f>
        <v/>
      </c>
      <c r="B262" s="52" t="n"/>
      <c r="C262" s="52" t="n"/>
      <c r="D262" s="52" t="n"/>
      <c r="E262" s="52" t="n"/>
      <c r="F262" s="52" t="n"/>
      <c r="G262" s="52" t="n"/>
      <c r="H262" s="50" t="n"/>
      <c r="I262" s="90">
        <f>IF(IFERROR(INDEX(Registre!$M$2:$M$1999,IF($L$255=0,-1,$L$255))&amp;"","")="","Long :","Long : "&amp;IFERROR(INDEX(Registre!$M$2:$M$1999,IF($L$255=0,-1,$L$255))&amp;"","")&amp;" ml")</f>
        <v/>
      </c>
      <c r="J262" s="50" t="n"/>
    </row>
    <row r="263" ht="21.75" customHeight="1">
      <c r="A263" s="90">
        <f>"Type de végétation :   "&amp;IF(IFERROR(INDEX('Données Piste'!$B$2:$B$501,IF($L$256=0,-1,$L$256))&amp;"","")="Zone dégagée","☒","☐")&amp;" Zone dégagée"&amp;"     "&amp;IF(IFERROR(INDEX('Données Piste'!$B$2:$B$501,IF($L$256=0,-1,$L$256))&amp;"","")="Cultivée","☒","☐")&amp;" Cultivée"&amp;"     "&amp;IF(IFERROR(INDEX('Données Piste'!$B$2:$B$501,IF($L$256=0,-1,$L$256))&amp;"","")="Désertique","☒","☐")&amp;" Désertique"&amp;"     "&amp;IF(IFERROR(INDEX('Données Piste'!$B$2:$B$501,IF($L$256=0,-1,$L$256))&amp;"","")="Marécageuses","☒","☐")&amp;" Marécageuses"&amp;"     "&amp;IF(IFERROR(INDEX('Données Piste'!$B$2:$B$501,IF($L$256=0,-1,$L$256))&amp;"","")="Bois","☒","☐")&amp;" Bois"&amp;"     "&amp;IF(IFERROR(INDEX('Données Piste'!$B$2:$B$501,IF($L$256=0,-1,$L$256))&amp;"","")="Autres","☒","☐")&amp;" Autres"</f>
        <v/>
      </c>
      <c r="B263" s="52" t="n"/>
      <c r="C263" s="52" t="n"/>
      <c r="D263" s="52" t="n"/>
      <c r="E263" s="52" t="n"/>
      <c r="F263" s="52" t="n"/>
      <c r="G263" s="52" t="n"/>
      <c r="H263" s="52" t="n"/>
      <c r="I263" s="52" t="n"/>
      <c r="J263" s="50" t="n"/>
    </row>
    <row r="264" ht="21.75" customHeight="1">
      <c r="A264" s="90">
        <f>"Nature de terrain :   "&amp;IF(IFERROR(INDEX('Données Piste'!$C$2:$C$501,IF($L$256=0,-1,$L$256))&amp;"","")="nature","☒","☐")&amp;" nature"&amp;"     "&amp;IF(IFERROR(INDEX('Données Piste'!$C$2:$C$501,IF($L$256=0,-1,$L$256))&amp;"","")="Relief","☒","☐")&amp;" Relief"&amp;"     "&amp;IF(IFERROR(INDEX('Données Piste'!$C$2:$C$501,IF($L$256=0,-1,$L$256))&amp;"","")="Terrain désertique","☒","☐")&amp;" Terrain désertique"&amp;"     "&amp;IF(IFERROR(INDEX('Données Piste'!$C$2:$C$501,IF($L$256=0,-1,$L$256))&amp;"","")="dunes de sable","☒","☐")&amp;" dunes de sable"</f>
        <v/>
      </c>
      <c r="B264" s="52" t="n"/>
      <c r="C264" s="52" t="n"/>
      <c r="D264" s="52" t="n"/>
      <c r="E264" s="52" t="n"/>
      <c r="F264" s="52" t="n"/>
      <c r="G264" s="52" t="n"/>
      <c r="H264" s="52" t="n"/>
      <c r="I264" s="52" t="n"/>
      <c r="J264" s="50" t="n"/>
    </row>
    <row r="265" ht="19.5" customHeight="1">
      <c r="A265" s="90" t="inlineStr">
        <is>
          <t>Certificat des matériaux utilisés</t>
        </is>
      </c>
      <c r="B265" s="52" t="n"/>
      <c r="C265" s="52" t="n"/>
      <c r="D265" s="52" t="n"/>
      <c r="E265" s="52" t="n"/>
      <c r="F265" s="50" t="n"/>
      <c r="G265" s="93">
        <f>IF(IFERROR(INDEX('Données Piste'!$D$2:$D$501,IF($L$256=0,-1,$L$256))&amp;"","")="Oui","☒","☐")&amp;" Oui"&amp;"       "&amp;IF(IFERROR(INDEX('Données Piste'!$D$2:$D$501,IF($L$256=0,-1,$L$256))&amp;"","")="Non","☒","☐")&amp;" Non"&amp;"       "&amp;IF(IFERROR(INDEX('Données Piste'!$D$2:$D$501,IF($L$256=0,-1,$L$256))&amp;"","")="NA","☒","☐")&amp;" NA"</f>
        <v/>
      </c>
      <c r="H265" s="52" t="n"/>
      <c r="I265" s="52" t="n"/>
      <c r="J265" s="50" t="n"/>
    </row>
    <row r="266" ht="19.5" customHeight="1">
      <c r="A266" s="90" t="inlineStr">
        <is>
          <t>Compactage selon spec projet</t>
        </is>
      </c>
      <c r="B266" s="52" t="n"/>
      <c r="C266" s="52" t="n"/>
      <c r="D266" s="52" t="n"/>
      <c r="E266" s="52" t="n"/>
      <c r="F266" s="50" t="n"/>
      <c r="G266" s="93">
        <f>IF(IFERROR(INDEX('Données Piste'!$E$2:$E$501,IF($L$256=0,-1,$L$256))&amp;"","")="Oui","☒","☐")&amp;" Oui"&amp;"       "&amp;IF(IFERROR(INDEX('Données Piste'!$E$2:$E$501,IF($L$256=0,-1,$L$256))&amp;"","")="Non","☒","☐")&amp;" Non"&amp;"       "&amp;IF(IFERROR(INDEX('Données Piste'!$E$2:$E$501,IF($L$256=0,-1,$L$256))&amp;"","")="NA","☒","☐")&amp;" NA"</f>
        <v/>
      </c>
      <c r="H266" s="52" t="n"/>
      <c r="I266" s="52" t="n"/>
      <c r="J266" s="50" t="n"/>
    </row>
    <row r="267" ht="19.5" customHeight="1">
      <c r="A267" s="90" t="inlineStr">
        <is>
          <t>Marquage et repérage de la limite de la piste</t>
        </is>
      </c>
      <c r="B267" s="52" t="n"/>
      <c r="C267" s="52" t="n"/>
      <c r="D267" s="52" t="n"/>
      <c r="E267" s="52" t="n"/>
      <c r="F267" s="50" t="n"/>
      <c r="G267" s="93">
        <f>IF(IFERROR(INDEX('Données Piste'!$F$2:$F$501,IF($L$256=0,-1,$L$256))&amp;"","")="C","☒","☐")&amp;" C"&amp;"       "&amp;IF(IFERROR(INDEX('Données Piste'!$F$2:$F$501,IF($L$256=0,-1,$L$256))&amp;"","")="NC","☒","☐")&amp;" NC"</f>
        <v/>
      </c>
      <c r="H267" s="52" t="n"/>
      <c r="I267" s="52" t="n"/>
      <c r="J267" s="50" t="n"/>
    </row>
    <row r="268" ht="19.5" customHeight="1">
      <c r="A268" s="90" t="inlineStr">
        <is>
          <t>Largeur de la piste</t>
        </is>
      </c>
      <c r="B268" s="52" t="n"/>
      <c r="C268" s="52" t="n"/>
      <c r="D268" s="52" t="n"/>
      <c r="E268" s="52" t="n"/>
      <c r="F268" s="50" t="n"/>
      <c r="G268" s="93">
        <f>IF(IFERROR(INDEX('Données Piste'!$G$2:$G$501,IF($L$256=0,-1,$L$256))&amp;"","")="C","☒","☐")&amp;" C"&amp;"       "&amp;IF(IFERROR(INDEX('Données Piste'!$G$2:$G$501,IF($L$256=0,-1,$L$256))&amp;"","")="NC","☒","☐")&amp;" NC"</f>
        <v/>
      </c>
      <c r="H268" s="52" t="n"/>
      <c r="I268" s="52" t="n"/>
      <c r="J268" s="50" t="n"/>
    </row>
    <row r="269" ht="19.5" customHeight="1">
      <c r="A269" s="90" t="inlineStr">
        <is>
          <t>Localisation et Protection des Installations Existantes</t>
        </is>
      </c>
      <c r="B269" s="52" t="n"/>
      <c r="C269" s="52" t="n"/>
      <c r="D269" s="52" t="n"/>
      <c r="E269" s="52" t="n"/>
      <c r="F269" s="50" t="n"/>
      <c r="G269" s="93">
        <f>IF(IFERROR(INDEX('Données Piste'!$H$2:$H$501,IF($L$256=0,-1,$L$256))&amp;"","")="C","☒","☐")&amp;" C"&amp;"       "&amp;IF(IFERROR(INDEX('Données Piste'!$H$2:$H$501,IF($L$256=0,-1,$L$256))&amp;"","")="NC","☒","☐")&amp;" NC"&amp;"       "&amp;IF(IFERROR(INDEX('Données Piste'!$H$2:$H$501,IF($L$256=0,-1,$L$256))&amp;"","")="NA","☒","☐")&amp;" NA"</f>
        <v/>
      </c>
      <c r="H269" s="52" t="n"/>
      <c r="I269" s="52" t="n"/>
      <c r="J269" s="50" t="n"/>
    </row>
    <row r="270" ht="409.6" customHeight="1">
      <c r="A270" s="94">
        <f>"Remarques : "&amp;IFERROR(INDEX(Registre!$O$2:$O$1999,IF($L$255=0,-1,$L$255))&amp;"","")</f>
        <v/>
      </c>
      <c r="B270" s="52" t="n"/>
      <c r="C270" s="52" t="n"/>
      <c r="D270" s="52" t="n"/>
      <c r="E270" s="52" t="n"/>
      <c r="F270" s="52" t="n"/>
      <c r="G270" s="52" t="n"/>
      <c r="H270" s="52" t="n"/>
      <c r="I270" s="52" t="n"/>
      <c r="J270" s="50" t="n"/>
    </row>
    <row r="271" ht="30" customHeight="1">
      <c r="A271" s="53" t="inlineStr">
        <is>
          <t>Conclusion de l’inspection</t>
        </is>
      </c>
      <c r="B271" s="50" t="n"/>
      <c r="C271" s="51">
        <f>IF(IFERROR(INDEX(Registre!$N$2:$N$1999,IF($L$255=0,-1,$L$255))&amp;"","")="Non applicable","☒","☐")&amp;"  Non applicable"</f>
        <v/>
      </c>
      <c r="D271" s="52" t="n"/>
      <c r="E271" s="52" t="n"/>
      <c r="F271" s="50" t="n"/>
      <c r="G271" s="51">
        <f>IF(IFERROR(INDEX(Registre!$N$2:$N$1999,IF($L$255=0,-1,$L$255))&amp;"","")="Accepté","☒","☐")&amp;"  Accepté"</f>
        <v/>
      </c>
      <c r="H271" s="50" t="n"/>
      <c r="I271" s="51">
        <f>IF(IFERROR(INDEX(Registre!$N$2:$N$1999,IF($L$255=0,-1,$L$255))&amp;"","")="Rejeté","☒","☐")&amp;"  Rejeté"</f>
        <v/>
      </c>
      <c r="J271" s="50" t="n"/>
    </row>
    <row r="272" ht="30" customHeight="1">
      <c r="A272" s="80" t="inlineStr">
        <is>
          <t>APPROBATION</t>
        </is>
      </c>
      <c r="B272" s="56" t="n"/>
      <c r="C272" s="67" t="inlineStr">
        <is>
          <t>C3</t>
        </is>
      </c>
      <c r="D272" s="52" t="n"/>
      <c r="E272" s="52" t="n"/>
      <c r="F272" s="50" t="n"/>
      <c r="G272" s="67" t="inlineStr">
        <is>
          <t>C1</t>
        </is>
      </c>
      <c r="H272" s="56" t="n"/>
      <c r="I272" s="67" t="inlineStr">
        <is>
          <t>CA</t>
        </is>
      </c>
      <c r="J272" s="56" t="n"/>
    </row>
    <row r="273" ht="30" customHeight="1">
      <c r="A273" s="57" t="n"/>
      <c r="B273" s="58" t="n"/>
      <c r="C273" s="67" t="inlineStr">
        <is>
          <t>CST</t>
        </is>
      </c>
      <c r="D273" s="50" t="n"/>
      <c r="E273" s="67" t="inlineStr">
        <is>
          <t>QCI</t>
        </is>
      </c>
      <c r="F273" s="50" t="n"/>
      <c r="G273" s="57" t="n"/>
      <c r="H273" s="58" t="n"/>
      <c r="I273" s="57" t="n"/>
      <c r="J273" s="58" t="n"/>
    </row>
    <row r="274" ht="30" customHeight="1">
      <c r="A274" s="90" t="inlineStr">
        <is>
          <t>Nom</t>
        </is>
      </c>
      <c r="B274" s="50" t="n"/>
      <c r="C274" s="90" t="n"/>
      <c r="D274" s="50" t="n"/>
      <c r="E274" s="90" t="n"/>
      <c r="F274" s="50" t="n"/>
      <c r="G274" s="90" t="n"/>
      <c r="H274" s="50" t="n"/>
      <c r="I274" s="90" t="n"/>
      <c r="J274" s="50" t="n"/>
    </row>
    <row r="275" ht="30" customHeight="1">
      <c r="A275" s="90" t="inlineStr">
        <is>
          <t>Signature</t>
        </is>
      </c>
      <c r="B275" s="50" t="n"/>
      <c r="C275" s="90" t="n"/>
      <c r="D275" s="50" t="n"/>
      <c r="E275" s="90" t="n"/>
      <c r="F275" s="50" t="n"/>
      <c r="G275" s="90" t="n"/>
      <c r="H275" s="50" t="n"/>
      <c r="I275" s="90" t="n"/>
      <c r="J275" s="50" t="n"/>
    </row>
    <row r="276" ht="30" customHeight="1">
      <c r="A276" s="90" t="inlineStr">
        <is>
          <t>Date</t>
        </is>
      </c>
      <c r="B276" s="50" t="n"/>
      <c r="C276" s="90" t="n"/>
      <c r="D276" s="50" t="n"/>
      <c r="E276" s="90" t="n"/>
      <c r="F276" s="50" t="n"/>
      <c r="G276" s="90" t="n"/>
      <c r="H276" s="50" t="n"/>
      <c r="I276" s="90" t="n"/>
      <c r="J276" s="50" t="n"/>
    </row>
    <row r="277" ht="21.75" customHeight="1">
      <c r="A277" s="49" t="n"/>
      <c r="B277" s="56" t="n"/>
      <c r="C277" s="67">
        <f>Paramètres!$C$4</f>
        <v/>
      </c>
      <c r="D277" s="101" t="n"/>
      <c r="E277" s="101" t="n"/>
      <c r="F277" s="101" t="n"/>
      <c r="G277" s="101" t="n"/>
      <c r="H277" s="56" t="n"/>
      <c r="I277" s="55">
        <f>Paramètres!$D$4</f>
        <v/>
      </c>
      <c r="J277" s="50" t="n"/>
      <c r="L277" s="29" t="inlineStr">
        <is>
          <t>Calcul (ne pas modifier) – ligne registre :</t>
        </is>
      </c>
    </row>
    <row r="278" ht="21.75" customHeight="1">
      <c r="A278" s="60" t="n"/>
      <c r="B278" s="61" t="n"/>
      <c r="C278" s="60" t="n"/>
      <c r="H278" s="61" t="n"/>
      <c r="I278" s="55">
        <f>"Date: "&amp;Paramètres!$E$4</f>
        <v/>
      </c>
      <c r="J278" s="50" t="n"/>
      <c r="L278" s="30">
        <f>IFERROR(MATCH($H$284,Registre!$B$2:$B$1999,0),0)</f>
        <v/>
      </c>
    </row>
    <row r="279" ht="21.75" customHeight="1">
      <c r="A279" s="57" t="n"/>
      <c r="B279" s="58" t="n"/>
      <c r="C279" s="57" t="n"/>
      <c r="D279" s="102" t="n"/>
      <c r="E279" s="102" t="n"/>
      <c r="F279" s="102" t="n"/>
      <c r="G279" s="102" t="n"/>
      <c r="H279" s="58" t="n"/>
      <c r="I279" s="55" t="inlineStr">
        <is>
          <t>Page 1/1</t>
        </is>
      </c>
      <c r="J279" s="50" t="n"/>
      <c r="L279" s="30">
        <f>IFERROR(MATCH($H$284,'Données Piste'!$A$2:$A$501,0),0)</f>
        <v/>
      </c>
    </row>
    <row r="280" ht="27.95" customHeight="1">
      <c r="A280" s="67" t="inlineStr">
        <is>
          <t>PROCÈS VERBAL D’AMENAGEMENT DE LA PISTE DE TRAVAIL / PISTE DE SERVICE</t>
        </is>
      </c>
      <c r="B280" s="52" t="n"/>
      <c r="C280" s="52" t="n"/>
      <c r="D280" s="52" t="n"/>
      <c r="E280" s="52" t="n"/>
      <c r="F280" s="52" t="n"/>
      <c r="G280" s="52" t="n"/>
      <c r="H280" s="52" t="n"/>
      <c r="I280" s="52" t="n"/>
      <c r="J280" s="50" t="n"/>
      <c r="L280" s="32">
        <f>IF($H$284="","",IF($L$278=0,"⚠ RFI absent du Registre",IF(INDEX(Registre!$A$2:$A$1999,IF($L$278=0,-1,$L$278))&lt;&gt;"Piste de travail","⚠ Ce RFI est de type : "&amp;INDEX(Registre!$A$2:$A$1999,IF($L$278=0,-1,$L$278)),"")))</f>
        <v/>
      </c>
    </row>
    <row r="281" ht="27" customHeight="1">
      <c r="A281" s="90" t="inlineStr">
        <is>
          <t>Ouvrages</t>
        </is>
      </c>
      <c r="B281" s="50" t="n"/>
      <c r="C281" s="80">
        <f>IFERROR(INDEX(Registre!$E$2:$E$1999,IF($L$278=0,-1,$L$278))&amp;"","")</f>
        <v/>
      </c>
      <c r="D281" s="52" t="n"/>
      <c r="E281" s="52" t="n"/>
      <c r="F281" s="52" t="n"/>
      <c r="G281" s="52" t="n"/>
      <c r="H281" s="52" t="n"/>
      <c r="I281" s="52" t="n"/>
      <c r="J281" s="50" t="n"/>
    </row>
    <row r="282" ht="27" customHeight="1">
      <c r="A282" s="90" t="inlineStr">
        <is>
          <t>Plan nº</t>
        </is>
      </c>
      <c r="B282" s="50" t="n"/>
      <c r="C282" s="90">
        <f>IFERROR(INDEX(Registre!$F$2:$F$1999,IF($L$278=0,-1,$L$278))&amp;"","")</f>
        <v/>
      </c>
      <c r="D282" s="52" t="n"/>
      <c r="E282" s="52" t="n"/>
      <c r="F282" s="52" t="n"/>
      <c r="G282" s="52" t="n"/>
      <c r="H282" s="52" t="n"/>
      <c r="I282" s="52" t="n"/>
      <c r="J282" s="50" t="n"/>
      <c r="L282" s="31" t="inlineStr">
        <is>
          <t>◀ Choisissez le RFI dans la case « RFI nº » (liste déroulante)</t>
        </is>
      </c>
    </row>
    <row r="283" ht="27" customHeight="1">
      <c r="A283" s="90" t="inlineStr">
        <is>
          <t>Désignation</t>
        </is>
      </c>
      <c r="B283" s="50" t="n"/>
      <c r="C283" s="90">
        <f>IFERROR(INDEX(Registre!$G$2:$G$1999,IF($L$278=0,-1,$L$278))&amp;"","")</f>
        <v/>
      </c>
      <c r="D283" s="52" t="n"/>
      <c r="E283" s="52" t="n"/>
      <c r="F283" s="52" t="n"/>
      <c r="G283" s="52" t="n"/>
      <c r="H283" s="52" t="n"/>
      <c r="I283" s="52" t="n"/>
      <c r="J283" s="50" t="n"/>
    </row>
    <row r="284" ht="27" customHeight="1">
      <c r="A284" s="90" t="inlineStr">
        <is>
          <t>Rapport nº</t>
        </is>
      </c>
      <c r="B284" s="50" t="n"/>
      <c r="C284" s="90">
        <f>IFERROR(IF(INDEX(Registre!$C$2:$C$1999,IF($L$278=0,-1,$L$278))&amp;""&lt;&gt;"",INDEX(Registre!$C$2:$C$1999,IF($L$278=0,-1,$L$278))&amp;"",TEXT(COUNTIF(Registre!$A$2:INDEX(Registre!$A$2:$A$1999,IF($L$278=0,-1,$L$278)),INDEX(Registre!$A$2:$A$1999,IF($L$278=0,-1,$L$278))),"000")),"")</f>
        <v/>
      </c>
      <c r="D284" s="50" t="n"/>
      <c r="E284" s="91" t="inlineStr">
        <is>
          <t>RFI nº</t>
        </is>
      </c>
      <c r="F284" s="52" t="n"/>
      <c r="G284" s="50" t="n"/>
      <c r="H284" s="82">
        <f>IFERROR(INDEX('Impression groupée'!$B$4:$B$103,MATCH("Piste de travail|13",'Impression groupée'!$E$4:$E$103,0)),"")</f>
        <v/>
      </c>
      <c r="I284" s="52" t="n"/>
      <c r="J284" s="50" t="n"/>
    </row>
    <row r="285" ht="27" customHeight="1">
      <c r="A285" s="80">
        <f>"Tronçon n° : "&amp;IFERROR(INDEX(Registre!$H$2:$H$1999,IF($L$278=0,-1,$L$278))&amp;"","")&amp;"   du "&amp;IF(IFERROR(INDEX(Registre!$I$2:$I$1999,IF($L$278=0,-1,$L$278))&amp;"","")&lt;&gt;"","Joint N° "&amp;IFERROR(INDEX(Registre!$I$2:$I$1999,IF($L$278=0,-1,$L$278))&amp;"","")&amp;"  ","")&amp;"PK "&amp;IFERROR(INDEX(Registre!$K$2:$K$1999,IF($L$278=0,-1,$L$278))&amp;"","")&amp;IF(OR(IFERROR(INDEX(Registre!$L$2:$L$1999,IF($L$278=0,-1,$L$278))&amp;"","")&lt;&gt;"",IFERROR(INDEX(Registre!$J$2:$J$1999,IF($L$278=0,-1,$L$278))&amp;"","")&lt;&gt;""),"   au "&amp;IF(IFERROR(INDEX(Registre!$J$2:$J$1999,IF($L$278=0,-1,$L$278))&amp;"","")&lt;&gt;"","Joint N° "&amp;IFERROR(INDEX(Registre!$J$2:$J$1999,IF($L$278=0,-1,$L$278))&amp;"","")&amp;"  ","")&amp;IF(IFERROR(INDEX(Registre!$L$2:$L$1999,IF($L$278=0,-1,$L$278))&amp;"","")&lt;&gt;"","PK "&amp;IFERROR(INDEX(Registre!$L$2:$L$1999,IF($L$278=0,-1,$L$278))&amp;"",""),""),"")</f>
        <v/>
      </c>
      <c r="B285" s="52" t="n"/>
      <c r="C285" s="52" t="n"/>
      <c r="D285" s="52" t="n"/>
      <c r="E285" s="52" t="n"/>
      <c r="F285" s="52" t="n"/>
      <c r="G285" s="52" t="n"/>
      <c r="H285" s="50" t="n"/>
      <c r="I285" s="90">
        <f>IF(IFERROR(INDEX(Registre!$M$2:$M$1999,IF($L$278=0,-1,$L$278))&amp;"","")="","Long :","Long : "&amp;IFERROR(INDEX(Registre!$M$2:$M$1999,IF($L$278=0,-1,$L$278))&amp;"","")&amp;" ml")</f>
        <v/>
      </c>
      <c r="J285" s="50" t="n"/>
    </row>
    <row r="286" ht="21.75" customHeight="1">
      <c r="A286" s="90">
        <f>"Type de végétation :   "&amp;IF(IFERROR(INDEX('Données Piste'!$B$2:$B$501,IF($L$279=0,-1,$L$279))&amp;"","")="Zone dégagée","☒","☐")&amp;" Zone dégagée"&amp;"     "&amp;IF(IFERROR(INDEX('Données Piste'!$B$2:$B$501,IF($L$279=0,-1,$L$279))&amp;"","")="Cultivée","☒","☐")&amp;" Cultivée"&amp;"     "&amp;IF(IFERROR(INDEX('Données Piste'!$B$2:$B$501,IF($L$279=0,-1,$L$279))&amp;"","")="Désertique","☒","☐")&amp;" Désertique"&amp;"     "&amp;IF(IFERROR(INDEX('Données Piste'!$B$2:$B$501,IF($L$279=0,-1,$L$279))&amp;"","")="Marécageuses","☒","☐")&amp;" Marécageuses"&amp;"     "&amp;IF(IFERROR(INDEX('Données Piste'!$B$2:$B$501,IF($L$279=0,-1,$L$279))&amp;"","")="Bois","☒","☐")&amp;" Bois"&amp;"     "&amp;IF(IFERROR(INDEX('Données Piste'!$B$2:$B$501,IF($L$279=0,-1,$L$279))&amp;"","")="Autres","☒","☐")&amp;" Autres"</f>
        <v/>
      </c>
      <c r="B286" s="52" t="n"/>
      <c r="C286" s="52" t="n"/>
      <c r="D286" s="52" t="n"/>
      <c r="E286" s="52" t="n"/>
      <c r="F286" s="52" t="n"/>
      <c r="G286" s="52" t="n"/>
      <c r="H286" s="52" t="n"/>
      <c r="I286" s="52" t="n"/>
      <c r="J286" s="50" t="n"/>
    </row>
    <row r="287" ht="21.75" customHeight="1">
      <c r="A287" s="90">
        <f>"Nature de terrain :   "&amp;IF(IFERROR(INDEX('Données Piste'!$C$2:$C$501,IF($L$279=0,-1,$L$279))&amp;"","")="nature","☒","☐")&amp;" nature"&amp;"     "&amp;IF(IFERROR(INDEX('Données Piste'!$C$2:$C$501,IF($L$279=0,-1,$L$279))&amp;"","")="Relief","☒","☐")&amp;" Relief"&amp;"     "&amp;IF(IFERROR(INDEX('Données Piste'!$C$2:$C$501,IF($L$279=0,-1,$L$279))&amp;"","")="Terrain désertique","☒","☐")&amp;" Terrain désertique"&amp;"     "&amp;IF(IFERROR(INDEX('Données Piste'!$C$2:$C$501,IF($L$279=0,-1,$L$279))&amp;"","")="dunes de sable","☒","☐")&amp;" dunes de sable"</f>
        <v/>
      </c>
      <c r="B287" s="52" t="n"/>
      <c r="C287" s="52" t="n"/>
      <c r="D287" s="52" t="n"/>
      <c r="E287" s="52" t="n"/>
      <c r="F287" s="52" t="n"/>
      <c r="G287" s="52" t="n"/>
      <c r="H287" s="52" t="n"/>
      <c r="I287" s="52" t="n"/>
      <c r="J287" s="50" t="n"/>
    </row>
    <row r="288" ht="19.5" customHeight="1">
      <c r="A288" s="90" t="inlineStr">
        <is>
          <t>Certificat des matériaux utilisés</t>
        </is>
      </c>
      <c r="B288" s="52" t="n"/>
      <c r="C288" s="52" t="n"/>
      <c r="D288" s="52" t="n"/>
      <c r="E288" s="52" t="n"/>
      <c r="F288" s="50" t="n"/>
      <c r="G288" s="93">
        <f>IF(IFERROR(INDEX('Données Piste'!$D$2:$D$501,IF($L$279=0,-1,$L$279))&amp;"","")="Oui","☒","☐")&amp;" Oui"&amp;"       "&amp;IF(IFERROR(INDEX('Données Piste'!$D$2:$D$501,IF($L$279=0,-1,$L$279))&amp;"","")="Non","☒","☐")&amp;" Non"&amp;"       "&amp;IF(IFERROR(INDEX('Données Piste'!$D$2:$D$501,IF($L$279=0,-1,$L$279))&amp;"","")="NA","☒","☐")&amp;" NA"</f>
        <v/>
      </c>
      <c r="H288" s="52" t="n"/>
      <c r="I288" s="52" t="n"/>
      <c r="J288" s="50" t="n"/>
    </row>
    <row r="289" ht="19.5" customHeight="1">
      <c r="A289" s="90" t="inlineStr">
        <is>
          <t>Compactage selon spec projet</t>
        </is>
      </c>
      <c r="B289" s="52" t="n"/>
      <c r="C289" s="52" t="n"/>
      <c r="D289" s="52" t="n"/>
      <c r="E289" s="52" t="n"/>
      <c r="F289" s="50" t="n"/>
      <c r="G289" s="93">
        <f>IF(IFERROR(INDEX('Données Piste'!$E$2:$E$501,IF($L$279=0,-1,$L$279))&amp;"","")="Oui","☒","☐")&amp;" Oui"&amp;"       "&amp;IF(IFERROR(INDEX('Données Piste'!$E$2:$E$501,IF($L$279=0,-1,$L$279))&amp;"","")="Non","☒","☐")&amp;" Non"&amp;"       "&amp;IF(IFERROR(INDEX('Données Piste'!$E$2:$E$501,IF($L$279=0,-1,$L$279))&amp;"","")="NA","☒","☐")&amp;" NA"</f>
        <v/>
      </c>
      <c r="H289" s="52" t="n"/>
      <c r="I289" s="52" t="n"/>
      <c r="J289" s="50" t="n"/>
    </row>
    <row r="290" ht="19.5" customHeight="1">
      <c r="A290" s="90" t="inlineStr">
        <is>
          <t>Marquage et repérage de la limite de la piste</t>
        </is>
      </c>
      <c r="B290" s="52" t="n"/>
      <c r="C290" s="52" t="n"/>
      <c r="D290" s="52" t="n"/>
      <c r="E290" s="52" t="n"/>
      <c r="F290" s="50" t="n"/>
      <c r="G290" s="93">
        <f>IF(IFERROR(INDEX('Données Piste'!$F$2:$F$501,IF($L$279=0,-1,$L$279))&amp;"","")="C","☒","☐")&amp;" C"&amp;"       "&amp;IF(IFERROR(INDEX('Données Piste'!$F$2:$F$501,IF($L$279=0,-1,$L$279))&amp;"","")="NC","☒","☐")&amp;" NC"</f>
        <v/>
      </c>
      <c r="H290" s="52" t="n"/>
      <c r="I290" s="52" t="n"/>
      <c r="J290" s="50" t="n"/>
    </row>
    <row r="291" ht="19.5" customHeight="1">
      <c r="A291" s="90" t="inlineStr">
        <is>
          <t>Largeur de la piste</t>
        </is>
      </c>
      <c r="B291" s="52" t="n"/>
      <c r="C291" s="52" t="n"/>
      <c r="D291" s="52" t="n"/>
      <c r="E291" s="52" t="n"/>
      <c r="F291" s="50" t="n"/>
      <c r="G291" s="93">
        <f>IF(IFERROR(INDEX('Données Piste'!$G$2:$G$501,IF($L$279=0,-1,$L$279))&amp;"","")="C","☒","☐")&amp;" C"&amp;"       "&amp;IF(IFERROR(INDEX('Données Piste'!$G$2:$G$501,IF($L$279=0,-1,$L$279))&amp;"","")="NC","☒","☐")&amp;" NC"</f>
        <v/>
      </c>
      <c r="H291" s="52" t="n"/>
      <c r="I291" s="52" t="n"/>
      <c r="J291" s="50" t="n"/>
    </row>
    <row r="292" ht="19.5" customHeight="1">
      <c r="A292" s="90" t="inlineStr">
        <is>
          <t>Localisation et Protection des Installations Existantes</t>
        </is>
      </c>
      <c r="B292" s="52" t="n"/>
      <c r="C292" s="52" t="n"/>
      <c r="D292" s="52" t="n"/>
      <c r="E292" s="52" t="n"/>
      <c r="F292" s="50" t="n"/>
      <c r="G292" s="93">
        <f>IF(IFERROR(INDEX('Données Piste'!$H$2:$H$501,IF($L$279=0,-1,$L$279))&amp;"","")="C","☒","☐")&amp;" C"&amp;"       "&amp;IF(IFERROR(INDEX('Données Piste'!$H$2:$H$501,IF($L$279=0,-1,$L$279))&amp;"","")="NC","☒","☐")&amp;" NC"&amp;"       "&amp;IF(IFERROR(INDEX('Données Piste'!$H$2:$H$501,IF($L$279=0,-1,$L$279))&amp;"","")="NA","☒","☐")&amp;" NA"</f>
        <v/>
      </c>
      <c r="H292" s="52" t="n"/>
      <c r="I292" s="52" t="n"/>
      <c r="J292" s="50" t="n"/>
    </row>
    <row r="293" ht="409.6" customHeight="1">
      <c r="A293" s="94">
        <f>"Remarques : "&amp;IFERROR(INDEX(Registre!$O$2:$O$1999,IF($L$278=0,-1,$L$278))&amp;"","")</f>
        <v/>
      </c>
      <c r="B293" s="52" t="n"/>
      <c r="C293" s="52" t="n"/>
      <c r="D293" s="52" t="n"/>
      <c r="E293" s="52" t="n"/>
      <c r="F293" s="52" t="n"/>
      <c r="G293" s="52" t="n"/>
      <c r="H293" s="52" t="n"/>
      <c r="I293" s="52" t="n"/>
      <c r="J293" s="50" t="n"/>
    </row>
    <row r="294" ht="30" customHeight="1">
      <c r="A294" s="53" t="inlineStr">
        <is>
          <t>Conclusion de l’inspection</t>
        </is>
      </c>
      <c r="B294" s="50" t="n"/>
      <c r="C294" s="51">
        <f>IF(IFERROR(INDEX(Registre!$N$2:$N$1999,IF($L$278=0,-1,$L$278))&amp;"","")="Non applicable","☒","☐")&amp;"  Non applicable"</f>
        <v/>
      </c>
      <c r="D294" s="52" t="n"/>
      <c r="E294" s="52" t="n"/>
      <c r="F294" s="50" t="n"/>
      <c r="G294" s="51">
        <f>IF(IFERROR(INDEX(Registre!$N$2:$N$1999,IF($L$278=0,-1,$L$278))&amp;"","")="Accepté","☒","☐")&amp;"  Accepté"</f>
        <v/>
      </c>
      <c r="H294" s="50" t="n"/>
      <c r="I294" s="51">
        <f>IF(IFERROR(INDEX(Registre!$N$2:$N$1999,IF($L$278=0,-1,$L$278))&amp;"","")="Rejeté","☒","☐")&amp;"  Rejeté"</f>
        <v/>
      </c>
      <c r="J294" s="50" t="n"/>
    </row>
    <row r="295" ht="30" customHeight="1">
      <c r="A295" s="80" t="inlineStr">
        <is>
          <t>APPROBATION</t>
        </is>
      </c>
      <c r="B295" s="56" t="n"/>
      <c r="C295" s="67" t="inlineStr">
        <is>
          <t>C3</t>
        </is>
      </c>
      <c r="D295" s="52" t="n"/>
      <c r="E295" s="52" t="n"/>
      <c r="F295" s="50" t="n"/>
      <c r="G295" s="67" t="inlineStr">
        <is>
          <t>C1</t>
        </is>
      </c>
      <c r="H295" s="56" t="n"/>
      <c r="I295" s="67" t="inlineStr">
        <is>
          <t>CA</t>
        </is>
      </c>
      <c r="J295" s="56" t="n"/>
    </row>
    <row r="296" ht="30" customHeight="1">
      <c r="A296" s="57" t="n"/>
      <c r="B296" s="58" t="n"/>
      <c r="C296" s="67" t="inlineStr">
        <is>
          <t>CST</t>
        </is>
      </c>
      <c r="D296" s="50" t="n"/>
      <c r="E296" s="67" t="inlineStr">
        <is>
          <t>QCI</t>
        </is>
      </c>
      <c r="F296" s="50" t="n"/>
      <c r="G296" s="57" t="n"/>
      <c r="H296" s="58" t="n"/>
      <c r="I296" s="57" t="n"/>
      <c r="J296" s="58" t="n"/>
    </row>
    <row r="297" ht="30" customHeight="1">
      <c r="A297" s="90" t="inlineStr">
        <is>
          <t>Nom</t>
        </is>
      </c>
      <c r="B297" s="50" t="n"/>
      <c r="C297" s="90" t="n"/>
      <c r="D297" s="50" t="n"/>
      <c r="E297" s="90" t="n"/>
      <c r="F297" s="50" t="n"/>
      <c r="G297" s="90" t="n"/>
      <c r="H297" s="50" t="n"/>
      <c r="I297" s="90" t="n"/>
      <c r="J297" s="50" t="n"/>
    </row>
    <row r="298" ht="30" customHeight="1">
      <c r="A298" s="90" t="inlineStr">
        <is>
          <t>Signature</t>
        </is>
      </c>
      <c r="B298" s="50" t="n"/>
      <c r="C298" s="90" t="n"/>
      <c r="D298" s="50" t="n"/>
      <c r="E298" s="90" t="n"/>
      <c r="F298" s="50" t="n"/>
      <c r="G298" s="90" t="n"/>
      <c r="H298" s="50" t="n"/>
      <c r="I298" s="90" t="n"/>
      <c r="J298" s="50" t="n"/>
    </row>
    <row r="299" ht="30" customHeight="1">
      <c r="A299" s="90" t="inlineStr">
        <is>
          <t>Date</t>
        </is>
      </c>
      <c r="B299" s="50" t="n"/>
      <c r="C299" s="90" t="n"/>
      <c r="D299" s="50" t="n"/>
      <c r="E299" s="90" t="n"/>
      <c r="F299" s="50" t="n"/>
      <c r="G299" s="90" t="n"/>
      <c r="H299" s="50" t="n"/>
      <c r="I299" s="90" t="n"/>
      <c r="J299" s="50" t="n"/>
    </row>
    <row r="300" ht="21.75" customHeight="1">
      <c r="A300" s="49" t="n"/>
      <c r="B300" s="56" t="n"/>
      <c r="C300" s="67">
        <f>Paramètres!$C$4</f>
        <v/>
      </c>
      <c r="D300" s="101" t="n"/>
      <c r="E300" s="101" t="n"/>
      <c r="F300" s="101" t="n"/>
      <c r="G300" s="101" t="n"/>
      <c r="H300" s="56" t="n"/>
      <c r="I300" s="55">
        <f>Paramètres!$D$4</f>
        <v/>
      </c>
      <c r="J300" s="50" t="n"/>
      <c r="L300" s="29" t="inlineStr">
        <is>
          <t>Calcul (ne pas modifier) – ligne registre :</t>
        </is>
      </c>
    </row>
    <row r="301" ht="21.75" customHeight="1">
      <c r="A301" s="60" t="n"/>
      <c r="B301" s="61" t="n"/>
      <c r="C301" s="60" t="n"/>
      <c r="H301" s="61" t="n"/>
      <c r="I301" s="55">
        <f>"Date: "&amp;Paramètres!$E$4</f>
        <v/>
      </c>
      <c r="J301" s="50" t="n"/>
      <c r="L301" s="30">
        <f>IFERROR(MATCH($H$307,Registre!$B$2:$B$1999,0),0)</f>
        <v/>
      </c>
    </row>
    <row r="302" ht="21.75" customHeight="1">
      <c r="A302" s="57" t="n"/>
      <c r="B302" s="58" t="n"/>
      <c r="C302" s="57" t="n"/>
      <c r="D302" s="102" t="n"/>
      <c r="E302" s="102" t="n"/>
      <c r="F302" s="102" t="n"/>
      <c r="G302" s="102" t="n"/>
      <c r="H302" s="58" t="n"/>
      <c r="I302" s="55" t="inlineStr">
        <is>
          <t>Page 1/1</t>
        </is>
      </c>
      <c r="J302" s="50" t="n"/>
      <c r="L302" s="30">
        <f>IFERROR(MATCH($H$307,'Données Piste'!$A$2:$A$501,0),0)</f>
        <v/>
      </c>
    </row>
    <row r="303" ht="27.95" customHeight="1">
      <c r="A303" s="67" t="inlineStr">
        <is>
          <t>PROCÈS VERBAL D’AMENAGEMENT DE LA PISTE DE TRAVAIL / PISTE DE SERVICE</t>
        </is>
      </c>
      <c r="B303" s="52" t="n"/>
      <c r="C303" s="52" t="n"/>
      <c r="D303" s="52" t="n"/>
      <c r="E303" s="52" t="n"/>
      <c r="F303" s="52" t="n"/>
      <c r="G303" s="52" t="n"/>
      <c r="H303" s="52" t="n"/>
      <c r="I303" s="52" t="n"/>
      <c r="J303" s="50" t="n"/>
      <c r="L303" s="32">
        <f>IF($H$307="","",IF($L$301=0,"⚠ RFI absent du Registre",IF(INDEX(Registre!$A$2:$A$1999,IF($L$301=0,-1,$L$301))&lt;&gt;"Piste de travail","⚠ Ce RFI est de type : "&amp;INDEX(Registre!$A$2:$A$1999,IF($L$301=0,-1,$L$301)),"")))</f>
        <v/>
      </c>
    </row>
    <row r="304" ht="27" customHeight="1">
      <c r="A304" s="90" t="inlineStr">
        <is>
          <t>Ouvrages</t>
        </is>
      </c>
      <c r="B304" s="50" t="n"/>
      <c r="C304" s="80">
        <f>IFERROR(INDEX(Registre!$E$2:$E$1999,IF($L$301=0,-1,$L$301))&amp;"","")</f>
        <v/>
      </c>
      <c r="D304" s="52" t="n"/>
      <c r="E304" s="52" t="n"/>
      <c r="F304" s="52" t="n"/>
      <c r="G304" s="52" t="n"/>
      <c r="H304" s="52" t="n"/>
      <c r="I304" s="52" t="n"/>
      <c r="J304" s="50" t="n"/>
    </row>
    <row r="305" ht="27" customHeight="1">
      <c r="A305" s="90" t="inlineStr">
        <is>
          <t>Plan nº</t>
        </is>
      </c>
      <c r="B305" s="50" t="n"/>
      <c r="C305" s="90">
        <f>IFERROR(INDEX(Registre!$F$2:$F$1999,IF($L$301=0,-1,$L$301))&amp;"","")</f>
        <v/>
      </c>
      <c r="D305" s="52" t="n"/>
      <c r="E305" s="52" t="n"/>
      <c r="F305" s="52" t="n"/>
      <c r="G305" s="52" t="n"/>
      <c r="H305" s="52" t="n"/>
      <c r="I305" s="52" t="n"/>
      <c r="J305" s="50" t="n"/>
      <c r="L305" s="31" t="inlineStr">
        <is>
          <t>◀ Choisissez le RFI dans la case « RFI nº » (liste déroulante)</t>
        </is>
      </c>
    </row>
    <row r="306" ht="27" customHeight="1">
      <c r="A306" s="90" t="inlineStr">
        <is>
          <t>Désignation</t>
        </is>
      </c>
      <c r="B306" s="50" t="n"/>
      <c r="C306" s="90">
        <f>IFERROR(INDEX(Registre!$G$2:$G$1999,IF($L$301=0,-1,$L$301))&amp;"","")</f>
        <v/>
      </c>
      <c r="D306" s="52" t="n"/>
      <c r="E306" s="52" t="n"/>
      <c r="F306" s="52" t="n"/>
      <c r="G306" s="52" t="n"/>
      <c r="H306" s="52" t="n"/>
      <c r="I306" s="52" t="n"/>
      <c r="J306" s="50" t="n"/>
    </row>
    <row r="307" ht="27" customHeight="1">
      <c r="A307" s="90" t="inlineStr">
        <is>
          <t>Rapport nº</t>
        </is>
      </c>
      <c r="B307" s="50" t="n"/>
      <c r="C307" s="90">
        <f>IFERROR(IF(INDEX(Registre!$C$2:$C$1999,IF($L$301=0,-1,$L$301))&amp;""&lt;&gt;"",INDEX(Registre!$C$2:$C$1999,IF($L$301=0,-1,$L$301))&amp;"",TEXT(COUNTIF(Registre!$A$2:INDEX(Registre!$A$2:$A$1999,IF($L$301=0,-1,$L$301)),INDEX(Registre!$A$2:$A$1999,IF($L$301=0,-1,$L$301))),"000")),"")</f>
        <v/>
      </c>
      <c r="D307" s="50" t="n"/>
      <c r="E307" s="91" t="inlineStr">
        <is>
          <t>RFI nº</t>
        </is>
      </c>
      <c r="F307" s="52" t="n"/>
      <c r="G307" s="50" t="n"/>
      <c r="H307" s="82">
        <f>IFERROR(INDEX('Impression groupée'!$B$4:$B$103,MATCH("Piste de travail|14",'Impression groupée'!$E$4:$E$103,0)),"")</f>
        <v/>
      </c>
      <c r="I307" s="52" t="n"/>
      <c r="J307" s="50" t="n"/>
    </row>
    <row r="308" ht="27" customHeight="1">
      <c r="A308" s="80">
        <f>"Tronçon n° : "&amp;IFERROR(INDEX(Registre!$H$2:$H$1999,IF($L$301=0,-1,$L$301))&amp;"","")&amp;"   du "&amp;IF(IFERROR(INDEX(Registre!$I$2:$I$1999,IF($L$301=0,-1,$L$301))&amp;"","")&lt;&gt;"","Joint N° "&amp;IFERROR(INDEX(Registre!$I$2:$I$1999,IF($L$301=0,-1,$L$301))&amp;"","")&amp;"  ","")&amp;"PK "&amp;IFERROR(INDEX(Registre!$K$2:$K$1999,IF($L$301=0,-1,$L$301))&amp;"","")&amp;IF(OR(IFERROR(INDEX(Registre!$L$2:$L$1999,IF($L$301=0,-1,$L$301))&amp;"","")&lt;&gt;"",IFERROR(INDEX(Registre!$J$2:$J$1999,IF($L$301=0,-1,$L$301))&amp;"","")&lt;&gt;""),"   au "&amp;IF(IFERROR(INDEX(Registre!$J$2:$J$1999,IF($L$301=0,-1,$L$301))&amp;"","")&lt;&gt;"","Joint N° "&amp;IFERROR(INDEX(Registre!$J$2:$J$1999,IF($L$301=0,-1,$L$301))&amp;"","")&amp;"  ","")&amp;IF(IFERROR(INDEX(Registre!$L$2:$L$1999,IF($L$301=0,-1,$L$301))&amp;"","")&lt;&gt;"","PK "&amp;IFERROR(INDEX(Registre!$L$2:$L$1999,IF($L$301=0,-1,$L$301))&amp;"",""),""),"")</f>
        <v/>
      </c>
      <c r="B308" s="52" t="n"/>
      <c r="C308" s="52" t="n"/>
      <c r="D308" s="52" t="n"/>
      <c r="E308" s="52" t="n"/>
      <c r="F308" s="52" t="n"/>
      <c r="G308" s="52" t="n"/>
      <c r="H308" s="50" t="n"/>
      <c r="I308" s="90">
        <f>IF(IFERROR(INDEX(Registre!$M$2:$M$1999,IF($L$301=0,-1,$L$301))&amp;"","")="","Long :","Long : "&amp;IFERROR(INDEX(Registre!$M$2:$M$1999,IF($L$301=0,-1,$L$301))&amp;"","")&amp;" ml")</f>
        <v/>
      </c>
      <c r="J308" s="50" t="n"/>
    </row>
    <row r="309" ht="21.75" customHeight="1">
      <c r="A309" s="90">
        <f>"Type de végétation :   "&amp;IF(IFERROR(INDEX('Données Piste'!$B$2:$B$501,IF($L$302=0,-1,$L$302))&amp;"","")="Zone dégagée","☒","☐")&amp;" Zone dégagée"&amp;"     "&amp;IF(IFERROR(INDEX('Données Piste'!$B$2:$B$501,IF($L$302=0,-1,$L$302))&amp;"","")="Cultivée","☒","☐")&amp;" Cultivée"&amp;"     "&amp;IF(IFERROR(INDEX('Données Piste'!$B$2:$B$501,IF($L$302=0,-1,$L$302))&amp;"","")="Désertique","☒","☐")&amp;" Désertique"&amp;"     "&amp;IF(IFERROR(INDEX('Données Piste'!$B$2:$B$501,IF($L$302=0,-1,$L$302))&amp;"","")="Marécageuses","☒","☐")&amp;" Marécageuses"&amp;"     "&amp;IF(IFERROR(INDEX('Données Piste'!$B$2:$B$501,IF($L$302=0,-1,$L$302))&amp;"","")="Bois","☒","☐")&amp;" Bois"&amp;"     "&amp;IF(IFERROR(INDEX('Données Piste'!$B$2:$B$501,IF($L$302=0,-1,$L$302))&amp;"","")="Autres","☒","☐")&amp;" Autres"</f>
        <v/>
      </c>
      <c r="B309" s="52" t="n"/>
      <c r="C309" s="52" t="n"/>
      <c r="D309" s="52" t="n"/>
      <c r="E309" s="52" t="n"/>
      <c r="F309" s="52" t="n"/>
      <c r="G309" s="52" t="n"/>
      <c r="H309" s="52" t="n"/>
      <c r="I309" s="52" t="n"/>
      <c r="J309" s="50" t="n"/>
    </row>
    <row r="310" ht="21.75" customHeight="1">
      <c r="A310" s="90">
        <f>"Nature de terrain :   "&amp;IF(IFERROR(INDEX('Données Piste'!$C$2:$C$501,IF($L$302=0,-1,$L$302))&amp;"","")="nature","☒","☐")&amp;" nature"&amp;"     "&amp;IF(IFERROR(INDEX('Données Piste'!$C$2:$C$501,IF($L$302=0,-1,$L$302))&amp;"","")="Relief","☒","☐")&amp;" Relief"&amp;"     "&amp;IF(IFERROR(INDEX('Données Piste'!$C$2:$C$501,IF($L$302=0,-1,$L$302))&amp;"","")="Terrain désertique","☒","☐")&amp;" Terrain désertique"&amp;"     "&amp;IF(IFERROR(INDEX('Données Piste'!$C$2:$C$501,IF($L$302=0,-1,$L$302))&amp;"","")="dunes de sable","☒","☐")&amp;" dunes de sable"</f>
        <v/>
      </c>
      <c r="B310" s="52" t="n"/>
      <c r="C310" s="52" t="n"/>
      <c r="D310" s="52" t="n"/>
      <c r="E310" s="52" t="n"/>
      <c r="F310" s="52" t="n"/>
      <c r="G310" s="52" t="n"/>
      <c r="H310" s="52" t="n"/>
      <c r="I310" s="52" t="n"/>
      <c r="J310" s="50" t="n"/>
    </row>
    <row r="311" ht="19.5" customHeight="1">
      <c r="A311" s="90" t="inlineStr">
        <is>
          <t>Certificat des matériaux utilisés</t>
        </is>
      </c>
      <c r="B311" s="52" t="n"/>
      <c r="C311" s="52" t="n"/>
      <c r="D311" s="52" t="n"/>
      <c r="E311" s="52" t="n"/>
      <c r="F311" s="50" t="n"/>
      <c r="G311" s="93">
        <f>IF(IFERROR(INDEX('Données Piste'!$D$2:$D$501,IF($L$302=0,-1,$L$302))&amp;"","")="Oui","☒","☐")&amp;" Oui"&amp;"       "&amp;IF(IFERROR(INDEX('Données Piste'!$D$2:$D$501,IF($L$302=0,-1,$L$302))&amp;"","")="Non","☒","☐")&amp;" Non"&amp;"       "&amp;IF(IFERROR(INDEX('Données Piste'!$D$2:$D$501,IF($L$302=0,-1,$L$302))&amp;"","")="NA","☒","☐")&amp;" NA"</f>
        <v/>
      </c>
      <c r="H311" s="52" t="n"/>
      <c r="I311" s="52" t="n"/>
      <c r="J311" s="50" t="n"/>
    </row>
    <row r="312" ht="19.5" customHeight="1">
      <c r="A312" s="90" t="inlineStr">
        <is>
          <t>Compactage selon spec projet</t>
        </is>
      </c>
      <c r="B312" s="52" t="n"/>
      <c r="C312" s="52" t="n"/>
      <c r="D312" s="52" t="n"/>
      <c r="E312" s="52" t="n"/>
      <c r="F312" s="50" t="n"/>
      <c r="G312" s="93">
        <f>IF(IFERROR(INDEX('Données Piste'!$E$2:$E$501,IF($L$302=0,-1,$L$302))&amp;"","")="Oui","☒","☐")&amp;" Oui"&amp;"       "&amp;IF(IFERROR(INDEX('Données Piste'!$E$2:$E$501,IF($L$302=0,-1,$L$302))&amp;"","")="Non","☒","☐")&amp;" Non"&amp;"       "&amp;IF(IFERROR(INDEX('Données Piste'!$E$2:$E$501,IF($L$302=0,-1,$L$302))&amp;"","")="NA","☒","☐")&amp;" NA"</f>
        <v/>
      </c>
      <c r="H312" s="52" t="n"/>
      <c r="I312" s="52" t="n"/>
      <c r="J312" s="50" t="n"/>
    </row>
    <row r="313" ht="19.5" customHeight="1">
      <c r="A313" s="90" t="inlineStr">
        <is>
          <t>Marquage et repérage de la limite de la piste</t>
        </is>
      </c>
      <c r="B313" s="52" t="n"/>
      <c r="C313" s="52" t="n"/>
      <c r="D313" s="52" t="n"/>
      <c r="E313" s="52" t="n"/>
      <c r="F313" s="50" t="n"/>
      <c r="G313" s="93">
        <f>IF(IFERROR(INDEX('Données Piste'!$F$2:$F$501,IF($L$302=0,-1,$L$302))&amp;"","")="C","☒","☐")&amp;" C"&amp;"       "&amp;IF(IFERROR(INDEX('Données Piste'!$F$2:$F$501,IF($L$302=0,-1,$L$302))&amp;"","")="NC","☒","☐")&amp;" NC"</f>
        <v/>
      </c>
      <c r="H313" s="52" t="n"/>
      <c r="I313" s="52" t="n"/>
      <c r="J313" s="50" t="n"/>
    </row>
    <row r="314" ht="19.5" customHeight="1">
      <c r="A314" s="90" t="inlineStr">
        <is>
          <t>Largeur de la piste</t>
        </is>
      </c>
      <c r="B314" s="52" t="n"/>
      <c r="C314" s="52" t="n"/>
      <c r="D314" s="52" t="n"/>
      <c r="E314" s="52" t="n"/>
      <c r="F314" s="50" t="n"/>
      <c r="G314" s="93">
        <f>IF(IFERROR(INDEX('Données Piste'!$G$2:$G$501,IF($L$302=0,-1,$L$302))&amp;"","")="C","☒","☐")&amp;" C"&amp;"       "&amp;IF(IFERROR(INDEX('Données Piste'!$G$2:$G$501,IF($L$302=0,-1,$L$302))&amp;"","")="NC","☒","☐")&amp;" NC"</f>
        <v/>
      </c>
      <c r="H314" s="52" t="n"/>
      <c r="I314" s="52" t="n"/>
      <c r="J314" s="50" t="n"/>
    </row>
    <row r="315" ht="19.5" customHeight="1">
      <c r="A315" s="90" t="inlineStr">
        <is>
          <t>Localisation et Protection des Installations Existantes</t>
        </is>
      </c>
      <c r="B315" s="52" t="n"/>
      <c r="C315" s="52" t="n"/>
      <c r="D315" s="52" t="n"/>
      <c r="E315" s="52" t="n"/>
      <c r="F315" s="50" t="n"/>
      <c r="G315" s="93">
        <f>IF(IFERROR(INDEX('Données Piste'!$H$2:$H$501,IF($L$302=0,-1,$L$302))&amp;"","")="C","☒","☐")&amp;" C"&amp;"       "&amp;IF(IFERROR(INDEX('Données Piste'!$H$2:$H$501,IF($L$302=0,-1,$L$302))&amp;"","")="NC","☒","☐")&amp;" NC"&amp;"       "&amp;IF(IFERROR(INDEX('Données Piste'!$H$2:$H$501,IF($L$302=0,-1,$L$302))&amp;"","")="NA","☒","☐")&amp;" NA"</f>
        <v/>
      </c>
      <c r="H315" s="52" t="n"/>
      <c r="I315" s="52" t="n"/>
      <c r="J315" s="50" t="n"/>
    </row>
    <row r="316" ht="409.6" customHeight="1">
      <c r="A316" s="94">
        <f>"Remarques : "&amp;IFERROR(INDEX(Registre!$O$2:$O$1999,IF($L$301=0,-1,$L$301))&amp;"","")</f>
        <v/>
      </c>
      <c r="B316" s="52" t="n"/>
      <c r="C316" s="52" t="n"/>
      <c r="D316" s="52" t="n"/>
      <c r="E316" s="52" t="n"/>
      <c r="F316" s="52" t="n"/>
      <c r="G316" s="52" t="n"/>
      <c r="H316" s="52" t="n"/>
      <c r="I316" s="52" t="n"/>
      <c r="J316" s="50" t="n"/>
    </row>
    <row r="317" ht="30" customHeight="1">
      <c r="A317" s="53" t="inlineStr">
        <is>
          <t>Conclusion de l’inspection</t>
        </is>
      </c>
      <c r="B317" s="50" t="n"/>
      <c r="C317" s="51">
        <f>IF(IFERROR(INDEX(Registre!$N$2:$N$1999,IF($L$301=0,-1,$L$301))&amp;"","")="Non applicable","☒","☐")&amp;"  Non applicable"</f>
        <v/>
      </c>
      <c r="D317" s="52" t="n"/>
      <c r="E317" s="52" t="n"/>
      <c r="F317" s="50" t="n"/>
      <c r="G317" s="51">
        <f>IF(IFERROR(INDEX(Registre!$N$2:$N$1999,IF($L$301=0,-1,$L$301))&amp;"","")="Accepté","☒","☐")&amp;"  Accepté"</f>
        <v/>
      </c>
      <c r="H317" s="50" t="n"/>
      <c r="I317" s="51">
        <f>IF(IFERROR(INDEX(Registre!$N$2:$N$1999,IF($L$301=0,-1,$L$301))&amp;"","")="Rejeté","☒","☐")&amp;"  Rejeté"</f>
        <v/>
      </c>
      <c r="J317" s="50" t="n"/>
    </row>
    <row r="318" ht="30" customHeight="1">
      <c r="A318" s="80" t="inlineStr">
        <is>
          <t>APPROBATION</t>
        </is>
      </c>
      <c r="B318" s="56" t="n"/>
      <c r="C318" s="67" t="inlineStr">
        <is>
          <t>C3</t>
        </is>
      </c>
      <c r="D318" s="52" t="n"/>
      <c r="E318" s="52" t="n"/>
      <c r="F318" s="50" t="n"/>
      <c r="G318" s="67" t="inlineStr">
        <is>
          <t>C1</t>
        </is>
      </c>
      <c r="H318" s="56" t="n"/>
      <c r="I318" s="67" t="inlineStr">
        <is>
          <t>CA</t>
        </is>
      </c>
      <c r="J318" s="56" t="n"/>
    </row>
    <row r="319" ht="30" customHeight="1">
      <c r="A319" s="57" t="n"/>
      <c r="B319" s="58" t="n"/>
      <c r="C319" s="67" t="inlineStr">
        <is>
          <t>CST</t>
        </is>
      </c>
      <c r="D319" s="50" t="n"/>
      <c r="E319" s="67" t="inlineStr">
        <is>
          <t>QCI</t>
        </is>
      </c>
      <c r="F319" s="50" t="n"/>
      <c r="G319" s="57" t="n"/>
      <c r="H319" s="58" t="n"/>
      <c r="I319" s="57" t="n"/>
      <c r="J319" s="58" t="n"/>
    </row>
    <row r="320" ht="30" customHeight="1">
      <c r="A320" s="90" t="inlineStr">
        <is>
          <t>Nom</t>
        </is>
      </c>
      <c r="B320" s="50" t="n"/>
      <c r="C320" s="90" t="n"/>
      <c r="D320" s="50" t="n"/>
      <c r="E320" s="90" t="n"/>
      <c r="F320" s="50" t="n"/>
      <c r="G320" s="90" t="n"/>
      <c r="H320" s="50" t="n"/>
      <c r="I320" s="90" t="n"/>
      <c r="J320" s="50" t="n"/>
    </row>
    <row r="321" ht="30" customHeight="1">
      <c r="A321" s="90" t="inlineStr">
        <is>
          <t>Signature</t>
        </is>
      </c>
      <c r="B321" s="50" t="n"/>
      <c r="C321" s="90" t="n"/>
      <c r="D321" s="50" t="n"/>
      <c r="E321" s="90" t="n"/>
      <c r="F321" s="50" t="n"/>
      <c r="G321" s="90" t="n"/>
      <c r="H321" s="50" t="n"/>
      <c r="I321" s="90" t="n"/>
      <c r="J321" s="50" t="n"/>
    </row>
    <row r="322" ht="30" customHeight="1">
      <c r="A322" s="90" t="inlineStr">
        <is>
          <t>Date</t>
        </is>
      </c>
      <c r="B322" s="50" t="n"/>
      <c r="C322" s="90" t="n"/>
      <c r="D322" s="50" t="n"/>
      <c r="E322" s="90" t="n"/>
      <c r="F322" s="50" t="n"/>
      <c r="G322" s="90" t="n"/>
      <c r="H322" s="50" t="n"/>
      <c r="I322" s="90" t="n"/>
      <c r="J322" s="50" t="n"/>
    </row>
    <row r="323" ht="21.75" customHeight="1">
      <c r="A323" s="49" t="n"/>
      <c r="B323" s="56" t="n"/>
      <c r="C323" s="67">
        <f>Paramètres!$C$4</f>
        <v/>
      </c>
      <c r="D323" s="101" t="n"/>
      <c r="E323" s="101" t="n"/>
      <c r="F323" s="101" t="n"/>
      <c r="G323" s="101" t="n"/>
      <c r="H323" s="56" t="n"/>
      <c r="I323" s="55">
        <f>Paramètres!$D$4</f>
        <v/>
      </c>
      <c r="J323" s="50" t="n"/>
      <c r="L323" s="29" t="inlineStr">
        <is>
          <t>Calcul (ne pas modifier) – ligne registre :</t>
        </is>
      </c>
    </row>
    <row r="324" ht="21.75" customHeight="1">
      <c r="A324" s="60" t="n"/>
      <c r="B324" s="61" t="n"/>
      <c r="C324" s="60" t="n"/>
      <c r="H324" s="61" t="n"/>
      <c r="I324" s="55">
        <f>"Date: "&amp;Paramètres!$E$4</f>
        <v/>
      </c>
      <c r="J324" s="50" t="n"/>
      <c r="L324" s="30">
        <f>IFERROR(MATCH($H$330,Registre!$B$2:$B$1999,0),0)</f>
        <v/>
      </c>
    </row>
    <row r="325" ht="21.75" customHeight="1">
      <c r="A325" s="57" t="n"/>
      <c r="B325" s="58" t="n"/>
      <c r="C325" s="57" t="n"/>
      <c r="D325" s="102" t="n"/>
      <c r="E325" s="102" t="n"/>
      <c r="F325" s="102" t="n"/>
      <c r="G325" s="102" t="n"/>
      <c r="H325" s="58" t="n"/>
      <c r="I325" s="55" t="inlineStr">
        <is>
          <t>Page 1/1</t>
        </is>
      </c>
      <c r="J325" s="50" t="n"/>
      <c r="L325" s="30">
        <f>IFERROR(MATCH($H$330,'Données Piste'!$A$2:$A$501,0),0)</f>
        <v/>
      </c>
    </row>
    <row r="326" ht="27.95" customHeight="1">
      <c r="A326" s="67" t="inlineStr">
        <is>
          <t>PROCÈS VERBAL D’AMENAGEMENT DE LA PISTE DE TRAVAIL / PISTE DE SERVICE</t>
        </is>
      </c>
      <c r="B326" s="52" t="n"/>
      <c r="C326" s="52" t="n"/>
      <c r="D326" s="52" t="n"/>
      <c r="E326" s="52" t="n"/>
      <c r="F326" s="52" t="n"/>
      <c r="G326" s="52" t="n"/>
      <c r="H326" s="52" t="n"/>
      <c r="I326" s="52" t="n"/>
      <c r="J326" s="50" t="n"/>
      <c r="L326" s="32">
        <f>IF($H$330="","",IF($L$324=0,"⚠ RFI absent du Registre",IF(INDEX(Registre!$A$2:$A$1999,IF($L$324=0,-1,$L$324))&lt;&gt;"Piste de travail","⚠ Ce RFI est de type : "&amp;INDEX(Registre!$A$2:$A$1999,IF($L$324=0,-1,$L$324)),"")))</f>
        <v/>
      </c>
    </row>
    <row r="327" ht="27" customHeight="1">
      <c r="A327" s="90" t="inlineStr">
        <is>
          <t>Ouvrages</t>
        </is>
      </c>
      <c r="B327" s="50" t="n"/>
      <c r="C327" s="80">
        <f>IFERROR(INDEX(Registre!$E$2:$E$1999,IF($L$324=0,-1,$L$324))&amp;"","")</f>
        <v/>
      </c>
      <c r="D327" s="52" t="n"/>
      <c r="E327" s="52" t="n"/>
      <c r="F327" s="52" t="n"/>
      <c r="G327" s="52" t="n"/>
      <c r="H327" s="52" t="n"/>
      <c r="I327" s="52" t="n"/>
      <c r="J327" s="50" t="n"/>
    </row>
    <row r="328" ht="27" customHeight="1">
      <c r="A328" s="90" t="inlineStr">
        <is>
          <t>Plan nº</t>
        </is>
      </c>
      <c r="B328" s="50" t="n"/>
      <c r="C328" s="90">
        <f>IFERROR(INDEX(Registre!$F$2:$F$1999,IF($L$324=0,-1,$L$324))&amp;"","")</f>
        <v/>
      </c>
      <c r="D328" s="52" t="n"/>
      <c r="E328" s="52" t="n"/>
      <c r="F328" s="52" t="n"/>
      <c r="G328" s="52" t="n"/>
      <c r="H328" s="52" t="n"/>
      <c r="I328" s="52" t="n"/>
      <c r="J328" s="50" t="n"/>
      <c r="L328" s="31" t="inlineStr">
        <is>
          <t>◀ Choisissez le RFI dans la case « RFI nº » (liste déroulante)</t>
        </is>
      </c>
    </row>
    <row r="329" ht="27" customHeight="1">
      <c r="A329" s="90" t="inlineStr">
        <is>
          <t>Désignation</t>
        </is>
      </c>
      <c r="B329" s="50" t="n"/>
      <c r="C329" s="90">
        <f>IFERROR(INDEX(Registre!$G$2:$G$1999,IF($L$324=0,-1,$L$324))&amp;"","")</f>
        <v/>
      </c>
      <c r="D329" s="52" t="n"/>
      <c r="E329" s="52" t="n"/>
      <c r="F329" s="52" t="n"/>
      <c r="G329" s="52" t="n"/>
      <c r="H329" s="52" t="n"/>
      <c r="I329" s="52" t="n"/>
      <c r="J329" s="50" t="n"/>
    </row>
    <row r="330" ht="27" customHeight="1">
      <c r="A330" s="90" t="inlineStr">
        <is>
          <t>Rapport nº</t>
        </is>
      </c>
      <c r="B330" s="50" t="n"/>
      <c r="C330" s="90">
        <f>IFERROR(IF(INDEX(Registre!$C$2:$C$1999,IF($L$324=0,-1,$L$324))&amp;""&lt;&gt;"",INDEX(Registre!$C$2:$C$1999,IF($L$324=0,-1,$L$324))&amp;"",TEXT(COUNTIF(Registre!$A$2:INDEX(Registre!$A$2:$A$1999,IF($L$324=0,-1,$L$324)),INDEX(Registre!$A$2:$A$1999,IF($L$324=0,-1,$L$324))),"000")),"")</f>
        <v/>
      </c>
      <c r="D330" s="50" t="n"/>
      <c r="E330" s="91" t="inlineStr">
        <is>
          <t>RFI nº</t>
        </is>
      </c>
      <c r="F330" s="52" t="n"/>
      <c r="G330" s="50" t="n"/>
      <c r="H330" s="82">
        <f>IFERROR(INDEX('Impression groupée'!$B$4:$B$103,MATCH("Piste de travail|15",'Impression groupée'!$E$4:$E$103,0)),"")</f>
        <v/>
      </c>
      <c r="I330" s="52" t="n"/>
      <c r="J330" s="50" t="n"/>
    </row>
    <row r="331" ht="27" customHeight="1">
      <c r="A331" s="80">
        <f>"Tronçon n° : "&amp;IFERROR(INDEX(Registre!$H$2:$H$1999,IF($L$324=0,-1,$L$324))&amp;"","")&amp;"   du "&amp;IF(IFERROR(INDEX(Registre!$I$2:$I$1999,IF($L$324=0,-1,$L$324))&amp;"","")&lt;&gt;"","Joint N° "&amp;IFERROR(INDEX(Registre!$I$2:$I$1999,IF($L$324=0,-1,$L$324))&amp;"","")&amp;"  ","")&amp;"PK "&amp;IFERROR(INDEX(Registre!$K$2:$K$1999,IF($L$324=0,-1,$L$324))&amp;"","")&amp;IF(OR(IFERROR(INDEX(Registre!$L$2:$L$1999,IF($L$324=0,-1,$L$324))&amp;"","")&lt;&gt;"",IFERROR(INDEX(Registre!$J$2:$J$1999,IF($L$324=0,-1,$L$324))&amp;"","")&lt;&gt;""),"   au "&amp;IF(IFERROR(INDEX(Registre!$J$2:$J$1999,IF($L$324=0,-1,$L$324))&amp;"","")&lt;&gt;"","Joint N° "&amp;IFERROR(INDEX(Registre!$J$2:$J$1999,IF($L$324=0,-1,$L$324))&amp;"","")&amp;"  ","")&amp;IF(IFERROR(INDEX(Registre!$L$2:$L$1999,IF($L$324=0,-1,$L$324))&amp;"","")&lt;&gt;"","PK "&amp;IFERROR(INDEX(Registre!$L$2:$L$1999,IF($L$324=0,-1,$L$324))&amp;"",""),""),"")</f>
        <v/>
      </c>
      <c r="B331" s="52" t="n"/>
      <c r="C331" s="52" t="n"/>
      <c r="D331" s="52" t="n"/>
      <c r="E331" s="52" t="n"/>
      <c r="F331" s="52" t="n"/>
      <c r="G331" s="52" t="n"/>
      <c r="H331" s="50" t="n"/>
      <c r="I331" s="90">
        <f>IF(IFERROR(INDEX(Registre!$M$2:$M$1999,IF($L$324=0,-1,$L$324))&amp;"","")="","Long :","Long : "&amp;IFERROR(INDEX(Registre!$M$2:$M$1999,IF($L$324=0,-1,$L$324))&amp;"","")&amp;" ml")</f>
        <v/>
      </c>
      <c r="J331" s="50" t="n"/>
    </row>
    <row r="332" ht="21.75" customHeight="1">
      <c r="A332" s="90">
        <f>"Type de végétation :   "&amp;IF(IFERROR(INDEX('Données Piste'!$B$2:$B$501,IF($L$325=0,-1,$L$325))&amp;"","")="Zone dégagée","☒","☐")&amp;" Zone dégagée"&amp;"     "&amp;IF(IFERROR(INDEX('Données Piste'!$B$2:$B$501,IF($L$325=0,-1,$L$325))&amp;"","")="Cultivée","☒","☐")&amp;" Cultivée"&amp;"     "&amp;IF(IFERROR(INDEX('Données Piste'!$B$2:$B$501,IF($L$325=0,-1,$L$325))&amp;"","")="Désertique","☒","☐")&amp;" Désertique"&amp;"     "&amp;IF(IFERROR(INDEX('Données Piste'!$B$2:$B$501,IF($L$325=0,-1,$L$325))&amp;"","")="Marécageuses","☒","☐")&amp;" Marécageuses"&amp;"     "&amp;IF(IFERROR(INDEX('Données Piste'!$B$2:$B$501,IF($L$325=0,-1,$L$325))&amp;"","")="Bois","☒","☐")&amp;" Bois"&amp;"     "&amp;IF(IFERROR(INDEX('Données Piste'!$B$2:$B$501,IF($L$325=0,-1,$L$325))&amp;"","")="Autres","☒","☐")&amp;" Autres"</f>
        <v/>
      </c>
      <c r="B332" s="52" t="n"/>
      <c r="C332" s="52" t="n"/>
      <c r="D332" s="52" t="n"/>
      <c r="E332" s="52" t="n"/>
      <c r="F332" s="52" t="n"/>
      <c r="G332" s="52" t="n"/>
      <c r="H332" s="52" t="n"/>
      <c r="I332" s="52" t="n"/>
      <c r="J332" s="50" t="n"/>
    </row>
    <row r="333" ht="21.75" customHeight="1">
      <c r="A333" s="90">
        <f>"Nature de terrain :   "&amp;IF(IFERROR(INDEX('Données Piste'!$C$2:$C$501,IF($L$325=0,-1,$L$325))&amp;"","")="nature","☒","☐")&amp;" nature"&amp;"     "&amp;IF(IFERROR(INDEX('Données Piste'!$C$2:$C$501,IF($L$325=0,-1,$L$325))&amp;"","")="Relief","☒","☐")&amp;" Relief"&amp;"     "&amp;IF(IFERROR(INDEX('Données Piste'!$C$2:$C$501,IF($L$325=0,-1,$L$325))&amp;"","")="Terrain désertique","☒","☐")&amp;" Terrain désertique"&amp;"     "&amp;IF(IFERROR(INDEX('Données Piste'!$C$2:$C$501,IF($L$325=0,-1,$L$325))&amp;"","")="dunes de sable","☒","☐")&amp;" dunes de sable"</f>
        <v/>
      </c>
      <c r="B333" s="52" t="n"/>
      <c r="C333" s="52" t="n"/>
      <c r="D333" s="52" t="n"/>
      <c r="E333" s="52" t="n"/>
      <c r="F333" s="52" t="n"/>
      <c r="G333" s="52" t="n"/>
      <c r="H333" s="52" t="n"/>
      <c r="I333" s="52" t="n"/>
      <c r="J333" s="50" t="n"/>
    </row>
    <row r="334" ht="19.5" customHeight="1">
      <c r="A334" s="90" t="inlineStr">
        <is>
          <t>Certificat des matériaux utilisés</t>
        </is>
      </c>
      <c r="B334" s="52" t="n"/>
      <c r="C334" s="52" t="n"/>
      <c r="D334" s="52" t="n"/>
      <c r="E334" s="52" t="n"/>
      <c r="F334" s="50" t="n"/>
      <c r="G334" s="93">
        <f>IF(IFERROR(INDEX('Données Piste'!$D$2:$D$501,IF($L$325=0,-1,$L$325))&amp;"","")="Oui","☒","☐")&amp;" Oui"&amp;"       "&amp;IF(IFERROR(INDEX('Données Piste'!$D$2:$D$501,IF($L$325=0,-1,$L$325))&amp;"","")="Non","☒","☐")&amp;" Non"&amp;"       "&amp;IF(IFERROR(INDEX('Données Piste'!$D$2:$D$501,IF($L$325=0,-1,$L$325))&amp;"","")="NA","☒","☐")&amp;" NA"</f>
        <v/>
      </c>
      <c r="H334" s="52" t="n"/>
      <c r="I334" s="52" t="n"/>
      <c r="J334" s="50" t="n"/>
    </row>
    <row r="335" ht="19.5" customHeight="1">
      <c r="A335" s="90" t="inlineStr">
        <is>
          <t>Compactage selon spec projet</t>
        </is>
      </c>
      <c r="B335" s="52" t="n"/>
      <c r="C335" s="52" t="n"/>
      <c r="D335" s="52" t="n"/>
      <c r="E335" s="52" t="n"/>
      <c r="F335" s="50" t="n"/>
      <c r="G335" s="93">
        <f>IF(IFERROR(INDEX('Données Piste'!$E$2:$E$501,IF($L$325=0,-1,$L$325))&amp;"","")="Oui","☒","☐")&amp;" Oui"&amp;"       "&amp;IF(IFERROR(INDEX('Données Piste'!$E$2:$E$501,IF($L$325=0,-1,$L$325))&amp;"","")="Non","☒","☐")&amp;" Non"&amp;"       "&amp;IF(IFERROR(INDEX('Données Piste'!$E$2:$E$501,IF($L$325=0,-1,$L$325))&amp;"","")="NA","☒","☐")&amp;" NA"</f>
        <v/>
      </c>
      <c r="H335" s="52" t="n"/>
      <c r="I335" s="52" t="n"/>
      <c r="J335" s="50" t="n"/>
    </row>
    <row r="336" ht="19.5" customHeight="1">
      <c r="A336" s="90" t="inlineStr">
        <is>
          <t>Marquage et repérage de la limite de la piste</t>
        </is>
      </c>
      <c r="B336" s="52" t="n"/>
      <c r="C336" s="52" t="n"/>
      <c r="D336" s="52" t="n"/>
      <c r="E336" s="52" t="n"/>
      <c r="F336" s="50" t="n"/>
      <c r="G336" s="93">
        <f>IF(IFERROR(INDEX('Données Piste'!$F$2:$F$501,IF($L$325=0,-1,$L$325))&amp;"","")="C","☒","☐")&amp;" C"&amp;"       "&amp;IF(IFERROR(INDEX('Données Piste'!$F$2:$F$501,IF($L$325=0,-1,$L$325))&amp;"","")="NC","☒","☐")&amp;" NC"</f>
        <v/>
      </c>
      <c r="H336" s="52" t="n"/>
      <c r="I336" s="52" t="n"/>
      <c r="J336" s="50" t="n"/>
    </row>
    <row r="337" ht="19.5" customHeight="1">
      <c r="A337" s="90" t="inlineStr">
        <is>
          <t>Largeur de la piste</t>
        </is>
      </c>
      <c r="B337" s="52" t="n"/>
      <c r="C337" s="52" t="n"/>
      <c r="D337" s="52" t="n"/>
      <c r="E337" s="52" t="n"/>
      <c r="F337" s="50" t="n"/>
      <c r="G337" s="93">
        <f>IF(IFERROR(INDEX('Données Piste'!$G$2:$G$501,IF($L$325=0,-1,$L$325))&amp;"","")="C","☒","☐")&amp;" C"&amp;"       "&amp;IF(IFERROR(INDEX('Données Piste'!$G$2:$G$501,IF($L$325=0,-1,$L$325))&amp;"","")="NC","☒","☐")&amp;" NC"</f>
        <v/>
      </c>
      <c r="H337" s="52" t="n"/>
      <c r="I337" s="52" t="n"/>
      <c r="J337" s="50" t="n"/>
    </row>
    <row r="338" ht="19.5" customHeight="1">
      <c r="A338" s="90" t="inlineStr">
        <is>
          <t>Localisation et Protection des Installations Existantes</t>
        </is>
      </c>
      <c r="B338" s="52" t="n"/>
      <c r="C338" s="52" t="n"/>
      <c r="D338" s="52" t="n"/>
      <c r="E338" s="52" t="n"/>
      <c r="F338" s="50" t="n"/>
      <c r="G338" s="93">
        <f>IF(IFERROR(INDEX('Données Piste'!$H$2:$H$501,IF($L$325=0,-1,$L$325))&amp;"","")="C","☒","☐")&amp;" C"&amp;"       "&amp;IF(IFERROR(INDEX('Données Piste'!$H$2:$H$501,IF($L$325=0,-1,$L$325))&amp;"","")="NC","☒","☐")&amp;" NC"&amp;"       "&amp;IF(IFERROR(INDEX('Données Piste'!$H$2:$H$501,IF($L$325=0,-1,$L$325))&amp;"","")="NA","☒","☐")&amp;" NA"</f>
        <v/>
      </c>
      <c r="H338" s="52" t="n"/>
      <c r="I338" s="52" t="n"/>
      <c r="J338" s="50" t="n"/>
    </row>
    <row r="339" ht="409.6" customHeight="1">
      <c r="A339" s="94">
        <f>"Remarques : "&amp;IFERROR(INDEX(Registre!$O$2:$O$1999,IF($L$324=0,-1,$L$324))&amp;"","")</f>
        <v/>
      </c>
      <c r="B339" s="52" t="n"/>
      <c r="C339" s="52" t="n"/>
      <c r="D339" s="52" t="n"/>
      <c r="E339" s="52" t="n"/>
      <c r="F339" s="52" t="n"/>
      <c r="G339" s="52" t="n"/>
      <c r="H339" s="52" t="n"/>
      <c r="I339" s="52" t="n"/>
      <c r="J339" s="50" t="n"/>
    </row>
    <row r="340" ht="30" customHeight="1">
      <c r="A340" s="53" t="inlineStr">
        <is>
          <t>Conclusion de l’inspection</t>
        </is>
      </c>
      <c r="B340" s="50" t="n"/>
      <c r="C340" s="51">
        <f>IF(IFERROR(INDEX(Registre!$N$2:$N$1999,IF($L$324=0,-1,$L$324))&amp;"","")="Non applicable","☒","☐")&amp;"  Non applicable"</f>
        <v/>
      </c>
      <c r="D340" s="52" t="n"/>
      <c r="E340" s="52" t="n"/>
      <c r="F340" s="50" t="n"/>
      <c r="G340" s="51">
        <f>IF(IFERROR(INDEX(Registre!$N$2:$N$1999,IF($L$324=0,-1,$L$324))&amp;"","")="Accepté","☒","☐")&amp;"  Accepté"</f>
        <v/>
      </c>
      <c r="H340" s="50" t="n"/>
      <c r="I340" s="51">
        <f>IF(IFERROR(INDEX(Registre!$N$2:$N$1999,IF($L$324=0,-1,$L$324))&amp;"","")="Rejeté","☒","☐")&amp;"  Rejeté"</f>
        <v/>
      </c>
      <c r="J340" s="50" t="n"/>
    </row>
    <row r="341" ht="30" customHeight="1">
      <c r="A341" s="80" t="inlineStr">
        <is>
          <t>APPROBATION</t>
        </is>
      </c>
      <c r="B341" s="56" t="n"/>
      <c r="C341" s="67" t="inlineStr">
        <is>
          <t>C3</t>
        </is>
      </c>
      <c r="D341" s="52" t="n"/>
      <c r="E341" s="52" t="n"/>
      <c r="F341" s="50" t="n"/>
      <c r="G341" s="67" t="inlineStr">
        <is>
          <t>C1</t>
        </is>
      </c>
      <c r="H341" s="56" t="n"/>
      <c r="I341" s="67" t="inlineStr">
        <is>
          <t>CA</t>
        </is>
      </c>
      <c r="J341" s="56" t="n"/>
    </row>
    <row r="342" ht="30" customHeight="1">
      <c r="A342" s="57" t="n"/>
      <c r="B342" s="58" t="n"/>
      <c r="C342" s="67" t="inlineStr">
        <is>
          <t>CST</t>
        </is>
      </c>
      <c r="D342" s="50" t="n"/>
      <c r="E342" s="67" t="inlineStr">
        <is>
          <t>QCI</t>
        </is>
      </c>
      <c r="F342" s="50" t="n"/>
      <c r="G342" s="57" t="n"/>
      <c r="H342" s="58" t="n"/>
      <c r="I342" s="57" t="n"/>
      <c r="J342" s="58" t="n"/>
    </row>
    <row r="343" ht="30" customHeight="1">
      <c r="A343" s="90" t="inlineStr">
        <is>
          <t>Nom</t>
        </is>
      </c>
      <c r="B343" s="50" t="n"/>
      <c r="C343" s="90" t="n"/>
      <c r="D343" s="50" t="n"/>
      <c r="E343" s="90" t="n"/>
      <c r="F343" s="50" t="n"/>
      <c r="G343" s="90" t="n"/>
      <c r="H343" s="50" t="n"/>
      <c r="I343" s="90" t="n"/>
      <c r="J343" s="50" t="n"/>
    </row>
    <row r="344" ht="30" customHeight="1">
      <c r="A344" s="90" t="inlineStr">
        <is>
          <t>Signature</t>
        </is>
      </c>
      <c r="B344" s="50" t="n"/>
      <c r="C344" s="90" t="n"/>
      <c r="D344" s="50" t="n"/>
      <c r="E344" s="90" t="n"/>
      <c r="F344" s="50" t="n"/>
      <c r="G344" s="90" t="n"/>
      <c r="H344" s="50" t="n"/>
      <c r="I344" s="90" t="n"/>
      <c r="J344" s="50" t="n"/>
    </row>
    <row r="345" ht="30" customHeight="1">
      <c r="A345" s="90" t="inlineStr">
        <is>
          <t>Date</t>
        </is>
      </c>
      <c r="B345" s="50" t="n"/>
      <c r="C345" s="90" t="n"/>
      <c r="D345" s="50" t="n"/>
      <c r="E345" s="90" t="n"/>
      <c r="F345" s="50" t="n"/>
      <c r="G345" s="90" t="n"/>
      <c r="H345" s="50" t="n"/>
      <c r="I345" s="90" t="n"/>
      <c r="J345" s="50" t="n"/>
    </row>
    <row r="346" ht="21.75" customHeight="1">
      <c r="A346" s="49" t="n"/>
      <c r="B346" s="56" t="n"/>
      <c r="C346" s="67">
        <f>Paramètres!$C$4</f>
        <v/>
      </c>
      <c r="D346" s="101" t="n"/>
      <c r="E346" s="101" t="n"/>
      <c r="F346" s="101" t="n"/>
      <c r="G346" s="101" t="n"/>
      <c r="H346" s="56" t="n"/>
      <c r="I346" s="55">
        <f>Paramètres!$D$4</f>
        <v/>
      </c>
      <c r="J346" s="50" t="n"/>
      <c r="L346" s="29" t="inlineStr">
        <is>
          <t>Calcul (ne pas modifier) – ligne registre :</t>
        </is>
      </c>
    </row>
    <row r="347" ht="21.75" customHeight="1">
      <c r="A347" s="60" t="n"/>
      <c r="B347" s="61" t="n"/>
      <c r="C347" s="60" t="n"/>
      <c r="H347" s="61" t="n"/>
      <c r="I347" s="55">
        <f>"Date: "&amp;Paramètres!$E$4</f>
        <v/>
      </c>
      <c r="J347" s="50" t="n"/>
      <c r="L347" s="30">
        <f>IFERROR(MATCH($H$353,Registre!$B$2:$B$1999,0),0)</f>
        <v/>
      </c>
    </row>
    <row r="348" ht="21.75" customHeight="1">
      <c r="A348" s="57" t="n"/>
      <c r="B348" s="58" t="n"/>
      <c r="C348" s="57" t="n"/>
      <c r="D348" s="102" t="n"/>
      <c r="E348" s="102" t="n"/>
      <c r="F348" s="102" t="n"/>
      <c r="G348" s="102" t="n"/>
      <c r="H348" s="58" t="n"/>
      <c r="I348" s="55" t="inlineStr">
        <is>
          <t>Page 1/1</t>
        </is>
      </c>
      <c r="J348" s="50" t="n"/>
      <c r="L348" s="30">
        <f>IFERROR(MATCH($H$353,'Données Piste'!$A$2:$A$501,0),0)</f>
        <v/>
      </c>
    </row>
    <row r="349" ht="27.95" customHeight="1">
      <c r="A349" s="67" t="inlineStr">
        <is>
          <t>PROCÈS VERBAL D’AMENAGEMENT DE LA PISTE DE TRAVAIL / PISTE DE SERVICE</t>
        </is>
      </c>
      <c r="B349" s="52" t="n"/>
      <c r="C349" s="52" t="n"/>
      <c r="D349" s="52" t="n"/>
      <c r="E349" s="52" t="n"/>
      <c r="F349" s="52" t="n"/>
      <c r="G349" s="52" t="n"/>
      <c r="H349" s="52" t="n"/>
      <c r="I349" s="52" t="n"/>
      <c r="J349" s="50" t="n"/>
      <c r="L349" s="32">
        <f>IF($H$353="","",IF($L$347=0,"⚠ RFI absent du Registre",IF(INDEX(Registre!$A$2:$A$1999,IF($L$347=0,-1,$L$347))&lt;&gt;"Piste de travail","⚠ Ce RFI est de type : "&amp;INDEX(Registre!$A$2:$A$1999,IF($L$347=0,-1,$L$347)),"")))</f>
        <v/>
      </c>
    </row>
    <row r="350" ht="27" customHeight="1">
      <c r="A350" s="90" t="inlineStr">
        <is>
          <t>Ouvrages</t>
        </is>
      </c>
      <c r="B350" s="50" t="n"/>
      <c r="C350" s="80">
        <f>IFERROR(INDEX(Registre!$E$2:$E$1999,IF($L$347=0,-1,$L$347))&amp;"","")</f>
        <v/>
      </c>
      <c r="D350" s="52" t="n"/>
      <c r="E350" s="52" t="n"/>
      <c r="F350" s="52" t="n"/>
      <c r="G350" s="52" t="n"/>
      <c r="H350" s="52" t="n"/>
      <c r="I350" s="52" t="n"/>
      <c r="J350" s="50" t="n"/>
    </row>
    <row r="351" ht="27" customHeight="1">
      <c r="A351" s="90" t="inlineStr">
        <is>
          <t>Plan nº</t>
        </is>
      </c>
      <c r="B351" s="50" t="n"/>
      <c r="C351" s="90">
        <f>IFERROR(INDEX(Registre!$F$2:$F$1999,IF($L$347=0,-1,$L$347))&amp;"","")</f>
        <v/>
      </c>
      <c r="D351" s="52" t="n"/>
      <c r="E351" s="52" t="n"/>
      <c r="F351" s="52" t="n"/>
      <c r="G351" s="52" t="n"/>
      <c r="H351" s="52" t="n"/>
      <c r="I351" s="52" t="n"/>
      <c r="J351" s="50" t="n"/>
      <c r="L351" s="31" t="inlineStr">
        <is>
          <t>◀ Choisissez le RFI dans la case « RFI nº » (liste déroulante)</t>
        </is>
      </c>
    </row>
    <row r="352" ht="27" customHeight="1">
      <c r="A352" s="90" t="inlineStr">
        <is>
          <t>Désignation</t>
        </is>
      </c>
      <c r="B352" s="50" t="n"/>
      <c r="C352" s="90">
        <f>IFERROR(INDEX(Registre!$G$2:$G$1999,IF($L$347=0,-1,$L$347))&amp;"","")</f>
        <v/>
      </c>
      <c r="D352" s="52" t="n"/>
      <c r="E352" s="52" t="n"/>
      <c r="F352" s="52" t="n"/>
      <c r="G352" s="52" t="n"/>
      <c r="H352" s="52" t="n"/>
      <c r="I352" s="52" t="n"/>
      <c r="J352" s="50" t="n"/>
    </row>
    <row r="353" ht="27" customHeight="1">
      <c r="A353" s="90" t="inlineStr">
        <is>
          <t>Rapport nº</t>
        </is>
      </c>
      <c r="B353" s="50" t="n"/>
      <c r="C353" s="90">
        <f>IFERROR(IF(INDEX(Registre!$C$2:$C$1999,IF($L$347=0,-1,$L$347))&amp;""&lt;&gt;"",INDEX(Registre!$C$2:$C$1999,IF($L$347=0,-1,$L$347))&amp;"",TEXT(COUNTIF(Registre!$A$2:INDEX(Registre!$A$2:$A$1999,IF($L$347=0,-1,$L$347)),INDEX(Registre!$A$2:$A$1999,IF($L$347=0,-1,$L$347))),"000")),"")</f>
        <v/>
      </c>
      <c r="D353" s="50" t="n"/>
      <c r="E353" s="91" t="inlineStr">
        <is>
          <t>RFI nº</t>
        </is>
      </c>
      <c r="F353" s="52" t="n"/>
      <c r="G353" s="50" t="n"/>
      <c r="H353" s="82">
        <f>IFERROR(INDEX('Impression groupée'!$B$4:$B$103,MATCH("Piste de travail|16",'Impression groupée'!$E$4:$E$103,0)),"")</f>
        <v/>
      </c>
      <c r="I353" s="52" t="n"/>
      <c r="J353" s="50" t="n"/>
    </row>
    <row r="354" ht="27" customHeight="1">
      <c r="A354" s="80">
        <f>"Tronçon n° : "&amp;IFERROR(INDEX(Registre!$H$2:$H$1999,IF($L$347=0,-1,$L$347))&amp;"","")&amp;"   du "&amp;IF(IFERROR(INDEX(Registre!$I$2:$I$1999,IF($L$347=0,-1,$L$347))&amp;"","")&lt;&gt;"","Joint N° "&amp;IFERROR(INDEX(Registre!$I$2:$I$1999,IF($L$347=0,-1,$L$347))&amp;"","")&amp;"  ","")&amp;"PK "&amp;IFERROR(INDEX(Registre!$K$2:$K$1999,IF($L$347=0,-1,$L$347))&amp;"","")&amp;IF(OR(IFERROR(INDEX(Registre!$L$2:$L$1999,IF($L$347=0,-1,$L$347))&amp;"","")&lt;&gt;"",IFERROR(INDEX(Registre!$J$2:$J$1999,IF($L$347=0,-1,$L$347))&amp;"","")&lt;&gt;""),"   au "&amp;IF(IFERROR(INDEX(Registre!$J$2:$J$1999,IF($L$347=0,-1,$L$347))&amp;"","")&lt;&gt;"","Joint N° "&amp;IFERROR(INDEX(Registre!$J$2:$J$1999,IF($L$347=0,-1,$L$347))&amp;"","")&amp;"  ","")&amp;IF(IFERROR(INDEX(Registre!$L$2:$L$1999,IF($L$347=0,-1,$L$347))&amp;"","")&lt;&gt;"","PK "&amp;IFERROR(INDEX(Registre!$L$2:$L$1999,IF($L$347=0,-1,$L$347))&amp;"",""),""),"")</f>
        <v/>
      </c>
      <c r="B354" s="52" t="n"/>
      <c r="C354" s="52" t="n"/>
      <c r="D354" s="52" t="n"/>
      <c r="E354" s="52" t="n"/>
      <c r="F354" s="52" t="n"/>
      <c r="G354" s="52" t="n"/>
      <c r="H354" s="50" t="n"/>
      <c r="I354" s="90">
        <f>IF(IFERROR(INDEX(Registre!$M$2:$M$1999,IF($L$347=0,-1,$L$347))&amp;"","")="","Long :","Long : "&amp;IFERROR(INDEX(Registre!$M$2:$M$1999,IF($L$347=0,-1,$L$347))&amp;"","")&amp;" ml")</f>
        <v/>
      </c>
      <c r="J354" s="50" t="n"/>
    </row>
    <row r="355" ht="21.75" customHeight="1">
      <c r="A355" s="90">
        <f>"Type de végétation :   "&amp;IF(IFERROR(INDEX('Données Piste'!$B$2:$B$501,IF($L$348=0,-1,$L$348))&amp;"","")="Zone dégagée","☒","☐")&amp;" Zone dégagée"&amp;"     "&amp;IF(IFERROR(INDEX('Données Piste'!$B$2:$B$501,IF($L$348=0,-1,$L$348))&amp;"","")="Cultivée","☒","☐")&amp;" Cultivée"&amp;"     "&amp;IF(IFERROR(INDEX('Données Piste'!$B$2:$B$501,IF($L$348=0,-1,$L$348))&amp;"","")="Désertique","☒","☐")&amp;" Désertique"&amp;"     "&amp;IF(IFERROR(INDEX('Données Piste'!$B$2:$B$501,IF($L$348=0,-1,$L$348))&amp;"","")="Marécageuses","☒","☐")&amp;" Marécageuses"&amp;"     "&amp;IF(IFERROR(INDEX('Données Piste'!$B$2:$B$501,IF($L$348=0,-1,$L$348))&amp;"","")="Bois","☒","☐")&amp;" Bois"&amp;"     "&amp;IF(IFERROR(INDEX('Données Piste'!$B$2:$B$501,IF($L$348=0,-1,$L$348))&amp;"","")="Autres","☒","☐")&amp;" Autres"</f>
        <v/>
      </c>
      <c r="B355" s="52" t="n"/>
      <c r="C355" s="52" t="n"/>
      <c r="D355" s="52" t="n"/>
      <c r="E355" s="52" t="n"/>
      <c r="F355" s="52" t="n"/>
      <c r="G355" s="52" t="n"/>
      <c r="H355" s="52" t="n"/>
      <c r="I355" s="52" t="n"/>
      <c r="J355" s="50" t="n"/>
    </row>
    <row r="356" ht="21.75" customHeight="1">
      <c r="A356" s="90">
        <f>"Nature de terrain :   "&amp;IF(IFERROR(INDEX('Données Piste'!$C$2:$C$501,IF($L$348=0,-1,$L$348))&amp;"","")="nature","☒","☐")&amp;" nature"&amp;"     "&amp;IF(IFERROR(INDEX('Données Piste'!$C$2:$C$501,IF($L$348=0,-1,$L$348))&amp;"","")="Relief","☒","☐")&amp;" Relief"&amp;"     "&amp;IF(IFERROR(INDEX('Données Piste'!$C$2:$C$501,IF($L$348=0,-1,$L$348))&amp;"","")="Terrain désertique","☒","☐")&amp;" Terrain désertique"&amp;"     "&amp;IF(IFERROR(INDEX('Données Piste'!$C$2:$C$501,IF($L$348=0,-1,$L$348))&amp;"","")="dunes de sable","☒","☐")&amp;" dunes de sable"</f>
        <v/>
      </c>
      <c r="B356" s="52" t="n"/>
      <c r="C356" s="52" t="n"/>
      <c r="D356" s="52" t="n"/>
      <c r="E356" s="52" t="n"/>
      <c r="F356" s="52" t="n"/>
      <c r="G356" s="52" t="n"/>
      <c r="H356" s="52" t="n"/>
      <c r="I356" s="52" t="n"/>
      <c r="J356" s="50" t="n"/>
    </row>
    <row r="357" ht="19.5" customHeight="1">
      <c r="A357" s="90" t="inlineStr">
        <is>
          <t>Certificat des matériaux utilisés</t>
        </is>
      </c>
      <c r="B357" s="52" t="n"/>
      <c r="C357" s="52" t="n"/>
      <c r="D357" s="52" t="n"/>
      <c r="E357" s="52" t="n"/>
      <c r="F357" s="50" t="n"/>
      <c r="G357" s="93">
        <f>IF(IFERROR(INDEX('Données Piste'!$D$2:$D$501,IF($L$348=0,-1,$L$348))&amp;"","")="Oui","☒","☐")&amp;" Oui"&amp;"       "&amp;IF(IFERROR(INDEX('Données Piste'!$D$2:$D$501,IF($L$348=0,-1,$L$348))&amp;"","")="Non","☒","☐")&amp;" Non"&amp;"       "&amp;IF(IFERROR(INDEX('Données Piste'!$D$2:$D$501,IF($L$348=0,-1,$L$348))&amp;"","")="NA","☒","☐")&amp;" NA"</f>
        <v/>
      </c>
      <c r="H357" s="52" t="n"/>
      <c r="I357" s="52" t="n"/>
      <c r="J357" s="50" t="n"/>
    </row>
    <row r="358" ht="19.5" customHeight="1">
      <c r="A358" s="90" t="inlineStr">
        <is>
          <t>Compactage selon spec projet</t>
        </is>
      </c>
      <c r="B358" s="52" t="n"/>
      <c r="C358" s="52" t="n"/>
      <c r="D358" s="52" t="n"/>
      <c r="E358" s="52" t="n"/>
      <c r="F358" s="50" t="n"/>
      <c r="G358" s="93">
        <f>IF(IFERROR(INDEX('Données Piste'!$E$2:$E$501,IF($L$348=0,-1,$L$348))&amp;"","")="Oui","☒","☐")&amp;" Oui"&amp;"       "&amp;IF(IFERROR(INDEX('Données Piste'!$E$2:$E$501,IF($L$348=0,-1,$L$348))&amp;"","")="Non","☒","☐")&amp;" Non"&amp;"       "&amp;IF(IFERROR(INDEX('Données Piste'!$E$2:$E$501,IF($L$348=0,-1,$L$348))&amp;"","")="NA","☒","☐")&amp;" NA"</f>
        <v/>
      </c>
      <c r="H358" s="52" t="n"/>
      <c r="I358" s="52" t="n"/>
      <c r="J358" s="50" t="n"/>
    </row>
    <row r="359" ht="19.5" customHeight="1">
      <c r="A359" s="90" t="inlineStr">
        <is>
          <t>Marquage et repérage de la limite de la piste</t>
        </is>
      </c>
      <c r="B359" s="52" t="n"/>
      <c r="C359" s="52" t="n"/>
      <c r="D359" s="52" t="n"/>
      <c r="E359" s="52" t="n"/>
      <c r="F359" s="50" t="n"/>
      <c r="G359" s="93">
        <f>IF(IFERROR(INDEX('Données Piste'!$F$2:$F$501,IF($L$348=0,-1,$L$348))&amp;"","")="C","☒","☐")&amp;" C"&amp;"       "&amp;IF(IFERROR(INDEX('Données Piste'!$F$2:$F$501,IF($L$348=0,-1,$L$348))&amp;"","")="NC","☒","☐")&amp;" NC"</f>
        <v/>
      </c>
      <c r="H359" s="52" t="n"/>
      <c r="I359" s="52" t="n"/>
      <c r="J359" s="50" t="n"/>
    </row>
    <row r="360" ht="19.5" customHeight="1">
      <c r="A360" s="90" t="inlineStr">
        <is>
          <t>Largeur de la piste</t>
        </is>
      </c>
      <c r="B360" s="52" t="n"/>
      <c r="C360" s="52" t="n"/>
      <c r="D360" s="52" t="n"/>
      <c r="E360" s="52" t="n"/>
      <c r="F360" s="50" t="n"/>
      <c r="G360" s="93">
        <f>IF(IFERROR(INDEX('Données Piste'!$G$2:$G$501,IF($L$348=0,-1,$L$348))&amp;"","")="C","☒","☐")&amp;" C"&amp;"       "&amp;IF(IFERROR(INDEX('Données Piste'!$G$2:$G$501,IF($L$348=0,-1,$L$348))&amp;"","")="NC","☒","☐")&amp;" NC"</f>
        <v/>
      </c>
      <c r="H360" s="52" t="n"/>
      <c r="I360" s="52" t="n"/>
      <c r="J360" s="50" t="n"/>
    </row>
    <row r="361" ht="19.5" customHeight="1">
      <c r="A361" s="90" t="inlineStr">
        <is>
          <t>Localisation et Protection des Installations Existantes</t>
        </is>
      </c>
      <c r="B361" s="52" t="n"/>
      <c r="C361" s="52" t="n"/>
      <c r="D361" s="52" t="n"/>
      <c r="E361" s="52" t="n"/>
      <c r="F361" s="50" t="n"/>
      <c r="G361" s="93">
        <f>IF(IFERROR(INDEX('Données Piste'!$H$2:$H$501,IF($L$348=0,-1,$L$348))&amp;"","")="C","☒","☐")&amp;" C"&amp;"       "&amp;IF(IFERROR(INDEX('Données Piste'!$H$2:$H$501,IF($L$348=0,-1,$L$348))&amp;"","")="NC","☒","☐")&amp;" NC"&amp;"       "&amp;IF(IFERROR(INDEX('Données Piste'!$H$2:$H$501,IF($L$348=0,-1,$L$348))&amp;"","")="NA","☒","☐")&amp;" NA"</f>
        <v/>
      </c>
      <c r="H361" s="52" t="n"/>
      <c r="I361" s="52" t="n"/>
      <c r="J361" s="50" t="n"/>
    </row>
    <row r="362" ht="409.6" customHeight="1">
      <c r="A362" s="94">
        <f>"Remarques : "&amp;IFERROR(INDEX(Registre!$O$2:$O$1999,IF($L$347=0,-1,$L$347))&amp;"","")</f>
        <v/>
      </c>
      <c r="B362" s="52" t="n"/>
      <c r="C362" s="52" t="n"/>
      <c r="D362" s="52" t="n"/>
      <c r="E362" s="52" t="n"/>
      <c r="F362" s="52" t="n"/>
      <c r="G362" s="52" t="n"/>
      <c r="H362" s="52" t="n"/>
      <c r="I362" s="52" t="n"/>
      <c r="J362" s="50" t="n"/>
    </row>
    <row r="363" ht="30" customHeight="1">
      <c r="A363" s="53" t="inlineStr">
        <is>
          <t>Conclusion de l’inspection</t>
        </is>
      </c>
      <c r="B363" s="50" t="n"/>
      <c r="C363" s="51">
        <f>IF(IFERROR(INDEX(Registre!$N$2:$N$1999,IF($L$347=0,-1,$L$347))&amp;"","")="Non applicable","☒","☐")&amp;"  Non applicable"</f>
        <v/>
      </c>
      <c r="D363" s="52" t="n"/>
      <c r="E363" s="52" t="n"/>
      <c r="F363" s="50" t="n"/>
      <c r="G363" s="51">
        <f>IF(IFERROR(INDEX(Registre!$N$2:$N$1999,IF($L$347=0,-1,$L$347))&amp;"","")="Accepté","☒","☐")&amp;"  Accepté"</f>
        <v/>
      </c>
      <c r="H363" s="50" t="n"/>
      <c r="I363" s="51">
        <f>IF(IFERROR(INDEX(Registre!$N$2:$N$1999,IF($L$347=0,-1,$L$347))&amp;"","")="Rejeté","☒","☐")&amp;"  Rejeté"</f>
        <v/>
      </c>
      <c r="J363" s="50" t="n"/>
    </row>
    <row r="364" ht="30" customHeight="1">
      <c r="A364" s="80" t="inlineStr">
        <is>
          <t>APPROBATION</t>
        </is>
      </c>
      <c r="B364" s="56" t="n"/>
      <c r="C364" s="67" t="inlineStr">
        <is>
          <t>C3</t>
        </is>
      </c>
      <c r="D364" s="52" t="n"/>
      <c r="E364" s="52" t="n"/>
      <c r="F364" s="50" t="n"/>
      <c r="G364" s="67" t="inlineStr">
        <is>
          <t>C1</t>
        </is>
      </c>
      <c r="H364" s="56" t="n"/>
      <c r="I364" s="67" t="inlineStr">
        <is>
          <t>CA</t>
        </is>
      </c>
      <c r="J364" s="56" t="n"/>
    </row>
    <row r="365" ht="30" customHeight="1">
      <c r="A365" s="57" t="n"/>
      <c r="B365" s="58" t="n"/>
      <c r="C365" s="67" t="inlineStr">
        <is>
          <t>CST</t>
        </is>
      </c>
      <c r="D365" s="50" t="n"/>
      <c r="E365" s="67" t="inlineStr">
        <is>
          <t>QCI</t>
        </is>
      </c>
      <c r="F365" s="50" t="n"/>
      <c r="G365" s="57" t="n"/>
      <c r="H365" s="58" t="n"/>
      <c r="I365" s="57" t="n"/>
      <c r="J365" s="58" t="n"/>
    </row>
    <row r="366" ht="30" customHeight="1">
      <c r="A366" s="90" t="inlineStr">
        <is>
          <t>Nom</t>
        </is>
      </c>
      <c r="B366" s="50" t="n"/>
      <c r="C366" s="90" t="n"/>
      <c r="D366" s="50" t="n"/>
      <c r="E366" s="90" t="n"/>
      <c r="F366" s="50" t="n"/>
      <c r="G366" s="90" t="n"/>
      <c r="H366" s="50" t="n"/>
      <c r="I366" s="90" t="n"/>
      <c r="J366" s="50" t="n"/>
    </row>
    <row r="367" ht="30" customHeight="1">
      <c r="A367" s="90" t="inlineStr">
        <is>
          <t>Signature</t>
        </is>
      </c>
      <c r="B367" s="50" t="n"/>
      <c r="C367" s="90" t="n"/>
      <c r="D367" s="50" t="n"/>
      <c r="E367" s="90" t="n"/>
      <c r="F367" s="50" t="n"/>
      <c r="G367" s="90" t="n"/>
      <c r="H367" s="50" t="n"/>
      <c r="I367" s="90" t="n"/>
      <c r="J367" s="50" t="n"/>
    </row>
    <row r="368" ht="30" customHeight="1">
      <c r="A368" s="90" t="inlineStr">
        <is>
          <t>Date</t>
        </is>
      </c>
      <c r="B368" s="50" t="n"/>
      <c r="C368" s="90" t="n"/>
      <c r="D368" s="50" t="n"/>
      <c r="E368" s="90" t="n"/>
      <c r="F368" s="50" t="n"/>
      <c r="G368" s="90" t="n"/>
      <c r="H368" s="50" t="n"/>
      <c r="I368" s="90" t="n"/>
      <c r="J368" s="50" t="n"/>
    </row>
    <row r="369" ht="21.75" customHeight="1">
      <c r="A369" s="49" t="n"/>
      <c r="B369" s="56" t="n"/>
      <c r="C369" s="67">
        <f>Paramètres!$C$4</f>
        <v/>
      </c>
      <c r="D369" s="101" t="n"/>
      <c r="E369" s="101" t="n"/>
      <c r="F369" s="101" t="n"/>
      <c r="G369" s="101" t="n"/>
      <c r="H369" s="56" t="n"/>
      <c r="I369" s="55">
        <f>Paramètres!$D$4</f>
        <v/>
      </c>
      <c r="J369" s="50" t="n"/>
      <c r="L369" s="29" t="inlineStr">
        <is>
          <t>Calcul (ne pas modifier) – ligne registre :</t>
        </is>
      </c>
    </row>
    <row r="370" ht="21.75" customHeight="1">
      <c r="A370" s="60" t="n"/>
      <c r="B370" s="61" t="n"/>
      <c r="C370" s="60" t="n"/>
      <c r="H370" s="61" t="n"/>
      <c r="I370" s="55">
        <f>"Date: "&amp;Paramètres!$E$4</f>
        <v/>
      </c>
      <c r="J370" s="50" t="n"/>
      <c r="L370" s="30">
        <f>IFERROR(MATCH($H$376,Registre!$B$2:$B$1999,0),0)</f>
        <v/>
      </c>
    </row>
    <row r="371" ht="21.75" customHeight="1">
      <c r="A371" s="57" t="n"/>
      <c r="B371" s="58" t="n"/>
      <c r="C371" s="57" t="n"/>
      <c r="D371" s="102" t="n"/>
      <c r="E371" s="102" t="n"/>
      <c r="F371" s="102" t="n"/>
      <c r="G371" s="102" t="n"/>
      <c r="H371" s="58" t="n"/>
      <c r="I371" s="55" t="inlineStr">
        <is>
          <t>Page 1/1</t>
        </is>
      </c>
      <c r="J371" s="50" t="n"/>
      <c r="L371" s="30">
        <f>IFERROR(MATCH($H$376,'Données Piste'!$A$2:$A$501,0),0)</f>
        <v/>
      </c>
    </row>
    <row r="372" ht="27.95" customHeight="1">
      <c r="A372" s="67" t="inlineStr">
        <is>
          <t>PROCÈS VERBAL D’AMENAGEMENT DE LA PISTE DE TRAVAIL / PISTE DE SERVICE</t>
        </is>
      </c>
      <c r="B372" s="52" t="n"/>
      <c r="C372" s="52" t="n"/>
      <c r="D372" s="52" t="n"/>
      <c r="E372" s="52" t="n"/>
      <c r="F372" s="52" t="n"/>
      <c r="G372" s="52" t="n"/>
      <c r="H372" s="52" t="n"/>
      <c r="I372" s="52" t="n"/>
      <c r="J372" s="50" t="n"/>
      <c r="L372" s="32">
        <f>IF($H$376="","",IF($L$370=0,"⚠ RFI absent du Registre",IF(INDEX(Registre!$A$2:$A$1999,IF($L$370=0,-1,$L$370))&lt;&gt;"Piste de travail","⚠ Ce RFI est de type : "&amp;INDEX(Registre!$A$2:$A$1999,IF($L$370=0,-1,$L$370)),"")))</f>
        <v/>
      </c>
    </row>
    <row r="373" ht="27" customHeight="1">
      <c r="A373" s="90" t="inlineStr">
        <is>
          <t>Ouvrages</t>
        </is>
      </c>
      <c r="B373" s="50" t="n"/>
      <c r="C373" s="80">
        <f>IFERROR(INDEX(Registre!$E$2:$E$1999,IF($L$370=0,-1,$L$370))&amp;"","")</f>
        <v/>
      </c>
      <c r="D373" s="52" t="n"/>
      <c r="E373" s="52" t="n"/>
      <c r="F373" s="52" t="n"/>
      <c r="G373" s="52" t="n"/>
      <c r="H373" s="52" t="n"/>
      <c r="I373" s="52" t="n"/>
      <c r="J373" s="50" t="n"/>
    </row>
    <row r="374" ht="27" customHeight="1">
      <c r="A374" s="90" t="inlineStr">
        <is>
          <t>Plan nº</t>
        </is>
      </c>
      <c r="B374" s="50" t="n"/>
      <c r="C374" s="90">
        <f>IFERROR(INDEX(Registre!$F$2:$F$1999,IF($L$370=0,-1,$L$370))&amp;"","")</f>
        <v/>
      </c>
      <c r="D374" s="52" t="n"/>
      <c r="E374" s="52" t="n"/>
      <c r="F374" s="52" t="n"/>
      <c r="G374" s="52" t="n"/>
      <c r="H374" s="52" t="n"/>
      <c r="I374" s="52" t="n"/>
      <c r="J374" s="50" t="n"/>
      <c r="L374" s="31" t="inlineStr">
        <is>
          <t>◀ Choisissez le RFI dans la case « RFI nº » (liste déroulante)</t>
        </is>
      </c>
    </row>
    <row r="375" ht="27" customHeight="1">
      <c r="A375" s="90" t="inlineStr">
        <is>
          <t>Désignation</t>
        </is>
      </c>
      <c r="B375" s="50" t="n"/>
      <c r="C375" s="90">
        <f>IFERROR(INDEX(Registre!$G$2:$G$1999,IF($L$370=0,-1,$L$370))&amp;"","")</f>
        <v/>
      </c>
      <c r="D375" s="52" t="n"/>
      <c r="E375" s="52" t="n"/>
      <c r="F375" s="52" t="n"/>
      <c r="G375" s="52" t="n"/>
      <c r="H375" s="52" t="n"/>
      <c r="I375" s="52" t="n"/>
      <c r="J375" s="50" t="n"/>
    </row>
    <row r="376" ht="27" customHeight="1">
      <c r="A376" s="90" t="inlineStr">
        <is>
          <t>Rapport nº</t>
        </is>
      </c>
      <c r="B376" s="50" t="n"/>
      <c r="C376" s="90">
        <f>IFERROR(IF(INDEX(Registre!$C$2:$C$1999,IF($L$370=0,-1,$L$370))&amp;""&lt;&gt;"",INDEX(Registre!$C$2:$C$1999,IF($L$370=0,-1,$L$370))&amp;"",TEXT(COUNTIF(Registre!$A$2:INDEX(Registre!$A$2:$A$1999,IF($L$370=0,-1,$L$370)),INDEX(Registre!$A$2:$A$1999,IF($L$370=0,-1,$L$370))),"000")),"")</f>
        <v/>
      </c>
      <c r="D376" s="50" t="n"/>
      <c r="E376" s="91" t="inlineStr">
        <is>
          <t>RFI nº</t>
        </is>
      </c>
      <c r="F376" s="52" t="n"/>
      <c r="G376" s="50" t="n"/>
      <c r="H376" s="82">
        <f>IFERROR(INDEX('Impression groupée'!$B$4:$B$103,MATCH("Piste de travail|17",'Impression groupée'!$E$4:$E$103,0)),"")</f>
        <v/>
      </c>
      <c r="I376" s="52" t="n"/>
      <c r="J376" s="50" t="n"/>
    </row>
    <row r="377" ht="27" customHeight="1">
      <c r="A377" s="80">
        <f>"Tronçon n° : "&amp;IFERROR(INDEX(Registre!$H$2:$H$1999,IF($L$370=0,-1,$L$370))&amp;"","")&amp;"   du "&amp;IF(IFERROR(INDEX(Registre!$I$2:$I$1999,IF($L$370=0,-1,$L$370))&amp;"","")&lt;&gt;"","Joint N° "&amp;IFERROR(INDEX(Registre!$I$2:$I$1999,IF($L$370=0,-1,$L$370))&amp;"","")&amp;"  ","")&amp;"PK "&amp;IFERROR(INDEX(Registre!$K$2:$K$1999,IF($L$370=0,-1,$L$370))&amp;"","")&amp;IF(OR(IFERROR(INDEX(Registre!$L$2:$L$1999,IF($L$370=0,-1,$L$370))&amp;"","")&lt;&gt;"",IFERROR(INDEX(Registre!$J$2:$J$1999,IF($L$370=0,-1,$L$370))&amp;"","")&lt;&gt;""),"   au "&amp;IF(IFERROR(INDEX(Registre!$J$2:$J$1999,IF($L$370=0,-1,$L$370))&amp;"","")&lt;&gt;"","Joint N° "&amp;IFERROR(INDEX(Registre!$J$2:$J$1999,IF($L$370=0,-1,$L$370))&amp;"","")&amp;"  ","")&amp;IF(IFERROR(INDEX(Registre!$L$2:$L$1999,IF($L$370=0,-1,$L$370))&amp;"","")&lt;&gt;"","PK "&amp;IFERROR(INDEX(Registre!$L$2:$L$1999,IF($L$370=0,-1,$L$370))&amp;"",""),""),"")</f>
        <v/>
      </c>
      <c r="B377" s="52" t="n"/>
      <c r="C377" s="52" t="n"/>
      <c r="D377" s="52" t="n"/>
      <c r="E377" s="52" t="n"/>
      <c r="F377" s="52" t="n"/>
      <c r="G377" s="52" t="n"/>
      <c r="H377" s="50" t="n"/>
      <c r="I377" s="90">
        <f>IF(IFERROR(INDEX(Registre!$M$2:$M$1999,IF($L$370=0,-1,$L$370))&amp;"","")="","Long :","Long : "&amp;IFERROR(INDEX(Registre!$M$2:$M$1999,IF($L$370=0,-1,$L$370))&amp;"","")&amp;" ml")</f>
        <v/>
      </c>
      <c r="J377" s="50" t="n"/>
    </row>
    <row r="378" ht="21.75" customHeight="1">
      <c r="A378" s="90">
        <f>"Type de végétation :   "&amp;IF(IFERROR(INDEX('Données Piste'!$B$2:$B$501,IF($L$371=0,-1,$L$371))&amp;"","")="Zone dégagée","☒","☐")&amp;" Zone dégagée"&amp;"     "&amp;IF(IFERROR(INDEX('Données Piste'!$B$2:$B$501,IF($L$371=0,-1,$L$371))&amp;"","")="Cultivée","☒","☐")&amp;" Cultivée"&amp;"     "&amp;IF(IFERROR(INDEX('Données Piste'!$B$2:$B$501,IF($L$371=0,-1,$L$371))&amp;"","")="Désertique","☒","☐")&amp;" Désertique"&amp;"     "&amp;IF(IFERROR(INDEX('Données Piste'!$B$2:$B$501,IF($L$371=0,-1,$L$371))&amp;"","")="Marécageuses","☒","☐")&amp;" Marécageuses"&amp;"     "&amp;IF(IFERROR(INDEX('Données Piste'!$B$2:$B$501,IF($L$371=0,-1,$L$371))&amp;"","")="Bois","☒","☐")&amp;" Bois"&amp;"     "&amp;IF(IFERROR(INDEX('Données Piste'!$B$2:$B$501,IF($L$371=0,-1,$L$371))&amp;"","")="Autres","☒","☐")&amp;" Autres"</f>
        <v/>
      </c>
      <c r="B378" s="52" t="n"/>
      <c r="C378" s="52" t="n"/>
      <c r="D378" s="52" t="n"/>
      <c r="E378" s="52" t="n"/>
      <c r="F378" s="52" t="n"/>
      <c r="G378" s="52" t="n"/>
      <c r="H378" s="52" t="n"/>
      <c r="I378" s="52" t="n"/>
      <c r="J378" s="50" t="n"/>
    </row>
    <row r="379" ht="21.75" customHeight="1">
      <c r="A379" s="90">
        <f>"Nature de terrain :   "&amp;IF(IFERROR(INDEX('Données Piste'!$C$2:$C$501,IF($L$371=0,-1,$L$371))&amp;"","")="nature","☒","☐")&amp;" nature"&amp;"     "&amp;IF(IFERROR(INDEX('Données Piste'!$C$2:$C$501,IF($L$371=0,-1,$L$371))&amp;"","")="Relief","☒","☐")&amp;" Relief"&amp;"     "&amp;IF(IFERROR(INDEX('Données Piste'!$C$2:$C$501,IF($L$371=0,-1,$L$371))&amp;"","")="Terrain désertique","☒","☐")&amp;" Terrain désertique"&amp;"     "&amp;IF(IFERROR(INDEX('Données Piste'!$C$2:$C$501,IF($L$371=0,-1,$L$371))&amp;"","")="dunes de sable","☒","☐")&amp;" dunes de sable"</f>
        <v/>
      </c>
      <c r="B379" s="52" t="n"/>
      <c r="C379" s="52" t="n"/>
      <c r="D379" s="52" t="n"/>
      <c r="E379" s="52" t="n"/>
      <c r="F379" s="52" t="n"/>
      <c r="G379" s="52" t="n"/>
      <c r="H379" s="52" t="n"/>
      <c r="I379" s="52" t="n"/>
      <c r="J379" s="50" t="n"/>
    </row>
    <row r="380" ht="19.5" customHeight="1">
      <c r="A380" s="90" t="inlineStr">
        <is>
          <t>Certificat des matériaux utilisés</t>
        </is>
      </c>
      <c r="B380" s="52" t="n"/>
      <c r="C380" s="52" t="n"/>
      <c r="D380" s="52" t="n"/>
      <c r="E380" s="52" t="n"/>
      <c r="F380" s="50" t="n"/>
      <c r="G380" s="93">
        <f>IF(IFERROR(INDEX('Données Piste'!$D$2:$D$501,IF($L$371=0,-1,$L$371))&amp;"","")="Oui","☒","☐")&amp;" Oui"&amp;"       "&amp;IF(IFERROR(INDEX('Données Piste'!$D$2:$D$501,IF($L$371=0,-1,$L$371))&amp;"","")="Non","☒","☐")&amp;" Non"&amp;"       "&amp;IF(IFERROR(INDEX('Données Piste'!$D$2:$D$501,IF($L$371=0,-1,$L$371))&amp;"","")="NA","☒","☐")&amp;" NA"</f>
        <v/>
      </c>
      <c r="H380" s="52" t="n"/>
      <c r="I380" s="52" t="n"/>
      <c r="J380" s="50" t="n"/>
    </row>
    <row r="381" ht="19.5" customHeight="1">
      <c r="A381" s="90" t="inlineStr">
        <is>
          <t>Compactage selon spec projet</t>
        </is>
      </c>
      <c r="B381" s="52" t="n"/>
      <c r="C381" s="52" t="n"/>
      <c r="D381" s="52" t="n"/>
      <c r="E381" s="52" t="n"/>
      <c r="F381" s="50" t="n"/>
      <c r="G381" s="93">
        <f>IF(IFERROR(INDEX('Données Piste'!$E$2:$E$501,IF($L$371=0,-1,$L$371))&amp;"","")="Oui","☒","☐")&amp;" Oui"&amp;"       "&amp;IF(IFERROR(INDEX('Données Piste'!$E$2:$E$501,IF($L$371=0,-1,$L$371))&amp;"","")="Non","☒","☐")&amp;" Non"&amp;"       "&amp;IF(IFERROR(INDEX('Données Piste'!$E$2:$E$501,IF($L$371=0,-1,$L$371))&amp;"","")="NA","☒","☐")&amp;" NA"</f>
        <v/>
      </c>
      <c r="H381" s="52" t="n"/>
      <c r="I381" s="52" t="n"/>
      <c r="J381" s="50" t="n"/>
    </row>
    <row r="382" ht="19.5" customHeight="1">
      <c r="A382" s="90" t="inlineStr">
        <is>
          <t>Marquage et repérage de la limite de la piste</t>
        </is>
      </c>
      <c r="B382" s="52" t="n"/>
      <c r="C382" s="52" t="n"/>
      <c r="D382" s="52" t="n"/>
      <c r="E382" s="52" t="n"/>
      <c r="F382" s="50" t="n"/>
      <c r="G382" s="93">
        <f>IF(IFERROR(INDEX('Données Piste'!$F$2:$F$501,IF($L$371=0,-1,$L$371))&amp;"","")="C","☒","☐")&amp;" C"&amp;"       "&amp;IF(IFERROR(INDEX('Données Piste'!$F$2:$F$501,IF($L$371=0,-1,$L$371))&amp;"","")="NC","☒","☐")&amp;" NC"</f>
        <v/>
      </c>
      <c r="H382" s="52" t="n"/>
      <c r="I382" s="52" t="n"/>
      <c r="J382" s="50" t="n"/>
    </row>
    <row r="383" ht="19.5" customHeight="1">
      <c r="A383" s="90" t="inlineStr">
        <is>
          <t>Largeur de la piste</t>
        </is>
      </c>
      <c r="B383" s="52" t="n"/>
      <c r="C383" s="52" t="n"/>
      <c r="D383" s="52" t="n"/>
      <c r="E383" s="52" t="n"/>
      <c r="F383" s="50" t="n"/>
      <c r="G383" s="93">
        <f>IF(IFERROR(INDEX('Données Piste'!$G$2:$G$501,IF($L$371=0,-1,$L$371))&amp;"","")="C","☒","☐")&amp;" C"&amp;"       "&amp;IF(IFERROR(INDEX('Données Piste'!$G$2:$G$501,IF($L$371=0,-1,$L$371))&amp;"","")="NC","☒","☐")&amp;" NC"</f>
        <v/>
      </c>
      <c r="H383" s="52" t="n"/>
      <c r="I383" s="52" t="n"/>
      <c r="J383" s="50" t="n"/>
    </row>
    <row r="384" ht="19.5" customHeight="1">
      <c r="A384" s="90" t="inlineStr">
        <is>
          <t>Localisation et Protection des Installations Existantes</t>
        </is>
      </c>
      <c r="B384" s="52" t="n"/>
      <c r="C384" s="52" t="n"/>
      <c r="D384" s="52" t="n"/>
      <c r="E384" s="52" t="n"/>
      <c r="F384" s="50" t="n"/>
      <c r="G384" s="93">
        <f>IF(IFERROR(INDEX('Données Piste'!$H$2:$H$501,IF($L$371=0,-1,$L$371))&amp;"","")="C","☒","☐")&amp;" C"&amp;"       "&amp;IF(IFERROR(INDEX('Données Piste'!$H$2:$H$501,IF($L$371=0,-1,$L$371))&amp;"","")="NC","☒","☐")&amp;" NC"&amp;"       "&amp;IF(IFERROR(INDEX('Données Piste'!$H$2:$H$501,IF($L$371=0,-1,$L$371))&amp;"","")="NA","☒","☐")&amp;" NA"</f>
        <v/>
      </c>
      <c r="H384" s="52" t="n"/>
      <c r="I384" s="52" t="n"/>
      <c r="J384" s="50" t="n"/>
    </row>
    <row r="385" ht="409.6" customHeight="1">
      <c r="A385" s="94">
        <f>"Remarques : "&amp;IFERROR(INDEX(Registre!$O$2:$O$1999,IF($L$370=0,-1,$L$370))&amp;"","")</f>
        <v/>
      </c>
      <c r="B385" s="52" t="n"/>
      <c r="C385" s="52" t="n"/>
      <c r="D385" s="52" t="n"/>
      <c r="E385" s="52" t="n"/>
      <c r="F385" s="52" t="n"/>
      <c r="G385" s="52" t="n"/>
      <c r="H385" s="52" t="n"/>
      <c r="I385" s="52" t="n"/>
      <c r="J385" s="50" t="n"/>
    </row>
    <row r="386" ht="30" customHeight="1">
      <c r="A386" s="53" t="inlineStr">
        <is>
          <t>Conclusion de l’inspection</t>
        </is>
      </c>
      <c r="B386" s="50" t="n"/>
      <c r="C386" s="51">
        <f>IF(IFERROR(INDEX(Registre!$N$2:$N$1999,IF($L$370=0,-1,$L$370))&amp;"","")="Non applicable","☒","☐")&amp;"  Non applicable"</f>
        <v/>
      </c>
      <c r="D386" s="52" t="n"/>
      <c r="E386" s="52" t="n"/>
      <c r="F386" s="50" t="n"/>
      <c r="G386" s="51">
        <f>IF(IFERROR(INDEX(Registre!$N$2:$N$1999,IF($L$370=0,-1,$L$370))&amp;"","")="Accepté","☒","☐")&amp;"  Accepté"</f>
        <v/>
      </c>
      <c r="H386" s="50" t="n"/>
      <c r="I386" s="51">
        <f>IF(IFERROR(INDEX(Registre!$N$2:$N$1999,IF($L$370=0,-1,$L$370))&amp;"","")="Rejeté","☒","☐")&amp;"  Rejeté"</f>
        <v/>
      </c>
      <c r="J386" s="50" t="n"/>
    </row>
    <row r="387" ht="30" customHeight="1">
      <c r="A387" s="80" t="inlineStr">
        <is>
          <t>APPROBATION</t>
        </is>
      </c>
      <c r="B387" s="56" t="n"/>
      <c r="C387" s="67" t="inlineStr">
        <is>
          <t>C3</t>
        </is>
      </c>
      <c r="D387" s="52" t="n"/>
      <c r="E387" s="52" t="n"/>
      <c r="F387" s="50" t="n"/>
      <c r="G387" s="67" t="inlineStr">
        <is>
          <t>C1</t>
        </is>
      </c>
      <c r="H387" s="56" t="n"/>
      <c r="I387" s="67" t="inlineStr">
        <is>
          <t>CA</t>
        </is>
      </c>
      <c r="J387" s="56" t="n"/>
    </row>
    <row r="388" ht="30" customHeight="1">
      <c r="A388" s="57" t="n"/>
      <c r="B388" s="58" t="n"/>
      <c r="C388" s="67" t="inlineStr">
        <is>
          <t>CST</t>
        </is>
      </c>
      <c r="D388" s="50" t="n"/>
      <c r="E388" s="67" t="inlineStr">
        <is>
          <t>QCI</t>
        </is>
      </c>
      <c r="F388" s="50" t="n"/>
      <c r="G388" s="57" t="n"/>
      <c r="H388" s="58" t="n"/>
      <c r="I388" s="57" t="n"/>
      <c r="J388" s="58" t="n"/>
    </row>
    <row r="389" ht="30" customHeight="1">
      <c r="A389" s="90" t="inlineStr">
        <is>
          <t>Nom</t>
        </is>
      </c>
      <c r="B389" s="50" t="n"/>
      <c r="C389" s="90" t="n"/>
      <c r="D389" s="50" t="n"/>
      <c r="E389" s="90" t="n"/>
      <c r="F389" s="50" t="n"/>
      <c r="G389" s="90" t="n"/>
      <c r="H389" s="50" t="n"/>
      <c r="I389" s="90" t="n"/>
      <c r="J389" s="50" t="n"/>
    </row>
    <row r="390" ht="30" customHeight="1">
      <c r="A390" s="90" t="inlineStr">
        <is>
          <t>Signature</t>
        </is>
      </c>
      <c r="B390" s="50" t="n"/>
      <c r="C390" s="90" t="n"/>
      <c r="D390" s="50" t="n"/>
      <c r="E390" s="90" t="n"/>
      <c r="F390" s="50" t="n"/>
      <c r="G390" s="90" t="n"/>
      <c r="H390" s="50" t="n"/>
      <c r="I390" s="90" t="n"/>
      <c r="J390" s="50" t="n"/>
    </row>
    <row r="391" ht="30" customHeight="1">
      <c r="A391" s="90" t="inlineStr">
        <is>
          <t>Date</t>
        </is>
      </c>
      <c r="B391" s="50" t="n"/>
      <c r="C391" s="90" t="n"/>
      <c r="D391" s="50" t="n"/>
      <c r="E391" s="90" t="n"/>
      <c r="F391" s="50" t="n"/>
      <c r="G391" s="90" t="n"/>
      <c r="H391" s="50" t="n"/>
      <c r="I391" s="90" t="n"/>
      <c r="J391" s="50" t="n"/>
    </row>
    <row r="392" ht="21.75" customHeight="1">
      <c r="A392" s="49" t="n"/>
      <c r="B392" s="56" t="n"/>
      <c r="C392" s="67">
        <f>Paramètres!$C$4</f>
        <v/>
      </c>
      <c r="D392" s="101" t="n"/>
      <c r="E392" s="101" t="n"/>
      <c r="F392" s="101" t="n"/>
      <c r="G392" s="101" t="n"/>
      <c r="H392" s="56" t="n"/>
      <c r="I392" s="55">
        <f>Paramètres!$D$4</f>
        <v/>
      </c>
      <c r="J392" s="50" t="n"/>
      <c r="L392" s="29" t="inlineStr">
        <is>
          <t>Calcul (ne pas modifier) – ligne registre :</t>
        </is>
      </c>
    </row>
    <row r="393" ht="21.75" customHeight="1">
      <c r="A393" s="60" t="n"/>
      <c r="B393" s="61" t="n"/>
      <c r="C393" s="60" t="n"/>
      <c r="H393" s="61" t="n"/>
      <c r="I393" s="55">
        <f>"Date: "&amp;Paramètres!$E$4</f>
        <v/>
      </c>
      <c r="J393" s="50" t="n"/>
      <c r="L393" s="30">
        <f>IFERROR(MATCH($H$399,Registre!$B$2:$B$1999,0),0)</f>
        <v/>
      </c>
    </row>
    <row r="394" ht="21.75" customHeight="1">
      <c r="A394" s="57" t="n"/>
      <c r="B394" s="58" t="n"/>
      <c r="C394" s="57" t="n"/>
      <c r="D394" s="102" t="n"/>
      <c r="E394" s="102" t="n"/>
      <c r="F394" s="102" t="n"/>
      <c r="G394" s="102" t="n"/>
      <c r="H394" s="58" t="n"/>
      <c r="I394" s="55" t="inlineStr">
        <is>
          <t>Page 1/1</t>
        </is>
      </c>
      <c r="J394" s="50" t="n"/>
      <c r="L394" s="30">
        <f>IFERROR(MATCH($H$399,'Données Piste'!$A$2:$A$501,0),0)</f>
        <v/>
      </c>
    </row>
    <row r="395" ht="27.95" customHeight="1">
      <c r="A395" s="67" t="inlineStr">
        <is>
          <t>PROCÈS VERBAL D’AMENAGEMENT DE LA PISTE DE TRAVAIL / PISTE DE SERVICE</t>
        </is>
      </c>
      <c r="B395" s="52" t="n"/>
      <c r="C395" s="52" t="n"/>
      <c r="D395" s="52" t="n"/>
      <c r="E395" s="52" t="n"/>
      <c r="F395" s="52" t="n"/>
      <c r="G395" s="52" t="n"/>
      <c r="H395" s="52" t="n"/>
      <c r="I395" s="52" t="n"/>
      <c r="J395" s="50" t="n"/>
      <c r="L395" s="32">
        <f>IF($H$399="","",IF($L$393=0,"⚠ RFI absent du Registre",IF(INDEX(Registre!$A$2:$A$1999,IF($L$393=0,-1,$L$393))&lt;&gt;"Piste de travail","⚠ Ce RFI est de type : "&amp;INDEX(Registre!$A$2:$A$1999,IF($L$393=0,-1,$L$393)),"")))</f>
        <v/>
      </c>
    </row>
    <row r="396" ht="27" customHeight="1">
      <c r="A396" s="90" t="inlineStr">
        <is>
          <t>Ouvrages</t>
        </is>
      </c>
      <c r="B396" s="50" t="n"/>
      <c r="C396" s="80">
        <f>IFERROR(INDEX(Registre!$E$2:$E$1999,IF($L$393=0,-1,$L$393))&amp;"","")</f>
        <v/>
      </c>
      <c r="D396" s="52" t="n"/>
      <c r="E396" s="52" t="n"/>
      <c r="F396" s="52" t="n"/>
      <c r="G396" s="52" t="n"/>
      <c r="H396" s="52" t="n"/>
      <c r="I396" s="52" t="n"/>
      <c r="J396" s="50" t="n"/>
    </row>
    <row r="397" ht="27" customHeight="1">
      <c r="A397" s="90" t="inlineStr">
        <is>
          <t>Plan nº</t>
        </is>
      </c>
      <c r="B397" s="50" t="n"/>
      <c r="C397" s="90">
        <f>IFERROR(INDEX(Registre!$F$2:$F$1999,IF($L$393=0,-1,$L$393))&amp;"","")</f>
        <v/>
      </c>
      <c r="D397" s="52" t="n"/>
      <c r="E397" s="52" t="n"/>
      <c r="F397" s="52" t="n"/>
      <c r="G397" s="52" t="n"/>
      <c r="H397" s="52" t="n"/>
      <c r="I397" s="52" t="n"/>
      <c r="J397" s="50" t="n"/>
      <c r="L397" s="31" t="inlineStr">
        <is>
          <t>◀ Choisissez le RFI dans la case « RFI nº » (liste déroulante)</t>
        </is>
      </c>
    </row>
    <row r="398" ht="27" customHeight="1">
      <c r="A398" s="90" t="inlineStr">
        <is>
          <t>Désignation</t>
        </is>
      </c>
      <c r="B398" s="50" t="n"/>
      <c r="C398" s="90">
        <f>IFERROR(INDEX(Registre!$G$2:$G$1999,IF($L$393=0,-1,$L$393))&amp;"","")</f>
        <v/>
      </c>
      <c r="D398" s="52" t="n"/>
      <c r="E398" s="52" t="n"/>
      <c r="F398" s="52" t="n"/>
      <c r="G398" s="52" t="n"/>
      <c r="H398" s="52" t="n"/>
      <c r="I398" s="52" t="n"/>
      <c r="J398" s="50" t="n"/>
    </row>
    <row r="399" ht="27" customHeight="1">
      <c r="A399" s="90" t="inlineStr">
        <is>
          <t>Rapport nº</t>
        </is>
      </c>
      <c r="B399" s="50" t="n"/>
      <c r="C399" s="90">
        <f>IFERROR(IF(INDEX(Registre!$C$2:$C$1999,IF($L$393=0,-1,$L$393))&amp;""&lt;&gt;"",INDEX(Registre!$C$2:$C$1999,IF($L$393=0,-1,$L$393))&amp;"",TEXT(COUNTIF(Registre!$A$2:INDEX(Registre!$A$2:$A$1999,IF($L$393=0,-1,$L$393)),INDEX(Registre!$A$2:$A$1999,IF($L$393=0,-1,$L$393))),"000")),"")</f>
        <v/>
      </c>
      <c r="D399" s="50" t="n"/>
      <c r="E399" s="91" t="inlineStr">
        <is>
          <t>RFI nº</t>
        </is>
      </c>
      <c r="F399" s="52" t="n"/>
      <c r="G399" s="50" t="n"/>
      <c r="H399" s="82">
        <f>IFERROR(INDEX('Impression groupée'!$B$4:$B$103,MATCH("Piste de travail|18",'Impression groupée'!$E$4:$E$103,0)),"")</f>
        <v/>
      </c>
      <c r="I399" s="52" t="n"/>
      <c r="J399" s="50" t="n"/>
    </row>
    <row r="400" ht="27" customHeight="1">
      <c r="A400" s="80">
        <f>"Tronçon n° : "&amp;IFERROR(INDEX(Registre!$H$2:$H$1999,IF($L$393=0,-1,$L$393))&amp;"","")&amp;"   du "&amp;IF(IFERROR(INDEX(Registre!$I$2:$I$1999,IF($L$393=0,-1,$L$393))&amp;"","")&lt;&gt;"","Joint N° "&amp;IFERROR(INDEX(Registre!$I$2:$I$1999,IF($L$393=0,-1,$L$393))&amp;"","")&amp;"  ","")&amp;"PK "&amp;IFERROR(INDEX(Registre!$K$2:$K$1999,IF($L$393=0,-1,$L$393))&amp;"","")&amp;IF(OR(IFERROR(INDEX(Registre!$L$2:$L$1999,IF($L$393=0,-1,$L$393))&amp;"","")&lt;&gt;"",IFERROR(INDEX(Registre!$J$2:$J$1999,IF($L$393=0,-1,$L$393))&amp;"","")&lt;&gt;""),"   au "&amp;IF(IFERROR(INDEX(Registre!$J$2:$J$1999,IF($L$393=0,-1,$L$393))&amp;"","")&lt;&gt;"","Joint N° "&amp;IFERROR(INDEX(Registre!$J$2:$J$1999,IF($L$393=0,-1,$L$393))&amp;"","")&amp;"  ","")&amp;IF(IFERROR(INDEX(Registre!$L$2:$L$1999,IF($L$393=0,-1,$L$393))&amp;"","")&lt;&gt;"","PK "&amp;IFERROR(INDEX(Registre!$L$2:$L$1999,IF($L$393=0,-1,$L$393))&amp;"",""),""),"")</f>
        <v/>
      </c>
      <c r="B400" s="52" t="n"/>
      <c r="C400" s="52" t="n"/>
      <c r="D400" s="52" t="n"/>
      <c r="E400" s="52" t="n"/>
      <c r="F400" s="52" t="n"/>
      <c r="G400" s="52" t="n"/>
      <c r="H400" s="50" t="n"/>
      <c r="I400" s="90">
        <f>IF(IFERROR(INDEX(Registre!$M$2:$M$1999,IF($L$393=0,-1,$L$393))&amp;"","")="","Long :","Long : "&amp;IFERROR(INDEX(Registre!$M$2:$M$1999,IF($L$393=0,-1,$L$393))&amp;"","")&amp;" ml")</f>
        <v/>
      </c>
      <c r="J400" s="50" t="n"/>
    </row>
    <row r="401" ht="21.75" customHeight="1">
      <c r="A401" s="90">
        <f>"Type de végétation :   "&amp;IF(IFERROR(INDEX('Données Piste'!$B$2:$B$501,IF($L$394=0,-1,$L$394))&amp;"","")="Zone dégagée","☒","☐")&amp;" Zone dégagée"&amp;"     "&amp;IF(IFERROR(INDEX('Données Piste'!$B$2:$B$501,IF($L$394=0,-1,$L$394))&amp;"","")="Cultivée","☒","☐")&amp;" Cultivée"&amp;"     "&amp;IF(IFERROR(INDEX('Données Piste'!$B$2:$B$501,IF($L$394=0,-1,$L$394))&amp;"","")="Désertique","☒","☐")&amp;" Désertique"&amp;"     "&amp;IF(IFERROR(INDEX('Données Piste'!$B$2:$B$501,IF($L$394=0,-1,$L$394))&amp;"","")="Marécageuses","☒","☐")&amp;" Marécageuses"&amp;"     "&amp;IF(IFERROR(INDEX('Données Piste'!$B$2:$B$501,IF($L$394=0,-1,$L$394))&amp;"","")="Bois","☒","☐")&amp;" Bois"&amp;"     "&amp;IF(IFERROR(INDEX('Données Piste'!$B$2:$B$501,IF($L$394=0,-1,$L$394))&amp;"","")="Autres","☒","☐")&amp;" Autres"</f>
        <v/>
      </c>
      <c r="B401" s="52" t="n"/>
      <c r="C401" s="52" t="n"/>
      <c r="D401" s="52" t="n"/>
      <c r="E401" s="52" t="n"/>
      <c r="F401" s="52" t="n"/>
      <c r="G401" s="52" t="n"/>
      <c r="H401" s="52" t="n"/>
      <c r="I401" s="52" t="n"/>
      <c r="J401" s="50" t="n"/>
    </row>
    <row r="402" ht="21.75" customHeight="1">
      <c r="A402" s="90">
        <f>"Nature de terrain :   "&amp;IF(IFERROR(INDEX('Données Piste'!$C$2:$C$501,IF($L$394=0,-1,$L$394))&amp;"","")="nature","☒","☐")&amp;" nature"&amp;"     "&amp;IF(IFERROR(INDEX('Données Piste'!$C$2:$C$501,IF($L$394=0,-1,$L$394))&amp;"","")="Relief","☒","☐")&amp;" Relief"&amp;"     "&amp;IF(IFERROR(INDEX('Données Piste'!$C$2:$C$501,IF($L$394=0,-1,$L$394))&amp;"","")="Terrain désertique","☒","☐")&amp;" Terrain désertique"&amp;"     "&amp;IF(IFERROR(INDEX('Données Piste'!$C$2:$C$501,IF($L$394=0,-1,$L$394))&amp;"","")="dunes de sable","☒","☐")&amp;" dunes de sable"</f>
        <v/>
      </c>
      <c r="B402" s="52" t="n"/>
      <c r="C402" s="52" t="n"/>
      <c r="D402" s="52" t="n"/>
      <c r="E402" s="52" t="n"/>
      <c r="F402" s="52" t="n"/>
      <c r="G402" s="52" t="n"/>
      <c r="H402" s="52" t="n"/>
      <c r="I402" s="52" t="n"/>
      <c r="J402" s="50" t="n"/>
    </row>
    <row r="403" ht="19.5" customHeight="1">
      <c r="A403" s="90" t="inlineStr">
        <is>
          <t>Certificat des matériaux utilisés</t>
        </is>
      </c>
      <c r="B403" s="52" t="n"/>
      <c r="C403" s="52" t="n"/>
      <c r="D403" s="52" t="n"/>
      <c r="E403" s="52" t="n"/>
      <c r="F403" s="50" t="n"/>
      <c r="G403" s="93">
        <f>IF(IFERROR(INDEX('Données Piste'!$D$2:$D$501,IF($L$394=0,-1,$L$394))&amp;"","")="Oui","☒","☐")&amp;" Oui"&amp;"       "&amp;IF(IFERROR(INDEX('Données Piste'!$D$2:$D$501,IF($L$394=0,-1,$L$394))&amp;"","")="Non","☒","☐")&amp;" Non"&amp;"       "&amp;IF(IFERROR(INDEX('Données Piste'!$D$2:$D$501,IF($L$394=0,-1,$L$394))&amp;"","")="NA","☒","☐")&amp;" NA"</f>
        <v/>
      </c>
      <c r="H403" s="52" t="n"/>
      <c r="I403" s="52" t="n"/>
      <c r="J403" s="50" t="n"/>
    </row>
    <row r="404" ht="19.5" customHeight="1">
      <c r="A404" s="90" t="inlineStr">
        <is>
          <t>Compactage selon spec projet</t>
        </is>
      </c>
      <c r="B404" s="52" t="n"/>
      <c r="C404" s="52" t="n"/>
      <c r="D404" s="52" t="n"/>
      <c r="E404" s="52" t="n"/>
      <c r="F404" s="50" t="n"/>
      <c r="G404" s="93">
        <f>IF(IFERROR(INDEX('Données Piste'!$E$2:$E$501,IF($L$394=0,-1,$L$394))&amp;"","")="Oui","☒","☐")&amp;" Oui"&amp;"       "&amp;IF(IFERROR(INDEX('Données Piste'!$E$2:$E$501,IF($L$394=0,-1,$L$394))&amp;"","")="Non","☒","☐")&amp;" Non"&amp;"       "&amp;IF(IFERROR(INDEX('Données Piste'!$E$2:$E$501,IF($L$394=0,-1,$L$394))&amp;"","")="NA","☒","☐")&amp;" NA"</f>
        <v/>
      </c>
      <c r="H404" s="52" t="n"/>
      <c r="I404" s="52" t="n"/>
      <c r="J404" s="50" t="n"/>
    </row>
    <row r="405" ht="19.5" customHeight="1">
      <c r="A405" s="90" t="inlineStr">
        <is>
          <t>Marquage et repérage de la limite de la piste</t>
        </is>
      </c>
      <c r="B405" s="52" t="n"/>
      <c r="C405" s="52" t="n"/>
      <c r="D405" s="52" t="n"/>
      <c r="E405" s="52" t="n"/>
      <c r="F405" s="50" t="n"/>
      <c r="G405" s="93">
        <f>IF(IFERROR(INDEX('Données Piste'!$F$2:$F$501,IF($L$394=0,-1,$L$394))&amp;"","")="C","☒","☐")&amp;" C"&amp;"       "&amp;IF(IFERROR(INDEX('Données Piste'!$F$2:$F$501,IF($L$394=0,-1,$L$394))&amp;"","")="NC","☒","☐")&amp;" NC"</f>
        <v/>
      </c>
      <c r="H405" s="52" t="n"/>
      <c r="I405" s="52" t="n"/>
      <c r="J405" s="50" t="n"/>
    </row>
    <row r="406" ht="19.5" customHeight="1">
      <c r="A406" s="90" t="inlineStr">
        <is>
          <t>Largeur de la piste</t>
        </is>
      </c>
      <c r="B406" s="52" t="n"/>
      <c r="C406" s="52" t="n"/>
      <c r="D406" s="52" t="n"/>
      <c r="E406" s="52" t="n"/>
      <c r="F406" s="50" t="n"/>
      <c r="G406" s="93">
        <f>IF(IFERROR(INDEX('Données Piste'!$G$2:$G$501,IF($L$394=0,-1,$L$394))&amp;"","")="C","☒","☐")&amp;" C"&amp;"       "&amp;IF(IFERROR(INDEX('Données Piste'!$G$2:$G$501,IF($L$394=0,-1,$L$394))&amp;"","")="NC","☒","☐")&amp;" NC"</f>
        <v/>
      </c>
      <c r="H406" s="52" t="n"/>
      <c r="I406" s="52" t="n"/>
      <c r="J406" s="50" t="n"/>
    </row>
    <row r="407" ht="19.5" customHeight="1">
      <c r="A407" s="90" t="inlineStr">
        <is>
          <t>Localisation et Protection des Installations Existantes</t>
        </is>
      </c>
      <c r="B407" s="52" t="n"/>
      <c r="C407" s="52" t="n"/>
      <c r="D407" s="52" t="n"/>
      <c r="E407" s="52" t="n"/>
      <c r="F407" s="50" t="n"/>
      <c r="G407" s="93">
        <f>IF(IFERROR(INDEX('Données Piste'!$H$2:$H$501,IF($L$394=0,-1,$L$394))&amp;"","")="C","☒","☐")&amp;" C"&amp;"       "&amp;IF(IFERROR(INDEX('Données Piste'!$H$2:$H$501,IF($L$394=0,-1,$L$394))&amp;"","")="NC","☒","☐")&amp;" NC"&amp;"       "&amp;IF(IFERROR(INDEX('Données Piste'!$H$2:$H$501,IF($L$394=0,-1,$L$394))&amp;"","")="NA","☒","☐")&amp;" NA"</f>
        <v/>
      </c>
      <c r="H407" s="52" t="n"/>
      <c r="I407" s="52" t="n"/>
      <c r="J407" s="50" t="n"/>
    </row>
    <row r="408" ht="409.6" customHeight="1">
      <c r="A408" s="94">
        <f>"Remarques : "&amp;IFERROR(INDEX(Registre!$O$2:$O$1999,IF($L$393=0,-1,$L$393))&amp;"","")</f>
        <v/>
      </c>
      <c r="B408" s="52" t="n"/>
      <c r="C408" s="52" t="n"/>
      <c r="D408" s="52" t="n"/>
      <c r="E408" s="52" t="n"/>
      <c r="F408" s="52" t="n"/>
      <c r="G408" s="52" t="n"/>
      <c r="H408" s="52" t="n"/>
      <c r="I408" s="52" t="n"/>
      <c r="J408" s="50" t="n"/>
    </row>
    <row r="409" ht="30" customHeight="1">
      <c r="A409" s="53" t="inlineStr">
        <is>
          <t>Conclusion de l’inspection</t>
        </is>
      </c>
      <c r="B409" s="50" t="n"/>
      <c r="C409" s="51">
        <f>IF(IFERROR(INDEX(Registre!$N$2:$N$1999,IF($L$393=0,-1,$L$393))&amp;"","")="Non applicable","☒","☐")&amp;"  Non applicable"</f>
        <v/>
      </c>
      <c r="D409" s="52" t="n"/>
      <c r="E409" s="52" t="n"/>
      <c r="F409" s="50" t="n"/>
      <c r="G409" s="51">
        <f>IF(IFERROR(INDEX(Registre!$N$2:$N$1999,IF($L$393=0,-1,$L$393))&amp;"","")="Accepté","☒","☐")&amp;"  Accepté"</f>
        <v/>
      </c>
      <c r="H409" s="50" t="n"/>
      <c r="I409" s="51">
        <f>IF(IFERROR(INDEX(Registre!$N$2:$N$1999,IF($L$393=0,-1,$L$393))&amp;"","")="Rejeté","☒","☐")&amp;"  Rejeté"</f>
        <v/>
      </c>
      <c r="J409" s="50" t="n"/>
    </row>
    <row r="410" ht="30" customHeight="1">
      <c r="A410" s="80" t="inlineStr">
        <is>
          <t>APPROBATION</t>
        </is>
      </c>
      <c r="B410" s="56" t="n"/>
      <c r="C410" s="67" t="inlineStr">
        <is>
          <t>C3</t>
        </is>
      </c>
      <c r="D410" s="52" t="n"/>
      <c r="E410" s="52" t="n"/>
      <c r="F410" s="50" t="n"/>
      <c r="G410" s="67" t="inlineStr">
        <is>
          <t>C1</t>
        </is>
      </c>
      <c r="H410" s="56" t="n"/>
      <c r="I410" s="67" t="inlineStr">
        <is>
          <t>CA</t>
        </is>
      </c>
      <c r="J410" s="56" t="n"/>
    </row>
    <row r="411" ht="30" customHeight="1">
      <c r="A411" s="57" t="n"/>
      <c r="B411" s="58" t="n"/>
      <c r="C411" s="67" t="inlineStr">
        <is>
          <t>CST</t>
        </is>
      </c>
      <c r="D411" s="50" t="n"/>
      <c r="E411" s="67" t="inlineStr">
        <is>
          <t>QCI</t>
        </is>
      </c>
      <c r="F411" s="50" t="n"/>
      <c r="G411" s="57" t="n"/>
      <c r="H411" s="58" t="n"/>
      <c r="I411" s="57" t="n"/>
      <c r="J411" s="58" t="n"/>
    </row>
    <row r="412" ht="30" customHeight="1">
      <c r="A412" s="90" t="inlineStr">
        <is>
          <t>Nom</t>
        </is>
      </c>
      <c r="B412" s="50" t="n"/>
      <c r="C412" s="90" t="n"/>
      <c r="D412" s="50" t="n"/>
      <c r="E412" s="90" t="n"/>
      <c r="F412" s="50" t="n"/>
      <c r="G412" s="90" t="n"/>
      <c r="H412" s="50" t="n"/>
      <c r="I412" s="90" t="n"/>
      <c r="J412" s="50" t="n"/>
    </row>
    <row r="413" ht="30" customHeight="1">
      <c r="A413" s="90" t="inlineStr">
        <is>
          <t>Signature</t>
        </is>
      </c>
      <c r="B413" s="50" t="n"/>
      <c r="C413" s="90" t="n"/>
      <c r="D413" s="50" t="n"/>
      <c r="E413" s="90" t="n"/>
      <c r="F413" s="50" t="n"/>
      <c r="G413" s="90" t="n"/>
      <c r="H413" s="50" t="n"/>
      <c r="I413" s="90" t="n"/>
      <c r="J413" s="50" t="n"/>
    </row>
    <row r="414" ht="30" customHeight="1">
      <c r="A414" s="90" t="inlineStr">
        <is>
          <t>Date</t>
        </is>
      </c>
      <c r="B414" s="50" t="n"/>
      <c r="C414" s="90" t="n"/>
      <c r="D414" s="50" t="n"/>
      <c r="E414" s="90" t="n"/>
      <c r="F414" s="50" t="n"/>
      <c r="G414" s="90" t="n"/>
      <c r="H414" s="50" t="n"/>
      <c r="I414" s="90" t="n"/>
      <c r="J414" s="50" t="n"/>
    </row>
    <row r="415" ht="21.75" customHeight="1">
      <c r="A415" s="49" t="n"/>
      <c r="B415" s="56" t="n"/>
      <c r="C415" s="67">
        <f>Paramètres!$C$4</f>
        <v/>
      </c>
      <c r="D415" s="101" t="n"/>
      <c r="E415" s="101" t="n"/>
      <c r="F415" s="101" t="n"/>
      <c r="G415" s="101" t="n"/>
      <c r="H415" s="56" t="n"/>
      <c r="I415" s="55">
        <f>Paramètres!$D$4</f>
        <v/>
      </c>
      <c r="J415" s="50" t="n"/>
      <c r="L415" s="29" t="inlineStr">
        <is>
          <t>Calcul (ne pas modifier) – ligne registre :</t>
        </is>
      </c>
    </row>
    <row r="416" ht="21.75" customHeight="1">
      <c r="A416" s="60" t="n"/>
      <c r="B416" s="61" t="n"/>
      <c r="C416" s="60" t="n"/>
      <c r="H416" s="61" t="n"/>
      <c r="I416" s="55">
        <f>"Date: "&amp;Paramètres!$E$4</f>
        <v/>
      </c>
      <c r="J416" s="50" t="n"/>
      <c r="L416" s="30">
        <f>IFERROR(MATCH($H$422,Registre!$B$2:$B$1999,0),0)</f>
        <v/>
      </c>
    </row>
    <row r="417" ht="21.75" customHeight="1">
      <c r="A417" s="57" t="n"/>
      <c r="B417" s="58" t="n"/>
      <c r="C417" s="57" t="n"/>
      <c r="D417" s="102" t="n"/>
      <c r="E417" s="102" t="n"/>
      <c r="F417" s="102" t="n"/>
      <c r="G417" s="102" t="n"/>
      <c r="H417" s="58" t="n"/>
      <c r="I417" s="55" t="inlineStr">
        <is>
          <t>Page 1/1</t>
        </is>
      </c>
      <c r="J417" s="50" t="n"/>
      <c r="L417" s="30">
        <f>IFERROR(MATCH($H$422,'Données Piste'!$A$2:$A$501,0),0)</f>
        <v/>
      </c>
    </row>
    <row r="418" ht="27.95" customHeight="1">
      <c r="A418" s="67" t="inlineStr">
        <is>
          <t>PROCÈS VERBAL D’AMENAGEMENT DE LA PISTE DE TRAVAIL / PISTE DE SERVICE</t>
        </is>
      </c>
      <c r="B418" s="52" t="n"/>
      <c r="C418" s="52" t="n"/>
      <c r="D418" s="52" t="n"/>
      <c r="E418" s="52" t="n"/>
      <c r="F418" s="52" t="n"/>
      <c r="G418" s="52" t="n"/>
      <c r="H418" s="52" t="n"/>
      <c r="I418" s="52" t="n"/>
      <c r="J418" s="50" t="n"/>
      <c r="L418" s="32">
        <f>IF($H$422="","",IF($L$416=0,"⚠ RFI absent du Registre",IF(INDEX(Registre!$A$2:$A$1999,IF($L$416=0,-1,$L$416))&lt;&gt;"Piste de travail","⚠ Ce RFI est de type : "&amp;INDEX(Registre!$A$2:$A$1999,IF($L$416=0,-1,$L$416)),"")))</f>
        <v/>
      </c>
    </row>
    <row r="419" ht="27" customHeight="1">
      <c r="A419" s="90" t="inlineStr">
        <is>
          <t>Ouvrages</t>
        </is>
      </c>
      <c r="B419" s="50" t="n"/>
      <c r="C419" s="80">
        <f>IFERROR(INDEX(Registre!$E$2:$E$1999,IF($L$416=0,-1,$L$416))&amp;"","")</f>
        <v/>
      </c>
      <c r="D419" s="52" t="n"/>
      <c r="E419" s="52" t="n"/>
      <c r="F419" s="52" t="n"/>
      <c r="G419" s="52" t="n"/>
      <c r="H419" s="52" t="n"/>
      <c r="I419" s="52" t="n"/>
      <c r="J419" s="50" t="n"/>
    </row>
    <row r="420" ht="27" customHeight="1">
      <c r="A420" s="90" t="inlineStr">
        <is>
          <t>Plan nº</t>
        </is>
      </c>
      <c r="B420" s="50" t="n"/>
      <c r="C420" s="90">
        <f>IFERROR(INDEX(Registre!$F$2:$F$1999,IF($L$416=0,-1,$L$416))&amp;"","")</f>
        <v/>
      </c>
      <c r="D420" s="52" t="n"/>
      <c r="E420" s="52" t="n"/>
      <c r="F420" s="52" t="n"/>
      <c r="G420" s="52" t="n"/>
      <c r="H420" s="52" t="n"/>
      <c r="I420" s="52" t="n"/>
      <c r="J420" s="50" t="n"/>
      <c r="L420" s="31" t="inlineStr">
        <is>
          <t>◀ Choisissez le RFI dans la case « RFI nº » (liste déroulante)</t>
        </is>
      </c>
    </row>
    <row r="421" ht="27" customHeight="1">
      <c r="A421" s="90" t="inlineStr">
        <is>
          <t>Désignation</t>
        </is>
      </c>
      <c r="B421" s="50" t="n"/>
      <c r="C421" s="90">
        <f>IFERROR(INDEX(Registre!$G$2:$G$1999,IF($L$416=0,-1,$L$416))&amp;"","")</f>
        <v/>
      </c>
      <c r="D421" s="52" t="n"/>
      <c r="E421" s="52" t="n"/>
      <c r="F421" s="52" t="n"/>
      <c r="G421" s="52" t="n"/>
      <c r="H421" s="52" t="n"/>
      <c r="I421" s="52" t="n"/>
      <c r="J421" s="50" t="n"/>
    </row>
    <row r="422" ht="27" customHeight="1">
      <c r="A422" s="90" t="inlineStr">
        <is>
          <t>Rapport nº</t>
        </is>
      </c>
      <c r="B422" s="50" t="n"/>
      <c r="C422" s="90">
        <f>IFERROR(IF(INDEX(Registre!$C$2:$C$1999,IF($L$416=0,-1,$L$416))&amp;""&lt;&gt;"",INDEX(Registre!$C$2:$C$1999,IF($L$416=0,-1,$L$416))&amp;"",TEXT(COUNTIF(Registre!$A$2:INDEX(Registre!$A$2:$A$1999,IF($L$416=0,-1,$L$416)),INDEX(Registre!$A$2:$A$1999,IF($L$416=0,-1,$L$416))),"000")),"")</f>
        <v/>
      </c>
      <c r="D422" s="50" t="n"/>
      <c r="E422" s="91" t="inlineStr">
        <is>
          <t>RFI nº</t>
        </is>
      </c>
      <c r="F422" s="52" t="n"/>
      <c r="G422" s="50" t="n"/>
      <c r="H422" s="82">
        <f>IFERROR(INDEX('Impression groupée'!$B$4:$B$103,MATCH("Piste de travail|19",'Impression groupée'!$E$4:$E$103,0)),"")</f>
        <v/>
      </c>
      <c r="I422" s="52" t="n"/>
      <c r="J422" s="50" t="n"/>
    </row>
    <row r="423" ht="27" customHeight="1">
      <c r="A423" s="80">
        <f>"Tronçon n° : "&amp;IFERROR(INDEX(Registre!$H$2:$H$1999,IF($L$416=0,-1,$L$416))&amp;"","")&amp;"   du "&amp;IF(IFERROR(INDEX(Registre!$I$2:$I$1999,IF($L$416=0,-1,$L$416))&amp;"","")&lt;&gt;"","Joint N° "&amp;IFERROR(INDEX(Registre!$I$2:$I$1999,IF($L$416=0,-1,$L$416))&amp;"","")&amp;"  ","")&amp;"PK "&amp;IFERROR(INDEX(Registre!$K$2:$K$1999,IF($L$416=0,-1,$L$416))&amp;"","")&amp;IF(OR(IFERROR(INDEX(Registre!$L$2:$L$1999,IF($L$416=0,-1,$L$416))&amp;"","")&lt;&gt;"",IFERROR(INDEX(Registre!$J$2:$J$1999,IF($L$416=0,-1,$L$416))&amp;"","")&lt;&gt;""),"   au "&amp;IF(IFERROR(INDEX(Registre!$J$2:$J$1999,IF($L$416=0,-1,$L$416))&amp;"","")&lt;&gt;"","Joint N° "&amp;IFERROR(INDEX(Registre!$J$2:$J$1999,IF($L$416=0,-1,$L$416))&amp;"","")&amp;"  ","")&amp;IF(IFERROR(INDEX(Registre!$L$2:$L$1999,IF($L$416=0,-1,$L$416))&amp;"","")&lt;&gt;"","PK "&amp;IFERROR(INDEX(Registre!$L$2:$L$1999,IF($L$416=0,-1,$L$416))&amp;"",""),""),"")</f>
        <v/>
      </c>
      <c r="B423" s="52" t="n"/>
      <c r="C423" s="52" t="n"/>
      <c r="D423" s="52" t="n"/>
      <c r="E423" s="52" t="n"/>
      <c r="F423" s="52" t="n"/>
      <c r="G423" s="52" t="n"/>
      <c r="H423" s="50" t="n"/>
      <c r="I423" s="90">
        <f>IF(IFERROR(INDEX(Registre!$M$2:$M$1999,IF($L$416=0,-1,$L$416))&amp;"","")="","Long :","Long : "&amp;IFERROR(INDEX(Registre!$M$2:$M$1999,IF($L$416=0,-1,$L$416))&amp;"","")&amp;" ml")</f>
        <v/>
      </c>
      <c r="J423" s="50" t="n"/>
    </row>
    <row r="424" ht="21.75" customHeight="1">
      <c r="A424" s="90">
        <f>"Type de végétation :   "&amp;IF(IFERROR(INDEX('Données Piste'!$B$2:$B$501,IF($L$417=0,-1,$L$417))&amp;"","")="Zone dégagée","☒","☐")&amp;" Zone dégagée"&amp;"     "&amp;IF(IFERROR(INDEX('Données Piste'!$B$2:$B$501,IF($L$417=0,-1,$L$417))&amp;"","")="Cultivée","☒","☐")&amp;" Cultivée"&amp;"     "&amp;IF(IFERROR(INDEX('Données Piste'!$B$2:$B$501,IF($L$417=0,-1,$L$417))&amp;"","")="Désertique","☒","☐")&amp;" Désertique"&amp;"     "&amp;IF(IFERROR(INDEX('Données Piste'!$B$2:$B$501,IF($L$417=0,-1,$L$417))&amp;"","")="Marécageuses","☒","☐")&amp;" Marécageuses"&amp;"     "&amp;IF(IFERROR(INDEX('Données Piste'!$B$2:$B$501,IF($L$417=0,-1,$L$417))&amp;"","")="Bois","☒","☐")&amp;" Bois"&amp;"     "&amp;IF(IFERROR(INDEX('Données Piste'!$B$2:$B$501,IF($L$417=0,-1,$L$417))&amp;"","")="Autres","☒","☐")&amp;" Autres"</f>
        <v/>
      </c>
      <c r="B424" s="52" t="n"/>
      <c r="C424" s="52" t="n"/>
      <c r="D424" s="52" t="n"/>
      <c r="E424" s="52" t="n"/>
      <c r="F424" s="52" t="n"/>
      <c r="G424" s="52" t="n"/>
      <c r="H424" s="52" t="n"/>
      <c r="I424" s="52" t="n"/>
      <c r="J424" s="50" t="n"/>
    </row>
    <row r="425" ht="21.75" customHeight="1">
      <c r="A425" s="90">
        <f>"Nature de terrain :   "&amp;IF(IFERROR(INDEX('Données Piste'!$C$2:$C$501,IF($L$417=0,-1,$L$417))&amp;"","")="nature","☒","☐")&amp;" nature"&amp;"     "&amp;IF(IFERROR(INDEX('Données Piste'!$C$2:$C$501,IF($L$417=0,-1,$L$417))&amp;"","")="Relief","☒","☐")&amp;" Relief"&amp;"     "&amp;IF(IFERROR(INDEX('Données Piste'!$C$2:$C$501,IF($L$417=0,-1,$L$417))&amp;"","")="Terrain désertique","☒","☐")&amp;" Terrain désertique"&amp;"     "&amp;IF(IFERROR(INDEX('Données Piste'!$C$2:$C$501,IF($L$417=0,-1,$L$417))&amp;"","")="dunes de sable","☒","☐")&amp;" dunes de sable"</f>
        <v/>
      </c>
      <c r="B425" s="52" t="n"/>
      <c r="C425" s="52" t="n"/>
      <c r="D425" s="52" t="n"/>
      <c r="E425" s="52" t="n"/>
      <c r="F425" s="52" t="n"/>
      <c r="G425" s="52" t="n"/>
      <c r="H425" s="52" t="n"/>
      <c r="I425" s="52" t="n"/>
      <c r="J425" s="50" t="n"/>
    </row>
    <row r="426" ht="19.5" customHeight="1">
      <c r="A426" s="90" t="inlineStr">
        <is>
          <t>Certificat des matériaux utilisés</t>
        </is>
      </c>
      <c r="B426" s="52" t="n"/>
      <c r="C426" s="52" t="n"/>
      <c r="D426" s="52" t="n"/>
      <c r="E426" s="52" t="n"/>
      <c r="F426" s="50" t="n"/>
      <c r="G426" s="93">
        <f>IF(IFERROR(INDEX('Données Piste'!$D$2:$D$501,IF($L$417=0,-1,$L$417))&amp;"","")="Oui","☒","☐")&amp;" Oui"&amp;"       "&amp;IF(IFERROR(INDEX('Données Piste'!$D$2:$D$501,IF($L$417=0,-1,$L$417))&amp;"","")="Non","☒","☐")&amp;" Non"&amp;"       "&amp;IF(IFERROR(INDEX('Données Piste'!$D$2:$D$501,IF($L$417=0,-1,$L$417))&amp;"","")="NA","☒","☐")&amp;" NA"</f>
        <v/>
      </c>
      <c r="H426" s="52" t="n"/>
      <c r="I426" s="52" t="n"/>
      <c r="J426" s="50" t="n"/>
    </row>
    <row r="427" ht="19.5" customHeight="1">
      <c r="A427" s="90" t="inlineStr">
        <is>
          <t>Compactage selon spec projet</t>
        </is>
      </c>
      <c r="B427" s="52" t="n"/>
      <c r="C427" s="52" t="n"/>
      <c r="D427" s="52" t="n"/>
      <c r="E427" s="52" t="n"/>
      <c r="F427" s="50" t="n"/>
      <c r="G427" s="93">
        <f>IF(IFERROR(INDEX('Données Piste'!$E$2:$E$501,IF($L$417=0,-1,$L$417))&amp;"","")="Oui","☒","☐")&amp;" Oui"&amp;"       "&amp;IF(IFERROR(INDEX('Données Piste'!$E$2:$E$501,IF($L$417=0,-1,$L$417))&amp;"","")="Non","☒","☐")&amp;" Non"&amp;"       "&amp;IF(IFERROR(INDEX('Données Piste'!$E$2:$E$501,IF($L$417=0,-1,$L$417))&amp;"","")="NA","☒","☐")&amp;" NA"</f>
        <v/>
      </c>
      <c r="H427" s="52" t="n"/>
      <c r="I427" s="52" t="n"/>
      <c r="J427" s="50" t="n"/>
    </row>
    <row r="428" ht="19.5" customHeight="1">
      <c r="A428" s="90" t="inlineStr">
        <is>
          <t>Marquage et repérage de la limite de la piste</t>
        </is>
      </c>
      <c r="B428" s="52" t="n"/>
      <c r="C428" s="52" t="n"/>
      <c r="D428" s="52" t="n"/>
      <c r="E428" s="52" t="n"/>
      <c r="F428" s="50" t="n"/>
      <c r="G428" s="93">
        <f>IF(IFERROR(INDEX('Données Piste'!$F$2:$F$501,IF($L$417=0,-1,$L$417))&amp;"","")="C","☒","☐")&amp;" C"&amp;"       "&amp;IF(IFERROR(INDEX('Données Piste'!$F$2:$F$501,IF($L$417=0,-1,$L$417))&amp;"","")="NC","☒","☐")&amp;" NC"</f>
        <v/>
      </c>
      <c r="H428" s="52" t="n"/>
      <c r="I428" s="52" t="n"/>
      <c r="J428" s="50" t="n"/>
    </row>
    <row r="429" ht="19.5" customHeight="1">
      <c r="A429" s="90" t="inlineStr">
        <is>
          <t>Largeur de la piste</t>
        </is>
      </c>
      <c r="B429" s="52" t="n"/>
      <c r="C429" s="52" t="n"/>
      <c r="D429" s="52" t="n"/>
      <c r="E429" s="52" t="n"/>
      <c r="F429" s="50" t="n"/>
      <c r="G429" s="93">
        <f>IF(IFERROR(INDEX('Données Piste'!$G$2:$G$501,IF($L$417=0,-1,$L$417))&amp;"","")="C","☒","☐")&amp;" C"&amp;"       "&amp;IF(IFERROR(INDEX('Données Piste'!$G$2:$G$501,IF($L$417=0,-1,$L$417))&amp;"","")="NC","☒","☐")&amp;" NC"</f>
        <v/>
      </c>
      <c r="H429" s="52" t="n"/>
      <c r="I429" s="52" t="n"/>
      <c r="J429" s="50" t="n"/>
    </row>
    <row r="430" ht="19.5" customHeight="1">
      <c r="A430" s="90" t="inlineStr">
        <is>
          <t>Localisation et Protection des Installations Existantes</t>
        </is>
      </c>
      <c r="B430" s="52" t="n"/>
      <c r="C430" s="52" t="n"/>
      <c r="D430" s="52" t="n"/>
      <c r="E430" s="52" t="n"/>
      <c r="F430" s="50" t="n"/>
      <c r="G430" s="93">
        <f>IF(IFERROR(INDEX('Données Piste'!$H$2:$H$501,IF($L$417=0,-1,$L$417))&amp;"","")="C","☒","☐")&amp;" C"&amp;"       "&amp;IF(IFERROR(INDEX('Données Piste'!$H$2:$H$501,IF($L$417=0,-1,$L$417))&amp;"","")="NC","☒","☐")&amp;" NC"&amp;"       "&amp;IF(IFERROR(INDEX('Données Piste'!$H$2:$H$501,IF($L$417=0,-1,$L$417))&amp;"","")="NA","☒","☐")&amp;" NA"</f>
        <v/>
      </c>
      <c r="H430" s="52" t="n"/>
      <c r="I430" s="52" t="n"/>
      <c r="J430" s="50" t="n"/>
    </row>
    <row r="431" ht="409.6" customHeight="1">
      <c r="A431" s="94">
        <f>"Remarques : "&amp;IFERROR(INDEX(Registre!$O$2:$O$1999,IF($L$416=0,-1,$L$416))&amp;"","")</f>
        <v/>
      </c>
      <c r="B431" s="52" t="n"/>
      <c r="C431" s="52" t="n"/>
      <c r="D431" s="52" t="n"/>
      <c r="E431" s="52" t="n"/>
      <c r="F431" s="52" t="n"/>
      <c r="G431" s="52" t="n"/>
      <c r="H431" s="52" t="n"/>
      <c r="I431" s="52" t="n"/>
      <c r="J431" s="50" t="n"/>
    </row>
    <row r="432" ht="30" customHeight="1">
      <c r="A432" s="53" t="inlineStr">
        <is>
          <t>Conclusion de l’inspection</t>
        </is>
      </c>
      <c r="B432" s="50" t="n"/>
      <c r="C432" s="51">
        <f>IF(IFERROR(INDEX(Registre!$N$2:$N$1999,IF($L$416=0,-1,$L$416))&amp;"","")="Non applicable","☒","☐")&amp;"  Non applicable"</f>
        <v/>
      </c>
      <c r="D432" s="52" t="n"/>
      <c r="E432" s="52" t="n"/>
      <c r="F432" s="50" t="n"/>
      <c r="G432" s="51">
        <f>IF(IFERROR(INDEX(Registre!$N$2:$N$1999,IF($L$416=0,-1,$L$416))&amp;"","")="Accepté","☒","☐")&amp;"  Accepté"</f>
        <v/>
      </c>
      <c r="H432" s="50" t="n"/>
      <c r="I432" s="51">
        <f>IF(IFERROR(INDEX(Registre!$N$2:$N$1999,IF($L$416=0,-1,$L$416))&amp;"","")="Rejeté","☒","☐")&amp;"  Rejeté"</f>
        <v/>
      </c>
      <c r="J432" s="50" t="n"/>
    </row>
    <row r="433" ht="30" customHeight="1">
      <c r="A433" s="80" t="inlineStr">
        <is>
          <t>APPROBATION</t>
        </is>
      </c>
      <c r="B433" s="56" t="n"/>
      <c r="C433" s="67" t="inlineStr">
        <is>
          <t>C3</t>
        </is>
      </c>
      <c r="D433" s="52" t="n"/>
      <c r="E433" s="52" t="n"/>
      <c r="F433" s="50" t="n"/>
      <c r="G433" s="67" t="inlineStr">
        <is>
          <t>C1</t>
        </is>
      </c>
      <c r="H433" s="56" t="n"/>
      <c r="I433" s="67" t="inlineStr">
        <is>
          <t>CA</t>
        </is>
      </c>
      <c r="J433" s="56" t="n"/>
    </row>
    <row r="434" ht="30" customHeight="1">
      <c r="A434" s="57" t="n"/>
      <c r="B434" s="58" t="n"/>
      <c r="C434" s="67" t="inlineStr">
        <is>
          <t>CST</t>
        </is>
      </c>
      <c r="D434" s="50" t="n"/>
      <c r="E434" s="67" t="inlineStr">
        <is>
          <t>QCI</t>
        </is>
      </c>
      <c r="F434" s="50" t="n"/>
      <c r="G434" s="57" t="n"/>
      <c r="H434" s="58" t="n"/>
      <c r="I434" s="57" t="n"/>
      <c r="J434" s="58" t="n"/>
    </row>
    <row r="435" ht="30" customHeight="1">
      <c r="A435" s="90" t="inlineStr">
        <is>
          <t>Nom</t>
        </is>
      </c>
      <c r="B435" s="50" t="n"/>
      <c r="C435" s="90" t="n"/>
      <c r="D435" s="50" t="n"/>
      <c r="E435" s="90" t="n"/>
      <c r="F435" s="50" t="n"/>
      <c r="G435" s="90" t="n"/>
      <c r="H435" s="50" t="n"/>
      <c r="I435" s="90" t="n"/>
      <c r="J435" s="50" t="n"/>
    </row>
    <row r="436" ht="30" customHeight="1">
      <c r="A436" s="90" t="inlineStr">
        <is>
          <t>Signature</t>
        </is>
      </c>
      <c r="B436" s="50" t="n"/>
      <c r="C436" s="90" t="n"/>
      <c r="D436" s="50" t="n"/>
      <c r="E436" s="90" t="n"/>
      <c r="F436" s="50" t="n"/>
      <c r="G436" s="90" t="n"/>
      <c r="H436" s="50" t="n"/>
      <c r="I436" s="90" t="n"/>
      <c r="J436" s="50" t="n"/>
    </row>
    <row r="437" ht="30" customHeight="1">
      <c r="A437" s="90" t="inlineStr">
        <is>
          <t>Date</t>
        </is>
      </c>
      <c r="B437" s="50" t="n"/>
      <c r="C437" s="90" t="n"/>
      <c r="D437" s="50" t="n"/>
      <c r="E437" s="90" t="n"/>
      <c r="F437" s="50" t="n"/>
      <c r="G437" s="90" t="n"/>
      <c r="H437" s="50" t="n"/>
      <c r="I437" s="90" t="n"/>
      <c r="J437" s="50" t="n"/>
    </row>
    <row r="438" ht="21.75" customHeight="1">
      <c r="A438" s="49" t="n"/>
      <c r="B438" s="56" t="n"/>
      <c r="C438" s="67">
        <f>Paramètres!$C$4</f>
        <v/>
      </c>
      <c r="D438" s="101" t="n"/>
      <c r="E438" s="101" t="n"/>
      <c r="F438" s="101" t="n"/>
      <c r="G438" s="101" t="n"/>
      <c r="H438" s="56" t="n"/>
      <c r="I438" s="55">
        <f>Paramètres!$D$4</f>
        <v/>
      </c>
      <c r="J438" s="50" t="n"/>
      <c r="L438" s="29" t="inlineStr">
        <is>
          <t>Calcul (ne pas modifier) – ligne registre :</t>
        </is>
      </c>
    </row>
    <row r="439" ht="21.75" customHeight="1">
      <c r="A439" s="60" t="n"/>
      <c r="B439" s="61" t="n"/>
      <c r="C439" s="60" t="n"/>
      <c r="H439" s="61" t="n"/>
      <c r="I439" s="55">
        <f>"Date: "&amp;Paramètres!$E$4</f>
        <v/>
      </c>
      <c r="J439" s="50" t="n"/>
      <c r="L439" s="30">
        <f>IFERROR(MATCH($H$445,Registre!$B$2:$B$1999,0),0)</f>
        <v/>
      </c>
    </row>
    <row r="440" ht="21.75" customHeight="1">
      <c r="A440" s="57" t="n"/>
      <c r="B440" s="58" t="n"/>
      <c r="C440" s="57" t="n"/>
      <c r="D440" s="102" t="n"/>
      <c r="E440" s="102" t="n"/>
      <c r="F440" s="102" t="n"/>
      <c r="G440" s="102" t="n"/>
      <c r="H440" s="58" t="n"/>
      <c r="I440" s="55" t="inlineStr">
        <is>
          <t>Page 1/1</t>
        </is>
      </c>
      <c r="J440" s="50" t="n"/>
      <c r="L440" s="30">
        <f>IFERROR(MATCH($H$445,'Données Piste'!$A$2:$A$501,0),0)</f>
        <v/>
      </c>
    </row>
    <row r="441" ht="27.95" customHeight="1">
      <c r="A441" s="67" t="inlineStr">
        <is>
          <t>PROCÈS VERBAL D’AMENAGEMENT DE LA PISTE DE TRAVAIL / PISTE DE SERVICE</t>
        </is>
      </c>
      <c r="B441" s="52" t="n"/>
      <c r="C441" s="52" t="n"/>
      <c r="D441" s="52" t="n"/>
      <c r="E441" s="52" t="n"/>
      <c r="F441" s="52" t="n"/>
      <c r="G441" s="52" t="n"/>
      <c r="H441" s="52" t="n"/>
      <c r="I441" s="52" t="n"/>
      <c r="J441" s="50" t="n"/>
      <c r="L441" s="32">
        <f>IF($H$445="","",IF($L$439=0,"⚠ RFI absent du Registre",IF(INDEX(Registre!$A$2:$A$1999,IF($L$439=0,-1,$L$439))&lt;&gt;"Piste de travail","⚠ Ce RFI est de type : "&amp;INDEX(Registre!$A$2:$A$1999,IF($L$439=0,-1,$L$439)),"")))</f>
        <v/>
      </c>
    </row>
    <row r="442" ht="27" customHeight="1">
      <c r="A442" s="90" t="inlineStr">
        <is>
          <t>Ouvrages</t>
        </is>
      </c>
      <c r="B442" s="50" t="n"/>
      <c r="C442" s="80">
        <f>IFERROR(INDEX(Registre!$E$2:$E$1999,IF($L$439=0,-1,$L$439))&amp;"","")</f>
        <v/>
      </c>
      <c r="D442" s="52" t="n"/>
      <c r="E442" s="52" t="n"/>
      <c r="F442" s="52" t="n"/>
      <c r="G442" s="52" t="n"/>
      <c r="H442" s="52" t="n"/>
      <c r="I442" s="52" t="n"/>
      <c r="J442" s="50" t="n"/>
    </row>
    <row r="443" ht="27" customHeight="1">
      <c r="A443" s="90" t="inlineStr">
        <is>
          <t>Plan nº</t>
        </is>
      </c>
      <c r="B443" s="50" t="n"/>
      <c r="C443" s="90">
        <f>IFERROR(INDEX(Registre!$F$2:$F$1999,IF($L$439=0,-1,$L$439))&amp;"","")</f>
        <v/>
      </c>
      <c r="D443" s="52" t="n"/>
      <c r="E443" s="52" t="n"/>
      <c r="F443" s="52" t="n"/>
      <c r="G443" s="52" t="n"/>
      <c r="H443" s="52" t="n"/>
      <c r="I443" s="52" t="n"/>
      <c r="J443" s="50" t="n"/>
      <c r="L443" s="31" t="inlineStr">
        <is>
          <t>◀ Choisissez le RFI dans la case « RFI nº » (liste déroulante)</t>
        </is>
      </c>
    </row>
    <row r="444" ht="27" customHeight="1">
      <c r="A444" s="90" t="inlineStr">
        <is>
          <t>Désignation</t>
        </is>
      </c>
      <c r="B444" s="50" t="n"/>
      <c r="C444" s="90">
        <f>IFERROR(INDEX(Registre!$G$2:$G$1999,IF($L$439=0,-1,$L$439))&amp;"","")</f>
        <v/>
      </c>
      <c r="D444" s="52" t="n"/>
      <c r="E444" s="52" t="n"/>
      <c r="F444" s="52" t="n"/>
      <c r="G444" s="52" t="n"/>
      <c r="H444" s="52" t="n"/>
      <c r="I444" s="52" t="n"/>
      <c r="J444" s="50" t="n"/>
    </row>
    <row r="445" ht="27" customHeight="1">
      <c r="A445" s="90" t="inlineStr">
        <is>
          <t>Rapport nº</t>
        </is>
      </c>
      <c r="B445" s="50" t="n"/>
      <c r="C445" s="90">
        <f>IFERROR(IF(INDEX(Registre!$C$2:$C$1999,IF($L$439=0,-1,$L$439))&amp;""&lt;&gt;"",INDEX(Registre!$C$2:$C$1999,IF($L$439=0,-1,$L$439))&amp;"",TEXT(COUNTIF(Registre!$A$2:INDEX(Registre!$A$2:$A$1999,IF($L$439=0,-1,$L$439)),INDEX(Registre!$A$2:$A$1999,IF($L$439=0,-1,$L$439))),"000")),"")</f>
        <v/>
      </c>
      <c r="D445" s="50" t="n"/>
      <c r="E445" s="91" t="inlineStr">
        <is>
          <t>RFI nº</t>
        </is>
      </c>
      <c r="F445" s="52" t="n"/>
      <c r="G445" s="50" t="n"/>
      <c r="H445" s="82">
        <f>IFERROR(INDEX('Impression groupée'!$B$4:$B$103,MATCH("Piste de travail|20",'Impression groupée'!$E$4:$E$103,0)),"")</f>
        <v/>
      </c>
      <c r="I445" s="52" t="n"/>
      <c r="J445" s="50" t="n"/>
    </row>
    <row r="446" ht="27" customHeight="1">
      <c r="A446" s="80">
        <f>"Tronçon n° : "&amp;IFERROR(INDEX(Registre!$H$2:$H$1999,IF($L$439=0,-1,$L$439))&amp;"","")&amp;"   du "&amp;IF(IFERROR(INDEX(Registre!$I$2:$I$1999,IF($L$439=0,-1,$L$439))&amp;"","")&lt;&gt;"","Joint N° "&amp;IFERROR(INDEX(Registre!$I$2:$I$1999,IF($L$439=0,-1,$L$439))&amp;"","")&amp;"  ","")&amp;"PK "&amp;IFERROR(INDEX(Registre!$K$2:$K$1999,IF($L$439=0,-1,$L$439))&amp;"","")&amp;IF(OR(IFERROR(INDEX(Registre!$L$2:$L$1999,IF($L$439=0,-1,$L$439))&amp;"","")&lt;&gt;"",IFERROR(INDEX(Registre!$J$2:$J$1999,IF($L$439=0,-1,$L$439))&amp;"","")&lt;&gt;""),"   au "&amp;IF(IFERROR(INDEX(Registre!$J$2:$J$1999,IF($L$439=0,-1,$L$439))&amp;"","")&lt;&gt;"","Joint N° "&amp;IFERROR(INDEX(Registre!$J$2:$J$1999,IF($L$439=0,-1,$L$439))&amp;"","")&amp;"  ","")&amp;IF(IFERROR(INDEX(Registre!$L$2:$L$1999,IF($L$439=0,-1,$L$439))&amp;"","")&lt;&gt;"","PK "&amp;IFERROR(INDEX(Registre!$L$2:$L$1999,IF($L$439=0,-1,$L$439))&amp;"",""),""),"")</f>
        <v/>
      </c>
      <c r="B446" s="52" t="n"/>
      <c r="C446" s="52" t="n"/>
      <c r="D446" s="52" t="n"/>
      <c r="E446" s="52" t="n"/>
      <c r="F446" s="52" t="n"/>
      <c r="G446" s="52" t="n"/>
      <c r="H446" s="50" t="n"/>
      <c r="I446" s="90">
        <f>IF(IFERROR(INDEX(Registre!$M$2:$M$1999,IF($L$439=0,-1,$L$439))&amp;"","")="","Long :","Long : "&amp;IFERROR(INDEX(Registre!$M$2:$M$1999,IF($L$439=0,-1,$L$439))&amp;"","")&amp;" ml")</f>
        <v/>
      </c>
      <c r="J446" s="50" t="n"/>
    </row>
    <row r="447" ht="21.75" customHeight="1">
      <c r="A447" s="90">
        <f>"Type de végétation :   "&amp;IF(IFERROR(INDEX('Données Piste'!$B$2:$B$501,IF($L$440=0,-1,$L$440))&amp;"","")="Zone dégagée","☒","☐")&amp;" Zone dégagée"&amp;"     "&amp;IF(IFERROR(INDEX('Données Piste'!$B$2:$B$501,IF($L$440=0,-1,$L$440))&amp;"","")="Cultivée","☒","☐")&amp;" Cultivée"&amp;"     "&amp;IF(IFERROR(INDEX('Données Piste'!$B$2:$B$501,IF($L$440=0,-1,$L$440))&amp;"","")="Désertique","☒","☐")&amp;" Désertique"&amp;"     "&amp;IF(IFERROR(INDEX('Données Piste'!$B$2:$B$501,IF($L$440=0,-1,$L$440))&amp;"","")="Marécageuses","☒","☐")&amp;" Marécageuses"&amp;"     "&amp;IF(IFERROR(INDEX('Données Piste'!$B$2:$B$501,IF($L$440=0,-1,$L$440))&amp;"","")="Bois","☒","☐")&amp;" Bois"&amp;"     "&amp;IF(IFERROR(INDEX('Données Piste'!$B$2:$B$501,IF($L$440=0,-1,$L$440))&amp;"","")="Autres","☒","☐")&amp;" Autres"</f>
        <v/>
      </c>
      <c r="B447" s="52" t="n"/>
      <c r="C447" s="52" t="n"/>
      <c r="D447" s="52" t="n"/>
      <c r="E447" s="52" t="n"/>
      <c r="F447" s="52" t="n"/>
      <c r="G447" s="52" t="n"/>
      <c r="H447" s="52" t="n"/>
      <c r="I447" s="52" t="n"/>
      <c r="J447" s="50" t="n"/>
    </row>
    <row r="448" ht="21.75" customHeight="1">
      <c r="A448" s="90">
        <f>"Nature de terrain :   "&amp;IF(IFERROR(INDEX('Données Piste'!$C$2:$C$501,IF($L$440=0,-1,$L$440))&amp;"","")="nature","☒","☐")&amp;" nature"&amp;"     "&amp;IF(IFERROR(INDEX('Données Piste'!$C$2:$C$501,IF($L$440=0,-1,$L$440))&amp;"","")="Relief","☒","☐")&amp;" Relief"&amp;"     "&amp;IF(IFERROR(INDEX('Données Piste'!$C$2:$C$501,IF($L$440=0,-1,$L$440))&amp;"","")="Terrain désertique","☒","☐")&amp;" Terrain désertique"&amp;"     "&amp;IF(IFERROR(INDEX('Données Piste'!$C$2:$C$501,IF($L$440=0,-1,$L$440))&amp;"","")="dunes de sable","☒","☐")&amp;" dunes de sable"</f>
        <v/>
      </c>
      <c r="B448" s="52" t="n"/>
      <c r="C448" s="52" t="n"/>
      <c r="D448" s="52" t="n"/>
      <c r="E448" s="52" t="n"/>
      <c r="F448" s="52" t="n"/>
      <c r="G448" s="52" t="n"/>
      <c r="H448" s="52" t="n"/>
      <c r="I448" s="52" t="n"/>
      <c r="J448" s="50" t="n"/>
    </row>
    <row r="449" ht="19.5" customHeight="1">
      <c r="A449" s="90" t="inlineStr">
        <is>
          <t>Certificat des matériaux utilisés</t>
        </is>
      </c>
      <c r="B449" s="52" t="n"/>
      <c r="C449" s="52" t="n"/>
      <c r="D449" s="52" t="n"/>
      <c r="E449" s="52" t="n"/>
      <c r="F449" s="50" t="n"/>
      <c r="G449" s="93">
        <f>IF(IFERROR(INDEX('Données Piste'!$D$2:$D$501,IF($L$440=0,-1,$L$440))&amp;"","")="Oui","☒","☐")&amp;" Oui"&amp;"       "&amp;IF(IFERROR(INDEX('Données Piste'!$D$2:$D$501,IF($L$440=0,-1,$L$440))&amp;"","")="Non","☒","☐")&amp;" Non"&amp;"       "&amp;IF(IFERROR(INDEX('Données Piste'!$D$2:$D$501,IF($L$440=0,-1,$L$440))&amp;"","")="NA","☒","☐")&amp;" NA"</f>
        <v/>
      </c>
      <c r="H449" s="52" t="n"/>
      <c r="I449" s="52" t="n"/>
      <c r="J449" s="50" t="n"/>
    </row>
    <row r="450" ht="19.5" customHeight="1">
      <c r="A450" s="90" t="inlineStr">
        <is>
          <t>Compactage selon spec projet</t>
        </is>
      </c>
      <c r="B450" s="52" t="n"/>
      <c r="C450" s="52" t="n"/>
      <c r="D450" s="52" t="n"/>
      <c r="E450" s="52" t="n"/>
      <c r="F450" s="50" t="n"/>
      <c r="G450" s="93">
        <f>IF(IFERROR(INDEX('Données Piste'!$E$2:$E$501,IF($L$440=0,-1,$L$440))&amp;"","")="Oui","☒","☐")&amp;" Oui"&amp;"       "&amp;IF(IFERROR(INDEX('Données Piste'!$E$2:$E$501,IF($L$440=0,-1,$L$440))&amp;"","")="Non","☒","☐")&amp;" Non"&amp;"       "&amp;IF(IFERROR(INDEX('Données Piste'!$E$2:$E$501,IF($L$440=0,-1,$L$440))&amp;"","")="NA","☒","☐")&amp;" NA"</f>
        <v/>
      </c>
      <c r="H450" s="52" t="n"/>
      <c r="I450" s="52" t="n"/>
      <c r="J450" s="50" t="n"/>
    </row>
    <row r="451" ht="19.5" customHeight="1">
      <c r="A451" s="90" t="inlineStr">
        <is>
          <t>Marquage et repérage de la limite de la piste</t>
        </is>
      </c>
      <c r="B451" s="52" t="n"/>
      <c r="C451" s="52" t="n"/>
      <c r="D451" s="52" t="n"/>
      <c r="E451" s="52" t="n"/>
      <c r="F451" s="50" t="n"/>
      <c r="G451" s="93">
        <f>IF(IFERROR(INDEX('Données Piste'!$F$2:$F$501,IF($L$440=0,-1,$L$440))&amp;"","")="C","☒","☐")&amp;" C"&amp;"       "&amp;IF(IFERROR(INDEX('Données Piste'!$F$2:$F$501,IF($L$440=0,-1,$L$440))&amp;"","")="NC","☒","☐")&amp;" NC"</f>
        <v/>
      </c>
      <c r="H451" s="52" t="n"/>
      <c r="I451" s="52" t="n"/>
      <c r="J451" s="50" t="n"/>
    </row>
    <row r="452" ht="19.5" customHeight="1">
      <c r="A452" s="90" t="inlineStr">
        <is>
          <t>Largeur de la piste</t>
        </is>
      </c>
      <c r="B452" s="52" t="n"/>
      <c r="C452" s="52" t="n"/>
      <c r="D452" s="52" t="n"/>
      <c r="E452" s="52" t="n"/>
      <c r="F452" s="50" t="n"/>
      <c r="G452" s="93">
        <f>IF(IFERROR(INDEX('Données Piste'!$G$2:$G$501,IF($L$440=0,-1,$L$440))&amp;"","")="C","☒","☐")&amp;" C"&amp;"       "&amp;IF(IFERROR(INDEX('Données Piste'!$G$2:$G$501,IF($L$440=0,-1,$L$440))&amp;"","")="NC","☒","☐")&amp;" NC"</f>
        <v/>
      </c>
      <c r="H452" s="52" t="n"/>
      <c r="I452" s="52" t="n"/>
      <c r="J452" s="50" t="n"/>
    </row>
    <row r="453" ht="19.5" customHeight="1">
      <c r="A453" s="90" t="inlineStr">
        <is>
          <t>Localisation et Protection des Installations Existantes</t>
        </is>
      </c>
      <c r="B453" s="52" t="n"/>
      <c r="C453" s="52" t="n"/>
      <c r="D453" s="52" t="n"/>
      <c r="E453" s="52" t="n"/>
      <c r="F453" s="50" t="n"/>
      <c r="G453" s="93">
        <f>IF(IFERROR(INDEX('Données Piste'!$H$2:$H$501,IF($L$440=0,-1,$L$440))&amp;"","")="C","☒","☐")&amp;" C"&amp;"       "&amp;IF(IFERROR(INDEX('Données Piste'!$H$2:$H$501,IF($L$440=0,-1,$L$440))&amp;"","")="NC","☒","☐")&amp;" NC"&amp;"       "&amp;IF(IFERROR(INDEX('Données Piste'!$H$2:$H$501,IF($L$440=0,-1,$L$440))&amp;"","")="NA","☒","☐")&amp;" NA"</f>
        <v/>
      </c>
      <c r="H453" s="52" t="n"/>
      <c r="I453" s="52" t="n"/>
      <c r="J453" s="50" t="n"/>
    </row>
    <row r="454" ht="409.6" customHeight="1">
      <c r="A454" s="94">
        <f>"Remarques : "&amp;IFERROR(INDEX(Registre!$O$2:$O$1999,IF($L$439=0,-1,$L$439))&amp;"","")</f>
        <v/>
      </c>
      <c r="B454" s="52" t="n"/>
      <c r="C454" s="52" t="n"/>
      <c r="D454" s="52" t="n"/>
      <c r="E454" s="52" t="n"/>
      <c r="F454" s="52" t="n"/>
      <c r="G454" s="52" t="n"/>
      <c r="H454" s="52" t="n"/>
      <c r="I454" s="52" t="n"/>
      <c r="J454" s="50" t="n"/>
    </row>
    <row r="455" ht="30" customHeight="1">
      <c r="A455" s="53" t="inlineStr">
        <is>
          <t>Conclusion de l’inspection</t>
        </is>
      </c>
      <c r="B455" s="50" t="n"/>
      <c r="C455" s="51">
        <f>IF(IFERROR(INDEX(Registre!$N$2:$N$1999,IF($L$439=0,-1,$L$439))&amp;"","")="Non applicable","☒","☐")&amp;"  Non applicable"</f>
        <v/>
      </c>
      <c r="D455" s="52" t="n"/>
      <c r="E455" s="52" t="n"/>
      <c r="F455" s="50" t="n"/>
      <c r="G455" s="51">
        <f>IF(IFERROR(INDEX(Registre!$N$2:$N$1999,IF($L$439=0,-1,$L$439))&amp;"","")="Accepté","☒","☐")&amp;"  Accepté"</f>
        <v/>
      </c>
      <c r="H455" s="50" t="n"/>
      <c r="I455" s="51">
        <f>IF(IFERROR(INDEX(Registre!$N$2:$N$1999,IF($L$439=0,-1,$L$439))&amp;"","")="Rejeté","☒","☐")&amp;"  Rejeté"</f>
        <v/>
      </c>
      <c r="J455" s="50" t="n"/>
    </row>
    <row r="456" ht="30" customHeight="1">
      <c r="A456" s="80" t="inlineStr">
        <is>
          <t>APPROBATION</t>
        </is>
      </c>
      <c r="B456" s="56" t="n"/>
      <c r="C456" s="67" t="inlineStr">
        <is>
          <t>C3</t>
        </is>
      </c>
      <c r="D456" s="52" t="n"/>
      <c r="E456" s="52" t="n"/>
      <c r="F456" s="50" t="n"/>
      <c r="G456" s="67" t="inlineStr">
        <is>
          <t>C1</t>
        </is>
      </c>
      <c r="H456" s="56" t="n"/>
      <c r="I456" s="67" t="inlineStr">
        <is>
          <t>CA</t>
        </is>
      </c>
      <c r="J456" s="56" t="n"/>
    </row>
    <row r="457" ht="30" customHeight="1">
      <c r="A457" s="57" t="n"/>
      <c r="B457" s="58" t="n"/>
      <c r="C457" s="67" t="inlineStr">
        <is>
          <t>CST</t>
        </is>
      </c>
      <c r="D457" s="50" t="n"/>
      <c r="E457" s="67" t="inlineStr">
        <is>
          <t>QCI</t>
        </is>
      </c>
      <c r="F457" s="50" t="n"/>
      <c r="G457" s="57" t="n"/>
      <c r="H457" s="58" t="n"/>
      <c r="I457" s="57" t="n"/>
      <c r="J457" s="58" t="n"/>
    </row>
    <row r="458" ht="30" customHeight="1">
      <c r="A458" s="90" t="inlineStr">
        <is>
          <t>Nom</t>
        </is>
      </c>
      <c r="B458" s="50" t="n"/>
      <c r="C458" s="90" t="n"/>
      <c r="D458" s="50" t="n"/>
      <c r="E458" s="90" t="n"/>
      <c r="F458" s="50" t="n"/>
      <c r="G458" s="90" t="n"/>
      <c r="H458" s="50" t="n"/>
      <c r="I458" s="90" t="n"/>
      <c r="J458" s="50" t="n"/>
    </row>
    <row r="459" ht="30" customHeight="1">
      <c r="A459" s="90" t="inlineStr">
        <is>
          <t>Signature</t>
        </is>
      </c>
      <c r="B459" s="50" t="n"/>
      <c r="C459" s="90" t="n"/>
      <c r="D459" s="50" t="n"/>
      <c r="E459" s="90" t="n"/>
      <c r="F459" s="50" t="n"/>
      <c r="G459" s="90" t="n"/>
      <c r="H459" s="50" t="n"/>
      <c r="I459" s="90" t="n"/>
      <c r="J459" s="50" t="n"/>
    </row>
    <row r="460" ht="30" customHeight="1">
      <c r="A460" s="90" t="inlineStr">
        <is>
          <t>Date</t>
        </is>
      </c>
      <c r="B460" s="50" t="n"/>
      <c r="C460" s="90" t="n"/>
      <c r="D460" s="50" t="n"/>
      <c r="E460" s="90" t="n"/>
      <c r="F460" s="50" t="n"/>
      <c r="G460" s="90" t="n"/>
      <c r="H460" s="50" t="n"/>
      <c r="I460" s="90" t="n"/>
      <c r="J460" s="50" t="n"/>
    </row>
  </sheetData>
  <mergeCells count="1120">
    <mergeCell ref="A412:B412"/>
    <mergeCell ref="A272:B273"/>
    <mergeCell ref="A64:B64"/>
    <mergeCell ref="A191:B191"/>
    <mergeCell ref="G200:J200"/>
    <mergeCell ref="A51:B51"/>
    <mergeCell ref="I111:J112"/>
    <mergeCell ref="I275:J275"/>
    <mergeCell ref="H238:J238"/>
    <mergeCell ref="C397:J397"/>
    <mergeCell ref="A198:F198"/>
    <mergeCell ref="I340:J340"/>
    <mergeCell ref="C74:J74"/>
    <mergeCell ref="C184:D184"/>
    <mergeCell ref="A63:J63"/>
    <mergeCell ref="I302:J302"/>
    <mergeCell ref="I277:J277"/>
    <mergeCell ref="C87:F87"/>
    <mergeCell ref="G291:J291"/>
    <mergeCell ref="C374:J374"/>
    <mergeCell ref="C168:J168"/>
    <mergeCell ref="E137:F137"/>
    <mergeCell ref="G137:H137"/>
    <mergeCell ref="E229:F229"/>
    <mergeCell ref="G229:H229"/>
    <mergeCell ref="C167:J167"/>
    <mergeCell ref="A38:F38"/>
    <mergeCell ref="A132:J132"/>
    <mergeCell ref="C64:F64"/>
    <mergeCell ref="A55:H55"/>
    <mergeCell ref="G268:J268"/>
    <mergeCell ref="A13:F13"/>
    <mergeCell ref="G68:H68"/>
    <mergeCell ref="C88:F88"/>
    <mergeCell ref="A119:J119"/>
    <mergeCell ref="I416:J416"/>
    <mergeCell ref="G114:H114"/>
    <mergeCell ref="G82:J82"/>
    <mergeCell ref="I170:J170"/>
    <mergeCell ref="A338:F338"/>
    <mergeCell ref="G206:H206"/>
    <mergeCell ref="C226:F226"/>
    <mergeCell ref="A15:F15"/>
    <mergeCell ref="G128:J128"/>
    <mergeCell ref="C208:H210"/>
    <mergeCell ref="A206:B206"/>
    <mergeCell ref="C364:F364"/>
    <mergeCell ref="A392:B394"/>
    <mergeCell ref="I193:J193"/>
    <mergeCell ref="A107:F107"/>
    <mergeCell ref="A82:F82"/>
    <mergeCell ref="G426:J426"/>
    <mergeCell ref="A264:J264"/>
    <mergeCell ref="G407:J407"/>
    <mergeCell ref="A418:J418"/>
    <mergeCell ref="A356:J356"/>
    <mergeCell ref="A28:B28"/>
    <mergeCell ref="I203:J204"/>
    <mergeCell ref="A323:B325"/>
    <mergeCell ref="G357:J357"/>
    <mergeCell ref="A315:F315"/>
    <mergeCell ref="G157:H158"/>
    <mergeCell ref="G222:J222"/>
    <mergeCell ref="G58:J58"/>
    <mergeCell ref="C258:J258"/>
    <mergeCell ref="I394:J394"/>
    <mergeCell ref="A30:B30"/>
    <mergeCell ref="C92:D92"/>
    <mergeCell ref="C421:J421"/>
    <mergeCell ref="I46:J46"/>
    <mergeCell ref="A433:B434"/>
    <mergeCell ref="E67:F67"/>
    <mergeCell ref="G67:H67"/>
    <mergeCell ref="A267:F267"/>
    <mergeCell ref="C260:J260"/>
    <mergeCell ref="H399:J399"/>
    <mergeCell ref="I183:J183"/>
    <mergeCell ref="C19:F19"/>
    <mergeCell ref="A280:J280"/>
    <mergeCell ref="C317:F317"/>
    <mergeCell ref="E77:G77"/>
    <mergeCell ref="C111:F111"/>
    <mergeCell ref="C259:J259"/>
    <mergeCell ref="I346:J346"/>
    <mergeCell ref="A124:H124"/>
    <mergeCell ref="A372:J372"/>
    <mergeCell ref="E169:G169"/>
    <mergeCell ref="A269:F269"/>
    <mergeCell ref="A40:J40"/>
    <mergeCell ref="E161:F161"/>
    <mergeCell ref="I185:J185"/>
    <mergeCell ref="A211:J211"/>
    <mergeCell ref="I41:J41"/>
    <mergeCell ref="G12:J12"/>
    <mergeCell ref="C248:F248"/>
    <mergeCell ref="C321:D321"/>
    <mergeCell ref="A413:B413"/>
    <mergeCell ref="A257:J257"/>
    <mergeCell ref="A35:F35"/>
    <mergeCell ref="A295:B296"/>
    <mergeCell ref="A62:F62"/>
    <mergeCell ref="I348:J348"/>
    <mergeCell ref="C413:D413"/>
    <mergeCell ref="A136:B136"/>
    <mergeCell ref="A192:B192"/>
    <mergeCell ref="G298:H298"/>
    <mergeCell ref="C300:H302"/>
    <mergeCell ref="C192:D192"/>
    <mergeCell ref="C252:D252"/>
    <mergeCell ref="I347:J347"/>
    <mergeCell ref="I114:J114"/>
    <mergeCell ref="A199:F199"/>
    <mergeCell ref="E252:F252"/>
    <mergeCell ref="I285:J285"/>
    <mergeCell ref="G312:J312"/>
    <mergeCell ref="G412:H412"/>
    <mergeCell ref="I412:J412"/>
    <mergeCell ref="E366:F366"/>
    <mergeCell ref="C123:D123"/>
    <mergeCell ref="C213:J213"/>
    <mergeCell ref="E250:F250"/>
    <mergeCell ref="G243:J243"/>
    <mergeCell ref="C181:D181"/>
    <mergeCell ref="G292:J292"/>
    <mergeCell ref="A59:F59"/>
    <mergeCell ref="A52:B52"/>
    <mergeCell ref="C442:J442"/>
    <mergeCell ref="G138:H138"/>
    <mergeCell ref="I138:J138"/>
    <mergeCell ref="A425:J425"/>
    <mergeCell ref="C190:J190"/>
    <mergeCell ref="G230:H230"/>
    <mergeCell ref="A61:F61"/>
    <mergeCell ref="I272:J273"/>
    <mergeCell ref="A359:F359"/>
    <mergeCell ref="A153:F153"/>
    <mergeCell ref="E251:F251"/>
    <mergeCell ref="C304:J304"/>
    <mergeCell ref="I9:J9"/>
    <mergeCell ref="A352:B352"/>
    <mergeCell ref="I140:J140"/>
    <mergeCell ref="A143:B143"/>
    <mergeCell ref="C203:F203"/>
    <mergeCell ref="A276:B276"/>
    <mergeCell ref="C419:J419"/>
    <mergeCell ref="I438:J438"/>
    <mergeCell ref="I232:J232"/>
    <mergeCell ref="G154:J154"/>
    <mergeCell ref="A368:B368"/>
    <mergeCell ref="C235:J235"/>
    <mergeCell ref="I207:J207"/>
    <mergeCell ref="G129:J129"/>
    <mergeCell ref="G246:J246"/>
    <mergeCell ref="A207:B207"/>
    <mergeCell ref="A300:B302"/>
    <mergeCell ref="A341:B342"/>
    <mergeCell ref="G221:J221"/>
    <mergeCell ref="I440:J440"/>
    <mergeCell ref="E92:F92"/>
    <mergeCell ref="A154:F154"/>
    <mergeCell ref="A129:F129"/>
    <mergeCell ref="G60:J60"/>
    <mergeCell ref="C113:D113"/>
    <mergeCell ref="G131:J131"/>
    <mergeCell ref="A205:B205"/>
    <mergeCell ref="A271:B271"/>
    <mergeCell ref="C100:D100"/>
    <mergeCell ref="C205:D205"/>
    <mergeCell ref="I271:J271"/>
    <mergeCell ref="A362:J362"/>
    <mergeCell ref="E205:F205"/>
    <mergeCell ref="G198:J198"/>
    <mergeCell ref="G223:J223"/>
    <mergeCell ref="I298:J298"/>
    <mergeCell ref="A363:B363"/>
    <mergeCell ref="G429:J429"/>
    <mergeCell ref="C44:D44"/>
    <mergeCell ref="E69:F69"/>
    <mergeCell ref="A131:F131"/>
    <mergeCell ref="G69:H69"/>
    <mergeCell ref="C31:D31"/>
    <mergeCell ref="G367:H367"/>
    <mergeCell ref="E158:F158"/>
    <mergeCell ref="G87:H87"/>
    <mergeCell ref="C365:D365"/>
    <mergeCell ref="I87:J87"/>
    <mergeCell ref="H307:J307"/>
    <mergeCell ref="G133:H133"/>
    <mergeCell ref="C318:F318"/>
    <mergeCell ref="H8:J8"/>
    <mergeCell ref="E89:F89"/>
    <mergeCell ref="G289:J289"/>
    <mergeCell ref="A83:F83"/>
    <mergeCell ref="C76:J76"/>
    <mergeCell ref="A88:B89"/>
    <mergeCell ref="G387:H388"/>
    <mergeCell ref="G64:H64"/>
    <mergeCell ref="G368:H368"/>
    <mergeCell ref="C133:F133"/>
    <mergeCell ref="I64:J64"/>
    <mergeCell ref="A217:J217"/>
    <mergeCell ref="G13:J13"/>
    <mergeCell ref="A436:B436"/>
    <mergeCell ref="A36:F36"/>
    <mergeCell ref="A156:B156"/>
    <mergeCell ref="A56:J56"/>
    <mergeCell ref="A27:J27"/>
    <mergeCell ref="G314:J314"/>
    <mergeCell ref="A334:F334"/>
    <mergeCell ref="C327:J327"/>
    <mergeCell ref="A383:F383"/>
    <mergeCell ref="A202:B202"/>
    <mergeCell ref="I255:J255"/>
    <mergeCell ref="A258:B258"/>
    <mergeCell ref="G15:J15"/>
    <mergeCell ref="G313:J313"/>
    <mergeCell ref="I413:J413"/>
    <mergeCell ref="G456:H457"/>
    <mergeCell ref="I456:J457"/>
    <mergeCell ref="C272:F272"/>
    <mergeCell ref="I363:J363"/>
    <mergeCell ref="A456:B457"/>
    <mergeCell ref="A437:B437"/>
    <mergeCell ref="A260:B260"/>
    <mergeCell ref="C322:D322"/>
    <mergeCell ref="E322:F322"/>
    <mergeCell ref="G251:H251"/>
    <mergeCell ref="G315:J315"/>
    <mergeCell ref="I415:J415"/>
    <mergeCell ref="A216:H216"/>
    <mergeCell ref="E261:G261"/>
    <mergeCell ref="E253:F253"/>
    <mergeCell ref="C281:J281"/>
    <mergeCell ref="A422:B422"/>
    <mergeCell ref="G253:H253"/>
    <mergeCell ref="G173:J173"/>
    <mergeCell ref="E411:F411"/>
    <mergeCell ref="I42:J43"/>
    <mergeCell ref="C261:D261"/>
    <mergeCell ref="G88:H89"/>
    <mergeCell ref="A441:J441"/>
    <mergeCell ref="A193:H193"/>
    <mergeCell ref="G317:H317"/>
    <mergeCell ref="E182:F182"/>
    <mergeCell ref="I317:J317"/>
    <mergeCell ref="I206:J206"/>
    <mergeCell ref="A180:B181"/>
    <mergeCell ref="C340:F340"/>
    <mergeCell ref="A11:J11"/>
    <mergeCell ref="C282:J282"/>
    <mergeCell ref="E319:F319"/>
    <mergeCell ref="G248:H248"/>
    <mergeCell ref="C115:D115"/>
    <mergeCell ref="A213:B213"/>
    <mergeCell ref="I248:J248"/>
    <mergeCell ref="C51:J51"/>
    <mergeCell ref="A111:B112"/>
    <mergeCell ref="C273:D273"/>
    <mergeCell ref="I297:J297"/>
    <mergeCell ref="I368:J368"/>
    <mergeCell ref="A220:F220"/>
    <mergeCell ref="A157:B158"/>
    <mergeCell ref="A321:B321"/>
    <mergeCell ref="C443:J443"/>
    <mergeCell ref="A144:B144"/>
    <mergeCell ref="A215:B215"/>
    <mergeCell ref="I1:J1"/>
    <mergeCell ref="A386:B386"/>
    <mergeCell ref="I299:J299"/>
    <mergeCell ref="A80:J80"/>
    <mergeCell ref="A373:B373"/>
    <mergeCell ref="A47:B49"/>
    <mergeCell ref="H54:J54"/>
    <mergeCell ref="A147:H147"/>
    <mergeCell ref="C24:H26"/>
    <mergeCell ref="I78:J78"/>
    <mergeCell ref="A222:F222"/>
    <mergeCell ref="A378:J378"/>
    <mergeCell ref="H146:J146"/>
    <mergeCell ref="A197:F197"/>
    <mergeCell ref="C414:D414"/>
    <mergeCell ref="C116:H118"/>
    <mergeCell ref="E159:F159"/>
    <mergeCell ref="G159:H159"/>
    <mergeCell ref="C295:F295"/>
    <mergeCell ref="C366:D366"/>
    <mergeCell ref="C437:D437"/>
    <mergeCell ref="C409:F409"/>
    <mergeCell ref="G290:J290"/>
    <mergeCell ref="A84:F84"/>
    <mergeCell ref="H123:J123"/>
    <mergeCell ref="G161:H161"/>
    <mergeCell ref="A446:H446"/>
    <mergeCell ref="C93:H95"/>
    <mergeCell ref="C375:J375"/>
    <mergeCell ref="G384:J384"/>
    <mergeCell ref="E459:F459"/>
    <mergeCell ref="I459:J459"/>
    <mergeCell ref="G459:H459"/>
    <mergeCell ref="G136:H136"/>
    <mergeCell ref="I136:J136"/>
    <mergeCell ref="G228:H228"/>
    <mergeCell ref="A454:J454"/>
    <mergeCell ref="I228:J228"/>
    <mergeCell ref="G150:J150"/>
    <mergeCell ref="I225:J225"/>
    <mergeCell ref="A228:B228"/>
    <mergeCell ref="I88:J89"/>
    <mergeCell ref="A384:F384"/>
    <mergeCell ref="A155:J155"/>
    <mergeCell ref="G242:J242"/>
    <mergeCell ref="A293:J293"/>
    <mergeCell ref="A175:F175"/>
    <mergeCell ref="A7:B7"/>
    <mergeCell ref="G436:H436"/>
    <mergeCell ref="A305:B305"/>
    <mergeCell ref="I436:J436"/>
    <mergeCell ref="I25:J25"/>
    <mergeCell ref="A150:F150"/>
    <mergeCell ref="G81:J81"/>
    <mergeCell ref="A99:B99"/>
    <mergeCell ref="C143:J143"/>
    <mergeCell ref="C99:J99"/>
    <mergeCell ref="I19:J20"/>
    <mergeCell ref="A397:B397"/>
    <mergeCell ref="A226:B227"/>
    <mergeCell ref="G450:J450"/>
    <mergeCell ref="I71:J71"/>
    <mergeCell ref="A74:B74"/>
    <mergeCell ref="G244:J244"/>
    <mergeCell ref="A236:B236"/>
    <mergeCell ref="G294:H294"/>
    <mergeCell ref="A81:F81"/>
    <mergeCell ref="A152:F152"/>
    <mergeCell ref="I294:J294"/>
    <mergeCell ref="A294:B294"/>
    <mergeCell ref="G381:J381"/>
    <mergeCell ref="A450:F450"/>
    <mergeCell ref="A139:B141"/>
    <mergeCell ref="A239:H239"/>
    <mergeCell ref="G452:J452"/>
    <mergeCell ref="A76:B76"/>
    <mergeCell ref="C138:D138"/>
    <mergeCell ref="A374:B374"/>
    <mergeCell ref="A289:F289"/>
    <mergeCell ref="A331:H331"/>
    <mergeCell ref="G174:J174"/>
    <mergeCell ref="C41:F41"/>
    <mergeCell ref="A32:H32"/>
    <mergeCell ref="G245:J245"/>
    <mergeCell ref="E414:F414"/>
    <mergeCell ref="E91:F91"/>
    <mergeCell ref="G91:H91"/>
    <mergeCell ref="A291:F291"/>
    <mergeCell ref="C158:D158"/>
    <mergeCell ref="G389:H389"/>
    <mergeCell ref="E183:F183"/>
    <mergeCell ref="E389:F389"/>
    <mergeCell ref="G183:H183"/>
    <mergeCell ref="C341:F341"/>
    <mergeCell ref="H31:J31"/>
    <mergeCell ref="E22:F22"/>
    <mergeCell ref="I370:J370"/>
    <mergeCell ref="G22:H22"/>
    <mergeCell ref="E391:F391"/>
    <mergeCell ref="G320:H320"/>
    <mergeCell ref="I320:J320"/>
    <mergeCell ref="G180:H181"/>
    <mergeCell ref="I180:J181"/>
    <mergeCell ref="A243:F243"/>
    <mergeCell ref="A221:F221"/>
    <mergeCell ref="G334:J334"/>
    <mergeCell ref="A292:F292"/>
    <mergeCell ref="A45:B45"/>
    <mergeCell ref="A458:B458"/>
    <mergeCell ref="C45:D45"/>
    <mergeCell ref="A281:B281"/>
    <mergeCell ref="C343:D343"/>
    <mergeCell ref="C1:H3"/>
    <mergeCell ref="G265:J265"/>
    <mergeCell ref="A223:F223"/>
    <mergeCell ref="E343:F343"/>
    <mergeCell ref="G336:J336"/>
    <mergeCell ref="I157:J158"/>
    <mergeCell ref="A87:B87"/>
    <mergeCell ref="C139:H141"/>
    <mergeCell ref="G311:J311"/>
    <mergeCell ref="C353:D353"/>
    <mergeCell ref="I249:J250"/>
    <mergeCell ref="A345:B345"/>
    <mergeCell ref="C274:D274"/>
    <mergeCell ref="A249:B250"/>
    <mergeCell ref="C345:D345"/>
    <mergeCell ref="E274:F274"/>
    <mergeCell ref="C445:D445"/>
    <mergeCell ref="C212:J212"/>
    <mergeCell ref="A46:B46"/>
    <mergeCell ref="A423:H423"/>
    <mergeCell ref="G134:H135"/>
    <mergeCell ref="A311:F311"/>
    <mergeCell ref="A282:B282"/>
    <mergeCell ref="A201:J201"/>
    <mergeCell ref="A376:B376"/>
    <mergeCell ref="E54:G54"/>
    <mergeCell ref="I162:J162"/>
    <mergeCell ref="C225:F225"/>
    <mergeCell ref="C214:J214"/>
    <mergeCell ref="A285:H285"/>
    <mergeCell ref="A241:J241"/>
    <mergeCell ref="G460:H460"/>
    <mergeCell ref="I460:J460"/>
    <mergeCell ref="G176:J176"/>
    <mergeCell ref="A208:B210"/>
    <mergeCell ref="E275:F275"/>
    <mergeCell ref="G111:H112"/>
    <mergeCell ref="G275:H275"/>
    <mergeCell ref="A307:B307"/>
    <mergeCell ref="G340:H340"/>
    <mergeCell ref="A127:F127"/>
    <mergeCell ref="A172:J172"/>
    <mergeCell ref="A176:F176"/>
    <mergeCell ref="H215:J215"/>
    <mergeCell ref="A8:B8"/>
    <mergeCell ref="A314:F314"/>
    <mergeCell ref="C8:D8"/>
    <mergeCell ref="A184:B184"/>
    <mergeCell ref="C202:F202"/>
    <mergeCell ref="A286:J286"/>
    <mergeCell ref="A100:B100"/>
    <mergeCell ref="I231:J231"/>
    <mergeCell ref="I437:J437"/>
    <mergeCell ref="G451:J451"/>
    <mergeCell ref="G252:H252"/>
    <mergeCell ref="G220:J220"/>
    <mergeCell ref="A452:F452"/>
    <mergeCell ref="C254:H256"/>
    <mergeCell ref="I308:J308"/>
    <mergeCell ref="A115:B115"/>
    <mergeCell ref="C66:D66"/>
    <mergeCell ref="G366:H366"/>
    <mergeCell ref="E66:F66"/>
    <mergeCell ref="G266:J266"/>
    <mergeCell ref="A344:B344"/>
    <mergeCell ref="A229:B229"/>
    <mergeCell ref="C229:D229"/>
    <mergeCell ref="A77:B77"/>
    <mergeCell ref="C185:H187"/>
    <mergeCell ref="C77:D77"/>
    <mergeCell ref="C68:D68"/>
    <mergeCell ref="A166:B166"/>
    <mergeCell ref="G197:J197"/>
    <mergeCell ref="E68:F68"/>
    <mergeCell ref="A453:F453"/>
    <mergeCell ref="C6:J6"/>
    <mergeCell ref="C160:D160"/>
    <mergeCell ref="G391:H391"/>
    <mergeCell ref="E160:F160"/>
    <mergeCell ref="A105:F105"/>
    <mergeCell ref="C98:J98"/>
    <mergeCell ref="A125:J125"/>
    <mergeCell ref="C396:J396"/>
    <mergeCell ref="E135:F135"/>
    <mergeCell ref="I409:J409"/>
    <mergeCell ref="A168:B168"/>
    <mergeCell ref="G455:H455"/>
    <mergeCell ref="A242:F242"/>
    <mergeCell ref="A313:F313"/>
    <mergeCell ref="C306:J306"/>
    <mergeCell ref="I455:J455"/>
    <mergeCell ref="A318:B319"/>
    <mergeCell ref="A405:F405"/>
    <mergeCell ref="C398:J398"/>
    <mergeCell ref="E435:F435"/>
    <mergeCell ref="I321:J321"/>
    <mergeCell ref="C157:F157"/>
    <mergeCell ref="G386:H386"/>
    <mergeCell ref="C373:J373"/>
    <mergeCell ref="I392:J392"/>
    <mergeCell ref="A244:F244"/>
    <mergeCell ref="I386:J386"/>
    <mergeCell ref="G295:H296"/>
    <mergeCell ref="E100:G100"/>
    <mergeCell ref="C455:F455"/>
    <mergeCell ref="A120:B120"/>
    <mergeCell ref="I295:J296"/>
    <mergeCell ref="A336:F336"/>
    <mergeCell ref="A407:F407"/>
    <mergeCell ref="C294:F294"/>
    <mergeCell ref="I21:J21"/>
    <mergeCell ref="A178:J178"/>
    <mergeCell ref="A21:B21"/>
    <mergeCell ref="I323:J323"/>
    <mergeCell ref="C46:D46"/>
    <mergeCell ref="C21:D21"/>
    <mergeCell ref="A349:J349"/>
    <mergeCell ref="E46:F46"/>
    <mergeCell ref="G39:J39"/>
    <mergeCell ref="A113:B113"/>
    <mergeCell ref="C386:F386"/>
    <mergeCell ref="G337:J337"/>
    <mergeCell ref="A173:F173"/>
    <mergeCell ref="A5:B5"/>
    <mergeCell ref="I229:J229"/>
    <mergeCell ref="I23:J23"/>
    <mergeCell ref="I216:J216"/>
    <mergeCell ref="A23:B23"/>
    <mergeCell ref="A245:F245"/>
    <mergeCell ref="H284:J284"/>
    <mergeCell ref="C23:D23"/>
    <mergeCell ref="A39:F39"/>
    <mergeCell ref="G37:J37"/>
    <mergeCell ref="A337:F337"/>
    <mergeCell ref="C438:H440"/>
    <mergeCell ref="A364:B365"/>
    <mergeCell ref="C296:D296"/>
    <mergeCell ref="C161:D161"/>
    <mergeCell ref="E112:F112"/>
    <mergeCell ref="G41:H41"/>
    <mergeCell ref="G403:J403"/>
    <mergeCell ref="C298:D298"/>
    <mergeCell ref="A33:J33"/>
    <mergeCell ref="E43:F43"/>
    <mergeCell ref="G276:H276"/>
    <mergeCell ref="C390:D390"/>
    <mergeCell ref="I276:J276"/>
    <mergeCell ref="E412:F412"/>
    <mergeCell ref="A128:F128"/>
    <mergeCell ref="A426:F426"/>
    <mergeCell ref="G428:J428"/>
    <mergeCell ref="I49:J49"/>
    <mergeCell ref="A123:B123"/>
    <mergeCell ref="A333:J333"/>
    <mergeCell ref="A110:B110"/>
    <mergeCell ref="I163:J163"/>
    <mergeCell ref="A10:J10"/>
    <mergeCell ref="C47:H49"/>
    <mergeCell ref="I101:J101"/>
    <mergeCell ref="C250:D250"/>
    <mergeCell ref="A237:B237"/>
    <mergeCell ref="I278:J278"/>
    <mergeCell ref="I341:J342"/>
    <mergeCell ref="A102:J102"/>
    <mergeCell ref="I113:J113"/>
    <mergeCell ref="E284:G284"/>
    <mergeCell ref="A346:B348"/>
    <mergeCell ref="A428:F428"/>
    <mergeCell ref="A438:B440"/>
    <mergeCell ref="E138:F138"/>
    <mergeCell ref="A219:F219"/>
    <mergeCell ref="C230:D230"/>
    <mergeCell ref="E230:F230"/>
    <mergeCell ref="A310:J310"/>
    <mergeCell ref="A277:B279"/>
    <mergeCell ref="I115:J115"/>
    <mergeCell ref="A18:B18"/>
    <mergeCell ref="A189:B189"/>
    <mergeCell ref="A402:J402"/>
    <mergeCell ref="A369:B371"/>
    <mergeCell ref="A238:B238"/>
    <mergeCell ref="H376:J376"/>
    <mergeCell ref="C346:H348"/>
    <mergeCell ref="C238:D238"/>
    <mergeCell ref="E367:F367"/>
    <mergeCell ref="I400:J400"/>
    <mergeCell ref="A103:J103"/>
    <mergeCell ref="G203:H204"/>
    <mergeCell ref="A339:J339"/>
    <mergeCell ref="C207:D207"/>
    <mergeCell ref="C182:D182"/>
    <mergeCell ref="E146:G146"/>
    <mergeCell ref="E207:F207"/>
    <mergeCell ref="G207:H207"/>
    <mergeCell ref="C169:D169"/>
    <mergeCell ref="E296:F296"/>
    <mergeCell ref="G225:H225"/>
    <mergeCell ref="C323:H325"/>
    <mergeCell ref="H445:J445"/>
    <mergeCell ref="G271:H271"/>
    <mergeCell ref="A29:B29"/>
    <mergeCell ref="C7:J7"/>
    <mergeCell ref="E227:F227"/>
    <mergeCell ref="I458:J458"/>
    <mergeCell ref="I262:J262"/>
    <mergeCell ref="A121:B121"/>
    <mergeCell ref="I252:J252"/>
    <mergeCell ref="E273:F273"/>
    <mergeCell ref="A44:B44"/>
    <mergeCell ref="A57:J57"/>
    <mergeCell ref="G202:H202"/>
    <mergeCell ref="I202:J202"/>
    <mergeCell ref="A31:B31"/>
    <mergeCell ref="A65:B66"/>
    <mergeCell ref="A329:B329"/>
    <mergeCell ref="A174:F174"/>
    <mergeCell ref="A194:J194"/>
    <mergeCell ref="A421:B421"/>
    <mergeCell ref="A304:B304"/>
    <mergeCell ref="A98:B98"/>
    <mergeCell ref="I95:J95"/>
    <mergeCell ref="I393:J393"/>
    <mergeCell ref="C277:H279"/>
    <mergeCell ref="I331:J331"/>
    <mergeCell ref="A396:B396"/>
    <mergeCell ref="C89:D89"/>
    <mergeCell ref="C368:D368"/>
    <mergeCell ref="I26:J26"/>
    <mergeCell ref="H100:J100"/>
    <mergeCell ref="A398:B398"/>
    <mergeCell ref="C460:D460"/>
    <mergeCell ref="E460:F460"/>
    <mergeCell ref="C249:F249"/>
    <mergeCell ref="G453:J453"/>
    <mergeCell ref="C363:F363"/>
    <mergeCell ref="A354:H354"/>
    <mergeCell ref="A34:J34"/>
    <mergeCell ref="E399:G399"/>
    <mergeCell ref="G184:H184"/>
    <mergeCell ref="I184:J184"/>
    <mergeCell ref="A270:J270"/>
    <mergeCell ref="E413:F413"/>
    <mergeCell ref="G406:J406"/>
    <mergeCell ref="G413:H413"/>
    <mergeCell ref="A200:F200"/>
    <mergeCell ref="A265:F265"/>
    <mergeCell ref="G226:H227"/>
    <mergeCell ref="A251:B251"/>
    <mergeCell ref="A357:F357"/>
    <mergeCell ref="C251:D251"/>
    <mergeCell ref="G344:H344"/>
    <mergeCell ref="I344:J344"/>
    <mergeCell ref="A58:F58"/>
    <mergeCell ref="E307:G307"/>
    <mergeCell ref="G358:J358"/>
    <mergeCell ref="A259:B259"/>
    <mergeCell ref="A116:B118"/>
    <mergeCell ref="G110:H110"/>
    <mergeCell ref="A53:B53"/>
    <mergeCell ref="A253:B253"/>
    <mergeCell ref="I110:J110"/>
    <mergeCell ref="I44:J44"/>
    <mergeCell ref="C253:D253"/>
    <mergeCell ref="A266:F266"/>
    <mergeCell ref="E457:F457"/>
    <mergeCell ref="C411:D411"/>
    <mergeCell ref="A60:F60"/>
    <mergeCell ref="G42:H43"/>
    <mergeCell ref="A358:F358"/>
    <mergeCell ref="A68:B68"/>
    <mergeCell ref="A190:B190"/>
    <mergeCell ref="G360:J360"/>
    <mergeCell ref="I279:J279"/>
    <mergeCell ref="G335:J335"/>
    <mergeCell ref="A353:B353"/>
    <mergeCell ref="A93:B95"/>
    <mergeCell ref="H192:J192"/>
    <mergeCell ref="E298:F298"/>
    <mergeCell ref="A360:F360"/>
    <mergeCell ref="A263:J263"/>
    <mergeCell ref="C319:D319"/>
    <mergeCell ref="A335:F335"/>
    <mergeCell ref="E297:F297"/>
    <mergeCell ref="E368:F368"/>
    <mergeCell ref="G297:H297"/>
    <mergeCell ref="G435:H435"/>
    <mergeCell ref="C433:F433"/>
    <mergeCell ref="A4:J4"/>
    <mergeCell ref="I70:J70"/>
    <mergeCell ref="E299:F299"/>
    <mergeCell ref="E422:G422"/>
    <mergeCell ref="G299:H299"/>
    <mergeCell ref="A442:B442"/>
    <mergeCell ref="G433:H434"/>
    <mergeCell ref="A151:F151"/>
    <mergeCell ref="I433:J434"/>
    <mergeCell ref="I32:J32"/>
    <mergeCell ref="A449:F449"/>
    <mergeCell ref="C121:J121"/>
    <mergeCell ref="A137:B137"/>
    <mergeCell ref="A330:B330"/>
    <mergeCell ref="C137:D137"/>
    <mergeCell ref="C330:D330"/>
    <mergeCell ref="A73:J73"/>
    <mergeCell ref="A366:B366"/>
    <mergeCell ref="G364:H365"/>
    <mergeCell ref="A162:B164"/>
    <mergeCell ref="I364:J365"/>
    <mergeCell ref="A431:J431"/>
    <mergeCell ref="C422:D422"/>
    <mergeCell ref="A145:B145"/>
    <mergeCell ref="G61:J61"/>
    <mergeCell ref="A443:B443"/>
    <mergeCell ref="I65:J66"/>
    <mergeCell ref="G359:J359"/>
    <mergeCell ref="C90:D90"/>
    <mergeCell ref="G219:J219"/>
    <mergeCell ref="E90:F90"/>
    <mergeCell ref="C388:D388"/>
    <mergeCell ref="E388:F388"/>
    <mergeCell ref="C399:D399"/>
    <mergeCell ref="G432:H432"/>
    <mergeCell ref="E390:F390"/>
    <mergeCell ref="A377:H377"/>
    <mergeCell ref="G62:J62"/>
    <mergeCell ref="A262:H262"/>
    <mergeCell ref="C328:J328"/>
    <mergeCell ref="G127:J127"/>
    <mergeCell ref="C122:J122"/>
    <mergeCell ref="E365:F365"/>
    <mergeCell ref="A149:J149"/>
    <mergeCell ref="C420:J420"/>
    <mergeCell ref="A447:J447"/>
    <mergeCell ref="E8:G8"/>
    <mergeCell ref="A385:J385"/>
    <mergeCell ref="G409:H409"/>
    <mergeCell ref="A50:J50"/>
    <mergeCell ref="G19:H20"/>
    <mergeCell ref="C28:J28"/>
    <mergeCell ref="A86:J86"/>
    <mergeCell ref="I187:J187"/>
    <mergeCell ref="A429:F429"/>
    <mergeCell ref="A261:B261"/>
    <mergeCell ref="C369:H371"/>
    <mergeCell ref="A92:B92"/>
    <mergeCell ref="C110:F110"/>
    <mergeCell ref="I423:J423"/>
    <mergeCell ref="C30:J30"/>
    <mergeCell ref="H169:J169"/>
    <mergeCell ref="A268:F268"/>
    <mergeCell ref="A350:B350"/>
    <mergeCell ref="I2:J2"/>
    <mergeCell ref="I124:J124"/>
    <mergeCell ref="I251:J251"/>
    <mergeCell ref="C162:H164"/>
    <mergeCell ref="I45:J45"/>
    <mergeCell ref="G16:J16"/>
    <mergeCell ref="I116:J116"/>
    <mergeCell ref="G380:J380"/>
    <mergeCell ref="G318:H319"/>
    <mergeCell ref="I414:J414"/>
    <mergeCell ref="A343:B343"/>
    <mergeCell ref="A381:F381"/>
    <mergeCell ref="C410:F410"/>
    <mergeCell ref="A69:B69"/>
    <mergeCell ref="G361:J361"/>
    <mergeCell ref="C20:D20"/>
    <mergeCell ref="C18:F18"/>
    <mergeCell ref="A367:B367"/>
    <mergeCell ref="E20:F20"/>
    <mergeCell ref="C389:D389"/>
    <mergeCell ref="I47:J47"/>
    <mergeCell ref="C112:D112"/>
    <mergeCell ref="A183:B183"/>
    <mergeCell ref="C183:D183"/>
    <mergeCell ref="I345:J345"/>
    <mergeCell ref="A419:B419"/>
    <mergeCell ref="A133:B133"/>
    <mergeCell ref="A361:F361"/>
    <mergeCell ref="C70:H72"/>
    <mergeCell ref="C22:D22"/>
    <mergeCell ref="C320:D320"/>
    <mergeCell ref="E320:F320"/>
    <mergeCell ref="C114:D114"/>
    <mergeCell ref="E114:F114"/>
    <mergeCell ref="G205:H205"/>
    <mergeCell ref="C412:D412"/>
    <mergeCell ref="I205:J205"/>
    <mergeCell ref="A79:J79"/>
    <mergeCell ref="G363:H363"/>
    <mergeCell ref="G272:H273"/>
    <mergeCell ref="C271:F271"/>
    <mergeCell ref="A355:J355"/>
    <mergeCell ref="C120:J120"/>
    <mergeCell ref="C65:F65"/>
    <mergeCell ref="E192:G192"/>
    <mergeCell ref="A379:J379"/>
    <mergeCell ref="G249:H250"/>
    <mergeCell ref="I371:J371"/>
    <mergeCell ref="A274:B274"/>
    <mergeCell ref="A445:B445"/>
    <mergeCell ref="A432:B432"/>
    <mergeCell ref="H353:J353"/>
    <mergeCell ref="I137:J137"/>
    <mergeCell ref="C189:J189"/>
    <mergeCell ref="A67:B67"/>
    <mergeCell ref="A427:F427"/>
    <mergeCell ref="I300:J300"/>
    <mergeCell ref="A9:H9"/>
    <mergeCell ref="C392:H394"/>
    <mergeCell ref="I164:J164"/>
    <mergeCell ref="I139:J139"/>
    <mergeCell ref="C204:D204"/>
    <mergeCell ref="A275:B275"/>
    <mergeCell ref="C275:D275"/>
    <mergeCell ref="E204:F204"/>
    <mergeCell ref="A340:B340"/>
    <mergeCell ref="G153:J153"/>
    <mergeCell ref="A146:B146"/>
    <mergeCell ref="A6:B6"/>
    <mergeCell ref="C206:D206"/>
    <mergeCell ref="G437:H437"/>
    <mergeCell ref="E206:F206"/>
    <mergeCell ref="A78:H78"/>
    <mergeCell ref="I226:J227"/>
    <mergeCell ref="C29:J29"/>
    <mergeCell ref="A252:B252"/>
    <mergeCell ref="I318:J319"/>
    <mergeCell ref="C42:F42"/>
    <mergeCell ref="A380:F380"/>
    <mergeCell ref="A451:F451"/>
    <mergeCell ref="A351:B351"/>
    <mergeCell ref="C329:J329"/>
    <mergeCell ref="G382:J382"/>
    <mergeCell ref="I3:J3"/>
    <mergeCell ref="C444:J444"/>
    <mergeCell ref="I68:J68"/>
    <mergeCell ref="A287:J287"/>
    <mergeCell ref="G92:H92"/>
    <mergeCell ref="A254:B256"/>
    <mergeCell ref="I117:J117"/>
    <mergeCell ref="I92:J92"/>
    <mergeCell ref="I55:J55"/>
    <mergeCell ref="I432:J432"/>
    <mergeCell ref="A382:F382"/>
    <mergeCell ref="A160:B160"/>
    <mergeCell ref="E238:G238"/>
    <mergeCell ref="I67:J67"/>
    <mergeCell ref="A387:B388"/>
    <mergeCell ref="A218:J218"/>
    <mergeCell ref="C432:F432"/>
    <mergeCell ref="C135:D135"/>
    <mergeCell ref="I48:J48"/>
    <mergeCell ref="A159:B159"/>
    <mergeCell ref="A122:B122"/>
    <mergeCell ref="A97:B97"/>
    <mergeCell ref="C159:D159"/>
    <mergeCell ref="A185:B187"/>
    <mergeCell ref="A316:J316"/>
    <mergeCell ref="A420:B420"/>
    <mergeCell ref="I417:J417"/>
    <mergeCell ref="A231:B233"/>
    <mergeCell ref="H330:J330"/>
    <mergeCell ref="G83:J83"/>
    <mergeCell ref="E321:F321"/>
    <mergeCell ref="A161:B161"/>
    <mergeCell ref="I354:J354"/>
    <mergeCell ref="G321:H321"/>
    <mergeCell ref="A435:B435"/>
    <mergeCell ref="C435:D435"/>
    <mergeCell ref="H422:J422"/>
    <mergeCell ref="A459:B459"/>
    <mergeCell ref="C136:D136"/>
    <mergeCell ref="H261:J261"/>
    <mergeCell ref="C434:D434"/>
    <mergeCell ref="E21:F21"/>
    <mergeCell ref="G14:J14"/>
    <mergeCell ref="C231:H233"/>
    <mergeCell ref="G21:H21"/>
    <mergeCell ref="A234:J234"/>
    <mergeCell ref="I208:J208"/>
    <mergeCell ref="E31:G31"/>
    <mergeCell ref="I366:J366"/>
    <mergeCell ref="E23:F23"/>
    <mergeCell ref="G23:H23"/>
    <mergeCell ref="A171:J171"/>
    <mergeCell ref="E181:F181"/>
    <mergeCell ref="A165:J165"/>
    <mergeCell ref="I210:J210"/>
    <mergeCell ref="G160:H160"/>
    <mergeCell ref="A54:B54"/>
    <mergeCell ref="C54:D54"/>
    <mergeCell ref="A41:B41"/>
    <mergeCell ref="A90:B90"/>
    <mergeCell ref="I147:J147"/>
    <mergeCell ref="I209:J209"/>
    <mergeCell ref="C146:D146"/>
    <mergeCell ref="A212:B212"/>
    <mergeCell ref="A283:B283"/>
    <mergeCell ref="I301:J301"/>
    <mergeCell ref="A148:J148"/>
    <mergeCell ref="I239:J239"/>
    <mergeCell ref="A375:B375"/>
    <mergeCell ref="A290:F290"/>
    <mergeCell ref="C376:D376"/>
    <mergeCell ref="G18:H18"/>
    <mergeCell ref="C75:J75"/>
    <mergeCell ref="I18:J18"/>
    <mergeCell ref="A214:B214"/>
    <mergeCell ref="C276:D276"/>
    <mergeCell ref="C43:D43"/>
    <mergeCell ref="E276:F276"/>
    <mergeCell ref="A390:B390"/>
    <mergeCell ref="A306:B306"/>
    <mergeCell ref="I186:J186"/>
    <mergeCell ref="A288:F288"/>
    <mergeCell ref="A415:B417"/>
    <mergeCell ref="G267:J267"/>
    <mergeCell ref="C52:J52"/>
    <mergeCell ref="C134:F134"/>
    <mergeCell ref="G341:H342"/>
    <mergeCell ref="A22:B22"/>
    <mergeCell ref="C144:J144"/>
    <mergeCell ref="E113:F113"/>
    <mergeCell ref="G113:H113"/>
    <mergeCell ref="C67:D67"/>
    <mergeCell ref="A326:J326"/>
    <mergeCell ref="E136:F136"/>
    <mergeCell ref="C352:J352"/>
    <mergeCell ref="I94:J94"/>
    <mergeCell ref="E123:G123"/>
    <mergeCell ref="A230:B230"/>
    <mergeCell ref="E434:F434"/>
    <mergeCell ref="E115:F115"/>
    <mergeCell ref="G44:H44"/>
    <mergeCell ref="A170:H170"/>
    <mergeCell ref="I69:J69"/>
    <mergeCell ref="G108:J108"/>
    <mergeCell ref="E215:G215"/>
    <mergeCell ref="I367:J367"/>
    <mergeCell ref="C69:D69"/>
    <mergeCell ref="A167:B167"/>
    <mergeCell ref="C145:J145"/>
    <mergeCell ref="C367:D367"/>
    <mergeCell ref="A16:F16"/>
    <mergeCell ref="A410:B411"/>
    <mergeCell ref="A303:J303"/>
    <mergeCell ref="C459:D459"/>
    <mergeCell ref="A108:F108"/>
    <mergeCell ref="I133:J133"/>
    <mergeCell ref="A182:B182"/>
    <mergeCell ref="A224:J224"/>
    <mergeCell ref="I369:J369"/>
    <mergeCell ref="A395:J395"/>
    <mergeCell ref="A169:B169"/>
    <mergeCell ref="G85:J85"/>
    <mergeCell ref="A225:B225"/>
    <mergeCell ref="I160:J160"/>
    <mergeCell ref="A96:J96"/>
    <mergeCell ref="G383:J383"/>
    <mergeCell ref="A134:B135"/>
    <mergeCell ref="I387:J388"/>
    <mergeCell ref="A1:B3"/>
    <mergeCell ref="A332:J332"/>
    <mergeCell ref="G84:J84"/>
    <mergeCell ref="I233:J233"/>
    <mergeCell ref="C436:D436"/>
    <mergeCell ref="A85:F85"/>
    <mergeCell ref="C415:H417"/>
    <mergeCell ref="E436:F436"/>
    <mergeCell ref="C227:D227"/>
    <mergeCell ref="I72:J72"/>
    <mergeCell ref="C305:J305"/>
    <mergeCell ref="A247:J247"/>
    <mergeCell ref="A444:B444"/>
    <mergeCell ref="I435:J435"/>
    <mergeCell ref="G151:J151"/>
    <mergeCell ref="G449:J449"/>
    <mergeCell ref="C387:F387"/>
    <mergeCell ref="H77:J77"/>
    <mergeCell ref="C236:J236"/>
    <mergeCell ref="A101:H101"/>
    <mergeCell ref="E330:G330"/>
    <mergeCell ref="A179:B179"/>
    <mergeCell ref="C350:J350"/>
    <mergeCell ref="I24:J24"/>
    <mergeCell ref="A298:B298"/>
    <mergeCell ref="G322:H322"/>
    <mergeCell ref="I322:J322"/>
    <mergeCell ref="A408:J408"/>
    <mergeCell ref="A322:B322"/>
    <mergeCell ref="G38:J38"/>
    <mergeCell ref="A414:B414"/>
    <mergeCell ref="A403:F403"/>
    <mergeCell ref="A448:J448"/>
    <mergeCell ref="A91:B91"/>
    <mergeCell ref="C91:D91"/>
    <mergeCell ref="G175:J175"/>
    <mergeCell ref="I253:J253"/>
    <mergeCell ref="I324:J324"/>
    <mergeCell ref="A327:B327"/>
    <mergeCell ref="A389:B389"/>
    <mergeCell ref="A460:B460"/>
    <mergeCell ref="I446:J446"/>
    <mergeCell ref="G338:J338"/>
    <mergeCell ref="A299:B299"/>
    <mergeCell ref="G90:H90"/>
    <mergeCell ref="E184:F184"/>
    <mergeCell ref="G177:J177"/>
    <mergeCell ref="A391:B391"/>
    <mergeCell ref="C342:D342"/>
    <mergeCell ref="C391:D391"/>
    <mergeCell ref="G104:J104"/>
    <mergeCell ref="E342:F342"/>
    <mergeCell ref="G269:J269"/>
    <mergeCell ref="G427:J427"/>
    <mergeCell ref="A328:B328"/>
    <mergeCell ref="A177:F177"/>
    <mergeCell ref="A284:B284"/>
    <mergeCell ref="A24:B26"/>
    <mergeCell ref="G115:H115"/>
    <mergeCell ref="C284:D284"/>
    <mergeCell ref="G35:J35"/>
    <mergeCell ref="C344:D344"/>
    <mergeCell ref="A455:B455"/>
    <mergeCell ref="E344:F344"/>
    <mergeCell ref="C191:J191"/>
    <mergeCell ref="I256:J256"/>
    <mergeCell ref="G179:H179"/>
    <mergeCell ref="C215:D215"/>
    <mergeCell ref="A401:J401"/>
    <mergeCell ref="E44:F44"/>
    <mergeCell ref="I179:J179"/>
    <mergeCell ref="A42:B43"/>
    <mergeCell ref="I141:J141"/>
    <mergeCell ref="G414:H414"/>
    <mergeCell ref="C179:F179"/>
    <mergeCell ref="A75:B75"/>
    <mergeCell ref="I377:J377"/>
    <mergeCell ref="A317:B317"/>
    <mergeCell ref="G59:J59"/>
    <mergeCell ref="I159:J159"/>
    <mergeCell ref="G130:J130"/>
    <mergeCell ref="I230:J230"/>
    <mergeCell ref="E437:F437"/>
    <mergeCell ref="I439:J439"/>
    <mergeCell ref="A409:B409"/>
    <mergeCell ref="A248:B248"/>
    <mergeCell ref="G410:H411"/>
    <mergeCell ref="I161:J161"/>
    <mergeCell ref="A297:B297"/>
    <mergeCell ref="A235:B235"/>
    <mergeCell ref="C297:D297"/>
    <mergeCell ref="I410:J411"/>
    <mergeCell ref="G430:J430"/>
    <mergeCell ref="G199:J199"/>
    <mergeCell ref="E376:G376"/>
    <mergeCell ref="C228:D228"/>
    <mergeCell ref="C299:D299"/>
    <mergeCell ref="E228:F228"/>
    <mergeCell ref="G288:J288"/>
    <mergeCell ref="G152:J152"/>
    <mergeCell ref="A308:H308"/>
    <mergeCell ref="C237:J237"/>
    <mergeCell ref="C53:J53"/>
    <mergeCell ref="A195:J195"/>
    <mergeCell ref="A400:H400"/>
    <mergeCell ref="C351:J351"/>
    <mergeCell ref="C307:D307"/>
    <mergeCell ref="E445:G445"/>
    <mergeCell ref="I90:J90"/>
    <mergeCell ref="G65:H66"/>
    <mergeCell ref="A309:J309"/>
    <mergeCell ref="A246:F246"/>
    <mergeCell ref="A17:J17"/>
    <mergeCell ref="C166:J166"/>
    <mergeCell ref="A126:J126"/>
    <mergeCell ref="A37:F37"/>
    <mergeCell ref="A188:J188"/>
    <mergeCell ref="A424:J424"/>
    <mergeCell ref="A109:J109"/>
    <mergeCell ref="A138:B138"/>
    <mergeCell ref="A12:F12"/>
    <mergeCell ref="C5:J5"/>
    <mergeCell ref="A240:J240"/>
    <mergeCell ref="I325:J325"/>
    <mergeCell ref="G390:H390"/>
    <mergeCell ref="I390:J390"/>
    <mergeCell ref="A399:B399"/>
    <mergeCell ref="A104:F104"/>
    <mergeCell ref="A70:B72"/>
    <mergeCell ref="C97:J97"/>
    <mergeCell ref="G106:J106"/>
    <mergeCell ref="A406:F406"/>
    <mergeCell ref="G404:J404"/>
    <mergeCell ref="I91:J91"/>
    <mergeCell ref="G156:H156"/>
    <mergeCell ref="I389:J389"/>
    <mergeCell ref="A203:B204"/>
    <mergeCell ref="A14:F14"/>
    <mergeCell ref="I156:J156"/>
    <mergeCell ref="C456:F456"/>
    <mergeCell ref="G105:J105"/>
    <mergeCell ref="I254:J254"/>
    <mergeCell ref="A19:B20"/>
    <mergeCell ref="A312:F312"/>
    <mergeCell ref="A106:F106"/>
    <mergeCell ref="C457:D457"/>
    <mergeCell ref="A404:F404"/>
    <mergeCell ref="I22:J22"/>
    <mergeCell ref="I93:J93"/>
    <mergeCell ref="C156:F156"/>
    <mergeCell ref="I391:J391"/>
    <mergeCell ref="A142:J142"/>
    <mergeCell ref="G36:J36"/>
    <mergeCell ref="G107:J107"/>
    <mergeCell ref="G405:J405"/>
    <mergeCell ref="G458:H458"/>
    <mergeCell ref="C458:D458"/>
    <mergeCell ref="E45:F45"/>
    <mergeCell ref="I118:J118"/>
    <mergeCell ref="G45:H45"/>
    <mergeCell ref="E458:F458"/>
    <mergeCell ref="G343:H343"/>
    <mergeCell ref="A130:F130"/>
    <mergeCell ref="I343:J343"/>
    <mergeCell ref="G182:H182"/>
    <mergeCell ref="C180:F180"/>
    <mergeCell ref="E353:G353"/>
    <mergeCell ref="I182:J182"/>
    <mergeCell ref="E345:F345"/>
    <mergeCell ref="G274:H274"/>
    <mergeCell ref="G345:H345"/>
    <mergeCell ref="I274:J274"/>
    <mergeCell ref="G196:J196"/>
    <mergeCell ref="C283:J283"/>
    <mergeCell ref="A430:F430"/>
    <mergeCell ref="I134:J135"/>
    <mergeCell ref="G46:H46"/>
    <mergeCell ref="A320:B320"/>
    <mergeCell ref="A114:B114"/>
    <mergeCell ref="A196:F196"/>
  </mergeCells>
  <printOptions horizontalCentered="1"/>
  <pageMargins left="0.4" right="0.4" top="0.5" bottom="0.5" header="0.3" footer="0.3"/>
  <pageSetup orientation="portrait" paperSize="9" fitToHeight="0" fitToWidth="1"/>
  <rowBreaks count="19" manualBreakCount="19">
    <brk id="23" min="0" max="16383" man="1"/>
    <brk id="46" min="0" max="16383" man="1"/>
    <brk id="69" min="0" max="16383" man="1"/>
    <brk id="92" min="0" max="16383" man="1"/>
    <brk id="115" min="0" max="16383" man="1"/>
    <brk id="138" min="0" max="16383" man="1"/>
    <brk id="161" min="0" max="16383" man="1"/>
    <brk id="184" min="0" max="16383" man="1"/>
    <brk id="207" min="0" max="16383" man="1"/>
    <brk id="230" min="0" max="16383" man="1"/>
    <brk id="253" min="0" max="16383" man="1"/>
    <brk id="276" min="0" max="16383" man="1"/>
    <brk id="299" min="0" max="16383" man="1"/>
    <brk id="322" min="0" max="16383" man="1"/>
    <brk id="345" min="0" max="16383" man="1"/>
    <brk id="368" min="0" max="16383" man="1"/>
    <brk id="391" min="0" max="16383" man="1"/>
    <brk id="414" min="0" max="16383" man="1"/>
    <brk id="437" min="0" max="16383" man="1"/>
  </rowBreaks>
  <drawing xmlns:r="http://schemas.openxmlformats.org/officeDocument/2006/relationships" r:id="rId1"/>
</worksheet>
</file>

<file path=xl/worksheets/sheet29.xml><?xml version="1.0" encoding="utf-8"?>
<worksheet xmlns="http://schemas.openxmlformats.org/spreadsheetml/2006/main">
  <sheetPr>
    <tabColor rgb="007030A0"/>
    <outlinePr summaryBelow="1" summaryRight="1"/>
    <pageSetUpPr fitToPage="1"/>
  </sheetPr>
  <dimension ref="A1:L700"/>
  <sheetViews>
    <sheetView showGridLines="0" workbookViewId="0">
      <selection activeCell="A1" sqref="A1"/>
    </sheetView>
  </sheetViews>
  <sheetFormatPr baseColWidth="8" defaultRowHeight="15"/>
  <cols>
    <col width="7.7109375" customWidth="1" min="1" max="1"/>
    <col width="12.140625" customWidth="1" min="2" max="2"/>
    <col width="17" customWidth="1" min="3" max="3"/>
    <col width="11.85546875" customWidth="1" min="4" max="4"/>
    <col width="12.140625" customWidth="1" min="5" max="5"/>
    <col width="13" customWidth="1" min="6" max="6"/>
    <col width="13" customWidth="1" min="7" max="7"/>
    <col width="13" customWidth="1" min="8" max="8"/>
    <col width="13" customWidth="1" min="9" max="9"/>
    <col width="13" customWidth="1" min="10" max="10"/>
    <col hidden="1" width="3" customWidth="1" min="11" max="11"/>
    <col hidden="1" width="42" customWidth="1" min="12" max="12"/>
  </cols>
  <sheetData>
    <row r="1" ht="21.75" customHeight="1">
      <c r="A1" s="49" t="n"/>
      <c r="B1" s="56" t="n"/>
      <c r="C1" s="67">
        <f>Paramètres!$C$5</f>
        <v/>
      </c>
      <c r="D1" s="101" t="n"/>
      <c r="E1" s="101" t="n"/>
      <c r="F1" s="101" t="n"/>
      <c r="G1" s="101" t="n"/>
      <c r="H1" s="56" t="n"/>
      <c r="I1" s="55">
        <f>Paramètres!$D$5</f>
        <v/>
      </c>
      <c r="J1" s="50" t="n"/>
      <c r="L1" s="29" t="inlineStr">
        <is>
          <t>Calcul (ne pas modifier) – ligne registre :</t>
        </is>
      </c>
    </row>
    <row r="2" ht="21.75" customHeight="1">
      <c r="A2" s="60" t="n"/>
      <c r="B2" s="61" t="n"/>
      <c r="C2" s="60" t="n"/>
      <c r="H2" s="61" t="n"/>
      <c r="I2" s="55">
        <f>"Date: "&amp;Paramètres!$E$5</f>
        <v/>
      </c>
      <c r="J2" s="50" t="n"/>
      <c r="L2" s="30">
        <f>IFERROR(MATCH($H$8,Registre!$B$2:$B$1999,0),0)</f>
        <v/>
      </c>
    </row>
    <row r="3" ht="21.75" customHeight="1">
      <c r="A3" s="57" t="n"/>
      <c r="B3" s="58" t="n"/>
      <c r="C3" s="57" t="n"/>
      <c r="D3" s="102" t="n"/>
      <c r="E3" s="102" t="n"/>
      <c r="F3" s="102" t="n"/>
      <c r="G3" s="102" t="n"/>
      <c r="H3" s="58" t="n"/>
      <c r="I3" s="55" t="inlineStr">
        <is>
          <t>Page 1/1</t>
        </is>
      </c>
      <c r="J3" s="50" t="n"/>
    </row>
    <row r="4" ht="27.95" customHeight="1">
      <c r="A4" s="67" t="inlineStr">
        <is>
          <t>Procès-Verbal de transport et bardage Pipe</t>
        </is>
      </c>
      <c r="B4" s="52" t="n"/>
      <c r="C4" s="52" t="n"/>
      <c r="D4" s="52" t="n"/>
      <c r="E4" s="52" t="n"/>
      <c r="F4" s="52" t="n"/>
      <c r="G4" s="52" t="n"/>
      <c r="H4" s="52" t="n"/>
      <c r="I4" s="52" t="n"/>
      <c r="J4" s="50" t="n"/>
      <c r="L4" s="32">
        <f>IF($H$8="","",IF($L$2=0,"⚠ RFI absent du Registre",IF(INDEX(Registre!$A$2:$A$1999,IF($L$2=0,-1,$L$2))&lt;&gt;"Transport et bardage","⚠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f>IFERROR(INDEX('Impression groupée'!$B$4:$B$103,MATCH("Transport et bardage|1",'Impression groupée'!$E$4:$E$103,0)),"")</f>
        <v/>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5.5" customHeight="1">
      <c r="A11" s="67" t="inlineStr">
        <is>
          <t>N°</t>
        </is>
      </c>
      <c r="B11" s="67" t="inlineStr">
        <is>
          <t>N° pipe</t>
        </is>
      </c>
      <c r="C11" s="67" t="inlineStr">
        <is>
          <t>N° de coulée</t>
        </is>
      </c>
      <c r="D11" s="67" t="inlineStr">
        <is>
          <t>Diamètre</t>
        </is>
      </c>
      <c r="E11" s="67" t="inlineStr">
        <is>
          <t>EP mm</t>
        </is>
      </c>
      <c r="F11" s="67" t="inlineStr">
        <is>
          <t>Long (ml)</t>
        </is>
      </c>
      <c r="G11" s="67" t="inlineStr">
        <is>
          <t>Contrôle visuel</t>
        </is>
      </c>
      <c r="H11" s="50" t="n"/>
      <c r="I11" s="66" t="n"/>
      <c r="J11" s="50" t="n"/>
    </row>
    <row r="12" ht="16.5" customHeight="1">
      <c r="A12" s="62">
        <f>IF(IFERROR(INDEX('Tubes Bardage'!$B$2:$B$501,MATCH($H$8&amp;"|1",'Tubes Bardage'!$I$2:$I$501,0))&amp;"","")="","",TEXT(1,"00"))</f>
        <v/>
      </c>
      <c r="B12" s="62">
        <f>IFERROR(INDEX('Tubes Bardage'!$B$2:$B$501,MATCH($H$8&amp;"|1",'Tubes Bardage'!$I$2:$I$501,0))&amp;"","")</f>
        <v/>
      </c>
      <c r="C12" s="62">
        <f>IFERROR(INDEX('Tubes Bardage'!$C$2:$C$501,MATCH($H$8&amp;"|1",'Tubes Bardage'!$I$2:$I$501,0))&amp;"","")</f>
        <v/>
      </c>
      <c r="D12" s="62">
        <f>IFERROR(INDEX('Tubes Bardage'!$D$2:$D$501,MATCH($H$8&amp;"|1",'Tubes Bardage'!$I$2:$I$501,0))&amp;"","")</f>
        <v/>
      </c>
      <c r="E12" s="62">
        <f>IFERROR(INDEX('Tubes Bardage'!$E$2:$E$501,MATCH($H$8&amp;"|1",'Tubes Bardage'!$I$2:$I$501,0))&amp;"","")</f>
        <v/>
      </c>
      <c r="F12" s="62">
        <f>IFERROR(INDEX('Tubes Bardage'!$F$2:$F$501,MATCH($H$8&amp;"|1",'Tubes Bardage'!$I$2:$I$501,0))&amp;"","")</f>
        <v/>
      </c>
      <c r="G12" s="62">
        <f>IFERROR(INDEX('Tubes Bardage'!$G$2:$G$501,MATCH($H$8&amp;"|1",'Tubes Bardage'!$I$2:$I$501,0))&amp;"","")</f>
        <v/>
      </c>
      <c r="H12" s="50" t="n"/>
      <c r="I12" s="93">
        <f>IF(IFERROR(INDEX('Tubes Bardage'!$H$2:$H$501,MATCH($H$8&amp;"|1",'Tubes Bardage'!$I$2:$I$501,0))&amp;"","")="C","☒","☐")&amp;" C"&amp;"      "&amp;IF(IFERROR(INDEX('Tubes Bardage'!$H$2:$H$501,MATCH($H$8&amp;"|1",'Tubes Bardage'!$I$2:$I$501,0))&amp;"","")="NC","☒","☐")&amp;" NC"</f>
        <v/>
      </c>
      <c r="J12" s="50" t="n"/>
    </row>
    <row r="13" ht="16.5" customHeight="1">
      <c r="A13" s="62">
        <f>IF(IFERROR(INDEX('Tubes Bardage'!$B$2:$B$501,MATCH($H$8&amp;"|2",'Tubes Bardage'!$I$2:$I$501,0))&amp;"","")="","",TEXT(2,"00"))</f>
        <v/>
      </c>
      <c r="B13" s="62">
        <f>IFERROR(INDEX('Tubes Bardage'!$B$2:$B$501,MATCH($H$8&amp;"|2",'Tubes Bardage'!$I$2:$I$501,0))&amp;"","")</f>
        <v/>
      </c>
      <c r="C13" s="62">
        <f>IFERROR(INDEX('Tubes Bardage'!$C$2:$C$501,MATCH($H$8&amp;"|2",'Tubes Bardage'!$I$2:$I$501,0))&amp;"","")</f>
        <v/>
      </c>
      <c r="D13" s="62">
        <f>IFERROR(INDEX('Tubes Bardage'!$D$2:$D$501,MATCH($H$8&amp;"|2",'Tubes Bardage'!$I$2:$I$501,0))&amp;"","")</f>
        <v/>
      </c>
      <c r="E13" s="62">
        <f>IFERROR(INDEX('Tubes Bardage'!$E$2:$E$501,MATCH($H$8&amp;"|2",'Tubes Bardage'!$I$2:$I$501,0))&amp;"","")</f>
        <v/>
      </c>
      <c r="F13" s="62">
        <f>IFERROR(INDEX('Tubes Bardage'!$F$2:$F$501,MATCH($H$8&amp;"|2",'Tubes Bardage'!$I$2:$I$501,0))&amp;"","")</f>
        <v/>
      </c>
      <c r="G13" s="62">
        <f>IFERROR(INDEX('Tubes Bardage'!$G$2:$G$501,MATCH($H$8&amp;"|2",'Tubes Bardage'!$I$2:$I$501,0))&amp;"","")</f>
        <v/>
      </c>
      <c r="H13" s="50" t="n"/>
      <c r="I13" s="93">
        <f>IF(IFERROR(INDEX('Tubes Bardage'!$H$2:$H$501,MATCH($H$8&amp;"|2",'Tubes Bardage'!$I$2:$I$501,0))&amp;"","")="C","☒","☐")&amp;" C"&amp;"      "&amp;IF(IFERROR(INDEX('Tubes Bardage'!$H$2:$H$501,MATCH($H$8&amp;"|2",'Tubes Bardage'!$I$2:$I$501,0))&amp;"","")="NC","☒","☐")&amp;" NC"</f>
        <v/>
      </c>
      <c r="J13" s="50" t="n"/>
    </row>
    <row r="14" ht="16.5" customHeight="1">
      <c r="A14" s="62">
        <f>IF(IFERROR(INDEX('Tubes Bardage'!$B$2:$B$501,MATCH($H$8&amp;"|3",'Tubes Bardage'!$I$2:$I$501,0))&amp;"","")="","",TEXT(3,"00"))</f>
        <v/>
      </c>
      <c r="B14" s="62">
        <f>IFERROR(INDEX('Tubes Bardage'!$B$2:$B$501,MATCH($H$8&amp;"|3",'Tubes Bardage'!$I$2:$I$501,0))&amp;"","")</f>
        <v/>
      </c>
      <c r="C14" s="62">
        <f>IFERROR(INDEX('Tubes Bardage'!$C$2:$C$501,MATCH($H$8&amp;"|3",'Tubes Bardage'!$I$2:$I$501,0))&amp;"","")</f>
        <v/>
      </c>
      <c r="D14" s="62">
        <f>IFERROR(INDEX('Tubes Bardage'!$D$2:$D$501,MATCH($H$8&amp;"|3",'Tubes Bardage'!$I$2:$I$501,0))&amp;"","")</f>
        <v/>
      </c>
      <c r="E14" s="62">
        <f>IFERROR(INDEX('Tubes Bardage'!$E$2:$E$501,MATCH($H$8&amp;"|3",'Tubes Bardage'!$I$2:$I$501,0))&amp;"","")</f>
        <v/>
      </c>
      <c r="F14" s="62">
        <f>IFERROR(INDEX('Tubes Bardage'!$F$2:$F$501,MATCH($H$8&amp;"|3",'Tubes Bardage'!$I$2:$I$501,0))&amp;"","")</f>
        <v/>
      </c>
      <c r="G14" s="62">
        <f>IFERROR(INDEX('Tubes Bardage'!$G$2:$G$501,MATCH($H$8&amp;"|3",'Tubes Bardage'!$I$2:$I$501,0))&amp;"","")</f>
        <v/>
      </c>
      <c r="H14" s="50" t="n"/>
      <c r="I14" s="93">
        <f>IF(IFERROR(INDEX('Tubes Bardage'!$H$2:$H$501,MATCH($H$8&amp;"|3",'Tubes Bardage'!$I$2:$I$501,0))&amp;"","")="C","☒","☐")&amp;" C"&amp;"      "&amp;IF(IFERROR(INDEX('Tubes Bardage'!$H$2:$H$501,MATCH($H$8&amp;"|3",'Tubes Bardage'!$I$2:$I$501,0))&amp;"","")="NC","☒","☐")&amp;" NC"</f>
        <v/>
      </c>
      <c r="J14" s="50" t="n"/>
    </row>
    <row r="15" ht="16.5" customHeight="1">
      <c r="A15" s="62">
        <f>IF(IFERROR(INDEX('Tubes Bardage'!$B$2:$B$501,MATCH($H$8&amp;"|4",'Tubes Bardage'!$I$2:$I$501,0))&amp;"","")="","",TEXT(4,"00"))</f>
        <v/>
      </c>
      <c r="B15" s="62">
        <f>IFERROR(INDEX('Tubes Bardage'!$B$2:$B$501,MATCH($H$8&amp;"|4",'Tubes Bardage'!$I$2:$I$501,0))&amp;"","")</f>
        <v/>
      </c>
      <c r="C15" s="62">
        <f>IFERROR(INDEX('Tubes Bardage'!$C$2:$C$501,MATCH($H$8&amp;"|4",'Tubes Bardage'!$I$2:$I$501,0))&amp;"","")</f>
        <v/>
      </c>
      <c r="D15" s="62">
        <f>IFERROR(INDEX('Tubes Bardage'!$D$2:$D$501,MATCH($H$8&amp;"|4",'Tubes Bardage'!$I$2:$I$501,0))&amp;"","")</f>
        <v/>
      </c>
      <c r="E15" s="62">
        <f>IFERROR(INDEX('Tubes Bardage'!$E$2:$E$501,MATCH($H$8&amp;"|4",'Tubes Bardage'!$I$2:$I$501,0))&amp;"","")</f>
        <v/>
      </c>
      <c r="F15" s="62">
        <f>IFERROR(INDEX('Tubes Bardage'!$F$2:$F$501,MATCH($H$8&amp;"|4",'Tubes Bardage'!$I$2:$I$501,0))&amp;"","")</f>
        <v/>
      </c>
      <c r="G15" s="62">
        <f>IFERROR(INDEX('Tubes Bardage'!$G$2:$G$501,MATCH($H$8&amp;"|4",'Tubes Bardage'!$I$2:$I$501,0))&amp;"","")</f>
        <v/>
      </c>
      <c r="H15" s="50" t="n"/>
      <c r="I15" s="93">
        <f>IF(IFERROR(INDEX('Tubes Bardage'!$H$2:$H$501,MATCH($H$8&amp;"|4",'Tubes Bardage'!$I$2:$I$501,0))&amp;"","")="C","☒","☐")&amp;" C"&amp;"      "&amp;IF(IFERROR(INDEX('Tubes Bardage'!$H$2:$H$501,MATCH($H$8&amp;"|4",'Tubes Bardage'!$I$2:$I$501,0))&amp;"","")="NC","☒","☐")&amp;" NC"</f>
        <v/>
      </c>
      <c r="J15" s="50" t="n"/>
    </row>
    <row r="16" ht="16.5" customHeight="1">
      <c r="A16" s="62">
        <f>IF(IFERROR(INDEX('Tubes Bardage'!$B$2:$B$501,MATCH($H$8&amp;"|5",'Tubes Bardage'!$I$2:$I$501,0))&amp;"","")="","",TEXT(5,"00"))</f>
        <v/>
      </c>
      <c r="B16" s="62">
        <f>IFERROR(INDEX('Tubes Bardage'!$B$2:$B$501,MATCH($H$8&amp;"|5",'Tubes Bardage'!$I$2:$I$501,0))&amp;"","")</f>
        <v/>
      </c>
      <c r="C16" s="62">
        <f>IFERROR(INDEX('Tubes Bardage'!$C$2:$C$501,MATCH($H$8&amp;"|5",'Tubes Bardage'!$I$2:$I$501,0))&amp;"","")</f>
        <v/>
      </c>
      <c r="D16" s="62">
        <f>IFERROR(INDEX('Tubes Bardage'!$D$2:$D$501,MATCH($H$8&amp;"|5",'Tubes Bardage'!$I$2:$I$501,0))&amp;"","")</f>
        <v/>
      </c>
      <c r="E16" s="62">
        <f>IFERROR(INDEX('Tubes Bardage'!$E$2:$E$501,MATCH($H$8&amp;"|5",'Tubes Bardage'!$I$2:$I$501,0))&amp;"","")</f>
        <v/>
      </c>
      <c r="F16" s="62">
        <f>IFERROR(INDEX('Tubes Bardage'!$F$2:$F$501,MATCH($H$8&amp;"|5",'Tubes Bardage'!$I$2:$I$501,0))&amp;"","")</f>
        <v/>
      </c>
      <c r="G16" s="62">
        <f>IFERROR(INDEX('Tubes Bardage'!$G$2:$G$501,MATCH($H$8&amp;"|5",'Tubes Bardage'!$I$2:$I$501,0))&amp;"","")</f>
        <v/>
      </c>
      <c r="H16" s="50" t="n"/>
      <c r="I16" s="93">
        <f>IF(IFERROR(INDEX('Tubes Bardage'!$H$2:$H$501,MATCH($H$8&amp;"|5",'Tubes Bardage'!$I$2:$I$501,0))&amp;"","")="C","☒","☐")&amp;" C"&amp;"      "&amp;IF(IFERROR(INDEX('Tubes Bardage'!$H$2:$H$501,MATCH($H$8&amp;"|5",'Tubes Bardage'!$I$2:$I$501,0))&amp;"","")="NC","☒","☐")&amp;" NC"</f>
        <v/>
      </c>
      <c r="J16" s="50" t="n"/>
    </row>
    <row r="17" ht="16.5" customHeight="1">
      <c r="A17" s="62">
        <f>IF(IFERROR(INDEX('Tubes Bardage'!$B$2:$B$501,MATCH($H$8&amp;"|6",'Tubes Bardage'!$I$2:$I$501,0))&amp;"","")="","",TEXT(6,"00"))</f>
        <v/>
      </c>
      <c r="B17" s="62">
        <f>IFERROR(INDEX('Tubes Bardage'!$B$2:$B$501,MATCH($H$8&amp;"|6",'Tubes Bardage'!$I$2:$I$501,0))&amp;"","")</f>
        <v/>
      </c>
      <c r="C17" s="62">
        <f>IFERROR(INDEX('Tubes Bardage'!$C$2:$C$501,MATCH($H$8&amp;"|6",'Tubes Bardage'!$I$2:$I$501,0))&amp;"","")</f>
        <v/>
      </c>
      <c r="D17" s="62">
        <f>IFERROR(INDEX('Tubes Bardage'!$D$2:$D$501,MATCH($H$8&amp;"|6",'Tubes Bardage'!$I$2:$I$501,0))&amp;"","")</f>
        <v/>
      </c>
      <c r="E17" s="62">
        <f>IFERROR(INDEX('Tubes Bardage'!$E$2:$E$501,MATCH($H$8&amp;"|6",'Tubes Bardage'!$I$2:$I$501,0))&amp;"","")</f>
        <v/>
      </c>
      <c r="F17" s="62">
        <f>IFERROR(INDEX('Tubes Bardage'!$F$2:$F$501,MATCH($H$8&amp;"|6",'Tubes Bardage'!$I$2:$I$501,0))&amp;"","")</f>
        <v/>
      </c>
      <c r="G17" s="62">
        <f>IFERROR(INDEX('Tubes Bardage'!$G$2:$G$501,MATCH($H$8&amp;"|6",'Tubes Bardage'!$I$2:$I$501,0))&amp;"","")</f>
        <v/>
      </c>
      <c r="H17" s="50" t="n"/>
      <c r="I17" s="93">
        <f>IF(IFERROR(INDEX('Tubes Bardage'!$H$2:$H$501,MATCH($H$8&amp;"|6",'Tubes Bardage'!$I$2:$I$501,0))&amp;"","")="C","☒","☐")&amp;" C"&amp;"      "&amp;IF(IFERROR(INDEX('Tubes Bardage'!$H$2:$H$501,MATCH($H$8&amp;"|6",'Tubes Bardage'!$I$2:$I$501,0))&amp;"","")="NC","☒","☐")&amp;" NC"</f>
        <v/>
      </c>
      <c r="J17" s="50" t="n"/>
    </row>
    <row r="18" ht="16.5" customHeight="1">
      <c r="A18" s="62">
        <f>IF(IFERROR(INDEX('Tubes Bardage'!$B$2:$B$501,MATCH($H$8&amp;"|7",'Tubes Bardage'!$I$2:$I$501,0))&amp;"","")="","",TEXT(7,"00"))</f>
        <v/>
      </c>
      <c r="B18" s="62">
        <f>IFERROR(INDEX('Tubes Bardage'!$B$2:$B$501,MATCH($H$8&amp;"|7",'Tubes Bardage'!$I$2:$I$501,0))&amp;"","")</f>
        <v/>
      </c>
      <c r="C18" s="62">
        <f>IFERROR(INDEX('Tubes Bardage'!$C$2:$C$501,MATCH($H$8&amp;"|7",'Tubes Bardage'!$I$2:$I$501,0))&amp;"","")</f>
        <v/>
      </c>
      <c r="D18" s="62">
        <f>IFERROR(INDEX('Tubes Bardage'!$D$2:$D$501,MATCH($H$8&amp;"|7",'Tubes Bardage'!$I$2:$I$501,0))&amp;"","")</f>
        <v/>
      </c>
      <c r="E18" s="62">
        <f>IFERROR(INDEX('Tubes Bardage'!$E$2:$E$501,MATCH($H$8&amp;"|7",'Tubes Bardage'!$I$2:$I$501,0))&amp;"","")</f>
        <v/>
      </c>
      <c r="F18" s="62">
        <f>IFERROR(INDEX('Tubes Bardage'!$F$2:$F$501,MATCH($H$8&amp;"|7",'Tubes Bardage'!$I$2:$I$501,0))&amp;"","")</f>
        <v/>
      </c>
      <c r="G18" s="62">
        <f>IFERROR(INDEX('Tubes Bardage'!$G$2:$G$501,MATCH($H$8&amp;"|7",'Tubes Bardage'!$I$2:$I$501,0))&amp;"","")</f>
        <v/>
      </c>
      <c r="H18" s="50" t="n"/>
      <c r="I18" s="93">
        <f>IF(IFERROR(INDEX('Tubes Bardage'!$H$2:$H$501,MATCH($H$8&amp;"|7",'Tubes Bardage'!$I$2:$I$501,0))&amp;"","")="C","☒","☐")&amp;" C"&amp;"      "&amp;IF(IFERROR(INDEX('Tubes Bardage'!$H$2:$H$501,MATCH($H$8&amp;"|7",'Tubes Bardage'!$I$2:$I$501,0))&amp;"","")="NC","☒","☐")&amp;" NC"</f>
        <v/>
      </c>
      <c r="J18" s="50" t="n"/>
    </row>
    <row r="19" ht="16.5" customHeight="1">
      <c r="A19" s="62">
        <f>IF(IFERROR(INDEX('Tubes Bardage'!$B$2:$B$501,MATCH($H$8&amp;"|8",'Tubes Bardage'!$I$2:$I$501,0))&amp;"","")="","",TEXT(8,"00"))</f>
        <v/>
      </c>
      <c r="B19" s="62">
        <f>IFERROR(INDEX('Tubes Bardage'!$B$2:$B$501,MATCH($H$8&amp;"|8",'Tubes Bardage'!$I$2:$I$501,0))&amp;"","")</f>
        <v/>
      </c>
      <c r="C19" s="62">
        <f>IFERROR(INDEX('Tubes Bardage'!$C$2:$C$501,MATCH($H$8&amp;"|8",'Tubes Bardage'!$I$2:$I$501,0))&amp;"","")</f>
        <v/>
      </c>
      <c r="D19" s="62">
        <f>IFERROR(INDEX('Tubes Bardage'!$D$2:$D$501,MATCH($H$8&amp;"|8",'Tubes Bardage'!$I$2:$I$501,0))&amp;"","")</f>
        <v/>
      </c>
      <c r="E19" s="62">
        <f>IFERROR(INDEX('Tubes Bardage'!$E$2:$E$501,MATCH($H$8&amp;"|8",'Tubes Bardage'!$I$2:$I$501,0))&amp;"","")</f>
        <v/>
      </c>
      <c r="F19" s="62">
        <f>IFERROR(INDEX('Tubes Bardage'!$F$2:$F$501,MATCH($H$8&amp;"|8",'Tubes Bardage'!$I$2:$I$501,0))&amp;"","")</f>
        <v/>
      </c>
      <c r="G19" s="62">
        <f>IFERROR(INDEX('Tubes Bardage'!$G$2:$G$501,MATCH($H$8&amp;"|8",'Tubes Bardage'!$I$2:$I$501,0))&amp;"","")</f>
        <v/>
      </c>
      <c r="H19" s="50" t="n"/>
      <c r="I19" s="93">
        <f>IF(IFERROR(INDEX('Tubes Bardage'!$H$2:$H$501,MATCH($H$8&amp;"|8",'Tubes Bardage'!$I$2:$I$501,0))&amp;"","")="C","☒","☐")&amp;" C"&amp;"      "&amp;IF(IFERROR(INDEX('Tubes Bardage'!$H$2:$H$501,MATCH($H$8&amp;"|8",'Tubes Bardage'!$I$2:$I$501,0))&amp;"","")="NC","☒","☐")&amp;" NC"</f>
        <v/>
      </c>
      <c r="J19" s="50" t="n"/>
    </row>
    <row r="20" ht="16.5" customHeight="1">
      <c r="A20" s="62">
        <f>IF(IFERROR(INDEX('Tubes Bardage'!$B$2:$B$501,MATCH($H$8&amp;"|9",'Tubes Bardage'!$I$2:$I$501,0))&amp;"","")="","",TEXT(9,"00"))</f>
        <v/>
      </c>
      <c r="B20" s="62">
        <f>IFERROR(INDEX('Tubes Bardage'!$B$2:$B$501,MATCH($H$8&amp;"|9",'Tubes Bardage'!$I$2:$I$501,0))&amp;"","")</f>
        <v/>
      </c>
      <c r="C20" s="62">
        <f>IFERROR(INDEX('Tubes Bardage'!$C$2:$C$501,MATCH($H$8&amp;"|9",'Tubes Bardage'!$I$2:$I$501,0))&amp;"","")</f>
        <v/>
      </c>
      <c r="D20" s="62">
        <f>IFERROR(INDEX('Tubes Bardage'!$D$2:$D$501,MATCH($H$8&amp;"|9",'Tubes Bardage'!$I$2:$I$501,0))&amp;"","")</f>
        <v/>
      </c>
      <c r="E20" s="62">
        <f>IFERROR(INDEX('Tubes Bardage'!$E$2:$E$501,MATCH($H$8&amp;"|9",'Tubes Bardage'!$I$2:$I$501,0))&amp;"","")</f>
        <v/>
      </c>
      <c r="F20" s="62">
        <f>IFERROR(INDEX('Tubes Bardage'!$F$2:$F$501,MATCH($H$8&amp;"|9",'Tubes Bardage'!$I$2:$I$501,0))&amp;"","")</f>
        <v/>
      </c>
      <c r="G20" s="62">
        <f>IFERROR(INDEX('Tubes Bardage'!$G$2:$G$501,MATCH($H$8&amp;"|9",'Tubes Bardage'!$I$2:$I$501,0))&amp;"","")</f>
        <v/>
      </c>
      <c r="H20" s="50" t="n"/>
      <c r="I20" s="93">
        <f>IF(IFERROR(INDEX('Tubes Bardage'!$H$2:$H$501,MATCH($H$8&amp;"|9",'Tubes Bardage'!$I$2:$I$501,0))&amp;"","")="C","☒","☐")&amp;" C"&amp;"      "&amp;IF(IFERROR(INDEX('Tubes Bardage'!$H$2:$H$501,MATCH($H$8&amp;"|9",'Tubes Bardage'!$I$2:$I$501,0))&amp;"","")="NC","☒","☐")&amp;" NC"</f>
        <v/>
      </c>
      <c r="J20" s="50" t="n"/>
    </row>
    <row r="21" ht="16.5" customHeight="1">
      <c r="A21" s="62">
        <f>IF(IFERROR(INDEX('Tubes Bardage'!$B$2:$B$501,MATCH($H$8&amp;"|10",'Tubes Bardage'!$I$2:$I$501,0))&amp;"","")="","",TEXT(10,"00"))</f>
        <v/>
      </c>
      <c r="B21" s="62">
        <f>IFERROR(INDEX('Tubes Bardage'!$B$2:$B$501,MATCH($H$8&amp;"|10",'Tubes Bardage'!$I$2:$I$501,0))&amp;"","")</f>
        <v/>
      </c>
      <c r="C21" s="62">
        <f>IFERROR(INDEX('Tubes Bardage'!$C$2:$C$501,MATCH($H$8&amp;"|10",'Tubes Bardage'!$I$2:$I$501,0))&amp;"","")</f>
        <v/>
      </c>
      <c r="D21" s="62">
        <f>IFERROR(INDEX('Tubes Bardage'!$D$2:$D$501,MATCH($H$8&amp;"|10",'Tubes Bardage'!$I$2:$I$501,0))&amp;"","")</f>
        <v/>
      </c>
      <c r="E21" s="62">
        <f>IFERROR(INDEX('Tubes Bardage'!$E$2:$E$501,MATCH($H$8&amp;"|10",'Tubes Bardage'!$I$2:$I$501,0))&amp;"","")</f>
        <v/>
      </c>
      <c r="F21" s="62">
        <f>IFERROR(INDEX('Tubes Bardage'!$F$2:$F$501,MATCH($H$8&amp;"|10",'Tubes Bardage'!$I$2:$I$501,0))&amp;"","")</f>
        <v/>
      </c>
      <c r="G21" s="62">
        <f>IFERROR(INDEX('Tubes Bardage'!$G$2:$G$501,MATCH($H$8&amp;"|10",'Tubes Bardage'!$I$2:$I$501,0))&amp;"","")</f>
        <v/>
      </c>
      <c r="H21" s="50" t="n"/>
      <c r="I21" s="93">
        <f>IF(IFERROR(INDEX('Tubes Bardage'!$H$2:$H$501,MATCH($H$8&amp;"|10",'Tubes Bardage'!$I$2:$I$501,0))&amp;"","")="C","☒","☐")&amp;" C"&amp;"      "&amp;IF(IFERROR(INDEX('Tubes Bardage'!$H$2:$H$501,MATCH($H$8&amp;"|10",'Tubes Bardage'!$I$2:$I$501,0))&amp;"","")="NC","☒","☐")&amp;" NC"</f>
        <v/>
      </c>
      <c r="J21" s="50" t="n"/>
    </row>
    <row r="22" ht="16.5" customHeight="1">
      <c r="A22" s="62">
        <f>IF(IFERROR(INDEX('Tubes Bardage'!$B$2:$B$501,MATCH($H$8&amp;"|11",'Tubes Bardage'!$I$2:$I$501,0))&amp;"","")="","",TEXT(11,"00"))</f>
        <v/>
      </c>
      <c r="B22" s="62">
        <f>IFERROR(INDEX('Tubes Bardage'!$B$2:$B$501,MATCH($H$8&amp;"|11",'Tubes Bardage'!$I$2:$I$501,0))&amp;"","")</f>
        <v/>
      </c>
      <c r="C22" s="62">
        <f>IFERROR(INDEX('Tubes Bardage'!$C$2:$C$501,MATCH($H$8&amp;"|11",'Tubes Bardage'!$I$2:$I$501,0))&amp;"","")</f>
        <v/>
      </c>
      <c r="D22" s="62">
        <f>IFERROR(INDEX('Tubes Bardage'!$D$2:$D$501,MATCH($H$8&amp;"|11",'Tubes Bardage'!$I$2:$I$501,0))&amp;"","")</f>
        <v/>
      </c>
      <c r="E22" s="62">
        <f>IFERROR(INDEX('Tubes Bardage'!$E$2:$E$501,MATCH($H$8&amp;"|11",'Tubes Bardage'!$I$2:$I$501,0))&amp;"","")</f>
        <v/>
      </c>
      <c r="F22" s="62">
        <f>IFERROR(INDEX('Tubes Bardage'!$F$2:$F$501,MATCH($H$8&amp;"|11",'Tubes Bardage'!$I$2:$I$501,0))&amp;"","")</f>
        <v/>
      </c>
      <c r="G22" s="62">
        <f>IFERROR(INDEX('Tubes Bardage'!$G$2:$G$501,MATCH($H$8&amp;"|11",'Tubes Bardage'!$I$2:$I$501,0))&amp;"","")</f>
        <v/>
      </c>
      <c r="H22" s="50" t="n"/>
      <c r="I22" s="93">
        <f>IF(IFERROR(INDEX('Tubes Bardage'!$H$2:$H$501,MATCH($H$8&amp;"|11",'Tubes Bardage'!$I$2:$I$501,0))&amp;"","")="C","☒","☐")&amp;" C"&amp;"      "&amp;IF(IFERROR(INDEX('Tubes Bardage'!$H$2:$H$501,MATCH($H$8&amp;"|11",'Tubes Bardage'!$I$2:$I$501,0))&amp;"","")="NC","☒","☐")&amp;" NC"</f>
        <v/>
      </c>
      <c r="J22" s="50" t="n"/>
    </row>
    <row r="23" ht="16.5" customHeight="1">
      <c r="A23" s="62">
        <f>IF(IFERROR(INDEX('Tubes Bardage'!$B$2:$B$501,MATCH($H$8&amp;"|12",'Tubes Bardage'!$I$2:$I$501,0))&amp;"","")="","",TEXT(12,"00"))</f>
        <v/>
      </c>
      <c r="B23" s="62">
        <f>IFERROR(INDEX('Tubes Bardage'!$B$2:$B$501,MATCH($H$8&amp;"|12",'Tubes Bardage'!$I$2:$I$501,0))&amp;"","")</f>
        <v/>
      </c>
      <c r="C23" s="62">
        <f>IFERROR(INDEX('Tubes Bardage'!$C$2:$C$501,MATCH($H$8&amp;"|12",'Tubes Bardage'!$I$2:$I$501,0))&amp;"","")</f>
        <v/>
      </c>
      <c r="D23" s="62">
        <f>IFERROR(INDEX('Tubes Bardage'!$D$2:$D$501,MATCH($H$8&amp;"|12",'Tubes Bardage'!$I$2:$I$501,0))&amp;"","")</f>
        <v/>
      </c>
      <c r="E23" s="62">
        <f>IFERROR(INDEX('Tubes Bardage'!$E$2:$E$501,MATCH($H$8&amp;"|12",'Tubes Bardage'!$I$2:$I$501,0))&amp;"","")</f>
        <v/>
      </c>
      <c r="F23" s="62">
        <f>IFERROR(INDEX('Tubes Bardage'!$F$2:$F$501,MATCH($H$8&amp;"|12",'Tubes Bardage'!$I$2:$I$501,0))&amp;"","")</f>
        <v/>
      </c>
      <c r="G23" s="62">
        <f>IFERROR(INDEX('Tubes Bardage'!$G$2:$G$501,MATCH($H$8&amp;"|12",'Tubes Bardage'!$I$2:$I$501,0))&amp;"","")</f>
        <v/>
      </c>
      <c r="H23" s="50" t="n"/>
      <c r="I23" s="93">
        <f>IF(IFERROR(INDEX('Tubes Bardage'!$H$2:$H$501,MATCH($H$8&amp;"|12",'Tubes Bardage'!$I$2:$I$501,0))&amp;"","")="C","☒","☐")&amp;" C"&amp;"      "&amp;IF(IFERROR(INDEX('Tubes Bardage'!$H$2:$H$501,MATCH($H$8&amp;"|12",'Tubes Bardage'!$I$2:$I$501,0))&amp;"","")="NC","☒","☐")&amp;" NC"</f>
        <v/>
      </c>
      <c r="J23" s="50" t="n"/>
    </row>
    <row r="24" ht="16.5" customHeight="1">
      <c r="A24" s="62">
        <f>IF(IFERROR(INDEX('Tubes Bardage'!$B$2:$B$501,MATCH($H$8&amp;"|13",'Tubes Bardage'!$I$2:$I$501,0))&amp;"","")="","",TEXT(13,"00"))</f>
        <v/>
      </c>
      <c r="B24" s="62">
        <f>IFERROR(INDEX('Tubes Bardage'!$B$2:$B$501,MATCH($H$8&amp;"|13",'Tubes Bardage'!$I$2:$I$501,0))&amp;"","")</f>
        <v/>
      </c>
      <c r="C24" s="62">
        <f>IFERROR(INDEX('Tubes Bardage'!$C$2:$C$501,MATCH($H$8&amp;"|13",'Tubes Bardage'!$I$2:$I$501,0))&amp;"","")</f>
        <v/>
      </c>
      <c r="D24" s="62">
        <f>IFERROR(INDEX('Tubes Bardage'!$D$2:$D$501,MATCH($H$8&amp;"|13",'Tubes Bardage'!$I$2:$I$501,0))&amp;"","")</f>
        <v/>
      </c>
      <c r="E24" s="62">
        <f>IFERROR(INDEX('Tubes Bardage'!$E$2:$E$501,MATCH($H$8&amp;"|13",'Tubes Bardage'!$I$2:$I$501,0))&amp;"","")</f>
        <v/>
      </c>
      <c r="F24" s="62">
        <f>IFERROR(INDEX('Tubes Bardage'!$F$2:$F$501,MATCH($H$8&amp;"|13",'Tubes Bardage'!$I$2:$I$501,0))&amp;"","")</f>
        <v/>
      </c>
      <c r="G24" s="62">
        <f>IFERROR(INDEX('Tubes Bardage'!$G$2:$G$501,MATCH($H$8&amp;"|13",'Tubes Bardage'!$I$2:$I$501,0))&amp;"","")</f>
        <v/>
      </c>
      <c r="H24" s="50" t="n"/>
      <c r="I24" s="93">
        <f>IF(IFERROR(INDEX('Tubes Bardage'!$H$2:$H$501,MATCH($H$8&amp;"|13",'Tubes Bardage'!$I$2:$I$501,0))&amp;"","")="C","☒","☐")&amp;" C"&amp;"      "&amp;IF(IFERROR(INDEX('Tubes Bardage'!$H$2:$H$501,MATCH($H$8&amp;"|13",'Tubes Bardage'!$I$2:$I$501,0))&amp;"","")="NC","☒","☐")&amp;" NC"</f>
        <v/>
      </c>
      <c r="J24" s="50" t="n"/>
    </row>
    <row r="25" ht="16.5" customHeight="1">
      <c r="A25" s="62">
        <f>IF(IFERROR(INDEX('Tubes Bardage'!$B$2:$B$501,MATCH($H$8&amp;"|14",'Tubes Bardage'!$I$2:$I$501,0))&amp;"","")="","",TEXT(14,"00"))</f>
        <v/>
      </c>
      <c r="B25" s="62">
        <f>IFERROR(INDEX('Tubes Bardage'!$B$2:$B$501,MATCH($H$8&amp;"|14",'Tubes Bardage'!$I$2:$I$501,0))&amp;"","")</f>
        <v/>
      </c>
      <c r="C25" s="62">
        <f>IFERROR(INDEX('Tubes Bardage'!$C$2:$C$501,MATCH($H$8&amp;"|14",'Tubes Bardage'!$I$2:$I$501,0))&amp;"","")</f>
        <v/>
      </c>
      <c r="D25" s="62">
        <f>IFERROR(INDEX('Tubes Bardage'!$D$2:$D$501,MATCH($H$8&amp;"|14",'Tubes Bardage'!$I$2:$I$501,0))&amp;"","")</f>
        <v/>
      </c>
      <c r="E25" s="62">
        <f>IFERROR(INDEX('Tubes Bardage'!$E$2:$E$501,MATCH($H$8&amp;"|14",'Tubes Bardage'!$I$2:$I$501,0))&amp;"","")</f>
        <v/>
      </c>
      <c r="F25" s="62">
        <f>IFERROR(INDEX('Tubes Bardage'!$F$2:$F$501,MATCH($H$8&amp;"|14",'Tubes Bardage'!$I$2:$I$501,0))&amp;"","")</f>
        <v/>
      </c>
      <c r="G25" s="62">
        <f>IFERROR(INDEX('Tubes Bardage'!$G$2:$G$501,MATCH($H$8&amp;"|14",'Tubes Bardage'!$I$2:$I$501,0))&amp;"","")</f>
        <v/>
      </c>
      <c r="H25" s="50" t="n"/>
      <c r="I25" s="93">
        <f>IF(IFERROR(INDEX('Tubes Bardage'!$H$2:$H$501,MATCH($H$8&amp;"|14",'Tubes Bardage'!$I$2:$I$501,0))&amp;"","")="C","☒","☐")&amp;" C"&amp;"      "&amp;IF(IFERROR(INDEX('Tubes Bardage'!$H$2:$H$501,MATCH($H$8&amp;"|14",'Tubes Bardage'!$I$2:$I$501,0))&amp;"","")="NC","☒","☐")&amp;" NC"</f>
        <v/>
      </c>
      <c r="J25" s="50" t="n"/>
    </row>
    <row r="26" ht="16.5" customHeight="1">
      <c r="A26" s="62">
        <f>IF(IFERROR(INDEX('Tubes Bardage'!$B$2:$B$501,MATCH($H$8&amp;"|15",'Tubes Bardage'!$I$2:$I$501,0))&amp;"","")="","",TEXT(15,"00"))</f>
        <v/>
      </c>
      <c r="B26" s="62">
        <f>IFERROR(INDEX('Tubes Bardage'!$B$2:$B$501,MATCH($H$8&amp;"|15",'Tubes Bardage'!$I$2:$I$501,0))&amp;"","")</f>
        <v/>
      </c>
      <c r="C26" s="62">
        <f>IFERROR(INDEX('Tubes Bardage'!$C$2:$C$501,MATCH($H$8&amp;"|15",'Tubes Bardage'!$I$2:$I$501,0))&amp;"","")</f>
        <v/>
      </c>
      <c r="D26" s="62">
        <f>IFERROR(INDEX('Tubes Bardage'!$D$2:$D$501,MATCH($H$8&amp;"|15",'Tubes Bardage'!$I$2:$I$501,0))&amp;"","")</f>
        <v/>
      </c>
      <c r="E26" s="62">
        <f>IFERROR(INDEX('Tubes Bardage'!$E$2:$E$501,MATCH($H$8&amp;"|15",'Tubes Bardage'!$I$2:$I$501,0))&amp;"","")</f>
        <v/>
      </c>
      <c r="F26" s="62">
        <f>IFERROR(INDEX('Tubes Bardage'!$F$2:$F$501,MATCH($H$8&amp;"|15",'Tubes Bardage'!$I$2:$I$501,0))&amp;"","")</f>
        <v/>
      </c>
      <c r="G26" s="62">
        <f>IFERROR(INDEX('Tubes Bardage'!$G$2:$G$501,MATCH($H$8&amp;"|15",'Tubes Bardage'!$I$2:$I$501,0))&amp;"","")</f>
        <v/>
      </c>
      <c r="H26" s="50" t="n"/>
      <c r="I26" s="93">
        <f>IF(IFERROR(INDEX('Tubes Bardage'!$H$2:$H$501,MATCH($H$8&amp;"|15",'Tubes Bardage'!$I$2:$I$501,0))&amp;"","")="C","☒","☐")&amp;" C"&amp;"      "&amp;IF(IFERROR(INDEX('Tubes Bardage'!$H$2:$H$501,MATCH($H$8&amp;"|15",'Tubes Bardage'!$I$2:$I$501,0))&amp;"","")="NC","☒","☐")&amp;" NC"</f>
        <v/>
      </c>
      <c r="J26" s="50" t="n"/>
    </row>
    <row r="27" ht="16.5" customHeight="1">
      <c r="A27" s="62">
        <f>IF(IFERROR(INDEX('Tubes Bardage'!$B$2:$B$501,MATCH($H$8&amp;"|16",'Tubes Bardage'!$I$2:$I$501,0))&amp;"","")="","",TEXT(16,"00"))</f>
        <v/>
      </c>
      <c r="B27" s="62">
        <f>IFERROR(INDEX('Tubes Bardage'!$B$2:$B$501,MATCH($H$8&amp;"|16",'Tubes Bardage'!$I$2:$I$501,0))&amp;"","")</f>
        <v/>
      </c>
      <c r="C27" s="62">
        <f>IFERROR(INDEX('Tubes Bardage'!$C$2:$C$501,MATCH($H$8&amp;"|16",'Tubes Bardage'!$I$2:$I$501,0))&amp;"","")</f>
        <v/>
      </c>
      <c r="D27" s="62">
        <f>IFERROR(INDEX('Tubes Bardage'!$D$2:$D$501,MATCH($H$8&amp;"|16",'Tubes Bardage'!$I$2:$I$501,0))&amp;"","")</f>
        <v/>
      </c>
      <c r="E27" s="62">
        <f>IFERROR(INDEX('Tubes Bardage'!$E$2:$E$501,MATCH($H$8&amp;"|16",'Tubes Bardage'!$I$2:$I$501,0))&amp;"","")</f>
        <v/>
      </c>
      <c r="F27" s="62">
        <f>IFERROR(INDEX('Tubes Bardage'!$F$2:$F$501,MATCH($H$8&amp;"|16",'Tubes Bardage'!$I$2:$I$501,0))&amp;"","")</f>
        <v/>
      </c>
      <c r="G27" s="62">
        <f>IFERROR(INDEX('Tubes Bardage'!$G$2:$G$501,MATCH($H$8&amp;"|16",'Tubes Bardage'!$I$2:$I$501,0))&amp;"","")</f>
        <v/>
      </c>
      <c r="H27" s="50" t="n"/>
      <c r="I27" s="93">
        <f>IF(IFERROR(INDEX('Tubes Bardage'!$H$2:$H$501,MATCH($H$8&amp;"|16",'Tubes Bardage'!$I$2:$I$501,0))&amp;"","")="C","☒","☐")&amp;" C"&amp;"      "&amp;IF(IFERROR(INDEX('Tubes Bardage'!$H$2:$H$501,MATCH($H$8&amp;"|16",'Tubes Bardage'!$I$2:$I$501,0))&amp;"","")="NC","☒","☐")&amp;" NC"</f>
        <v/>
      </c>
      <c r="J27" s="50" t="n"/>
    </row>
    <row r="28" ht="16.5" customHeight="1">
      <c r="A28" s="62">
        <f>IF(IFERROR(INDEX('Tubes Bardage'!$B$2:$B$501,MATCH($H$8&amp;"|17",'Tubes Bardage'!$I$2:$I$501,0))&amp;"","")="","",TEXT(17,"00"))</f>
        <v/>
      </c>
      <c r="B28" s="62">
        <f>IFERROR(INDEX('Tubes Bardage'!$B$2:$B$501,MATCH($H$8&amp;"|17",'Tubes Bardage'!$I$2:$I$501,0))&amp;"","")</f>
        <v/>
      </c>
      <c r="C28" s="62">
        <f>IFERROR(INDEX('Tubes Bardage'!$C$2:$C$501,MATCH($H$8&amp;"|17",'Tubes Bardage'!$I$2:$I$501,0))&amp;"","")</f>
        <v/>
      </c>
      <c r="D28" s="62">
        <f>IFERROR(INDEX('Tubes Bardage'!$D$2:$D$501,MATCH($H$8&amp;"|17",'Tubes Bardage'!$I$2:$I$501,0))&amp;"","")</f>
        <v/>
      </c>
      <c r="E28" s="62">
        <f>IFERROR(INDEX('Tubes Bardage'!$E$2:$E$501,MATCH($H$8&amp;"|17",'Tubes Bardage'!$I$2:$I$501,0))&amp;"","")</f>
        <v/>
      </c>
      <c r="F28" s="62">
        <f>IFERROR(INDEX('Tubes Bardage'!$F$2:$F$501,MATCH($H$8&amp;"|17",'Tubes Bardage'!$I$2:$I$501,0))&amp;"","")</f>
        <v/>
      </c>
      <c r="G28" s="62">
        <f>IFERROR(INDEX('Tubes Bardage'!$G$2:$G$501,MATCH($H$8&amp;"|17",'Tubes Bardage'!$I$2:$I$501,0))&amp;"","")</f>
        <v/>
      </c>
      <c r="H28" s="50" t="n"/>
      <c r="I28" s="93">
        <f>IF(IFERROR(INDEX('Tubes Bardage'!$H$2:$H$501,MATCH($H$8&amp;"|17",'Tubes Bardage'!$I$2:$I$501,0))&amp;"","")="C","☒","☐")&amp;" C"&amp;"      "&amp;IF(IFERROR(INDEX('Tubes Bardage'!$H$2:$H$501,MATCH($H$8&amp;"|17",'Tubes Bardage'!$I$2:$I$501,0))&amp;"","")="NC","☒","☐")&amp;" NC"</f>
        <v/>
      </c>
      <c r="J28" s="50" t="n"/>
    </row>
    <row r="29" ht="222.4" customHeight="1">
      <c r="A29" s="65">
        <f>"Remarques : "&amp;IFERROR(INDEX(Registre!$O$2:$O$1999,IF($L$2=0,-1,$L$2))&amp;"","")</f>
        <v/>
      </c>
      <c r="B29" s="52" t="n"/>
      <c r="C29" s="52" t="n"/>
      <c r="D29" s="52" t="n"/>
      <c r="E29" s="52" t="n"/>
      <c r="F29" s="52" t="n"/>
      <c r="G29" s="52" t="n"/>
      <c r="H29" s="52" t="n"/>
      <c r="I29" s="52" t="n"/>
      <c r="J29" s="50" t="n"/>
    </row>
    <row r="30" ht="30" customHeight="1">
      <c r="A30" s="64" t="inlineStr">
        <is>
          <t>Conclusion de l’inspection</t>
        </is>
      </c>
      <c r="B30" s="50" t="n"/>
      <c r="C30" s="59">
        <f>IF(IFERROR(INDEX(Registre!$N$2:$N$1999,IF($L$2=0,-1,$L$2))&amp;"","")="Non applicable","☒","☐")&amp;"  Non applicable"</f>
        <v/>
      </c>
      <c r="D30" s="52" t="n"/>
      <c r="E30" s="52" t="n"/>
      <c r="F30" s="50" t="n"/>
      <c r="G30" s="59">
        <f>IF(IFERROR(INDEX(Registre!$N$2:$N$1999,IF($L$2=0,-1,$L$2))&amp;"","")="Accepté","☒","☐")&amp;"  Accepté"</f>
        <v/>
      </c>
      <c r="H30" s="50" t="n"/>
      <c r="I30" s="59">
        <f>IF(IFERROR(INDEX(Registre!$N$2:$N$1999,IF($L$2=0,-1,$L$2))&amp;"","")="Rejeté","☒","☐")&amp;"  Rejeté"</f>
        <v/>
      </c>
      <c r="J30" s="50" t="n"/>
    </row>
    <row r="31" ht="30" customHeight="1">
      <c r="A31" s="64" t="inlineStr">
        <is>
          <t>APPROBATION</t>
        </is>
      </c>
      <c r="B31" s="56" t="n"/>
      <c r="C31" s="66" t="inlineStr">
        <is>
          <t>C3</t>
        </is>
      </c>
      <c r="D31" s="52" t="n"/>
      <c r="E31" s="52" t="n"/>
      <c r="F31" s="50" t="n"/>
      <c r="G31" s="66" t="inlineStr">
        <is>
          <t>C1</t>
        </is>
      </c>
      <c r="H31" s="56" t="n"/>
      <c r="I31" s="66" t="inlineStr">
        <is>
          <t>CA</t>
        </is>
      </c>
      <c r="J31" s="56" t="n"/>
    </row>
    <row r="32" ht="30" customHeight="1">
      <c r="A32" s="57" t="n"/>
      <c r="B32" s="58" t="n"/>
      <c r="C32" s="66" t="inlineStr">
        <is>
          <t>CST</t>
        </is>
      </c>
      <c r="D32" s="50" t="n"/>
      <c r="E32" s="66" t="inlineStr">
        <is>
          <t>QCI</t>
        </is>
      </c>
      <c r="F32" s="50" t="n"/>
      <c r="G32" s="57" t="n"/>
      <c r="H32" s="58" t="n"/>
      <c r="I32" s="57" t="n"/>
      <c r="J32" s="58" t="n"/>
    </row>
    <row r="33" ht="30" customHeight="1">
      <c r="A33" s="63" t="inlineStr">
        <is>
          <t>Nom</t>
        </is>
      </c>
      <c r="B33" s="50" t="n"/>
      <c r="C33" s="55" t="n"/>
      <c r="D33" s="50" t="n"/>
      <c r="E33" s="55" t="n"/>
      <c r="F33" s="50" t="n"/>
      <c r="G33" s="55" t="n"/>
      <c r="H33" s="50" t="n"/>
      <c r="I33" s="55" t="n"/>
      <c r="J33" s="50" t="n"/>
    </row>
    <row r="34" ht="30" customHeight="1">
      <c r="A34" s="63" t="inlineStr">
        <is>
          <t>Signature</t>
        </is>
      </c>
      <c r="B34" s="50" t="n"/>
      <c r="C34" s="55" t="n"/>
      <c r="D34" s="50" t="n"/>
      <c r="E34" s="55" t="n"/>
      <c r="F34" s="50" t="n"/>
      <c r="G34" s="55" t="n"/>
      <c r="H34" s="50" t="n"/>
      <c r="I34" s="55" t="n"/>
      <c r="J34" s="50" t="n"/>
    </row>
    <row r="35" ht="30" customHeight="1">
      <c r="A35" s="63" t="inlineStr">
        <is>
          <t>Date</t>
        </is>
      </c>
      <c r="B35" s="50" t="n"/>
      <c r="C35" s="55" t="n"/>
      <c r="D35" s="50" t="n"/>
      <c r="E35" s="55" t="n"/>
      <c r="F35" s="50" t="n"/>
      <c r="G35" s="55" t="n"/>
      <c r="H35" s="50" t="n"/>
      <c r="I35" s="55" t="n"/>
      <c r="J35" s="50" t="n"/>
    </row>
    <row r="36" ht="21.75" customHeight="1">
      <c r="A36" s="49" t="n"/>
      <c r="B36" s="56" t="n"/>
      <c r="C36" s="67">
        <f>Paramètres!$C$5</f>
        <v/>
      </c>
      <c r="D36" s="101" t="n"/>
      <c r="E36" s="101" t="n"/>
      <c r="F36" s="101" t="n"/>
      <c r="G36" s="101" t="n"/>
      <c r="H36" s="56" t="n"/>
      <c r="I36" s="55">
        <f>Paramètres!$D$5</f>
        <v/>
      </c>
      <c r="J36" s="50" t="n"/>
      <c r="L36" s="29" t="inlineStr">
        <is>
          <t>Calcul (ne pas modifier) – ligne registre :</t>
        </is>
      </c>
    </row>
    <row r="37" ht="21.75" customHeight="1">
      <c r="A37" s="60" t="n"/>
      <c r="B37" s="61" t="n"/>
      <c r="C37" s="60" t="n"/>
      <c r="H37" s="61" t="n"/>
      <c r="I37" s="55">
        <f>"Date: "&amp;Paramètres!$E$5</f>
        <v/>
      </c>
      <c r="J37" s="50" t="n"/>
      <c r="L37" s="30">
        <f>IFERROR(MATCH($H$43,Registre!$B$2:$B$1999,0),0)</f>
        <v/>
      </c>
    </row>
    <row r="38" ht="21.75" customHeight="1">
      <c r="A38" s="57" t="n"/>
      <c r="B38" s="58" t="n"/>
      <c r="C38" s="57" t="n"/>
      <c r="D38" s="102" t="n"/>
      <c r="E38" s="102" t="n"/>
      <c r="F38" s="102" t="n"/>
      <c r="G38" s="102" t="n"/>
      <c r="H38" s="58" t="n"/>
      <c r="I38" s="55" t="inlineStr">
        <is>
          <t>Page 1/1</t>
        </is>
      </c>
      <c r="J38" s="50" t="n"/>
    </row>
    <row r="39" ht="27.95" customHeight="1">
      <c r="A39" s="67" t="inlineStr">
        <is>
          <t>Procès-Verbal de transport et bardage Pipe</t>
        </is>
      </c>
      <c r="B39" s="52" t="n"/>
      <c r="C39" s="52" t="n"/>
      <c r="D39" s="52" t="n"/>
      <c r="E39" s="52" t="n"/>
      <c r="F39" s="52" t="n"/>
      <c r="G39" s="52" t="n"/>
      <c r="H39" s="52" t="n"/>
      <c r="I39" s="52" t="n"/>
      <c r="J39" s="50" t="n"/>
      <c r="L39" s="32">
        <f>IF($H$43="","",IF($L$37=0,"⚠ RFI absent du Registre",IF(INDEX(Registre!$A$2:$A$1999,IF($L$37=0,-1,$L$37))&lt;&gt;"Transport et bardage","⚠ Ce RFI est de type : "&amp;INDEX(Registre!$A$2:$A$1999,IF($L$37=0,-1,$L$37)),"")))</f>
        <v/>
      </c>
    </row>
    <row r="40" ht="27" customHeight="1">
      <c r="A40" s="90" t="inlineStr">
        <is>
          <t>Ouvrages</t>
        </is>
      </c>
      <c r="B40" s="50" t="n"/>
      <c r="C40" s="80">
        <f>IFERROR(INDEX(Registre!$E$2:$E$1999,IF($L$37=0,-1,$L$37))&amp;"","")</f>
        <v/>
      </c>
      <c r="D40" s="52" t="n"/>
      <c r="E40" s="52" t="n"/>
      <c r="F40" s="52" t="n"/>
      <c r="G40" s="52" t="n"/>
      <c r="H40" s="52" t="n"/>
      <c r="I40" s="52" t="n"/>
      <c r="J40" s="50" t="n"/>
    </row>
    <row r="41" ht="27" customHeight="1">
      <c r="A41" s="90" t="inlineStr">
        <is>
          <t>Plan nº</t>
        </is>
      </c>
      <c r="B41" s="50" t="n"/>
      <c r="C41" s="90">
        <f>IFERROR(INDEX(Registre!$F$2:$F$1999,IF($L$37=0,-1,$L$37))&amp;"","")</f>
        <v/>
      </c>
      <c r="D41" s="52" t="n"/>
      <c r="E41" s="52" t="n"/>
      <c r="F41" s="52" t="n"/>
      <c r="G41" s="52" t="n"/>
      <c r="H41" s="52" t="n"/>
      <c r="I41" s="52" t="n"/>
      <c r="J41" s="50" t="n"/>
      <c r="L41" s="31" t="inlineStr">
        <is>
          <t>◀ Choisissez le RFI dans la case « RFI nº » (liste déroulante)</t>
        </is>
      </c>
    </row>
    <row r="42" ht="27" customHeight="1">
      <c r="A42" s="90" t="inlineStr">
        <is>
          <t>Désignation</t>
        </is>
      </c>
      <c r="B42" s="50" t="n"/>
      <c r="C42" s="90">
        <f>IFERROR(INDEX(Registre!$G$2:$G$1999,IF($L$37=0,-1,$L$37))&amp;"","")</f>
        <v/>
      </c>
      <c r="D42" s="52" t="n"/>
      <c r="E42" s="52" t="n"/>
      <c r="F42" s="52" t="n"/>
      <c r="G42" s="52" t="n"/>
      <c r="H42" s="52" t="n"/>
      <c r="I42" s="52" t="n"/>
      <c r="J42" s="50" t="n"/>
    </row>
    <row r="43" ht="27" customHeight="1">
      <c r="A43" s="90" t="inlineStr">
        <is>
          <t>Rapport nº</t>
        </is>
      </c>
      <c r="B43" s="50" t="n"/>
      <c r="C43" s="90">
        <f>IFERROR(IF(INDEX(Registre!$C$2:$C$1999,IF($L$37=0,-1,$L$37))&amp;""&lt;&gt;"",INDEX(Registre!$C$2:$C$1999,IF($L$37=0,-1,$L$37))&amp;"",TEXT(COUNTIF(Registre!$A$2:INDEX(Registre!$A$2:$A$1999,IF($L$37=0,-1,$L$37)),INDEX(Registre!$A$2:$A$1999,IF($L$37=0,-1,$L$37))),"000")),"")</f>
        <v/>
      </c>
      <c r="D43" s="50" t="n"/>
      <c r="E43" s="91" t="inlineStr">
        <is>
          <t>DI/ (RFI) nº</t>
        </is>
      </c>
      <c r="F43" s="52" t="n"/>
      <c r="G43" s="50" t="n"/>
      <c r="H43" s="82">
        <f>IFERROR(INDEX('Impression groupée'!$B$4:$B$103,MATCH("Transport et bardage|2",'Impression groupée'!$E$4:$E$103,0)),"")</f>
        <v/>
      </c>
      <c r="I43" s="52" t="n"/>
      <c r="J43" s="50" t="n"/>
    </row>
    <row r="44" ht="27" customHeight="1">
      <c r="A44" s="80">
        <f>"Tronçon n° : "&amp;IFERROR(INDEX(Registre!$H$2:$H$1999,IF($L$37=0,-1,$L$37))&amp;"","")&amp;"   du "&amp;IF(IFERROR(INDEX(Registre!$I$2:$I$1999,IF($L$37=0,-1,$L$37))&amp;"","")&lt;&gt;"","Joint N° "&amp;IFERROR(INDEX(Registre!$I$2:$I$1999,IF($L$37=0,-1,$L$37))&amp;"","")&amp;"  ","")&amp;"PK "&amp;IFERROR(INDEX(Registre!$K$2:$K$1999,IF($L$37=0,-1,$L$37))&amp;"","")&amp;IF(OR(IFERROR(INDEX(Registre!$L$2:$L$1999,IF($L$37=0,-1,$L$37))&amp;"","")&lt;&gt;"",IFERROR(INDEX(Registre!$J$2:$J$1999,IF($L$37=0,-1,$L$37))&amp;"","")&lt;&gt;""),"   au "&amp;IF(IFERROR(INDEX(Registre!$J$2:$J$1999,IF($L$37=0,-1,$L$37))&amp;"","")&lt;&gt;"","Joint N° "&amp;IFERROR(INDEX(Registre!$J$2:$J$1999,IF($L$37=0,-1,$L$37))&amp;"","")&amp;"  ","")&amp;IF(IFERROR(INDEX(Registre!$L$2:$L$1999,IF($L$37=0,-1,$L$37))&amp;"","")&lt;&gt;"","PK "&amp;IFERROR(INDEX(Registre!$L$2:$L$1999,IF($L$37=0,-1,$L$37))&amp;"",""),""),"")</f>
        <v/>
      </c>
      <c r="B44" s="52" t="n"/>
      <c r="C44" s="52" t="n"/>
      <c r="D44" s="52" t="n"/>
      <c r="E44" s="52" t="n"/>
      <c r="F44" s="52" t="n"/>
      <c r="G44" s="52" t="n"/>
      <c r="H44" s="50" t="n"/>
      <c r="I44" s="90">
        <f>IF(IFERROR(INDEX(Registre!$M$2:$M$1999,IF($L$37=0,-1,$L$37))&amp;"","")="","Long :","Long : "&amp;IFERROR(INDEX(Registre!$M$2:$M$1999,IF($L$37=0,-1,$L$37))&amp;"","")&amp;" ml")</f>
        <v/>
      </c>
      <c r="J44" s="50" t="n"/>
    </row>
    <row r="45" ht="27" customHeight="1">
      <c r="A45" s="92" t="inlineStr">
        <is>
          <t>Inspection</t>
        </is>
      </c>
      <c r="B45" s="52" t="n"/>
      <c r="C45" s="52" t="n"/>
      <c r="D45" s="52" t="n"/>
      <c r="E45" s="52" t="n"/>
      <c r="F45" s="52" t="n"/>
      <c r="G45" s="52" t="n"/>
      <c r="H45" s="50" t="n"/>
      <c r="I45" s="80" t="inlineStr">
        <is>
          <t>jugement</t>
        </is>
      </c>
      <c r="J45" s="50" t="n"/>
    </row>
    <row r="46" ht="25.5" customHeight="1">
      <c r="A46" s="67" t="inlineStr">
        <is>
          <t>N°</t>
        </is>
      </c>
      <c r="B46" s="67" t="inlineStr">
        <is>
          <t>N° pipe</t>
        </is>
      </c>
      <c r="C46" s="67" t="inlineStr">
        <is>
          <t>N° de coulée</t>
        </is>
      </c>
      <c r="D46" s="67" t="inlineStr">
        <is>
          <t>Diamètre</t>
        </is>
      </c>
      <c r="E46" s="67" t="inlineStr">
        <is>
          <t>EP mm</t>
        </is>
      </c>
      <c r="F46" s="67" t="inlineStr">
        <is>
          <t>Long (ml)</t>
        </is>
      </c>
      <c r="G46" s="67" t="inlineStr">
        <is>
          <t>Contrôle visuel</t>
        </is>
      </c>
      <c r="H46" s="50" t="n"/>
      <c r="I46" s="66" t="n"/>
      <c r="J46" s="50" t="n"/>
    </row>
    <row r="47" ht="16.5" customHeight="1">
      <c r="A47" s="62">
        <f>IF(IFERROR(INDEX('Tubes Bardage'!$B$2:$B$501,MATCH($H$43&amp;"|1",'Tubes Bardage'!$I$2:$I$501,0))&amp;"","")="","",TEXT(1,"00"))</f>
        <v/>
      </c>
      <c r="B47" s="62">
        <f>IFERROR(INDEX('Tubes Bardage'!$B$2:$B$501,MATCH($H$43&amp;"|1",'Tubes Bardage'!$I$2:$I$501,0))&amp;"","")</f>
        <v/>
      </c>
      <c r="C47" s="62">
        <f>IFERROR(INDEX('Tubes Bardage'!$C$2:$C$501,MATCH($H$43&amp;"|1",'Tubes Bardage'!$I$2:$I$501,0))&amp;"","")</f>
        <v/>
      </c>
      <c r="D47" s="62">
        <f>IFERROR(INDEX('Tubes Bardage'!$D$2:$D$501,MATCH($H$43&amp;"|1",'Tubes Bardage'!$I$2:$I$501,0))&amp;"","")</f>
        <v/>
      </c>
      <c r="E47" s="62">
        <f>IFERROR(INDEX('Tubes Bardage'!$E$2:$E$501,MATCH($H$43&amp;"|1",'Tubes Bardage'!$I$2:$I$501,0))&amp;"","")</f>
        <v/>
      </c>
      <c r="F47" s="62">
        <f>IFERROR(INDEX('Tubes Bardage'!$F$2:$F$501,MATCH($H$43&amp;"|1",'Tubes Bardage'!$I$2:$I$501,0))&amp;"","")</f>
        <v/>
      </c>
      <c r="G47" s="62">
        <f>IFERROR(INDEX('Tubes Bardage'!$G$2:$G$501,MATCH($H$43&amp;"|1",'Tubes Bardage'!$I$2:$I$501,0))&amp;"","")</f>
        <v/>
      </c>
      <c r="H47" s="50" t="n"/>
      <c r="I47" s="93">
        <f>IF(IFERROR(INDEX('Tubes Bardage'!$H$2:$H$501,MATCH($H$43&amp;"|1",'Tubes Bardage'!$I$2:$I$501,0))&amp;"","")="C","☒","☐")&amp;" C"&amp;"      "&amp;IF(IFERROR(INDEX('Tubes Bardage'!$H$2:$H$501,MATCH($H$43&amp;"|1",'Tubes Bardage'!$I$2:$I$501,0))&amp;"","")="NC","☒","☐")&amp;" NC"</f>
        <v/>
      </c>
      <c r="J47" s="50" t="n"/>
    </row>
    <row r="48" ht="16.5" customHeight="1">
      <c r="A48" s="62">
        <f>IF(IFERROR(INDEX('Tubes Bardage'!$B$2:$B$501,MATCH($H$43&amp;"|2",'Tubes Bardage'!$I$2:$I$501,0))&amp;"","")="","",TEXT(2,"00"))</f>
        <v/>
      </c>
      <c r="B48" s="62">
        <f>IFERROR(INDEX('Tubes Bardage'!$B$2:$B$501,MATCH($H$43&amp;"|2",'Tubes Bardage'!$I$2:$I$501,0))&amp;"","")</f>
        <v/>
      </c>
      <c r="C48" s="62">
        <f>IFERROR(INDEX('Tubes Bardage'!$C$2:$C$501,MATCH($H$43&amp;"|2",'Tubes Bardage'!$I$2:$I$501,0))&amp;"","")</f>
        <v/>
      </c>
      <c r="D48" s="62">
        <f>IFERROR(INDEX('Tubes Bardage'!$D$2:$D$501,MATCH($H$43&amp;"|2",'Tubes Bardage'!$I$2:$I$501,0))&amp;"","")</f>
        <v/>
      </c>
      <c r="E48" s="62">
        <f>IFERROR(INDEX('Tubes Bardage'!$E$2:$E$501,MATCH($H$43&amp;"|2",'Tubes Bardage'!$I$2:$I$501,0))&amp;"","")</f>
        <v/>
      </c>
      <c r="F48" s="62">
        <f>IFERROR(INDEX('Tubes Bardage'!$F$2:$F$501,MATCH($H$43&amp;"|2",'Tubes Bardage'!$I$2:$I$501,0))&amp;"","")</f>
        <v/>
      </c>
      <c r="G48" s="62">
        <f>IFERROR(INDEX('Tubes Bardage'!$G$2:$G$501,MATCH($H$43&amp;"|2",'Tubes Bardage'!$I$2:$I$501,0))&amp;"","")</f>
        <v/>
      </c>
      <c r="H48" s="50" t="n"/>
      <c r="I48" s="93">
        <f>IF(IFERROR(INDEX('Tubes Bardage'!$H$2:$H$501,MATCH($H$43&amp;"|2",'Tubes Bardage'!$I$2:$I$501,0))&amp;"","")="C","☒","☐")&amp;" C"&amp;"      "&amp;IF(IFERROR(INDEX('Tubes Bardage'!$H$2:$H$501,MATCH($H$43&amp;"|2",'Tubes Bardage'!$I$2:$I$501,0))&amp;"","")="NC","☒","☐")&amp;" NC"</f>
        <v/>
      </c>
      <c r="J48" s="50" t="n"/>
    </row>
    <row r="49" ht="16.5" customHeight="1">
      <c r="A49" s="62">
        <f>IF(IFERROR(INDEX('Tubes Bardage'!$B$2:$B$501,MATCH($H$43&amp;"|3",'Tubes Bardage'!$I$2:$I$501,0))&amp;"","")="","",TEXT(3,"00"))</f>
        <v/>
      </c>
      <c r="B49" s="62">
        <f>IFERROR(INDEX('Tubes Bardage'!$B$2:$B$501,MATCH($H$43&amp;"|3",'Tubes Bardage'!$I$2:$I$501,0))&amp;"","")</f>
        <v/>
      </c>
      <c r="C49" s="62">
        <f>IFERROR(INDEX('Tubes Bardage'!$C$2:$C$501,MATCH($H$43&amp;"|3",'Tubes Bardage'!$I$2:$I$501,0))&amp;"","")</f>
        <v/>
      </c>
      <c r="D49" s="62">
        <f>IFERROR(INDEX('Tubes Bardage'!$D$2:$D$501,MATCH($H$43&amp;"|3",'Tubes Bardage'!$I$2:$I$501,0))&amp;"","")</f>
        <v/>
      </c>
      <c r="E49" s="62">
        <f>IFERROR(INDEX('Tubes Bardage'!$E$2:$E$501,MATCH($H$43&amp;"|3",'Tubes Bardage'!$I$2:$I$501,0))&amp;"","")</f>
        <v/>
      </c>
      <c r="F49" s="62">
        <f>IFERROR(INDEX('Tubes Bardage'!$F$2:$F$501,MATCH($H$43&amp;"|3",'Tubes Bardage'!$I$2:$I$501,0))&amp;"","")</f>
        <v/>
      </c>
      <c r="G49" s="62">
        <f>IFERROR(INDEX('Tubes Bardage'!$G$2:$G$501,MATCH($H$43&amp;"|3",'Tubes Bardage'!$I$2:$I$501,0))&amp;"","")</f>
        <v/>
      </c>
      <c r="H49" s="50" t="n"/>
      <c r="I49" s="93">
        <f>IF(IFERROR(INDEX('Tubes Bardage'!$H$2:$H$501,MATCH($H$43&amp;"|3",'Tubes Bardage'!$I$2:$I$501,0))&amp;"","")="C","☒","☐")&amp;" C"&amp;"      "&amp;IF(IFERROR(INDEX('Tubes Bardage'!$H$2:$H$501,MATCH($H$43&amp;"|3",'Tubes Bardage'!$I$2:$I$501,0))&amp;"","")="NC","☒","☐")&amp;" NC"</f>
        <v/>
      </c>
      <c r="J49" s="50" t="n"/>
    </row>
    <row r="50" ht="16.5" customHeight="1">
      <c r="A50" s="62">
        <f>IF(IFERROR(INDEX('Tubes Bardage'!$B$2:$B$501,MATCH($H$43&amp;"|4",'Tubes Bardage'!$I$2:$I$501,0))&amp;"","")="","",TEXT(4,"00"))</f>
        <v/>
      </c>
      <c r="B50" s="62">
        <f>IFERROR(INDEX('Tubes Bardage'!$B$2:$B$501,MATCH($H$43&amp;"|4",'Tubes Bardage'!$I$2:$I$501,0))&amp;"","")</f>
        <v/>
      </c>
      <c r="C50" s="62">
        <f>IFERROR(INDEX('Tubes Bardage'!$C$2:$C$501,MATCH($H$43&amp;"|4",'Tubes Bardage'!$I$2:$I$501,0))&amp;"","")</f>
        <v/>
      </c>
      <c r="D50" s="62">
        <f>IFERROR(INDEX('Tubes Bardage'!$D$2:$D$501,MATCH($H$43&amp;"|4",'Tubes Bardage'!$I$2:$I$501,0))&amp;"","")</f>
        <v/>
      </c>
      <c r="E50" s="62">
        <f>IFERROR(INDEX('Tubes Bardage'!$E$2:$E$501,MATCH($H$43&amp;"|4",'Tubes Bardage'!$I$2:$I$501,0))&amp;"","")</f>
        <v/>
      </c>
      <c r="F50" s="62">
        <f>IFERROR(INDEX('Tubes Bardage'!$F$2:$F$501,MATCH($H$43&amp;"|4",'Tubes Bardage'!$I$2:$I$501,0))&amp;"","")</f>
        <v/>
      </c>
      <c r="G50" s="62">
        <f>IFERROR(INDEX('Tubes Bardage'!$G$2:$G$501,MATCH($H$43&amp;"|4",'Tubes Bardage'!$I$2:$I$501,0))&amp;"","")</f>
        <v/>
      </c>
      <c r="H50" s="50" t="n"/>
      <c r="I50" s="93">
        <f>IF(IFERROR(INDEX('Tubes Bardage'!$H$2:$H$501,MATCH($H$43&amp;"|4",'Tubes Bardage'!$I$2:$I$501,0))&amp;"","")="C","☒","☐")&amp;" C"&amp;"      "&amp;IF(IFERROR(INDEX('Tubes Bardage'!$H$2:$H$501,MATCH($H$43&amp;"|4",'Tubes Bardage'!$I$2:$I$501,0))&amp;"","")="NC","☒","☐")&amp;" NC"</f>
        <v/>
      </c>
      <c r="J50" s="50" t="n"/>
    </row>
    <row r="51" ht="16.5" customHeight="1">
      <c r="A51" s="62">
        <f>IF(IFERROR(INDEX('Tubes Bardage'!$B$2:$B$501,MATCH($H$43&amp;"|5",'Tubes Bardage'!$I$2:$I$501,0))&amp;"","")="","",TEXT(5,"00"))</f>
        <v/>
      </c>
      <c r="B51" s="62">
        <f>IFERROR(INDEX('Tubes Bardage'!$B$2:$B$501,MATCH($H$43&amp;"|5",'Tubes Bardage'!$I$2:$I$501,0))&amp;"","")</f>
        <v/>
      </c>
      <c r="C51" s="62">
        <f>IFERROR(INDEX('Tubes Bardage'!$C$2:$C$501,MATCH($H$43&amp;"|5",'Tubes Bardage'!$I$2:$I$501,0))&amp;"","")</f>
        <v/>
      </c>
      <c r="D51" s="62">
        <f>IFERROR(INDEX('Tubes Bardage'!$D$2:$D$501,MATCH($H$43&amp;"|5",'Tubes Bardage'!$I$2:$I$501,0))&amp;"","")</f>
        <v/>
      </c>
      <c r="E51" s="62">
        <f>IFERROR(INDEX('Tubes Bardage'!$E$2:$E$501,MATCH($H$43&amp;"|5",'Tubes Bardage'!$I$2:$I$501,0))&amp;"","")</f>
        <v/>
      </c>
      <c r="F51" s="62">
        <f>IFERROR(INDEX('Tubes Bardage'!$F$2:$F$501,MATCH($H$43&amp;"|5",'Tubes Bardage'!$I$2:$I$501,0))&amp;"","")</f>
        <v/>
      </c>
      <c r="G51" s="62">
        <f>IFERROR(INDEX('Tubes Bardage'!$G$2:$G$501,MATCH($H$43&amp;"|5",'Tubes Bardage'!$I$2:$I$501,0))&amp;"","")</f>
        <v/>
      </c>
      <c r="H51" s="50" t="n"/>
      <c r="I51" s="93">
        <f>IF(IFERROR(INDEX('Tubes Bardage'!$H$2:$H$501,MATCH($H$43&amp;"|5",'Tubes Bardage'!$I$2:$I$501,0))&amp;"","")="C","☒","☐")&amp;" C"&amp;"      "&amp;IF(IFERROR(INDEX('Tubes Bardage'!$H$2:$H$501,MATCH($H$43&amp;"|5",'Tubes Bardage'!$I$2:$I$501,0))&amp;"","")="NC","☒","☐")&amp;" NC"</f>
        <v/>
      </c>
      <c r="J51" s="50" t="n"/>
    </row>
    <row r="52" ht="16.5" customHeight="1">
      <c r="A52" s="62">
        <f>IF(IFERROR(INDEX('Tubes Bardage'!$B$2:$B$501,MATCH($H$43&amp;"|6",'Tubes Bardage'!$I$2:$I$501,0))&amp;"","")="","",TEXT(6,"00"))</f>
        <v/>
      </c>
      <c r="B52" s="62">
        <f>IFERROR(INDEX('Tubes Bardage'!$B$2:$B$501,MATCH($H$43&amp;"|6",'Tubes Bardage'!$I$2:$I$501,0))&amp;"","")</f>
        <v/>
      </c>
      <c r="C52" s="62">
        <f>IFERROR(INDEX('Tubes Bardage'!$C$2:$C$501,MATCH($H$43&amp;"|6",'Tubes Bardage'!$I$2:$I$501,0))&amp;"","")</f>
        <v/>
      </c>
      <c r="D52" s="62">
        <f>IFERROR(INDEX('Tubes Bardage'!$D$2:$D$501,MATCH($H$43&amp;"|6",'Tubes Bardage'!$I$2:$I$501,0))&amp;"","")</f>
        <v/>
      </c>
      <c r="E52" s="62">
        <f>IFERROR(INDEX('Tubes Bardage'!$E$2:$E$501,MATCH($H$43&amp;"|6",'Tubes Bardage'!$I$2:$I$501,0))&amp;"","")</f>
        <v/>
      </c>
      <c r="F52" s="62">
        <f>IFERROR(INDEX('Tubes Bardage'!$F$2:$F$501,MATCH($H$43&amp;"|6",'Tubes Bardage'!$I$2:$I$501,0))&amp;"","")</f>
        <v/>
      </c>
      <c r="G52" s="62">
        <f>IFERROR(INDEX('Tubes Bardage'!$G$2:$G$501,MATCH($H$43&amp;"|6",'Tubes Bardage'!$I$2:$I$501,0))&amp;"","")</f>
        <v/>
      </c>
      <c r="H52" s="50" t="n"/>
      <c r="I52" s="93">
        <f>IF(IFERROR(INDEX('Tubes Bardage'!$H$2:$H$501,MATCH($H$43&amp;"|6",'Tubes Bardage'!$I$2:$I$501,0))&amp;"","")="C","☒","☐")&amp;" C"&amp;"      "&amp;IF(IFERROR(INDEX('Tubes Bardage'!$H$2:$H$501,MATCH($H$43&amp;"|6",'Tubes Bardage'!$I$2:$I$501,0))&amp;"","")="NC","☒","☐")&amp;" NC"</f>
        <v/>
      </c>
      <c r="J52" s="50" t="n"/>
    </row>
    <row r="53" ht="16.5" customHeight="1">
      <c r="A53" s="62">
        <f>IF(IFERROR(INDEX('Tubes Bardage'!$B$2:$B$501,MATCH($H$43&amp;"|7",'Tubes Bardage'!$I$2:$I$501,0))&amp;"","")="","",TEXT(7,"00"))</f>
        <v/>
      </c>
      <c r="B53" s="62">
        <f>IFERROR(INDEX('Tubes Bardage'!$B$2:$B$501,MATCH($H$43&amp;"|7",'Tubes Bardage'!$I$2:$I$501,0))&amp;"","")</f>
        <v/>
      </c>
      <c r="C53" s="62">
        <f>IFERROR(INDEX('Tubes Bardage'!$C$2:$C$501,MATCH($H$43&amp;"|7",'Tubes Bardage'!$I$2:$I$501,0))&amp;"","")</f>
        <v/>
      </c>
      <c r="D53" s="62">
        <f>IFERROR(INDEX('Tubes Bardage'!$D$2:$D$501,MATCH($H$43&amp;"|7",'Tubes Bardage'!$I$2:$I$501,0))&amp;"","")</f>
        <v/>
      </c>
      <c r="E53" s="62">
        <f>IFERROR(INDEX('Tubes Bardage'!$E$2:$E$501,MATCH($H$43&amp;"|7",'Tubes Bardage'!$I$2:$I$501,0))&amp;"","")</f>
        <v/>
      </c>
      <c r="F53" s="62">
        <f>IFERROR(INDEX('Tubes Bardage'!$F$2:$F$501,MATCH($H$43&amp;"|7",'Tubes Bardage'!$I$2:$I$501,0))&amp;"","")</f>
        <v/>
      </c>
      <c r="G53" s="62">
        <f>IFERROR(INDEX('Tubes Bardage'!$G$2:$G$501,MATCH($H$43&amp;"|7",'Tubes Bardage'!$I$2:$I$501,0))&amp;"","")</f>
        <v/>
      </c>
      <c r="H53" s="50" t="n"/>
      <c r="I53" s="93">
        <f>IF(IFERROR(INDEX('Tubes Bardage'!$H$2:$H$501,MATCH($H$43&amp;"|7",'Tubes Bardage'!$I$2:$I$501,0))&amp;"","")="C","☒","☐")&amp;" C"&amp;"      "&amp;IF(IFERROR(INDEX('Tubes Bardage'!$H$2:$H$501,MATCH($H$43&amp;"|7",'Tubes Bardage'!$I$2:$I$501,0))&amp;"","")="NC","☒","☐")&amp;" NC"</f>
        <v/>
      </c>
      <c r="J53" s="50" t="n"/>
    </row>
    <row r="54" ht="16.5" customHeight="1">
      <c r="A54" s="62">
        <f>IF(IFERROR(INDEX('Tubes Bardage'!$B$2:$B$501,MATCH($H$43&amp;"|8",'Tubes Bardage'!$I$2:$I$501,0))&amp;"","")="","",TEXT(8,"00"))</f>
        <v/>
      </c>
      <c r="B54" s="62">
        <f>IFERROR(INDEX('Tubes Bardage'!$B$2:$B$501,MATCH($H$43&amp;"|8",'Tubes Bardage'!$I$2:$I$501,0))&amp;"","")</f>
        <v/>
      </c>
      <c r="C54" s="62">
        <f>IFERROR(INDEX('Tubes Bardage'!$C$2:$C$501,MATCH($H$43&amp;"|8",'Tubes Bardage'!$I$2:$I$501,0))&amp;"","")</f>
        <v/>
      </c>
      <c r="D54" s="62">
        <f>IFERROR(INDEX('Tubes Bardage'!$D$2:$D$501,MATCH($H$43&amp;"|8",'Tubes Bardage'!$I$2:$I$501,0))&amp;"","")</f>
        <v/>
      </c>
      <c r="E54" s="62">
        <f>IFERROR(INDEX('Tubes Bardage'!$E$2:$E$501,MATCH($H$43&amp;"|8",'Tubes Bardage'!$I$2:$I$501,0))&amp;"","")</f>
        <v/>
      </c>
      <c r="F54" s="62">
        <f>IFERROR(INDEX('Tubes Bardage'!$F$2:$F$501,MATCH($H$43&amp;"|8",'Tubes Bardage'!$I$2:$I$501,0))&amp;"","")</f>
        <v/>
      </c>
      <c r="G54" s="62">
        <f>IFERROR(INDEX('Tubes Bardage'!$G$2:$G$501,MATCH($H$43&amp;"|8",'Tubes Bardage'!$I$2:$I$501,0))&amp;"","")</f>
        <v/>
      </c>
      <c r="H54" s="50" t="n"/>
      <c r="I54" s="93">
        <f>IF(IFERROR(INDEX('Tubes Bardage'!$H$2:$H$501,MATCH($H$43&amp;"|8",'Tubes Bardage'!$I$2:$I$501,0))&amp;"","")="C","☒","☐")&amp;" C"&amp;"      "&amp;IF(IFERROR(INDEX('Tubes Bardage'!$H$2:$H$501,MATCH($H$43&amp;"|8",'Tubes Bardage'!$I$2:$I$501,0))&amp;"","")="NC","☒","☐")&amp;" NC"</f>
        <v/>
      </c>
      <c r="J54" s="50" t="n"/>
    </row>
    <row r="55" ht="16.5" customHeight="1">
      <c r="A55" s="62">
        <f>IF(IFERROR(INDEX('Tubes Bardage'!$B$2:$B$501,MATCH($H$43&amp;"|9",'Tubes Bardage'!$I$2:$I$501,0))&amp;"","")="","",TEXT(9,"00"))</f>
        <v/>
      </c>
      <c r="B55" s="62">
        <f>IFERROR(INDEX('Tubes Bardage'!$B$2:$B$501,MATCH($H$43&amp;"|9",'Tubes Bardage'!$I$2:$I$501,0))&amp;"","")</f>
        <v/>
      </c>
      <c r="C55" s="62">
        <f>IFERROR(INDEX('Tubes Bardage'!$C$2:$C$501,MATCH($H$43&amp;"|9",'Tubes Bardage'!$I$2:$I$501,0))&amp;"","")</f>
        <v/>
      </c>
      <c r="D55" s="62">
        <f>IFERROR(INDEX('Tubes Bardage'!$D$2:$D$501,MATCH($H$43&amp;"|9",'Tubes Bardage'!$I$2:$I$501,0))&amp;"","")</f>
        <v/>
      </c>
      <c r="E55" s="62">
        <f>IFERROR(INDEX('Tubes Bardage'!$E$2:$E$501,MATCH($H$43&amp;"|9",'Tubes Bardage'!$I$2:$I$501,0))&amp;"","")</f>
        <v/>
      </c>
      <c r="F55" s="62">
        <f>IFERROR(INDEX('Tubes Bardage'!$F$2:$F$501,MATCH($H$43&amp;"|9",'Tubes Bardage'!$I$2:$I$501,0))&amp;"","")</f>
        <v/>
      </c>
      <c r="G55" s="62">
        <f>IFERROR(INDEX('Tubes Bardage'!$G$2:$G$501,MATCH($H$43&amp;"|9",'Tubes Bardage'!$I$2:$I$501,0))&amp;"","")</f>
        <v/>
      </c>
      <c r="H55" s="50" t="n"/>
      <c r="I55" s="93">
        <f>IF(IFERROR(INDEX('Tubes Bardage'!$H$2:$H$501,MATCH($H$43&amp;"|9",'Tubes Bardage'!$I$2:$I$501,0))&amp;"","")="C","☒","☐")&amp;" C"&amp;"      "&amp;IF(IFERROR(INDEX('Tubes Bardage'!$H$2:$H$501,MATCH($H$43&amp;"|9",'Tubes Bardage'!$I$2:$I$501,0))&amp;"","")="NC","☒","☐")&amp;" NC"</f>
        <v/>
      </c>
      <c r="J55" s="50" t="n"/>
    </row>
    <row r="56" ht="16.5" customHeight="1">
      <c r="A56" s="62">
        <f>IF(IFERROR(INDEX('Tubes Bardage'!$B$2:$B$501,MATCH($H$43&amp;"|10",'Tubes Bardage'!$I$2:$I$501,0))&amp;"","")="","",TEXT(10,"00"))</f>
        <v/>
      </c>
      <c r="B56" s="62">
        <f>IFERROR(INDEX('Tubes Bardage'!$B$2:$B$501,MATCH($H$43&amp;"|10",'Tubes Bardage'!$I$2:$I$501,0))&amp;"","")</f>
        <v/>
      </c>
      <c r="C56" s="62">
        <f>IFERROR(INDEX('Tubes Bardage'!$C$2:$C$501,MATCH($H$43&amp;"|10",'Tubes Bardage'!$I$2:$I$501,0))&amp;"","")</f>
        <v/>
      </c>
      <c r="D56" s="62">
        <f>IFERROR(INDEX('Tubes Bardage'!$D$2:$D$501,MATCH($H$43&amp;"|10",'Tubes Bardage'!$I$2:$I$501,0))&amp;"","")</f>
        <v/>
      </c>
      <c r="E56" s="62">
        <f>IFERROR(INDEX('Tubes Bardage'!$E$2:$E$501,MATCH($H$43&amp;"|10",'Tubes Bardage'!$I$2:$I$501,0))&amp;"","")</f>
        <v/>
      </c>
      <c r="F56" s="62">
        <f>IFERROR(INDEX('Tubes Bardage'!$F$2:$F$501,MATCH($H$43&amp;"|10",'Tubes Bardage'!$I$2:$I$501,0))&amp;"","")</f>
        <v/>
      </c>
      <c r="G56" s="62">
        <f>IFERROR(INDEX('Tubes Bardage'!$G$2:$G$501,MATCH($H$43&amp;"|10",'Tubes Bardage'!$I$2:$I$501,0))&amp;"","")</f>
        <v/>
      </c>
      <c r="H56" s="50" t="n"/>
      <c r="I56" s="93">
        <f>IF(IFERROR(INDEX('Tubes Bardage'!$H$2:$H$501,MATCH($H$43&amp;"|10",'Tubes Bardage'!$I$2:$I$501,0))&amp;"","")="C","☒","☐")&amp;" C"&amp;"      "&amp;IF(IFERROR(INDEX('Tubes Bardage'!$H$2:$H$501,MATCH($H$43&amp;"|10",'Tubes Bardage'!$I$2:$I$501,0))&amp;"","")="NC","☒","☐")&amp;" NC"</f>
        <v/>
      </c>
      <c r="J56" s="50" t="n"/>
    </row>
    <row r="57" ht="16.5" customHeight="1">
      <c r="A57" s="62">
        <f>IF(IFERROR(INDEX('Tubes Bardage'!$B$2:$B$501,MATCH($H$43&amp;"|11",'Tubes Bardage'!$I$2:$I$501,0))&amp;"","")="","",TEXT(11,"00"))</f>
        <v/>
      </c>
      <c r="B57" s="62">
        <f>IFERROR(INDEX('Tubes Bardage'!$B$2:$B$501,MATCH($H$43&amp;"|11",'Tubes Bardage'!$I$2:$I$501,0))&amp;"","")</f>
        <v/>
      </c>
      <c r="C57" s="62">
        <f>IFERROR(INDEX('Tubes Bardage'!$C$2:$C$501,MATCH($H$43&amp;"|11",'Tubes Bardage'!$I$2:$I$501,0))&amp;"","")</f>
        <v/>
      </c>
      <c r="D57" s="62">
        <f>IFERROR(INDEX('Tubes Bardage'!$D$2:$D$501,MATCH($H$43&amp;"|11",'Tubes Bardage'!$I$2:$I$501,0))&amp;"","")</f>
        <v/>
      </c>
      <c r="E57" s="62">
        <f>IFERROR(INDEX('Tubes Bardage'!$E$2:$E$501,MATCH($H$43&amp;"|11",'Tubes Bardage'!$I$2:$I$501,0))&amp;"","")</f>
        <v/>
      </c>
      <c r="F57" s="62">
        <f>IFERROR(INDEX('Tubes Bardage'!$F$2:$F$501,MATCH($H$43&amp;"|11",'Tubes Bardage'!$I$2:$I$501,0))&amp;"","")</f>
        <v/>
      </c>
      <c r="G57" s="62">
        <f>IFERROR(INDEX('Tubes Bardage'!$G$2:$G$501,MATCH($H$43&amp;"|11",'Tubes Bardage'!$I$2:$I$501,0))&amp;"","")</f>
        <v/>
      </c>
      <c r="H57" s="50" t="n"/>
      <c r="I57" s="93">
        <f>IF(IFERROR(INDEX('Tubes Bardage'!$H$2:$H$501,MATCH($H$43&amp;"|11",'Tubes Bardage'!$I$2:$I$501,0))&amp;"","")="C","☒","☐")&amp;" C"&amp;"      "&amp;IF(IFERROR(INDEX('Tubes Bardage'!$H$2:$H$501,MATCH($H$43&amp;"|11",'Tubes Bardage'!$I$2:$I$501,0))&amp;"","")="NC","☒","☐")&amp;" NC"</f>
        <v/>
      </c>
      <c r="J57" s="50" t="n"/>
    </row>
    <row r="58" ht="16.5" customHeight="1">
      <c r="A58" s="62">
        <f>IF(IFERROR(INDEX('Tubes Bardage'!$B$2:$B$501,MATCH($H$43&amp;"|12",'Tubes Bardage'!$I$2:$I$501,0))&amp;"","")="","",TEXT(12,"00"))</f>
        <v/>
      </c>
      <c r="B58" s="62">
        <f>IFERROR(INDEX('Tubes Bardage'!$B$2:$B$501,MATCH($H$43&amp;"|12",'Tubes Bardage'!$I$2:$I$501,0))&amp;"","")</f>
        <v/>
      </c>
      <c r="C58" s="62">
        <f>IFERROR(INDEX('Tubes Bardage'!$C$2:$C$501,MATCH($H$43&amp;"|12",'Tubes Bardage'!$I$2:$I$501,0))&amp;"","")</f>
        <v/>
      </c>
      <c r="D58" s="62">
        <f>IFERROR(INDEX('Tubes Bardage'!$D$2:$D$501,MATCH($H$43&amp;"|12",'Tubes Bardage'!$I$2:$I$501,0))&amp;"","")</f>
        <v/>
      </c>
      <c r="E58" s="62">
        <f>IFERROR(INDEX('Tubes Bardage'!$E$2:$E$501,MATCH($H$43&amp;"|12",'Tubes Bardage'!$I$2:$I$501,0))&amp;"","")</f>
        <v/>
      </c>
      <c r="F58" s="62">
        <f>IFERROR(INDEX('Tubes Bardage'!$F$2:$F$501,MATCH($H$43&amp;"|12",'Tubes Bardage'!$I$2:$I$501,0))&amp;"","")</f>
        <v/>
      </c>
      <c r="G58" s="62">
        <f>IFERROR(INDEX('Tubes Bardage'!$G$2:$G$501,MATCH($H$43&amp;"|12",'Tubes Bardage'!$I$2:$I$501,0))&amp;"","")</f>
        <v/>
      </c>
      <c r="H58" s="50" t="n"/>
      <c r="I58" s="93">
        <f>IF(IFERROR(INDEX('Tubes Bardage'!$H$2:$H$501,MATCH($H$43&amp;"|12",'Tubes Bardage'!$I$2:$I$501,0))&amp;"","")="C","☒","☐")&amp;" C"&amp;"      "&amp;IF(IFERROR(INDEX('Tubes Bardage'!$H$2:$H$501,MATCH($H$43&amp;"|12",'Tubes Bardage'!$I$2:$I$501,0))&amp;"","")="NC","☒","☐")&amp;" NC"</f>
        <v/>
      </c>
      <c r="J58" s="50" t="n"/>
    </row>
    <row r="59" ht="16.5" customHeight="1">
      <c r="A59" s="62">
        <f>IF(IFERROR(INDEX('Tubes Bardage'!$B$2:$B$501,MATCH($H$43&amp;"|13",'Tubes Bardage'!$I$2:$I$501,0))&amp;"","")="","",TEXT(13,"00"))</f>
        <v/>
      </c>
      <c r="B59" s="62">
        <f>IFERROR(INDEX('Tubes Bardage'!$B$2:$B$501,MATCH($H$43&amp;"|13",'Tubes Bardage'!$I$2:$I$501,0))&amp;"","")</f>
        <v/>
      </c>
      <c r="C59" s="62">
        <f>IFERROR(INDEX('Tubes Bardage'!$C$2:$C$501,MATCH($H$43&amp;"|13",'Tubes Bardage'!$I$2:$I$501,0))&amp;"","")</f>
        <v/>
      </c>
      <c r="D59" s="62">
        <f>IFERROR(INDEX('Tubes Bardage'!$D$2:$D$501,MATCH($H$43&amp;"|13",'Tubes Bardage'!$I$2:$I$501,0))&amp;"","")</f>
        <v/>
      </c>
      <c r="E59" s="62">
        <f>IFERROR(INDEX('Tubes Bardage'!$E$2:$E$501,MATCH($H$43&amp;"|13",'Tubes Bardage'!$I$2:$I$501,0))&amp;"","")</f>
        <v/>
      </c>
      <c r="F59" s="62">
        <f>IFERROR(INDEX('Tubes Bardage'!$F$2:$F$501,MATCH($H$43&amp;"|13",'Tubes Bardage'!$I$2:$I$501,0))&amp;"","")</f>
        <v/>
      </c>
      <c r="G59" s="62">
        <f>IFERROR(INDEX('Tubes Bardage'!$G$2:$G$501,MATCH($H$43&amp;"|13",'Tubes Bardage'!$I$2:$I$501,0))&amp;"","")</f>
        <v/>
      </c>
      <c r="H59" s="50" t="n"/>
      <c r="I59" s="93">
        <f>IF(IFERROR(INDEX('Tubes Bardage'!$H$2:$H$501,MATCH($H$43&amp;"|13",'Tubes Bardage'!$I$2:$I$501,0))&amp;"","")="C","☒","☐")&amp;" C"&amp;"      "&amp;IF(IFERROR(INDEX('Tubes Bardage'!$H$2:$H$501,MATCH($H$43&amp;"|13",'Tubes Bardage'!$I$2:$I$501,0))&amp;"","")="NC","☒","☐")&amp;" NC"</f>
        <v/>
      </c>
      <c r="J59" s="50" t="n"/>
    </row>
    <row r="60" ht="16.5" customHeight="1">
      <c r="A60" s="62">
        <f>IF(IFERROR(INDEX('Tubes Bardage'!$B$2:$B$501,MATCH($H$43&amp;"|14",'Tubes Bardage'!$I$2:$I$501,0))&amp;"","")="","",TEXT(14,"00"))</f>
        <v/>
      </c>
      <c r="B60" s="62">
        <f>IFERROR(INDEX('Tubes Bardage'!$B$2:$B$501,MATCH($H$43&amp;"|14",'Tubes Bardage'!$I$2:$I$501,0))&amp;"","")</f>
        <v/>
      </c>
      <c r="C60" s="62">
        <f>IFERROR(INDEX('Tubes Bardage'!$C$2:$C$501,MATCH($H$43&amp;"|14",'Tubes Bardage'!$I$2:$I$501,0))&amp;"","")</f>
        <v/>
      </c>
      <c r="D60" s="62">
        <f>IFERROR(INDEX('Tubes Bardage'!$D$2:$D$501,MATCH($H$43&amp;"|14",'Tubes Bardage'!$I$2:$I$501,0))&amp;"","")</f>
        <v/>
      </c>
      <c r="E60" s="62">
        <f>IFERROR(INDEX('Tubes Bardage'!$E$2:$E$501,MATCH($H$43&amp;"|14",'Tubes Bardage'!$I$2:$I$501,0))&amp;"","")</f>
        <v/>
      </c>
      <c r="F60" s="62">
        <f>IFERROR(INDEX('Tubes Bardage'!$F$2:$F$501,MATCH($H$43&amp;"|14",'Tubes Bardage'!$I$2:$I$501,0))&amp;"","")</f>
        <v/>
      </c>
      <c r="G60" s="62">
        <f>IFERROR(INDEX('Tubes Bardage'!$G$2:$G$501,MATCH($H$43&amp;"|14",'Tubes Bardage'!$I$2:$I$501,0))&amp;"","")</f>
        <v/>
      </c>
      <c r="H60" s="50" t="n"/>
      <c r="I60" s="93">
        <f>IF(IFERROR(INDEX('Tubes Bardage'!$H$2:$H$501,MATCH($H$43&amp;"|14",'Tubes Bardage'!$I$2:$I$501,0))&amp;"","")="C","☒","☐")&amp;" C"&amp;"      "&amp;IF(IFERROR(INDEX('Tubes Bardage'!$H$2:$H$501,MATCH($H$43&amp;"|14",'Tubes Bardage'!$I$2:$I$501,0))&amp;"","")="NC","☒","☐")&amp;" NC"</f>
        <v/>
      </c>
      <c r="J60" s="50" t="n"/>
    </row>
    <row r="61" ht="16.5" customHeight="1">
      <c r="A61" s="62">
        <f>IF(IFERROR(INDEX('Tubes Bardage'!$B$2:$B$501,MATCH($H$43&amp;"|15",'Tubes Bardage'!$I$2:$I$501,0))&amp;"","")="","",TEXT(15,"00"))</f>
        <v/>
      </c>
      <c r="B61" s="62">
        <f>IFERROR(INDEX('Tubes Bardage'!$B$2:$B$501,MATCH($H$43&amp;"|15",'Tubes Bardage'!$I$2:$I$501,0))&amp;"","")</f>
        <v/>
      </c>
      <c r="C61" s="62">
        <f>IFERROR(INDEX('Tubes Bardage'!$C$2:$C$501,MATCH($H$43&amp;"|15",'Tubes Bardage'!$I$2:$I$501,0))&amp;"","")</f>
        <v/>
      </c>
      <c r="D61" s="62">
        <f>IFERROR(INDEX('Tubes Bardage'!$D$2:$D$501,MATCH($H$43&amp;"|15",'Tubes Bardage'!$I$2:$I$501,0))&amp;"","")</f>
        <v/>
      </c>
      <c r="E61" s="62">
        <f>IFERROR(INDEX('Tubes Bardage'!$E$2:$E$501,MATCH($H$43&amp;"|15",'Tubes Bardage'!$I$2:$I$501,0))&amp;"","")</f>
        <v/>
      </c>
      <c r="F61" s="62">
        <f>IFERROR(INDEX('Tubes Bardage'!$F$2:$F$501,MATCH($H$43&amp;"|15",'Tubes Bardage'!$I$2:$I$501,0))&amp;"","")</f>
        <v/>
      </c>
      <c r="G61" s="62">
        <f>IFERROR(INDEX('Tubes Bardage'!$G$2:$G$501,MATCH($H$43&amp;"|15",'Tubes Bardage'!$I$2:$I$501,0))&amp;"","")</f>
        <v/>
      </c>
      <c r="H61" s="50" t="n"/>
      <c r="I61" s="93">
        <f>IF(IFERROR(INDEX('Tubes Bardage'!$H$2:$H$501,MATCH($H$43&amp;"|15",'Tubes Bardage'!$I$2:$I$501,0))&amp;"","")="C","☒","☐")&amp;" C"&amp;"      "&amp;IF(IFERROR(INDEX('Tubes Bardage'!$H$2:$H$501,MATCH($H$43&amp;"|15",'Tubes Bardage'!$I$2:$I$501,0))&amp;"","")="NC","☒","☐")&amp;" NC"</f>
        <v/>
      </c>
      <c r="J61" s="50" t="n"/>
    </row>
    <row r="62" ht="16.5" customHeight="1">
      <c r="A62" s="62">
        <f>IF(IFERROR(INDEX('Tubes Bardage'!$B$2:$B$501,MATCH($H$43&amp;"|16",'Tubes Bardage'!$I$2:$I$501,0))&amp;"","")="","",TEXT(16,"00"))</f>
        <v/>
      </c>
      <c r="B62" s="62">
        <f>IFERROR(INDEX('Tubes Bardage'!$B$2:$B$501,MATCH($H$43&amp;"|16",'Tubes Bardage'!$I$2:$I$501,0))&amp;"","")</f>
        <v/>
      </c>
      <c r="C62" s="62">
        <f>IFERROR(INDEX('Tubes Bardage'!$C$2:$C$501,MATCH($H$43&amp;"|16",'Tubes Bardage'!$I$2:$I$501,0))&amp;"","")</f>
        <v/>
      </c>
      <c r="D62" s="62">
        <f>IFERROR(INDEX('Tubes Bardage'!$D$2:$D$501,MATCH($H$43&amp;"|16",'Tubes Bardage'!$I$2:$I$501,0))&amp;"","")</f>
        <v/>
      </c>
      <c r="E62" s="62">
        <f>IFERROR(INDEX('Tubes Bardage'!$E$2:$E$501,MATCH($H$43&amp;"|16",'Tubes Bardage'!$I$2:$I$501,0))&amp;"","")</f>
        <v/>
      </c>
      <c r="F62" s="62">
        <f>IFERROR(INDEX('Tubes Bardage'!$F$2:$F$501,MATCH($H$43&amp;"|16",'Tubes Bardage'!$I$2:$I$501,0))&amp;"","")</f>
        <v/>
      </c>
      <c r="G62" s="62">
        <f>IFERROR(INDEX('Tubes Bardage'!$G$2:$G$501,MATCH($H$43&amp;"|16",'Tubes Bardage'!$I$2:$I$501,0))&amp;"","")</f>
        <v/>
      </c>
      <c r="H62" s="50" t="n"/>
      <c r="I62" s="93">
        <f>IF(IFERROR(INDEX('Tubes Bardage'!$H$2:$H$501,MATCH($H$43&amp;"|16",'Tubes Bardage'!$I$2:$I$501,0))&amp;"","")="C","☒","☐")&amp;" C"&amp;"      "&amp;IF(IFERROR(INDEX('Tubes Bardage'!$H$2:$H$501,MATCH($H$43&amp;"|16",'Tubes Bardage'!$I$2:$I$501,0))&amp;"","")="NC","☒","☐")&amp;" NC"</f>
        <v/>
      </c>
      <c r="J62" s="50" t="n"/>
    </row>
    <row r="63" ht="16.5" customHeight="1">
      <c r="A63" s="62">
        <f>IF(IFERROR(INDEX('Tubes Bardage'!$B$2:$B$501,MATCH($H$43&amp;"|17",'Tubes Bardage'!$I$2:$I$501,0))&amp;"","")="","",TEXT(17,"00"))</f>
        <v/>
      </c>
      <c r="B63" s="62">
        <f>IFERROR(INDEX('Tubes Bardage'!$B$2:$B$501,MATCH($H$43&amp;"|17",'Tubes Bardage'!$I$2:$I$501,0))&amp;"","")</f>
        <v/>
      </c>
      <c r="C63" s="62">
        <f>IFERROR(INDEX('Tubes Bardage'!$C$2:$C$501,MATCH($H$43&amp;"|17",'Tubes Bardage'!$I$2:$I$501,0))&amp;"","")</f>
        <v/>
      </c>
      <c r="D63" s="62">
        <f>IFERROR(INDEX('Tubes Bardage'!$D$2:$D$501,MATCH($H$43&amp;"|17",'Tubes Bardage'!$I$2:$I$501,0))&amp;"","")</f>
        <v/>
      </c>
      <c r="E63" s="62">
        <f>IFERROR(INDEX('Tubes Bardage'!$E$2:$E$501,MATCH($H$43&amp;"|17",'Tubes Bardage'!$I$2:$I$501,0))&amp;"","")</f>
        <v/>
      </c>
      <c r="F63" s="62">
        <f>IFERROR(INDEX('Tubes Bardage'!$F$2:$F$501,MATCH($H$43&amp;"|17",'Tubes Bardage'!$I$2:$I$501,0))&amp;"","")</f>
        <v/>
      </c>
      <c r="G63" s="62">
        <f>IFERROR(INDEX('Tubes Bardage'!$G$2:$G$501,MATCH($H$43&amp;"|17",'Tubes Bardage'!$I$2:$I$501,0))&amp;"","")</f>
        <v/>
      </c>
      <c r="H63" s="50" t="n"/>
      <c r="I63" s="93">
        <f>IF(IFERROR(INDEX('Tubes Bardage'!$H$2:$H$501,MATCH($H$43&amp;"|17",'Tubes Bardage'!$I$2:$I$501,0))&amp;"","")="C","☒","☐")&amp;" C"&amp;"      "&amp;IF(IFERROR(INDEX('Tubes Bardage'!$H$2:$H$501,MATCH($H$43&amp;"|17",'Tubes Bardage'!$I$2:$I$501,0))&amp;"","")="NC","☒","☐")&amp;" NC"</f>
        <v/>
      </c>
      <c r="J63" s="50" t="n"/>
    </row>
    <row r="64" ht="222.4" customHeight="1">
      <c r="A64" s="65">
        <f>"Remarques : "&amp;IFERROR(INDEX(Registre!$O$2:$O$1999,IF($L$37=0,-1,$L$37))&amp;"","")</f>
        <v/>
      </c>
      <c r="B64" s="52" t="n"/>
      <c r="C64" s="52" t="n"/>
      <c r="D64" s="52" t="n"/>
      <c r="E64" s="52" t="n"/>
      <c r="F64" s="52" t="n"/>
      <c r="G64" s="52" t="n"/>
      <c r="H64" s="52" t="n"/>
      <c r="I64" s="52" t="n"/>
      <c r="J64" s="50" t="n"/>
    </row>
    <row r="65" ht="30" customHeight="1">
      <c r="A65" s="64" t="inlineStr">
        <is>
          <t>Conclusion de l’inspection</t>
        </is>
      </c>
      <c r="B65" s="50" t="n"/>
      <c r="C65" s="59">
        <f>IF(IFERROR(INDEX(Registre!$N$2:$N$1999,IF($L$37=0,-1,$L$37))&amp;"","")="Non applicable","☒","☐")&amp;"  Non applicable"</f>
        <v/>
      </c>
      <c r="D65" s="52" t="n"/>
      <c r="E65" s="52" t="n"/>
      <c r="F65" s="50" t="n"/>
      <c r="G65" s="59">
        <f>IF(IFERROR(INDEX(Registre!$N$2:$N$1999,IF($L$37=0,-1,$L$37))&amp;"","")="Accepté","☒","☐")&amp;"  Accepté"</f>
        <v/>
      </c>
      <c r="H65" s="50" t="n"/>
      <c r="I65" s="59">
        <f>IF(IFERROR(INDEX(Registre!$N$2:$N$1999,IF($L$37=0,-1,$L$37))&amp;"","")="Rejeté","☒","☐")&amp;"  Rejeté"</f>
        <v/>
      </c>
      <c r="J65" s="50" t="n"/>
    </row>
    <row r="66" ht="30" customHeight="1">
      <c r="A66" s="64" t="inlineStr">
        <is>
          <t>APPROBATION</t>
        </is>
      </c>
      <c r="B66" s="56" t="n"/>
      <c r="C66" s="66" t="inlineStr">
        <is>
          <t>C3</t>
        </is>
      </c>
      <c r="D66" s="52" t="n"/>
      <c r="E66" s="52" t="n"/>
      <c r="F66" s="50" t="n"/>
      <c r="G66" s="66" t="inlineStr">
        <is>
          <t>C1</t>
        </is>
      </c>
      <c r="H66" s="56" t="n"/>
      <c r="I66" s="66" t="inlineStr">
        <is>
          <t>CA</t>
        </is>
      </c>
      <c r="J66" s="56" t="n"/>
    </row>
    <row r="67" ht="30" customHeight="1">
      <c r="A67" s="57" t="n"/>
      <c r="B67" s="58" t="n"/>
      <c r="C67" s="66" t="inlineStr">
        <is>
          <t>CST</t>
        </is>
      </c>
      <c r="D67" s="50" t="n"/>
      <c r="E67" s="66" t="inlineStr">
        <is>
          <t>QCI</t>
        </is>
      </c>
      <c r="F67" s="50" t="n"/>
      <c r="G67" s="57" t="n"/>
      <c r="H67" s="58" t="n"/>
      <c r="I67" s="57" t="n"/>
      <c r="J67" s="58" t="n"/>
    </row>
    <row r="68" ht="30" customHeight="1">
      <c r="A68" s="63" t="inlineStr">
        <is>
          <t>Nom</t>
        </is>
      </c>
      <c r="B68" s="50" t="n"/>
      <c r="C68" s="55" t="n"/>
      <c r="D68" s="50" t="n"/>
      <c r="E68" s="55" t="n"/>
      <c r="F68" s="50" t="n"/>
      <c r="G68" s="55" t="n"/>
      <c r="H68" s="50" t="n"/>
      <c r="I68" s="55" t="n"/>
      <c r="J68" s="50" t="n"/>
    </row>
    <row r="69" ht="30" customHeight="1">
      <c r="A69" s="63" t="inlineStr">
        <is>
          <t>Signature</t>
        </is>
      </c>
      <c r="B69" s="50" t="n"/>
      <c r="C69" s="55" t="n"/>
      <c r="D69" s="50" t="n"/>
      <c r="E69" s="55" t="n"/>
      <c r="F69" s="50" t="n"/>
      <c r="G69" s="55" t="n"/>
      <c r="H69" s="50" t="n"/>
      <c r="I69" s="55" t="n"/>
      <c r="J69" s="50" t="n"/>
    </row>
    <row r="70" ht="30" customHeight="1">
      <c r="A70" s="63" t="inlineStr">
        <is>
          <t>Date</t>
        </is>
      </c>
      <c r="B70" s="50" t="n"/>
      <c r="C70" s="55" t="n"/>
      <c r="D70" s="50" t="n"/>
      <c r="E70" s="55" t="n"/>
      <c r="F70" s="50" t="n"/>
      <c r="G70" s="55" t="n"/>
      <c r="H70" s="50" t="n"/>
      <c r="I70" s="55" t="n"/>
      <c r="J70" s="50" t="n"/>
    </row>
    <row r="71" ht="21.75" customHeight="1">
      <c r="A71" s="49" t="n"/>
      <c r="B71" s="56" t="n"/>
      <c r="C71" s="67">
        <f>Paramètres!$C$5</f>
        <v/>
      </c>
      <c r="D71" s="101" t="n"/>
      <c r="E71" s="101" t="n"/>
      <c r="F71" s="101" t="n"/>
      <c r="G71" s="101" t="n"/>
      <c r="H71" s="56" t="n"/>
      <c r="I71" s="55">
        <f>Paramètres!$D$5</f>
        <v/>
      </c>
      <c r="J71" s="50" t="n"/>
      <c r="L71" s="29" t="inlineStr">
        <is>
          <t>Calcul (ne pas modifier) – ligne registre :</t>
        </is>
      </c>
    </row>
    <row r="72" ht="21.75" customHeight="1">
      <c r="A72" s="60" t="n"/>
      <c r="B72" s="61" t="n"/>
      <c r="C72" s="60" t="n"/>
      <c r="H72" s="61" t="n"/>
      <c r="I72" s="55">
        <f>"Date: "&amp;Paramètres!$E$5</f>
        <v/>
      </c>
      <c r="J72" s="50" t="n"/>
      <c r="L72" s="30">
        <f>IFERROR(MATCH($H$78,Registre!$B$2:$B$1999,0),0)</f>
        <v/>
      </c>
    </row>
    <row r="73" ht="21.75" customHeight="1">
      <c r="A73" s="57" t="n"/>
      <c r="B73" s="58" t="n"/>
      <c r="C73" s="57" t="n"/>
      <c r="D73" s="102" t="n"/>
      <c r="E73" s="102" t="n"/>
      <c r="F73" s="102" t="n"/>
      <c r="G73" s="102" t="n"/>
      <c r="H73" s="58" t="n"/>
      <c r="I73" s="55" t="inlineStr">
        <is>
          <t>Page 1/1</t>
        </is>
      </c>
      <c r="J73" s="50" t="n"/>
    </row>
    <row r="74" ht="27.95" customHeight="1">
      <c r="A74" s="67" t="inlineStr">
        <is>
          <t>Procès-Verbal de transport et bardage Pipe</t>
        </is>
      </c>
      <c r="B74" s="52" t="n"/>
      <c r="C74" s="52" t="n"/>
      <c r="D74" s="52" t="n"/>
      <c r="E74" s="52" t="n"/>
      <c r="F74" s="52" t="n"/>
      <c r="G74" s="52" t="n"/>
      <c r="H74" s="52" t="n"/>
      <c r="I74" s="52" t="n"/>
      <c r="J74" s="50" t="n"/>
      <c r="L74" s="32">
        <f>IF($H$78="","",IF($L$72=0,"⚠ RFI absent du Registre",IF(INDEX(Registre!$A$2:$A$1999,IF($L$72=0,-1,$L$72))&lt;&gt;"Transport et bardage","⚠ Ce RFI est de type : "&amp;INDEX(Registre!$A$2:$A$1999,IF($L$72=0,-1,$L$72)),"")))</f>
        <v/>
      </c>
    </row>
    <row r="75" ht="27" customHeight="1">
      <c r="A75" s="90" t="inlineStr">
        <is>
          <t>Ouvrages</t>
        </is>
      </c>
      <c r="B75" s="50" t="n"/>
      <c r="C75" s="80">
        <f>IFERROR(INDEX(Registre!$E$2:$E$1999,IF($L$72=0,-1,$L$72))&amp;"","")</f>
        <v/>
      </c>
      <c r="D75" s="52" t="n"/>
      <c r="E75" s="52" t="n"/>
      <c r="F75" s="52" t="n"/>
      <c r="G75" s="52" t="n"/>
      <c r="H75" s="52" t="n"/>
      <c r="I75" s="52" t="n"/>
      <c r="J75" s="50" t="n"/>
    </row>
    <row r="76" ht="27" customHeight="1">
      <c r="A76" s="90" t="inlineStr">
        <is>
          <t>Plan nº</t>
        </is>
      </c>
      <c r="B76" s="50" t="n"/>
      <c r="C76" s="90">
        <f>IFERROR(INDEX(Registre!$F$2:$F$1999,IF($L$72=0,-1,$L$72))&amp;"","")</f>
        <v/>
      </c>
      <c r="D76" s="52" t="n"/>
      <c r="E76" s="52" t="n"/>
      <c r="F76" s="52" t="n"/>
      <c r="G76" s="52" t="n"/>
      <c r="H76" s="52" t="n"/>
      <c r="I76" s="52" t="n"/>
      <c r="J76" s="50" t="n"/>
      <c r="L76" s="31" t="inlineStr">
        <is>
          <t>◀ Choisissez le RFI dans la case « RFI nº » (liste déroulante)</t>
        </is>
      </c>
    </row>
    <row r="77" ht="27" customHeight="1">
      <c r="A77" s="90" t="inlineStr">
        <is>
          <t>Désignation</t>
        </is>
      </c>
      <c r="B77" s="50" t="n"/>
      <c r="C77" s="90">
        <f>IFERROR(INDEX(Registre!$G$2:$G$1999,IF($L$72=0,-1,$L$72))&amp;"","")</f>
        <v/>
      </c>
      <c r="D77" s="52" t="n"/>
      <c r="E77" s="52" t="n"/>
      <c r="F77" s="52" t="n"/>
      <c r="G77" s="52" t="n"/>
      <c r="H77" s="52" t="n"/>
      <c r="I77" s="52" t="n"/>
      <c r="J77" s="50" t="n"/>
    </row>
    <row r="78" ht="27" customHeight="1">
      <c r="A78" s="90" t="inlineStr">
        <is>
          <t>Rapport nº</t>
        </is>
      </c>
      <c r="B78" s="50" t="n"/>
      <c r="C78" s="90">
        <f>IFERROR(IF(INDEX(Registre!$C$2:$C$1999,IF($L$72=0,-1,$L$72))&amp;""&lt;&gt;"",INDEX(Registre!$C$2:$C$1999,IF($L$72=0,-1,$L$72))&amp;"",TEXT(COUNTIF(Registre!$A$2:INDEX(Registre!$A$2:$A$1999,IF($L$72=0,-1,$L$72)),INDEX(Registre!$A$2:$A$1999,IF($L$72=0,-1,$L$72))),"000")),"")</f>
        <v/>
      </c>
      <c r="D78" s="50" t="n"/>
      <c r="E78" s="91" t="inlineStr">
        <is>
          <t>DI/ (RFI) nº</t>
        </is>
      </c>
      <c r="F78" s="52" t="n"/>
      <c r="G78" s="50" t="n"/>
      <c r="H78" s="82">
        <f>IFERROR(INDEX('Impression groupée'!$B$4:$B$103,MATCH("Transport et bardage|3",'Impression groupée'!$E$4:$E$103,0)),"")</f>
        <v/>
      </c>
      <c r="I78" s="52" t="n"/>
      <c r="J78" s="50" t="n"/>
    </row>
    <row r="79" ht="27" customHeight="1">
      <c r="A79" s="80">
        <f>"Tronçon n° : "&amp;IFERROR(INDEX(Registre!$H$2:$H$1999,IF($L$72=0,-1,$L$72))&amp;"","")&amp;"   du "&amp;IF(IFERROR(INDEX(Registre!$I$2:$I$1999,IF($L$72=0,-1,$L$72))&amp;"","")&lt;&gt;"","Joint N° "&amp;IFERROR(INDEX(Registre!$I$2:$I$1999,IF($L$72=0,-1,$L$72))&amp;"","")&amp;"  ","")&amp;"PK "&amp;IFERROR(INDEX(Registre!$K$2:$K$1999,IF($L$72=0,-1,$L$72))&amp;"","")&amp;IF(OR(IFERROR(INDEX(Registre!$L$2:$L$1999,IF($L$72=0,-1,$L$72))&amp;"","")&lt;&gt;"",IFERROR(INDEX(Registre!$J$2:$J$1999,IF($L$72=0,-1,$L$72))&amp;"","")&lt;&gt;""),"   au "&amp;IF(IFERROR(INDEX(Registre!$J$2:$J$1999,IF($L$72=0,-1,$L$72))&amp;"","")&lt;&gt;"","Joint N° "&amp;IFERROR(INDEX(Registre!$J$2:$J$1999,IF($L$72=0,-1,$L$72))&amp;"","")&amp;"  ","")&amp;IF(IFERROR(INDEX(Registre!$L$2:$L$1999,IF($L$72=0,-1,$L$72))&amp;"","")&lt;&gt;"","PK "&amp;IFERROR(INDEX(Registre!$L$2:$L$1999,IF($L$72=0,-1,$L$72))&amp;"",""),""),"")</f>
        <v/>
      </c>
      <c r="B79" s="52" t="n"/>
      <c r="C79" s="52" t="n"/>
      <c r="D79" s="52" t="n"/>
      <c r="E79" s="52" t="n"/>
      <c r="F79" s="52" t="n"/>
      <c r="G79" s="52" t="n"/>
      <c r="H79" s="50" t="n"/>
      <c r="I79" s="90">
        <f>IF(IFERROR(INDEX(Registre!$M$2:$M$1999,IF($L$72=0,-1,$L$72))&amp;"","")="","Long :","Long : "&amp;IFERROR(INDEX(Registre!$M$2:$M$1999,IF($L$72=0,-1,$L$72))&amp;"","")&amp;" ml")</f>
        <v/>
      </c>
      <c r="J79" s="50" t="n"/>
    </row>
    <row r="80" ht="27" customHeight="1">
      <c r="A80" s="92" t="inlineStr">
        <is>
          <t>Inspection</t>
        </is>
      </c>
      <c r="B80" s="52" t="n"/>
      <c r="C80" s="52" t="n"/>
      <c r="D80" s="52" t="n"/>
      <c r="E80" s="52" t="n"/>
      <c r="F80" s="52" t="n"/>
      <c r="G80" s="52" t="n"/>
      <c r="H80" s="50" t="n"/>
      <c r="I80" s="80" t="inlineStr">
        <is>
          <t>jugement</t>
        </is>
      </c>
      <c r="J80" s="50" t="n"/>
    </row>
    <row r="81" ht="25.5" customHeight="1">
      <c r="A81" s="67" t="inlineStr">
        <is>
          <t>N°</t>
        </is>
      </c>
      <c r="B81" s="67" t="inlineStr">
        <is>
          <t>N° pipe</t>
        </is>
      </c>
      <c r="C81" s="67" t="inlineStr">
        <is>
          <t>N° de coulée</t>
        </is>
      </c>
      <c r="D81" s="67" t="inlineStr">
        <is>
          <t>Diamètre</t>
        </is>
      </c>
      <c r="E81" s="67" t="inlineStr">
        <is>
          <t>EP mm</t>
        </is>
      </c>
      <c r="F81" s="67" t="inlineStr">
        <is>
          <t>Long (ml)</t>
        </is>
      </c>
      <c r="G81" s="67" t="inlineStr">
        <is>
          <t>Contrôle visuel</t>
        </is>
      </c>
      <c r="H81" s="50" t="n"/>
      <c r="I81" s="66" t="n"/>
      <c r="J81" s="50" t="n"/>
    </row>
    <row r="82" ht="16.5" customHeight="1">
      <c r="A82" s="62">
        <f>IF(IFERROR(INDEX('Tubes Bardage'!$B$2:$B$501,MATCH($H$78&amp;"|1",'Tubes Bardage'!$I$2:$I$501,0))&amp;"","")="","",TEXT(1,"00"))</f>
        <v/>
      </c>
      <c r="B82" s="62">
        <f>IFERROR(INDEX('Tubes Bardage'!$B$2:$B$501,MATCH($H$78&amp;"|1",'Tubes Bardage'!$I$2:$I$501,0))&amp;"","")</f>
        <v/>
      </c>
      <c r="C82" s="62">
        <f>IFERROR(INDEX('Tubes Bardage'!$C$2:$C$501,MATCH($H$78&amp;"|1",'Tubes Bardage'!$I$2:$I$501,0))&amp;"","")</f>
        <v/>
      </c>
      <c r="D82" s="62">
        <f>IFERROR(INDEX('Tubes Bardage'!$D$2:$D$501,MATCH($H$78&amp;"|1",'Tubes Bardage'!$I$2:$I$501,0))&amp;"","")</f>
        <v/>
      </c>
      <c r="E82" s="62">
        <f>IFERROR(INDEX('Tubes Bardage'!$E$2:$E$501,MATCH($H$78&amp;"|1",'Tubes Bardage'!$I$2:$I$501,0))&amp;"","")</f>
        <v/>
      </c>
      <c r="F82" s="62">
        <f>IFERROR(INDEX('Tubes Bardage'!$F$2:$F$501,MATCH($H$78&amp;"|1",'Tubes Bardage'!$I$2:$I$501,0))&amp;"","")</f>
        <v/>
      </c>
      <c r="G82" s="62">
        <f>IFERROR(INDEX('Tubes Bardage'!$G$2:$G$501,MATCH($H$78&amp;"|1",'Tubes Bardage'!$I$2:$I$501,0))&amp;"","")</f>
        <v/>
      </c>
      <c r="H82" s="50" t="n"/>
      <c r="I82" s="93">
        <f>IF(IFERROR(INDEX('Tubes Bardage'!$H$2:$H$501,MATCH($H$78&amp;"|1",'Tubes Bardage'!$I$2:$I$501,0))&amp;"","")="C","☒","☐")&amp;" C"&amp;"      "&amp;IF(IFERROR(INDEX('Tubes Bardage'!$H$2:$H$501,MATCH($H$78&amp;"|1",'Tubes Bardage'!$I$2:$I$501,0))&amp;"","")="NC","☒","☐")&amp;" NC"</f>
        <v/>
      </c>
      <c r="J82" s="50" t="n"/>
    </row>
    <row r="83" ht="16.5" customHeight="1">
      <c r="A83" s="62">
        <f>IF(IFERROR(INDEX('Tubes Bardage'!$B$2:$B$501,MATCH($H$78&amp;"|2",'Tubes Bardage'!$I$2:$I$501,0))&amp;"","")="","",TEXT(2,"00"))</f>
        <v/>
      </c>
      <c r="B83" s="62">
        <f>IFERROR(INDEX('Tubes Bardage'!$B$2:$B$501,MATCH($H$78&amp;"|2",'Tubes Bardage'!$I$2:$I$501,0))&amp;"","")</f>
        <v/>
      </c>
      <c r="C83" s="62">
        <f>IFERROR(INDEX('Tubes Bardage'!$C$2:$C$501,MATCH($H$78&amp;"|2",'Tubes Bardage'!$I$2:$I$501,0))&amp;"","")</f>
        <v/>
      </c>
      <c r="D83" s="62">
        <f>IFERROR(INDEX('Tubes Bardage'!$D$2:$D$501,MATCH($H$78&amp;"|2",'Tubes Bardage'!$I$2:$I$501,0))&amp;"","")</f>
        <v/>
      </c>
      <c r="E83" s="62">
        <f>IFERROR(INDEX('Tubes Bardage'!$E$2:$E$501,MATCH($H$78&amp;"|2",'Tubes Bardage'!$I$2:$I$501,0))&amp;"","")</f>
        <v/>
      </c>
      <c r="F83" s="62">
        <f>IFERROR(INDEX('Tubes Bardage'!$F$2:$F$501,MATCH($H$78&amp;"|2",'Tubes Bardage'!$I$2:$I$501,0))&amp;"","")</f>
        <v/>
      </c>
      <c r="G83" s="62">
        <f>IFERROR(INDEX('Tubes Bardage'!$G$2:$G$501,MATCH($H$78&amp;"|2",'Tubes Bardage'!$I$2:$I$501,0))&amp;"","")</f>
        <v/>
      </c>
      <c r="H83" s="50" t="n"/>
      <c r="I83" s="93">
        <f>IF(IFERROR(INDEX('Tubes Bardage'!$H$2:$H$501,MATCH($H$78&amp;"|2",'Tubes Bardage'!$I$2:$I$501,0))&amp;"","")="C","☒","☐")&amp;" C"&amp;"      "&amp;IF(IFERROR(INDEX('Tubes Bardage'!$H$2:$H$501,MATCH($H$78&amp;"|2",'Tubes Bardage'!$I$2:$I$501,0))&amp;"","")="NC","☒","☐")&amp;" NC"</f>
        <v/>
      </c>
      <c r="J83" s="50" t="n"/>
    </row>
    <row r="84" ht="16.5" customHeight="1">
      <c r="A84" s="62">
        <f>IF(IFERROR(INDEX('Tubes Bardage'!$B$2:$B$501,MATCH($H$78&amp;"|3",'Tubes Bardage'!$I$2:$I$501,0))&amp;"","")="","",TEXT(3,"00"))</f>
        <v/>
      </c>
      <c r="B84" s="62">
        <f>IFERROR(INDEX('Tubes Bardage'!$B$2:$B$501,MATCH($H$78&amp;"|3",'Tubes Bardage'!$I$2:$I$501,0))&amp;"","")</f>
        <v/>
      </c>
      <c r="C84" s="62">
        <f>IFERROR(INDEX('Tubes Bardage'!$C$2:$C$501,MATCH($H$78&amp;"|3",'Tubes Bardage'!$I$2:$I$501,0))&amp;"","")</f>
        <v/>
      </c>
      <c r="D84" s="62">
        <f>IFERROR(INDEX('Tubes Bardage'!$D$2:$D$501,MATCH($H$78&amp;"|3",'Tubes Bardage'!$I$2:$I$501,0))&amp;"","")</f>
        <v/>
      </c>
      <c r="E84" s="62">
        <f>IFERROR(INDEX('Tubes Bardage'!$E$2:$E$501,MATCH($H$78&amp;"|3",'Tubes Bardage'!$I$2:$I$501,0))&amp;"","")</f>
        <v/>
      </c>
      <c r="F84" s="62">
        <f>IFERROR(INDEX('Tubes Bardage'!$F$2:$F$501,MATCH($H$78&amp;"|3",'Tubes Bardage'!$I$2:$I$501,0))&amp;"","")</f>
        <v/>
      </c>
      <c r="G84" s="62">
        <f>IFERROR(INDEX('Tubes Bardage'!$G$2:$G$501,MATCH($H$78&amp;"|3",'Tubes Bardage'!$I$2:$I$501,0))&amp;"","")</f>
        <v/>
      </c>
      <c r="H84" s="50" t="n"/>
      <c r="I84" s="93">
        <f>IF(IFERROR(INDEX('Tubes Bardage'!$H$2:$H$501,MATCH($H$78&amp;"|3",'Tubes Bardage'!$I$2:$I$501,0))&amp;"","")="C","☒","☐")&amp;" C"&amp;"      "&amp;IF(IFERROR(INDEX('Tubes Bardage'!$H$2:$H$501,MATCH($H$78&amp;"|3",'Tubes Bardage'!$I$2:$I$501,0))&amp;"","")="NC","☒","☐")&amp;" NC"</f>
        <v/>
      </c>
      <c r="J84" s="50" t="n"/>
    </row>
    <row r="85" ht="16.5" customHeight="1">
      <c r="A85" s="62">
        <f>IF(IFERROR(INDEX('Tubes Bardage'!$B$2:$B$501,MATCH($H$78&amp;"|4",'Tubes Bardage'!$I$2:$I$501,0))&amp;"","")="","",TEXT(4,"00"))</f>
        <v/>
      </c>
      <c r="B85" s="62">
        <f>IFERROR(INDEX('Tubes Bardage'!$B$2:$B$501,MATCH($H$78&amp;"|4",'Tubes Bardage'!$I$2:$I$501,0))&amp;"","")</f>
        <v/>
      </c>
      <c r="C85" s="62">
        <f>IFERROR(INDEX('Tubes Bardage'!$C$2:$C$501,MATCH($H$78&amp;"|4",'Tubes Bardage'!$I$2:$I$501,0))&amp;"","")</f>
        <v/>
      </c>
      <c r="D85" s="62">
        <f>IFERROR(INDEX('Tubes Bardage'!$D$2:$D$501,MATCH($H$78&amp;"|4",'Tubes Bardage'!$I$2:$I$501,0))&amp;"","")</f>
        <v/>
      </c>
      <c r="E85" s="62">
        <f>IFERROR(INDEX('Tubes Bardage'!$E$2:$E$501,MATCH($H$78&amp;"|4",'Tubes Bardage'!$I$2:$I$501,0))&amp;"","")</f>
        <v/>
      </c>
      <c r="F85" s="62">
        <f>IFERROR(INDEX('Tubes Bardage'!$F$2:$F$501,MATCH($H$78&amp;"|4",'Tubes Bardage'!$I$2:$I$501,0))&amp;"","")</f>
        <v/>
      </c>
      <c r="G85" s="62">
        <f>IFERROR(INDEX('Tubes Bardage'!$G$2:$G$501,MATCH($H$78&amp;"|4",'Tubes Bardage'!$I$2:$I$501,0))&amp;"","")</f>
        <v/>
      </c>
      <c r="H85" s="50" t="n"/>
      <c r="I85" s="93">
        <f>IF(IFERROR(INDEX('Tubes Bardage'!$H$2:$H$501,MATCH($H$78&amp;"|4",'Tubes Bardage'!$I$2:$I$501,0))&amp;"","")="C","☒","☐")&amp;" C"&amp;"      "&amp;IF(IFERROR(INDEX('Tubes Bardage'!$H$2:$H$501,MATCH($H$78&amp;"|4",'Tubes Bardage'!$I$2:$I$501,0))&amp;"","")="NC","☒","☐")&amp;" NC"</f>
        <v/>
      </c>
      <c r="J85" s="50" t="n"/>
    </row>
    <row r="86" ht="16.5" customHeight="1">
      <c r="A86" s="62">
        <f>IF(IFERROR(INDEX('Tubes Bardage'!$B$2:$B$501,MATCH($H$78&amp;"|5",'Tubes Bardage'!$I$2:$I$501,0))&amp;"","")="","",TEXT(5,"00"))</f>
        <v/>
      </c>
      <c r="B86" s="62">
        <f>IFERROR(INDEX('Tubes Bardage'!$B$2:$B$501,MATCH($H$78&amp;"|5",'Tubes Bardage'!$I$2:$I$501,0))&amp;"","")</f>
        <v/>
      </c>
      <c r="C86" s="62">
        <f>IFERROR(INDEX('Tubes Bardage'!$C$2:$C$501,MATCH($H$78&amp;"|5",'Tubes Bardage'!$I$2:$I$501,0))&amp;"","")</f>
        <v/>
      </c>
      <c r="D86" s="62">
        <f>IFERROR(INDEX('Tubes Bardage'!$D$2:$D$501,MATCH($H$78&amp;"|5",'Tubes Bardage'!$I$2:$I$501,0))&amp;"","")</f>
        <v/>
      </c>
      <c r="E86" s="62">
        <f>IFERROR(INDEX('Tubes Bardage'!$E$2:$E$501,MATCH($H$78&amp;"|5",'Tubes Bardage'!$I$2:$I$501,0))&amp;"","")</f>
        <v/>
      </c>
      <c r="F86" s="62">
        <f>IFERROR(INDEX('Tubes Bardage'!$F$2:$F$501,MATCH($H$78&amp;"|5",'Tubes Bardage'!$I$2:$I$501,0))&amp;"","")</f>
        <v/>
      </c>
      <c r="G86" s="62">
        <f>IFERROR(INDEX('Tubes Bardage'!$G$2:$G$501,MATCH($H$78&amp;"|5",'Tubes Bardage'!$I$2:$I$501,0))&amp;"","")</f>
        <v/>
      </c>
      <c r="H86" s="50" t="n"/>
      <c r="I86" s="93">
        <f>IF(IFERROR(INDEX('Tubes Bardage'!$H$2:$H$501,MATCH($H$78&amp;"|5",'Tubes Bardage'!$I$2:$I$501,0))&amp;"","")="C","☒","☐")&amp;" C"&amp;"      "&amp;IF(IFERROR(INDEX('Tubes Bardage'!$H$2:$H$501,MATCH($H$78&amp;"|5",'Tubes Bardage'!$I$2:$I$501,0))&amp;"","")="NC","☒","☐")&amp;" NC"</f>
        <v/>
      </c>
      <c r="J86" s="50" t="n"/>
    </row>
    <row r="87" ht="16.5" customHeight="1">
      <c r="A87" s="62">
        <f>IF(IFERROR(INDEX('Tubes Bardage'!$B$2:$B$501,MATCH($H$78&amp;"|6",'Tubes Bardage'!$I$2:$I$501,0))&amp;"","")="","",TEXT(6,"00"))</f>
        <v/>
      </c>
      <c r="B87" s="62">
        <f>IFERROR(INDEX('Tubes Bardage'!$B$2:$B$501,MATCH($H$78&amp;"|6",'Tubes Bardage'!$I$2:$I$501,0))&amp;"","")</f>
        <v/>
      </c>
      <c r="C87" s="62">
        <f>IFERROR(INDEX('Tubes Bardage'!$C$2:$C$501,MATCH($H$78&amp;"|6",'Tubes Bardage'!$I$2:$I$501,0))&amp;"","")</f>
        <v/>
      </c>
      <c r="D87" s="62">
        <f>IFERROR(INDEX('Tubes Bardage'!$D$2:$D$501,MATCH($H$78&amp;"|6",'Tubes Bardage'!$I$2:$I$501,0))&amp;"","")</f>
        <v/>
      </c>
      <c r="E87" s="62">
        <f>IFERROR(INDEX('Tubes Bardage'!$E$2:$E$501,MATCH($H$78&amp;"|6",'Tubes Bardage'!$I$2:$I$501,0))&amp;"","")</f>
        <v/>
      </c>
      <c r="F87" s="62">
        <f>IFERROR(INDEX('Tubes Bardage'!$F$2:$F$501,MATCH($H$78&amp;"|6",'Tubes Bardage'!$I$2:$I$501,0))&amp;"","")</f>
        <v/>
      </c>
      <c r="G87" s="62">
        <f>IFERROR(INDEX('Tubes Bardage'!$G$2:$G$501,MATCH($H$78&amp;"|6",'Tubes Bardage'!$I$2:$I$501,0))&amp;"","")</f>
        <v/>
      </c>
      <c r="H87" s="50" t="n"/>
      <c r="I87" s="93">
        <f>IF(IFERROR(INDEX('Tubes Bardage'!$H$2:$H$501,MATCH($H$78&amp;"|6",'Tubes Bardage'!$I$2:$I$501,0))&amp;"","")="C","☒","☐")&amp;" C"&amp;"      "&amp;IF(IFERROR(INDEX('Tubes Bardage'!$H$2:$H$501,MATCH($H$78&amp;"|6",'Tubes Bardage'!$I$2:$I$501,0))&amp;"","")="NC","☒","☐")&amp;" NC"</f>
        <v/>
      </c>
      <c r="J87" s="50" t="n"/>
    </row>
    <row r="88" ht="16.5" customHeight="1">
      <c r="A88" s="62">
        <f>IF(IFERROR(INDEX('Tubes Bardage'!$B$2:$B$501,MATCH($H$78&amp;"|7",'Tubes Bardage'!$I$2:$I$501,0))&amp;"","")="","",TEXT(7,"00"))</f>
        <v/>
      </c>
      <c r="B88" s="62">
        <f>IFERROR(INDEX('Tubes Bardage'!$B$2:$B$501,MATCH($H$78&amp;"|7",'Tubes Bardage'!$I$2:$I$501,0))&amp;"","")</f>
        <v/>
      </c>
      <c r="C88" s="62">
        <f>IFERROR(INDEX('Tubes Bardage'!$C$2:$C$501,MATCH($H$78&amp;"|7",'Tubes Bardage'!$I$2:$I$501,0))&amp;"","")</f>
        <v/>
      </c>
      <c r="D88" s="62">
        <f>IFERROR(INDEX('Tubes Bardage'!$D$2:$D$501,MATCH($H$78&amp;"|7",'Tubes Bardage'!$I$2:$I$501,0))&amp;"","")</f>
        <v/>
      </c>
      <c r="E88" s="62">
        <f>IFERROR(INDEX('Tubes Bardage'!$E$2:$E$501,MATCH($H$78&amp;"|7",'Tubes Bardage'!$I$2:$I$501,0))&amp;"","")</f>
        <v/>
      </c>
      <c r="F88" s="62">
        <f>IFERROR(INDEX('Tubes Bardage'!$F$2:$F$501,MATCH($H$78&amp;"|7",'Tubes Bardage'!$I$2:$I$501,0))&amp;"","")</f>
        <v/>
      </c>
      <c r="G88" s="62">
        <f>IFERROR(INDEX('Tubes Bardage'!$G$2:$G$501,MATCH($H$78&amp;"|7",'Tubes Bardage'!$I$2:$I$501,0))&amp;"","")</f>
        <v/>
      </c>
      <c r="H88" s="50" t="n"/>
      <c r="I88" s="93">
        <f>IF(IFERROR(INDEX('Tubes Bardage'!$H$2:$H$501,MATCH($H$78&amp;"|7",'Tubes Bardage'!$I$2:$I$501,0))&amp;"","")="C","☒","☐")&amp;" C"&amp;"      "&amp;IF(IFERROR(INDEX('Tubes Bardage'!$H$2:$H$501,MATCH($H$78&amp;"|7",'Tubes Bardage'!$I$2:$I$501,0))&amp;"","")="NC","☒","☐")&amp;" NC"</f>
        <v/>
      </c>
      <c r="J88" s="50" t="n"/>
    </row>
    <row r="89" ht="16.5" customHeight="1">
      <c r="A89" s="62">
        <f>IF(IFERROR(INDEX('Tubes Bardage'!$B$2:$B$501,MATCH($H$78&amp;"|8",'Tubes Bardage'!$I$2:$I$501,0))&amp;"","")="","",TEXT(8,"00"))</f>
        <v/>
      </c>
      <c r="B89" s="62">
        <f>IFERROR(INDEX('Tubes Bardage'!$B$2:$B$501,MATCH($H$78&amp;"|8",'Tubes Bardage'!$I$2:$I$501,0))&amp;"","")</f>
        <v/>
      </c>
      <c r="C89" s="62">
        <f>IFERROR(INDEX('Tubes Bardage'!$C$2:$C$501,MATCH($H$78&amp;"|8",'Tubes Bardage'!$I$2:$I$501,0))&amp;"","")</f>
        <v/>
      </c>
      <c r="D89" s="62">
        <f>IFERROR(INDEX('Tubes Bardage'!$D$2:$D$501,MATCH($H$78&amp;"|8",'Tubes Bardage'!$I$2:$I$501,0))&amp;"","")</f>
        <v/>
      </c>
      <c r="E89" s="62">
        <f>IFERROR(INDEX('Tubes Bardage'!$E$2:$E$501,MATCH($H$78&amp;"|8",'Tubes Bardage'!$I$2:$I$501,0))&amp;"","")</f>
        <v/>
      </c>
      <c r="F89" s="62">
        <f>IFERROR(INDEX('Tubes Bardage'!$F$2:$F$501,MATCH($H$78&amp;"|8",'Tubes Bardage'!$I$2:$I$501,0))&amp;"","")</f>
        <v/>
      </c>
      <c r="G89" s="62">
        <f>IFERROR(INDEX('Tubes Bardage'!$G$2:$G$501,MATCH($H$78&amp;"|8",'Tubes Bardage'!$I$2:$I$501,0))&amp;"","")</f>
        <v/>
      </c>
      <c r="H89" s="50" t="n"/>
      <c r="I89" s="93">
        <f>IF(IFERROR(INDEX('Tubes Bardage'!$H$2:$H$501,MATCH($H$78&amp;"|8",'Tubes Bardage'!$I$2:$I$501,0))&amp;"","")="C","☒","☐")&amp;" C"&amp;"      "&amp;IF(IFERROR(INDEX('Tubes Bardage'!$H$2:$H$501,MATCH($H$78&amp;"|8",'Tubes Bardage'!$I$2:$I$501,0))&amp;"","")="NC","☒","☐")&amp;" NC"</f>
        <v/>
      </c>
      <c r="J89" s="50" t="n"/>
    </row>
    <row r="90" ht="16.5" customHeight="1">
      <c r="A90" s="62">
        <f>IF(IFERROR(INDEX('Tubes Bardage'!$B$2:$B$501,MATCH($H$78&amp;"|9",'Tubes Bardage'!$I$2:$I$501,0))&amp;"","")="","",TEXT(9,"00"))</f>
        <v/>
      </c>
      <c r="B90" s="62">
        <f>IFERROR(INDEX('Tubes Bardage'!$B$2:$B$501,MATCH($H$78&amp;"|9",'Tubes Bardage'!$I$2:$I$501,0))&amp;"","")</f>
        <v/>
      </c>
      <c r="C90" s="62">
        <f>IFERROR(INDEX('Tubes Bardage'!$C$2:$C$501,MATCH($H$78&amp;"|9",'Tubes Bardage'!$I$2:$I$501,0))&amp;"","")</f>
        <v/>
      </c>
      <c r="D90" s="62">
        <f>IFERROR(INDEX('Tubes Bardage'!$D$2:$D$501,MATCH($H$78&amp;"|9",'Tubes Bardage'!$I$2:$I$501,0))&amp;"","")</f>
        <v/>
      </c>
      <c r="E90" s="62">
        <f>IFERROR(INDEX('Tubes Bardage'!$E$2:$E$501,MATCH($H$78&amp;"|9",'Tubes Bardage'!$I$2:$I$501,0))&amp;"","")</f>
        <v/>
      </c>
      <c r="F90" s="62">
        <f>IFERROR(INDEX('Tubes Bardage'!$F$2:$F$501,MATCH($H$78&amp;"|9",'Tubes Bardage'!$I$2:$I$501,0))&amp;"","")</f>
        <v/>
      </c>
      <c r="G90" s="62">
        <f>IFERROR(INDEX('Tubes Bardage'!$G$2:$G$501,MATCH($H$78&amp;"|9",'Tubes Bardage'!$I$2:$I$501,0))&amp;"","")</f>
        <v/>
      </c>
      <c r="H90" s="50" t="n"/>
      <c r="I90" s="93">
        <f>IF(IFERROR(INDEX('Tubes Bardage'!$H$2:$H$501,MATCH($H$78&amp;"|9",'Tubes Bardage'!$I$2:$I$501,0))&amp;"","")="C","☒","☐")&amp;" C"&amp;"      "&amp;IF(IFERROR(INDEX('Tubes Bardage'!$H$2:$H$501,MATCH($H$78&amp;"|9",'Tubes Bardage'!$I$2:$I$501,0))&amp;"","")="NC","☒","☐")&amp;" NC"</f>
        <v/>
      </c>
      <c r="J90" s="50" t="n"/>
    </row>
    <row r="91" ht="16.5" customHeight="1">
      <c r="A91" s="62">
        <f>IF(IFERROR(INDEX('Tubes Bardage'!$B$2:$B$501,MATCH($H$78&amp;"|10",'Tubes Bardage'!$I$2:$I$501,0))&amp;"","")="","",TEXT(10,"00"))</f>
        <v/>
      </c>
      <c r="B91" s="62">
        <f>IFERROR(INDEX('Tubes Bardage'!$B$2:$B$501,MATCH($H$78&amp;"|10",'Tubes Bardage'!$I$2:$I$501,0))&amp;"","")</f>
        <v/>
      </c>
      <c r="C91" s="62">
        <f>IFERROR(INDEX('Tubes Bardage'!$C$2:$C$501,MATCH($H$78&amp;"|10",'Tubes Bardage'!$I$2:$I$501,0))&amp;"","")</f>
        <v/>
      </c>
      <c r="D91" s="62">
        <f>IFERROR(INDEX('Tubes Bardage'!$D$2:$D$501,MATCH($H$78&amp;"|10",'Tubes Bardage'!$I$2:$I$501,0))&amp;"","")</f>
        <v/>
      </c>
      <c r="E91" s="62">
        <f>IFERROR(INDEX('Tubes Bardage'!$E$2:$E$501,MATCH($H$78&amp;"|10",'Tubes Bardage'!$I$2:$I$501,0))&amp;"","")</f>
        <v/>
      </c>
      <c r="F91" s="62">
        <f>IFERROR(INDEX('Tubes Bardage'!$F$2:$F$501,MATCH($H$78&amp;"|10",'Tubes Bardage'!$I$2:$I$501,0))&amp;"","")</f>
        <v/>
      </c>
      <c r="G91" s="62">
        <f>IFERROR(INDEX('Tubes Bardage'!$G$2:$G$501,MATCH($H$78&amp;"|10",'Tubes Bardage'!$I$2:$I$501,0))&amp;"","")</f>
        <v/>
      </c>
      <c r="H91" s="50" t="n"/>
      <c r="I91" s="93">
        <f>IF(IFERROR(INDEX('Tubes Bardage'!$H$2:$H$501,MATCH($H$78&amp;"|10",'Tubes Bardage'!$I$2:$I$501,0))&amp;"","")="C","☒","☐")&amp;" C"&amp;"      "&amp;IF(IFERROR(INDEX('Tubes Bardage'!$H$2:$H$501,MATCH($H$78&amp;"|10",'Tubes Bardage'!$I$2:$I$501,0))&amp;"","")="NC","☒","☐")&amp;" NC"</f>
        <v/>
      </c>
      <c r="J91" s="50" t="n"/>
    </row>
    <row r="92" ht="16.5" customHeight="1">
      <c r="A92" s="62">
        <f>IF(IFERROR(INDEX('Tubes Bardage'!$B$2:$B$501,MATCH($H$78&amp;"|11",'Tubes Bardage'!$I$2:$I$501,0))&amp;"","")="","",TEXT(11,"00"))</f>
        <v/>
      </c>
      <c r="B92" s="62">
        <f>IFERROR(INDEX('Tubes Bardage'!$B$2:$B$501,MATCH($H$78&amp;"|11",'Tubes Bardage'!$I$2:$I$501,0))&amp;"","")</f>
        <v/>
      </c>
      <c r="C92" s="62">
        <f>IFERROR(INDEX('Tubes Bardage'!$C$2:$C$501,MATCH($H$78&amp;"|11",'Tubes Bardage'!$I$2:$I$501,0))&amp;"","")</f>
        <v/>
      </c>
      <c r="D92" s="62">
        <f>IFERROR(INDEX('Tubes Bardage'!$D$2:$D$501,MATCH($H$78&amp;"|11",'Tubes Bardage'!$I$2:$I$501,0))&amp;"","")</f>
        <v/>
      </c>
      <c r="E92" s="62">
        <f>IFERROR(INDEX('Tubes Bardage'!$E$2:$E$501,MATCH($H$78&amp;"|11",'Tubes Bardage'!$I$2:$I$501,0))&amp;"","")</f>
        <v/>
      </c>
      <c r="F92" s="62">
        <f>IFERROR(INDEX('Tubes Bardage'!$F$2:$F$501,MATCH($H$78&amp;"|11",'Tubes Bardage'!$I$2:$I$501,0))&amp;"","")</f>
        <v/>
      </c>
      <c r="G92" s="62">
        <f>IFERROR(INDEX('Tubes Bardage'!$G$2:$G$501,MATCH($H$78&amp;"|11",'Tubes Bardage'!$I$2:$I$501,0))&amp;"","")</f>
        <v/>
      </c>
      <c r="H92" s="50" t="n"/>
      <c r="I92" s="93">
        <f>IF(IFERROR(INDEX('Tubes Bardage'!$H$2:$H$501,MATCH($H$78&amp;"|11",'Tubes Bardage'!$I$2:$I$501,0))&amp;"","")="C","☒","☐")&amp;" C"&amp;"      "&amp;IF(IFERROR(INDEX('Tubes Bardage'!$H$2:$H$501,MATCH($H$78&amp;"|11",'Tubes Bardage'!$I$2:$I$501,0))&amp;"","")="NC","☒","☐")&amp;" NC"</f>
        <v/>
      </c>
      <c r="J92" s="50" t="n"/>
    </row>
    <row r="93" ht="16.5" customHeight="1">
      <c r="A93" s="62">
        <f>IF(IFERROR(INDEX('Tubes Bardage'!$B$2:$B$501,MATCH($H$78&amp;"|12",'Tubes Bardage'!$I$2:$I$501,0))&amp;"","")="","",TEXT(12,"00"))</f>
        <v/>
      </c>
      <c r="B93" s="62">
        <f>IFERROR(INDEX('Tubes Bardage'!$B$2:$B$501,MATCH($H$78&amp;"|12",'Tubes Bardage'!$I$2:$I$501,0))&amp;"","")</f>
        <v/>
      </c>
      <c r="C93" s="62">
        <f>IFERROR(INDEX('Tubes Bardage'!$C$2:$C$501,MATCH($H$78&amp;"|12",'Tubes Bardage'!$I$2:$I$501,0))&amp;"","")</f>
        <v/>
      </c>
      <c r="D93" s="62">
        <f>IFERROR(INDEX('Tubes Bardage'!$D$2:$D$501,MATCH($H$78&amp;"|12",'Tubes Bardage'!$I$2:$I$501,0))&amp;"","")</f>
        <v/>
      </c>
      <c r="E93" s="62">
        <f>IFERROR(INDEX('Tubes Bardage'!$E$2:$E$501,MATCH($H$78&amp;"|12",'Tubes Bardage'!$I$2:$I$501,0))&amp;"","")</f>
        <v/>
      </c>
      <c r="F93" s="62">
        <f>IFERROR(INDEX('Tubes Bardage'!$F$2:$F$501,MATCH($H$78&amp;"|12",'Tubes Bardage'!$I$2:$I$501,0))&amp;"","")</f>
        <v/>
      </c>
      <c r="G93" s="62">
        <f>IFERROR(INDEX('Tubes Bardage'!$G$2:$G$501,MATCH($H$78&amp;"|12",'Tubes Bardage'!$I$2:$I$501,0))&amp;"","")</f>
        <v/>
      </c>
      <c r="H93" s="50" t="n"/>
      <c r="I93" s="93">
        <f>IF(IFERROR(INDEX('Tubes Bardage'!$H$2:$H$501,MATCH($H$78&amp;"|12",'Tubes Bardage'!$I$2:$I$501,0))&amp;"","")="C","☒","☐")&amp;" C"&amp;"      "&amp;IF(IFERROR(INDEX('Tubes Bardage'!$H$2:$H$501,MATCH($H$78&amp;"|12",'Tubes Bardage'!$I$2:$I$501,0))&amp;"","")="NC","☒","☐")&amp;" NC"</f>
        <v/>
      </c>
      <c r="J93" s="50" t="n"/>
    </row>
    <row r="94" ht="16.5" customHeight="1">
      <c r="A94" s="62">
        <f>IF(IFERROR(INDEX('Tubes Bardage'!$B$2:$B$501,MATCH($H$78&amp;"|13",'Tubes Bardage'!$I$2:$I$501,0))&amp;"","")="","",TEXT(13,"00"))</f>
        <v/>
      </c>
      <c r="B94" s="62">
        <f>IFERROR(INDEX('Tubes Bardage'!$B$2:$B$501,MATCH($H$78&amp;"|13",'Tubes Bardage'!$I$2:$I$501,0))&amp;"","")</f>
        <v/>
      </c>
      <c r="C94" s="62">
        <f>IFERROR(INDEX('Tubes Bardage'!$C$2:$C$501,MATCH($H$78&amp;"|13",'Tubes Bardage'!$I$2:$I$501,0))&amp;"","")</f>
        <v/>
      </c>
      <c r="D94" s="62">
        <f>IFERROR(INDEX('Tubes Bardage'!$D$2:$D$501,MATCH($H$78&amp;"|13",'Tubes Bardage'!$I$2:$I$501,0))&amp;"","")</f>
        <v/>
      </c>
      <c r="E94" s="62">
        <f>IFERROR(INDEX('Tubes Bardage'!$E$2:$E$501,MATCH($H$78&amp;"|13",'Tubes Bardage'!$I$2:$I$501,0))&amp;"","")</f>
        <v/>
      </c>
      <c r="F94" s="62">
        <f>IFERROR(INDEX('Tubes Bardage'!$F$2:$F$501,MATCH($H$78&amp;"|13",'Tubes Bardage'!$I$2:$I$501,0))&amp;"","")</f>
        <v/>
      </c>
      <c r="G94" s="62">
        <f>IFERROR(INDEX('Tubes Bardage'!$G$2:$G$501,MATCH($H$78&amp;"|13",'Tubes Bardage'!$I$2:$I$501,0))&amp;"","")</f>
        <v/>
      </c>
      <c r="H94" s="50" t="n"/>
      <c r="I94" s="93">
        <f>IF(IFERROR(INDEX('Tubes Bardage'!$H$2:$H$501,MATCH($H$78&amp;"|13",'Tubes Bardage'!$I$2:$I$501,0))&amp;"","")="C","☒","☐")&amp;" C"&amp;"      "&amp;IF(IFERROR(INDEX('Tubes Bardage'!$H$2:$H$501,MATCH($H$78&amp;"|13",'Tubes Bardage'!$I$2:$I$501,0))&amp;"","")="NC","☒","☐")&amp;" NC"</f>
        <v/>
      </c>
      <c r="J94" s="50" t="n"/>
    </row>
    <row r="95" ht="16.5" customHeight="1">
      <c r="A95" s="62">
        <f>IF(IFERROR(INDEX('Tubes Bardage'!$B$2:$B$501,MATCH($H$78&amp;"|14",'Tubes Bardage'!$I$2:$I$501,0))&amp;"","")="","",TEXT(14,"00"))</f>
        <v/>
      </c>
      <c r="B95" s="62">
        <f>IFERROR(INDEX('Tubes Bardage'!$B$2:$B$501,MATCH($H$78&amp;"|14",'Tubes Bardage'!$I$2:$I$501,0))&amp;"","")</f>
        <v/>
      </c>
      <c r="C95" s="62">
        <f>IFERROR(INDEX('Tubes Bardage'!$C$2:$C$501,MATCH($H$78&amp;"|14",'Tubes Bardage'!$I$2:$I$501,0))&amp;"","")</f>
        <v/>
      </c>
      <c r="D95" s="62">
        <f>IFERROR(INDEX('Tubes Bardage'!$D$2:$D$501,MATCH($H$78&amp;"|14",'Tubes Bardage'!$I$2:$I$501,0))&amp;"","")</f>
        <v/>
      </c>
      <c r="E95" s="62">
        <f>IFERROR(INDEX('Tubes Bardage'!$E$2:$E$501,MATCH($H$78&amp;"|14",'Tubes Bardage'!$I$2:$I$501,0))&amp;"","")</f>
        <v/>
      </c>
      <c r="F95" s="62">
        <f>IFERROR(INDEX('Tubes Bardage'!$F$2:$F$501,MATCH($H$78&amp;"|14",'Tubes Bardage'!$I$2:$I$501,0))&amp;"","")</f>
        <v/>
      </c>
      <c r="G95" s="62">
        <f>IFERROR(INDEX('Tubes Bardage'!$G$2:$G$501,MATCH($H$78&amp;"|14",'Tubes Bardage'!$I$2:$I$501,0))&amp;"","")</f>
        <v/>
      </c>
      <c r="H95" s="50" t="n"/>
      <c r="I95" s="93">
        <f>IF(IFERROR(INDEX('Tubes Bardage'!$H$2:$H$501,MATCH($H$78&amp;"|14",'Tubes Bardage'!$I$2:$I$501,0))&amp;"","")="C","☒","☐")&amp;" C"&amp;"      "&amp;IF(IFERROR(INDEX('Tubes Bardage'!$H$2:$H$501,MATCH($H$78&amp;"|14",'Tubes Bardage'!$I$2:$I$501,0))&amp;"","")="NC","☒","☐")&amp;" NC"</f>
        <v/>
      </c>
      <c r="J95" s="50" t="n"/>
    </row>
    <row r="96" ht="16.5" customHeight="1">
      <c r="A96" s="62">
        <f>IF(IFERROR(INDEX('Tubes Bardage'!$B$2:$B$501,MATCH($H$78&amp;"|15",'Tubes Bardage'!$I$2:$I$501,0))&amp;"","")="","",TEXT(15,"00"))</f>
        <v/>
      </c>
      <c r="B96" s="62">
        <f>IFERROR(INDEX('Tubes Bardage'!$B$2:$B$501,MATCH($H$78&amp;"|15",'Tubes Bardage'!$I$2:$I$501,0))&amp;"","")</f>
        <v/>
      </c>
      <c r="C96" s="62">
        <f>IFERROR(INDEX('Tubes Bardage'!$C$2:$C$501,MATCH($H$78&amp;"|15",'Tubes Bardage'!$I$2:$I$501,0))&amp;"","")</f>
        <v/>
      </c>
      <c r="D96" s="62">
        <f>IFERROR(INDEX('Tubes Bardage'!$D$2:$D$501,MATCH($H$78&amp;"|15",'Tubes Bardage'!$I$2:$I$501,0))&amp;"","")</f>
        <v/>
      </c>
      <c r="E96" s="62">
        <f>IFERROR(INDEX('Tubes Bardage'!$E$2:$E$501,MATCH($H$78&amp;"|15",'Tubes Bardage'!$I$2:$I$501,0))&amp;"","")</f>
        <v/>
      </c>
      <c r="F96" s="62">
        <f>IFERROR(INDEX('Tubes Bardage'!$F$2:$F$501,MATCH($H$78&amp;"|15",'Tubes Bardage'!$I$2:$I$501,0))&amp;"","")</f>
        <v/>
      </c>
      <c r="G96" s="62">
        <f>IFERROR(INDEX('Tubes Bardage'!$G$2:$G$501,MATCH($H$78&amp;"|15",'Tubes Bardage'!$I$2:$I$501,0))&amp;"","")</f>
        <v/>
      </c>
      <c r="H96" s="50" t="n"/>
      <c r="I96" s="93">
        <f>IF(IFERROR(INDEX('Tubes Bardage'!$H$2:$H$501,MATCH($H$78&amp;"|15",'Tubes Bardage'!$I$2:$I$501,0))&amp;"","")="C","☒","☐")&amp;" C"&amp;"      "&amp;IF(IFERROR(INDEX('Tubes Bardage'!$H$2:$H$501,MATCH($H$78&amp;"|15",'Tubes Bardage'!$I$2:$I$501,0))&amp;"","")="NC","☒","☐")&amp;" NC"</f>
        <v/>
      </c>
      <c r="J96" s="50" t="n"/>
    </row>
    <row r="97" ht="16.5" customHeight="1">
      <c r="A97" s="62">
        <f>IF(IFERROR(INDEX('Tubes Bardage'!$B$2:$B$501,MATCH($H$78&amp;"|16",'Tubes Bardage'!$I$2:$I$501,0))&amp;"","")="","",TEXT(16,"00"))</f>
        <v/>
      </c>
      <c r="B97" s="62">
        <f>IFERROR(INDEX('Tubes Bardage'!$B$2:$B$501,MATCH($H$78&amp;"|16",'Tubes Bardage'!$I$2:$I$501,0))&amp;"","")</f>
        <v/>
      </c>
      <c r="C97" s="62">
        <f>IFERROR(INDEX('Tubes Bardage'!$C$2:$C$501,MATCH($H$78&amp;"|16",'Tubes Bardage'!$I$2:$I$501,0))&amp;"","")</f>
        <v/>
      </c>
      <c r="D97" s="62">
        <f>IFERROR(INDEX('Tubes Bardage'!$D$2:$D$501,MATCH($H$78&amp;"|16",'Tubes Bardage'!$I$2:$I$501,0))&amp;"","")</f>
        <v/>
      </c>
      <c r="E97" s="62">
        <f>IFERROR(INDEX('Tubes Bardage'!$E$2:$E$501,MATCH($H$78&amp;"|16",'Tubes Bardage'!$I$2:$I$501,0))&amp;"","")</f>
        <v/>
      </c>
      <c r="F97" s="62">
        <f>IFERROR(INDEX('Tubes Bardage'!$F$2:$F$501,MATCH($H$78&amp;"|16",'Tubes Bardage'!$I$2:$I$501,0))&amp;"","")</f>
        <v/>
      </c>
      <c r="G97" s="62">
        <f>IFERROR(INDEX('Tubes Bardage'!$G$2:$G$501,MATCH($H$78&amp;"|16",'Tubes Bardage'!$I$2:$I$501,0))&amp;"","")</f>
        <v/>
      </c>
      <c r="H97" s="50" t="n"/>
      <c r="I97" s="93">
        <f>IF(IFERROR(INDEX('Tubes Bardage'!$H$2:$H$501,MATCH($H$78&amp;"|16",'Tubes Bardage'!$I$2:$I$501,0))&amp;"","")="C","☒","☐")&amp;" C"&amp;"      "&amp;IF(IFERROR(INDEX('Tubes Bardage'!$H$2:$H$501,MATCH($H$78&amp;"|16",'Tubes Bardage'!$I$2:$I$501,0))&amp;"","")="NC","☒","☐")&amp;" NC"</f>
        <v/>
      </c>
      <c r="J97" s="50" t="n"/>
    </row>
    <row r="98" ht="16.5" customHeight="1">
      <c r="A98" s="62">
        <f>IF(IFERROR(INDEX('Tubes Bardage'!$B$2:$B$501,MATCH($H$78&amp;"|17",'Tubes Bardage'!$I$2:$I$501,0))&amp;"","")="","",TEXT(17,"00"))</f>
        <v/>
      </c>
      <c r="B98" s="62">
        <f>IFERROR(INDEX('Tubes Bardage'!$B$2:$B$501,MATCH($H$78&amp;"|17",'Tubes Bardage'!$I$2:$I$501,0))&amp;"","")</f>
        <v/>
      </c>
      <c r="C98" s="62">
        <f>IFERROR(INDEX('Tubes Bardage'!$C$2:$C$501,MATCH($H$78&amp;"|17",'Tubes Bardage'!$I$2:$I$501,0))&amp;"","")</f>
        <v/>
      </c>
      <c r="D98" s="62">
        <f>IFERROR(INDEX('Tubes Bardage'!$D$2:$D$501,MATCH($H$78&amp;"|17",'Tubes Bardage'!$I$2:$I$501,0))&amp;"","")</f>
        <v/>
      </c>
      <c r="E98" s="62">
        <f>IFERROR(INDEX('Tubes Bardage'!$E$2:$E$501,MATCH($H$78&amp;"|17",'Tubes Bardage'!$I$2:$I$501,0))&amp;"","")</f>
        <v/>
      </c>
      <c r="F98" s="62">
        <f>IFERROR(INDEX('Tubes Bardage'!$F$2:$F$501,MATCH($H$78&amp;"|17",'Tubes Bardage'!$I$2:$I$501,0))&amp;"","")</f>
        <v/>
      </c>
      <c r="G98" s="62">
        <f>IFERROR(INDEX('Tubes Bardage'!$G$2:$G$501,MATCH($H$78&amp;"|17",'Tubes Bardage'!$I$2:$I$501,0))&amp;"","")</f>
        <v/>
      </c>
      <c r="H98" s="50" t="n"/>
      <c r="I98" s="93">
        <f>IF(IFERROR(INDEX('Tubes Bardage'!$H$2:$H$501,MATCH($H$78&amp;"|17",'Tubes Bardage'!$I$2:$I$501,0))&amp;"","")="C","☒","☐")&amp;" C"&amp;"      "&amp;IF(IFERROR(INDEX('Tubes Bardage'!$H$2:$H$501,MATCH($H$78&amp;"|17",'Tubes Bardage'!$I$2:$I$501,0))&amp;"","")="NC","☒","☐")&amp;" NC"</f>
        <v/>
      </c>
      <c r="J98" s="50" t="n"/>
    </row>
    <row r="99" ht="222.4" customHeight="1">
      <c r="A99" s="65">
        <f>"Remarques : "&amp;IFERROR(INDEX(Registre!$O$2:$O$1999,IF($L$72=0,-1,$L$72))&amp;"","")</f>
        <v/>
      </c>
      <c r="B99" s="52" t="n"/>
      <c r="C99" s="52" t="n"/>
      <c r="D99" s="52" t="n"/>
      <c r="E99" s="52" t="n"/>
      <c r="F99" s="52" t="n"/>
      <c r="G99" s="52" t="n"/>
      <c r="H99" s="52" t="n"/>
      <c r="I99" s="52" t="n"/>
      <c r="J99" s="50" t="n"/>
    </row>
    <row r="100" ht="30" customHeight="1">
      <c r="A100" s="64" t="inlineStr">
        <is>
          <t>Conclusion de l’inspection</t>
        </is>
      </c>
      <c r="B100" s="50" t="n"/>
      <c r="C100" s="59">
        <f>IF(IFERROR(INDEX(Registre!$N$2:$N$1999,IF($L$72=0,-1,$L$72))&amp;"","")="Non applicable","☒","☐")&amp;"  Non applicable"</f>
        <v/>
      </c>
      <c r="D100" s="52" t="n"/>
      <c r="E100" s="52" t="n"/>
      <c r="F100" s="50" t="n"/>
      <c r="G100" s="59">
        <f>IF(IFERROR(INDEX(Registre!$N$2:$N$1999,IF($L$72=0,-1,$L$72))&amp;"","")="Accepté","☒","☐")&amp;"  Accepté"</f>
        <v/>
      </c>
      <c r="H100" s="50" t="n"/>
      <c r="I100" s="59">
        <f>IF(IFERROR(INDEX(Registre!$N$2:$N$1999,IF($L$72=0,-1,$L$72))&amp;"","")="Rejeté","☒","☐")&amp;"  Rejeté"</f>
        <v/>
      </c>
      <c r="J100" s="50" t="n"/>
    </row>
    <row r="101" ht="30" customHeight="1">
      <c r="A101" s="64" t="inlineStr">
        <is>
          <t>APPROBATION</t>
        </is>
      </c>
      <c r="B101" s="56" t="n"/>
      <c r="C101" s="66" t="inlineStr">
        <is>
          <t>C3</t>
        </is>
      </c>
      <c r="D101" s="52" t="n"/>
      <c r="E101" s="52" t="n"/>
      <c r="F101" s="50" t="n"/>
      <c r="G101" s="66" t="inlineStr">
        <is>
          <t>C1</t>
        </is>
      </c>
      <c r="H101" s="56" t="n"/>
      <c r="I101" s="66" t="inlineStr">
        <is>
          <t>CA</t>
        </is>
      </c>
      <c r="J101" s="56" t="n"/>
    </row>
    <row r="102" ht="30" customHeight="1">
      <c r="A102" s="57" t="n"/>
      <c r="B102" s="58" t="n"/>
      <c r="C102" s="66" t="inlineStr">
        <is>
          <t>CST</t>
        </is>
      </c>
      <c r="D102" s="50" t="n"/>
      <c r="E102" s="66" t="inlineStr">
        <is>
          <t>QCI</t>
        </is>
      </c>
      <c r="F102" s="50" t="n"/>
      <c r="G102" s="57" t="n"/>
      <c r="H102" s="58" t="n"/>
      <c r="I102" s="57" t="n"/>
      <c r="J102" s="58" t="n"/>
    </row>
    <row r="103" ht="30" customHeight="1">
      <c r="A103" s="63" t="inlineStr">
        <is>
          <t>Nom</t>
        </is>
      </c>
      <c r="B103" s="50" t="n"/>
      <c r="C103" s="55" t="n"/>
      <c r="D103" s="50" t="n"/>
      <c r="E103" s="55" t="n"/>
      <c r="F103" s="50" t="n"/>
      <c r="G103" s="55" t="n"/>
      <c r="H103" s="50" t="n"/>
      <c r="I103" s="55" t="n"/>
      <c r="J103" s="50" t="n"/>
    </row>
    <row r="104" ht="30" customHeight="1">
      <c r="A104" s="63" t="inlineStr">
        <is>
          <t>Signature</t>
        </is>
      </c>
      <c r="B104" s="50" t="n"/>
      <c r="C104" s="55" t="n"/>
      <c r="D104" s="50" t="n"/>
      <c r="E104" s="55" t="n"/>
      <c r="F104" s="50" t="n"/>
      <c r="G104" s="55" t="n"/>
      <c r="H104" s="50" t="n"/>
      <c r="I104" s="55" t="n"/>
      <c r="J104" s="50" t="n"/>
    </row>
    <row r="105" ht="30" customHeight="1">
      <c r="A105" s="63" t="inlineStr">
        <is>
          <t>Date</t>
        </is>
      </c>
      <c r="B105" s="50" t="n"/>
      <c r="C105" s="55" t="n"/>
      <c r="D105" s="50" t="n"/>
      <c r="E105" s="55" t="n"/>
      <c r="F105" s="50" t="n"/>
      <c r="G105" s="55" t="n"/>
      <c r="H105" s="50" t="n"/>
      <c r="I105" s="55" t="n"/>
      <c r="J105" s="50" t="n"/>
    </row>
    <row r="106" ht="21.75" customHeight="1">
      <c r="A106" s="49" t="n"/>
      <c r="B106" s="56" t="n"/>
      <c r="C106" s="67">
        <f>Paramètres!$C$5</f>
        <v/>
      </c>
      <c r="D106" s="101" t="n"/>
      <c r="E106" s="101" t="n"/>
      <c r="F106" s="101" t="n"/>
      <c r="G106" s="101" t="n"/>
      <c r="H106" s="56" t="n"/>
      <c r="I106" s="55">
        <f>Paramètres!$D$5</f>
        <v/>
      </c>
      <c r="J106" s="50" t="n"/>
      <c r="L106" s="29" t="inlineStr">
        <is>
          <t>Calcul (ne pas modifier) – ligne registre :</t>
        </is>
      </c>
    </row>
    <row r="107" ht="21.75" customHeight="1">
      <c r="A107" s="60" t="n"/>
      <c r="B107" s="61" t="n"/>
      <c r="C107" s="60" t="n"/>
      <c r="H107" s="61" t="n"/>
      <c r="I107" s="55">
        <f>"Date: "&amp;Paramètres!$E$5</f>
        <v/>
      </c>
      <c r="J107" s="50" t="n"/>
      <c r="L107" s="30">
        <f>IFERROR(MATCH($H$113,Registre!$B$2:$B$1999,0),0)</f>
        <v/>
      </c>
    </row>
    <row r="108" ht="21.75" customHeight="1">
      <c r="A108" s="57" t="n"/>
      <c r="B108" s="58" t="n"/>
      <c r="C108" s="57" t="n"/>
      <c r="D108" s="102" t="n"/>
      <c r="E108" s="102" t="n"/>
      <c r="F108" s="102" t="n"/>
      <c r="G108" s="102" t="n"/>
      <c r="H108" s="58" t="n"/>
      <c r="I108" s="55" t="inlineStr">
        <is>
          <t>Page 1/1</t>
        </is>
      </c>
      <c r="J108" s="50" t="n"/>
    </row>
    <row r="109" ht="27.95" customHeight="1">
      <c r="A109" s="67" t="inlineStr">
        <is>
          <t>Procès-Verbal de transport et bardage Pipe</t>
        </is>
      </c>
      <c r="B109" s="52" t="n"/>
      <c r="C109" s="52" t="n"/>
      <c r="D109" s="52" t="n"/>
      <c r="E109" s="52" t="n"/>
      <c r="F109" s="52" t="n"/>
      <c r="G109" s="52" t="n"/>
      <c r="H109" s="52" t="n"/>
      <c r="I109" s="52" t="n"/>
      <c r="J109" s="50" t="n"/>
      <c r="L109" s="32">
        <f>IF($H$113="","",IF($L$107=0,"⚠ RFI absent du Registre",IF(INDEX(Registre!$A$2:$A$1999,IF($L$107=0,-1,$L$107))&lt;&gt;"Transport et bardage","⚠ Ce RFI est de type : "&amp;INDEX(Registre!$A$2:$A$1999,IF($L$107=0,-1,$L$107)),"")))</f>
        <v/>
      </c>
    </row>
    <row r="110" ht="27" customHeight="1">
      <c r="A110" s="90" t="inlineStr">
        <is>
          <t>Ouvrages</t>
        </is>
      </c>
      <c r="B110" s="50" t="n"/>
      <c r="C110" s="80">
        <f>IFERROR(INDEX(Registre!$E$2:$E$1999,IF($L$107=0,-1,$L$107))&amp;"","")</f>
        <v/>
      </c>
      <c r="D110" s="52" t="n"/>
      <c r="E110" s="52" t="n"/>
      <c r="F110" s="52" t="n"/>
      <c r="G110" s="52" t="n"/>
      <c r="H110" s="52" t="n"/>
      <c r="I110" s="52" t="n"/>
      <c r="J110" s="50" t="n"/>
    </row>
    <row r="111" ht="27" customHeight="1">
      <c r="A111" s="90" t="inlineStr">
        <is>
          <t>Plan nº</t>
        </is>
      </c>
      <c r="B111" s="50" t="n"/>
      <c r="C111" s="90">
        <f>IFERROR(INDEX(Registre!$F$2:$F$1999,IF($L$107=0,-1,$L$107))&amp;"","")</f>
        <v/>
      </c>
      <c r="D111" s="52" t="n"/>
      <c r="E111" s="52" t="n"/>
      <c r="F111" s="52" t="n"/>
      <c r="G111" s="52" t="n"/>
      <c r="H111" s="52" t="n"/>
      <c r="I111" s="52" t="n"/>
      <c r="J111" s="50" t="n"/>
      <c r="L111" s="31" t="inlineStr">
        <is>
          <t>◀ Choisissez le RFI dans la case « RFI nº » (liste déroulante)</t>
        </is>
      </c>
    </row>
    <row r="112" ht="27" customHeight="1">
      <c r="A112" s="90" t="inlineStr">
        <is>
          <t>Désignation</t>
        </is>
      </c>
      <c r="B112" s="50" t="n"/>
      <c r="C112" s="90">
        <f>IFERROR(INDEX(Registre!$G$2:$G$1999,IF($L$107=0,-1,$L$107))&amp;"","")</f>
        <v/>
      </c>
      <c r="D112" s="52" t="n"/>
      <c r="E112" s="52" t="n"/>
      <c r="F112" s="52" t="n"/>
      <c r="G112" s="52" t="n"/>
      <c r="H112" s="52" t="n"/>
      <c r="I112" s="52" t="n"/>
      <c r="J112" s="50" t="n"/>
    </row>
    <row r="113" ht="27" customHeight="1">
      <c r="A113" s="90" t="inlineStr">
        <is>
          <t>Rapport nº</t>
        </is>
      </c>
      <c r="B113" s="50" t="n"/>
      <c r="C113" s="90">
        <f>IFERROR(IF(INDEX(Registre!$C$2:$C$1999,IF($L$107=0,-1,$L$107))&amp;""&lt;&gt;"",INDEX(Registre!$C$2:$C$1999,IF($L$107=0,-1,$L$107))&amp;"",TEXT(COUNTIF(Registre!$A$2:INDEX(Registre!$A$2:$A$1999,IF($L$107=0,-1,$L$107)),INDEX(Registre!$A$2:$A$1999,IF($L$107=0,-1,$L$107))),"000")),"")</f>
        <v/>
      </c>
      <c r="D113" s="50" t="n"/>
      <c r="E113" s="91" t="inlineStr">
        <is>
          <t>DI/ (RFI) nº</t>
        </is>
      </c>
      <c r="F113" s="52" t="n"/>
      <c r="G113" s="50" t="n"/>
      <c r="H113" s="82">
        <f>IFERROR(INDEX('Impression groupée'!$B$4:$B$103,MATCH("Transport et bardage|4",'Impression groupée'!$E$4:$E$103,0)),"")</f>
        <v/>
      </c>
      <c r="I113" s="52" t="n"/>
      <c r="J113" s="50" t="n"/>
    </row>
    <row r="114" ht="27" customHeight="1">
      <c r="A114" s="80">
        <f>"Tronçon n° : "&amp;IFERROR(INDEX(Registre!$H$2:$H$1999,IF($L$107=0,-1,$L$107))&amp;"","")&amp;"   du "&amp;IF(IFERROR(INDEX(Registre!$I$2:$I$1999,IF($L$107=0,-1,$L$107))&amp;"","")&lt;&gt;"","Joint N° "&amp;IFERROR(INDEX(Registre!$I$2:$I$1999,IF($L$107=0,-1,$L$107))&amp;"","")&amp;"  ","")&amp;"PK "&amp;IFERROR(INDEX(Registre!$K$2:$K$1999,IF($L$107=0,-1,$L$107))&amp;"","")&amp;IF(OR(IFERROR(INDEX(Registre!$L$2:$L$1999,IF($L$107=0,-1,$L$107))&amp;"","")&lt;&gt;"",IFERROR(INDEX(Registre!$J$2:$J$1999,IF($L$107=0,-1,$L$107))&amp;"","")&lt;&gt;""),"   au "&amp;IF(IFERROR(INDEX(Registre!$J$2:$J$1999,IF($L$107=0,-1,$L$107))&amp;"","")&lt;&gt;"","Joint N° "&amp;IFERROR(INDEX(Registre!$J$2:$J$1999,IF($L$107=0,-1,$L$107))&amp;"","")&amp;"  ","")&amp;IF(IFERROR(INDEX(Registre!$L$2:$L$1999,IF($L$107=0,-1,$L$107))&amp;"","")&lt;&gt;"","PK "&amp;IFERROR(INDEX(Registre!$L$2:$L$1999,IF($L$107=0,-1,$L$107))&amp;"",""),""),"")</f>
        <v/>
      </c>
      <c r="B114" s="52" t="n"/>
      <c r="C114" s="52" t="n"/>
      <c r="D114" s="52" t="n"/>
      <c r="E114" s="52" t="n"/>
      <c r="F114" s="52" t="n"/>
      <c r="G114" s="52" t="n"/>
      <c r="H114" s="50" t="n"/>
      <c r="I114" s="90">
        <f>IF(IFERROR(INDEX(Registre!$M$2:$M$1999,IF($L$107=0,-1,$L$107))&amp;"","")="","Long :","Long : "&amp;IFERROR(INDEX(Registre!$M$2:$M$1999,IF($L$107=0,-1,$L$107))&amp;"","")&amp;" ml")</f>
        <v/>
      </c>
      <c r="J114" s="50" t="n"/>
    </row>
    <row r="115" ht="27" customHeight="1">
      <c r="A115" s="92" t="inlineStr">
        <is>
          <t>Inspection</t>
        </is>
      </c>
      <c r="B115" s="52" t="n"/>
      <c r="C115" s="52" t="n"/>
      <c r="D115" s="52" t="n"/>
      <c r="E115" s="52" t="n"/>
      <c r="F115" s="52" t="n"/>
      <c r="G115" s="52" t="n"/>
      <c r="H115" s="50" t="n"/>
      <c r="I115" s="80" t="inlineStr">
        <is>
          <t>jugement</t>
        </is>
      </c>
      <c r="J115" s="50" t="n"/>
    </row>
    <row r="116" ht="25.5" customHeight="1">
      <c r="A116" s="67" t="inlineStr">
        <is>
          <t>N°</t>
        </is>
      </c>
      <c r="B116" s="67" t="inlineStr">
        <is>
          <t>N° pipe</t>
        </is>
      </c>
      <c r="C116" s="67" t="inlineStr">
        <is>
          <t>N° de coulée</t>
        </is>
      </c>
      <c r="D116" s="67" t="inlineStr">
        <is>
          <t>Diamètre</t>
        </is>
      </c>
      <c r="E116" s="67" t="inlineStr">
        <is>
          <t>EP mm</t>
        </is>
      </c>
      <c r="F116" s="67" t="inlineStr">
        <is>
          <t>Long (ml)</t>
        </is>
      </c>
      <c r="G116" s="67" t="inlineStr">
        <is>
          <t>Contrôle visuel</t>
        </is>
      </c>
      <c r="H116" s="50" t="n"/>
      <c r="I116" s="66" t="n"/>
      <c r="J116" s="50" t="n"/>
    </row>
    <row r="117" ht="16.5" customHeight="1">
      <c r="A117" s="62">
        <f>IF(IFERROR(INDEX('Tubes Bardage'!$B$2:$B$501,MATCH($H$113&amp;"|1",'Tubes Bardage'!$I$2:$I$501,0))&amp;"","")="","",TEXT(1,"00"))</f>
        <v/>
      </c>
      <c r="B117" s="62">
        <f>IFERROR(INDEX('Tubes Bardage'!$B$2:$B$501,MATCH($H$113&amp;"|1",'Tubes Bardage'!$I$2:$I$501,0))&amp;"","")</f>
        <v/>
      </c>
      <c r="C117" s="62">
        <f>IFERROR(INDEX('Tubes Bardage'!$C$2:$C$501,MATCH($H$113&amp;"|1",'Tubes Bardage'!$I$2:$I$501,0))&amp;"","")</f>
        <v/>
      </c>
      <c r="D117" s="62">
        <f>IFERROR(INDEX('Tubes Bardage'!$D$2:$D$501,MATCH($H$113&amp;"|1",'Tubes Bardage'!$I$2:$I$501,0))&amp;"","")</f>
        <v/>
      </c>
      <c r="E117" s="62">
        <f>IFERROR(INDEX('Tubes Bardage'!$E$2:$E$501,MATCH($H$113&amp;"|1",'Tubes Bardage'!$I$2:$I$501,0))&amp;"","")</f>
        <v/>
      </c>
      <c r="F117" s="62">
        <f>IFERROR(INDEX('Tubes Bardage'!$F$2:$F$501,MATCH($H$113&amp;"|1",'Tubes Bardage'!$I$2:$I$501,0))&amp;"","")</f>
        <v/>
      </c>
      <c r="G117" s="62">
        <f>IFERROR(INDEX('Tubes Bardage'!$G$2:$G$501,MATCH($H$113&amp;"|1",'Tubes Bardage'!$I$2:$I$501,0))&amp;"","")</f>
        <v/>
      </c>
      <c r="H117" s="50" t="n"/>
      <c r="I117" s="93">
        <f>IF(IFERROR(INDEX('Tubes Bardage'!$H$2:$H$501,MATCH($H$113&amp;"|1",'Tubes Bardage'!$I$2:$I$501,0))&amp;"","")="C","☒","☐")&amp;" C"&amp;"      "&amp;IF(IFERROR(INDEX('Tubes Bardage'!$H$2:$H$501,MATCH($H$113&amp;"|1",'Tubes Bardage'!$I$2:$I$501,0))&amp;"","")="NC","☒","☐")&amp;" NC"</f>
        <v/>
      </c>
      <c r="J117" s="50" t="n"/>
    </row>
    <row r="118" ht="16.5" customHeight="1">
      <c r="A118" s="62">
        <f>IF(IFERROR(INDEX('Tubes Bardage'!$B$2:$B$501,MATCH($H$113&amp;"|2",'Tubes Bardage'!$I$2:$I$501,0))&amp;"","")="","",TEXT(2,"00"))</f>
        <v/>
      </c>
      <c r="B118" s="62">
        <f>IFERROR(INDEX('Tubes Bardage'!$B$2:$B$501,MATCH($H$113&amp;"|2",'Tubes Bardage'!$I$2:$I$501,0))&amp;"","")</f>
        <v/>
      </c>
      <c r="C118" s="62">
        <f>IFERROR(INDEX('Tubes Bardage'!$C$2:$C$501,MATCH($H$113&amp;"|2",'Tubes Bardage'!$I$2:$I$501,0))&amp;"","")</f>
        <v/>
      </c>
      <c r="D118" s="62">
        <f>IFERROR(INDEX('Tubes Bardage'!$D$2:$D$501,MATCH($H$113&amp;"|2",'Tubes Bardage'!$I$2:$I$501,0))&amp;"","")</f>
        <v/>
      </c>
      <c r="E118" s="62">
        <f>IFERROR(INDEX('Tubes Bardage'!$E$2:$E$501,MATCH($H$113&amp;"|2",'Tubes Bardage'!$I$2:$I$501,0))&amp;"","")</f>
        <v/>
      </c>
      <c r="F118" s="62">
        <f>IFERROR(INDEX('Tubes Bardage'!$F$2:$F$501,MATCH($H$113&amp;"|2",'Tubes Bardage'!$I$2:$I$501,0))&amp;"","")</f>
        <v/>
      </c>
      <c r="G118" s="62">
        <f>IFERROR(INDEX('Tubes Bardage'!$G$2:$G$501,MATCH($H$113&amp;"|2",'Tubes Bardage'!$I$2:$I$501,0))&amp;"","")</f>
        <v/>
      </c>
      <c r="H118" s="50" t="n"/>
      <c r="I118" s="93">
        <f>IF(IFERROR(INDEX('Tubes Bardage'!$H$2:$H$501,MATCH($H$113&amp;"|2",'Tubes Bardage'!$I$2:$I$501,0))&amp;"","")="C","☒","☐")&amp;" C"&amp;"      "&amp;IF(IFERROR(INDEX('Tubes Bardage'!$H$2:$H$501,MATCH($H$113&amp;"|2",'Tubes Bardage'!$I$2:$I$501,0))&amp;"","")="NC","☒","☐")&amp;" NC"</f>
        <v/>
      </c>
      <c r="J118" s="50" t="n"/>
    </row>
    <row r="119" ht="16.5" customHeight="1">
      <c r="A119" s="62">
        <f>IF(IFERROR(INDEX('Tubes Bardage'!$B$2:$B$501,MATCH($H$113&amp;"|3",'Tubes Bardage'!$I$2:$I$501,0))&amp;"","")="","",TEXT(3,"00"))</f>
        <v/>
      </c>
      <c r="B119" s="62">
        <f>IFERROR(INDEX('Tubes Bardage'!$B$2:$B$501,MATCH($H$113&amp;"|3",'Tubes Bardage'!$I$2:$I$501,0))&amp;"","")</f>
        <v/>
      </c>
      <c r="C119" s="62">
        <f>IFERROR(INDEX('Tubes Bardage'!$C$2:$C$501,MATCH($H$113&amp;"|3",'Tubes Bardage'!$I$2:$I$501,0))&amp;"","")</f>
        <v/>
      </c>
      <c r="D119" s="62">
        <f>IFERROR(INDEX('Tubes Bardage'!$D$2:$D$501,MATCH($H$113&amp;"|3",'Tubes Bardage'!$I$2:$I$501,0))&amp;"","")</f>
        <v/>
      </c>
      <c r="E119" s="62">
        <f>IFERROR(INDEX('Tubes Bardage'!$E$2:$E$501,MATCH($H$113&amp;"|3",'Tubes Bardage'!$I$2:$I$501,0))&amp;"","")</f>
        <v/>
      </c>
      <c r="F119" s="62">
        <f>IFERROR(INDEX('Tubes Bardage'!$F$2:$F$501,MATCH($H$113&amp;"|3",'Tubes Bardage'!$I$2:$I$501,0))&amp;"","")</f>
        <v/>
      </c>
      <c r="G119" s="62">
        <f>IFERROR(INDEX('Tubes Bardage'!$G$2:$G$501,MATCH($H$113&amp;"|3",'Tubes Bardage'!$I$2:$I$501,0))&amp;"","")</f>
        <v/>
      </c>
      <c r="H119" s="50" t="n"/>
      <c r="I119" s="93">
        <f>IF(IFERROR(INDEX('Tubes Bardage'!$H$2:$H$501,MATCH($H$113&amp;"|3",'Tubes Bardage'!$I$2:$I$501,0))&amp;"","")="C","☒","☐")&amp;" C"&amp;"      "&amp;IF(IFERROR(INDEX('Tubes Bardage'!$H$2:$H$501,MATCH($H$113&amp;"|3",'Tubes Bardage'!$I$2:$I$501,0))&amp;"","")="NC","☒","☐")&amp;" NC"</f>
        <v/>
      </c>
      <c r="J119" s="50" t="n"/>
    </row>
    <row r="120" ht="16.5" customHeight="1">
      <c r="A120" s="62">
        <f>IF(IFERROR(INDEX('Tubes Bardage'!$B$2:$B$501,MATCH($H$113&amp;"|4",'Tubes Bardage'!$I$2:$I$501,0))&amp;"","")="","",TEXT(4,"00"))</f>
        <v/>
      </c>
      <c r="B120" s="62">
        <f>IFERROR(INDEX('Tubes Bardage'!$B$2:$B$501,MATCH($H$113&amp;"|4",'Tubes Bardage'!$I$2:$I$501,0))&amp;"","")</f>
        <v/>
      </c>
      <c r="C120" s="62">
        <f>IFERROR(INDEX('Tubes Bardage'!$C$2:$C$501,MATCH($H$113&amp;"|4",'Tubes Bardage'!$I$2:$I$501,0))&amp;"","")</f>
        <v/>
      </c>
      <c r="D120" s="62">
        <f>IFERROR(INDEX('Tubes Bardage'!$D$2:$D$501,MATCH($H$113&amp;"|4",'Tubes Bardage'!$I$2:$I$501,0))&amp;"","")</f>
        <v/>
      </c>
      <c r="E120" s="62">
        <f>IFERROR(INDEX('Tubes Bardage'!$E$2:$E$501,MATCH($H$113&amp;"|4",'Tubes Bardage'!$I$2:$I$501,0))&amp;"","")</f>
        <v/>
      </c>
      <c r="F120" s="62">
        <f>IFERROR(INDEX('Tubes Bardage'!$F$2:$F$501,MATCH($H$113&amp;"|4",'Tubes Bardage'!$I$2:$I$501,0))&amp;"","")</f>
        <v/>
      </c>
      <c r="G120" s="62">
        <f>IFERROR(INDEX('Tubes Bardage'!$G$2:$G$501,MATCH($H$113&amp;"|4",'Tubes Bardage'!$I$2:$I$501,0))&amp;"","")</f>
        <v/>
      </c>
      <c r="H120" s="50" t="n"/>
      <c r="I120" s="93">
        <f>IF(IFERROR(INDEX('Tubes Bardage'!$H$2:$H$501,MATCH($H$113&amp;"|4",'Tubes Bardage'!$I$2:$I$501,0))&amp;"","")="C","☒","☐")&amp;" C"&amp;"      "&amp;IF(IFERROR(INDEX('Tubes Bardage'!$H$2:$H$501,MATCH($H$113&amp;"|4",'Tubes Bardage'!$I$2:$I$501,0))&amp;"","")="NC","☒","☐")&amp;" NC"</f>
        <v/>
      </c>
      <c r="J120" s="50" t="n"/>
    </row>
    <row r="121" ht="16.5" customHeight="1">
      <c r="A121" s="62">
        <f>IF(IFERROR(INDEX('Tubes Bardage'!$B$2:$B$501,MATCH($H$113&amp;"|5",'Tubes Bardage'!$I$2:$I$501,0))&amp;"","")="","",TEXT(5,"00"))</f>
        <v/>
      </c>
      <c r="B121" s="62">
        <f>IFERROR(INDEX('Tubes Bardage'!$B$2:$B$501,MATCH($H$113&amp;"|5",'Tubes Bardage'!$I$2:$I$501,0))&amp;"","")</f>
        <v/>
      </c>
      <c r="C121" s="62">
        <f>IFERROR(INDEX('Tubes Bardage'!$C$2:$C$501,MATCH($H$113&amp;"|5",'Tubes Bardage'!$I$2:$I$501,0))&amp;"","")</f>
        <v/>
      </c>
      <c r="D121" s="62">
        <f>IFERROR(INDEX('Tubes Bardage'!$D$2:$D$501,MATCH($H$113&amp;"|5",'Tubes Bardage'!$I$2:$I$501,0))&amp;"","")</f>
        <v/>
      </c>
      <c r="E121" s="62">
        <f>IFERROR(INDEX('Tubes Bardage'!$E$2:$E$501,MATCH($H$113&amp;"|5",'Tubes Bardage'!$I$2:$I$501,0))&amp;"","")</f>
        <v/>
      </c>
      <c r="F121" s="62">
        <f>IFERROR(INDEX('Tubes Bardage'!$F$2:$F$501,MATCH($H$113&amp;"|5",'Tubes Bardage'!$I$2:$I$501,0))&amp;"","")</f>
        <v/>
      </c>
      <c r="G121" s="62">
        <f>IFERROR(INDEX('Tubes Bardage'!$G$2:$G$501,MATCH($H$113&amp;"|5",'Tubes Bardage'!$I$2:$I$501,0))&amp;"","")</f>
        <v/>
      </c>
      <c r="H121" s="50" t="n"/>
      <c r="I121" s="93">
        <f>IF(IFERROR(INDEX('Tubes Bardage'!$H$2:$H$501,MATCH($H$113&amp;"|5",'Tubes Bardage'!$I$2:$I$501,0))&amp;"","")="C","☒","☐")&amp;" C"&amp;"      "&amp;IF(IFERROR(INDEX('Tubes Bardage'!$H$2:$H$501,MATCH($H$113&amp;"|5",'Tubes Bardage'!$I$2:$I$501,0))&amp;"","")="NC","☒","☐")&amp;" NC"</f>
        <v/>
      </c>
      <c r="J121" s="50" t="n"/>
    </row>
    <row r="122" ht="16.5" customHeight="1">
      <c r="A122" s="62">
        <f>IF(IFERROR(INDEX('Tubes Bardage'!$B$2:$B$501,MATCH($H$113&amp;"|6",'Tubes Bardage'!$I$2:$I$501,0))&amp;"","")="","",TEXT(6,"00"))</f>
        <v/>
      </c>
      <c r="B122" s="62">
        <f>IFERROR(INDEX('Tubes Bardage'!$B$2:$B$501,MATCH($H$113&amp;"|6",'Tubes Bardage'!$I$2:$I$501,0))&amp;"","")</f>
        <v/>
      </c>
      <c r="C122" s="62">
        <f>IFERROR(INDEX('Tubes Bardage'!$C$2:$C$501,MATCH($H$113&amp;"|6",'Tubes Bardage'!$I$2:$I$501,0))&amp;"","")</f>
        <v/>
      </c>
      <c r="D122" s="62">
        <f>IFERROR(INDEX('Tubes Bardage'!$D$2:$D$501,MATCH($H$113&amp;"|6",'Tubes Bardage'!$I$2:$I$501,0))&amp;"","")</f>
        <v/>
      </c>
      <c r="E122" s="62">
        <f>IFERROR(INDEX('Tubes Bardage'!$E$2:$E$501,MATCH($H$113&amp;"|6",'Tubes Bardage'!$I$2:$I$501,0))&amp;"","")</f>
        <v/>
      </c>
      <c r="F122" s="62">
        <f>IFERROR(INDEX('Tubes Bardage'!$F$2:$F$501,MATCH($H$113&amp;"|6",'Tubes Bardage'!$I$2:$I$501,0))&amp;"","")</f>
        <v/>
      </c>
      <c r="G122" s="62">
        <f>IFERROR(INDEX('Tubes Bardage'!$G$2:$G$501,MATCH($H$113&amp;"|6",'Tubes Bardage'!$I$2:$I$501,0))&amp;"","")</f>
        <v/>
      </c>
      <c r="H122" s="50" t="n"/>
      <c r="I122" s="93">
        <f>IF(IFERROR(INDEX('Tubes Bardage'!$H$2:$H$501,MATCH($H$113&amp;"|6",'Tubes Bardage'!$I$2:$I$501,0))&amp;"","")="C","☒","☐")&amp;" C"&amp;"      "&amp;IF(IFERROR(INDEX('Tubes Bardage'!$H$2:$H$501,MATCH($H$113&amp;"|6",'Tubes Bardage'!$I$2:$I$501,0))&amp;"","")="NC","☒","☐")&amp;" NC"</f>
        <v/>
      </c>
      <c r="J122" s="50" t="n"/>
    </row>
    <row r="123" ht="16.5" customHeight="1">
      <c r="A123" s="62">
        <f>IF(IFERROR(INDEX('Tubes Bardage'!$B$2:$B$501,MATCH($H$113&amp;"|7",'Tubes Bardage'!$I$2:$I$501,0))&amp;"","")="","",TEXT(7,"00"))</f>
        <v/>
      </c>
      <c r="B123" s="62">
        <f>IFERROR(INDEX('Tubes Bardage'!$B$2:$B$501,MATCH($H$113&amp;"|7",'Tubes Bardage'!$I$2:$I$501,0))&amp;"","")</f>
        <v/>
      </c>
      <c r="C123" s="62">
        <f>IFERROR(INDEX('Tubes Bardage'!$C$2:$C$501,MATCH($H$113&amp;"|7",'Tubes Bardage'!$I$2:$I$501,0))&amp;"","")</f>
        <v/>
      </c>
      <c r="D123" s="62">
        <f>IFERROR(INDEX('Tubes Bardage'!$D$2:$D$501,MATCH($H$113&amp;"|7",'Tubes Bardage'!$I$2:$I$501,0))&amp;"","")</f>
        <v/>
      </c>
      <c r="E123" s="62">
        <f>IFERROR(INDEX('Tubes Bardage'!$E$2:$E$501,MATCH($H$113&amp;"|7",'Tubes Bardage'!$I$2:$I$501,0))&amp;"","")</f>
        <v/>
      </c>
      <c r="F123" s="62">
        <f>IFERROR(INDEX('Tubes Bardage'!$F$2:$F$501,MATCH($H$113&amp;"|7",'Tubes Bardage'!$I$2:$I$501,0))&amp;"","")</f>
        <v/>
      </c>
      <c r="G123" s="62">
        <f>IFERROR(INDEX('Tubes Bardage'!$G$2:$G$501,MATCH($H$113&amp;"|7",'Tubes Bardage'!$I$2:$I$501,0))&amp;"","")</f>
        <v/>
      </c>
      <c r="H123" s="50" t="n"/>
      <c r="I123" s="93">
        <f>IF(IFERROR(INDEX('Tubes Bardage'!$H$2:$H$501,MATCH($H$113&amp;"|7",'Tubes Bardage'!$I$2:$I$501,0))&amp;"","")="C","☒","☐")&amp;" C"&amp;"      "&amp;IF(IFERROR(INDEX('Tubes Bardage'!$H$2:$H$501,MATCH($H$113&amp;"|7",'Tubes Bardage'!$I$2:$I$501,0))&amp;"","")="NC","☒","☐")&amp;" NC"</f>
        <v/>
      </c>
      <c r="J123" s="50" t="n"/>
    </row>
    <row r="124" ht="16.5" customHeight="1">
      <c r="A124" s="62">
        <f>IF(IFERROR(INDEX('Tubes Bardage'!$B$2:$B$501,MATCH($H$113&amp;"|8",'Tubes Bardage'!$I$2:$I$501,0))&amp;"","")="","",TEXT(8,"00"))</f>
        <v/>
      </c>
      <c r="B124" s="62">
        <f>IFERROR(INDEX('Tubes Bardage'!$B$2:$B$501,MATCH($H$113&amp;"|8",'Tubes Bardage'!$I$2:$I$501,0))&amp;"","")</f>
        <v/>
      </c>
      <c r="C124" s="62">
        <f>IFERROR(INDEX('Tubes Bardage'!$C$2:$C$501,MATCH($H$113&amp;"|8",'Tubes Bardage'!$I$2:$I$501,0))&amp;"","")</f>
        <v/>
      </c>
      <c r="D124" s="62">
        <f>IFERROR(INDEX('Tubes Bardage'!$D$2:$D$501,MATCH($H$113&amp;"|8",'Tubes Bardage'!$I$2:$I$501,0))&amp;"","")</f>
        <v/>
      </c>
      <c r="E124" s="62">
        <f>IFERROR(INDEX('Tubes Bardage'!$E$2:$E$501,MATCH($H$113&amp;"|8",'Tubes Bardage'!$I$2:$I$501,0))&amp;"","")</f>
        <v/>
      </c>
      <c r="F124" s="62">
        <f>IFERROR(INDEX('Tubes Bardage'!$F$2:$F$501,MATCH($H$113&amp;"|8",'Tubes Bardage'!$I$2:$I$501,0))&amp;"","")</f>
        <v/>
      </c>
      <c r="G124" s="62">
        <f>IFERROR(INDEX('Tubes Bardage'!$G$2:$G$501,MATCH($H$113&amp;"|8",'Tubes Bardage'!$I$2:$I$501,0))&amp;"","")</f>
        <v/>
      </c>
      <c r="H124" s="50" t="n"/>
      <c r="I124" s="93">
        <f>IF(IFERROR(INDEX('Tubes Bardage'!$H$2:$H$501,MATCH($H$113&amp;"|8",'Tubes Bardage'!$I$2:$I$501,0))&amp;"","")="C","☒","☐")&amp;" C"&amp;"      "&amp;IF(IFERROR(INDEX('Tubes Bardage'!$H$2:$H$501,MATCH($H$113&amp;"|8",'Tubes Bardage'!$I$2:$I$501,0))&amp;"","")="NC","☒","☐")&amp;" NC"</f>
        <v/>
      </c>
      <c r="J124" s="50" t="n"/>
    </row>
    <row r="125" ht="16.5" customHeight="1">
      <c r="A125" s="62">
        <f>IF(IFERROR(INDEX('Tubes Bardage'!$B$2:$B$501,MATCH($H$113&amp;"|9",'Tubes Bardage'!$I$2:$I$501,0))&amp;"","")="","",TEXT(9,"00"))</f>
        <v/>
      </c>
      <c r="B125" s="62">
        <f>IFERROR(INDEX('Tubes Bardage'!$B$2:$B$501,MATCH($H$113&amp;"|9",'Tubes Bardage'!$I$2:$I$501,0))&amp;"","")</f>
        <v/>
      </c>
      <c r="C125" s="62">
        <f>IFERROR(INDEX('Tubes Bardage'!$C$2:$C$501,MATCH($H$113&amp;"|9",'Tubes Bardage'!$I$2:$I$501,0))&amp;"","")</f>
        <v/>
      </c>
      <c r="D125" s="62">
        <f>IFERROR(INDEX('Tubes Bardage'!$D$2:$D$501,MATCH($H$113&amp;"|9",'Tubes Bardage'!$I$2:$I$501,0))&amp;"","")</f>
        <v/>
      </c>
      <c r="E125" s="62">
        <f>IFERROR(INDEX('Tubes Bardage'!$E$2:$E$501,MATCH($H$113&amp;"|9",'Tubes Bardage'!$I$2:$I$501,0))&amp;"","")</f>
        <v/>
      </c>
      <c r="F125" s="62">
        <f>IFERROR(INDEX('Tubes Bardage'!$F$2:$F$501,MATCH($H$113&amp;"|9",'Tubes Bardage'!$I$2:$I$501,0))&amp;"","")</f>
        <v/>
      </c>
      <c r="G125" s="62">
        <f>IFERROR(INDEX('Tubes Bardage'!$G$2:$G$501,MATCH($H$113&amp;"|9",'Tubes Bardage'!$I$2:$I$501,0))&amp;"","")</f>
        <v/>
      </c>
      <c r="H125" s="50" t="n"/>
      <c r="I125" s="93">
        <f>IF(IFERROR(INDEX('Tubes Bardage'!$H$2:$H$501,MATCH($H$113&amp;"|9",'Tubes Bardage'!$I$2:$I$501,0))&amp;"","")="C","☒","☐")&amp;" C"&amp;"      "&amp;IF(IFERROR(INDEX('Tubes Bardage'!$H$2:$H$501,MATCH($H$113&amp;"|9",'Tubes Bardage'!$I$2:$I$501,0))&amp;"","")="NC","☒","☐")&amp;" NC"</f>
        <v/>
      </c>
      <c r="J125" s="50" t="n"/>
    </row>
    <row r="126" ht="16.5" customHeight="1">
      <c r="A126" s="62">
        <f>IF(IFERROR(INDEX('Tubes Bardage'!$B$2:$B$501,MATCH($H$113&amp;"|10",'Tubes Bardage'!$I$2:$I$501,0))&amp;"","")="","",TEXT(10,"00"))</f>
        <v/>
      </c>
      <c r="B126" s="62">
        <f>IFERROR(INDEX('Tubes Bardage'!$B$2:$B$501,MATCH($H$113&amp;"|10",'Tubes Bardage'!$I$2:$I$501,0))&amp;"","")</f>
        <v/>
      </c>
      <c r="C126" s="62">
        <f>IFERROR(INDEX('Tubes Bardage'!$C$2:$C$501,MATCH($H$113&amp;"|10",'Tubes Bardage'!$I$2:$I$501,0))&amp;"","")</f>
        <v/>
      </c>
      <c r="D126" s="62">
        <f>IFERROR(INDEX('Tubes Bardage'!$D$2:$D$501,MATCH($H$113&amp;"|10",'Tubes Bardage'!$I$2:$I$501,0))&amp;"","")</f>
        <v/>
      </c>
      <c r="E126" s="62">
        <f>IFERROR(INDEX('Tubes Bardage'!$E$2:$E$501,MATCH($H$113&amp;"|10",'Tubes Bardage'!$I$2:$I$501,0))&amp;"","")</f>
        <v/>
      </c>
      <c r="F126" s="62">
        <f>IFERROR(INDEX('Tubes Bardage'!$F$2:$F$501,MATCH($H$113&amp;"|10",'Tubes Bardage'!$I$2:$I$501,0))&amp;"","")</f>
        <v/>
      </c>
      <c r="G126" s="62">
        <f>IFERROR(INDEX('Tubes Bardage'!$G$2:$G$501,MATCH($H$113&amp;"|10",'Tubes Bardage'!$I$2:$I$501,0))&amp;"","")</f>
        <v/>
      </c>
      <c r="H126" s="50" t="n"/>
      <c r="I126" s="93">
        <f>IF(IFERROR(INDEX('Tubes Bardage'!$H$2:$H$501,MATCH($H$113&amp;"|10",'Tubes Bardage'!$I$2:$I$501,0))&amp;"","")="C","☒","☐")&amp;" C"&amp;"      "&amp;IF(IFERROR(INDEX('Tubes Bardage'!$H$2:$H$501,MATCH($H$113&amp;"|10",'Tubes Bardage'!$I$2:$I$501,0))&amp;"","")="NC","☒","☐")&amp;" NC"</f>
        <v/>
      </c>
      <c r="J126" s="50" t="n"/>
    </row>
    <row r="127" ht="16.5" customHeight="1">
      <c r="A127" s="62">
        <f>IF(IFERROR(INDEX('Tubes Bardage'!$B$2:$B$501,MATCH($H$113&amp;"|11",'Tubes Bardage'!$I$2:$I$501,0))&amp;"","")="","",TEXT(11,"00"))</f>
        <v/>
      </c>
      <c r="B127" s="62">
        <f>IFERROR(INDEX('Tubes Bardage'!$B$2:$B$501,MATCH($H$113&amp;"|11",'Tubes Bardage'!$I$2:$I$501,0))&amp;"","")</f>
        <v/>
      </c>
      <c r="C127" s="62">
        <f>IFERROR(INDEX('Tubes Bardage'!$C$2:$C$501,MATCH($H$113&amp;"|11",'Tubes Bardage'!$I$2:$I$501,0))&amp;"","")</f>
        <v/>
      </c>
      <c r="D127" s="62">
        <f>IFERROR(INDEX('Tubes Bardage'!$D$2:$D$501,MATCH($H$113&amp;"|11",'Tubes Bardage'!$I$2:$I$501,0))&amp;"","")</f>
        <v/>
      </c>
      <c r="E127" s="62">
        <f>IFERROR(INDEX('Tubes Bardage'!$E$2:$E$501,MATCH($H$113&amp;"|11",'Tubes Bardage'!$I$2:$I$501,0))&amp;"","")</f>
        <v/>
      </c>
      <c r="F127" s="62">
        <f>IFERROR(INDEX('Tubes Bardage'!$F$2:$F$501,MATCH($H$113&amp;"|11",'Tubes Bardage'!$I$2:$I$501,0))&amp;"","")</f>
        <v/>
      </c>
      <c r="G127" s="62">
        <f>IFERROR(INDEX('Tubes Bardage'!$G$2:$G$501,MATCH($H$113&amp;"|11",'Tubes Bardage'!$I$2:$I$501,0))&amp;"","")</f>
        <v/>
      </c>
      <c r="H127" s="50" t="n"/>
      <c r="I127" s="93">
        <f>IF(IFERROR(INDEX('Tubes Bardage'!$H$2:$H$501,MATCH($H$113&amp;"|11",'Tubes Bardage'!$I$2:$I$501,0))&amp;"","")="C","☒","☐")&amp;" C"&amp;"      "&amp;IF(IFERROR(INDEX('Tubes Bardage'!$H$2:$H$501,MATCH($H$113&amp;"|11",'Tubes Bardage'!$I$2:$I$501,0))&amp;"","")="NC","☒","☐")&amp;" NC"</f>
        <v/>
      </c>
      <c r="J127" s="50" t="n"/>
    </row>
    <row r="128" ht="16.5" customHeight="1">
      <c r="A128" s="62">
        <f>IF(IFERROR(INDEX('Tubes Bardage'!$B$2:$B$501,MATCH($H$113&amp;"|12",'Tubes Bardage'!$I$2:$I$501,0))&amp;"","")="","",TEXT(12,"00"))</f>
        <v/>
      </c>
      <c r="B128" s="62">
        <f>IFERROR(INDEX('Tubes Bardage'!$B$2:$B$501,MATCH($H$113&amp;"|12",'Tubes Bardage'!$I$2:$I$501,0))&amp;"","")</f>
        <v/>
      </c>
      <c r="C128" s="62">
        <f>IFERROR(INDEX('Tubes Bardage'!$C$2:$C$501,MATCH($H$113&amp;"|12",'Tubes Bardage'!$I$2:$I$501,0))&amp;"","")</f>
        <v/>
      </c>
      <c r="D128" s="62">
        <f>IFERROR(INDEX('Tubes Bardage'!$D$2:$D$501,MATCH($H$113&amp;"|12",'Tubes Bardage'!$I$2:$I$501,0))&amp;"","")</f>
        <v/>
      </c>
      <c r="E128" s="62">
        <f>IFERROR(INDEX('Tubes Bardage'!$E$2:$E$501,MATCH($H$113&amp;"|12",'Tubes Bardage'!$I$2:$I$501,0))&amp;"","")</f>
        <v/>
      </c>
      <c r="F128" s="62">
        <f>IFERROR(INDEX('Tubes Bardage'!$F$2:$F$501,MATCH($H$113&amp;"|12",'Tubes Bardage'!$I$2:$I$501,0))&amp;"","")</f>
        <v/>
      </c>
      <c r="G128" s="62">
        <f>IFERROR(INDEX('Tubes Bardage'!$G$2:$G$501,MATCH($H$113&amp;"|12",'Tubes Bardage'!$I$2:$I$501,0))&amp;"","")</f>
        <v/>
      </c>
      <c r="H128" s="50" t="n"/>
      <c r="I128" s="93">
        <f>IF(IFERROR(INDEX('Tubes Bardage'!$H$2:$H$501,MATCH($H$113&amp;"|12",'Tubes Bardage'!$I$2:$I$501,0))&amp;"","")="C","☒","☐")&amp;" C"&amp;"      "&amp;IF(IFERROR(INDEX('Tubes Bardage'!$H$2:$H$501,MATCH($H$113&amp;"|12",'Tubes Bardage'!$I$2:$I$501,0))&amp;"","")="NC","☒","☐")&amp;" NC"</f>
        <v/>
      </c>
      <c r="J128" s="50" t="n"/>
    </row>
    <row r="129" ht="16.5" customHeight="1">
      <c r="A129" s="62">
        <f>IF(IFERROR(INDEX('Tubes Bardage'!$B$2:$B$501,MATCH($H$113&amp;"|13",'Tubes Bardage'!$I$2:$I$501,0))&amp;"","")="","",TEXT(13,"00"))</f>
        <v/>
      </c>
      <c r="B129" s="62">
        <f>IFERROR(INDEX('Tubes Bardage'!$B$2:$B$501,MATCH($H$113&amp;"|13",'Tubes Bardage'!$I$2:$I$501,0))&amp;"","")</f>
        <v/>
      </c>
      <c r="C129" s="62">
        <f>IFERROR(INDEX('Tubes Bardage'!$C$2:$C$501,MATCH($H$113&amp;"|13",'Tubes Bardage'!$I$2:$I$501,0))&amp;"","")</f>
        <v/>
      </c>
      <c r="D129" s="62">
        <f>IFERROR(INDEX('Tubes Bardage'!$D$2:$D$501,MATCH($H$113&amp;"|13",'Tubes Bardage'!$I$2:$I$501,0))&amp;"","")</f>
        <v/>
      </c>
      <c r="E129" s="62">
        <f>IFERROR(INDEX('Tubes Bardage'!$E$2:$E$501,MATCH($H$113&amp;"|13",'Tubes Bardage'!$I$2:$I$501,0))&amp;"","")</f>
        <v/>
      </c>
      <c r="F129" s="62">
        <f>IFERROR(INDEX('Tubes Bardage'!$F$2:$F$501,MATCH($H$113&amp;"|13",'Tubes Bardage'!$I$2:$I$501,0))&amp;"","")</f>
        <v/>
      </c>
      <c r="G129" s="62">
        <f>IFERROR(INDEX('Tubes Bardage'!$G$2:$G$501,MATCH($H$113&amp;"|13",'Tubes Bardage'!$I$2:$I$501,0))&amp;"","")</f>
        <v/>
      </c>
      <c r="H129" s="50" t="n"/>
      <c r="I129" s="93">
        <f>IF(IFERROR(INDEX('Tubes Bardage'!$H$2:$H$501,MATCH($H$113&amp;"|13",'Tubes Bardage'!$I$2:$I$501,0))&amp;"","")="C","☒","☐")&amp;" C"&amp;"      "&amp;IF(IFERROR(INDEX('Tubes Bardage'!$H$2:$H$501,MATCH($H$113&amp;"|13",'Tubes Bardage'!$I$2:$I$501,0))&amp;"","")="NC","☒","☐")&amp;" NC"</f>
        <v/>
      </c>
      <c r="J129" s="50" t="n"/>
    </row>
    <row r="130" ht="16.5" customHeight="1">
      <c r="A130" s="62">
        <f>IF(IFERROR(INDEX('Tubes Bardage'!$B$2:$B$501,MATCH($H$113&amp;"|14",'Tubes Bardage'!$I$2:$I$501,0))&amp;"","")="","",TEXT(14,"00"))</f>
        <v/>
      </c>
      <c r="B130" s="62">
        <f>IFERROR(INDEX('Tubes Bardage'!$B$2:$B$501,MATCH($H$113&amp;"|14",'Tubes Bardage'!$I$2:$I$501,0))&amp;"","")</f>
        <v/>
      </c>
      <c r="C130" s="62">
        <f>IFERROR(INDEX('Tubes Bardage'!$C$2:$C$501,MATCH($H$113&amp;"|14",'Tubes Bardage'!$I$2:$I$501,0))&amp;"","")</f>
        <v/>
      </c>
      <c r="D130" s="62">
        <f>IFERROR(INDEX('Tubes Bardage'!$D$2:$D$501,MATCH($H$113&amp;"|14",'Tubes Bardage'!$I$2:$I$501,0))&amp;"","")</f>
        <v/>
      </c>
      <c r="E130" s="62">
        <f>IFERROR(INDEX('Tubes Bardage'!$E$2:$E$501,MATCH($H$113&amp;"|14",'Tubes Bardage'!$I$2:$I$501,0))&amp;"","")</f>
        <v/>
      </c>
      <c r="F130" s="62">
        <f>IFERROR(INDEX('Tubes Bardage'!$F$2:$F$501,MATCH($H$113&amp;"|14",'Tubes Bardage'!$I$2:$I$501,0))&amp;"","")</f>
        <v/>
      </c>
      <c r="G130" s="62">
        <f>IFERROR(INDEX('Tubes Bardage'!$G$2:$G$501,MATCH($H$113&amp;"|14",'Tubes Bardage'!$I$2:$I$501,0))&amp;"","")</f>
        <v/>
      </c>
      <c r="H130" s="50" t="n"/>
      <c r="I130" s="93">
        <f>IF(IFERROR(INDEX('Tubes Bardage'!$H$2:$H$501,MATCH($H$113&amp;"|14",'Tubes Bardage'!$I$2:$I$501,0))&amp;"","")="C","☒","☐")&amp;" C"&amp;"      "&amp;IF(IFERROR(INDEX('Tubes Bardage'!$H$2:$H$501,MATCH($H$113&amp;"|14",'Tubes Bardage'!$I$2:$I$501,0))&amp;"","")="NC","☒","☐")&amp;" NC"</f>
        <v/>
      </c>
      <c r="J130" s="50" t="n"/>
    </row>
    <row r="131" ht="16.5" customHeight="1">
      <c r="A131" s="62">
        <f>IF(IFERROR(INDEX('Tubes Bardage'!$B$2:$B$501,MATCH($H$113&amp;"|15",'Tubes Bardage'!$I$2:$I$501,0))&amp;"","")="","",TEXT(15,"00"))</f>
        <v/>
      </c>
      <c r="B131" s="62">
        <f>IFERROR(INDEX('Tubes Bardage'!$B$2:$B$501,MATCH($H$113&amp;"|15",'Tubes Bardage'!$I$2:$I$501,0))&amp;"","")</f>
        <v/>
      </c>
      <c r="C131" s="62">
        <f>IFERROR(INDEX('Tubes Bardage'!$C$2:$C$501,MATCH($H$113&amp;"|15",'Tubes Bardage'!$I$2:$I$501,0))&amp;"","")</f>
        <v/>
      </c>
      <c r="D131" s="62">
        <f>IFERROR(INDEX('Tubes Bardage'!$D$2:$D$501,MATCH($H$113&amp;"|15",'Tubes Bardage'!$I$2:$I$501,0))&amp;"","")</f>
        <v/>
      </c>
      <c r="E131" s="62">
        <f>IFERROR(INDEX('Tubes Bardage'!$E$2:$E$501,MATCH($H$113&amp;"|15",'Tubes Bardage'!$I$2:$I$501,0))&amp;"","")</f>
        <v/>
      </c>
      <c r="F131" s="62">
        <f>IFERROR(INDEX('Tubes Bardage'!$F$2:$F$501,MATCH($H$113&amp;"|15",'Tubes Bardage'!$I$2:$I$501,0))&amp;"","")</f>
        <v/>
      </c>
      <c r="G131" s="62">
        <f>IFERROR(INDEX('Tubes Bardage'!$G$2:$G$501,MATCH($H$113&amp;"|15",'Tubes Bardage'!$I$2:$I$501,0))&amp;"","")</f>
        <v/>
      </c>
      <c r="H131" s="50" t="n"/>
      <c r="I131" s="93">
        <f>IF(IFERROR(INDEX('Tubes Bardage'!$H$2:$H$501,MATCH($H$113&amp;"|15",'Tubes Bardage'!$I$2:$I$501,0))&amp;"","")="C","☒","☐")&amp;" C"&amp;"      "&amp;IF(IFERROR(INDEX('Tubes Bardage'!$H$2:$H$501,MATCH($H$113&amp;"|15",'Tubes Bardage'!$I$2:$I$501,0))&amp;"","")="NC","☒","☐")&amp;" NC"</f>
        <v/>
      </c>
      <c r="J131" s="50" t="n"/>
    </row>
    <row r="132" ht="16.5" customHeight="1">
      <c r="A132" s="62">
        <f>IF(IFERROR(INDEX('Tubes Bardage'!$B$2:$B$501,MATCH($H$113&amp;"|16",'Tubes Bardage'!$I$2:$I$501,0))&amp;"","")="","",TEXT(16,"00"))</f>
        <v/>
      </c>
      <c r="B132" s="62">
        <f>IFERROR(INDEX('Tubes Bardage'!$B$2:$B$501,MATCH($H$113&amp;"|16",'Tubes Bardage'!$I$2:$I$501,0))&amp;"","")</f>
        <v/>
      </c>
      <c r="C132" s="62">
        <f>IFERROR(INDEX('Tubes Bardage'!$C$2:$C$501,MATCH($H$113&amp;"|16",'Tubes Bardage'!$I$2:$I$501,0))&amp;"","")</f>
        <v/>
      </c>
      <c r="D132" s="62">
        <f>IFERROR(INDEX('Tubes Bardage'!$D$2:$D$501,MATCH($H$113&amp;"|16",'Tubes Bardage'!$I$2:$I$501,0))&amp;"","")</f>
        <v/>
      </c>
      <c r="E132" s="62">
        <f>IFERROR(INDEX('Tubes Bardage'!$E$2:$E$501,MATCH($H$113&amp;"|16",'Tubes Bardage'!$I$2:$I$501,0))&amp;"","")</f>
        <v/>
      </c>
      <c r="F132" s="62">
        <f>IFERROR(INDEX('Tubes Bardage'!$F$2:$F$501,MATCH($H$113&amp;"|16",'Tubes Bardage'!$I$2:$I$501,0))&amp;"","")</f>
        <v/>
      </c>
      <c r="G132" s="62">
        <f>IFERROR(INDEX('Tubes Bardage'!$G$2:$G$501,MATCH($H$113&amp;"|16",'Tubes Bardage'!$I$2:$I$501,0))&amp;"","")</f>
        <v/>
      </c>
      <c r="H132" s="50" t="n"/>
      <c r="I132" s="93">
        <f>IF(IFERROR(INDEX('Tubes Bardage'!$H$2:$H$501,MATCH($H$113&amp;"|16",'Tubes Bardage'!$I$2:$I$501,0))&amp;"","")="C","☒","☐")&amp;" C"&amp;"      "&amp;IF(IFERROR(INDEX('Tubes Bardage'!$H$2:$H$501,MATCH($H$113&amp;"|16",'Tubes Bardage'!$I$2:$I$501,0))&amp;"","")="NC","☒","☐")&amp;" NC"</f>
        <v/>
      </c>
      <c r="J132" s="50" t="n"/>
    </row>
    <row r="133" ht="16.5" customHeight="1">
      <c r="A133" s="62">
        <f>IF(IFERROR(INDEX('Tubes Bardage'!$B$2:$B$501,MATCH($H$113&amp;"|17",'Tubes Bardage'!$I$2:$I$501,0))&amp;"","")="","",TEXT(17,"00"))</f>
        <v/>
      </c>
      <c r="B133" s="62">
        <f>IFERROR(INDEX('Tubes Bardage'!$B$2:$B$501,MATCH($H$113&amp;"|17",'Tubes Bardage'!$I$2:$I$501,0))&amp;"","")</f>
        <v/>
      </c>
      <c r="C133" s="62">
        <f>IFERROR(INDEX('Tubes Bardage'!$C$2:$C$501,MATCH($H$113&amp;"|17",'Tubes Bardage'!$I$2:$I$501,0))&amp;"","")</f>
        <v/>
      </c>
      <c r="D133" s="62">
        <f>IFERROR(INDEX('Tubes Bardage'!$D$2:$D$501,MATCH($H$113&amp;"|17",'Tubes Bardage'!$I$2:$I$501,0))&amp;"","")</f>
        <v/>
      </c>
      <c r="E133" s="62">
        <f>IFERROR(INDEX('Tubes Bardage'!$E$2:$E$501,MATCH($H$113&amp;"|17",'Tubes Bardage'!$I$2:$I$501,0))&amp;"","")</f>
        <v/>
      </c>
      <c r="F133" s="62">
        <f>IFERROR(INDEX('Tubes Bardage'!$F$2:$F$501,MATCH($H$113&amp;"|17",'Tubes Bardage'!$I$2:$I$501,0))&amp;"","")</f>
        <v/>
      </c>
      <c r="G133" s="62">
        <f>IFERROR(INDEX('Tubes Bardage'!$G$2:$G$501,MATCH($H$113&amp;"|17",'Tubes Bardage'!$I$2:$I$501,0))&amp;"","")</f>
        <v/>
      </c>
      <c r="H133" s="50" t="n"/>
      <c r="I133" s="93">
        <f>IF(IFERROR(INDEX('Tubes Bardage'!$H$2:$H$501,MATCH($H$113&amp;"|17",'Tubes Bardage'!$I$2:$I$501,0))&amp;"","")="C","☒","☐")&amp;" C"&amp;"      "&amp;IF(IFERROR(INDEX('Tubes Bardage'!$H$2:$H$501,MATCH($H$113&amp;"|17",'Tubes Bardage'!$I$2:$I$501,0))&amp;"","")="NC","☒","☐")&amp;" NC"</f>
        <v/>
      </c>
      <c r="J133" s="50" t="n"/>
    </row>
    <row r="134" ht="222.4" customHeight="1">
      <c r="A134" s="65">
        <f>"Remarques : "&amp;IFERROR(INDEX(Registre!$O$2:$O$1999,IF($L$107=0,-1,$L$107))&amp;"","")</f>
        <v/>
      </c>
      <c r="B134" s="52" t="n"/>
      <c r="C134" s="52" t="n"/>
      <c r="D134" s="52" t="n"/>
      <c r="E134" s="52" t="n"/>
      <c r="F134" s="52" t="n"/>
      <c r="G134" s="52" t="n"/>
      <c r="H134" s="52" t="n"/>
      <c r="I134" s="52" t="n"/>
      <c r="J134" s="50" t="n"/>
    </row>
    <row r="135" ht="30" customHeight="1">
      <c r="A135" s="64" t="inlineStr">
        <is>
          <t>Conclusion de l’inspection</t>
        </is>
      </c>
      <c r="B135" s="50" t="n"/>
      <c r="C135" s="59">
        <f>IF(IFERROR(INDEX(Registre!$N$2:$N$1999,IF($L$107=0,-1,$L$107))&amp;"","")="Non applicable","☒","☐")&amp;"  Non applicable"</f>
        <v/>
      </c>
      <c r="D135" s="52" t="n"/>
      <c r="E135" s="52" t="n"/>
      <c r="F135" s="50" t="n"/>
      <c r="G135" s="59">
        <f>IF(IFERROR(INDEX(Registre!$N$2:$N$1999,IF($L$107=0,-1,$L$107))&amp;"","")="Accepté","☒","☐")&amp;"  Accepté"</f>
        <v/>
      </c>
      <c r="H135" s="50" t="n"/>
      <c r="I135" s="59">
        <f>IF(IFERROR(INDEX(Registre!$N$2:$N$1999,IF($L$107=0,-1,$L$107))&amp;"","")="Rejeté","☒","☐")&amp;"  Rejeté"</f>
        <v/>
      </c>
      <c r="J135" s="50" t="n"/>
    </row>
    <row r="136" ht="30" customHeight="1">
      <c r="A136" s="64" t="inlineStr">
        <is>
          <t>APPROBATION</t>
        </is>
      </c>
      <c r="B136" s="56" t="n"/>
      <c r="C136" s="66" t="inlineStr">
        <is>
          <t>C3</t>
        </is>
      </c>
      <c r="D136" s="52" t="n"/>
      <c r="E136" s="52" t="n"/>
      <c r="F136" s="50" t="n"/>
      <c r="G136" s="66" t="inlineStr">
        <is>
          <t>C1</t>
        </is>
      </c>
      <c r="H136" s="56" t="n"/>
      <c r="I136" s="66" t="inlineStr">
        <is>
          <t>CA</t>
        </is>
      </c>
      <c r="J136" s="56" t="n"/>
    </row>
    <row r="137" ht="30" customHeight="1">
      <c r="A137" s="57" t="n"/>
      <c r="B137" s="58" t="n"/>
      <c r="C137" s="66" t="inlineStr">
        <is>
          <t>CST</t>
        </is>
      </c>
      <c r="D137" s="50" t="n"/>
      <c r="E137" s="66" t="inlineStr">
        <is>
          <t>QCI</t>
        </is>
      </c>
      <c r="F137" s="50" t="n"/>
      <c r="G137" s="57" t="n"/>
      <c r="H137" s="58" t="n"/>
      <c r="I137" s="57" t="n"/>
      <c r="J137" s="58" t="n"/>
    </row>
    <row r="138" ht="30" customHeight="1">
      <c r="A138" s="63" t="inlineStr">
        <is>
          <t>Nom</t>
        </is>
      </c>
      <c r="B138" s="50" t="n"/>
      <c r="C138" s="55" t="n"/>
      <c r="D138" s="50" t="n"/>
      <c r="E138" s="55" t="n"/>
      <c r="F138" s="50" t="n"/>
      <c r="G138" s="55" t="n"/>
      <c r="H138" s="50" t="n"/>
      <c r="I138" s="55" t="n"/>
      <c r="J138" s="50" t="n"/>
    </row>
    <row r="139" ht="30" customHeight="1">
      <c r="A139" s="63" t="inlineStr">
        <is>
          <t>Signature</t>
        </is>
      </c>
      <c r="B139" s="50" t="n"/>
      <c r="C139" s="55" t="n"/>
      <c r="D139" s="50" t="n"/>
      <c r="E139" s="55" t="n"/>
      <c r="F139" s="50" t="n"/>
      <c r="G139" s="55" t="n"/>
      <c r="H139" s="50" t="n"/>
      <c r="I139" s="55" t="n"/>
      <c r="J139" s="50" t="n"/>
    </row>
    <row r="140" ht="30" customHeight="1">
      <c r="A140" s="63" t="inlineStr">
        <is>
          <t>Date</t>
        </is>
      </c>
      <c r="B140" s="50" t="n"/>
      <c r="C140" s="55" t="n"/>
      <c r="D140" s="50" t="n"/>
      <c r="E140" s="55" t="n"/>
      <c r="F140" s="50" t="n"/>
      <c r="G140" s="55" t="n"/>
      <c r="H140" s="50" t="n"/>
      <c r="I140" s="55" t="n"/>
      <c r="J140" s="50" t="n"/>
    </row>
    <row r="141" ht="21.75" customHeight="1">
      <c r="A141" s="49" t="n"/>
      <c r="B141" s="56" t="n"/>
      <c r="C141" s="67">
        <f>Paramètres!$C$5</f>
        <v/>
      </c>
      <c r="D141" s="101" t="n"/>
      <c r="E141" s="101" t="n"/>
      <c r="F141" s="101" t="n"/>
      <c r="G141" s="101" t="n"/>
      <c r="H141" s="56" t="n"/>
      <c r="I141" s="55">
        <f>Paramètres!$D$5</f>
        <v/>
      </c>
      <c r="J141" s="50" t="n"/>
      <c r="L141" s="29" t="inlineStr">
        <is>
          <t>Calcul (ne pas modifier) – ligne registre :</t>
        </is>
      </c>
    </row>
    <row r="142" ht="21.75" customHeight="1">
      <c r="A142" s="60" t="n"/>
      <c r="B142" s="61" t="n"/>
      <c r="C142" s="60" t="n"/>
      <c r="H142" s="61" t="n"/>
      <c r="I142" s="55">
        <f>"Date: "&amp;Paramètres!$E$5</f>
        <v/>
      </c>
      <c r="J142" s="50" t="n"/>
      <c r="L142" s="30">
        <f>IFERROR(MATCH($H$148,Registre!$B$2:$B$1999,0),0)</f>
        <v/>
      </c>
    </row>
    <row r="143" ht="21.75" customHeight="1">
      <c r="A143" s="57" t="n"/>
      <c r="B143" s="58" t="n"/>
      <c r="C143" s="57" t="n"/>
      <c r="D143" s="102" t="n"/>
      <c r="E143" s="102" t="n"/>
      <c r="F143" s="102" t="n"/>
      <c r="G143" s="102" t="n"/>
      <c r="H143" s="58" t="n"/>
      <c r="I143" s="55" t="inlineStr">
        <is>
          <t>Page 1/1</t>
        </is>
      </c>
      <c r="J143" s="50" t="n"/>
    </row>
    <row r="144" ht="27.95" customHeight="1">
      <c r="A144" s="67" t="inlineStr">
        <is>
          <t>Procès-Verbal de transport et bardage Pipe</t>
        </is>
      </c>
      <c r="B144" s="52" t="n"/>
      <c r="C144" s="52" t="n"/>
      <c r="D144" s="52" t="n"/>
      <c r="E144" s="52" t="n"/>
      <c r="F144" s="52" t="n"/>
      <c r="G144" s="52" t="n"/>
      <c r="H144" s="52" t="n"/>
      <c r="I144" s="52" t="n"/>
      <c r="J144" s="50" t="n"/>
      <c r="L144" s="32">
        <f>IF($H$148="","",IF($L$142=0,"⚠ RFI absent du Registre",IF(INDEX(Registre!$A$2:$A$1999,IF($L$142=0,-1,$L$142))&lt;&gt;"Transport et bardage","⚠ Ce RFI est de type : "&amp;INDEX(Registre!$A$2:$A$1999,IF($L$142=0,-1,$L$142)),"")))</f>
        <v/>
      </c>
    </row>
    <row r="145" ht="27" customHeight="1">
      <c r="A145" s="90" t="inlineStr">
        <is>
          <t>Ouvrages</t>
        </is>
      </c>
      <c r="B145" s="50" t="n"/>
      <c r="C145" s="80">
        <f>IFERROR(INDEX(Registre!$E$2:$E$1999,IF($L$142=0,-1,$L$142))&amp;"","")</f>
        <v/>
      </c>
      <c r="D145" s="52" t="n"/>
      <c r="E145" s="52" t="n"/>
      <c r="F145" s="52" t="n"/>
      <c r="G145" s="52" t="n"/>
      <c r="H145" s="52" t="n"/>
      <c r="I145" s="52" t="n"/>
      <c r="J145" s="50" t="n"/>
    </row>
    <row r="146" ht="27" customHeight="1">
      <c r="A146" s="90" t="inlineStr">
        <is>
          <t>Plan nº</t>
        </is>
      </c>
      <c r="B146" s="50" t="n"/>
      <c r="C146" s="90">
        <f>IFERROR(INDEX(Registre!$F$2:$F$1999,IF($L$142=0,-1,$L$142))&amp;"","")</f>
        <v/>
      </c>
      <c r="D146" s="52" t="n"/>
      <c r="E146" s="52" t="n"/>
      <c r="F146" s="52" t="n"/>
      <c r="G146" s="52" t="n"/>
      <c r="H146" s="52" t="n"/>
      <c r="I146" s="52" t="n"/>
      <c r="J146" s="50" t="n"/>
      <c r="L146" s="31" t="inlineStr">
        <is>
          <t>◀ Choisissez le RFI dans la case « RFI nº » (liste déroulante)</t>
        </is>
      </c>
    </row>
    <row r="147" ht="27" customHeight="1">
      <c r="A147" s="90" t="inlineStr">
        <is>
          <t>Désignation</t>
        </is>
      </c>
      <c r="B147" s="50" t="n"/>
      <c r="C147" s="90">
        <f>IFERROR(INDEX(Registre!$G$2:$G$1999,IF($L$142=0,-1,$L$142))&amp;"","")</f>
        <v/>
      </c>
      <c r="D147" s="52" t="n"/>
      <c r="E147" s="52" t="n"/>
      <c r="F147" s="52" t="n"/>
      <c r="G147" s="52" t="n"/>
      <c r="H147" s="52" t="n"/>
      <c r="I147" s="52" t="n"/>
      <c r="J147" s="50" t="n"/>
    </row>
    <row r="148" ht="27" customHeight="1">
      <c r="A148" s="90" t="inlineStr">
        <is>
          <t>Rapport nº</t>
        </is>
      </c>
      <c r="B148" s="50" t="n"/>
      <c r="C148" s="90">
        <f>IFERROR(IF(INDEX(Registre!$C$2:$C$1999,IF($L$142=0,-1,$L$142))&amp;""&lt;&gt;"",INDEX(Registre!$C$2:$C$1999,IF($L$142=0,-1,$L$142))&amp;"",TEXT(COUNTIF(Registre!$A$2:INDEX(Registre!$A$2:$A$1999,IF($L$142=0,-1,$L$142)),INDEX(Registre!$A$2:$A$1999,IF($L$142=0,-1,$L$142))),"000")),"")</f>
        <v/>
      </c>
      <c r="D148" s="50" t="n"/>
      <c r="E148" s="91" t="inlineStr">
        <is>
          <t>DI/ (RFI) nº</t>
        </is>
      </c>
      <c r="F148" s="52" t="n"/>
      <c r="G148" s="50" t="n"/>
      <c r="H148" s="82">
        <f>IFERROR(INDEX('Impression groupée'!$B$4:$B$103,MATCH("Transport et bardage|5",'Impression groupée'!$E$4:$E$103,0)),"")</f>
        <v/>
      </c>
      <c r="I148" s="52" t="n"/>
      <c r="J148" s="50" t="n"/>
    </row>
    <row r="149" ht="27" customHeight="1">
      <c r="A149" s="80">
        <f>"Tronçon n° : "&amp;IFERROR(INDEX(Registre!$H$2:$H$1999,IF($L$142=0,-1,$L$142))&amp;"","")&amp;"   du "&amp;IF(IFERROR(INDEX(Registre!$I$2:$I$1999,IF($L$142=0,-1,$L$142))&amp;"","")&lt;&gt;"","Joint N° "&amp;IFERROR(INDEX(Registre!$I$2:$I$1999,IF($L$142=0,-1,$L$142))&amp;"","")&amp;"  ","")&amp;"PK "&amp;IFERROR(INDEX(Registre!$K$2:$K$1999,IF($L$142=0,-1,$L$142))&amp;"","")&amp;IF(OR(IFERROR(INDEX(Registre!$L$2:$L$1999,IF($L$142=0,-1,$L$142))&amp;"","")&lt;&gt;"",IFERROR(INDEX(Registre!$J$2:$J$1999,IF($L$142=0,-1,$L$142))&amp;"","")&lt;&gt;""),"   au "&amp;IF(IFERROR(INDEX(Registre!$J$2:$J$1999,IF($L$142=0,-1,$L$142))&amp;"","")&lt;&gt;"","Joint N° "&amp;IFERROR(INDEX(Registre!$J$2:$J$1999,IF($L$142=0,-1,$L$142))&amp;"","")&amp;"  ","")&amp;IF(IFERROR(INDEX(Registre!$L$2:$L$1999,IF($L$142=0,-1,$L$142))&amp;"","")&lt;&gt;"","PK "&amp;IFERROR(INDEX(Registre!$L$2:$L$1999,IF($L$142=0,-1,$L$142))&amp;"",""),""),"")</f>
        <v/>
      </c>
      <c r="B149" s="52" t="n"/>
      <c r="C149" s="52" t="n"/>
      <c r="D149" s="52" t="n"/>
      <c r="E149" s="52" t="n"/>
      <c r="F149" s="52" t="n"/>
      <c r="G149" s="52" t="n"/>
      <c r="H149" s="50" t="n"/>
      <c r="I149" s="90">
        <f>IF(IFERROR(INDEX(Registre!$M$2:$M$1999,IF($L$142=0,-1,$L$142))&amp;"","")="","Long :","Long : "&amp;IFERROR(INDEX(Registre!$M$2:$M$1999,IF($L$142=0,-1,$L$142))&amp;"","")&amp;" ml")</f>
        <v/>
      </c>
      <c r="J149" s="50" t="n"/>
    </row>
    <row r="150" ht="27" customHeight="1">
      <c r="A150" s="92" t="inlineStr">
        <is>
          <t>Inspection</t>
        </is>
      </c>
      <c r="B150" s="52" t="n"/>
      <c r="C150" s="52" t="n"/>
      <c r="D150" s="52" t="n"/>
      <c r="E150" s="52" t="n"/>
      <c r="F150" s="52" t="n"/>
      <c r="G150" s="52" t="n"/>
      <c r="H150" s="50" t="n"/>
      <c r="I150" s="80" t="inlineStr">
        <is>
          <t>jugement</t>
        </is>
      </c>
      <c r="J150" s="50" t="n"/>
    </row>
    <row r="151" ht="25.5" customHeight="1">
      <c r="A151" s="67" t="inlineStr">
        <is>
          <t>N°</t>
        </is>
      </c>
      <c r="B151" s="67" t="inlineStr">
        <is>
          <t>N° pipe</t>
        </is>
      </c>
      <c r="C151" s="67" t="inlineStr">
        <is>
          <t>N° de coulée</t>
        </is>
      </c>
      <c r="D151" s="67" t="inlineStr">
        <is>
          <t>Diamètre</t>
        </is>
      </c>
      <c r="E151" s="67" t="inlineStr">
        <is>
          <t>EP mm</t>
        </is>
      </c>
      <c r="F151" s="67" t="inlineStr">
        <is>
          <t>Long (ml)</t>
        </is>
      </c>
      <c r="G151" s="67" t="inlineStr">
        <is>
          <t>Contrôle visuel</t>
        </is>
      </c>
      <c r="H151" s="50" t="n"/>
      <c r="I151" s="66" t="n"/>
      <c r="J151" s="50" t="n"/>
    </row>
    <row r="152" ht="16.5" customHeight="1">
      <c r="A152" s="62">
        <f>IF(IFERROR(INDEX('Tubes Bardage'!$B$2:$B$501,MATCH($H$148&amp;"|1",'Tubes Bardage'!$I$2:$I$501,0))&amp;"","")="","",TEXT(1,"00"))</f>
        <v/>
      </c>
      <c r="B152" s="62">
        <f>IFERROR(INDEX('Tubes Bardage'!$B$2:$B$501,MATCH($H$148&amp;"|1",'Tubes Bardage'!$I$2:$I$501,0))&amp;"","")</f>
        <v/>
      </c>
      <c r="C152" s="62">
        <f>IFERROR(INDEX('Tubes Bardage'!$C$2:$C$501,MATCH($H$148&amp;"|1",'Tubes Bardage'!$I$2:$I$501,0))&amp;"","")</f>
        <v/>
      </c>
      <c r="D152" s="62">
        <f>IFERROR(INDEX('Tubes Bardage'!$D$2:$D$501,MATCH($H$148&amp;"|1",'Tubes Bardage'!$I$2:$I$501,0))&amp;"","")</f>
        <v/>
      </c>
      <c r="E152" s="62">
        <f>IFERROR(INDEX('Tubes Bardage'!$E$2:$E$501,MATCH($H$148&amp;"|1",'Tubes Bardage'!$I$2:$I$501,0))&amp;"","")</f>
        <v/>
      </c>
      <c r="F152" s="62">
        <f>IFERROR(INDEX('Tubes Bardage'!$F$2:$F$501,MATCH($H$148&amp;"|1",'Tubes Bardage'!$I$2:$I$501,0))&amp;"","")</f>
        <v/>
      </c>
      <c r="G152" s="62">
        <f>IFERROR(INDEX('Tubes Bardage'!$G$2:$G$501,MATCH($H$148&amp;"|1",'Tubes Bardage'!$I$2:$I$501,0))&amp;"","")</f>
        <v/>
      </c>
      <c r="H152" s="50" t="n"/>
      <c r="I152" s="93">
        <f>IF(IFERROR(INDEX('Tubes Bardage'!$H$2:$H$501,MATCH($H$148&amp;"|1",'Tubes Bardage'!$I$2:$I$501,0))&amp;"","")="C","☒","☐")&amp;" C"&amp;"      "&amp;IF(IFERROR(INDEX('Tubes Bardage'!$H$2:$H$501,MATCH($H$148&amp;"|1",'Tubes Bardage'!$I$2:$I$501,0))&amp;"","")="NC","☒","☐")&amp;" NC"</f>
        <v/>
      </c>
      <c r="J152" s="50" t="n"/>
    </row>
    <row r="153" ht="16.5" customHeight="1">
      <c r="A153" s="62">
        <f>IF(IFERROR(INDEX('Tubes Bardage'!$B$2:$B$501,MATCH($H$148&amp;"|2",'Tubes Bardage'!$I$2:$I$501,0))&amp;"","")="","",TEXT(2,"00"))</f>
        <v/>
      </c>
      <c r="B153" s="62">
        <f>IFERROR(INDEX('Tubes Bardage'!$B$2:$B$501,MATCH($H$148&amp;"|2",'Tubes Bardage'!$I$2:$I$501,0))&amp;"","")</f>
        <v/>
      </c>
      <c r="C153" s="62">
        <f>IFERROR(INDEX('Tubes Bardage'!$C$2:$C$501,MATCH($H$148&amp;"|2",'Tubes Bardage'!$I$2:$I$501,0))&amp;"","")</f>
        <v/>
      </c>
      <c r="D153" s="62">
        <f>IFERROR(INDEX('Tubes Bardage'!$D$2:$D$501,MATCH($H$148&amp;"|2",'Tubes Bardage'!$I$2:$I$501,0))&amp;"","")</f>
        <v/>
      </c>
      <c r="E153" s="62">
        <f>IFERROR(INDEX('Tubes Bardage'!$E$2:$E$501,MATCH($H$148&amp;"|2",'Tubes Bardage'!$I$2:$I$501,0))&amp;"","")</f>
        <v/>
      </c>
      <c r="F153" s="62">
        <f>IFERROR(INDEX('Tubes Bardage'!$F$2:$F$501,MATCH($H$148&amp;"|2",'Tubes Bardage'!$I$2:$I$501,0))&amp;"","")</f>
        <v/>
      </c>
      <c r="G153" s="62">
        <f>IFERROR(INDEX('Tubes Bardage'!$G$2:$G$501,MATCH($H$148&amp;"|2",'Tubes Bardage'!$I$2:$I$501,0))&amp;"","")</f>
        <v/>
      </c>
      <c r="H153" s="50" t="n"/>
      <c r="I153" s="93">
        <f>IF(IFERROR(INDEX('Tubes Bardage'!$H$2:$H$501,MATCH($H$148&amp;"|2",'Tubes Bardage'!$I$2:$I$501,0))&amp;"","")="C","☒","☐")&amp;" C"&amp;"      "&amp;IF(IFERROR(INDEX('Tubes Bardage'!$H$2:$H$501,MATCH($H$148&amp;"|2",'Tubes Bardage'!$I$2:$I$501,0))&amp;"","")="NC","☒","☐")&amp;" NC"</f>
        <v/>
      </c>
      <c r="J153" s="50" t="n"/>
    </row>
    <row r="154" ht="16.5" customHeight="1">
      <c r="A154" s="62">
        <f>IF(IFERROR(INDEX('Tubes Bardage'!$B$2:$B$501,MATCH($H$148&amp;"|3",'Tubes Bardage'!$I$2:$I$501,0))&amp;"","")="","",TEXT(3,"00"))</f>
        <v/>
      </c>
      <c r="B154" s="62">
        <f>IFERROR(INDEX('Tubes Bardage'!$B$2:$B$501,MATCH($H$148&amp;"|3",'Tubes Bardage'!$I$2:$I$501,0))&amp;"","")</f>
        <v/>
      </c>
      <c r="C154" s="62">
        <f>IFERROR(INDEX('Tubes Bardage'!$C$2:$C$501,MATCH($H$148&amp;"|3",'Tubes Bardage'!$I$2:$I$501,0))&amp;"","")</f>
        <v/>
      </c>
      <c r="D154" s="62">
        <f>IFERROR(INDEX('Tubes Bardage'!$D$2:$D$501,MATCH($H$148&amp;"|3",'Tubes Bardage'!$I$2:$I$501,0))&amp;"","")</f>
        <v/>
      </c>
      <c r="E154" s="62">
        <f>IFERROR(INDEX('Tubes Bardage'!$E$2:$E$501,MATCH($H$148&amp;"|3",'Tubes Bardage'!$I$2:$I$501,0))&amp;"","")</f>
        <v/>
      </c>
      <c r="F154" s="62">
        <f>IFERROR(INDEX('Tubes Bardage'!$F$2:$F$501,MATCH($H$148&amp;"|3",'Tubes Bardage'!$I$2:$I$501,0))&amp;"","")</f>
        <v/>
      </c>
      <c r="G154" s="62">
        <f>IFERROR(INDEX('Tubes Bardage'!$G$2:$G$501,MATCH($H$148&amp;"|3",'Tubes Bardage'!$I$2:$I$501,0))&amp;"","")</f>
        <v/>
      </c>
      <c r="H154" s="50" t="n"/>
      <c r="I154" s="93">
        <f>IF(IFERROR(INDEX('Tubes Bardage'!$H$2:$H$501,MATCH($H$148&amp;"|3",'Tubes Bardage'!$I$2:$I$501,0))&amp;"","")="C","☒","☐")&amp;" C"&amp;"      "&amp;IF(IFERROR(INDEX('Tubes Bardage'!$H$2:$H$501,MATCH($H$148&amp;"|3",'Tubes Bardage'!$I$2:$I$501,0))&amp;"","")="NC","☒","☐")&amp;" NC"</f>
        <v/>
      </c>
      <c r="J154" s="50" t="n"/>
    </row>
    <row r="155" ht="16.5" customHeight="1">
      <c r="A155" s="62">
        <f>IF(IFERROR(INDEX('Tubes Bardage'!$B$2:$B$501,MATCH($H$148&amp;"|4",'Tubes Bardage'!$I$2:$I$501,0))&amp;"","")="","",TEXT(4,"00"))</f>
        <v/>
      </c>
      <c r="B155" s="62">
        <f>IFERROR(INDEX('Tubes Bardage'!$B$2:$B$501,MATCH($H$148&amp;"|4",'Tubes Bardage'!$I$2:$I$501,0))&amp;"","")</f>
        <v/>
      </c>
      <c r="C155" s="62">
        <f>IFERROR(INDEX('Tubes Bardage'!$C$2:$C$501,MATCH($H$148&amp;"|4",'Tubes Bardage'!$I$2:$I$501,0))&amp;"","")</f>
        <v/>
      </c>
      <c r="D155" s="62">
        <f>IFERROR(INDEX('Tubes Bardage'!$D$2:$D$501,MATCH($H$148&amp;"|4",'Tubes Bardage'!$I$2:$I$501,0))&amp;"","")</f>
        <v/>
      </c>
      <c r="E155" s="62">
        <f>IFERROR(INDEX('Tubes Bardage'!$E$2:$E$501,MATCH($H$148&amp;"|4",'Tubes Bardage'!$I$2:$I$501,0))&amp;"","")</f>
        <v/>
      </c>
      <c r="F155" s="62">
        <f>IFERROR(INDEX('Tubes Bardage'!$F$2:$F$501,MATCH($H$148&amp;"|4",'Tubes Bardage'!$I$2:$I$501,0))&amp;"","")</f>
        <v/>
      </c>
      <c r="G155" s="62">
        <f>IFERROR(INDEX('Tubes Bardage'!$G$2:$G$501,MATCH($H$148&amp;"|4",'Tubes Bardage'!$I$2:$I$501,0))&amp;"","")</f>
        <v/>
      </c>
      <c r="H155" s="50" t="n"/>
      <c r="I155" s="93">
        <f>IF(IFERROR(INDEX('Tubes Bardage'!$H$2:$H$501,MATCH($H$148&amp;"|4",'Tubes Bardage'!$I$2:$I$501,0))&amp;"","")="C","☒","☐")&amp;" C"&amp;"      "&amp;IF(IFERROR(INDEX('Tubes Bardage'!$H$2:$H$501,MATCH($H$148&amp;"|4",'Tubes Bardage'!$I$2:$I$501,0))&amp;"","")="NC","☒","☐")&amp;" NC"</f>
        <v/>
      </c>
      <c r="J155" s="50" t="n"/>
    </row>
    <row r="156" ht="16.5" customHeight="1">
      <c r="A156" s="62">
        <f>IF(IFERROR(INDEX('Tubes Bardage'!$B$2:$B$501,MATCH($H$148&amp;"|5",'Tubes Bardage'!$I$2:$I$501,0))&amp;"","")="","",TEXT(5,"00"))</f>
        <v/>
      </c>
      <c r="B156" s="62">
        <f>IFERROR(INDEX('Tubes Bardage'!$B$2:$B$501,MATCH($H$148&amp;"|5",'Tubes Bardage'!$I$2:$I$501,0))&amp;"","")</f>
        <v/>
      </c>
      <c r="C156" s="62">
        <f>IFERROR(INDEX('Tubes Bardage'!$C$2:$C$501,MATCH($H$148&amp;"|5",'Tubes Bardage'!$I$2:$I$501,0))&amp;"","")</f>
        <v/>
      </c>
      <c r="D156" s="62">
        <f>IFERROR(INDEX('Tubes Bardage'!$D$2:$D$501,MATCH($H$148&amp;"|5",'Tubes Bardage'!$I$2:$I$501,0))&amp;"","")</f>
        <v/>
      </c>
      <c r="E156" s="62">
        <f>IFERROR(INDEX('Tubes Bardage'!$E$2:$E$501,MATCH($H$148&amp;"|5",'Tubes Bardage'!$I$2:$I$501,0))&amp;"","")</f>
        <v/>
      </c>
      <c r="F156" s="62">
        <f>IFERROR(INDEX('Tubes Bardage'!$F$2:$F$501,MATCH($H$148&amp;"|5",'Tubes Bardage'!$I$2:$I$501,0))&amp;"","")</f>
        <v/>
      </c>
      <c r="G156" s="62">
        <f>IFERROR(INDEX('Tubes Bardage'!$G$2:$G$501,MATCH($H$148&amp;"|5",'Tubes Bardage'!$I$2:$I$501,0))&amp;"","")</f>
        <v/>
      </c>
      <c r="H156" s="50" t="n"/>
      <c r="I156" s="93">
        <f>IF(IFERROR(INDEX('Tubes Bardage'!$H$2:$H$501,MATCH($H$148&amp;"|5",'Tubes Bardage'!$I$2:$I$501,0))&amp;"","")="C","☒","☐")&amp;" C"&amp;"      "&amp;IF(IFERROR(INDEX('Tubes Bardage'!$H$2:$H$501,MATCH($H$148&amp;"|5",'Tubes Bardage'!$I$2:$I$501,0))&amp;"","")="NC","☒","☐")&amp;" NC"</f>
        <v/>
      </c>
      <c r="J156" s="50" t="n"/>
    </row>
    <row r="157" ht="16.5" customHeight="1">
      <c r="A157" s="62">
        <f>IF(IFERROR(INDEX('Tubes Bardage'!$B$2:$B$501,MATCH($H$148&amp;"|6",'Tubes Bardage'!$I$2:$I$501,0))&amp;"","")="","",TEXT(6,"00"))</f>
        <v/>
      </c>
      <c r="B157" s="62">
        <f>IFERROR(INDEX('Tubes Bardage'!$B$2:$B$501,MATCH($H$148&amp;"|6",'Tubes Bardage'!$I$2:$I$501,0))&amp;"","")</f>
        <v/>
      </c>
      <c r="C157" s="62">
        <f>IFERROR(INDEX('Tubes Bardage'!$C$2:$C$501,MATCH($H$148&amp;"|6",'Tubes Bardage'!$I$2:$I$501,0))&amp;"","")</f>
        <v/>
      </c>
      <c r="D157" s="62">
        <f>IFERROR(INDEX('Tubes Bardage'!$D$2:$D$501,MATCH($H$148&amp;"|6",'Tubes Bardage'!$I$2:$I$501,0))&amp;"","")</f>
        <v/>
      </c>
      <c r="E157" s="62">
        <f>IFERROR(INDEX('Tubes Bardage'!$E$2:$E$501,MATCH($H$148&amp;"|6",'Tubes Bardage'!$I$2:$I$501,0))&amp;"","")</f>
        <v/>
      </c>
      <c r="F157" s="62">
        <f>IFERROR(INDEX('Tubes Bardage'!$F$2:$F$501,MATCH($H$148&amp;"|6",'Tubes Bardage'!$I$2:$I$501,0))&amp;"","")</f>
        <v/>
      </c>
      <c r="G157" s="62">
        <f>IFERROR(INDEX('Tubes Bardage'!$G$2:$G$501,MATCH($H$148&amp;"|6",'Tubes Bardage'!$I$2:$I$501,0))&amp;"","")</f>
        <v/>
      </c>
      <c r="H157" s="50" t="n"/>
      <c r="I157" s="93">
        <f>IF(IFERROR(INDEX('Tubes Bardage'!$H$2:$H$501,MATCH($H$148&amp;"|6",'Tubes Bardage'!$I$2:$I$501,0))&amp;"","")="C","☒","☐")&amp;" C"&amp;"      "&amp;IF(IFERROR(INDEX('Tubes Bardage'!$H$2:$H$501,MATCH($H$148&amp;"|6",'Tubes Bardage'!$I$2:$I$501,0))&amp;"","")="NC","☒","☐")&amp;" NC"</f>
        <v/>
      </c>
      <c r="J157" s="50" t="n"/>
    </row>
    <row r="158" ht="16.5" customHeight="1">
      <c r="A158" s="62">
        <f>IF(IFERROR(INDEX('Tubes Bardage'!$B$2:$B$501,MATCH($H$148&amp;"|7",'Tubes Bardage'!$I$2:$I$501,0))&amp;"","")="","",TEXT(7,"00"))</f>
        <v/>
      </c>
      <c r="B158" s="62">
        <f>IFERROR(INDEX('Tubes Bardage'!$B$2:$B$501,MATCH($H$148&amp;"|7",'Tubes Bardage'!$I$2:$I$501,0))&amp;"","")</f>
        <v/>
      </c>
      <c r="C158" s="62">
        <f>IFERROR(INDEX('Tubes Bardage'!$C$2:$C$501,MATCH($H$148&amp;"|7",'Tubes Bardage'!$I$2:$I$501,0))&amp;"","")</f>
        <v/>
      </c>
      <c r="D158" s="62">
        <f>IFERROR(INDEX('Tubes Bardage'!$D$2:$D$501,MATCH($H$148&amp;"|7",'Tubes Bardage'!$I$2:$I$501,0))&amp;"","")</f>
        <v/>
      </c>
      <c r="E158" s="62">
        <f>IFERROR(INDEX('Tubes Bardage'!$E$2:$E$501,MATCH($H$148&amp;"|7",'Tubes Bardage'!$I$2:$I$501,0))&amp;"","")</f>
        <v/>
      </c>
      <c r="F158" s="62">
        <f>IFERROR(INDEX('Tubes Bardage'!$F$2:$F$501,MATCH($H$148&amp;"|7",'Tubes Bardage'!$I$2:$I$501,0))&amp;"","")</f>
        <v/>
      </c>
      <c r="G158" s="62">
        <f>IFERROR(INDEX('Tubes Bardage'!$G$2:$G$501,MATCH($H$148&amp;"|7",'Tubes Bardage'!$I$2:$I$501,0))&amp;"","")</f>
        <v/>
      </c>
      <c r="H158" s="50" t="n"/>
      <c r="I158" s="93">
        <f>IF(IFERROR(INDEX('Tubes Bardage'!$H$2:$H$501,MATCH($H$148&amp;"|7",'Tubes Bardage'!$I$2:$I$501,0))&amp;"","")="C","☒","☐")&amp;" C"&amp;"      "&amp;IF(IFERROR(INDEX('Tubes Bardage'!$H$2:$H$501,MATCH($H$148&amp;"|7",'Tubes Bardage'!$I$2:$I$501,0))&amp;"","")="NC","☒","☐")&amp;" NC"</f>
        <v/>
      </c>
      <c r="J158" s="50" t="n"/>
    </row>
    <row r="159" ht="16.5" customHeight="1">
      <c r="A159" s="62">
        <f>IF(IFERROR(INDEX('Tubes Bardage'!$B$2:$B$501,MATCH($H$148&amp;"|8",'Tubes Bardage'!$I$2:$I$501,0))&amp;"","")="","",TEXT(8,"00"))</f>
        <v/>
      </c>
      <c r="B159" s="62">
        <f>IFERROR(INDEX('Tubes Bardage'!$B$2:$B$501,MATCH($H$148&amp;"|8",'Tubes Bardage'!$I$2:$I$501,0))&amp;"","")</f>
        <v/>
      </c>
      <c r="C159" s="62">
        <f>IFERROR(INDEX('Tubes Bardage'!$C$2:$C$501,MATCH($H$148&amp;"|8",'Tubes Bardage'!$I$2:$I$501,0))&amp;"","")</f>
        <v/>
      </c>
      <c r="D159" s="62">
        <f>IFERROR(INDEX('Tubes Bardage'!$D$2:$D$501,MATCH($H$148&amp;"|8",'Tubes Bardage'!$I$2:$I$501,0))&amp;"","")</f>
        <v/>
      </c>
      <c r="E159" s="62">
        <f>IFERROR(INDEX('Tubes Bardage'!$E$2:$E$501,MATCH($H$148&amp;"|8",'Tubes Bardage'!$I$2:$I$501,0))&amp;"","")</f>
        <v/>
      </c>
      <c r="F159" s="62">
        <f>IFERROR(INDEX('Tubes Bardage'!$F$2:$F$501,MATCH($H$148&amp;"|8",'Tubes Bardage'!$I$2:$I$501,0))&amp;"","")</f>
        <v/>
      </c>
      <c r="G159" s="62">
        <f>IFERROR(INDEX('Tubes Bardage'!$G$2:$G$501,MATCH($H$148&amp;"|8",'Tubes Bardage'!$I$2:$I$501,0))&amp;"","")</f>
        <v/>
      </c>
      <c r="H159" s="50" t="n"/>
      <c r="I159" s="93">
        <f>IF(IFERROR(INDEX('Tubes Bardage'!$H$2:$H$501,MATCH($H$148&amp;"|8",'Tubes Bardage'!$I$2:$I$501,0))&amp;"","")="C","☒","☐")&amp;" C"&amp;"      "&amp;IF(IFERROR(INDEX('Tubes Bardage'!$H$2:$H$501,MATCH($H$148&amp;"|8",'Tubes Bardage'!$I$2:$I$501,0))&amp;"","")="NC","☒","☐")&amp;" NC"</f>
        <v/>
      </c>
      <c r="J159" s="50" t="n"/>
    </row>
    <row r="160" ht="16.5" customHeight="1">
      <c r="A160" s="62">
        <f>IF(IFERROR(INDEX('Tubes Bardage'!$B$2:$B$501,MATCH($H$148&amp;"|9",'Tubes Bardage'!$I$2:$I$501,0))&amp;"","")="","",TEXT(9,"00"))</f>
        <v/>
      </c>
      <c r="B160" s="62">
        <f>IFERROR(INDEX('Tubes Bardage'!$B$2:$B$501,MATCH($H$148&amp;"|9",'Tubes Bardage'!$I$2:$I$501,0))&amp;"","")</f>
        <v/>
      </c>
      <c r="C160" s="62">
        <f>IFERROR(INDEX('Tubes Bardage'!$C$2:$C$501,MATCH($H$148&amp;"|9",'Tubes Bardage'!$I$2:$I$501,0))&amp;"","")</f>
        <v/>
      </c>
      <c r="D160" s="62">
        <f>IFERROR(INDEX('Tubes Bardage'!$D$2:$D$501,MATCH($H$148&amp;"|9",'Tubes Bardage'!$I$2:$I$501,0))&amp;"","")</f>
        <v/>
      </c>
      <c r="E160" s="62">
        <f>IFERROR(INDEX('Tubes Bardage'!$E$2:$E$501,MATCH($H$148&amp;"|9",'Tubes Bardage'!$I$2:$I$501,0))&amp;"","")</f>
        <v/>
      </c>
      <c r="F160" s="62">
        <f>IFERROR(INDEX('Tubes Bardage'!$F$2:$F$501,MATCH($H$148&amp;"|9",'Tubes Bardage'!$I$2:$I$501,0))&amp;"","")</f>
        <v/>
      </c>
      <c r="G160" s="62">
        <f>IFERROR(INDEX('Tubes Bardage'!$G$2:$G$501,MATCH($H$148&amp;"|9",'Tubes Bardage'!$I$2:$I$501,0))&amp;"","")</f>
        <v/>
      </c>
      <c r="H160" s="50" t="n"/>
      <c r="I160" s="93">
        <f>IF(IFERROR(INDEX('Tubes Bardage'!$H$2:$H$501,MATCH($H$148&amp;"|9",'Tubes Bardage'!$I$2:$I$501,0))&amp;"","")="C","☒","☐")&amp;" C"&amp;"      "&amp;IF(IFERROR(INDEX('Tubes Bardage'!$H$2:$H$501,MATCH($H$148&amp;"|9",'Tubes Bardage'!$I$2:$I$501,0))&amp;"","")="NC","☒","☐")&amp;" NC"</f>
        <v/>
      </c>
      <c r="J160" s="50" t="n"/>
    </row>
    <row r="161" ht="16.5" customHeight="1">
      <c r="A161" s="62">
        <f>IF(IFERROR(INDEX('Tubes Bardage'!$B$2:$B$501,MATCH($H$148&amp;"|10",'Tubes Bardage'!$I$2:$I$501,0))&amp;"","")="","",TEXT(10,"00"))</f>
        <v/>
      </c>
      <c r="B161" s="62">
        <f>IFERROR(INDEX('Tubes Bardage'!$B$2:$B$501,MATCH($H$148&amp;"|10",'Tubes Bardage'!$I$2:$I$501,0))&amp;"","")</f>
        <v/>
      </c>
      <c r="C161" s="62">
        <f>IFERROR(INDEX('Tubes Bardage'!$C$2:$C$501,MATCH($H$148&amp;"|10",'Tubes Bardage'!$I$2:$I$501,0))&amp;"","")</f>
        <v/>
      </c>
      <c r="D161" s="62">
        <f>IFERROR(INDEX('Tubes Bardage'!$D$2:$D$501,MATCH($H$148&amp;"|10",'Tubes Bardage'!$I$2:$I$501,0))&amp;"","")</f>
        <v/>
      </c>
      <c r="E161" s="62">
        <f>IFERROR(INDEX('Tubes Bardage'!$E$2:$E$501,MATCH($H$148&amp;"|10",'Tubes Bardage'!$I$2:$I$501,0))&amp;"","")</f>
        <v/>
      </c>
      <c r="F161" s="62">
        <f>IFERROR(INDEX('Tubes Bardage'!$F$2:$F$501,MATCH($H$148&amp;"|10",'Tubes Bardage'!$I$2:$I$501,0))&amp;"","")</f>
        <v/>
      </c>
      <c r="G161" s="62">
        <f>IFERROR(INDEX('Tubes Bardage'!$G$2:$G$501,MATCH($H$148&amp;"|10",'Tubes Bardage'!$I$2:$I$501,0))&amp;"","")</f>
        <v/>
      </c>
      <c r="H161" s="50" t="n"/>
      <c r="I161" s="93">
        <f>IF(IFERROR(INDEX('Tubes Bardage'!$H$2:$H$501,MATCH($H$148&amp;"|10",'Tubes Bardage'!$I$2:$I$501,0))&amp;"","")="C","☒","☐")&amp;" C"&amp;"      "&amp;IF(IFERROR(INDEX('Tubes Bardage'!$H$2:$H$501,MATCH($H$148&amp;"|10",'Tubes Bardage'!$I$2:$I$501,0))&amp;"","")="NC","☒","☐")&amp;" NC"</f>
        <v/>
      </c>
      <c r="J161" s="50" t="n"/>
    </row>
    <row r="162" ht="16.5" customHeight="1">
      <c r="A162" s="62">
        <f>IF(IFERROR(INDEX('Tubes Bardage'!$B$2:$B$501,MATCH($H$148&amp;"|11",'Tubes Bardage'!$I$2:$I$501,0))&amp;"","")="","",TEXT(11,"00"))</f>
        <v/>
      </c>
      <c r="B162" s="62">
        <f>IFERROR(INDEX('Tubes Bardage'!$B$2:$B$501,MATCH($H$148&amp;"|11",'Tubes Bardage'!$I$2:$I$501,0))&amp;"","")</f>
        <v/>
      </c>
      <c r="C162" s="62">
        <f>IFERROR(INDEX('Tubes Bardage'!$C$2:$C$501,MATCH($H$148&amp;"|11",'Tubes Bardage'!$I$2:$I$501,0))&amp;"","")</f>
        <v/>
      </c>
      <c r="D162" s="62">
        <f>IFERROR(INDEX('Tubes Bardage'!$D$2:$D$501,MATCH($H$148&amp;"|11",'Tubes Bardage'!$I$2:$I$501,0))&amp;"","")</f>
        <v/>
      </c>
      <c r="E162" s="62">
        <f>IFERROR(INDEX('Tubes Bardage'!$E$2:$E$501,MATCH($H$148&amp;"|11",'Tubes Bardage'!$I$2:$I$501,0))&amp;"","")</f>
        <v/>
      </c>
      <c r="F162" s="62">
        <f>IFERROR(INDEX('Tubes Bardage'!$F$2:$F$501,MATCH($H$148&amp;"|11",'Tubes Bardage'!$I$2:$I$501,0))&amp;"","")</f>
        <v/>
      </c>
      <c r="G162" s="62">
        <f>IFERROR(INDEX('Tubes Bardage'!$G$2:$G$501,MATCH($H$148&amp;"|11",'Tubes Bardage'!$I$2:$I$501,0))&amp;"","")</f>
        <v/>
      </c>
      <c r="H162" s="50" t="n"/>
      <c r="I162" s="93">
        <f>IF(IFERROR(INDEX('Tubes Bardage'!$H$2:$H$501,MATCH($H$148&amp;"|11",'Tubes Bardage'!$I$2:$I$501,0))&amp;"","")="C","☒","☐")&amp;" C"&amp;"      "&amp;IF(IFERROR(INDEX('Tubes Bardage'!$H$2:$H$501,MATCH($H$148&amp;"|11",'Tubes Bardage'!$I$2:$I$501,0))&amp;"","")="NC","☒","☐")&amp;" NC"</f>
        <v/>
      </c>
      <c r="J162" s="50" t="n"/>
    </row>
    <row r="163" ht="16.5" customHeight="1">
      <c r="A163" s="62">
        <f>IF(IFERROR(INDEX('Tubes Bardage'!$B$2:$B$501,MATCH($H$148&amp;"|12",'Tubes Bardage'!$I$2:$I$501,0))&amp;"","")="","",TEXT(12,"00"))</f>
        <v/>
      </c>
      <c r="B163" s="62">
        <f>IFERROR(INDEX('Tubes Bardage'!$B$2:$B$501,MATCH($H$148&amp;"|12",'Tubes Bardage'!$I$2:$I$501,0))&amp;"","")</f>
        <v/>
      </c>
      <c r="C163" s="62">
        <f>IFERROR(INDEX('Tubes Bardage'!$C$2:$C$501,MATCH($H$148&amp;"|12",'Tubes Bardage'!$I$2:$I$501,0))&amp;"","")</f>
        <v/>
      </c>
      <c r="D163" s="62">
        <f>IFERROR(INDEX('Tubes Bardage'!$D$2:$D$501,MATCH($H$148&amp;"|12",'Tubes Bardage'!$I$2:$I$501,0))&amp;"","")</f>
        <v/>
      </c>
      <c r="E163" s="62">
        <f>IFERROR(INDEX('Tubes Bardage'!$E$2:$E$501,MATCH($H$148&amp;"|12",'Tubes Bardage'!$I$2:$I$501,0))&amp;"","")</f>
        <v/>
      </c>
      <c r="F163" s="62">
        <f>IFERROR(INDEX('Tubes Bardage'!$F$2:$F$501,MATCH($H$148&amp;"|12",'Tubes Bardage'!$I$2:$I$501,0))&amp;"","")</f>
        <v/>
      </c>
      <c r="G163" s="62">
        <f>IFERROR(INDEX('Tubes Bardage'!$G$2:$G$501,MATCH($H$148&amp;"|12",'Tubes Bardage'!$I$2:$I$501,0))&amp;"","")</f>
        <v/>
      </c>
      <c r="H163" s="50" t="n"/>
      <c r="I163" s="93">
        <f>IF(IFERROR(INDEX('Tubes Bardage'!$H$2:$H$501,MATCH($H$148&amp;"|12",'Tubes Bardage'!$I$2:$I$501,0))&amp;"","")="C","☒","☐")&amp;" C"&amp;"      "&amp;IF(IFERROR(INDEX('Tubes Bardage'!$H$2:$H$501,MATCH($H$148&amp;"|12",'Tubes Bardage'!$I$2:$I$501,0))&amp;"","")="NC","☒","☐")&amp;" NC"</f>
        <v/>
      </c>
      <c r="J163" s="50" t="n"/>
    </row>
    <row r="164" ht="16.5" customHeight="1">
      <c r="A164" s="62">
        <f>IF(IFERROR(INDEX('Tubes Bardage'!$B$2:$B$501,MATCH($H$148&amp;"|13",'Tubes Bardage'!$I$2:$I$501,0))&amp;"","")="","",TEXT(13,"00"))</f>
        <v/>
      </c>
      <c r="B164" s="62">
        <f>IFERROR(INDEX('Tubes Bardage'!$B$2:$B$501,MATCH($H$148&amp;"|13",'Tubes Bardage'!$I$2:$I$501,0))&amp;"","")</f>
        <v/>
      </c>
      <c r="C164" s="62">
        <f>IFERROR(INDEX('Tubes Bardage'!$C$2:$C$501,MATCH($H$148&amp;"|13",'Tubes Bardage'!$I$2:$I$501,0))&amp;"","")</f>
        <v/>
      </c>
      <c r="D164" s="62">
        <f>IFERROR(INDEX('Tubes Bardage'!$D$2:$D$501,MATCH($H$148&amp;"|13",'Tubes Bardage'!$I$2:$I$501,0))&amp;"","")</f>
        <v/>
      </c>
      <c r="E164" s="62">
        <f>IFERROR(INDEX('Tubes Bardage'!$E$2:$E$501,MATCH($H$148&amp;"|13",'Tubes Bardage'!$I$2:$I$501,0))&amp;"","")</f>
        <v/>
      </c>
      <c r="F164" s="62">
        <f>IFERROR(INDEX('Tubes Bardage'!$F$2:$F$501,MATCH($H$148&amp;"|13",'Tubes Bardage'!$I$2:$I$501,0))&amp;"","")</f>
        <v/>
      </c>
      <c r="G164" s="62">
        <f>IFERROR(INDEX('Tubes Bardage'!$G$2:$G$501,MATCH($H$148&amp;"|13",'Tubes Bardage'!$I$2:$I$501,0))&amp;"","")</f>
        <v/>
      </c>
      <c r="H164" s="50" t="n"/>
      <c r="I164" s="93">
        <f>IF(IFERROR(INDEX('Tubes Bardage'!$H$2:$H$501,MATCH($H$148&amp;"|13",'Tubes Bardage'!$I$2:$I$501,0))&amp;"","")="C","☒","☐")&amp;" C"&amp;"      "&amp;IF(IFERROR(INDEX('Tubes Bardage'!$H$2:$H$501,MATCH($H$148&amp;"|13",'Tubes Bardage'!$I$2:$I$501,0))&amp;"","")="NC","☒","☐")&amp;" NC"</f>
        <v/>
      </c>
      <c r="J164" s="50" t="n"/>
    </row>
    <row r="165" ht="16.5" customHeight="1">
      <c r="A165" s="62">
        <f>IF(IFERROR(INDEX('Tubes Bardage'!$B$2:$B$501,MATCH($H$148&amp;"|14",'Tubes Bardage'!$I$2:$I$501,0))&amp;"","")="","",TEXT(14,"00"))</f>
        <v/>
      </c>
      <c r="B165" s="62">
        <f>IFERROR(INDEX('Tubes Bardage'!$B$2:$B$501,MATCH($H$148&amp;"|14",'Tubes Bardage'!$I$2:$I$501,0))&amp;"","")</f>
        <v/>
      </c>
      <c r="C165" s="62">
        <f>IFERROR(INDEX('Tubes Bardage'!$C$2:$C$501,MATCH($H$148&amp;"|14",'Tubes Bardage'!$I$2:$I$501,0))&amp;"","")</f>
        <v/>
      </c>
      <c r="D165" s="62">
        <f>IFERROR(INDEX('Tubes Bardage'!$D$2:$D$501,MATCH($H$148&amp;"|14",'Tubes Bardage'!$I$2:$I$501,0))&amp;"","")</f>
        <v/>
      </c>
      <c r="E165" s="62">
        <f>IFERROR(INDEX('Tubes Bardage'!$E$2:$E$501,MATCH($H$148&amp;"|14",'Tubes Bardage'!$I$2:$I$501,0))&amp;"","")</f>
        <v/>
      </c>
      <c r="F165" s="62">
        <f>IFERROR(INDEX('Tubes Bardage'!$F$2:$F$501,MATCH($H$148&amp;"|14",'Tubes Bardage'!$I$2:$I$501,0))&amp;"","")</f>
        <v/>
      </c>
      <c r="G165" s="62">
        <f>IFERROR(INDEX('Tubes Bardage'!$G$2:$G$501,MATCH($H$148&amp;"|14",'Tubes Bardage'!$I$2:$I$501,0))&amp;"","")</f>
        <v/>
      </c>
      <c r="H165" s="50" t="n"/>
      <c r="I165" s="93">
        <f>IF(IFERROR(INDEX('Tubes Bardage'!$H$2:$H$501,MATCH($H$148&amp;"|14",'Tubes Bardage'!$I$2:$I$501,0))&amp;"","")="C","☒","☐")&amp;" C"&amp;"      "&amp;IF(IFERROR(INDEX('Tubes Bardage'!$H$2:$H$501,MATCH($H$148&amp;"|14",'Tubes Bardage'!$I$2:$I$501,0))&amp;"","")="NC","☒","☐")&amp;" NC"</f>
        <v/>
      </c>
      <c r="J165" s="50" t="n"/>
    </row>
    <row r="166" ht="16.5" customHeight="1">
      <c r="A166" s="62">
        <f>IF(IFERROR(INDEX('Tubes Bardage'!$B$2:$B$501,MATCH($H$148&amp;"|15",'Tubes Bardage'!$I$2:$I$501,0))&amp;"","")="","",TEXT(15,"00"))</f>
        <v/>
      </c>
      <c r="B166" s="62">
        <f>IFERROR(INDEX('Tubes Bardage'!$B$2:$B$501,MATCH($H$148&amp;"|15",'Tubes Bardage'!$I$2:$I$501,0))&amp;"","")</f>
        <v/>
      </c>
      <c r="C166" s="62">
        <f>IFERROR(INDEX('Tubes Bardage'!$C$2:$C$501,MATCH($H$148&amp;"|15",'Tubes Bardage'!$I$2:$I$501,0))&amp;"","")</f>
        <v/>
      </c>
      <c r="D166" s="62">
        <f>IFERROR(INDEX('Tubes Bardage'!$D$2:$D$501,MATCH($H$148&amp;"|15",'Tubes Bardage'!$I$2:$I$501,0))&amp;"","")</f>
        <v/>
      </c>
      <c r="E166" s="62">
        <f>IFERROR(INDEX('Tubes Bardage'!$E$2:$E$501,MATCH($H$148&amp;"|15",'Tubes Bardage'!$I$2:$I$501,0))&amp;"","")</f>
        <v/>
      </c>
      <c r="F166" s="62">
        <f>IFERROR(INDEX('Tubes Bardage'!$F$2:$F$501,MATCH($H$148&amp;"|15",'Tubes Bardage'!$I$2:$I$501,0))&amp;"","")</f>
        <v/>
      </c>
      <c r="G166" s="62">
        <f>IFERROR(INDEX('Tubes Bardage'!$G$2:$G$501,MATCH($H$148&amp;"|15",'Tubes Bardage'!$I$2:$I$501,0))&amp;"","")</f>
        <v/>
      </c>
      <c r="H166" s="50" t="n"/>
      <c r="I166" s="93">
        <f>IF(IFERROR(INDEX('Tubes Bardage'!$H$2:$H$501,MATCH($H$148&amp;"|15",'Tubes Bardage'!$I$2:$I$501,0))&amp;"","")="C","☒","☐")&amp;" C"&amp;"      "&amp;IF(IFERROR(INDEX('Tubes Bardage'!$H$2:$H$501,MATCH($H$148&amp;"|15",'Tubes Bardage'!$I$2:$I$501,0))&amp;"","")="NC","☒","☐")&amp;" NC"</f>
        <v/>
      </c>
      <c r="J166" s="50" t="n"/>
    </row>
    <row r="167" ht="16.5" customHeight="1">
      <c r="A167" s="62">
        <f>IF(IFERROR(INDEX('Tubes Bardage'!$B$2:$B$501,MATCH($H$148&amp;"|16",'Tubes Bardage'!$I$2:$I$501,0))&amp;"","")="","",TEXT(16,"00"))</f>
        <v/>
      </c>
      <c r="B167" s="62">
        <f>IFERROR(INDEX('Tubes Bardage'!$B$2:$B$501,MATCH($H$148&amp;"|16",'Tubes Bardage'!$I$2:$I$501,0))&amp;"","")</f>
        <v/>
      </c>
      <c r="C167" s="62">
        <f>IFERROR(INDEX('Tubes Bardage'!$C$2:$C$501,MATCH($H$148&amp;"|16",'Tubes Bardage'!$I$2:$I$501,0))&amp;"","")</f>
        <v/>
      </c>
      <c r="D167" s="62">
        <f>IFERROR(INDEX('Tubes Bardage'!$D$2:$D$501,MATCH($H$148&amp;"|16",'Tubes Bardage'!$I$2:$I$501,0))&amp;"","")</f>
        <v/>
      </c>
      <c r="E167" s="62">
        <f>IFERROR(INDEX('Tubes Bardage'!$E$2:$E$501,MATCH($H$148&amp;"|16",'Tubes Bardage'!$I$2:$I$501,0))&amp;"","")</f>
        <v/>
      </c>
      <c r="F167" s="62">
        <f>IFERROR(INDEX('Tubes Bardage'!$F$2:$F$501,MATCH($H$148&amp;"|16",'Tubes Bardage'!$I$2:$I$501,0))&amp;"","")</f>
        <v/>
      </c>
      <c r="G167" s="62">
        <f>IFERROR(INDEX('Tubes Bardage'!$G$2:$G$501,MATCH($H$148&amp;"|16",'Tubes Bardage'!$I$2:$I$501,0))&amp;"","")</f>
        <v/>
      </c>
      <c r="H167" s="50" t="n"/>
      <c r="I167" s="93">
        <f>IF(IFERROR(INDEX('Tubes Bardage'!$H$2:$H$501,MATCH($H$148&amp;"|16",'Tubes Bardage'!$I$2:$I$501,0))&amp;"","")="C","☒","☐")&amp;" C"&amp;"      "&amp;IF(IFERROR(INDEX('Tubes Bardage'!$H$2:$H$501,MATCH($H$148&amp;"|16",'Tubes Bardage'!$I$2:$I$501,0))&amp;"","")="NC","☒","☐")&amp;" NC"</f>
        <v/>
      </c>
      <c r="J167" s="50" t="n"/>
    </row>
    <row r="168" ht="16.5" customHeight="1">
      <c r="A168" s="62">
        <f>IF(IFERROR(INDEX('Tubes Bardage'!$B$2:$B$501,MATCH($H$148&amp;"|17",'Tubes Bardage'!$I$2:$I$501,0))&amp;"","")="","",TEXT(17,"00"))</f>
        <v/>
      </c>
      <c r="B168" s="62">
        <f>IFERROR(INDEX('Tubes Bardage'!$B$2:$B$501,MATCH($H$148&amp;"|17",'Tubes Bardage'!$I$2:$I$501,0))&amp;"","")</f>
        <v/>
      </c>
      <c r="C168" s="62">
        <f>IFERROR(INDEX('Tubes Bardage'!$C$2:$C$501,MATCH($H$148&amp;"|17",'Tubes Bardage'!$I$2:$I$501,0))&amp;"","")</f>
        <v/>
      </c>
      <c r="D168" s="62">
        <f>IFERROR(INDEX('Tubes Bardage'!$D$2:$D$501,MATCH($H$148&amp;"|17",'Tubes Bardage'!$I$2:$I$501,0))&amp;"","")</f>
        <v/>
      </c>
      <c r="E168" s="62">
        <f>IFERROR(INDEX('Tubes Bardage'!$E$2:$E$501,MATCH($H$148&amp;"|17",'Tubes Bardage'!$I$2:$I$501,0))&amp;"","")</f>
        <v/>
      </c>
      <c r="F168" s="62">
        <f>IFERROR(INDEX('Tubes Bardage'!$F$2:$F$501,MATCH($H$148&amp;"|17",'Tubes Bardage'!$I$2:$I$501,0))&amp;"","")</f>
        <v/>
      </c>
      <c r="G168" s="62">
        <f>IFERROR(INDEX('Tubes Bardage'!$G$2:$G$501,MATCH($H$148&amp;"|17",'Tubes Bardage'!$I$2:$I$501,0))&amp;"","")</f>
        <v/>
      </c>
      <c r="H168" s="50" t="n"/>
      <c r="I168" s="93">
        <f>IF(IFERROR(INDEX('Tubes Bardage'!$H$2:$H$501,MATCH($H$148&amp;"|17",'Tubes Bardage'!$I$2:$I$501,0))&amp;"","")="C","☒","☐")&amp;" C"&amp;"      "&amp;IF(IFERROR(INDEX('Tubes Bardage'!$H$2:$H$501,MATCH($H$148&amp;"|17",'Tubes Bardage'!$I$2:$I$501,0))&amp;"","")="NC","☒","☐")&amp;" NC"</f>
        <v/>
      </c>
      <c r="J168" s="50" t="n"/>
    </row>
    <row r="169" ht="222.4" customHeight="1">
      <c r="A169" s="65">
        <f>"Remarques : "&amp;IFERROR(INDEX(Registre!$O$2:$O$1999,IF($L$142=0,-1,$L$142))&amp;"","")</f>
        <v/>
      </c>
      <c r="B169" s="52" t="n"/>
      <c r="C169" s="52" t="n"/>
      <c r="D169" s="52" t="n"/>
      <c r="E169" s="52" t="n"/>
      <c r="F169" s="52" t="n"/>
      <c r="G169" s="52" t="n"/>
      <c r="H169" s="52" t="n"/>
      <c r="I169" s="52" t="n"/>
      <c r="J169" s="50" t="n"/>
    </row>
    <row r="170" ht="30" customHeight="1">
      <c r="A170" s="64" t="inlineStr">
        <is>
          <t>Conclusion de l’inspection</t>
        </is>
      </c>
      <c r="B170" s="50" t="n"/>
      <c r="C170" s="59">
        <f>IF(IFERROR(INDEX(Registre!$N$2:$N$1999,IF($L$142=0,-1,$L$142))&amp;"","")="Non applicable","☒","☐")&amp;"  Non applicable"</f>
        <v/>
      </c>
      <c r="D170" s="52" t="n"/>
      <c r="E170" s="52" t="n"/>
      <c r="F170" s="50" t="n"/>
      <c r="G170" s="59">
        <f>IF(IFERROR(INDEX(Registre!$N$2:$N$1999,IF($L$142=0,-1,$L$142))&amp;"","")="Accepté","☒","☐")&amp;"  Accepté"</f>
        <v/>
      </c>
      <c r="H170" s="50" t="n"/>
      <c r="I170" s="59">
        <f>IF(IFERROR(INDEX(Registre!$N$2:$N$1999,IF($L$142=0,-1,$L$142))&amp;"","")="Rejeté","☒","☐")&amp;"  Rejeté"</f>
        <v/>
      </c>
      <c r="J170" s="50" t="n"/>
    </row>
    <row r="171" ht="30" customHeight="1">
      <c r="A171" s="64" t="inlineStr">
        <is>
          <t>APPROBATION</t>
        </is>
      </c>
      <c r="B171" s="56" t="n"/>
      <c r="C171" s="66" t="inlineStr">
        <is>
          <t>C3</t>
        </is>
      </c>
      <c r="D171" s="52" t="n"/>
      <c r="E171" s="52" t="n"/>
      <c r="F171" s="50" t="n"/>
      <c r="G171" s="66" t="inlineStr">
        <is>
          <t>C1</t>
        </is>
      </c>
      <c r="H171" s="56" t="n"/>
      <c r="I171" s="66" t="inlineStr">
        <is>
          <t>CA</t>
        </is>
      </c>
      <c r="J171" s="56" t="n"/>
    </row>
    <row r="172" ht="30" customHeight="1">
      <c r="A172" s="57" t="n"/>
      <c r="B172" s="58" t="n"/>
      <c r="C172" s="66" t="inlineStr">
        <is>
          <t>CST</t>
        </is>
      </c>
      <c r="D172" s="50" t="n"/>
      <c r="E172" s="66" t="inlineStr">
        <is>
          <t>QCI</t>
        </is>
      </c>
      <c r="F172" s="50" t="n"/>
      <c r="G172" s="57" t="n"/>
      <c r="H172" s="58" t="n"/>
      <c r="I172" s="57" t="n"/>
      <c r="J172" s="58" t="n"/>
    </row>
    <row r="173" ht="30" customHeight="1">
      <c r="A173" s="63" t="inlineStr">
        <is>
          <t>Nom</t>
        </is>
      </c>
      <c r="B173" s="50" t="n"/>
      <c r="C173" s="55" t="n"/>
      <c r="D173" s="50" t="n"/>
      <c r="E173" s="55" t="n"/>
      <c r="F173" s="50" t="n"/>
      <c r="G173" s="55" t="n"/>
      <c r="H173" s="50" t="n"/>
      <c r="I173" s="55" t="n"/>
      <c r="J173" s="50" t="n"/>
    </row>
    <row r="174" ht="30" customHeight="1">
      <c r="A174" s="63" t="inlineStr">
        <is>
          <t>Signature</t>
        </is>
      </c>
      <c r="B174" s="50" t="n"/>
      <c r="C174" s="55" t="n"/>
      <c r="D174" s="50" t="n"/>
      <c r="E174" s="55" t="n"/>
      <c r="F174" s="50" t="n"/>
      <c r="G174" s="55" t="n"/>
      <c r="H174" s="50" t="n"/>
      <c r="I174" s="55" t="n"/>
      <c r="J174" s="50" t="n"/>
    </row>
    <row r="175" ht="30" customHeight="1">
      <c r="A175" s="63" t="inlineStr">
        <is>
          <t>Date</t>
        </is>
      </c>
      <c r="B175" s="50" t="n"/>
      <c r="C175" s="55" t="n"/>
      <c r="D175" s="50" t="n"/>
      <c r="E175" s="55" t="n"/>
      <c r="F175" s="50" t="n"/>
      <c r="G175" s="55" t="n"/>
      <c r="H175" s="50" t="n"/>
      <c r="I175" s="55" t="n"/>
      <c r="J175" s="50" t="n"/>
    </row>
    <row r="176" ht="21.75" customHeight="1">
      <c r="A176" s="49" t="n"/>
      <c r="B176" s="56" t="n"/>
      <c r="C176" s="67">
        <f>Paramètres!$C$5</f>
        <v/>
      </c>
      <c r="D176" s="101" t="n"/>
      <c r="E176" s="101" t="n"/>
      <c r="F176" s="101" t="n"/>
      <c r="G176" s="101" t="n"/>
      <c r="H176" s="56" t="n"/>
      <c r="I176" s="55">
        <f>Paramètres!$D$5</f>
        <v/>
      </c>
      <c r="J176" s="50" t="n"/>
      <c r="L176" s="29" t="inlineStr">
        <is>
          <t>Calcul (ne pas modifier) – ligne registre :</t>
        </is>
      </c>
    </row>
    <row r="177" ht="21.75" customHeight="1">
      <c r="A177" s="60" t="n"/>
      <c r="B177" s="61" t="n"/>
      <c r="C177" s="60" t="n"/>
      <c r="H177" s="61" t="n"/>
      <c r="I177" s="55">
        <f>"Date: "&amp;Paramètres!$E$5</f>
        <v/>
      </c>
      <c r="J177" s="50" t="n"/>
      <c r="L177" s="30">
        <f>IFERROR(MATCH($H$183,Registre!$B$2:$B$1999,0),0)</f>
        <v/>
      </c>
    </row>
    <row r="178" ht="21.75" customHeight="1">
      <c r="A178" s="57" t="n"/>
      <c r="B178" s="58" t="n"/>
      <c r="C178" s="57" t="n"/>
      <c r="D178" s="102" t="n"/>
      <c r="E178" s="102" t="n"/>
      <c r="F178" s="102" t="n"/>
      <c r="G178" s="102" t="n"/>
      <c r="H178" s="58" t="n"/>
      <c r="I178" s="55" t="inlineStr">
        <is>
          <t>Page 1/1</t>
        </is>
      </c>
      <c r="J178" s="50" t="n"/>
    </row>
    <row r="179" ht="27.95" customHeight="1">
      <c r="A179" s="67" t="inlineStr">
        <is>
          <t>Procès-Verbal de transport et bardage Pipe</t>
        </is>
      </c>
      <c r="B179" s="52" t="n"/>
      <c r="C179" s="52" t="n"/>
      <c r="D179" s="52" t="n"/>
      <c r="E179" s="52" t="n"/>
      <c r="F179" s="52" t="n"/>
      <c r="G179" s="52" t="n"/>
      <c r="H179" s="52" t="n"/>
      <c r="I179" s="52" t="n"/>
      <c r="J179" s="50" t="n"/>
      <c r="L179" s="32">
        <f>IF($H$183="","",IF($L$177=0,"⚠ RFI absent du Registre",IF(INDEX(Registre!$A$2:$A$1999,IF($L$177=0,-1,$L$177))&lt;&gt;"Transport et bardage","⚠ Ce RFI est de type : "&amp;INDEX(Registre!$A$2:$A$1999,IF($L$177=0,-1,$L$177)),"")))</f>
        <v/>
      </c>
    </row>
    <row r="180" ht="27" customHeight="1">
      <c r="A180" s="90" t="inlineStr">
        <is>
          <t>Ouvrages</t>
        </is>
      </c>
      <c r="B180" s="50" t="n"/>
      <c r="C180" s="80">
        <f>IFERROR(INDEX(Registre!$E$2:$E$1999,IF($L$177=0,-1,$L$177))&amp;"","")</f>
        <v/>
      </c>
      <c r="D180" s="52" t="n"/>
      <c r="E180" s="52" t="n"/>
      <c r="F180" s="52" t="n"/>
      <c r="G180" s="52" t="n"/>
      <c r="H180" s="52" t="n"/>
      <c r="I180" s="52" t="n"/>
      <c r="J180" s="50" t="n"/>
    </row>
    <row r="181" ht="27" customHeight="1">
      <c r="A181" s="90" t="inlineStr">
        <is>
          <t>Plan nº</t>
        </is>
      </c>
      <c r="B181" s="50" t="n"/>
      <c r="C181" s="90">
        <f>IFERROR(INDEX(Registre!$F$2:$F$1999,IF($L$177=0,-1,$L$177))&amp;"","")</f>
        <v/>
      </c>
      <c r="D181" s="52" t="n"/>
      <c r="E181" s="52" t="n"/>
      <c r="F181" s="52" t="n"/>
      <c r="G181" s="52" t="n"/>
      <c r="H181" s="52" t="n"/>
      <c r="I181" s="52" t="n"/>
      <c r="J181" s="50" t="n"/>
      <c r="L181" s="31" t="inlineStr">
        <is>
          <t>◀ Choisissez le RFI dans la case « RFI nº » (liste déroulante)</t>
        </is>
      </c>
    </row>
    <row r="182" ht="27" customHeight="1">
      <c r="A182" s="90" t="inlineStr">
        <is>
          <t>Désignation</t>
        </is>
      </c>
      <c r="B182" s="50" t="n"/>
      <c r="C182" s="90">
        <f>IFERROR(INDEX(Registre!$G$2:$G$1999,IF($L$177=0,-1,$L$177))&amp;"","")</f>
        <v/>
      </c>
      <c r="D182" s="52" t="n"/>
      <c r="E182" s="52" t="n"/>
      <c r="F182" s="52" t="n"/>
      <c r="G182" s="52" t="n"/>
      <c r="H182" s="52" t="n"/>
      <c r="I182" s="52" t="n"/>
      <c r="J182" s="50" t="n"/>
    </row>
    <row r="183" ht="27" customHeight="1">
      <c r="A183" s="90" t="inlineStr">
        <is>
          <t>Rapport nº</t>
        </is>
      </c>
      <c r="B183" s="50" t="n"/>
      <c r="C183" s="90">
        <f>IFERROR(IF(INDEX(Registre!$C$2:$C$1999,IF($L$177=0,-1,$L$177))&amp;""&lt;&gt;"",INDEX(Registre!$C$2:$C$1999,IF($L$177=0,-1,$L$177))&amp;"",TEXT(COUNTIF(Registre!$A$2:INDEX(Registre!$A$2:$A$1999,IF($L$177=0,-1,$L$177)),INDEX(Registre!$A$2:$A$1999,IF($L$177=0,-1,$L$177))),"000")),"")</f>
        <v/>
      </c>
      <c r="D183" s="50" t="n"/>
      <c r="E183" s="91" t="inlineStr">
        <is>
          <t>DI/ (RFI) nº</t>
        </is>
      </c>
      <c r="F183" s="52" t="n"/>
      <c r="G183" s="50" t="n"/>
      <c r="H183" s="82">
        <f>IFERROR(INDEX('Impression groupée'!$B$4:$B$103,MATCH("Transport et bardage|6",'Impression groupée'!$E$4:$E$103,0)),"")</f>
        <v/>
      </c>
      <c r="I183" s="52" t="n"/>
      <c r="J183" s="50" t="n"/>
    </row>
    <row r="184" ht="27" customHeight="1">
      <c r="A184" s="80">
        <f>"Tronçon n° : "&amp;IFERROR(INDEX(Registre!$H$2:$H$1999,IF($L$177=0,-1,$L$177))&amp;"","")&amp;"   du "&amp;IF(IFERROR(INDEX(Registre!$I$2:$I$1999,IF($L$177=0,-1,$L$177))&amp;"","")&lt;&gt;"","Joint N° "&amp;IFERROR(INDEX(Registre!$I$2:$I$1999,IF($L$177=0,-1,$L$177))&amp;"","")&amp;"  ","")&amp;"PK "&amp;IFERROR(INDEX(Registre!$K$2:$K$1999,IF($L$177=0,-1,$L$177))&amp;"","")&amp;IF(OR(IFERROR(INDEX(Registre!$L$2:$L$1999,IF($L$177=0,-1,$L$177))&amp;"","")&lt;&gt;"",IFERROR(INDEX(Registre!$J$2:$J$1999,IF($L$177=0,-1,$L$177))&amp;"","")&lt;&gt;""),"   au "&amp;IF(IFERROR(INDEX(Registre!$J$2:$J$1999,IF($L$177=0,-1,$L$177))&amp;"","")&lt;&gt;"","Joint N° "&amp;IFERROR(INDEX(Registre!$J$2:$J$1999,IF($L$177=0,-1,$L$177))&amp;"","")&amp;"  ","")&amp;IF(IFERROR(INDEX(Registre!$L$2:$L$1999,IF($L$177=0,-1,$L$177))&amp;"","")&lt;&gt;"","PK "&amp;IFERROR(INDEX(Registre!$L$2:$L$1999,IF($L$177=0,-1,$L$177))&amp;"",""),""),"")</f>
        <v/>
      </c>
      <c r="B184" s="52" t="n"/>
      <c r="C184" s="52" t="n"/>
      <c r="D184" s="52" t="n"/>
      <c r="E184" s="52" t="n"/>
      <c r="F184" s="52" t="n"/>
      <c r="G184" s="52" t="n"/>
      <c r="H184" s="50" t="n"/>
      <c r="I184" s="90">
        <f>IF(IFERROR(INDEX(Registre!$M$2:$M$1999,IF($L$177=0,-1,$L$177))&amp;"","")="","Long :","Long : "&amp;IFERROR(INDEX(Registre!$M$2:$M$1999,IF($L$177=0,-1,$L$177))&amp;"","")&amp;" ml")</f>
        <v/>
      </c>
      <c r="J184" s="50" t="n"/>
    </row>
    <row r="185" ht="27" customHeight="1">
      <c r="A185" s="92" t="inlineStr">
        <is>
          <t>Inspection</t>
        </is>
      </c>
      <c r="B185" s="52" t="n"/>
      <c r="C185" s="52" t="n"/>
      <c r="D185" s="52" t="n"/>
      <c r="E185" s="52" t="n"/>
      <c r="F185" s="52" t="n"/>
      <c r="G185" s="52" t="n"/>
      <c r="H185" s="50" t="n"/>
      <c r="I185" s="80" t="inlineStr">
        <is>
          <t>jugement</t>
        </is>
      </c>
      <c r="J185" s="50" t="n"/>
    </row>
    <row r="186" ht="25.5" customHeight="1">
      <c r="A186" s="67" t="inlineStr">
        <is>
          <t>N°</t>
        </is>
      </c>
      <c r="B186" s="67" t="inlineStr">
        <is>
          <t>N° pipe</t>
        </is>
      </c>
      <c r="C186" s="67" t="inlineStr">
        <is>
          <t>N° de coulée</t>
        </is>
      </c>
      <c r="D186" s="67" t="inlineStr">
        <is>
          <t>Diamètre</t>
        </is>
      </c>
      <c r="E186" s="67" t="inlineStr">
        <is>
          <t>EP mm</t>
        </is>
      </c>
      <c r="F186" s="67" t="inlineStr">
        <is>
          <t>Long (ml)</t>
        </is>
      </c>
      <c r="G186" s="67" t="inlineStr">
        <is>
          <t>Contrôle visuel</t>
        </is>
      </c>
      <c r="H186" s="50" t="n"/>
      <c r="I186" s="66" t="n"/>
      <c r="J186" s="50" t="n"/>
    </row>
    <row r="187" ht="16.5" customHeight="1">
      <c r="A187" s="62">
        <f>IF(IFERROR(INDEX('Tubes Bardage'!$B$2:$B$501,MATCH($H$183&amp;"|1",'Tubes Bardage'!$I$2:$I$501,0))&amp;"","")="","",TEXT(1,"00"))</f>
        <v/>
      </c>
      <c r="B187" s="62">
        <f>IFERROR(INDEX('Tubes Bardage'!$B$2:$B$501,MATCH($H$183&amp;"|1",'Tubes Bardage'!$I$2:$I$501,0))&amp;"","")</f>
        <v/>
      </c>
      <c r="C187" s="62">
        <f>IFERROR(INDEX('Tubes Bardage'!$C$2:$C$501,MATCH($H$183&amp;"|1",'Tubes Bardage'!$I$2:$I$501,0))&amp;"","")</f>
        <v/>
      </c>
      <c r="D187" s="62">
        <f>IFERROR(INDEX('Tubes Bardage'!$D$2:$D$501,MATCH($H$183&amp;"|1",'Tubes Bardage'!$I$2:$I$501,0))&amp;"","")</f>
        <v/>
      </c>
      <c r="E187" s="62">
        <f>IFERROR(INDEX('Tubes Bardage'!$E$2:$E$501,MATCH($H$183&amp;"|1",'Tubes Bardage'!$I$2:$I$501,0))&amp;"","")</f>
        <v/>
      </c>
      <c r="F187" s="62">
        <f>IFERROR(INDEX('Tubes Bardage'!$F$2:$F$501,MATCH($H$183&amp;"|1",'Tubes Bardage'!$I$2:$I$501,0))&amp;"","")</f>
        <v/>
      </c>
      <c r="G187" s="62">
        <f>IFERROR(INDEX('Tubes Bardage'!$G$2:$G$501,MATCH($H$183&amp;"|1",'Tubes Bardage'!$I$2:$I$501,0))&amp;"","")</f>
        <v/>
      </c>
      <c r="H187" s="50" t="n"/>
      <c r="I187" s="93">
        <f>IF(IFERROR(INDEX('Tubes Bardage'!$H$2:$H$501,MATCH($H$183&amp;"|1",'Tubes Bardage'!$I$2:$I$501,0))&amp;"","")="C","☒","☐")&amp;" C"&amp;"      "&amp;IF(IFERROR(INDEX('Tubes Bardage'!$H$2:$H$501,MATCH($H$183&amp;"|1",'Tubes Bardage'!$I$2:$I$501,0))&amp;"","")="NC","☒","☐")&amp;" NC"</f>
        <v/>
      </c>
      <c r="J187" s="50" t="n"/>
    </row>
    <row r="188" ht="16.5" customHeight="1">
      <c r="A188" s="62">
        <f>IF(IFERROR(INDEX('Tubes Bardage'!$B$2:$B$501,MATCH($H$183&amp;"|2",'Tubes Bardage'!$I$2:$I$501,0))&amp;"","")="","",TEXT(2,"00"))</f>
        <v/>
      </c>
      <c r="B188" s="62">
        <f>IFERROR(INDEX('Tubes Bardage'!$B$2:$B$501,MATCH($H$183&amp;"|2",'Tubes Bardage'!$I$2:$I$501,0))&amp;"","")</f>
        <v/>
      </c>
      <c r="C188" s="62">
        <f>IFERROR(INDEX('Tubes Bardage'!$C$2:$C$501,MATCH($H$183&amp;"|2",'Tubes Bardage'!$I$2:$I$501,0))&amp;"","")</f>
        <v/>
      </c>
      <c r="D188" s="62">
        <f>IFERROR(INDEX('Tubes Bardage'!$D$2:$D$501,MATCH($H$183&amp;"|2",'Tubes Bardage'!$I$2:$I$501,0))&amp;"","")</f>
        <v/>
      </c>
      <c r="E188" s="62">
        <f>IFERROR(INDEX('Tubes Bardage'!$E$2:$E$501,MATCH($H$183&amp;"|2",'Tubes Bardage'!$I$2:$I$501,0))&amp;"","")</f>
        <v/>
      </c>
      <c r="F188" s="62">
        <f>IFERROR(INDEX('Tubes Bardage'!$F$2:$F$501,MATCH($H$183&amp;"|2",'Tubes Bardage'!$I$2:$I$501,0))&amp;"","")</f>
        <v/>
      </c>
      <c r="G188" s="62">
        <f>IFERROR(INDEX('Tubes Bardage'!$G$2:$G$501,MATCH($H$183&amp;"|2",'Tubes Bardage'!$I$2:$I$501,0))&amp;"","")</f>
        <v/>
      </c>
      <c r="H188" s="50" t="n"/>
      <c r="I188" s="93">
        <f>IF(IFERROR(INDEX('Tubes Bardage'!$H$2:$H$501,MATCH($H$183&amp;"|2",'Tubes Bardage'!$I$2:$I$501,0))&amp;"","")="C","☒","☐")&amp;" C"&amp;"      "&amp;IF(IFERROR(INDEX('Tubes Bardage'!$H$2:$H$501,MATCH($H$183&amp;"|2",'Tubes Bardage'!$I$2:$I$501,0))&amp;"","")="NC","☒","☐")&amp;" NC"</f>
        <v/>
      </c>
      <c r="J188" s="50" t="n"/>
    </row>
    <row r="189" ht="16.5" customHeight="1">
      <c r="A189" s="62">
        <f>IF(IFERROR(INDEX('Tubes Bardage'!$B$2:$B$501,MATCH($H$183&amp;"|3",'Tubes Bardage'!$I$2:$I$501,0))&amp;"","")="","",TEXT(3,"00"))</f>
        <v/>
      </c>
      <c r="B189" s="62">
        <f>IFERROR(INDEX('Tubes Bardage'!$B$2:$B$501,MATCH($H$183&amp;"|3",'Tubes Bardage'!$I$2:$I$501,0))&amp;"","")</f>
        <v/>
      </c>
      <c r="C189" s="62">
        <f>IFERROR(INDEX('Tubes Bardage'!$C$2:$C$501,MATCH($H$183&amp;"|3",'Tubes Bardage'!$I$2:$I$501,0))&amp;"","")</f>
        <v/>
      </c>
      <c r="D189" s="62">
        <f>IFERROR(INDEX('Tubes Bardage'!$D$2:$D$501,MATCH($H$183&amp;"|3",'Tubes Bardage'!$I$2:$I$501,0))&amp;"","")</f>
        <v/>
      </c>
      <c r="E189" s="62">
        <f>IFERROR(INDEX('Tubes Bardage'!$E$2:$E$501,MATCH($H$183&amp;"|3",'Tubes Bardage'!$I$2:$I$501,0))&amp;"","")</f>
        <v/>
      </c>
      <c r="F189" s="62">
        <f>IFERROR(INDEX('Tubes Bardage'!$F$2:$F$501,MATCH($H$183&amp;"|3",'Tubes Bardage'!$I$2:$I$501,0))&amp;"","")</f>
        <v/>
      </c>
      <c r="G189" s="62">
        <f>IFERROR(INDEX('Tubes Bardage'!$G$2:$G$501,MATCH($H$183&amp;"|3",'Tubes Bardage'!$I$2:$I$501,0))&amp;"","")</f>
        <v/>
      </c>
      <c r="H189" s="50" t="n"/>
      <c r="I189" s="93">
        <f>IF(IFERROR(INDEX('Tubes Bardage'!$H$2:$H$501,MATCH($H$183&amp;"|3",'Tubes Bardage'!$I$2:$I$501,0))&amp;"","")="C","☒","☐")&amp;" C"&amp;"      "&amp;IF(IFERROR(INDEX('Tubes Bardage'!$H$2:$H$501,MATCH($H$183&amp;"|3",'Tubes Bardage'!$I$2:$I$501,0))&amp;"","")="NC","☒","☐")&amp;" NC"</f>
        <v/>
      </c>
      <c r="J189" s="50" t="n"/>
    </row>
    <row r="190" ht="16.5" customHeight="1">
      <c r="A190" s="62">
        <f>IF(IFERROR(INDEX('Tubes Bardage'!$B$2:$B$501,MATCH($H$183&amp;"|4",'Tubes Bardage'!$I$2:$I$501,0))&amp;"","")="","",TEXT(4,"00"))</f>
        <v/>
      </c>
      <c r="B190" s="62">
        <f>IFERROR(INDEX('Tubes Bardage'!$B$2:$B$501,MATCH($H$183&amp;"|4",'Tubes Bardage'!$I$2:$I$501,0))&amp;"","")</f>
        <v/>
      </c>
      <c r="C190" s="62">
        <f>IFERROR(INDEX('Tubes Bardage'!$C$2:$C$501,MATCH($H$183&amp;"|4",'Tubes Bardage'!$I$2:$I$501,0))&amp;"","")</f>
        <v/>
      </c>
      <c r="D190" s="62">
        <f>IFERROR(INDEX('Tubes Bardage'!$D$2:$D$501,MATCH($H$183&amp;"|4",'Tubes Bardage'!$I$2:$I$501,0))&amp;"","")</f>
        <v/>
      </c>
      <c r="E190" s="62">
        <f>IFERROR(INDEX('Tubes Bardage'!$E$2:$E$501,MATCH($H$183&amp;"|4",'Tubes Bardage'!$I$2:$I$501,0))&amp;"","")</f>
        <v/>
      </c>
      <c r="F190" s="62">
        <f>IFERROR(INDEX('Tubes Bardage'!$F$2:$F$501,MATCH($H$183&amp;"|4",'Tubes Bardage'!$I$2:$I$501,0))&amp;"","")</f>
        <v/>
      </c>
      <c r="G190" s="62">
        <f>IFERROR(INDEX('Tubes Bardage'!$G$2:$G$501,MATCH($H$183&amp;"|4",'Tubes Bardage'!$I$2:$I$501,0))&amp;"","")</f>
        <v/>
      </c>
      <c r="H190" s="50" t="n"/>
      <c r="I190" s="93">
        <f>IF(IFERROR(INDEX('Tubes Bardage'!$H$2:$H$501,MATCH($H$183&amp;"|4",'Tubes Bardage'!$I$2:$I$501,0))&amp;"","")="C","☒","☐")&amp;" C"&amp;"      "&amp;IF(IFERROR(INDEX('Tubes Bardage'!$H$2:$H$501,MATCH($H$183&amp;"|4",'Tubes Bardage'!$I$2:$I$501,0))&amp;"","")="NC","☒","☐")&amp;" NC"</f>
        <v/>
      </c>
      <c r="J190" s="50" t="n"/>
    </row>
    <row r="191" ht="16.5" customHeight="1">
      <c r="A191" s="62">
        <f>IF(IFERROR(INDEX('Tubes Bardage'!$B$2:$B$501,MATCH($H$183&amp;"|5",'Tubes Bardage'!$I$2:$I$501,0))&amp;"","")="","",TEXT(5,"00"))</f>
        <v/>
      </c>
      <c r="B191" s="62">
        <f>IFERROR(INDEX('Tubes Bardage'!$B$2:$B$501,MATCH($H$183&amp;"|5",'Tubes Bardage'!$I$2:$I$501,0))&amp;"","")</f>
        <v/>
      </c>
      <c r="C191" s="62">
        <f>IFERROR(INDEX('Tubes Bardage'!$C$2:$C$501,MATCH($H$183&amp;"|5",'Tubes Bardage'!$I$2:$I$501,0))&amp;"","")</f>
        <v/>
      </c>
      <c r="D191" s="62">
        <f>IFERROR(INDEX('Tubes Bardage'!$D$2:$D$501,MATCH($H$183&amp;"|5",'Tubes Bardage'!$I$2:$I$501,0))&amp;"","")</f>
        <v/>
      </c>
      <c r="E191" s="62">
        <f>IFERROR(INDEX('Tubes Bardage'!$E$2:$E$501,MATCH($H$183&amp;"|5",'Tubes Bardage'!$I$2:$I$501,0))&amp;"","")</f>
        <v/>
      </c>
      <c r="F191" s="62">
        <f>IFERROR(INDEX('Tubes Bardage'!$F$2:$F$501,MATCH($H$183&amp;"|5",'Tubes Bardage'!$I$2:$I$501,0))&amp;"","")</f>
        <v/>
      </c>
      <c r="G191" s="62">
        <f>IFERROR(INDEX('Tubes Bardage'!$G$2:$G$501,MATCH($H$183&amp;"|5",'Tubes Bardage'!$I$2:$I$501,0))&amp;"","")</f>
        <v/>
      </c>
      <c r="H191" s="50" t="n"/>
      <c r="I191" s="93">
        <f>IF(IFERROR(INDEX('Tubes Bardage'!$H$2:$H$501,MATCH($H$183&amp;"|5",'Tubes Bardage'!$I$2:$I$501,0))&amp;"","")="C","☒","☐")&amp;" C"&amp;"      "&amp;IF(IFERROR(INDEX('Tubes Bardage'!$H$2:$H$501,MATCH($H$183&amp;"|5",'Tubes Bardage'!$I$2:$I$501,0))&amp;"","")="NC","☒","☐")&amp;" NC"</f>
        <v/>
      </c>
      <c r="J191" s="50" t="n"/>
    </row>
    <row r="192" ht="16.5" customHeight="1">
      <c r="A192" s="62">
        <f>IF(IFERROR(INDEX('Tubes Bardage'!$B$2:$B$501,MATCH($H$183&amp;"|6",'Tubes Bardage'!$I$2:$I$501,0))&amp;"","")="","",TEXT(6,"00"))</f>
        <v/>
      </c>
      <c r="B192" s="62">
        <f>IFERROR(INDEX('Tubes Bardage'!$B$2:$B$501,MATCH($H$183&amp;"|6",'Tubes Bardage'!$I$2:$I$501,0))&amp;"","")</f>
        <v/>
      </c>
      <c r="C192" s="62">
        <f>IFERROR(INDEX('Tubes Bardage'!$C$2:$C$501,MATCH($H$183&amp;"|6",'Tubes Bardage'!$I$2:$I$501,0))&amp;"","")</f>
        <v/>
      </c>
      <c r="D192" s="62">
        <f>IFERROR(INDEX('Tubes Bardage'!$D$2:$D$501,MATCH($H$183&amp;"|6",'Tubes Bardage'!$I$2:$I$501,0))&amp;"","")</f>
        <v/>
      </c>
      <c r="E192" s="62">
        <f>IFERROR(INDEX('Tubes Bardage'!$E$2:$E$501,MATCH($H$183&amp;"|6",'Tubes Bardage'!$I$2:$I$501,0))&amp;"","")</f>
        <v/>
      </c>
      <c r="F192" s="62">
        <f>IFERROR(INDEX('Tubes Bardage'!$F$2:$F$501,MATCH($H$183&amp;"|6",'Tubes Bardage'!$I$2:$I$501,0))&amp;"","")</f>
        <v/>
      </c>
      <c r="G192" s="62">
        <f>IFERROR(INDEX('Tubes Bardage'!$G$2:$G$501,MATCH($H$183&amp;"|6",'Tubes Bardage'!$I$2:$I$501,0))&amp;"","")</f>
        <v/>
      </c>
      <c r="H192" s="50" t="n"/>
      <c r="I192" s="93">
        <f>IF(IFERROR(INDEX('Tubes Bardage'!$H$2:$H$501,MATCH($H$183&amp;"|6",'Tubes Bardage'!$I$2:$I$501,0))&amp;"","")="C","☒","☐")&amp;" C"&amp;"      "&amp;IF(IFERROR(INDEX('Tubes Bardage'!$H$2:$H$501,MATCH($H$183&amp;"|6",'Tubes Bardage'!$I$2:$I$501,0))&amp;"","")="NC","☒","☐")&amp;" NC"</f>
        <v/>
      </c>
      <c r="J192" s="50" t="n"/>
    </row>
    <row r="193" ht="16.5" customHeight="1">
      <c r="A193" s="62">
        <f>IF(IFERROR(INDEX('Tubes Bardage'!$B$2:$B$501,MATCH($H$183&amp;"|7",'Tubes Bardage'!$I$2:$I$501,0))&amp;"","")="","",TEXT(7,"00"))</f>
        <v/>
      </c>
      <c r="B193" s="62">
        <f>IFERROR(INDEX('Tubes Bardage'!$B$2:$B$501,MATCH($H$183&amp;"|7",'Tubes Bardage'!$I$2:$I$501,0))&amp;"","")</f>
        <v/>
      </c>
      <c r="C193" s="62">
        <f>IFERROR(INDEX('Tubes Bardage'!$C$2:$C$501,MATCH($H$183&amp;"|7",'Tubes Bardage'!$I$2:$I$501,0))&amp;"","")</f>
        <v/>
      </c>
      <c r="D193" s="62">
        <f>IFERROR(INDEX('Tubes Bardage'!$D$2:$D$501,MATCH($H$183&amp;"|7",'Tubes Bardage'!$I$2:$I$501,0))&amp;"","")</f>
        <v/>
      </c>
      <c r="E193" s="62">
        <f>IFERROR(INDEX('Tubes Bardage'!$E$2:$E$501,MATCH($H$183&amp;"|7",'Tubes Bardage'!$I$2:$I$501,0))&amp;"","")</f>
        <v/>
      </c>
      <c r="F193" s="62">
        <f>IFERROR(INDEX('Tubes Bardage'!$F$2:$F$501,MATCH($H$183&amp;"|7",'Tubes Bardage'!$I$2:$I$501,0))&amp;"","")</f>
        <v/>
      </c>
      <c r="G193" s="62">
        <f>IFERROR(INDEX('Tubes Bardage'!$G$2:$G$501,MATCH($H$183&amp;"|7",'Tubes Bardage'!$I$2:$I$501,0))&amp;"","")</f>
        <v/>
      </c>
      <c r="H193" s="50" t="n"/>
      <c r="I193" s="93">
        <f>IF(IFERROR(INDEX('Tubes Bardage'!$H$2:$H$501,MATCH($H$183&amp;"|7",'Tubes Bardage'!$I$2:$I$501,0))&amp;"","")="C","☒","☐")&amp;" C"&amp;"      "&amp;IF(IFERROR(INDEX('Tubes Bardage'!$H$2:$H$501,MATCH($H$183&amp;"|7",'Tubes Bardage'!$I$2:$I$501,0))&amp;"","")="NC","☒","☐")&amp;" NC"</f>
        <v/>
      </c>
      <c r="J193" s="50" t="n"/>
    </row>
    <row r="194" ht="16.5" customHeight="1">
      <c r="A194" s="62">
        <f>IF(IFERROR(INDEX('Tubes Bardage'!$B$2:$B$501,MATCH($H$183&amp;"|8",'Tubes Bardage'!$I$2:$I$501,0))&amp;"","")="","",TEXT(8,"00"))</f>
        <v/>
      </c>
      <c r="B194" s="62">
        <f>IFERROR(INDEX('Tubes Bardage'!$B$2:$B$501,MATCH($H$183&amp;"|8",'Tubes Bardage'!$I$2:$I$501,0))&amp;"","")</f>
        <v/>
      </c>
      <c r="C194" s="62">
        <f>IFERROR(INDEX('Tubes Bardage'!$C$2:$C$501,MATCH($H$183&amp;"|8",'Tubes Bardage'!$I$2:$I$501,0))&amp;"","")</f>
        <v/>
      </c>
      <c r="D194" s="62">
        <f>IFERROR(INDEX('Tubes Bardage'!$D$2:$D$501,MATCH($H$183&amp;"|8",'Tubes Bardage'!$I$2:$I$501,0))&amp;"","")</f>
        <v/>
      </c>
      <c r="E194" s="62">
        <f>IFERROR(INDEX('Tubes Bardage'!$E$2:$E$501,MATCH($H$183&amp;"|8",'Tubes Bardage'!$I$2:$I$501,0))&amp;"","")</f>
        <v/>
      </c>
      <c r="F194" s="62">
        <f>IFERROR(INDEX('Tubes Bardage'!$F$2:$F$501,MATCH($H$183&amp;"|8",'Tubes Bardage'!$I$2:$I$501,0))&amp;"","")</f>
        <v/>
      </c>
      <c r="G194" s="62">
        <f>IFERROR(INDEX('Tubes Bardage'!$G$2:$G$501,MATCH($H$183&amp;"|8",'Tubes Bardage'!$I$2:$I$501,0))&amp;"","")</f>
        <v/>
      </c>
      <c r="H194" s="50" t="n"/>
      <c r="I194" s="93">
        <f>IF(IFERROR(INDEX('Tubes Bardage'!$H$2:$H$501,MATCH($H$183&amp;"|8",'Tubes Bardage'!$I$2:$I$501,0))&amp;"","")="C","☒","☐")&amp;" C"&amp;"      "&amp;IF(IFERROR(INDEX('Tubes Bardage'!$H$2:$H$501,MATCH($H$183&amp;"|8",'Tubes Bardage'!$I$2:$I$501,0))&amp;"","")="NC","☒","☐")&amp;" NC"</f>
        <v/>
      </c>
      <c r="J194" s="50" t="n"/>
    </row>
    <row r="195" ht="16.5" customHeight="1">
      <c r="A195" s="62">
        <f>IF(IFERROR(INDEX('Tubes Bardage'!$B$2:$B$501,MATCH($H$183&amp;"|9",'Tubes Bardage'!$I$2:$I$501,0))&amp;"","")="","",TEXT(9,"00"))</f>
        <v/>
      </c>
      <c r="B195" s="62">
        <f>IFERROR(INDEX('Tubes Bardage'!$B$2:$B$501,MATCH($H$183&amp;"|9",'Tubes Bardage'!$I$2:$I$501,0))&amp;"","")</f>
        <v/>
      </c>
      <c r="C195" s="62">
        <f>IFERROR(INDEX('Tubes Bardage'!$C$2:$C$501,MATCH($H$183&amp;"|9",'Tubes Bardage'!$I$2:$I$501,0))&amp;"","")</f>
        <v/>
      </c>
      <c r="D195" s="62">
        <f>IFERROR(INDEX('Tubes Bardage'!$D$2:$D$501,MATCH($H$183&amp;"|9",'Tubes Bardage'!$I$2:$I$501,0))&amp;"","")</f>
        <v/>
      </c>
      <c r="E195" s="62">
        <f>IFERROR(INDEX('Tubes Bardage'!$E$2:$E$501,MATCH($H$183&amp;"|9",'Tubes Bardage'!$I$2:$I$501,0))&amp;"","")</f>
        <v/>
      </c>
      <c r="F195" s="62">
        <f>IFERROR(INDEX('Tubes Bardage'!$F$2:$F$501,MATCH($H$183&amp;"|9",'Tubes Bardage'!$I$2:$I$501,0))&amp;"","")</f>
        <v/>
      </c>
      <c r="G195" s="62">
        <f>IFERROR(INDEX('Tubes Bardage'!$G$2:$G$501,MATCH($H$183&amp;"|9",'Tubes Bardage'!$I$2:$I$501,0))&amp;"","")</f>
        <v/>
      </c>
      <c r="H195" s="50" t="n"/>
      <c r="I195" s="93">
        <f>IF(IFERROR(INDEX('Tubes Bardage'!$H$2:$H$501,MATCH($H$183&amp;"|9",'Tubes Bardage'!$I$2:$I$501,0))&amp;"","")="C","☒","☐")&amp;" C"&amp;"      "&amp;IF(IFERROR(INDEX('Tubes Bardage'!$H$2:$H$501,MATCH($H$183&amp;"|9",'Tubes Bardage'!$I$2:$I$501,0))&amp;"","")="NC","☒","☐")&amp;" NC"</f>
        <v/>
      </c>
      <c r="J195" s="50" t="n"/>
    </row>
    <row r="196" ht="16.5" customHeight="1">
      <c r="A196" s="62">
        <f>IF(IFERROR(INDEX('Tubes Bardage'!$B$2:$B$501,MATCH($H$183&amp;"|10",'Tubes Bardage'!$I$2:$I$501,0))&amp;"","")="","",TEXT(10,"00"))</f>
        <v/>
      </c>
      <c r="B196" s="62">
        <f>IFERROR(INDEX('Tubes Bardage'!$B$2:$B$501,MATCH($H$183&amp;"|10",'Tubes Bardage'!$I$2:$I$501,0))&amp;"","")</f>
        <v/>
      </c>
      <c r="C196" s="62">
        <f>IFERROR(INDEX('Tubes Bardage'!$C$2:$C$501,MATCH($H$183&amp;"|10",'Tubes Bardage'!$I$2:$I$501,0))&amp;"","")</f>
        <v/>
      </c>
      <c r="D196" s="62">
        <f>IFERROR(INDEX('Tubes Bardage'!$D$2:$D$501,MATCH($H$183&amp;"|10",'Tubes Bardage'!$I$2:$I$501,0))&amp;"","")</f>
        <v/>
      </c>
      <c r="E196" s="62">
        <f>IFERROR(INDEX('Tubes Bardage'!$E$2:$E$501,MATCH($H$183&amp;"|10",'Tubes Bardage'!$I$2:$I$501,0))&amp;"","")</f>
        <v/>
      </c>
      <c r="F196" s="62">
        <f>IFERROR(INDEX('Tubes Bardage'!$F$2:$F$501,MATCH($H$183&amp;"|10",'Tubes Bardage'!$I$2:$I$501,0))&amp;"","")</f>
        <v/>
      </c>
      <c r="G196" s="62">
        <f>IFERROR(INDEX('Tubes Bardage'!$G$2:$G$501,MATCH($H$183&amp;"|10",'Tubes Bardage'!$I$2:$I$501,0))&amp;"","")</f>
        <v/>
      </c>
      <c r="H196" s="50" t="n"/>
      <c r="I196" s="93">
        <f>IF(IFERROR(INDEX('Tubes Bardage'!$H$2:$H$501,MATCH($H$183&amp;"|10",'Tubes Bardage'!$I$2:$I$501,0))&amp;"","")="C","☒","☐")&amp;" C"&amp;"      "&amp;IF(IFERROR(INDEX('Tubes Bardage'!$H$2:$H$501,MATCH($H$183&amp;"|10",'Tubes Bardage'!$I$2:$I$501,0))&amp;"","")="NC","☒","☐")&amp;" NC"</f>
        <v/>
      </c>
      <c r="J196" s="50" t="n"/>
    </row>
    <row r="197" ht="16.5" customHeight="1">
      <c r="A197" s="62">
        <f>IF(IFERROR(INDEX('Tubes Bardage'!$B$2:$B$501,MATCH($H$183&amp;"|11",'Tubes Bardage'!$I$2:$I$501,0))&amp;"","")="","",TEXT(11,"00"))</f>
        <v/>
      </c>
      <c r="B197" s="62">
        <f>IFERROR(INDEX('Tubes Bardage'!$B$2:$B$501,MATCH($H$183&amp;"|11",'Tubes Bardage'!$I$2:$I$501,0))&amp;"","")</f>
        <v/>
      </c>
      <c r="C197" s="62">
        <f>IFERROR(INDEX('Tubes Bardage'!$C$2:$C$501,MATCH($H$183&amp;"|11",'Tubes Bardage'!$I$2:$I$501,0))&amp;"","")</f>
        <v/>
      </c>
      <c r="D197" s="62">
        <f>IFERROR(INDEX('Tubes Bardage'!$D$2:$D$501,MATCH($H$183&amp;"|11",'Tubes Bardage'!$I$2:$I$501,0))&amp;"","")</f>
        <v/>
      </c>
      <c r="E197" s="62">
        <f>IFERROR(INDEX('Tubes Bardage'!$E$2:$E$501,MATCH($H$183&amp;"|11",'Tubes Bardage'!$I$2:$I$501,0))&amp;"","")</f>
        <v/>
      </c>
      <c r="F197" s="62">
        <f>IFERROR(INDEX('Tubes Bardage'!$F$2:$F$501,MATCH($H$183&amp;"|11",'Tubes Bardage'!$I$2:$I$501,0))&amp;"","")</f>
        <v/>
      </c>
      <c r="G197" s="62">
        <f>IFERROR(INDEX('Tubes Bardage'!$G$2:$G$501,MATCH($H$183&amp;"|11",'Tubes Bardage'!$I$2:$I$501,0))&amp;"","")</f>
        <v/>
      </c>
      <c r="H197" s="50" t="n"/>
      <c r="I197" s="93">
        <f>IF(IFERROR(INDEX('Tubes Bardage'!$H$2:$H$501,MATCH($H$183&amp;"|11",'Tubes Bardage'!$I$2:$I$501,0))&amp;"","")="C","☒","☐")&amp;" C"&amp;"      "&amp;IF(IFERROR(INDEX('Tubes Bardage'!$H$2:$H$501,MATCH($H$183&amp;"|11",'Tubes Bardage'!$I$2:$I$501,0))&amp;"","")="NC","☒","☐")&amp;" NC"</f>
        <v/>
      </c>
      <c r="J197" s="50" t="n"/>
    </row>
    <row r="198" ht="16.5" customHeight="1">
      <c r="A198" s="62">
        <f>IF(IFERROR(INDEX('Tubes Bardage'!$B$2:$B$501,MATCH($H$183&amp;"|12",'Tubes Bardage'!$I$2:$I$501,0))&amp;"","")="","",TEXT(12,"00"))</f>
        <v/>
      </c>
      <c r="B198" s="62">
        <f>IFERROR(INDEX('Tubes Bardage'!$B$2:$B$501,MATCH($H$183&amp;"|12",'Tubes Bardage'!$I$2:$I$501,0))&amp;"","")</f>
        <v/>
      </c>
      <c r="C198" s="62">
        <f>IFERROR(INDEX('Tubes Bardage'!$C$2:$C$501,MATCH($H$183&amp;"|12",'Tubes Bardage'!$I$2:$I$501,0))&amp;"","")</f>
        <v/>
      </c>
      <c r="D198" s="62">
        <f>IFERROR(INDEX('Tubes Bardage'!$D$2:$D$501,MATCH($H$183&amp;"|12",'Tubes Bardage'!$I$2:$I$501,0))&amp;"","")</f>
        <v/>
      </c>
      <c r="E198" s="62">
        <f>IFERROR(INDEX('Tubes Bardage'!$E$2:$E$501,MATCH($H$183&amp;"|12",'Tubes Bardage'!$I$2:$I$501,0))&amp;"","")</f>
        <v/>
      </c>
      <c r="F198" s="62">
        <f>IFERROR(INDEX('Tubes Bardage'!$F$2:$F$501,MATCH($H$183&amp;"|12",'Tubes Bardage'!$I$2:$I$501,0))&amp;"","")</f>
        <v/>
      </c>
      <c r="G198" s="62">
        <f>IFERROR(INDEX('Tubes Bardage'!$G$2:$G$501,MATCH($H$183&amp;"|12",'Tubes Bardage'!$I$2:$I$501,0))&amp;"","")</f>
        <v/>
      </c>
      <c r="H198" s="50" t="n"/>
      <c r="I198" s="93">
        <f>IF(IFERROR(INDEX('Tubes Bardage'!$H$2:$H$501,MATCH($H$183&amp;"|12",'Tubes Bardage'!$I$2:$I$501,0))&amp;"","")="C","☒","☐")&amp;" C"&amp;"      "&amp;IF(IFERROR(INDEX('Tubes Bardage'!$H$2:$H$501,MATCH($H$183&amp;"|12",'Tubes Bardage'!$I$2:$I$501,0))&amp;"","")="NC","☒","☐")&amp;" NC"</f>
        <v/>
      </c>
      <c r="J198" s="50" t="n"/>
    </row>
    <row r="199" ht="16.5" customHeight="1">
      <c r="A199" s="62">
        <f>IF(IFERROR(INDEX('Tubes Bardage'!$B$2:$B$501,MATCH($H$183&amp;"|13",'Tubes Bardage'!$I$2:$I$501,0))&amp;"","")="","",TEXT(13,"00"))</f>
        <v/>
      </c>
      <c r="B199" s="62">
        <f>IFERROR(INDEX('Tubes Bardage'!$B$2:$B$501,MATCH($H$183&amp;"|13",'Tubes Bardage'!$I$2:$I$501,0))&amp;"","")</f>
        <v/>
      </c>
      <c r="C199" s="62">
        <f>IFERROR(INDEX('Tubes Bardage'!$C$2:$C$501,MATCH($H$183&amp;"|13",'Tubes Bardage'!$I$2:$I$501,0))&amp;"","")</f>
        <v/>
      </c>
      <c r="D199" s="62">
        <f>IFERROR(INDEX('Tubes Bardage'!$D$2:$D$501,MATCH($H$183&amp;"|13",'Tubes Bardage'!$I$2:$I$501,0))&amp;"","")</f>
        <v/>
      </c>
      <c r="E199" s="62">
        <f>IFERROR(INDEX('Tubes Bardage'!$E$2:$E$501,MATCH($H$183&amp;"|13",'Tubes Bardage'!$I$2:$I$501,0))&amp;"","")</f>
        <v/>
      </c>
      <c r="F199" s="62">
        <f>IFERROR(INDEX('Tubes Bardage'!$F$2:$F$501,MATCH($H$183&amp;"|13",'Tubes Bardage'!$I$2:$I$501,0))&amp;"","")</f>
        <v/>
      </c>
      <c r="G199" s="62">
        <f>IFERROR(INDEX('Tubes Bardage'!$G$2:$G$501,MATCH($H$183&amp;"|13",'Tubes Bardage'!$I$2:$I$501,0))&amp;"","")</f>
        <v/>
      </c>
      <c r="H199" s="50" t="n"/>
      <c r="I199" s="93">
        <f>IF(IFERROR(INDEX('Tubes Bardage'!$H$2:$H$501,MATCH($H$183&amp;"|13",'Tubes Bardage'!$I$2:$I$501,0))&amp;"","")="C","☒","☐")&amp;" C"&amp;"      "&amp;IF(IFERROR(INDEX('Tubes Bardage'!$H$2:$H$501,MATCH($H$183&amp;"|13",'Tubes Bardage'!$I$2:$I$501,0))&amp;"","")="NC","☒","☐")&amp;" NC"</f>
        <v/>
      </c>
      <c r="J199" s="50" t="n"/>
    </row>
    <row r="200" ht="16.5" customHeight="1">
      <c r="A200" s="62">
        <f>IF(IFERROR(INDEX('Tubes Bardage'!$B$2:$B$501,MATCH($H$183&amp;"|14",'Tubes Bardage'!$I$2:$I$501,0))&amp;"","")="","",TEXT(14,"00"))</f>
        <v/>
      </c>
      <c r="B200" s="62">
        <f>IFERROR(INDEX('Tubes Bardage'!$B$2:$B$501,MATCH($H$183&amp;"|14",'Tubes Bardage'!$I$2:$I$501,0))&amp;"","")</f>
        <v/>
      </c>
      <c r="C200" s="62">
        <f>IFERROR(INDEX('Tubes Bardage'!$C$2:$C$501,MATCH($H$183&amp;"|14",'Tubes Bardage'!$I$2:$I$501,0))&amp;"","")</f>
        <v/>
      </c>
      <c r="D200" s="62">
        <f>IFERROR(INDEX('Tubes Bardage'!$D$2:$D$501,MATCH($H$183&amp;"|14",'Tubes Bardage'!$I$2:$I$501,0))&amp;"","")</f>
        <v/>
      </c>
      <c r="E200" s="62">
        <f>IFERROR(INDEX('Tubes Bardage'!$E$2:$E$501,MATCH($H$183&amp;"|14",'Tubes Bardage'!$I$2:$I$501,0))&amp;"","")</f>
        <v/>
      </c>
      <c r="F200" s="62">
        <f>IFERROR(INDEX('Tubes Bardage'!$F$2:$F$501,MATCH($H$183&amp;"|14",'Tubes Bardage'!$I$2:$I$501,0))&amp;"","")</f>
        <v/>
      </c>
      <c r="G200" s="62">
        <f>IFERROR(INDEX('Tubes Bardage'!$G$2:$G$501,MATCH($H$183&amp;"|14",'Tubes Bardage'!$I$2:$I$501,0))&amp;"","")</f>
        <v/>
      </c>
      <c r="H200" s="50" t="n"/>
      <c r="I200" s="93">
        <f>IF(IFERROR(INDEX('Tubes Bardage'!$H$2:$H$501,MATCH($H$183&amp;"|14",'Tubes Bardage'!$I$2:$I$501,0))&amp;"","")="C","☒","☐")&amp;" C"&amp;"      "&amp;IF(IFERROR(INDEX('Tubes Bardage'!$H$2:$H$501,MATCH($H$183&amp;"|14",'Tubes Bardage'!$I$2:$I$501,0))&amp;"","")="NC","☒","☐")&amp;" NC"</f>
        <v/>
      </c>
      <c r="J200" s="50" t="n"/>
    </row>
    <row r="201" ht="16.5" customHeight="1">
      <c r="A201" s="62">
        <f>IF(IFERROR(INDEX('Tubes Bardage'!$B$2:$B$501,MATCH($H$183&amp;"|15",'Tubes Bardage'!$I$2:$I$501,0))&amp;"","")="","",TEXT(15,"00"))</f>
        <v/>
      </c>
      <c r="B201" s="62">
        <f>IFERROR(INDEX('Tubes Bardage'!$B$2:$B$501,MATCH($H$183&amp;"|15",'Tubes Bardage'!$I$2:$I$501,0))&amp;"","")</f>
        <v/>
      </c>
      <c r="C201" s="62">
        <f>IFERROR(INDEX('Tubes Bardage'!$C$2:$C$501,MATCH($H$183&amp;"|15",'Tubes Bardage'!$I$2:$I$501,0))&amp;"","")</f>
        <v/>
      </c>
      <c r="D201" s="62">
        <f>IFERROR(INDEX('Tubes Bardage'!$D$2:$D$501,MATCH($H$183&amp;"|15",'Tubes Bardage'!$I$2:$I$501,0))&amp;"","")</f>
        <v/>
      </c>
      <c r="E201" s="62">
        <f>IFERROR(INDEX('Tubes Bardage'!$E$2:$E$501,MATCH($H$183&amp;"|15",'Tubes Bardage'!$I$2:$I$501,0))&amp;"","")</f>
        <v/>
      </c>
      <c r="F201" s="62">
        <f>IFERROR(INDEX('Tubes Bardage'!$F$2:$F$501,MATCH($H$183&amp;"|15",'Tubes Bardage'!$I$2:$I$501,0))&amp;"","")</f>
        <v/>
      </c>
      <c r="G201" s="62">
        <f>IFERROR(INDEX('Tubes Bardage'!$G$2:$G$501,MATCH($H$183&amp;"|15",'Tubes Bardage'!$I$2:$I$501,0))&amp;"","")</f>
        <v/>
      </c>
      <c r="H201" s="50" t="n"/>
      <c r="I201" s="93">
        <f>IF(IFERROR(INDEX('Tubes Bardage'!$H$2:$H$501,MATCH($H$183&amp;"|15",'Tubes Bardage'!$I$2:$I$501,0))&amp;"","")="C","☒","☐")&amp;" C"&amp;"      "&amp;IF(IFERROR(INDEX('Tubes Bardage'!$H$2:$H$501,MATCH($H$183&amp;"|15",'Tubes Bardage'!$I$2:$I$501,0))&amp;"","")="NC","☒","☐")&amp;" NC"</f>
        <v/>
      </c>
      <c r="J201" s="50" t="n"/>
    </row>
    <row r="202" ht="16.5" customHeight="1">
      <c r="A202" s="62">
        <f>IF(IFERROR(INDEX('Tubes Bardage'!$B$2:$B$501,MATCH($H$183&amp;"|16",'Tubes Bardage'!$I$2:$I$501,0))&amp;"","")="","",TEXT(16,"00"))</f>
        <v/>
      </c>
      <c r="B202" s="62">
        <f>IFERROR(INDEX('Tubes Bardage'!$B$2:$B$501,MATCH($H$183&amp;"|16",'Tubes Bardage'!$I$2:$I$501,0))&amp;"","")</f>
        <v/>
      </c>
      <c r="C202" s="62">
        <f>IFERROR(INDEX('Tubes Bardage'!$C$2:$C$501,MATCH($H$183&amp;"|16",'Tubes Bardage'!$I$2:$I$501,0))&amp;"","")</f>
        <v/>
      </c>
      <c r="D202" s="62">
        <f>IFERROR(INDEX('Tubes Bardage'!$D$2:$D$501,MATCH($H$183&amp;"|16",'Tubes Bardage'!$I$2:$I$501,0))&amp;"","")</f>
        <v/>
      </c>
      <c r="E202" s="62">
        <f>IFERROR(INDEX('Tubes Bardage'!$E$2:$E$501,MATCH($H$183&amp;"|16",'Tubes Bardage'!$I$2:$I$501,0))&amp;"","")</f>
        <v/>
      </c>
      <c r="F202" s="62">
        <f>IFERROR(INDEX('Tubes Bardage'!$F$2:$F$501,MATCH($H$183&amp;"|16",'Tubes Bardage'!$I$2:$I$501,0))&amp;"","")</f>
        <v/>
      </c>
      <c r="G202" s="62">
        <f>IFERROR(INDEX('Tubes Bardage'!$G$2:$G$501,MATCH($H$183&amp;"|16",'Tubes Bardage'!$I$2:$I$501,0))&amp;"","")</f>
        <v/>
      </c>
      <c r="H202" s="50" t="n"/>
      <c r="I202" s="93">
        <f>IF(IFERROR(INDEX('Tubes Bardage'!$H$2:$H$501,MATCH($H$183&amp;"|16",'Tubes Bardage'!$I$2:$I$501,0))&amp;"","")="C","☒","☐")&amp;" C"&amp;"      "&amp;IF(IFERROR(INDEX('Tubes Bardage'!$H$2:$H$501,MATCH($H$183&amp;"|16",'Tubes Bardage'!$I$2:$I$501,0))&amp;"","")="NC","☒","☐")&amp;" NC"</f>
        <v/>
      </c>
      <c r="J202" s="50" t="n"/>
    </row>
    <row r="203" ht="16.5" customHeight="1">
      <c r="A203" s="62">
        <f>IF(IFERROR(INDEX('Tubes Bardage'!$B$2:$B$501,MATCH($H$183&amp;"|17",'Tubes Bardage'!$I$2:$I$501,0))&amp;"","")="","",TEXT(17,"00"))</f>
        <v/>
      </c>
      <c r="B203" s="62">
        <f>IFERROR(INDEX('Tubes Bardage'!$B$2:$B$501,MATCH($H$183&amp;"|17",'Tubes Bardage'!$I$2:$I$501,0))&amp;"","")</f>
        <v/>
      </c>
      <c r="C203" s="62">
        <f>IFERROR(INDEX('Tubes Bardage'!$C$2:$C$501,MATCH($H$183&amp;"|17",'Tubes Bardage'!$I$2:$I$501,0))&amp;"","")</f>
        <v/>
      </c>
      <c r="D203" s="62">
        <f>IFERROR(INDEX('Tubes Bardage'!$D$2:$D$501,MATCH($H$183&amp;"|17",'Tubes Bardage'!$I$2:$I$501,0))&amp;"","")</f>
        <v/>
      </c>
      <c r="E203" s="62">
        <f>IFERROR(INDEX('Tubes Bardage'!$E$2:$E$501,MATCH($H$183&amp;"|17",'Tubes Bardage'!$I$2:$I$501,0))&amp;"","")</f>
        <v/>
      </c>
      <c r="F203" s="62">
        <f>IFERROR(INDEX('Tubes Bardage'!$F$2:$F$501,MATCH($H$183&amp;"|17",'Tubes Bardage'!$I$2:$I$501,0))&amp;"","")</f>
        <v/>
      </c>
      <c r="G203" s="62">
        <f>IFERROR(INDEX('Tubes Bardage'!$G$2:$G$501,MATCH($H$183&amp;"|17",'Tubes Bardage'!$I$2:$I$501,0))&amp;"","")</f>
        <v/>
      </c>
      <c r="H203" s="50" t="n"/>
      <c r="I203" s="93">
        <f>IF(IFERROR(INDEX('Tubes Bardage'!$H$2:$H$501,MATCH($H$183&amp;"|17",'Tubes Bardage'!$I$2:$I$501,0))&amp;"","")="C","☒","☐")&amp;" C"&amp;"      "&amp;IF(IFERROR(INDEX('Tubes Bardage'!$H$2:$H$501,MATCH($H$183&amp;"|17",'Tubes Bardage'!$I$2:$I$501,0))&amp;"","")="NC","☒","☐")&amp;" NC"</f>
        <v/>
      </c>
      <c r="J203" s="50" t="n"/>
    </row>
    <row r="204" ht="222.4" customHeight="1">
      <c r="A204" s="65">
        <f>"Remarques : "&amp;IFERROR(INDEX(Registre!$O$2:$O$1999,IF($L$177=0,-1,$L$177))&amp;"","")</f>
        <v/>
      </c>
      <c r="B204" s="52" t="n"/>
      <c r="C204" s="52" t="n"/>
      <c r="D204" s="52" t="n"/>
      <c r="E204" s="52" t="n"/>
      <c r="F204" s="52" t="n"/>
      <c r="G204" s="52" t="n"/>
      <c r="H204" s="52" t="n"/>
      <c r="I204" s="52" t="n"/>
      <c r="J204" s="50" t="n"/>
    </row>
    <row r="205" ht="30" customHeight="1">
      <c r="A205" s="64" t="inlineStr">
        <is>
          <t>Conclusion de l’inspection</t>
        </is>
      </c>
      <c r="B205" s="50" t="n"/>
      <c r="C205" s="59">
        <f>IF(IFERROR(INDEX(Registre!$N$2:$N$1999,IF($L$177=0,-1,$L$177))&amp;"","")="Non applicable","☒","☐")&amp;"  Non applicable"</f>
        <v/>
      </c>
      <c r="D205" s="52" t="n"/>
      <c r="E205" s="52" t="n"/>
      <c r="F205" s="50" t="n"/>
      <c r="G205" s="59">
        <f>IF(IFERROR(INDEX(Registre!$N$2:$N$1999,IF($L$177=0,-1,$L$177))&amp;"","")="Accepté","☒","☐")&amp;"  Accepté"</f>
        <v/>
      </c>
      <c r="H205" s="50" t="n"/>
      <c r="I205" s="59">
        <f>IF(IFERROR(INDEX(Registre!$N$2:$N$1999,IF($L$177=0,-1,$L$177))&amp;"","")="Rejeté","☒","☐")&amp;"  Rejeté"</f>
        <v/>
      </c>
      <c r="J205" s="50" t="n"/>
    </row>
    <row r="206" ht="30" customHeight="1">
      <c r="A206" s="64" t="inlineStr">
        <is>
          <t>APPROBATION</t>
        </is>
      </c>
      <c r="B206" s="56" t="n"/>
      <c r="C206" s="66" t="inlineStr">
        <is>
          <t>C3</t>
        </is>
      </c>
      <c r="D206" s="52" t="n"/>
      <c r="E206" s="52" t="n"/>
      <c r="F206" s="50" t="n"/>
      <c r="G206" s="66" t="inlineStr">
        <is>
          <t>C1</t>
        </is>
      </c>
      <c r="H206" s="56" t="n"/>
      <c r="I206" s="66" t="inlineStr">
        <is>
          <t>CA</t>
        </is>
      </c>
      <c r="J206" s="56" t="n"/>
    </row>
    <row r="207" ht="30" customHeight="1">
      <c r="A207" s="57" t="n"/>
      <c r="B207" s="58" t="n"/>
      <c r="C207" s="66" t="inlineStr">
        <is>
          <t>CST</t>
        </is>
      </c>
      <c r="D207" s="50" t="n"/>
      <c r="E207" s="66" t="inlineStr">
        <is>
          <t>QCI</t>
        </is>
      </c>
      <c r="F207" s="50" t="n"/>
      <c r="G207" s="57" t="n"/>
      <c r="H207" s="58" t="n"/>
      <c r="I207" s="57" t="n"/>
      <c r="J207" s="58" t="n"/>
    </row>
    <row r="208" ht="30" customHeight="1">
      <c r="A208" s="63" t="inlineStr">
        <is>
          <t>Nom</t>
        </is>
      </c>
      <c r="B208" s="50" t="n"/>
      <c r="C208" s="55" t="n"/>
      <c r="D208" s="50" t="n"/>
      <c r="E208" s="55" t="n"/>
      <c r="F208" s="50" t="n"/>
      <c r="G208" s="55" t="n"/>
      <c r="H208" s="50" t="n"/>
      <c r="I208" s="55" t="n"/>
      <c r="J208" s="50" t="n"/>
    </row>
    <row r="209" ht="30" customHeight="1">
      <c r="A209" s="63" t="inlineStr">
        <is>
          <t>Signature</t>
        </is>
      </c>
      <c r="B209" s="50" t="n"/>
      <c r="C209" s="55" t="n"/>
      <c r="D209" s="50" t="n"/>
      <c r="E209" s="55" t="n"/>
      <c r="F209" s="50" t="n"/>
      <c r="G209" s="55" t="n"/>
      <c r="H209" s="50" t="n"/>
      <c r="I209" s="55" t="n"/>
      <c r="J209" s="50" t="n"/>
    </row>
    <row r="210" ht="30" customHeight="1">
      <c r="A210" s="63" t="inlineStr">
        <is>
          <t>Date</t>
        </is>
      </c>
      <c r="B210" s="50" t="n"/>
      <c r="C210" s="55" t="n"/>
      <c r="D210" s="50" t="n"/>
      <c r="E210" s="55" t="n"/>
      <c r="F210" s="50" t="n"/>
      <c r="G210" s="55" t="n"/>
      <c r="H210" s="50" t="n"/>
      <c r="I210" s="55" t="n"/>
      <c r="J210" s="50" t="n"/>
    </row>
    <row r="211" ht="21.75" customHeight="1">
      <c r="A211" s="49" t="n"/>
      <c r="B211" s="56" t="n"/>
      <c r="C211" s="67">
        <f>Paramètres!$C$5</f>
        <v/>
      </c>
      <c r="D211" s="101" t="n"/>
      <c r="E211" s="101" t="n"/>
      <c r="F211" s="101" t="n"/>
      <c r="G211" s="101" t="n"/>
      <c r="H211" s="56" t="n"/>
      <c r="I211" s="55">
        <f>Paramètres!$D$5</f>
        <v/>
      </c>
      <c r="J211" s="50" t="n"/>
      <c r="L211" s="29" t="inlineStr">
        <is>
          <t>Calcul (ne pas modifier) – ligne registre :</t>
        </is>
      </c>
    </row>
    <row r="212" ht="21.75" customHeight="1">
      <c r="A212" s="60" t="n"/>
      <c r="B212" s="61" t="n"/>
      <c r="C212" s="60" t="n"/>
      <c r="H212" s="61" t="n"/>
      <c r="I212" s="55">
        <f>"Date: "&amp;Paramètres!$E$5</f>
        <v/>
      </c>
      <c r="J212" s="50" t="n"/>
      <c r="L212" s="30">
        <f>IFERROR(MATCH($H$218,Registre!$B$2:$B$1999,0),0)</f>
        <v/>
      </c>
    </row>
    <row r="213" ht="21.75" customHeight="1">
      <c r="A213" s="57" t="n"/>
      <c r="B213" s="58" t="n"/>
      <c r="C213" s="57" t="n"/>
      <c r="D213" s="102" t="n"/>
      <c r="E213" s="102" t="n"/>
      <c r="F213" s="102" t="n"/>
      <c r="G213" s="102" t="n"/>
      <c r="H213" s="58" t="n"/>
      <c r="I213" s="55" t="inlineStr">
        <is>
          <t>Page 1/1</t>
        </is>
      </c>
      <c r="J213" s="50" t="n"/>
    </row>
    <row r="214" ht="27.95" customHeight="1">
      <c r="A214" s="67" t="inlineStr">
        <is>
          <t>Procès-Verbal de transport et bardage Pipe</t>
        </is>
      </c>
      <c r="B214" s="52" t="n"/>
      <c r="C214" s="52" t="n"/>
      <c r="D214" s="52" t="n"/>
      <c r="E214" s="52" t="n"/>
      <c r="F214" s="52" t="n"/>
      <c r="G214" s="52" t="n"/>
      <c r="H214" s="52" t="n"/>
      <c r="I214" s="52" t="n"/>
      <c r="J214" s="50" t="n"/>
      <c r="L214" s="32">
        <f>IF($H$218="","",IF($L$212=0,"⚠ RFI absent du Registre",IF(INDEX(Registre!$A$2:$A$1999,IF($L$212=0,-1,$L$212))&lt;&gt;"Transport et bardage","⚠ Ce RFI est de type : "&amp;INDEX(Registre!$A$2:$A$1999,IF($L$212=0,-1,$L$212)),"")))</f>
        <v/>
      </c>
    </row>
    <row r="215" ht="27" customHeight="1">
      <c r="A215" s="90" t="inlineStr">
        <is>
          <t>Ouvrages</t>
        </is>
      </c>
      <c r="B215" s="50" t="n"/>
      <c r="C215" s="80">
        <f>IFERROR(INDEX(Registre!$E$2:$E$1999,IF($L$212=0,-1,$L$212))&amp;"","")</f>
        <v/>
      </c>
      <c r="D215" s="52" t="n"/>
      <c r="E215" s="52" t="n"/>
      <c r="F215" s="52" t="n"/>
      <c r="G215" s="52" t="n"/>
      <c r="H215" s="52" t="n"/>
      <c r="I215" s="52" t="n"/>
      <c r="J215" s="50" t="n"/>
    </row>
    <row r="216" ht="27" customHeight="1">
      <c r="A216" s="90" t="inlineStr">
        <is>
          <t>Plan nº</t>
        </is>
      </c>
      <c r="B216" s="50" t="n"/>
      <c r="C216" s="90">
        <f>IFERROR(INDEX(Registre!$F$2:$F$1999,IF($L$212=0,-1,$L$212))&amp;"","")</f>
        <v/>
      </c>
      <c r="D216" s="52" t="n"/>
      <c r="E216" s="52" t="n"/>
      <c r="F216" s="52" t="n"/>
      <c r="G216" s="52" t="n"/>
      <c r="H216" s="52" t="n"/>
      <c r="I216" s="52" t="n"/>
      <c r="J216" s="50" t="n"/>
      <c r="L216" s="31" t="inlineStr">
        <is>
          <t>◀ Choisissez le RFI dans la case « RFI nº » (liste déroulante)</t>
        </is>
      </c>
    </row>
    <row r="217" ht="27" customHeight="1">
      <c r="A217" s="90" t="inlineStr">
        <is>
          <t>Désignation</t>
        </is>
      </c>
      <c r="B217" s="50" t="n"/>
      <c r="C217" s="90">
        <f>IFERROR(INDEX(Registre!$G$2:$G$1999,IF($L$212=0,-1,$L$212))&amp;"","")</f>
        <v/>
      </c>
      <c r="D217" s="52" t="n"/>
      <c r="E217" s="52" t="n"/>
      <c r="F217" s="52" t="n"/>
      <c r="G217" s="52" t="n"/>
      <c r="H217" s="52" t="n"/>
      <c r="I217" s="52" t="n"/>
      <c r="J217" s="50" t="n"/>
    </row>
    <row r="218" ht="27" customHeight="1">
      <c r="A218" s="90" t="inlineStr">
        <is>
          <t>Rapport nº</t>
        </is>
      </c>
      <c r="B218" s="50" t="n"/>
      <c r="C218" s="90">
        <f>IFERROR(IF(INDEX(Registre!$C$2:$C$1999,IF($L$212=0,-1,$L$212))&amp;""&lt;&gt;"",INDEX(Registre!$C$2:$C$1999,IF($L$212=0,-1,$L$212))&amp;"",TEXT(COUNTIF(Registre!$A$2:INDEX(Registre!$A$2:$A$1999,IF($L$212=0,-1,$L$212)),INDEX(Registre!$A$2:$A$1999,IF($L$212=0,-1,$L$212))),"000")),"")</f>
        <v/>
      </c>
      <c r="D218" s="50" t="n"/>
      <c r="E218" s="91" t="inlineStr">
        <is>
          <t>DI/ (RFI) nº</t>
        </is>
      </c>
      <c r="F218" s="52" t="n"/>
      <c r="G218" s="50" t="n"/>
      <c r="H218" s="82">
        <f>IFERROR(INDEX('Impression groupée'!$B$4:$B$103,MATCH("Transport et bardage|7",'Impression groupée'!$E$4:$E$103,0)),"")</f>
        <v/>
      </c>
      <c r="I218" s="52" t="n"/>
      <c r="J218" s="50" t="n"/>
    </row>
    <row r="219" ht="27" customHeight="1">
      <c r="A219" s="80">
        <f>"Tronçon n° : "&amp;IFERROR(INDEX(Registre!$H$2:$H$1999,IF($L$212=0,-1,$L$212))&amp;"","")&amp;"   du "&amp;IF(IFERROR(INDEX(Registre!$I$2:$I$1999,IF($L$212=0,-1,$L$212))&amp;"","")&lt;&gt;"","Joint N° "&amp;IFERROR(INDEX(Registre!$I$2:$I$1999,IF($L$212=0,-1,$L$212))&amp;"","")&amp;"  ","")&amp;"PK "&amp;IFERROR(INDEX(Registre!$K$2:$K$1999,IF($L$212=0,-1,$L$212))&amp;"","")&amp;IF(OR(IFERROR(INDEX(Registre!$L$2:$L$1999,IF($L$212=0,-1,$L$212))&amp;"","")&lt;&gt;"",IFERROR(INDEX(Registre!$J$2:$J$1999,IF($L$212=0,-1,$L$212))&amp;"","")&lt;&gt;""),"   au "&amp;IF(IFERROR(INDEX(Registre!$J$2:$J$1999,IF($L$212=0,-1,$L$212))&amp;"","")&lt;&gt;"","Joint N° "&amp;IFERROR(INDEX(Registre!$J$2:$J$1999,IF($L$212=0,-1,$L$212))&amp;"","")&amp;"  ","")&amp;IF(IFERROR(INDEX(Registre!$L$2:$L$1999,IF($L$212=0,-1,$L$212))&amp;"","")&lt;&gt;"","PK "&amp;IFERROR(INDEX(Registre!$L$2:$L$1999,IF($L$212=0,-1,$L$212))&amp;"",""),""),"")</f>
        <v/>
      </c>
      <c r="B219" s="52" t="n"/>
      <c r="C219" s="52" t="n"/>
      <c r="D219" s="52" t="n"/>
      <c r="E219" s="52" t="n"/>
      <c r="F219" s="52" t="n"/>
      <c r="G219" s="52" t="n"/>
      <c r="H219" s="50" t="n"/>
      <c r="I219" s="90">
        <f>IF(IFERROR(INDEX(Registre!$M$2:$M$1999,IF($L$212=0,-1,$L$212))&amp;"","")="","Long :","Long : "&amp;IFERROR(INDEX(Registre!$M$2:$M$1999,IF($L$212=0,-1,$L$212))&amp;"","")&amp;" ml")</f>
        <v/>
      </c>
      <c r="J219" s="50" t="n"/>
    </row>
    <row r="220" ht="27" customHeight="1">
      <c r="A220" s="92" t="inlineStr">
        <is>
          <t>Inspection</t>
        </is>
      </c>
      <c r="B220" s="52" t="n"/>
      <c r="C220" s="52" t="n"/>
      <c r="D220" s="52" t="n"/>
      <c r="E220" s="52" t="n"/>
      <c r="F220" s="52" t="n"/>
      <c r="G220" s="52" t="n"/>
      <c r="H220" s="50" t="n"/>
      <c r="I220" s="80" t="inlineStr">
        <is>
          <t>jugement</t>
        </is>
      </c>
      <c r="J220" s="50" t="n"/>
    </row>
    <row r="221" ht="25.5" customHeight="1">
      <c r="A221" s="67" t="inlineStr">
        <is>
          <t>N°</t>
        </is>
      </c>
      <c r="B221" s="67" t="inlineStr">
        <is>
          <t>N° pipe</t>
        </is>
      </c>
      <c r="C221" s="67" t="inlineStr">
        <is>
          <t>N° de coulée</t>
        </is>
      </c>
      <c r="D221" s="67" t="inlineStr">
        <is>
          <t>Diamètre</t>
        </is>
      </c>
      <c r="E221" s="67" t="inlineStr">
        <is>
          <t>EP mm</t>
        </is>
      </c>
      <c r="F221" s="67" t="inlineStr">
        <is>
          <t>Long (ml)</t>
        </is>
      </c>
      <c r="G221" s="67" t="inlineStr">
        <is>
          <t>Contrôle visuel</t>
        </is>
      </c>
      <c r="H221" s="50" t="n"/>
      <c r="I221" s="66" t="n"/>
      <c r="J221" s="50" t="n"/>
    </row>
    <row r="222" ht="16.5" customHeight="1">
      <c r="A222" s="62">
        <f>IF(IFERROR(INDEX('Tubes Bardage'!$B$2:$B$501,MATCH($H$218&amp;"|1",'Tubes Bardage'!$I$2:$I$501,0))&amp;"","")="","",TEXT(1,"00"))</f>
        <v/>
      </c>
      <c r="B222" s="62">
        <f>IFERROR(INDEX('Tubes Bardage'!$B$2:$B$501,MATCH($H$218&amp;"|1",'Tubes Bardage'!$I$2:$I$501,0))&amp;"","")</f>
        <v/>
      </c>
      <c r="C222" s="62">
        <f>IFERROR(INDEX('Tubes Bardage'!$C$2:$C$501,MATCH($H$218&amp;"|1",'Tubes Bardage'!$I$2:$I$501,0))&amp;"","")</f>
        <v/>
      </c>
      <c r="D222" s="62">
        <f>IFERROR(INDEX('Tubes Bardage'!$D$2:$D$501,MATCH($H$218&amp;"|1",'Tubes Bardage'!$I$2:$I$501,0))&amp;"","")</f>
        <v/>
      </c>
      <c r="E222" s="62">
        <f>IFERROR(INDEX('Tubes Bardage'!$E$2:$E$501,MATCH($H$218&amp;"|1",'Tubes Bardage'!$I$2:$I$501,0))&amp;"","")</f>
        <v/>
      </c>
      <c r="F222" s="62">
        <f>IFERROR(INDEX('Tubes Bardage'!$F$2:$F$501,MATCH($H$218&amp;"|1",'Tubes Bardage'!$I$2:$I$501,0))&amp;"","")</f>
        <v/>
      </c>
      <c r="G222" s="62">
        <f>IFERROR(INDEX('Tubes Bardage'!$G$2:$G$501,MATCH($H$218&amp;"|1",'Tubes Bardage'!$I$2:$I$501,0))&amp;"","")</f>
        <v/>
      </c>
      <c r="H222" s="50" t="n"/>
      <c r="I222" s="93">
        <f>IF(IFERROR(INDEX('Tubes Bardage'!$H$2:$H$501,MATCH($H$218&amp;"|1",'Tubes Bardage'!$I$2:$I$501,0))&amp;"","")="C","☒","☐")&amp;" C"&amp;"      "&amp;IF(IFERROR(INDEX('Tubes Bardage'!$H$2:$H$501,MATCH($H$218&amp;"|1",'Tubes Bardage'!$I$2:$I$501,0))&amp;"","")="NC","☒","☐")&amp;" NC"</f>
        <v/>
      </c>
      <c r="J222" s="50" t="n"/>
    </row>
    <row r="223" ht="16.5" customHeight="1">
      <c r="A223" s="62">
        <f>IF(IFERROR(INDEX('Tubes Bardage'!$B$2:$B$501,MATCH($H$218&amp;"|2",'Tubes Bardage'!$I$2:$I$501,0))&amp;"","")="","",TEXT(2,"00"))</f>
        <v/>
      </c>
      <c r="B223" s="62">
        <f>IFERROR(INDEX('Tubes Bardage'!$B$2:$B$501,MATCH($H$218&amp;"|2",'Tubes Bardage'!$I$2:$I$501,0))&amp;"","")</f>
        <v/>
      </c>
      <c r="C223" s="62">
        <f>IFERROR(INDEX('Tubes Bardage'!$C$2:$C$501,MATCH($H$218&amp;"|2",'Tubes Bardage'!$I$2:$I$501,0))&amp;"","")</f>
        <v/>
      </c>
      <c r="D223" s="62">
        <f>IFERROR(INDEX('Tubes Bardage'!$D$2:$D$501,MATCH($H$218&amp;"|2",'Tubes Bardage'!$I$2:$I$501,0))&amp;"","")</f>
        <v/>
      </c>
      <c r="E223" s="62">
        <f>IFERROR(INDEX('Tubes Bardage'!$E$2:$E$501,MATCH($H$218&amp;"|2",'Tubes Bardage'!$I$2:$I$501,0))&amp;"","")</f>
        <v/>
      </c>
      <c r="F223" s="62">
        <f>IFERROR(INDEX('Tubes Bardage'!$F$2:$F$501,MATCH($H$218&amp;"|2",'Tubes Bardage'!$I$2:$I$501,0))&amp;"","")</f>
        <v/>
      </c>
      <c r="G223" s="62">
        <f>IFERROR(INDEX('Tubes Bardage'!$G$2:$G$501,MATCH($H$218&amp;"|2",'Tubes Bardage'!$I$2:$I$501,0))&amp;"","")</f>
        <v/>
      </c>
      <c r="H223" s="50" t="n"/>
      <c r="I223" s="93">
        <f>IF(IFERROR(INDEX('Tubes Bardage'!$H$2:$H$501,MATCH($H$218&amp;"|2",'Tubes Bardage'!$I$2:$I$501,0))&amp;"","")="C","☒","☐")&amp;" C"&amp;"      "&amp;IF(IFERROR(INDEX('Tubes Bardage'!$H$2:$H$501,MATCH($H$218&amp;"|2",'Tubes Bardage'!$I$2:$I$501,0))&amp;"","")="NC","☒","☐")&amp;" NC"</f>
        <v/>
      </c>
      <c r="J223" s="50" t="n"/>
    </row>
    <row r="224" ht="16.5" customHeight="1">
      <c r="A224" s="62">
        <f>IF(IFERROR(INDEX('Tubes Bardage'!$B$2:$B$501,MATCH($H$218&amp;"|3",'Tubes Bardage'!$I$2:$I$501,0))&amp;"","")="","",TEXT(3,"00"))</f>
        <v/>
      </c>
      <c r="B224" s="62">
        <f>IFERROR(INDEX('Tubes Bardage'!$B$2:$B$501,MATCH($H$218&amp;"|3",'Tubes Bardage'!$I$2:$I$501,0))&amp;"","")</f>
        <v/>
      </c>
      <c r="C224" s="62">
        <f>IFERROR(INDEX('Tubes Bardage'!$C$2:$C$501,MATCH($H$218&amp;"|3",'Tubes Bardage'!$I$2:$I$501,0))&amp;"","")</f>
        <v/>
      </c>
      <c r="D224" s="62">
        <f>IFERROR(INDEX('Tubes Bardage'!$D$2:$D$501,MATCH($H$218&amp;"|3",'Tubes Bardage'!$I$2:$I$501,0))&amp;"","")</f>
        <v/>
      </c>
      <c r="E224" s="62">
        <f>IFERROR(INDEX('Tubes Bardage'!$E$2:$E$501,MATCH($H$218&amp;"|3",'Tubes Bardage'!$I$2:$I$501,0))&amp;"","")</f>
        <v/>
      </c>
      <c r="F224" s="62">
        <f>IFERROR(INDEX('Tubes Bardage'!$F$2:$F$501,MATCH($H$218&amp;"|3",'Tubes Bardage'!$I$2:$I$501,0))&amp;"","")</f>
        <v/>
      </c>
      <c r="G224" s="62">
        <f>IFERROR(INDEX('Tubes Bardage'!$G$2:$G$501,MATCH($H$218&amp;"|3",'Tubes Bardage'!$I$2:$I$501,0))&amp;"","")</f>
        <v/>
      </c>
      <c r="H224" s="50" t="n"/>
      <c r="I224" s="93">
        <f>IF(IFERROR(INDEX('Tubes Bardage'!$H$2:$H$501,MATCH($H$218&amp;"|3",'Tubes Bardage'!$I$2:$I$501,0))&amp;"","")="C","☒","☐")&amp;" C"&amp;"      "&amp;IF(IFERROR(INDEX('Tubes Bardage'!$H$2:$H$501,MATCH($H$218&amp;"|3",'Tubes Bardage'!$I$2:$I$501,0))&amp;"","")="NC","☒","☐")&amp;" NC"</f>
        <v/>
      </c>
      <c r="J224" s="50" t="n"/>
    </row>
    <row r="225" ht="16.5" customHeight="1">
      <c r="A225" s="62">
        <f>IF(IFERROR(INDEX('Tubes Bardage'!$B$2:$B$501,MATCH($H$218&amp;"|4",'Tubes Bardage'!$I$2:$I$501,0))&amp;"","")="","",TEXT(4,"00"))</f>
        <v/>
      </c>
      <c r="B225" s="62">
        <f>IFERROR(INDEX('Tubes Bardage'!$B$2:$B$501,MATCH($H$218&amp;"|4",'Tubes Bardage'!$I$2:$I$501,0))&amp;"","")</f>
        <v/>
      </c>
      <c r="C225" s="62">
        <f>IFERROR(INDEX('Tubes Bardage'!$C$2:$C$501,MATCH($H$218&amp;"|4",'Tubes Bardage'!$I$2:$I$501,0))&amp;"","")</f>
        <v/>
      </c>
      <c r="D225" s="62">
        <f>IFERROR(INDEX('Tubes Bardage'!$D$2:$D$501,MATCH($H$218&amp;"|4",'Tubes Bardage'!$I$2:$I$501,0))&amp;"","")</f>
        <v/>
      </c>
      <c r="E225" s="62">
        <f>IFERROR(INDEX('Tubes Bardage'!$E$2:$E$501,MATCH($H$218&amp;"|4",'Tubes Bardage'!$I$2:$I$501,0))&amp;"","")</f>
        <v/>
      </c>
      <c r="F225" s="62">
        <f>IFERROR(INDEX('Tubes Bardage'!$F$2:$F$501,MATCH($H$218&amp;"|4",'Tubes Bardage'!$I$2:$I$501,0))&amp;"","")</f>
        <v/>
      </c>
      <c r="G225" s="62">
        <f>IFERROR(INDEX('Tubes Bardage'!$G$2:$G$501,MATCH($H$218&amp;"|4",'Tubes Bardage'!$I$2:$I$501,0))&amp;"","")</f>
        <v/>
      </c>
      <c r="H225" s="50" t="n"/>
      <c r="I225" s="93">
        <f>IF(IFERROR(INDEX('Tubes Bardage'!$H$2:$H$501,MATCH($H$218&amp;"|4",'Tubes Bardage'!$I$2:$I$501,0))&amp;"","")="C","☒","☐")&amp;" C"&amp;"      "&amp;IF(IFERROR(INDEX('Tubes Bardage'!$H$2:$H$501,MATCH($H$218&amp;"|4",'Tubes Bardage'!$I$2:$I$501,0))&amp;"","")="NC","☒","☐")&amp;" NC"</f>
        <v/>
      </c>
      <c r="J225" s="50" t="n"/>
    </row>
    <row r="226" ht="16.5" customHeight="1">
      <c r="A226" s="62">
        <f>IF(IFERROR(INDEX('Tubes Bardage'!$B$2:$B$501,MATCH($H$218&amp;"|5",'Tubes Bardage'!$I$2:$I$501,0))&amp;"","")="","",TEXT(5,"00"))</f>
        <v/>
      </c>
      <c r="B226" s="62">
        <f>IFERROR(INDEX('Tubes Bardage'!$B$2:$B$501,MATCH($H$218&amp;"|5",'Tubes Bardage'!$I$2:$I$501,0))&amp;"","")</f>
        <v/>
      </c>
      <c r="C226" s="62">
        <f>IFERROR(INDEX('Tubes Bardage'!$C$2:$C$501,MATCH($H$218&amp;"|5",'Tubes Bardage'!$I$2:$I$501,0))&amp;"","")</f>
        <v/>
      </c>
      <c r="D226" s="62">
        <f>IFERROR(INDEX('Tubes Bardage'!$D$2:$D$501,MATCH($H$218&amp;"|5",'Tubes Bardage'!$I$2:$I$501,0))&amp;"","")</f>
        <v/>
      </c>
      <c r="E226" s="62">
        <f>IFERROR(INDEX('Tubes Bardage'!$E$2:$E$501,MATCH($H$218&amp;"|5",'Tubes Bardage'!$I$2:$I$501,0))&amp;"","")</f>
        <v/>
      </c>
      <c r="F226" s="62">
        <f>IFERROR(INDEX('Tubes Bardage'!$F$2:$F$501,MATCH($H$218&amp;"|5",'Tubes Bardage'!$I$2:$I$501,0))&amp;"","")</f>
        <v/>
      </c>
      <c r="G226" s="62">
        <f>IFERROR(INDEX('Tubes Bardage'!$G$2:$G$501,MATCH($H$218&amp;"|5",'Tubes Bardage'!$I$2:$I$501,0))&amp;"","")</f>
        <v/>
      </c>
      <c r="H226" s="50" t="n"/>
      <c r="I226" s="93">
        <f>IF(IFERROR(INDEX('Tubes Bardage'!$H$2:$H$501,MATCH($H$218&amp;"|5",'Tubes Bardage'!$I$2:$I$501,0))&amp;"","")="C","☒","☐")&amp;" C"&amp;"      "&amp;IF(IFERROR(INDEX('Tubes Bardage'!$H$2:$H$501,MATCH($H$218&amp;"|5",'Tubes Bardage'!$I$2:$I$501,0))&amp;"","")="NC","☒","☐")&amp;" NC"</f>
        <v/>
      </c>
      <c r="J226" s="50" t="n"/>
    </row>
    <row r="227" ht="16.5" customHeight="1">
      <c r="A227" s="62">
        <f>IF(IFERROR(INDEX('Tubes Bardage'!$B$2:$B$501,MATCH($H$218&amp;"|6",'Tubes Bardage'!$I$2:$I$501,0))&amp;"","")="","",TEXT(6,"00"))</f>
        <v/>
      </c>
      <c r="B227" s="62">
        <f>IFERROR(INDEX('Tubes Bardage'!$B$2:$B$501,MATCH($H$218&amp;"|6",'Tubes Bardage'!$I$2:$I$501,0))&amp;"","")</f>
        <v/>
      </c>
      <c r="C227" s="62">
        <f>IFERROR(INDEX('Tubes Bardage'!$C$2:$C$501,MATCH($H$218&amp;"|6",'Tubes Bardage'!$I$2:$I$501,0))&amp;"","")</f>
        <v/>
      </c>
      <c r="D227" s="62">
        <f>IFERROR(INDEX('Tubes Bardage'!$D$2:$D$501,MATCH($H$218&amp;"|6",'Tubes Bardage'!$I$2:$I$501,0))&amp;"","")</f>
        <v/>
      </c>
      <c r="E227" s="62">
        <f>IFERROR(INDEX('Tubes Bardage'!$E$2:$E$501,MATCH($H$218&amp;"|6",'Tubes Bardage'!$I$2:$I$501,0))&amp;"","")</f>
        <v/>
      </c>
      <c r="F227" s="62">
        <f>IFERROR(INDEX('Tubes Bardage'!$F$2:$F$501,MATCH($H$218&amp;"|6",'Tubes Bardage'!$I$2:$I$501,0))&amp;"","")</f>
        <v/>
      </c>
      <c r="G227" s="62">
        <f>IFERROR(INDEX('Tubes Bardage'!$G$2:$G$501,MATCH($H$218&amp;"|6",'Tubes Bardage'!$I$2:$I$501,0))&amp;"","")</f>
        <v/>
      </c>
      <c r="H227" s="50" t="n"/>
      <c r="I227" s="93">
        <f>IF(IFERROR(INDEX('Tubes Bardage'!$H$2:$H$501,MATCH($H$218&amp;"|6",'Tubes Bardage'!$I$2:$I$501,0))&amp;"","")="C","☒","☐")&amp;" C"&amp;"      "&amp;IF(IFERROR(INDEX('Tubes Bardage'!$H$2:$H$501,MATCH($H$218&amp;"|6",'Tubes Bardage'!$I$2:$I$501,0))&amp;"","")="NC","☒","☐")&amp;" NC"</f>
        <v/>
      </c>
      <c r="J227" s="50" t="n"/>
    </row>
    <row r="228" ht="16.5" customHeight="1">
      <c r="A228" s="62">
        <f>IF(IFERROR(INDEX('Tubes Bardage'!$B$2:$B$501,MATCH($H$218&amp;"|7",'Tubes Bardage'!$I$2:$I$501,0))&amp;"","")="","",TEXT(7,"00"))</f>
        <v/>
      </c>
      <c r="B228" s="62">
        <f>IFERROR(INDEX('Tubes Bardage'!$B$2:$B$501,MATCH($H$218&amp;"|7",'Tubes Bardage'!$I$2:$I$501,0))&amp;"","")</f>
        <v/>
      </c>
      <c r="C228" s="62">
        <f>IFERROR(INDEX('Tubes Bardage'!$C$2:$C$501,MATCH($H$218&amp;"|7",'Tubes Bardage'!$I$2:$I$501,0))&amp;"","")</f>
        <v/>
      </c>
      <c r="D228" s="62">
        <f>IFERROR(INDEX('Tubes Bardage'!$D$2:$D$501,MATCH($H$218&amp;"|7",'Tubes Bardage'!$I$2:$I$501,0))&amp;"","")</f>
        <v/>
      </c>
      <c r="E228" s="62">
        <f>IFERROR(INDEX('Tubes Bardage'!$E$2:$E$501,MATCH($H$218&amp;"|7",'Tubes Bardage'!$I$2:$I$501,0))&amp;"","")</f>
        <v/>
      </c>
      <c r="F228" s="62">
        <f>IFERROR(INDEX('Tubes Bardage'!$F$2:$F$501,MATCH($H$218&amp;"|7",'Tubes Bardage'!$I$2:$I$501,0))&amp;"","")</f>
        <v/>
      </c>
      <c r="G228" s="62">
        <f>IFERROR(INDEX('Tubes Bardage'!$G$2:$G$501,MATCH($H$218&amp;"|7",'Tubes Bardage'!$I$2:$I$501,0))&amp;"","")</f>
        <v/>
      </c>
      <c r="H228" s="50" t="n"/>
      <c r="I228" s="93">
        <f>IF(IFERROR(INDEX('Tubes Bardage'!$H$2:$H$501,MATCH($H$218&amp;"|7",'Tubes Bardage'!$I$2:$I$501,0))&amp;"","")="C","☒","☐")&amp;" C"&amp;"      "&amp;IF(IFERROR(INDEX('Tubes Bardage'!$H$2:$H$501,MATCH($H$218&amp;"|7",'Tubes Bardage'!$I$2:$I$501,0))&amp;"","")="NC","☒","☐")&amp;" NC"</f>
        <v/>
      </c>
      <c r="J228" s="50" t="n"/>
    </row>
    <row r="229" ht="16.5" customHeight="1">
      <c r="A229" s="62">
        <f>IF(IFERROR(INDEX('Tubes Bardage'!$B$2:$B$501,MATCH($H$218&amp;"|8",'Tubes Bardage'!$I$2:$I$501,0))&amp;"","")="","",TEXT(8,"00"))</f>
        <v/>
      </c>
      <c r="B229" s="62">
        <f>IFERROR(INDEX('Tubes Bardage'!$B$2:$B$501,MATCH($H$218&amp;"|8",'Tubes Bardage'!$I$2:$I$501,0))&amp;"","")</f>
        <v/>
      </c>
      <c r="C229" s="62">
        <f>IFERROR(INDEX('Tubes Bardage'!$C$2:$C$501,MATCH($H$218&amp;"|8",'Tubes Bardage'!$I$2:$I$501,0))&amp;"","")</f>
        <v/>
      </c>
      <c r="D229" s="62">
        <f>IFERROR(INDEX('Tubes Bardage'!$D$2:$D$501,MATCH($H$218&amp;"|8",'Tubes Bardage'!$I$2:$I$501,0))&amp;"","")</f>
        <v/>
      </c>
      <c r="E229" s="62">
        <f>IFERROR(INDEX('Tubes Bardage'!$E$2:$E$501,MATCH($H$218&amp;"|8",'Tubes Bardage'!$I$2:$I$501,0))&amp;"","")</f>
        <v/>
      </c>
      <c r="F229" s="62">
        <f>IFERROR(INDEX('Tubes Bardage'!$F$2:$F$501,MATCH($H$218&amp;"|8",'Tubes Bardage'!$I$2:$I$501,0))&amp;"","")</f>
        <v/>
      </c>
      <c r="G229" s="62">
        <f>IFERROR(INDEX('Tubes Bardage'!$G$2:$G$501,MATCH($H$218&amp;"|8",'Tubes Bardage'!$I$2:$I$501,0))&amp;"","")</f>
        <v/>
      </c>
      <c r="H229" s="50" t="n"/>
      <c r="I229" s="93">
        <f>IF(IFERROR(INDEX('Tubes Bardage'!$H$2:$H$501,MATCH($H$218&amp;"|8",'Tubes Bardage'!$I$2:$I$501,0))&amp;"","")="C","☒","☐")&amp;" C"&amp;"      "&amp;IF(IFERROR(INDEX('Tubes Bardage'!$H$2:$H$501,MATCH($H$218&amp;"|8",'Tubes Bardage'!$I$2:$I$501,0))&amp;"","")="NC","☒","☐")&amp;" NC"</f>
        <v/>
      </c>
      <c r="J229" s="50" t="n"/>
    </row>
    <row r="230" ht="16.5" customHeight="1">
      <c r="A230" s="62">
        <f>IF(IFERROR(INDEX('Tubes Bardage'!$B$2:$B$501,MATCH($H$218&amp;"|9",'Tubes Bardage'!$I$2:$I$501,0))&amp;"","")="","",TEXT(9,"00"))</f>
        <v/>
      </c>
      <c r="B230" s="62">
        <f>IFERROR(INDEX('Tubes Bardage'!$B$2:$B$501,MATCH($H$218&amp;"|9",'Tubes Bardage'!$I$2:$I$501,0))&amp;"","")</f>
        <v/>
      </c>
      <c r="C230" s="62">
        <f>IFERROR(INDEX('Tubes Bardage'!$C$2:$C$501,MATCH($H$218&amp;"|9",'Tubes Bardage'!$I$2:$I$501,0))&amp;"","")</f>
        <v/>
      </c>
      <c r="D230" s="62">
        <f>IFERROR(INDEX('Tubes Bardage'!$D$2:$D$501,MATCH($H$218&amp;"|9",'Tubes Bardage'!$I$2:$I$501,0))&amp;"","")</f>
        <v/>
      </c>
      <c r="E230" s="62">
        <f>IFERROR(INDEX('Tubes Bardage'!$E$2:$E$501,MATCH($H$218&amp;"|9",'Tubes Bardage'!$I$2:$I$501,0))&amp;"","")</f>
        <v/>
      </c>
      <c r="F230" s="62">
        <f>IFERROR(INDEX('Tubes Bardage'!$F$2:$F$501,MATCH($H$218&amp;"|9",'Tubes Bardage'!$I$2:$I$501,0))&amp;"","")</f>
        <v/>
      </c>
      <c r="G230" s="62">
        <f>IFERROR(INDEX('Tubes Bardage'!$G$2:$G$501,MATCH($H$218&amp;"|9",'Tubes Bardage'!$I$2:$I$501,0))&amp;"","")</f>
        <v/>
      </c>
      <c r="H230" s="50" t="n"/>
      <c r="I230" s="93">
        <f>IF(IFERROR(INDEX('Tubes Bardage'!$H$2:$H$501,MATCH($H$218&amp;"|9",'Tubes Bardage'!$I$2:$I$501,0))&amp;"","")="C","☒","☐")&amp;" C"&amp;"      "&amp;IF(IFERROR(INDEX('Tubes Bardage'!$H$2:$H$501,MATCH($H$218&amp;"|9",'Tubes Bardage'!$I$2:$I$501,0))&amp;"","")="NC","☒","☐")&amp;" NC"</f>
        <v/>
      </c>
      <c r="J230" s="50" t="n"/>
    </row>
    <row r="231" ht="16.5" customHeight="1">
      <c r="A231" s="62">
        <f>IF(IFERROR(INDEX('Tubes Bardage'!$B$2:$B$501,MATCH($H$218&amp;"|10",'Tubes Bardage'!$I$2:$I$501,0))&amp;"","")="","",TEXT(10,"00"))</f>
        <v/>
      </c>
      <c r="B231" s="62">
        <f>IFERROR(INDEX('Tubes Bardage'!$B$2:$B$501,MATCH($H$218&amp;"|10",'Tubes Bardage'!$I$2:$I$501,0))&amp;"","")</f>
        <v/>
      </c>
      <c r="C231" s="62">
        <f>IFERROR(INDEX('Tubes Bardage'!$C$2:$C$501,MATCH($H$218&amp;"|10",'Tubes Bardage'!$I$2:$I$501,0))&amp;"","")</f>
        <v/>
      </c>
      <c r="D231" s="62">
        <f>IFERROR(INDEX('Tubes Bardage'!$D$2:$D$501,MATCH($H$218&amp;"|10",'Tubes Bardage'!$I$2:$I$501,0))&amp;"","")</f>
        <v/>
      </c>
      <c r="E231" s="62">
        <f>IFERROR(INDEX('Tubes Bardage'!$E$2:$E$501,MATCH($H$218&amp;"|10",'Tubes Bardage'!$I$2:$I$501,0))&amp;"","")</f>
        <v/>
      </c>
      <c r="F231" s="62">
        <f>IFERROR(INDEX('Tubes Bardage'!$F$2:$F$501,MATCH($H$218&amp;"|10",'Tubes Bardage'!$I$2:$I$501,0))&amp;"","")</f>
        <v/>
      </c>
      <c r="G231" s="62">
        <f>IFERROR(INDEX('Tubes Bardage'!$G$2:$G$501,MATCH($H$218&amp;"|10",'Tubes Bardage'!$I$2:$I$501,0))&amp;"","")</f>
        <v/>
      </c>
      <c r="H231" s="50" t="n"/>
      <c r="I231" s="93">
        <f>IF(IFERROR(INDEX('Tubes Bardage'!$H$2:$H$501,MATCH($H$218&amp;"|10",'Tubes Bardage'!$I$2:$I$501,0))&amp;"","")="C","☒","☐")&amp;" C"&amp;"      "&amp;IF(IFERROR(INDEX('Tubes Bardage'!$H$2:$H$501,MATCH($H$218&amp;"|10",'Tubes Bardage'!$I$2:$I$501,0))&amp;"","")="NC","☒","☐")&amp;" NC"</f>
        <v/>
      </c>
      <c r="J231" s="50" t="n"/>
    </row>
    <row r="232" ht="16.5" customHeight="1">
      <c r="A232" s="62">
        <f>IF(IFERROR(INDEX('Tubes Bardage'!$B$2:$B$501,MATCH($H$218&amp;"|11",'Tubes Bardage'!$I$2:$I$501,0))&amp;"","")="","",TEXT(11,"00"))</f>
        <v/>
      </c>
      <c r="B232" s="62">
        <f>IFERROR(INDEX('Tubes Bardage'!$B$2:$B$501,MATCH($H$218&amp;"|11",'Tubes Bardage'!$I$2:$I$501,0))&amp;"","")</f>
        <v/>
      </c>
      <c r="C232" s="62">
        <f>IFERROR(INDEX('Tubes Bardage'!$C$2:$C$501,MATCH($H$218&amp;"|11",'Tubes Bardage'!$I$2:$I$501,0))&amp;"","")</f>
        <v/>
      </c>
      <c r="D232" s="62">
        <f>IFERROR(INDEX('Tubes Bardage'!$D$2:$D$501,MATCH($H$218&amp;"|11",'Tubes Bardage'!$I$2:$I$501,0))&amp;"","")</f>
        <v/>
      </c>
      <c r="E232" s="62">
        <f>IFERROR(INDEX('Tubes Bardage'!$E$2:$E$501,MATCH($H$218&amp;"|11",'Tubes Bardage'!$I$2:$I$501,0))&amp;"","")</f>
        <v/>
      </c>
      <c r="F232" s="62">
        <f>IFERROR(INDEX('Tubes Bardage'!$F$2:$F$501,MATCH($H$218&amp;"|11",'Tubes Bardage'!$I$2:$I$501,0))&amp;"","")</f>
        <v/>
      </c>
      <c r="G232" s="62">
        <f>IFERROR(INDEX('Tubes Bardage'!$G$2:$G$501,MATCH($H$218&amp;"|11",'Tubes Bardage'!$I$2:$I$501,0))&amp;"","")</f>
        <v/>
      </c>
      <c r="H232" s="50" t="n"/>
      <c r="I232" s="93">
        <f>IF(IFERROR(INDEX('Tubes Bardage'!$H$2:$H$501,MATCH($H$218&amp;"|11",'Tubes Bardage'!$I$2:$I$501,0))&amp;"","")="C","☒","☐")&amp;" C"&amp;"      "&amp;IF(IFERROR(INDEX('Tubes Bardage'!$H$2:$H$501,MATCH($H$218&amp;"|11",'Tubes Bardage'!$I$2:$I$501,0))&amp;"","")="NC","☒","☐")&amp;" NC"</f>
        <v/>
      </c>
      <c r="J232" s="50" t="n"/>
    </row>
    <row r="233" ht="16.5" customHeight="1">
      <c r="A233" s="62">
        <f>IF(IFERROR(INDEX('Tubes Bardage'!$B$2:$B$501,MATCH($H$218&amp;"|12",'Tubes Bardage'!$I$2:$I$501,0))&amp;"","")="","",TEXT(12,"00"))</f>
        <v/>
      </c>
      <c r="B233" s="62">
        <f>IFERROR(INDEX('Tubes Bardage'!$B$2:$B$501,MATCH($H$218&amp;"|12",'Tubes Bardage'!$I$2:$I$501,0))&amp;"","")</f>
        <v/>
      </c>
      <c r="C233" s="62">
        <f>IFERROR(INDEX('Tubes Bardage'!$C$2:$C$501,MATCH($H$218&amp;"|12",'Tubes Bardage'!$I$2:$I$501,0))&amp;"","")</f>
        <v/>
      </c>
      <c r="D233" s="62">
        <f>IFERROR(INDEX('Tubes Bardage'!$D$2:$D$501,MATCH($H$218&amp;"|12",'Tubes Bardage'!$I$2:$I$501,0))&amp;"","")</f>
        <v/>
      </c>
      <c r="E233" s="62">
        <f>IFERROR(INDEX('Tubes Bardage'!$E$2:$E$501,MATCH($H$218&amp;"|12",'Tubes Bardage'!$I$2:$I$501,0))&amp;"","")</f>
        <v/>
      </c>
      <c r="F233" s="62">
        <f>IFERROR(INDEX('Tubes Bardage'!$F$2:$F$501,MATCH($H$218&amp;"|12",'Tubes Bardage'!$I$2:$I$501,0))&amp;"","")</f>
        <v/>
      </c>
      <c r="G233" s="62">
        <f>IFERROR(INDEX('Tubes Bardage'!$G$2:$G$501,MATCH($H$218&amp;"|12",'Tubes Bardage'!$I$2:$I$501,0))&amp;"","")</f>
        <v/>
      </c>
      <c r="H233" s="50" t="n"/>
      <c r="I233" s="93">
        <f>IF(IFERROR(INDEX('Tubes Bardage'!$H$2:$H$501,MATCH($H$218&amp;"|12",'Tubes Bardage'!$I$2:$I$501,0))&amp;"","")="C","☒","☐")&amp;" C"&amp;"      "&amp;IF(IFERROR(INDEX('Tubes Bardage'!$H$2:$H$501,MATCH($H$218&amp;"|12",'Tubes Bardage'!$I$2:$I$501,0))&amp;"","")="NC","☒","☐")&amp;" NC"</f>
        <v/>
      </c>
      <c r="J233" s="50" t="n"/>
    </row>
    <row r="234" ht="16.5" customHeight="1">
      <c r="A234" s="62">
        <f>IF(IFERROR(INDEX('Tubes Bardage'!$B$2:$B$501,MATCH($H$218&amp;"|13",'Tubes Bardage'!$I$2:$I$501,0))&amp;"","")="","",TEXT(13,"00"))</f>
        <v/>
      </c>
      <c r="B234" s="62">
        <f>IFERROR(INDEX('Tubes Bardage'!$B$2:$B$501,MATCH($H$218&amp;"|13",'Tubes Bardage'!$I$2:$I$501,0))&amp;"","")</f>
        <v/>
      </c>
      <c r="C234" s="62">
        <f>IFERROR(INDEX('Tubes Bardage'!$C$2:$C$501,MATCH($H$218&amp;"|13",'Tubes Bardage'!$I$2:$I$501,0))&amp;"","")</f>
        <v/>
      </c>
      <c r="D234" s="62">
        <f>IFERROR(INDEX('Tubes Bardage'!$D$2:$D$501,MATCH($H$218&amp;"|13",'Tubes Bardage'!$I$2:$I$501,0))&amp;"","")</f>
        <v/>
      </c>
      <c r="E234" s="62">
        <f>IFERROR(INDEX('Tubes Bardage'!$E$2:$E$501,MATCH($H$218&amp;"|13",'Tubes Bardage'!$I$2:$I$501,0))&amp;"","")</f>
        <v/>
      </c>
      <c r="F234" s="62">
        <f>IFERROR(INDEX('Tubes Bardage'!$F$2:$F$501,MATCH($H$218&amp;"|13",'Tubes Bardage'!$I$2:$I$501,0))&amp;"","")</f>
        <v/>
      </c>
      <c r="G234" s="62">
        <f>IFERROR(INDEX('Tubes Bardage'!$G$2:$G$501,MATCH($H$218&amp;"|13",'Tubes Bardage'!$I$2:$I$501,0))&amp;"","")</f>
        <v/>
      </c>
      <c r="H234" s="50" t="n"/>
      <c r="I234" s="93">
        <f>IF(IFERROR(INDEX('Tubes Bardage'!$H$2:$H$501,MATCH($H$218&amp;"|13",'Tubes Bardage'!$I$2:$I$501,0))&amp;"","")="C","☒","☐")&amp;" C"&amp;"      "&amp;IF(IFERROR(INDEX('Tubes Bardage'!$H$2:$H$501,MATCH($H$218&amp;"|13",'Tubes Bardage'!$I$2:$I$501,0))&amp;"","")="NC","☒","☐")&amp;" NC"</f>
        <v/>
      </c>
      <c r="J234" s="50" t="n"/>
    </row>
    <row r="235" ht="16.5" customHeight="1">
      <c r="A235" s="62">
        <f>IF(IFERROR(INDEX('Tubes Bardage'!$B$2:$B$501,MATCH($H$218&amp;"|14",'Tubes Bardage'!$I$2:$I$501,0))&amp;"","")="","",TEXT(14,"00"))</f>
        <v/>
      </c>
      <c r="B235" s="62">
        <f>IFERROR(INDEX('Tubes Bardage'!$B$2:$B$501,MATCH($H$218&amp;"|14",'Tubes Bardage'!$I$2:$I$501,0))&amp;"","")</f>
        <v/>
      </c>
      <c r="C235" s="62">
        <f>IFERROR(INDEX('Tubes Bardage'!$C$2:$C$501,MATCH($H$218&amp;"|14",'Tubes Bardage'!$I$2:$I$501,0))&amp;"","")</f>
        <v/>
      </c>
      <c r="D235" s="62">
        <f>IFERROR(INDEX('Tubes Bardage'!$D$2:$D$501,MATCH($H$218&amp;"|14",'Tubes Bardage'!$I$2:$I$501,0))&amp;"","")</f>
        <v/>
      </c>
      <c r="E235" s="62">
        <f>IFERROR(INDEX('Tubes Bardage'!$E$2:$E$501,MATCH($H$218&amp;"|14",'Tubes Bardage'!$I$2:$I$501,0))&amp;"","")</f>
        <v/>
      </c>
      <c r="F235" s="62">
        <f>IFERROR(INDEX('Tubes Bardage'!$F$2:$F$501,MATCH($H$218&amp;"|14",'Tubes Bardage'!$I$2:$I$501,0))&amp;"","")</f>
        <v/>
      </c>
      <c r="G235" s="62">
        <f>IFERROR(INDEX('Tubes Bardage'!$G$2:$G$501,MATCH($H$218&amp;"|14",'Tubes Bardage'!$I$2:$I$501,0))&amp;"","")</f>
        <v/>
      </c>
      <c r="H235" s="50" t="n"/>
      <c r="I235" s="93">
        <f>IF(IFERROR(INDEX('Tubes Bardage'!$H$2:$H$501,MATCH($H$218&amp;"|14",'Tubes Bardage'!$I$2:$I$501,0))&amp;"","")="C","☒","☐")&amp;" C"&amp;"      "&amp;IF(IFERROR(INDEX('Tubes Bardage'!$H$2:$H$501,MATCH($H$218&amp;"|14",'Tubes Bardage'!$I$2:$I$501,0))&amp;"","")="NC","☒","☐")&amp;" NC"</f>
        <v/>
      </c>
      <c r="J235" s="50" t="n"/>
    </row>
    <row r="236" ht="16.5" customHeight="1">
      <c r="A236" s="62">
        <f>IF(IFERROR(INDEX('Tubes Bardage'!$B$2:$B$501,MATCH($H$218&amp;"|15",'Tubes Bardage'!$I$2:$I$501,0))&amp;"","")="","",TEXT(15,"00"))</f>
        <v/>
      </c>
      <c r="B236" s="62">
        <f>IFERROR(INDEX('Tubes Bardage'!$B$2:$B$501,MATCH($H$218&amp;"|15",'Tubes Bardage'!$I$2:$I$501,0))&amp;"","")</f>
        <v/>
      </c>
      <c r="C236" s="62">
        <f>IFERROR(INDEX('Tubes Bardage'!$C$2:$C$501,MATCH($H$218&amp;"|15",'Tubes Bardage'!$I$2:$I$501,0))&amp;"","")</f>
        <v/>
      </c>
      <c r="D236" s="62">
        <f>IFERROR(INDEX('Tubes Bardage'!$D$2:$D$501,MATCH($H$218&amp;"|15",'Tubes Bardage'!$I$2:$I$501,0))&amp;"","")</f>
        <v/>
      </c>
      <c r="E236" s="62">
        <f>IFERROR(INDEX('Tubes Bardage'!$E$2:$E$501,MATCH($H$218&amp;"|15",'Tubes Bardage'!$I$2:$I$501,0))&amp;"","")</f>
        <v/>
      </c>
      <c r="F236" s="62">
        <f>IFERROR(INDEX('Tubes Bardage'!$F$2:$F$501,MATCH($H$218&amp;"|15",'Tubes Bardage'!$I$2:$I$501,0))&amp;"","")</f>
        <v/>
      </c>
      <c r="G236" s="62">
        <f>IFERROR(INDEX('Tubes Bardage'!$G$2:$G$501,MATCH($H$218&amp;"|15",'Tubes Bardage'!$I$2:$I$501,0))&amp;"","")</f>
        <v/>
      </c>
      <c r="H236" s="50" t="n"/>
      <c r="I236" s="93">
        <f>IF(IFERROR(INDEX('Tubes Bardage'!$H$2:$H$501,MATCH($H$218&amp;"|15",'Tubes Bardage'!$I$2:$I$501,0))&amp;"","")="C","☒","☐")&amp;" C"&amp;"      "&amp;IF(IFERROR(INDEX('Tubes Bardage'!$H$2:$H$501,MATCH($H$218&amp;"|15",'Tubes Bardage'!$I$2:$I$501,0))&amp;"","")="NC","☒","☐")&amp;" NC"</f>
        <v/>
      </c>
      <c r="J236" s="50" t="n"/>
    </row>
    <row r="237" ht="16.5" customHeight="1">
      <c r="A237" s="62">
        <f>IF(IFERROR(INDEX('Tubes Bardage'!$B$2:$B$501,MATCH($H$218&amp;"|16",'Tubes Bardage'!$I$2:$I$501,0))&amp;"","")="","",TEXT(16,"00"))</f>
        <v/>
      </c>
      <c r="B237" s="62">
        <f>IFERROR(INDEX('Tubes Bardage'!$B$2:$B$501,MATCH($H$218&amp;"|16",'Tubes Bardage'!$I$2:$I$501,0))&amp;"","")</f>
        <v/>
      </c>
      <c r="C237" s="62">
        <f>IFERROR(INDEX('Tubes Bardage'!$C$2:$C$501,MATCH($H$218&amp;"|16",'Tubes Bardage'!$I$2:$I$501,0))&amp;"","")</f>
        <v/>
      </c>
      <c r="D237" s="62">
        <f>IFERROR(INDEX('Tubes Bardage'!$D$2:$D$501,MATCH($H$218&amp;"|16",'Tubes Bardage'!$I$2:$I$501,0))&amp;"","")</f>
        <v/>
      </c>
      <c r="E237" s="62">
        <f>IFERROR(INDEX('Tubes Bardage'!$E$2:$E$501,MATCH($H$218&amp;"|16",'Tubes Bardage'!$I$2:$I$501,0))&amp;"","")</f>
        <v/>
      </c>
      <c r="F237" s="62">
        <f>IFERROR(INDEX('Tubes Bardage'!$F$2:$F$501,MATCH($H$218&amp;"|16",'Tubes Bardage'!$I$2:$I$501,0))&amp;"","")</f>
        <v/>
      </c>
      <c r="G237" s="62">
        <f>IFERROR(INDEX('Tubes Bardage'!$G$2:$G$501,MATCH($H$218&amp;"|16",'Tubes Bardage'!$I$2:$I$501,0))&amp;"","")</f>
        <v/>
      </c>
      <c r="H237" s="50" t="n"/>
      <c r="I237" s="93">
        <f>IF(IFERROR(INDEX('Tubes Bardage'!$H$2:$H$501,MATCH($H$218&amp;"|16",'Tubes Bardage'!$I$2:$I$501,0))&amp;"","")="C","☒","☐")&amp;" C"&amp;"      "&amp;IF(IFERROR(INDEX('Tubes Bardage'!$H$2:$H$501,MATCH($H$218&amp;"|16",'Tubes Bardage'!$I$2:$I$501,0))&amp;"","")="NC","☒","☐")&amp;" NC"</f>
        <v/>
      </c>
      <c r="J237" s="50" t="n"/>
    </row>
    <row r="238" ht="16.5" customHeight="1">
      <c r="A238" s="62">
        <f>IF(IFERROR(INDEX('Tubes Bardage'!$B$2:$B$501,MATCH($H$218&amp;"|17",'Tubes Bardage'!$I$2:$I$501,0))&amp;"","")="","",TEXT(17,"00"))</f>
        <v/>
      </c>
      <c r="B238" s="62">
        <f>IFERROR(INDEX('Tubes Bardage'!$B$2:$B$501,MATCH($H$218&amp;"|17",'Tubes Bardage'!$I$2:$I$501,0))&amp;"","")</f>
        <v/>
      </c>
      <c r="C238" s="62">
        <f>IFERROR(INDEX('Tubes Bardage'!$C$2:$C$501,MATCH($H$218&amp;"|17",'Tubes Bardage'!$I$2:$I$501,0))&amp;"","")</f>
        <v/>
      </c>
      <c r="D238" s="62">
        <f>IFERROR(INDEX('Tubes Bardage'!$D$2:$D$501,MATCH($H$218&amp;"|17",'Tubes Bardage'!$I$2:$I$501,0))&amp;"","")</f>
        <v/>
      </c>
      <c r="E238" s="62">
        <f>IFERROR(INDEX('Tubes Bardage'!$E$2:$E$501,MATCH($H$218&amp;"|17",'Tubes Bardage'!$I$2:$I$501,0))&amp;"","")</f>
        <v/>
      </c>
      <c r="F238" s="62">
        <f>IFERROR(INDEX('Tubes Bardage'!$F$2:$F$501,MATCH($H$218&amp;"|17",'Tubes Bardage'!$I$2:$I$501,0))&amp;"","")</f>
        <v/>
      </c>
      <c r="G238" s="62">
        <f>IFERROR(INDEX('Tubes Bardage'!$G$2:$G$501,MATCH($H$218&amp;"|17",'Tubes Bardage'!$I$2:$I$501,0))&amp;"","")</f>
        <v/>
      </c>
      <c r="H238" s="50" t="n"/>
      <c r="I238" s="93">
        <f>IF(IFERROR(INDEX('Tubes Bardage'!$H$2:$H$501,MATCH($H$218&amp;"|17",'Tubes Bardage'!$I$2:$I$501,0))&amp;"","")="C","☒","☐")&amp;" C"&amp;"      "&amp;IF(IFERROR(INDEX('Tubes Bardage'!$H$2:$H$501,MATCH($H$218&amp;"|17",'Tubes Bardage'!$I$2:$I$501,0))&amp;"","")="NC","☒","☐")&amp;" NC"</f>
        <v/>
      </c>
      <c r="J238" s="50" t="n"/>
    </row>
    <row r="239" ht="222.4" customHeight="1">
      <c r="A239" s="65">
        <f>"Remarques : "&amp;IFERROR(INDEX(Registre!$O$2:$O$1999,IF($L$212=0,-1,$L$212))&amp;"","")</f>
        <v/>
      </c>
      <c r="B239" s="52" t="n"/>
      <c r="C239" s="52" t="n"/>
      <c r="D239" s="52" t="n"/>
      <c r="E239" s="52" t="n"/>
      <c r="F239" s="52" t="n"/>
      <c r="G239" s="52" t="n"/>
      <c r="H239" s="52" t="n"/>
      <c r="I239" s="52" t="n"/>
      <c r="J239" s="50" t="n"/>
    </row>
    <row r="240" ht="30" customHeight="1">
      <c r="A240" s="64" t="inlineStr">
        <is>
          <t>Conclusion de l’inspection</t>
        </is>
      </c>
      <c r="B240" s="50" t="n"/>
      <c r="C240" s="59">
        <f>IF(IFERROR(INDEX(Registre!$N$2:$N$1999,IF($L$212=0,-1,$L$212))&amp;"","")="Non applicable","☒","☐")&amp;"  Non applicable"</f>
        <v/>
      </c>
      <c r="D240" s="52" t="n"/>
      <c r="E240" s="52" t="n"/>
      <c r="F240" s="50" t="n"/>
      <c r="G240" s="59">
        <f>IF(IFERROR(INDEX(Registre!$N$2:$N$1999,IF($L$212=0,-1,$L$212))&amp;"","")="Accepté","☒","☐")&amp;"  Accepté"</f>
        <v/>
      </c>
      <c r="H240" s="50" t="n"/>
      <c r="I240" s="59">
        <f>IF(IFERROR(INDEX(Registre!$N$2:$N$1999,IF($L$212=0,-1,$L$212))&amp;"","")="Rejeté","☒","☐")&amp;"  Rejeté"</f>
        <v/>
      </c>
      <c r="J240" s="50" t="n"/>
    </row>
    <row r="241" ht="30" customHeight="1">
      <c r="A241" s="64" t="inlineStr">
        <is>
          <t>APPROBATION</t>
        </is>
      </c>
      <c r="B241" s="56" t="n"/>
      <c r="C241" s="66" t="inlineStr">
        <is>
          <t>C3</t>
        </is>
      </c>
      <c r="D241" s="52" t="n"/>
      <c r="E241" s="52" t="n"/>
      <c r="F241" s="50" t="n"/>
      <c r="G241" s="66" t="inlineStr">
        <is>
          <t>C1</t>
        </is>
      </c>
      <c r="H241" s="56" t="n"/>
      <c r="I241" s="66" t="inlineStr">
        <is>
          <t>CA</t>
        </is>
      </c>
      <c r="J241" s="56" t="n"/>
    </row>
    <row r="242" ht="30" customHeight="1">
      <c r="A242" s="57" t="n"/>
      <c r="B242" s="58" t="n"/>
      <c r="C242" s="66" t="inlineStr">
        <is>
          <t>CST</t>
        </is>
      </c>
      <c r="D242" s="50" t="n"/>
      <c r="E242" s="66" t="inlineStr">
        <is>
          <t>QCI</t>
        </is>
      </c>
      <c r="F242" s="50" t="n"/>
      <c r="G242" s="57" t="n"/>
      <c r="H242" s="58" t="n"/>
      <c r="I242" s="57" t="n"/>
      <c r="J242" s="58" t="n"/>
    </row>
    <row r="243" ht="30" customHeight="1">
      <c r="A243" s="63" t="inlineStr">
        <is>
          <t>Nom</t>
        </is>
      </c>
      <c r="B243" s="50" t="n"/>
      <c r="C243" s="55" t="n"/>
      <c r="D243" s="50" t="n"/>
      <c r="E243" s="55" t="n"/>
      <c r="F243" s="50" t="n"/>
      <c r="G243" s="55" t="n"/>
      <c r="H243" s="50" t="n"/>
      <c r="I243" s="55" t="n"/>
      <c r="J243" s="50" t="n"/>
    </row>
    <row r="244" ht="30" customHeight="1">
      <c r="A244" s="63" t="inlineStr">
        <is>
          <t>Signature</t>
        </is>
      </c>
      <c r="B244" s="50" t="n"/>
      <c r="C244" s="55" t="n"/>
      <c r="D244" s="50" t="n"/>
      <c r="E244" s="55" t="n"/>
      <c r="F244" s="50" t="n"/>
      <c r="G244" s="55" t="n"/>
      <c r="H244" s="50" t="n"/>
      <c r="I244" s="55" t="n"/>
      <c r="J244" s="50" t="n"/>
    </row>
    <row r="245" ht="30" customHeight="1">
      <c r="A245" s="63" t="inlineStr">
        <is>
          <t>Date</t>
        </is>
      </c>
      <c r="B245" s="50" t="n"/>
      <c r="C245" s="55" t="n"/>
      <c r="D245" s="50" t="n"/>
      <c r="E245" s="55" t="n"/>
      <c r="F245" s="50" t="n"/>
      <c r="G245" s="55" t="n"/>
      <c r="H245" s="50" t="n"/>
      <c r="I245" s="55" t="n"/>
      <c r="J245" s="50" t="n"/>
    </row>
    <row r="246" ht="21.75" customHeight="1">
      <c r="A246" s="49" t="n"/>
      <c r="B246" s="56" t="n"/>
      <c r="C246" s="67">
        <f>Paramètres!$C$5</f>
        <v/>
      </c>
      <c r="D246" s="101" t="n"/>
      <c r="E246" s="101" t="n"/>
      <c r="F246" s="101" t="n"/>
      <c r="G246" s="101" t="n"/>
      <c r="H246" s="56" t="n"/>
      <c r="I246" s="55">
        <f>Paramètres!$D$5</f>
        <v/>
      </c>
      <c r="J246" s="50" t="n"/>
      <c r="L246" s="29" t="inlineStr">
        <is>
          <t>Calcul (ne pas modifier) – ligne registre :</t>
        </is>
      </c>
    </row>
    <row r="247" ht="21.75" customHeight="1">
      <c r="A247" s="60" t="n"/>
      <c r="B247" s="61" t="n"/>
      <c r="C247" s="60" t="n"/>
      <c r="H247" s="61" t="n"/>
      <c r="I247" s="55">
        <f>"Date: "&amp;Paramètres!$E$5</f>
        <v/>
      </c>
      <c r="J247" s="50" t="n"/>
      <c r="L247" s="30">
        <f>IFERROR(MATCH($H$253,Registre!$B$2:$B$1999,0),0)</f>
        <v/>
      </c>
    </row>
    <row r="248" ht="21.75" customHeight="1">
      <c r="A248" s="57" t="n"/>
      <c r="B248" s="58" t="n"/>
      <c r="C248" s="57" t="n"/>
      <c r="D248" s="102" t="n"/>
      <c r="E248" s="102" t="n"/>
      <c r="F248" s="102" t="n"/>
      <c r="G248" s="102" t="n"/>
      <c r="H248" s="58" t="n"/>
      <c r="I248" s="55" t="inlineStr">
        <is>
          <t>Page 1/1</t>
        </is>
      </c>
      <c r="J248" s="50" t="n"/>
    </row>
    <row r="249" ht="27.95" customHeight="1">
      <c r="A249" s="67" t="inlineStr">
        <is>
          <t>Procès-Verbal de transport et bardage Pipe</t>
        </is>
      </c>
      <c r="B249" s="52" t="n"/>
      <c r="C249" s="52" t="n"/>
      <c r="D249" s="52" t="n"/>
      <c r="E249" s="52" t="n"/>
      <c r="F249" s="52" t="n"/>
      <c r="G249" s="52" t="n"/>
      <c r="H249" s="52" t="n"/>
      <c r="I249" s="52" t="n"/>
      <c r="J249" s="50" t="n"/>
      <c r="L249" s="32">
        <f>IF($H$253="","",IF($L$247=0,"⚠ RFI absent du Registre",IF(INDEX(Registre!$A$2:$A$1999,IF($L$247=0,-1,$L$247))&lt;&gt;"Transport et bardage","⚠ Ce RFI est de type : "&amp;INDEX(Registre!$A$2:$A$1999,IF($L$247=0,-1,$L$247)),"")))</f>
        <v/>
      </c>
    </row>
    <row r="250" ht="27" customHeight="1">
      <c r="A250" s="90" t="inlineStr">
        <is>
          <t>Ouvrages</t>
        </is>
      </c>
      <c r="B250" s="50" t="n"/>
      <c r="C250" s="80">
        <f>IFERROR(INDEX(Registre!$E$2:$E$1999,IF($L$247=0,-1,$L$247))&amp;"","")</f>
        <v/>
      </c>
      <c r="D250" s="52" t="n"/>
      <c r="E250" s="52" t="n"/>
      <c r="F250" s="52" t="n"/>
      <c r="G250" s="52" t="n"/>
      <c r="H250" s="52" t="n"/>
      <c r="I250" s="52" t="n"/>
      <c r="J250" s="50" t="n"/>
    </row>
    <row r="251" ht="27" customHeight="1">
      <c r="A251" s="90" t="inlineStr">
        <is>
          <t>Plan nº</t>
        </is>
      </c>
      <c r="B251" s="50" t="n"/>
      <c r="C251" s="90">
        <f>IFERROR(INDEX(Registre!$F$2:$F$1999,IF($L$247=0,-1,$L$247))&amp;"","")</f>
        <v/>
      </c>
      <c r="D251" s="52" t="n"/>
      <c r="E251" s="52" t="n"/>
      <c r="F251" s="52" t="n"/>
      <c r="G251" s="52" t="n"/>
      <c r="H251" s="52" t="n"/>
      <c r="I251" s="52" t="n"/>
      <c r="J251" s="50" t="n"/>
      <c r="L251" s="31" t="inlineStr">
        <is>
          <t>◀ Choisissez le RFI dans la case « RFI nº » (liste déroulante)</t>
        </is>
      </c>
    </row>
    <row r="252" ht="27" customHeight="1">
      <c r="A252" s="90" t="inlineStr">
        <is>
          <t>Désignation</t>
        </is>
      </c>
      <c r="B252" s="50" t="n"/>
      <c r="C252" s="90">
        <f>IFERROR(INDEX(Registre!$G$2:$G$1999,IF($L$247=0,-1,$L$247))&amp;"","")</f>
        <v/>
      </c>
      <c r="D252" s="52" t="n"/>
      <c r="E252" s="52" t="n"/>
      <c r="F252" s="52" t="n"/>
      <c r="G252" s="52" t="n"/>
      <c r="H252" s="52" t="n"/>
      <c r="I252" s="52" t="n"/>
      <c r="J252" s="50" t="n"/>
    </row>
    <row r="253" ht="27" customHeight="1">
      <c r="A253" s="90" t="inlineStr">
        <is>
          <t>Rapport nº</t>
        </is>
      </c>
      <c r="B253" s="50" t="n"/>
      <c r="C253" s="90">
        <f>IFERROR(IF(INDEX(Registre!$C$2:$C$1999,IF($L$247=0,-1,$L$247))&amp;""&lt;&gt;"",INDEX(Registre!$C$2:$C$1999,IF($L$247=0,-1,$L$247))&amp;"",TEXT(COUNTIF(Registre!$A$2:INDEX(Registre!$A$2:$A$1999,IF($L$247=0,-1,$L$247)),INDEX(Registre!$A$2:$A$1999,IF($L$247=0,-1,$L$247))),"000")),"")</f>
        <v/>
      </c>
      <c r="D253" s="50" t="n"/>
      <c r="E253" s="91" t="inlineStr">
        <is>
          <t>DI/ (RFI) nº</t>
        </is>
      </c>
      <c r="F253" s="52" t="n"/>
      <c r="G253" s="50" t="n"/>
      <c r="H253" s="82">
        <f>IFERROR(INDEX('Impression groupée'!$B$4:$B$103,MATCH("Transport et bardage|8",'Impression groupée'!$E$4:$E$103,0)),"")</f>
        <v/>
      </c>
      <c r="I253" s="52" t="n"/>
      <c r="J253" s="50" t="n"/>
    </row>
    <row r="254" ht="27" customHeight="1">
      <c r="A254" s="80">
        <f>"Tronçon n° : "&amp;IFERROR(INDEX(Registre!$H$2:$H$1999,IF($L$247=0,-1,$L$247))&amp;"","")&amp;"   du "&amp;IF(IFERROR(INDEX(Registre!$I$2:$I$1999,IF($L$247=0,-1,$L$247))&amp;"","")&lt;&gt;"","Joint N° "&amp;IFERROR(INDEX(Registre!$I$2:$I$1999,IF($L$247=0,-1,$L$247))&amp;"","")&amp;"  ","")&amp;"PK "&amp;IFERROR(INDEX(Registre!$K$2:$K$1999,IF($L$247=0,-1,$L$247))&amp;"","")&amp;IF(OR(IFERROR(INDEX(Registre!$L$2:$L$1999,IF($L$247=0,-1,$L$247))&amp;"","")&lt;&gt;"",IFERROR(INDEX(Registre!$J$2:$J$1999,IF($L$247=0,-1,$L$247))&amp;"","")&lt;&gt;""),"   au "&amp;IF(IFERROR(INDEX(Registre!$J$2:$J$1999,IF($L$247=0,-1,$L$247))&amp;"","")&lt;&gt;"","Joint N° "&amp;IFERROR(INDEX(Registre!$J$2:$J$1999,IF($L$247=0,-1,$L$247))&amp;"","")&amp;"  ","")&amp;IF(IFERROR(INDEX(Registre!$L$2:$L$1999,IF($L$247=0,-1,$L$247))&amp;"","")&lt;&gt;"","PK "&amp;IFERROR(INDEX(Registre!$L$2:$L$1999,IF($L$247=0,-1,$L$247))&amp;"",""),""),"")</f>
        <v/>
      </c>
      <c r="B254" s="52" t="n"/>
      <c r="C254" s="52" t="n"/>
      <c r="D254" s="52" t="n"/>
      <c r="E254" s="52" t="n"/>
      <c r="F254" s="52" t="n"/>
      <c r="G254" s="52" t="n"/>
      <c r="H254" s="50" t="n"/>
      <c r="I254" s="90">
        <f>IF(IFERROR(INDEX(Registre!$M$2:$M$1999,IF($L$247=0,-1,$L$247))&amp;"","")="","Long :","Long : "&amp;IFERROR(INDEX(Registre!$M$2:$M$1999,IF($L$247=0,-1,$L$247))&amp;"","")&amp;" ml")</f>
        <v/>
      </c>
      <c r="J254" s="50" t="n"/>
    </row>
    <row r="255" ht="27" customHeight="1">
      <c r="A255" s="92" t="inlineStr">
        <is>
          <t>Inspection</t>
        </is>
      </c>
      <c r="B255" s="52" t="n"/>
      <c r="C255" s="52" t="n"/>
      <c r="D255" s="52" t="n"/>
      <c r="E255" s="52" t="n"/>
      <c r="F255" s="52" t="n"/>
      <c r="G255" s="52" t="n"/>
      <c r="H255" s="50" t="n"/>
      <c r="I255" s="80" t="inlineStr">
        <is>
          <t>jugement</t>
        </is>
      </c>
      <c r="J255" s="50" t="n"/>
    </row>
    <row r="256" ht="25.5" customHeight="1">
      <c r="A256" s="67" t="inlineStr">
        <is>
          <t>N°</t>
        </is>
      </c>
      <c r="B256" s="67" t="inlineStr">
        <is>
          <t>N° pipe</t>
        </is>
      </c>
      <c r="C256" s="67" t="inlineStr">
        <is>
          <t>N° de coulée</t>
        </is>
      </c>
      <c r="D256" s="67" t="inlineStr">
        <is>
          <t>Diamètre</t>
        </is>
      </c>
      <c r="E256" s="67" t="inlineStr">
        <is>
          <t>EP mm</t>
        </is>
      </c>
      <c r="F256" s="67" t="inlineStr">
        <is>
          <t>Long (ml)</t>
        </is>
      </c>
      <c r="G256" s="67" t="inlineStr">
        <is>
          <t>Contrôle visuel</t>
        </is>
      </c>
      <c r="H256" s="50" t="n"/>
      <c r="I256" s="66" t="n"/>
      <c r="J256" s="50" t="n"/>
    </row>
    <row r="257" ht="16.5" customHeight="1">
      <c r="A257" s="62">
        <f>IF(IFERROR(INDEX('Tubes Bardage'!$B$2:$B$501,MATCH($H$253&amp;"|1",'Tubes Bardage'!$I$2:$I$501,0))&amp;"","")="","",TEXT(1,"00"))</f>
        <v/>
      </c>
      <c r="B257" s="62">
        <f>IFERROR(INDEX('Tubes Bardage'!$B$2:$B$501,MATCH($H$253&amp;"|1",'Tubes Bardage'!$I$2:$I$501,0))&amp;"","")</f>
        <v/>
      </c>
      <c r="C257" s="62">
        <f>IFERROR(INDEX('Tubes Bardage'!$C$2:$C$501,MATCH($H$253&amp;"|1",'Tubes Bardage'!$I$2:$I$501,0))&amp;"","")</f>
        <v/>
      </c>
      <c r="D257" s="62">
        <f>IFERROR(INDEX('Tubes Bardage'!$D$2:$D$501,MATCH($H$253&amp;"|1",'Tubes Bardage'!$I$2:$I$501,0))&amp;"","")</f>
        <v/>
      </c>
      <c r="E257" s="62">
        <f>IFERROR(INDEX('Tubes Bardage'!$E$2:$E$501,MATCH($H$253&amp;"|1",'Tubes Bardage'!$I$2:$I$501,0))&amp;"","")</f>
        <v/>
      </c>
      <c r="F257" s="62">
        <f>IFERROR(INDEX('Tubes Bardage'!$F$2:$F$501,MATCH($H$253&amp;"|1",'Tubes Bardage'!$I$2:$I$501,0))&amp;"","")</f>
        <v/>
      </c>
      <c r="G257" s="62">
        <f>IFERROR(INDEX('Tubes Bardage'!$G$2:$G$501,MATCH($H$253&amp;"|1",'Tubes Bardage'!$I$2:$I$501,0))&amp;"","")</f>
        <v/>
      </c>
      <c r="H257" s="50" t="n"/>
      <c r="I257" s="93">
        <f>IF(IFERROR(INDEX('Tubes Bardage'!$H$2:$H$501,MATCH($H$253&amp;"|1",'Tubes Bardage'!$I$2:$I$501,0))&amp;"","")="C","☒","☐")&amp;" C"&amp;"      "&amp;IF(IFERROR(INDEX('Tubes Bardage'!$H$2:$H$501,MATCH($H$253&amp;"|1",'Tubes Bardage'!$I$2:$I$501,0))&amp;"","")="NC","☒","☐")&amp;" NC"</f>
        <v/>
      </c>
      <c r="J257" s="50" t="n"/>
    </row>
    <row r="258" ht="16.5" customHeight="1">
      <c r="A258" s="62">
        <f>IF(IFERROR(INDEX('Tubes Bardage'!$B$2:$B$501,MATCH($H$253&amp;"|2",'Tubes Bardage'!$I$2:$I$501,0))&amp;"","")="","",TEXT(2,"00"))</f>
        <v/>
      </c>
      <c r="B258" s="62">
        <f>IFERROR(INDEX('Tubes Bardage'!$B$2:$B$501,MATCH($H$253&amp;"|2",'Tubes Bardage'!$I$2:$I$501,0))&amp;"","")</f>
        <v/>
      </c>
      <c r="C258" s="62">
        <f>IFERROR(INDEX('Tubes Bardage'!$C$2:$C$501,MATCH($H$253&amp;"|2",'Tubes Bardage'!$I$2:$I$501,0))&amp;"","")</f>
        <v/>
      </c>
      <c r="D258" s="62">
        <f>IFERROR(INDEX('Tubes Bardage'!$D$2:$D$501,MATCH($H$253&amp;"|2",'Tubes Bardage'!$I$2:$I$501,0))&amp;"","")</f>
        <v/>
      </c>
      <c r="E258" s="62">
        <f>IFERROR(INDEX('Tubes Bardage'!$E$2:$E$501,MATCH($H$253&amp;"|2",'Tubes Bardage'!$I$2:$I$501,0))&amp;"","")</f>
        <v/>
      </c>
      <c r="F258" s="62">
        <f>IFERROR(INDEX('Tubes Bardage'!$F$2:$F$501,MATCH($H$253&amp;"|2",'Tubes Bardage'!$I$2:$I$501,0))&amp;"","")</f>
        <v/>
      </c>
      <c r="G258" s="62">
        <f>IFERROR(INDEX('Tubes Bardage'!$G$2:$G$501,MATCH($H$253&amp;"|2",'Tubes Bardage'!$I$2:$I$501,0))&amp;"","")</f>
        <v/>
      </c>
      <c r="H258" s="50" t="n"/>
      <c r="I258" s="93">
        <f>IF(IFERROR(INDEX('Tubes Bardage'!$H$2:$H$501,MATCH($H$253&amp;"|2",'Tubes Bardage'!$I$2:$I$501,0))&amp;"","")="C","☒","☐")&amp;" C"&amp;"      "&amp;IF(IFERROR(INDEX('Tubes Bardage'!$H$2:$H$501,MATCH($H$253&amp;"|2",'Tubes Bardage'!$I$2:$I$501,0))&amp;"","")="NC","☒","☐")&amp;" NC"</f>
        <v/>
      </c>
      <c r="J258" s="50" t="n"/>
    </row>
    <row r="259" ht="16.5" customHeight="1">
      <c r="A259" s="62">
        <f>IF(IFERROR(INDEX('Tubes Bardage'!$B$2:$B$501,MATCH($H$253&amp;"|3",'Tubes Bardage'!$I$2:$I$501,0))&amp;"","")="","",TEXT(3,"00"))</f>
        <v/>
      </c>
      <c r="B259" s="62">
        <f>IFERROR(INDEX('Tubes Bardage'!$B$2:$B$501,MATCH($H$253&amp;"|3",'Tubes Bardage'!$I$2:$I$501,0))&amp;"","")</f>
        <v/>
      </c>
      <c r="C259" s="62">
        <f>IFERROR(INDEX('Tubes Bardage'!$C$2:$C$501,MATCH($H$253&amp;"|3",'Tubes Bardage'!$I$2:$I$501,0))&amp;"","")</f>
        <v/>
      </c>
      <c r="D259" s="62">
        <f>IFERROR(INDEX('Tubes Bardage'!$D$2:$D$501,MATCH($H$253&amp;"|3",'Tubes Bardage'!$I$2:$I$501,0))&amp;"","")</f>
        <v/>
      </c>
      <c r="E259" s="62">
        <f>IFERROR(INDEX('Tubes Bardage'!$E$2:$E$501,MATCH($H$253&amp;"|3",'Tubes Bardage'!$I$2:$I$501,0))&amp;"","")</f>
        <v/>
      </c>
      <c r="F259" s="62">
        <f>IFERROR(INDEX('Tubes Bardage'!$F$2:$F$501,MATCH($H$253&amp;"|3",'Tubes Bardage'!$I$2:$I$501,0))&amp;"","")</f>
        <v/>
      </c>
      <c r="G259" s="62">
        <f>IFERROR(INDEX('Tubes Bardage'!$G$2:$G$501,MATCH($H$253&amp;"|3",'Tubes Bardage'!$I$2:$I$501,0))&amp;"","")</f>
        <v/>
      </c>
      <c r="H259" s="50" t="n"/>
      <c r="I259" s="93">
        <f>IF(IFERROR(INDEX('Tubes Bardage'!$H$2:$H$501,MATCH($H$253&amp;"|3",'Tubes Bardage'!$I$2:$I$501,0))&amp;"","")="C","☒","☐")&amp;" C"&amp;"      "&amp;IF(IFERROR(INDEX('Tubes Bardage'!$H$2:$H$501,MATCH($H$253&amp;"|3",'Tubes Bardage'!$I$2:$I$501,0))&amp;"","")="NC","☒","☐")&amp;" NC"</f>
        <v/>
      </c>
      <c r="J259" s="50" t="n"/>
    </row>
    <row r="260" ht="16.5" customHeight="1">
      <c r="A260" s="62">
        <f>IF(IFERROR(INDEX('Tubes Bardage'!$B$2:$B$501,MATCH($H$253&amp;"|4",'Tubes Bardage'!$I$2:$I$501,0))&amp;"","")="","",TEXT(4,"00"))</f>
        <v/>
      </c>
      <c r="B260" s="62">
        <f>IFERROR(INDEX('Tubes Bardage'!$B$2:$B$501,MATCH($H$253&amp;"|4",'Tubes Bardage'!$I$2:$I$501,0))&amp;"","")</f>
        <v/>
      </c>
      <c r="C260" s="62">
        <f>IFERROR(INDEX('Tubes Bardage'!$C$2:$C$501,MATCH($H$253&amp;"|4",'Tubes Bardage'!$I$2:$I$501,0))&amp;"","")</f>
        <v/>
      </c>
      <c r="D260" s="62">
        <f>IFERROR(INDEX('Tubes Bardage'!$D$2:$D$501,MATCH($H$253&amp;"|4",'Tubes Bardage'!$I$2:$I$501,0))&amp;"","")</f>
        <v/>
      </c>
      <c r="E260" s="62">
        <f>IFERROR(INDEX('Tubes Bardage'!$E$2:$E$501,MATCH($H$253&amp;"|4",'Tubes Bardage'!$I$2:$I$501,0))&amp;"","")</f>
        <v/>
      </c>
      <c r="F260" s="62">
        <f>IFERROR(INDEX('Tubes Bardage'!$F$2:$F$501,MATCH($H$253&amp;"|4",'Tubes Bardage'!$I$2:$I$501,0))&amp;"","")</f>
        <v/>
      </c>
      <c r="G260" s="62">
        <f>IFERROR(INDEX('Tubes Bardage'!$G$2:$G$501,MATCH($H$253&amp;"|4",'Tubes Bardage'!$I$2:$I$501,0))&amp;"","")</f>
        <v/>
      </c>
      <c r="H260" s="50" t="n"/>
      <c r="I260" s="93">
        <f>IF(IFERROR(INDEX('Tubes Bardage'!$H$2:$H$501,MATCH($H$253&amp;"|4",'Tubes Bardage'!$I$2:$I$501,0))&amp;"","")="C","☒","☐")&amp;" C"&amp;"      "&amp;IF(IFERROR(INDEX('Tubes Bardage'!$H$2:$H$501,MATCH($H$253&amp;"|4",'Tubes Bardage'!$I$2:$I$501,0))&amp;"","")="NC","☒","☐")&amp;" NC"</f>
        <v/>
      </c>
      <c r="J260" s="50" t="n"/>
    </row>
    <row r="261" ht="16.5" customHeight="1">
      <c r="A261" s="62">
        <f>IF(IFERROR(INDEX('Tubes Bardage'!$B$2:$B$501,MATCH($H$253&amp;"|5",'Tubes Bardage'!$I$2:$I$501,0))&amp;"","")="","",TEXT(5,"00"))</f>
        <v/>
      </c>
      <c r="B261" s="62">
        <f>IFERROR(INDEX('Tubes Bardage'!$B$2:$B$501,MATCH($H$253&amp;"|5",'Tubes Bardage'!$I$2:$I$501,0))&amp;"","")</f>
        <v/>
      </c>
      <c r="C261" s="62">
        <f>IFERROR(INDEX('Tubes Bardage'!$C$2:$C$501,MATCH($H$253&amp;"|5",'Tubes Bardage'!$I$2:$I$501,0))&amp;"","")</f>
        <v/>
      </c>
      <c r="D261" s="62">
        <f>IFERROR(INDEX('Tubes Bardage'!$D$2:$D$501,MATCH($H$253&amp;"|5",'Tubes Bardage'!$I$2:$I$501,0))&amp;"","")</f>
        <v/>
      </c>
      <c r="E261" s="62">
        <f>IFERROR(INDEX('Tubes Bardage'!$E$2:$E$501,MATCH($H$253&amp;"|5",'Tubes Bardage'!$I$2:$I$501,0))&amp;"","")</f>
        <v/>
      </c>
      <c r="F261" s="62">
        <f>IFERROR(INDEX('Tubes Bardage'!$F$2:$F$501,MATCH($H$253&amp;"|5",'Tubes Bardage'!$I$2:$I$501,0))&amp;"","")</f>
        <v/>
      </c>
      <c r="G261" s="62">
        <f>IFERROR(INDEX('Tubes Bardage'!$G$2:$G$501,MATCH($H$253&amp;"|5",'Tubes Bardage'!$I$2:$I$501,0))&amp;"","")</f>
        <v/>
      </c>
      <c r="H261" s="50" t="n"/>
      <c r="I261" s="93">
        <f>IF(IFERROR(INDEX('Tubes Bardage'!$H$2:$H$501,MATCH($H$253&amp;"|5",'Tubes Bardage'!$I$2:$I$501,0))&amp;"","")="C","☒","☐")&amp;" C"&amp;"      "&amp;IF(IFERROR(INDEX('Tubes Bardage'!$H$2:$H$501,MATCH($H$253&amp;"|5",'Tubes Bardage'!$I$2:$I$501,0))&amp;"","")="NC","☒","☐")&amp;" NC"</f>
        <v/>
      </c>
      <c r="J261" s="50" t="n"/>
    </row>
    <row r="262" ht="16.5" customHeight="1">
      <c r="A262" s="62">
        <f>IF(IFERROR(INDEX('Tubes Bardage'!$B$2:$B$501,MATCH($H$253&amp;"|6",'Tubes Bardage'!$I$2:$I$501,0))&amp;"","")="","",TEXT(6,"00"))</f>
        <v/>
      </c>
      <c r="B262" s="62">
        <f>IFERROR(INDEX('Tubes Bardage'!$B$2:$B$501,MATCH($H$253&amp;"|6",'Tubes Bardage'!$I$2:$I$501,0))&amp;"","")</f>
        <v/>
      </c>
      <c r="C262" s="62">
        <f>IFERROR(INDEX('Tubes Bardage'!$C$2:$C$501,MATCH($H$253&amp;"|6",'Tubes Bardage'!$I$2:$I$501,0))&amp;"","")</f>
        <v/>
      </c>
      <c r="D262" s="62">
        <f>IFERROR(INDEX('Tubes Bardage'!$D$2:$D$501,MATCH($H$253&amp;"|6",'Tubes Bardage'!$I$2:$I$501,0))&amp;"","")</f>
        <v/>
      </c>
      <c r="E262" s="62">
        <f>IFERROR(INDEX('Tubes Bardage'!$E$2:$E$501,MATCH($H$253&amp;"|6",'Tubes Bardage'!$I$2:$I$501,0))&amp;"","")</f>
        <v/>
      </c>
      <c r="F262" s="62">
        <f>IFERROR(INDEX('Tubes Bardage'!$F$2:$F$501,MATCH($H$253&amp;"|6",'Tubes Bardage'!$I$2:$I$501,0))&amp;"","")</f>
        <v/>
      </c>
      <c r="G262" s="62">
        <f>IFERROR(INDEX('Tubes Bardage'!$G$2:$G$501,MATCH($H$253&amp;"|6",'Tubes Bardage'!$I$2:$I$501,0))&amp;"","")</f>
        <v/>
      </c>
      <c r="H262" s="50" t="n"/>
      <c r="I262" s="93">
        <f>IF(IFERROR(INDEX('Tubes Bardage'!$H$2:$H$501,MATCH($H$253&amp;"|6",'Tubes Bardage'!$I$2:$I$501,0))&amp;"","")="C","☒","☐")&amp;" C"&amp;"      "&amp;IF(IFERROR(INDEX('Tubes Bardage'!$H$2:$H$501,MATCH($H$253&amp;"|6",'Tubes Bardage'!$I$2:$I$501,0))&amp;"","")="NC","☒","☐")&amp;" NC"</f>
        <v/>
      </c>
      <c r="J262" s="50" t="n"/>
    </row>
    <row r="263" ht="16.5" customHeight="1">
      <c r="A263" s="62">
        <f>IF(IFERROR(INDEX('Tubes Bardage'!$B$2:$B$501,MATCH($H$253&amp;"|7",'Tubes Bardage'!$I$2:$I$501,0))&amp;"","")="","",TEXT(7,"00"))</f>
        <v/>
      </c>
      <c r="B263" s="62">
        <f>IFERROR(INDEX('Tubes Bardage'!$B$2:$B$501,MATCH($H$253&amp;"|7",'Tubes Bardage'!$I$2:$I$501,0))&amp;"","")</f>
        <v/>
      </c>
      <c r="C263" s="62">
        <f>IFERROR(INDEX('Tubes Bardage'!$C$2:$C$501,MATCH($H$253&amp;"|7",'Tubes Bardage'!$I$2:$I$501,0))&amp;"","")</f>
        <v/>
      </c>
      <c r="D263" s="62">
        <f>IFERROR(INDEX('Tubes Bardage'!$D$2:$D$501,MATCH($H$253&amp;"|7",'Tubes Bardage'!$I$2:$I$501,0))&amp;"","")</f>
        <v/>
      </c>
      <c r="E263" s="62">
        <f>IFERROR(INDEX('Tubes Bardage'!$E$2:$E$501,MATCH($H$253&amp;"|7",'Tubes Bardage'!$I$2:$I$501,0))&amp;"","")</f>
        <v/>
      </c>
      <c r="F263" s="62">
        <f>IFERROR(INDEX('Tubes Bardage'!$F$2:$F$501,MATCH($H$253&amp;"|7",'Tubes Bardage'!$I$2:$I$501,0))&amp;"","")</f>
        <v/>
      </c>
      <c r="G263" s="62">
        <f>IFERROR(INDEX('Tubes Bardage'!$G$2:$G$501,MATCH($H$253&amp;"|7",'Tubes Bardage'!$I$2:$I$501,0))&amp;"","")</f>
        <v/>
      </c>
      <c r="H263" s="50" t="n"/>
      <c r="I263" s="93">
        <f>IF(IFERROR(INDEX('Tubes Bardage'!$H$2:$H$501,MATCH($H$253&amp;"|7",'Tubes Bardage'!$I$2:$I$501,0))&amp;"","")="C","☒","☐")&amp;" C"&amp;"      "&amp;IF(IFERROR(INDEX('Tubes Bardage'!$H$2:$H$501,MATCH($H$253&amp;"|7",'Tubes Bardage'!$I$2:$I$501,0))&amp;"","")="NC","☒","☐")&amp;" NC"</f>
        <v/>
      </c>
      <c r="J263" s="50" t="n"/>
    </row>
    <row r="264" ht="16.5" customHeight="1">
      <c r="A264" s="62">
        <f>IF(IFERROR(INDEX('Tubes Bardage'!$B$2:$B$501,MATCH($H$253&amp;"|8",'Tubes Bardage'!$I$2:$I$501,0))&amp;"","")="","",TEXT(8,"00"))</f>
        <v/>
      </c>
      <c r="B264" s="62">
        <f>IFERROR(INDEX('Tubes Bardage'!$B$2:$B$501,MATCH($H$253&amp;"|8",'Tubes Bardage'!$I$2:$I$501,0))&amp;"","")</f>
        <v/>
      </c>
      <c r="C264" s="62">
        <f>IFERROR(INDEX('Tubes Bardage'!$C$2:$C$501,MATCH($H$253&amp;"|8",'Tubes Bardage'!$I$2:$I$501,0))&amp;"","")</f>
        <v/>
      </c>
      <c r="D264" s="62">
        <f>IFERROR(INDEX('Tubes Bardage'!$D$2:$D$501,MATCH($H$253&amp;"|8",'Tubes Bardage'!$I$2:$I$501,0))&amp;"","")</f>
        <v/>
      </c>
      <c r="E264" s="62">
        <f>IFERROR(INDEX('Tubes Bardage'!$E$2:$E$501,MATCH($H$253&amp;"|8",'Tubes Bardage'!$I$2:$I$501,0))&amp;"","")</f>
        <v/>
      </c>
      <c r="F264" s="62">
        <f>IFERROR(INDEX('Tubes Bardage'!$F$2:$F$501,MATCH($H$253&amp;"|8",'Tubes Bardage'!$I$2:$I$501,0))&amp;"","")</f>
        <v/>
      </c>
      <c r="G264" s="62">
        <f>IFERROR(INDEX('Tubes Bardage'!$G$2:$G$501,MATCH($H$253&amp;"|8",'Tubes Bardage'!$I$2:$I$501,0))&amp;"","")</f>
        <v/>
      </c>
      <c r="H264" s="50" t="n"/>
      <c r="I264" s="93">
        <f>IF(IFERROR(INDEX('Tubes Bardage'!$H$2:$H$501,MATCH($H$253&amp;"|8",'Tubes Bardage'!$I$2:$I$501,0))&amp;"","")="C","☒","☐")&amp;" C"&amp;"      "&amp;IF(IFERROR(INDEX('Tubes Bardage'!$H$2:$H$501,MATCH($H$253&amp;"|8",'Tubes Bardage'!$I$2:$I$501,0))&amp;"","")="NC","☒","☐")&amp;" NC"</f>
        <v/>
      </c>
      <c r="J264" s="50" t="n"/>
    </row>
    <row r="265" ht="16.5" customHeight="1">
      <c r="A265" s="62">
        <f>IF(IFERROR(INDEX('Tubes Bardage'!$B$2:$B$501,MATCH($H$253&amp;"|9",'Tubes Bardage'!$I$2:$I$501,0))&amp;"","")="","",TEXT(9,"00"))</f>
        <v/>
      </c>
      <c r="B265" s="62">
        <f>IFERROR(INDEX('Tubes Bardage'!$B$2:$B$501,MATCH($H$253&amp;"|9",'Tubes Bardage'!$I$2:$I$501,0))&amp;"","")</f>
        <v/>
      </c>
      <c r="C265" s="62">
        <f>IFERROR(INDEX('Tubes Bardage'!$C$2:$C$501,MATCH($H$253&amp;"|9",'Tubes Bardage'!$I$2:$I$501,0))&amp;"","")</f>
        <v/>
      </c>
      <c r="D265" s="62">
        <f>IFERROR(INDEX('Tubes Bardage'!$D$2:$D$501,MATCH($H$253&amp;"|9",'Tubes Bardage'!$I$2:$I$501,0))&amp;"","")</f>
        <v/>
      </c>
      <c r="E265" s="62">
        <f>IFERROR(INDEX('Tubes Bardage'!$E$2:$E$501,MATCH($H$253&amp;"|9",'Tubes Bardage'!$I$2:$I$501,0))&amp;"","")</f>
        <v/>
      </c>
      <c r="F265" s="62">
        <f>IFERROR(INDEX('Tubes Bardage'!$F$2:$F$501,MATCH($H$253&amp;"|9",'Tubes Bardage'!$I$2:$I$501,0))&amp;"","")</f>
        <v/>
      </c>
      <c r="G265" s="62">
        <f>IFERROR(INDEX('Tubes Bardage'!$G$2:$G$501,MATCH($H$253&amp;"|9",'Tubes Bardage'!$I$2:$I$501,0))&amp;"","")</f>
        <v/>
      </c>
      <c r="H265" s="50" t="n"/>
      <c r="I265" s="93">
        <f>IF(IFERROR(INDEX('Tubes Bardage'!$H$2:$H$501,MATCH($H$253&amp;"|9",'Tubes Bardage'!$I$2:$I$501,0))&amp;"","")="C","☒","☐")&amp;" C"&amp;"      "&amp;IF(IFERROR(INDEX('Tubes Bardage'!$H$2:$H$501,MATCH($H$253&amp;"|9",'Tubes Bardage'!$I$2:$I$501,0))&amp;"","")="NC","☒","☐")&amp;" NC"</f>
        <v/>
      </c>
      <c r="J265" s="50" t="n"/>
    </row>
    <row r="266" ht="16.5" customHeight="1">
      <c r="A266" s="62">
        <f>IF(IFERROR(INDEX('Tubes Bardage'!$B$2:$B$501,MATCH($H$253&amp;"|10",'Tubes Bardage'!$I$2:$I$501,0))&amp;"","")="","",TEXT(10,"00"))</f>
        <v/>
      </c>
      <c r="B266" s="62">
        <f>IFERROR(INDEX('Tubes Bardage'!$B$2:$B$501,MATCH($H$253&amp;"|10",'Tubes Bardage'!$I$2:$I$501,0))&amp;"","")</f>
        <v/>
      </c>
      <c r="C266" s="62">
        <f>IFERROR(INDEX('Tubes Bardage'!$C$2:$C$501,MATCH($H$253&amp;"|10",'Tubes Bardage'!$I$2:$I$501,0))&amp;"","")</f>
        <v/>
      </c>
      <c r="D266" s="62">
        <f>IFERROR(INDEX('Tubes Bardage'!$D$2:$D$501,MATCH($H$253&amp;"|10",'Tubes Bardage'!$I$2:$I$501,0))&amp;"","")</f>
        <v/>
      </c>
      <c r="E266" s="62">
        <f>IFERROR(INDEX('Tubes Bardage'!$E$2:$E$501,MATCH($H$253&amp;"|10",'Tubes Bardage'!$I$2:$I$501,0))&amp;"","")</f>
        <v/>
      </c>
      <c r="F266" s="62">
        <f>IFERROR(INDEX('Tubes Bardage'!$F$2:$F$501,MATCH($H$253&amp;"|10",'Tubes Bardage'!$I$2:$I$501,0))&amp;"","")</f>
        <v/>
      </c>
      <c r="G266" s="62">
        <f>IFERROR(INDEX('Tubes Bardage'!$G$2:$G$501,MATCH($H$253&amp;"|10",'Tubes Bardage'!$I$2:$I$501,0))&amp;"","")</f>
        <v/>
      </c>
      <c r="H266" s="50" t="n"/>
      <c r="I266" s="93">
        <f>IF(IFERROR(INDEX('Tubes Bardage'!$H$2:$H$501,MATCH($H$253&amp;"|10",'Tubes Bardage'!$I$2:$I$501,0))&amp;"","")="C","☒","☐")&amp;" C"&amp;"      "&amp;IF(IFERROR(INDEX('Tubes Bardage'!$H$2:$H$501,MATCH($H$253&amp;"|10",'Tubes Bardage'!$I$2:$I$501,0))&amp;"","")="NC","☒","☐")&amp;" NC"</f>
        <v/>
      </c>
      <c r="J266" s="50" t="n"/>
    </row>
    <row r="267" ht="16.5" customHeight="1">
      <c r="A267" s="62">
        <f>IF(IFERROR(INDEX('Tubes Bardage'!$B$2:$B$501,MATCH($H$253&amp;"|11",'Tubes Bardage'!$I$2:$I$501,0))&amp;"","")="","",TEXT(11,"00"))</f>
        <v/>
      </c>
      <c r="B267" s="62">
        <f>IFERROR(INDEX('Tubes Bardage'!$B$2:$B$501,MATCH($H$253&amp;"|11",'Tubes Bardage'!$I$2:$I$501,0))&amp;"","")</f>
        <v/>
      </c>
      <c r="C267" s="62">
        <f>IFERROR(INDEX('Tubes Bardage'!$C$2:$C$501,MATCH($H$253&amp;"|11",'Tubes Bardage'!$I$2:$I$501,0))&amp;"","")</f>
        <v/>
      </c>
      <c r="D267" s="62">
        <f>IFERROR(INDEX('Tubes Bardage'!$D$2:$D$501,MATCH($H$253&amp;"|11",'Tubes Bardage'!$I$2:$I$501,0))&amp;"","")</f>
        <v/>
      </c>
      <c r="E267" s="62">
        <f>IFERROR(INDEX('Tubes Bardage'!$E$2:$E$501,MATCH($H$253&amp;"|11",'Tubes Bardage'!$I$2:$I$501,0))&amp;"","")</f>
        <v/>
      </c>
      <c r="F267" s="62">
        <f>IFERROR(INDEX('Tubes Bardage'!$F$2:$F$501,MATCH($H$253&amp;"|11",'Tubes Bardage'!$I$2:$I$501,0))&amp;"","")</f>
        <v/>
      </c>
      <c r="G267" s="62">
        <f>IFERROR(INDEX('Tubes Bardage'!$G$2:$G$501,MATCH($H$253&amp;"|11",'Tubes Bardage'!$I$2:$I$501,0))&amp;"","")</f>
        <v/>
      </c>
      <c r="H267" s="50" t="n"/>
      <c r="I267" s="93">
        <f>IF(IFERROR(INDEX('Tubes Bardage'!$H$2:$H$501,MATCH($H$253&amp;"|11",'Tubes Bardage'!$I$2:$I$501,0))&amp;"","")="C","☒","☐")&amp;" C"&amp;"      "&amp;IF(IFERROR(INDEX('Tubes Bardage'!$H$2:$H$501,MATCH($H$253&amp;"|11",'Tubes Bardage'!$I$2:$I$501,0))&amp;"","")="NC","☒","☐")&amp;" NC"</f>
        <v/>
      </c>
      <c r="J267" s="50" t="n"/>
    </row>
    <row r="268" ht="16.5" customHeight="1">
      <c r="A268" s="62">
        <f>IF(IFERROR(INDEX('Tubes Bardage'!$B$2:$B$501,MATCH($H$253&amp;"|12",'Tubes Bardage'!$I$2:$I$501,0))&amp;"","")="","",TEXT(12,"00"))</f>
        <v/>
      </c>
      <c r="B268" s="62">
        <f>IFERROR(INDEX('Tubes Bardage'!$B$2:$B$501,MATCH($H$253&amp;"|12",'Tubes Bardage'!$I$2:$I$501,0))&amp;"","")</f>
        <v/>
      </c>
      <c r="C268" s="62">
        <f>IFERROR(INDEX('Tubes Bardage'!$C$2:$C$501,MATCH($H$253&amp;"|12",'Tubes Bardage'!$I$2:$I$501,0))&amp;"","")</f>
        <v/>
      </c>
      <c r="D268" s="62">
        <f>IFERROR(INDEX('Tubes Bardage'!$D$2:$D$501,MATCH($H$253&amp;"|12",'Tubes Bardage'!$I$2:$I$501,0))&amp;"","")</f>
        <v/>
      </c>
      <c r="E268" s="62">
        <f>IFERROR(INDEX('Tubes Bardage'!$E$2:$E$501,MATCH($H$253&amp;"|12",'Tubes Bardage'!$I$2:$I$501,0))&amp;"","")</f>
        <v/>
      </c>
      <c r="F268" s="62">
        <f>IFERROR(INDEX('Tubes Bardage'!$F$2:$F$501,MATCH($H$253&amp;"|12",'Tubes Bardage'!$I$2:$I$501,0))&amp;"","")</f>
        <v/>
      </c>
      <c r="G268" s="62">
        <f>IFERROR(INDEX('Tubes Bardage'!$G$2:$G$501,MATCH($H$253&amp;"|12",'Tubes Bardage'!$I$2:$I$501,0))&amp;"","")</f>
        <v/>
      </c>
      <c r="H268" s="50" t="n"/>
      <c r="I268" s="93">
        <f>IF(IFERROR(INDEX('Tubes Bardage'!$H$2:$H$501,MATCH($H$253&amp;"|12",'Tubes Bardage'!$I$2:$I$501,0))&amp;"","")="C","☒","☐")&amp;" C"&amp;"      "&amp;IF(IFERROR(INDEX('Tubes Bardage'!$H$2:$H$501,MATCH($H$253&amp;"|12",'Tubes Bardage'!$I$2:$I$501,0))&amp;"","")="NC","☒","☐")&amp;" NC"</f>
        <v/>
      </c>
      <c r="J268" s="50" t="n"/>
    </row>
    <row r="269" ht="16.5" customHeight="1">
      <c r="A269" s="62">
        <f>IF(IFERROR(INDEX('Tubes Bardage'!$B$2:$B$501,MATCH($H$253&amp;"|13",'Tubes Bardage'!$I$2:$I$501,0))&amp;"","")="","",TEXT(13,"00"))</f>
        <v/>
      </c>
      <c r="B269" s="62">
        <f>IFERROR(INDEX('Tubes Bardage'!$B$2:$B$501,MATCH($H$253&amp;"|13",'Tubes Bardage'!$I$2:$I$501,0))&amp;"","")</f>
        <v/>
      </c>
      <c r="C269" s="62">
        <f>IFERROR(INDEX('Tubes Bardage'!$C$2:$C$501,MATCH($H$253&amp;"|13",'Tubes Bardage'!$I$2:$I$501,0))&amp;"","")</f>
        <v/>
      </c>
      <c r="D269" s="62">
        <f>IFERROR(INDEX('Tubes Bardage'!$D$2:$D$501,MATCH($H$253&amp;"|13",'Tubes Bardage'!$I$2:$I$501,0))&amp;"","")</f>
        <v/>
      </c>
      <c r="E269" s="62">
        <f>IFERROR(INDEX('Tubes Bardage'!$E$2:$E$501,MATCH($H$253&amp;"|13",'Tubes Bardage'!$I$2:$I$501,0))&amp;"","")</f>
        <v/>
      </c>
      <c r="F269" s="62">
        <f>IFERROR(INDEX('Tubes Bardage'!$F$2:$F$501,MATCH($H$253&amp;"|13",'Tubes Bardage'!$I$2:$I$501,0))&amp;"","")</f>
        <v/>
      </c>
      <c r="G269" s="62">
        <f>IFERROR(INDEX('Tubes Bardage'!$G$2:$G$501,MATCH($H$253&amp;"|13",'Tubes Bardage'!$I$2:$I$501,0))&amp;"","")</f>
        <v/>
      </c>
      <c r="H269" s="50" t="n"/>
      <c r="I269" s="93">
        <f>IF(IFERROR(INDEX('Tubes Bardage'!$H$2:$H$501,MATCH($H$253&amp;"|13",'Tubes Bardage'!$I$2:$I$501,0))&amp;"","")="C","☒","☐")&amp;" C"&amp;"      "&amp;IF(IFERROR(INDEX('Tubes Bardage'!$H$2:$H$501,MATCH($H$253&amp;"|13",'Tubes Bardage'!$I$2:$I$501,0))&amp;"","")="NC","☒","☐")&amp;" NC"</f>
        <v/>
      </c>
      <c r="J269" s="50" t="n"/>
    </row>
    <row r="270" ht="16.5" customHeight="1">
      <c r="A270" s="62">
        <f>IF(IFERROR(INDEX('Tubes Bardage'!$B$2:$B$501,MATCH($H$253&amp;"|14",'Tubes Bardage'!$I$2:$I$501,0))&amp;"","")="","",TEXT(14,"00"))</f>
        <v/>
      </c>
      <c r="B270" s="62">
        <f>IFERROR(INDEX('Tubes Bardage'!$B$2:$B$501,MATCH($H$253&amp;"|14",'Tubes Bardage'!$I$2:$I$501,0))&amp;"","")</f>
        <v/>
      </c>
      <c r="C270" s="62">
        <f>IFERROR(INDEX('Tubes Bardage'!$C$2:$C$501,MATCH($H$253&amp;"|14",'Tubes Bardage'!$I$2:$I$501,0))&amp;"","")</f>
        <v/>
      </c>
      <c r="D270" s="62">
        <f>IFERROR(INDEX('Tubes Bardage'!$D$2:$D$501,MATCH($H$253&amp;"|14",'Tubes Bardage'!$I$2:$I$501,0))&amp;"","")</f>
        <v/>
      </c>
      <c r="E270" s="62">
        <f>IFERROR(INDEX('Tubes Bardage'!$E$2:$E$501,MATCH($H$253&amp;"|14",'Tubes Bardage'!$I$2:$I$501,0))&amp;"","")</f>
        <v/>
      </c>
      <c r="F270" s="62">
        <f>IFERROR(INDEX('Tubes Bardage'!$F$2:$F$501,MATCH($H$253&amp;"|14",'Tubes Bardage'!$I$2:$I$501,0))&amp;"","")</f>
        <v/>
      </c>
      <c r="G270" s="62">
        <f>IFERROR(INDEX('Tubes Bardage'!$G$2:$G$501,MATCH($H$253&amp;"|14",'Tubes Bardage'!$I$2:$I$501,0))&amp;"","")</f>
        <v/>
      </c>
      <c r="H270" s="50" t="n"/>
      <c r="I270" s="93">
        <f>IF(IFERROR(INDEX('Tubes Bardage'!$H$2:$H$501,MATCH($H$253&amp;"|14",'Tubes Bardage'!$I$2:$I$501,0))&amp;"","")="C","☒","☐")&amp;" C"&amp;"      "&amp;IF(IFERROR(INDEX('Tubes Bardage'!$H$2:$H$501,MATCH($H$253&amp;"|14",'Tubes Bardage'!$I$2:$I$501,0))&amp;"","")="NC","☒","☐")&amp;" NC"</f>
        <v/>
      </c>
      <c r="J270" s="50" t="n"/>
    </row>
    <row r="271" ht="16.5" customHeight="1">
      <c r="A271" s="62">
        <f>IF(IFERROR(INDEX('Tubes Bardage'!$B$2:$B$501,MATCH($H$253&amp;"|15",'Tubes Bardage'!$I$2:$I$501,0))&amp;"","")="","",TEXT(15,"00"))</f>
        <v/>
      </c>
      <c r="B271" s="62">
        <f>IFERROR(INDEX('Tubes Bardage'!$B$2:$B$501,MATCH($H$253&amp;"|15",'Tubes Bardage'!$I$2:$I$501,0))&amp;"","")</f>
        <v/>
      </c>
      <c r="C271" s="62">
        <f>IFERROR(INDEX('Tubes Bardage'!$C$2:$C$501,MATCH($H$253&amp;"|15",'Tubes Bardage'!$I$2:$I$501,0))&amp;"","")</f>
        <v/>
      </c>
      <c r="D271" s="62">
        <f>IFERROR(INDEX('Tubes Bardage'!$D$2:$D$501,MATCH($H$253&amp;"|15",'Tubes Bardage'!$I$2:$I$501,0))&amp;"","")</f>
        <v/>
      </c>
      <c r="E271" s="62">
        <f>IFERROR(INDEX('Tubes Bardage'!$E$2:$E$501,MATCH($H$253&amp;"|15",'Tubes Bardage'!$I$2:$I$501,0))&amp;"","")</f>
        <v/>
      </c>
      <c r="F271" s="62">
        <f>IFERROR(INDEX('Tubes Bardage'!$F$2:$F$501,MATCH($H$253&amp;"|15",'Tubes Bardage'!$I$2:$I$501,0))&amp;"","")</f>
        <v/>
      </c>
      <c r="G271" s="62">
        <f>IFERROR(INDEX('Tubes Bardage'!$G$2:$G$501,MATCH($H$253&amp;"|15",'Tubes Bardage'!$I$2:$I$501,0))&amp;"","")</f>
        <v/>
      </c>
      <c r="H271" s="50" t="n"/>
      <c r="I271" s="93">
        <f>IF(IFERROR(INDEX('Tubes Bardage'!$H$2:$H$501,MATCH($H$253&amp;"|15",'Tubes Bardage'!$I$2:$I$501,0))&amp;"","")="C","☒","☐")&amp;" C"&amp;"      "&amp;IF(IFERROR(INDEX('Tubes Bardage'!$H$2:$H$501,MATCH($H$253&amp;"|15",'Tubes Bardage'!$I$2:$I$501,0))&amp;"","")="NC","☒","☐")&amp;" NC"</f>
        <v/>
      </c>
      <c r="J271" s="50" t="n"/>
    </row>
    <row r="272" ht="16.5" customHeight="1">
      <c r="A272" s="62">
        <f>IF(IFERROR(INDEX('Tubes Bardage'!$B$2:$B$501,MATCH($H$253&amp;"|16",'Tubes Bardage'!$I$2:$I$501,0))&amp;"","")="","",TEXT(16,"00"))</f>
        <v/>
      </c>
      <c r="B272" s="62">
        <f>IFERROR(INDEX('Tubes Bardage'!$B$2:$B$501,MATCH($H$253&amp;"|16",'Tubes Bardage'!$I$2:$I$501,0))&amp;"","")</f>
        <v/>
      </c>
      <c r="C272" s="62">
        <f>IFERROR(INDEX('Tubes Bardage'!$C$2:$C$501,MATCH($H$253&amp;"|16",'Tubes Bardage'!$I$2:$I$501,0))&amp;"","")</f>
        <v/>
      </c>
      <c r="D272" s="62">
        <f>IFERROR(INDEX('Tubes Bardage'!$D$2:$D$501,MATCH($H$253&amp;"|16",'Tubes Bardage'!$I$2:$I$501,0))&amp;"","")</f>
        <v/>
      </c>
      <c r="E272" s="62">
        <f>IFERROR(INDEX('Tubes Bardage'!$E$2:$E$501,MATCH($H$253&amp;"|16",'Tubes Bardage'!$I$2:$I$501,0))&amp;"","")</f>
        <v/>
      </c>
      <c r="F272" s="62">
        <f>IFERROR(INDEX('Tubes Bardage'!$F$2:$F$501,MATCH($H$253&amp;"|16",'Tubes Bardage'!$I$2:$I$501,0))&amp;"","")</f>
        <v/>
      </c>
      <c r="G272" s="62">
        <f>IFERROR(INDEX('Tubes Bardage'!$G$2:$G$501,MATCH($H$253&amp;"|16",'Tubes Bardage'!$I$2:$I$501,0))&amp;"","")</f>
        <v/>
      </c>
      <c r="H272" s="50" t="n"/>
      <c r="I272" s="93">
        <f>IF(IFERROR(INDEX('Tubes Bardage'!$H$2:$H$501,MATCH($H$253&amp;"|16",'Tubes Bardage'!$I$2:$I$501,0))&amp;"","")="C","☒","☐")&amp;" C"&amp;"      "&amp;IF(IFERROR(INDEX('Tubes Bardage'!$H$2:$H$501,MATCH($H$253&amp;"|16",'Tubes Bardage'!$I$2:$I$501,0))&amp;"","")="NC","☒","☐")&amp;" NC"</f>
        <v/>
      </c>
      <c r="J272" s="50" t="n"/>
    </row>
    <row r="273" ht="16.5" customHeight="1">
      <c r="A273" s="62">
        <f>IF(IFERROR(INDEX('Tubes Bardage'!$B$2:$B$501,MATCH($H$253&amp;"|17",'Tubes Bardage'!$I$2:$I$501,0))&amp;"","")="","",TEXT(17,"00"))</f>
        <v/>
      </c>
      <c r="B273" s="62">
        <f>IFERROR(INDEX('Tubes Bardage'!$B$2:$B$501,MATCH($H$253&amp;"|17",'Tubes Bardage'!$I$2:$I$501,0))&amp;"","")</f>
        <v/>
      </c>
      <c r="C273" s="62">
        <f>IFERROR(INDEX('Tubes Bardage'!$C$2:$C$501,MATCH($H$253&amp;"|17",'Tubes Bardage'!$I$2:$I$501,0))&amp;"","")</f>
        <v/>
      </c>
      <c r="D273" s="62">
        <f>IFERROR(INDEX('Tubes Bardage'!$D$2:$D$501,MATCH($H$253&amp;"|17",'Tubes Bardage'!$I$2:$I$501,0))&amp;"","")</f>
        <v/>
      </c>
      <c r="E273" s="62">
        <f>IFERROR(INDEX('Tubes Bardage'!$E$2:$E$501,MATCH($H$253&amp;"|17",'Tubes Bardage'!$I$2:$I$501,0))&amp;"","")</f>
        <v/>
      </c>
      <c r="F273" s="62">
        <f>IFERROR(INDEX('Tubes Bardage'!$F$2:$F$501,MATCH($H$253&amp;"|17",'Tubes Bardage'!$I$2:$I$501,0))&amp;"","")</f>
        <v/>
      </c>
      <c r="G273" s="62">
        <f>IFERROR(INDEX('Tubes Bardage'!$G$2:$G$501,MATCH($H$253&amp;"|17",'Tubes Bardage'!$I$2:$I$501,0))&amp;"","")</f>
        <v/>
      </c>
      <c r="H273" s="50" t="n"/>
      <c r="I273" s="93">
        <f>IF(IFERROR(INDEX('Tubes Bardage'!$H$2:$H$501,MATCH($H$253&amp;"|17",'Tubes Bardage'!$I$2:$I$501,0))&amp;"","")="C","☒","☐")&amp;" C"&amp;"      "&amp;IF(IFERROR(INDEX('Tubes Bardage'!$H$2:$H$501,MATCH($H$253&amp;"|17",'Tubes Bardage'!$I$2:$I$501,0))&amp;"","")="NC","☒","☐")&amp;" NC"</f>
        <v/>
      </c>
      <c r="J273" s="50" t="n"/>
    </row>
    <row r="274" ht="222.4" customHeight="1">
      <c r="A274" s="65">
        <f>"Remarques : "&amp;IFERROR(INDEX(Registre!$O$2:$O$1999,IF($L$247=0,-1,$L$247))&amp;"","")</f>
        <v/>
      </c>
      <c r="B274" s="52" t="n"/>
      <c r="C274" s="52" t="n"/>
      <c r="D274" s="52" t="n"/>
      <c r="E274" s="52" t="n"/>
      <c r="F274" s="52" t="n"/>
      <c r="G274" s="52" t="n"/>
      <c r="H274" s="52" t="n"/>
      <c r="I274" s="52" t="n"/>
      <c r="J274" s="50" t="n"/>
    </row>
    <row r="275" ht="30" customHeight="1">
      <c r="A275" s="64" t="inlineStr">
        <is>
          <t>Conclusion de l’inspection</t>
        </is>
      </c>
      <c r="B275" s="50" t="n"/>
      <c r="C275" s="59">
        <f>IF(IFERROR(INDEX(Registre!$N$2:$N$1999,IF($L$247=0,-1,$L$247))&amp;"","")="Non applicable","☒","☐")&amp;"  Non applicable"</f>
        <v/>
      </c>
      <c r="D275" s="52" t="n"/>
      <c r="E275" s="52" t="n"/>
      <c r="F275" s="50" t="n"/>
      <c r="G275" s="59">
        <f>IF(IFERROR(INDEX(Registre!$N$2:$N$1999,IF($L$247=0,-1,$L$247))&amp;"","")="Accepté","☒","☐")&amp;"  Accepté"</f>
        <v/>
      </c>
      <c r="H275" s="50" t="n"/>
      <c r="I275" s="59">
        <f>IF(IFERROR(INDEX(Registre!$N$2:$N$1999,IF($L$247=0,-1,$L$247))&amp;"","")="Rejeté","☒","☐")&amp;"  Rejeté"</f>
        <v/>
      </c>
      <c r="J275" s="50" t="n"/>
    </row>
    <row r="276" ht="30" customHeight="1">
      <c r="A276" s="64" t="inlineStr">
        <is>
          <t>APPROBATION</t>
        </is>
      </c>
      <c r="B276" s="56" t="n"/>
      <c r="C276" s="66" t="inlineStr">
        <is>
          <t>C3</t>
        </is>
      </c>
      <c r="D276" s="52" t="n"/>
      <c r="E276" s="52" t="n"/>
      <c r="F276" s="50" t="n"/>
      <c r="G276" s="66" t="inlineStr">
        <is>
          <t>C1</t>
        </is>
      </c>
      <c r="H276" s="56" t="n"/>
      <c r="I276" s="66" t="inlineStr">
        <is>
          <t>CA</t>
        </is>
      </c>
      <c r="J276" s="56" t="n"/>
    </row>
    <row r="277" ht="30" customHeight="1">
      <c r="A277" s="57" t="n"/>
      <c r="B277" s="58" t="n"/>
      <c r="C277" s="66" t="inlineStr">
        <is>
          <t>CST</t>
        </is>
      </c>
      <c r="D277" s="50" t="n"/>
      <c r="E277" s="66" t="inlineStr">
        <is>
          <t>QCI</t>
        </is>
      </c>
      <c r="F277" s="50" t="n"/>
      <c r="G277" s="57" t="n"/>
      <c r="H277" s="58" t="n"/>
      <c r="I277" s="57" t="n"/>
      <c r="J277" s="58" t="n"/>
    </row>
    <row r="278" ht="30" customHeight="1">
      <c r="A278" s="63" t="inlineStr">
        <is>
          <t>Nom</t>
        </is>
      </c>
      <c r="B278" s="50" t="n"/>
      <c r="C278" s="55" t="n"/>
      <c r="D278" s="50" t="n"/>
      <c r="E278" s="55" t="n"/>
      <c r="F278" s="50" t="n"/>
      <c r="G278" s="55" t="n"/>
      <c r="H278" s="50" t="n"/>
      <c r="I278" s="55" t="n"/>
      <c r="J278" s="50" t="n"/>
    </row>
    <row r="279" ht="30" customHeight="1">
      <c r="A279" s="63" t="inlineStr">
        <is>
          <t>Signature</t>
        </is>
      </c>
      <c r="B279" s="50" t="n"/>
      <c r="C279" s="55" t="n"/>
      <c r="D279" s="50" t="n"/>
      <c r="E279" s="55" t="n"/>
      <c r="F279" s="50" t="n"/>
      <c r="G279" s="55" t="n"/>
      <c r="H279" s="50" t="n"/>
      <c r="I279" s="55" t="n"/>
      <c r="J279" s="50" t="n"/>
    </row>
    <row r="280" ht="30" customHeight="1">
      <c r="A280" s="63" t="inlineStr">
        <is>
          <t>Date</t>
        </is>
      </c>
      <c r="B280" s="50" t="n"/>
      <c r="C280" s="55" t="n"/>
      <c r="D280" s="50" t="n"/>
      <c r="E280" s="55" t="n"/>
      <c r="F280" s="50" t="n"/>
      <c r="G280" s="55" t="n"/>
      <c r="H280" s="50" t="n"/>
      <c r="I280" s="55" t="n"/>
      <c r="J280" s="50" t="n"/>
    </row>
    <row r="281" ht="21.75" customHeight="1">
      <c r="A281" s="49" t="n"/>
      <c r="B281" s="56" t="n"/>
      <c r="C281" s="67">
        <f>Paramètres!$C$5</f>
        <v/>
      </c>
      <c r="D281" s="101" t="n"/>
      <c r="E281" s="101" t="n"/>
      <c r="F281" s="101" t="n"/>
      <c r="G281" s="101" t="n"/>
      <c r="H281" s="56" t="n"/>
      <c r="I281" s="55">
        <f>Paramètres!$D$5</f>
        <v/>
      </c>
      <c r="J281" s="50" t="n"/>
      <c r="L281" s="29" t="inlineStr">
        <is>
          <t>Calcul (ne pas modifier) – ligne registre :</t>
        </is>
      </c>
    </row>
    <row r="282" ht="21.75" customHeight="1">
      <c r="A282" s="60" t="n"/>
      <c r="B282" s="61" t="n"/>
      <c r="C282" s="60" t="n"/>
      <c r="H282" s="61" t="n"/>
      <c r="I282" s="55">
        <f>"Date: "&amp;Paramètres!$E$5</f>
        <v/>
      </c>
      <c r="J282" s="50" t="n"/>
      <c r="L282" s="30">
        <f>IFERROR(MATCH($H$288,Registre!$B$2:$B$1999,0),0)</f>
        <v/>
      </c>
    </row>
    <row r="283" ht="21.75" customHeight="1">
      <c r="A283" s="57" t="n"/>
      <c r="B283" s="58" t="n"/>
      <c r="C283" s="57" t="n"/>
      <c r="D283" s="102" t="n"/>
      <c r="E283" s="102" t="n"/>
      <c r="F283" s="102" t="n"/>
      <c r="G283" s="102" t="n"/>
      <c r="H283" s="58" t="n"/>
      <c r="I283" s="55" t="inlineStr">
        <is>
          <t>Page 1/1</t>
        </is>
      </c>
      <c r="J283" s="50" t="n"/>
    </row>
    <row r="284" ht="27.95" customHeight="1">
      <c r="A284" s="67" t="inlineStr">
        <is>
          <t>Procès-Verbal de transport et bardage Pipe</t>
        </is>
      </c>
      <c r="B284" s="52" t="n"/>
      <c r="C284" s="52" t="n"/>
      <c r="D284" s="52" t="n"/>
      <c r="E284" s="52" t="n"/>
      <c r="F284" s="52" t="n"/>
      <c r="G284" s="52" t="n"/>
      <c r="H284" s="52" t="n"/>
      <c r="I284" s="52" t="n"/>
      <c r="J284" s="50" t="n"/>
      <c r="L284" s="32">
        <f>IF($H$288="","",IF($L$282=0,"⚠ RFI absent du Registre",IF(INDEX(Registre!$A$2:$A$1999,IF($L$282=0,-1,$L$282))&lt;&gt;"Transport et bardage","⚠ Ce RFI est de type : "&amp;INDEX(Registre!$A$2:$A$1999,IF($L$282=0,-1,$L$282)),"")))</f>
        <v/>
      </c>
    </row>
    <row r="285" ht="27" customHeight="1">
      <c r="A285" s="90" t="inlineStr">
        <is>
          <t>Ouvrages</t>
        </is>
      </c>
      <c r="B285" s="50" t="n"/>
      <c r="C285" s="80">
        <f>IFERROR(INDEX(Registre!$E$2:$E$1999,IF($L$282=0,-1,$L$282))&amp;"","")</f>
        <v/>
      </c>
      <c r="D285" s="52" t="n"/>
      <c r="E285" s="52" t="n"/>
      <c r="F285" s="52" t="n"/>
      <c r="G285" s="52" t="n"/>
      <c r="H285" s="52" t="n"/>
      <c r="I285" s="52" t="n"/>
      <c r="J285" s="50" t="n"/>
    </row>
    <row r="286" ht="27" customHeight="1">
      <c r="A286" s="90" t="inlineStr">
        <is>
          <t>Plan nº</t>
        </is>
      </c>
      <c r="B286" s="50" t="n"/>
      <c r="C286" s="90">
        <f>IFERROR(INDEX(Registre!$F$2:$F$1999,IF($L$282=0,-1,$L$282))&amp;"","")</f>
        <v/>
      </c>
      <c r="D286" s="52" t="n"/>
      <c r="E286" s="52" t="n"/>
      <c r="F286" s="52" t="n"/>
      <c r="G286" s="52" t="n"/>
      <c r="H286" s="52" t="n"/>
      <c r="I286" s="52" t="n"/>
      <c r="J286" s="50" t="n"/>
      <c r="L286" s="31" t="inlineStr">
        <is>
          <t>◀ Choisissez le RFI dans la case « RFI nº » (liste déroulante)</t>
        </is>
      </c>
    </row>
    <row r="287" ht="27" customHeight="1">
      <c r="A287" s="90" t="inlineStr">
        <is>
          <t>Désignation</t>
        </is>
      </c>
      <c r="B287" s="50" t="n"/>
      <c r="C287" s="90">
        <f>IFERROR(INDEX(Registre!$G$2:$G$1999,IF($L$282=0,-1,$L$282))&amp;"","")</f>
        <v/>
      </c>
      <c r="D287" s="52" t="n"/>
      <c r="E287" s="52" t="n"/>
      <c r="F287" s="52" t="n"/>
      <c r="G287" s="52" t="n"/>
      <c r="H287" s="52" t="n"/>
      <c r="I287" s="52" t="n"/>
      <c r="J287" s="50" t="n"/>
    </row>
    <row r="288" ht="27" customHeight="1">
      <c r="A288" s="90" t="inlineStr">
        <is>
          <t>Rapport nº</t>
        </is>
      </c>
      <c r="B288" s="50" t="n"/>
      <c r="C288" s="90">
        <f>IFERROR(IF(INDEX(Registre!$C$2:$C$1999,IF($L$282=0,-1,$L$282))&amp;""&lt;&gt;"",INDEX(Registre!$C$2:$C$1999,IF($L$282=0,-1,$L$282))&amp;"",TEXT(COUNTIF(Registre!$A$2:INDEX(Registre!$A$2:$A$1999,IF($L$282=0,-1,$L$282)),INDEX(Registre!$A$2:$A$1999,IF($L$282=0,-1,$L$282))),"000")),"")</f>
        <v/>
      </c>
      <c r="D288" s="50" t="n"/>
      <c r="E288" s="91" t="inlineStr">
        <is>
          <t>DI/ (RFI) nº</t>
        </is>
      </c>
      <c r="F288" s="52" t="n"/>
      <c r="G288" s="50" t="n"/>
      <c r="H288" s="82">
        <f>IFERROR(INDEX('Impression groupée'!$B$4:$B$103,MATCH("Transport et bardage|9",'Impression groupée'!$E$4:$E$103,0)),"")</f>
        <v/>
      </c>
      <c r="I288" s="52" t="n"/>
      <c r="J288" s="50" t="n"/>
    </row>
    <row r="289" ht="27" customHeight="1">
      <c r="A289" s="80">
        <f>"Tronçon n° : "&amp;IFERROR(INDEX(Registre!$H$2:$H$1999,IF($L$282=0,-1,$L$282))&amp;"","")&amp;"   du "&amp;IF(IFERROR(INDEX(Registre!$I$2:$I$1999,IF($L$282=0,-1,$L$282))&amp;"","")&lt;&gt;"","Joint N° "&amp;IFERROR(INDEX(Registre!$I$2:$I$1999,IF($L$282=0,-1,$L$282))&amp;"","")&amp;"  ","")&amp;"PK "&amp;IFERROR(INDEX(Registre!$K$2:$K$1999,IF($L$282=0,-1,$L$282))&amp;"","")&amp;IF(OR(IFERROR(INDEX(Registre!$L$2:$L$1999,IF($L$282=0,-1,$L$282))&amp;"","")&lt;&gt;"",IFERROR(INDEX(Registre!$J$2:$J$1999,IF($L$282=0,-1,$L$282))&amp;"","")&lt;&gt;""),"   au "&amp;IF(IFERROR(INDEX(Registre!$J$2:$J$1999,IF($L$282=0,-1,$L$282))&amp;"","")&lt;&gt;"","Joint N° "&amp;IFERROR(INDEX(Registre!$J$2:$J$1999,IF($L$282=0,-1,$L$282))&amp;"","")&amp;"  ","")&amp;IF(IFERROR(INDEX(Registre!$L$2:$L$1999,IF($L$282=0,-1,$L$282))&amp;"","")&lt;&gt;"","PK "&amp;IFERROR(INDEX(Registre!$L$2:$L$1999,IF($L$282=0,-1,$L$282))&amp;"",""),""),"")</f>
        <v/>
      </c>
      <c r="B289" s="52" t="n"/>
      <c r="C289" s="52" t="n"/>
      <c r="D289" s="52" t="n"/>
      <c r="E289" s="52" t="n"/>
      <c r="F289" s="52" t="n"/>
      <c r="G289" s="52" t="n"/>
      <c r="H289" s="50" t="n"/>
      <c r="I289" s="90">
        <f>IF(IFERROR(INDEX(Registre!$M$2:$M$1999,IF($L$282=0,-1,$L$282))&amp;"","")="","Long :","Long : "&amp;IFERROR(INDEX(Registre!$M$2:$M$1999,IF($L$282=0,-1,$L$282))&amp;"","")&amp;" ml")</f>
        <v/>
      </c>
      <c r="J289" s="50" t="n"/>
    </row>
    <row r="290" ht="27" customHeight="1">
      <c r="A290" s="92" t="inlineStr">
        <is>
          <t>Inspection</t>
        </is>
      </c>
      <c r="B290" s="52" t="n"/>
      <c r="C290" s="52" t="n"/>
      <c r="D290" s="52" t="n"/>
      <c r="E290" s="52" t="n"/>
      <c r="F290" s="52" t="n"/>
      <c r="G290" s="52" t="n"/>
      <c r="H290" s="50" t="n"/>
      <c r="I290" s="80" t="inlineStr">
        <is>
          <t>jugement</t>
        </is>
      </c>
      <c r="J290" s="50" t="n"/>
    </row>
    <row r="291" ht="25.5" customHeight="1">
      <c r="A291" s="67" t="inlineStr">
        <is>
          <t>N°</t>
        </is>
      </c>
      <c r="B291" s="67" t="inlineStr">
        <is>
          <t>N° pipe</t>
        </is>
      </c>
      <c r="C291" s="67" t="inlineStr">
        <is>
          <t>N° de coulée</t>
        </is>
      </c>
      <c r="D291" s="67" t="inlineStr">
        <is>
          <t>Diamètre</t>
        </is>
      </c>
      <c r="E291" s="67" t="inlineStr">
        <is>
          <t>EP mm</t>
        </is>
      </c>
      <c r="F291" s="67" t="inlineStr">
        <is>
          <t>Long (ml)</t>
        </is>
      </c>
      <c r="G291" s="67" t="inlineStr">
        <is>
          <t>Contrôle visuel</t>
        </is>
      </c>
      <c r="H291" s="50" t="n"/>
      <c r="I291" s="66" t="n"/>
      <c r="J291" s="50" t="n"/>
    </row>
    <row r="292" ht="16.5" customHeight="1">
      <c r="A292" s="62">
        <f>IF(IFERROR(INDEX('Tubes Bardage'!$B$2:$B$501,MATCH($H$288&amp;"|1",'Tubes Bardage'!$I$2:$I$501,0))&amp;"","")="","",TEXT(1,"00"))</f>
        <v/>
      </c>
      <c r="B292" s="62">
        <f>IFERROR(INDEX('Tubes Bardage'!$B$2:$B$501,MATCH($H$288&amp;"|1",'Tubes Bardage'!$I$2:$I$501,0))&amp;"","")</f>
        <v/>
      </c>
      <c r="C292" s="62">
        <f>IFERROR(INDEX('Tubes Bardage'!$C$2:$C$501,MATCH($H$288&amp;"|1",'Tubes Bardage'!$I$2:$I$501,0))&amp;"","")</f>
        <v/>
      </c>
      <c r="D292" s="62">
        <f>IFERROR(INDEX('Tubes Bardage'!$D$2:$D$501,MATCH($H$288&amp;"|1",'Tubes Bardage'!$I$2:$I$501,0))&amp;"","")</f>
        <v/>
      </c>
      <c r="E292" s="62">
        <f>IFERROR(INDEX('Tubes Bardage'!$E$2:$E$501,MATCH($H$288&amp;"|1",'Tubes Bardage'!$I$2:$I$501,0))&amp;"","")</f>
        <v/>
      </c>
      <c r="F292" s="62">
        <f>IFERROR(INDEX('Tubes Bardage'!$F$2:$F$501,MATCH($H$288&amp;"|1",'Tubes Bardage'!$I$2:$I$501,0))&amp;"","")</f>
        <v/>
      </c>
      <c r="G292" s="62">
        <f>IFERROR(INDEX('Tubes Bardage'!$G$2:$G$501,MATCH($H$288&amp;"|1",'Tubes Bardage'!$I$2:$I$501,0))&amp;"","")</f>
        <v/>
      </c>
      <c r="H292" s="50" t="n"/>
      <c r="I292" s="93">
        <f>IF(IFERROR(INDEX('Tubes Bardage'!$H$2:$H$501,MATCH($H$288&amp;"|1",'Tubes Bardage'!$I$2:$I$501,0))&amp;"","")="C","☒","☐")&amp;" C"&amp;"      "&amp;IF(IFERROR(INDEX('Tubes Bardage'!$H$2:$H$501,MATCH($H$288&amp;"|1",'Tubes Bardage'!$I$2:$I$501,0))&amp;"","")="NC","☒","☐")&amp;" NC"</f>
        <v/>
      </c>
      <c r="J292" s="50" t="n"/>
    </row>
    <row r="293" ht="16.5" customHeight="1">
      <c r="A293" s="62">
        <f>IF(IFERROR(INDEX('Tubes Bardage'!$B$2:$B$501,MATCH($H$288&amp;"|2",'Tubes Bardage'!$I$2:$I$501,0))&amp;"","")="","",TEXT(2,"00"))</f>
        <v/>
      </c>
      <c r="B293" s="62">
        <f>IFERROR(INDEX('Tubes Bardage'!$B$2:$B$501,MATCH($H$288&amp;"|2",'Tubes Bardage'!$I$2:$I$501,0))&amp;"","")</f>
        <v/>
      </c>
      <c r="C293" s="62">
        <f>IFERROR(INDEX('Tubes Bardage'!$C$2:$C$501,MATCH($H$288&amp;"|2",'Tubes Bardage'!$I$2:$I$501,0))&amp;"","")</f>
        <v/>
      </c>
      <c r="D293" s="62">
        <f>IFERROR(INDEX('Tubes Bardage'!$D$2:$D$501,MATCH($H$288&amp;"|2",'Tubes Bardage'!$I$2:$I$501,0))&amp;"","")</f>
        <v/>
      </c>
      <c r="E293" s="62">
        <f>IFERROR(INDEX('Tubes Bardage'!$E$2:$E$501,MATCH($H$288&amp;"|2",'Tubes Bardage'!$I$2:$I$501,0))&amp;"","")</f>
        <v/>
      </c>
      <c r="F293" s="62">
        <f>IFERROR(INDEX('Tubes Bardage'!$F$2:$F$501,MATCH($H$288&amp;"|2",'Tubes Bardage'!$I$2:$I$501,0))&amp;"","")</f>
        <v/>
      </c>
      <c r="G293" s="62">
        <f>IFERROR(INDEX('Tubes Bardage'!$G$2:$G$501,MATCH($H$288&amp;"|2",'Tubes Bardage'!$I$2:$I$501,0))&amp;"","")</f>
        <v/>
      </c>
      <c r="H293" s="50" t="n"/>
      <c r="I293" s="93">
        <f>IF(IFERROR(INDEX('Tubes Bardage'!$H$2:$H$501,MATCH($H$288&amp;"|2",'Tubes Bardage'!$I$2:$I$501,0))&amp;"","")="C","☒","☐")&amp;" C"&amp;"      "&amp;IF(IFERROR(INDEX('Tubes Bardage'!$H$2:$H$501,MATCH($H$288&amp;"|2",'Tubes Bardage'!$I$2:$I$501,0))&amp;"","")="NC","☒","☐")&amp;" NC"</f>
        <v/>
      </c>
      <c r="J293" s="50" t="n"/>
    </row>
    <row r="294" ht="16.5" customHeight="1">
      <c r="A294" s="62">
        <f>IF(IFERROR(INDEX('Tubes Bardage'!$B$2:$B$501,MATCH($H$288&amp;"|3",'Tubes Bardage'!$I$2:$I$501,0))&amp;"","")="","",TEXT(3,"00"))</f>
        <v/>
      </c>
      <c r="B294" s="62">
        <f>IFERROR(INDEX('Tubes Bardage'!$B$2:$B$501,MATCH($H$288&amp;"|3",'Tubes Bardage'!$I$2:$I$501,0))&amp;"","")</f>
        <v/>
      </c>
      <c r="C294" s="62">
        <f>IFERROR(INDEX('Tubes Bardage'!$C$2:$C$501,MATCH($H$288&amp;"|3",'Tubes Bardage'!$I$2:$I$501,0))&amp;"","")</f>
        <v/>
      </c>
      <c r="D294" s="62">
        <f>IFERROR(INDEX('Tubes Bardage'!$D$2:$D$501,MATCH($H$288&amp;"|3",'Tubes Bardage'!$I$2:$I$501,0))&amp;"","")</f>
        <v/>
      </c>
      <c r="E294" s="62">
        <f>IFERROR(INDEX('Tubes Bardage'!$E$2:$E$501,MATCH($H$288&amp;"|3",'Tubes Bardage'!$I$2:$I$501,0))&amp;"","")</f>
        <v/>
      </c>
      <c r="F294" s="62">
        <f>IFERROR(INDEX('Tubes Bardage'!$F$2:$F$501,MATCH($H$288&amp;"|3",'Tubes Bardage'!$I$2:$I$501,0))&amp;"","")</f>
        <v/>
      </c>
      <c r="G294" s="62">
        <f>IFERROR(INDEX('Tubes Bardage'!$G$2:$G$501,MATCH($H$288&amp;"|3",'Tubes Bardage'!$I$2:$I$501,0))&amp;"","")</f>
        <v/>
      </c>
      <c r="H294" s="50" t="n"/>
      <c r="I294" s="93">
        <f>IF(IFERROR(INDEX('Tubes Bardage'!$H$2:$H$501,MATCH($H$288&amp;"|3",'Tubes Bardage'!$I$2:$I$501,0))&amp;"","")="C","☒","☐")&amp;" C"&amp;"      "&amp;IF(IFERROR(INDEX('Tubes Bardage'!$H$2:$H$501,MATCH($H$288&amp;"|3",'Tubes Bardage'!$I$2:$I$501,0))&amp;"","")="NC","☒","☐")&amp;" NC"</f>
        <v/>
      </c>
      <c r="J294" s="50" t="n"/>
    </row>
    <row r="295" ht="16.5" customHeight="1">
      <c r="A295" s="62">
        <f>IF(IFERROR(INDEX('Tubes Bardage'!$B$2:$B$501,MATCH($H$288&amp;"|4",'Tubes Bardage'!$I$2:$I$501,0))&amp;"","")="","",TEXT(4,"00"))</f>
        <v/>
      </c>
      <c r="B295" s="62">
        <f>IFERROR(INDEX('Tubes Bardage'!$B$2:$B$501,MATCH($H$288&amp;"|4",'Tubes Bardage'!$I$2:$I$501,0))&amp;"","")</f>
        <v/>
      </c>
      <c r="C295" s="62">
        <f>IFERROR(INDEX('Tubes Bardage'!$C$2:$C$501,MATCH($H$288&amp;"|4",'Tubes Bardage'!$I$2:$I$501,0))&amp;"","")</f>
        <v/>
      </c>
      <c r="D295" s="62">
        <f>IFERROR(INDEX('Tubes Bardage'!$D$2:$D$501,MATCH($H$288&amp;"|4",'Tubes Bardage'!$I$2:$I$501,0))&amp;"","")</f>
        <v/>
      </c>
      <c r="E295" s="62">
        <f>IFERROR(INDEX('Tubes Bardage'!$E$2:$E$501,MATCH($H$288&amp;"|4",'Tubes Bardage'!$I$2:$I$501,0))&amp;"","")</f>
        <v/>
      </c>
      <c r="F295" s="62">
        <f>IFERROR(INDEX('Tubes Bardage'!$F$2:$F$501,MATCH($H$288&amp;"|4",'Tubes Bardage'!$I$2:$I$501,0))&amp;"","")</f>
        <v/>
      </c>
      <c r="G295" s="62">
        <f>IFERROR(INDEX('Tubes Bardage'!$G$2:$G$501,MATCH($H$288&amp;"|4",'Tubes Bardage'!$I$2:$I$501,0))&amp;"","")</f>
        <v/>
      </c>
      <c r="H295" s="50" t="n"/>
      <c r="I295" s="93">
        <f>IF(IFERROR(INDEX('Tubes Bardage'!$H$2:$H$501,MATCH($H$288&amp;"|4",'Tubes Bardage'!$I$2:$I$501,0))&amp;"","")="C","☒","☐")&amp;" C"&amp;"      "&amp;IF(IFERROR(INDEX('Tubes Bardage'!$H$2:$H$501,MATCH($H$288&amp;"|4",'Tubes Bardage'!$I$2:$I$501,0))&amp;"","")="NC","☒","☐")&amp;" NC"</f>
        <v/>
      </c>
      <c r="J295" s="50" t="n"/>
    </row>
    <row r="296" ht="16.5" customHeight="1">
      <c r="A296" s="62">
        <f>IF(IFERROR(INDEX('Tubes Bardage'!$B$2:$B$501,MATCH($H$288&amp;"|5",'Tubes Bardage'!$I$2:$I$501,0))&amp;"","")="","",TEXT(5,"00"))</f>
        <v/>
      </c>
      <c r="B296" s="62">
        <f>IFERROR(INDEX('Tubes Bardage'!$B$2:$B$501,MATCH($H$288&amp;"|5",'Tubes Bardage'!$I$2:$I$501,0))&amp;"","")</f>
        <v/>
      </c>
      <c r="C296" s="62">
        <f>IFERROR(INDEX('Tubes Bardage'!$C$2:$C$501,MATCH($H$288&amp;"|5",'Tubes Bardage'!$I$2:$I$501,0))&amp;"","")</f>
        <v/>
      </c>
      <c r="D296" s="62">
        <f>IFERROR(INDEX('Tubes Bardage'!$D$2:$D$501,MATCH($H$288&amp;"|5",'Tubes Bardage'!$I$2:$I$501,0))&amp;"","")</f>
        <v/>
      </c>
      <c r="E296" s="62">
        <f>IFERROR(INDEX('Tubes Bardage'!$E$2:$E$501,MATCH($H$288&amp;"|5",'Tubes Bardage'!$I$2:$I$501,0))&amp;"","")</f>
        <v/>
      </c>
      <c r="F296" s="62">
        <f>IFERROR(INDEX('Tubes Bardage'!$F$2:$F$501,MATCH($H$288&amp;"|5",'Tubes Bardage'!$I$2:$I$501,0))&amp;"","")</f>
        <v/>
      </c>
      <c r="G296" s="62">
        <f>IFERROR(INDEX('Tubes Bardage'!$G$2:$G$501,MATCH($H$288&amp;"|5",'Tubes Bardage'!$I$2:$I$501,0))&amp;"","")</f>
        <v/>
      </c>
      <c r="H296" s="50" t="n"/>
      <c r="I296" s="93">
        <f>IF(IFERROR(INDEX('Tubes Bardage'!$H$2:$H$501,MATCH($H$288&amp;"|5",'Tubes Bardage'!$I$2:$I$501,0))&amp;"","")="C","☒","☐")&amp;" C"&amp;"      "&amp;IF(IFERROR(INDEX('Tubes Bardage'!$H$2:$H$501,MATCH($H$288&amp;"|5",'Tubes Bardage'!$I$2:$I$501,0))&amp;"","")="NC","☒","☐")&amp;" NC"</f>
        <v/>
      </c>
      <c r="J296" s="50" t="n"/>
    </row>
    <row r="297" ht="16.5" customHeight="1">
      <c r="A297" s="62">
        <f>IF(IFERROR(INDEX('Tubes Bardage'!$B$2:$B$501,MATCH($H$288&amp;"|6",'Tubes Bardage'!$I$2:$I$501,0))&amp;"","")="","",TEXT(6,"00"))</f>
        <v/>
      </c>
      <c r="B297" s="62">
        <f>IFERROR(INDEX('Tubes Bardage'!$B$2:$B$501,MATCH($H$288&amp;"|6",'Tubes Bardage'!$I$2:$I$501,0))&amp;"","")</f>
        <v/>
      </c>
      <c r="C297" s="62">
        <f>IFERROR(INDEX('Tubes Bardage'!$C$2:$C$501,MATCH($H$288&amp;"|6",'Tubes Bardage'!$I$2:$I$501,0))&amp;"","")</f>
        <v/>
      </c>
      <c r="D297" s="62">
        <f>IFERROR(INDEX('Tubes Bardage'!$D$2:$D$501,MATCH($H$288&amp;"|6",'Tubes Bardage'!$I$2:$I$501,0))&amp;"","")</f>
        <v/>
      </c>
      <c r="E297" s="62">
        <f>IFERROR(INDEX('Tubes Bardage'!$E$2:$E$501,MATCH($H$288&amp;"|6",'Tubes Bardage'!$I$2:$I$501,0))&amp;"","")</f>
        <v/>
      </c>
      <c r="F297" s="62">
        <f>IFERROR(INDEX('Tubes Bardage'!$F$2:$F$501,MATCH($H$288&amp;"|6",'Tubes Bardage'!$I$2:$I$501,0))&amp;"","")</f>
        <v/>
      </c>
      <c r="G297" s="62">
        <f>IFERROR(INDEX('Tubes Bardage'!$G$2:$G$501,MATCH($H$288&amp;"|6",'Tubes Bardage'!$I$2:$I$501,0))&amp;"","")</f>
        <v/>
      </c>
      <c r="H297" s="50" t="n"/>
      <c r="I297" s="93">
        <f>IF(IFERROR(INDEX('Tubes Bardage'!$H$2:$H$501,MATCH($H$288&amp;"|6",'Tubes Bardage'!$I$2:$I$501,0))&amp;"","")="C","☒","☐")&amp;" C"&amp;"      "&amp;IF(IFERROR(INDEX('Tubes Bardage'!$H$2:$H$501,MATCH($H$288&amp;"|6",'Tubes Bardage'!$I$2:$I$501,0))&amp;"","")="NC","☒","☐")&amp;" NC"</f>
        <v/>
      </c>
      <c r="J297" s="50" t="n"/>
    </row>
    <row r="298" ht="16.5" customHeight="1">
      <c r="A298" s="62">
        <f>IF(IFERROR(INDEX('Tubes Bardage'!$B$2:$B$501,MATCH($H$288&amp;"|7",'Tubes Bardage'!$I$2:$I$501,0))&amp;"","")="","",TEXT(7,"00"))</f>
        <v/>
      </c>
      <c r="B298" s="62">
        <f>IFERROR(INDEX('Tubes Bardage'!$B$2:$B$501,MATCH($H$288&amp;"|7",'Tubes Bardage'!$I$2:$I$501,0))&amp;"","")</f>
        <v/>
      </c>
      <c r="C298" s="62">
        <f>IFERROR(INDEX('Tubes Bardage'!$C$2:$C$501,MATCH($H$288&amp;"|7",'Tubes Bardage'!$I$2:$I$501,0))&amp;"","")</f>
        <v/>
      </c>
      <c r="D298" s="62">
        <f>IFERROR(INDEX('Tubes Bardage'!$D$2:$D$501,MATCH($H$288&amp;"|7",'Tubes Bardage'!$I$2:$I$501,0))&amp;"","")</f>
        <v/>
      </c>
      <c r="E298" s="62">
        <f>IFERROR(INDEX('Tubes Bardage'!$E$2:$E$501,MATCH($H$288&amp;"|7",'Tubes Bardage'!$I$2:$I$501,0))&amp;"","")</f>
        <v/>
      </c>
      <c r="F298" s="62">
        <f>IFERROR(INDEX('Tubes Bardage'!$F$2:$F$501,MATCH($H$288&amp;"|7",'Tubes Bardage'!$I$2:$I$501,0))&amp;"","")</f>
        <v/>
      </c>
      <c r="G298" s="62">
        <f>IFERROR(INDEX('Tubes Bardage'!$G$2:$G$501,MATCH($H$288&amp;"|7",'Tubes Bardage'!$I$2:$I$501,0))&amp;"","")</f>
        <v/>
      </c>
      <c r="H298" s="50" t="n"/>
      <c r="I298" s="93">
        <f>IF(IFERROR(INDEX('Tubes Bardage'!$H$2:$H$501,MATCH($H$288&amp;"|7",'Tubes Bardage'!$I$2:$I$501,0))&amp;"","")="C","☒","☐")&amp;" C"&amp;"      "&amp;IF(IFERROR(INDEX('Tubes Bardage'!$H$2:$H$501,MATCH($H$288&amp;"|7",'Tubes Bardage'!$I$2:$I$501,0))&amp;"","")="NC","☒","☐")&amp;" NC"</f>
        <v/>
      </c>
      <c r="J298" s="50" t="n"/>
    </row>
    <row r="299" ht="16.5" customHeight="1">
      <c r="A299" s="62">
        <f>IF(IFERROR(INDEX('Tubes Bardage'!$B$2:$B$501,MATCH($H$288&amp;"|8",'Tubes Bardage'!$I$2:$I$501,0))&amp;"","")="","",TEXT(8,"00"))</f>
        <v/>
      </c>
      <c r="B299" s="62">
        <f>IFERROR(INDEX('Tubes Bardage'!$B$2:$B$501,MATCH($H$288&amp;"|8",'Tubes Bardage'!$I$2:$I$501,0))&amp;"","")</f>
        <v/>
      </c>
      <c r="C299" s="62">
        <f>IFERROR(INDEX('Tubes Bardage'!$C$2:$C$501,MATCH($H$288&amp;"|8",'Tubes Bardage'!$I$2:$I$501,0))&amp;"","")</f>
        <v/>
      </c>
      <c r="D299" s="62">
        <f>IFERROR(INDEX('Tubes Bardage'!$D$2:$D$501,MATCH($H$288&amp;"|8",'Tubes Bardage'!$I$2:$I$501,0))&amp;"","")</f>
        <v/>
      </c>
      <c r="E299" s="62">
        <f>IFERROR(INDEX('Tubes Bardage'!$E$2:$E$501,MATCH($H$288&amp;"|8",'Tubes Bardage'!$I$2:$I$501,0))&amp;"","")</f>
        <v/>
      </c>
      <c r="F299" s="62">
        <f>IFERROR(INDEX('Tubes Bardage'!$F$2:$F$501,MATCH($H$288&amp;"|8",'Tubes Bardage'!$I$2:$I$501,0))&amp;"","")</f>
        <v/>
      </c>
      <c r="G299" s="62">
        <f>IFERROR(INDEX('Tubes Bardage'!$G$2:$G$501,MATCH($H$288&amp;"|8",'Tubes Bardage'!$I$2:$I$501,0))&amp;"","")</f>
        <v/>
      </c>
      <c r="H299" s="50" t="n"/>
      <c r="I299" s="93">
        <f>IF(IFERROR(INDEX('Tubes Bardage'!$H$2:$H$501,MATCH($H$288&amp;"|8",'Tubes Bardage'!$I$2:$I$501,0))&amp;"","")="C","☒","☐")&amp;" C"&amp;"      "&amp;IF(IFERROR(INDEX('Tubes Bardage'!$H$2:$H$501,MATCH($H$288&amp;"|8",'Tubes Bardage'!$I$2:$I$501,0))&amp;"","")="NC","☒","☐")&amp;" NC"</f>
        <v/>
      </c>
      <c r="J299" s="50" t="n"/>
    </row>
    <row r="300" ht="16.5" customHeight="1">
      <c r="A300" s="62">
        <f>IF(IFERROR(INDEX('Tubes Bardage'!$B$2:$B$501,MATCH($H$288&amp;"|9",'Tubes Bardage'!$I$2:$I$501,0))&amp;"","")="","",TEXT(9,"00"))</f>
        <v/>
      </c>
      <c r="B300" s="62">
        <f>IFERROR(INDEX('Tubes Bardage'!$B$2:$B$501,MATCH($H$288&amp;"|9",'Tubes Bardage'!$I$2:$I$501,0))&amp;"","")</f>
        <v/>
      </c>
      <c r="C300" s="62">
        <f>IFERROR(INDEX('Tubes Bardage'!$C$2:$C$501,MATCH($H$288&amp;"|9",'Tubes Bardage'!$I$2:$I$501,0))&amp;"","")</f>
        <v/>
      </c>
      <c r="D300" s="62">
        <f>IFERROR(INDEX('Tubes Bardage'!$D$2:$D$501,MATCH($H$288&amp;"|9",'Tubes Bardage'!$I$2:$I$501,0))&amp;"","")</f>
        <v/>
      </c>
      <c r="E300" s="62">
        <f>IFERROR(INDEX('Tubes Bardage'!$E$2:$E$501,MATCH($H$288&amp;"|9",'Tubes Bardage'!$I$2:$I$501,0))&amp;"","")</f>
        <v/>
      </c>
      <c r="F300" s="62">
        <f>IFERROR(INDEX('Tubes Bardage'!$F$2:$F$501,MATCH($H$288&amp;"|9",'Tubes Bardage'!$I$2:$I$501,0))&amp;"","")</f>
        <v/>
      </c>
      <c r="G300" s="62">
        <f>IFERROR(INDEX('Tubes Bardage'!$G$2:$G$501,MATCH($H$288&amp;"|9",'Tubes Bardage'!$I$2:$I$501,0))&amp;"","")</f>
        <v/>
      </c>
      <c r="H300" s="50" t="n"/>
      <c r="I300" s="93">
        <f>IF(IFERROR(INDEX('Tubes Bardage'!$H$2:$H$501,MATCH($H$288&amp;"|9",'Tubes Bardage'!$I$2:$I$501,0))&amp;"","")="C","☒","☐")&amp;" C"&amp;"      "&amp;IF(IFERROR(INDEX('Tubes Bardage'!$H$2:$H$501,MATCH($H$288&amp;"|9",'Tubes Bardage'!$I$2:$I$501,0))&amp;"","")="NC","☒","☐")&amp;" NC"</f>
        <v/>
      </c>
      <c r="J300" s="50" t="n"/>
    </row>
    <row r="301" ht="16.5" customHeight="1">
      <c r="A301" s="62">
        <f>IF(IFERROR(INDEX('Tubes Bardage'!$B$2:$B$501,MATCH($H$288&amp;"|10",'Tubes Bardage'!$I$2:$I$501,0))&amp;"","")="","",TEXT(10,"00"))</f>
        <v/>
      </c>
      <c r="B301" s="62">
        <f>IFERROR(INDEX('Tubes Bardage'!$B$2:$B$501,MATCH($H$288&amp;"|10",'Tubes Bardage'!$I$2:$I$501,0))&amp;"","")</f>
        <v/>
      </c>
      <c r="C301" s="62">
        <f>IFERROR(INDEX('Tubes Bardage'!$C$2:$C$501,MATCH($H$288&amp;"|10",'Tubes Bardage'!$I$2:$I$501,0))&amp;"","")</f>
        <v/>
      </c>
      <c r="D301" s="62">
        <f>IFERROR(INDEX('Tubes Bardage'!$D$2:$D$501,MATCH($H$288&amp;"|10",'Tubes Bardage'!$I$2:$I$501,0))&amp;"","")</f>
        <v/>
      </c>
      <c r="E301" s="62">
        <f>IFERROR(INDEX('Tubes Bardage'!$E$2:$E$501,MATCH($H$288&amp;"|10",'Tubes Bardage'!$I$2:$I$501,0))&amp;"","")</f>
        <v/>
      </c>
      <c r="F301" s="62">
        <f>IFERROR(INDEX('Tubes Bardage'!$F$2:$F$501,MATCH($H$288&amp;"|10",'Tubes Bardage'!$I$2:$I$501,0))&amp;"","")</f>
        <v/>
      </c>
      <c r="G301" s="62">
        <f>IFERROR(INDEX('Tubes Bardage'!$G$2:$G$501,MATCH($H$288&amp;"|10",'Tubes Bardage'!$I$2:$I$501,0))&amp;"","")</f>
        <v/>
      </c>
      <c r="H301" s="50" t="n"/>
      <c r="I301" s="93">
        <f>IF(IFERROR(INDEX('Tubes Bardage'!$H$2:$H$501,MATCH($H$288&amp;"|10",'Tubes Bardage'!$I$2:$I$501,0))&amp;"","")="C","☒","☐")&amp;" C"&amp;"      "&amp;IF(IFERROR(INDEX('Tubes Bardage'!$H$2:$H$501,MATCH($H$288&amp;"|10",'Tubes Bardage'!$I$2:$I$501,0))&amp;"","")="NC","☒","☐")&amp;" NC"</f>
        <v/>
      </c>
      <c r="J301" s="50" t="n"/>
    </row>
    <row r="302" ht="16.5" customHeight="1">
      <c r="A302" s="62">
        <f>IF(IFERROR(INDEX('Tubes Bardage'!$B$2:$B$501,MATCH($H$288&amp;"|11",'Tubes Bardage'!$I$2:$I$501,0))&amp;"","")="","",TEXT(11,"00"))</f>
        <v/>
      </c>
      <c r="B302" s="62">
        <f>IFERROR(INDEX('Tubes Bardage'!$B$2:$B$501,MATCH($H$288&amp;"|11",'Tubes Bardage'!$I$2:$I$501,0))&amp;"","")</f>
        <v/>
      </c>
      <c r="C302" s="62">
        <f>IFERROR(INDEX('Tubes Bardage'!$C$2:$C$501,MATCH($H$288&amp;"|11",'Tubes Bardage'!$I$2:$I$501,0))&amp;"","")</f>
        <v/>
      </c>
      <c r="D302" s="62">
        <f>IFERROR(INDEX('Tubes Bardage'!$D$2:$D$501,MATCH($H$288&amp;"|11",'Tubes Bardage'!$I$2:$I$501,0))&amp;"","")</f>
        <v/>
      </c>
      <c r="E302" s="62">
        <f>IFERROR(INDEX('Tubes Bardage'!$E$2:$E$501,MATCH($H$288&amp;"|11",'Tubes Bardage'!$I$2:$I$501,0))&amp;"","")</f>
        <v/>
      </c>
      <c r="F302" s="62">
        <f>IFERROR(INDEX('Tubes Bardage'!$F$2:$F$501,MATCH($H$288&amp;"|11",'Tubes Bardage'!$I$2:$I$501,0))&amp;"","")</f>
        <v/>
      </c>
      <c r="G302" s="62">
        <f>IFERROR(INDEX('Tubes Bardage'!$G$2:$G$501,MATCH($H$288&amp;"|11",'Tubes Bardage'!$I$2:$I$501,0))&amp;"","")</f>
        <v/>
      </c>
      <c r="H302" s="50" t="n"/>
      <c r="I302" s="93">
        <f>IF(IFERROR(INDEX('Tubes Bardage'!$H$2:$H$501,MATCH($H$288&amp;"|11",'Tubes Bardage'!$I$2:$I$501,0))&amp;"","")="C","☒","☐")&amp;" C"&amp;"      "&amp;IF(IFERROR(INDEX('Tubes Bardage'!$H$2:$H$501,MATCH($H$288&amp;"|11",'Tubes Bardage'!$I$2:$I$501,0))&amp;"","")="NC","☒","☐")&amp;" NC"</f>
        <v/>
      </c>
      <c r="J302" s="50" t="n"/>
    </row>
    <row r="303" ht="16.5" customHeight="1">
      <c r="A303" s="62">
        <f>IF(IFERROR(INDEX('Tubes Bardage'!$B$2:$B$501,MATCH($H$288&amp;"|12",'Tubes Bardage'!$I$2:$I$501,0))&amp;"","")="","",TEXT(12,"00"))</f>
        <v/>
      </c>
      <c r="B303" s="62">
        <f>IFERROR(INDEX('Tubes Bardage'!$B$2:$B$501,MATCH($H$288&amp;"|12",'Tubes Bardage'!$I$2:$I$501,0))&amp;"","")</f>
        <v/>
      </c>
      <c r="C303" s="62">
        <f>IFERROR(INDEX('Tubes Bardage'!$C$2:$C$501,MATCH($H$288&amp;"|12",'Tubes Bardage'!$I$2:$I$501,0))&amp;"","")</f>
        <v/>
      </c>
      <c r="D303" s="62">
        <f>IFERROR(INDEX('Tubes Bardage'!$D$2:$D$501,MATCH($H$288&amp;"|12",'Tubes Bardage'!$I$2:$I$501,0))&amp;"","")</f>
        <v/>
      </c>
      <c r="E303" s="62">
        <f>IFERROR(INDEX('Tubes Bardage'!$E$2:$E$501,MATCH($H$288&amp;"|12",'Tubes Bardage'!$I$2:$I$501,0))&amp;"","")</f>
        <v/>
      </c>
      <c r="F303" s="62">
        <f>IFERROR(INDEX('Tubes Bardage'!$F$2:$F$501,MATCH($H$288&amp;"|12",'Tubes Bardage'!$I$2:$I$501,0))&amp;"","")</f>
        <v/>
      </c>
      <c r="G303" s="62">
        <f>IFERROR(INDEX('Tubes Bardage'!$G$2:$G$501,MATCH($H$288&amp;"|12",'Tubes Bardage'!$I$2:$I$501,0))&amp;"","")</f>
        <v/>
      </c>
      <c r="H303" s="50" t="n"/>
      <c r="I303" s="93">
        <f>IF(IFERROR(INDEX('Tubes Bardage'!$H$2:$H$501,MATCH($H$288&amp;"|12",'Tubes Bardage'!$I$2:$I$501,0))&amp;"","")="C","☒","☐")&amp;" C"&amp;"      "&amp;IF(IFERROR(INDEX('Tubes Bardage'!$H$2:$H$501,MATCH($H$288&amp;"|12",'Tubes Bardage'!$I$2:$I$501,0))&amp;"","")="NC","☒","☐")&amp;" NC"</f>
        <v/>
      </c>
      <c r="J303" s="50" t="n"/>
    </row>
    <row r="304" ht="16.5" customHeight="1">
      <c r="A304" s="62">
        <f>IF(IFERROR(INDEX('Tubes Bardage'!$B$2:$B$501,MATCH($H$288&amp;"|13",'Tubes Bardage'!$I$2:$I$501,0))&amp;"","")="","",TEXT(13,"00"))</f>
        <v/>
      </c>
      <c r="B304" s="62">
        <f>IFERROR(INDEX('Tubes Bardage'!$B$2:$B$501,MATCH($H$288&amp;"|13",'Tubes Bardage'!$I$2:$I$501,0))&amp;"","")</f>
        <v/>
      </c>
      <c r="C304" s="62">
        <f>IFERROR(INDEX('Tubes Bardage'!$C$2:$C$501,MATCH($H$288&amp;"|13",'Tubes Bardage'!$I$2:$I$501,0))&amp;"","")</f>
        <v/>
      </c>
      <c r="D304" s="62">
        <f>IFERROR(INDEX('Tubes Bardage'!$D$2:$D$501,MATCH($H$288&amp;"|13",'Tubes Bardage'!$I$2:$I$501,0))&amp;"","")</f>
        <v/>
      </c>
      <c r="E304" s="62">
        <f>IFERROR(INDEX('Tubes Bardage'!$E$2:$E$501,MATCH($H$288&amp;"|13",'Tubes Bardage'!$I$2:$I$501,0))&amp;"","")</f>
        <v/>
      </c>
      <c r="F304" s="62">
        <f>IFERROR(INDEX('Tubes Bardage'!$F$2:$F$501,MATCH($H$288&amp;"|13",'Tubes Bardage'!$I$2:$I$501,0))&amp;"","")</f>
        <v/>
      </c>
      <c r="G304" s="62">
        <f>IFERROR(INDEX('Tubes Bardage'!$G$2:$G$501,MATCH($H$288&amp;"|13",'Tubes Bardage'!$I$2:$I$501,0))&amp;"","")</f>
        <v/>
      </c>
      <c r="H304" s="50" t="n"/>
      <c r="I304" s="93">
        <f>IF(IFERROR(INDEX('Tubes Bardage'!$H$2:$H$501,MATCH($H$288&amp;"|13",'Tubes Bardage'!$I$2:$I$501,0))&amp;"","")="C","☒","☐")&amp;" C"&amp;"      "&amp;IF(IFERROR(INDEX('Tubes Bardage'!$H$2:$H$501,MATCH($H$288&amp;"|13",'Tubes Bardage'!$I$2:$I$501,0))&amp;"","")="NC","☒","☐")&amp;" NC"</f>
        <v/>
      </c>
      <c r="J304" s="50" t="n"/>
    </row>
    <row r="305" ht="16.5" customHeight="1">
      <c r="A305" s="62">
        <f>IF(IFERROR(INDEX('Tubes Bardage'!$B$2:$B$501,MATCH($H$288&amp;"|14",'Tubes Bardage'!$I$2:$I$501,0))&amp;"","")="","",TEXT(14,"00"))</f>
        <v/>
      </c>
      <c r="B305" s="62">
        <f>IFERROR(INDEX('Tubes Bardage'!$B$2:$B$501,MATCH($H$288&amp;"|14",'Tubes Bardage'!$I$2:$I$501,0))&amp;"","")</f>
        <v/>
      </c>
      <c r="C305" s="62">
        <f>IFERROR(INDEX('Tubes Bardage'!$C$2:$C$501,MATCH($H$288&amp;"|14",'Tubes Bardage'!$I$2:$I$501,0))&amp;"","")</f>
        <v/>
      </c>
      <c r="D305" s="62">
        <f>IFERROR(INDEX('Tubes Bardage'!$D$2:$D$501,MATCH($H$288&amp;"|14",'Tubes Bardage'!$I$2:$I$501,0))&amp;"","")</f>
        <v/>
      </c>
      <c r="E305" s="62">
        <f>IFERROR(INDEX('Tubes Bardage'!$E$2:$E$501,MATCH($H$288&amp;"|14",'Tubes Bardage'!$I$2:$I$501,0))&amp;"","")</f>
        <v/>
      </c>
      <c r="F305" s="62">
        <f>IFERROR(INDEX('Tubes Bardage'!$F$2:$F$501,MATCH($H$288&amp;"|14",'Tubes Bardage'!$I$2:$I$501,0))&amp;"","")</f>
        <v/>
      </c>
      <c r="G305" s="62">
        <f>IFERROR(INDEX('Tubes Bardage'!$G$2:$G$501,MATCH($H$288&amp;"|14",'Tubes Bardage'!$I$2:$I$501,0))&amp;"","")</f>
        <v/>
      </c>
      <c r="H305" s="50" t="n"/>
      <c r="I305" s="93">
        <f>IF(IFERROR(INDEX('Tubes Bardage'!$H$2:$H$501,MATCH($H$288&amp;"|14",'Tubes Bardage'!$I$2:$I$501,0))&amp;"","")="C","☒","☐")&amp;" C"&amp;"      "&amp;IF(IFERROR(INDEX('Tubes Bardage'!$H$2:$H$501,MATCH($H$288&amp;"|14",'Tubes Bardage'!$I$2:$I$501,0))&amp;"","")="NC","☒","☐")&amp;" NC"</f>
        <v/>
      </c>
      <c r="J305" s="50" t="n"/>
    </row>
    <row r="306" ht="16.5" customHeight="1">
      <c r="A306" s="62">
        <f>IF(IFERROR(INDEX('Tubes Bardage'!$B$2:$B$501,MATCH($H$288&amp;"|15",'Tubes Bardage'!$I$2:$I$501,0))&amp;"","")="","",TEXT(15,"00"))</f>
        <v/>
      </c>
      <c r="B306" s="62">
        <f>IFERROR(INDEX('Tubes Bardage'!$B$2:$B$501,MATCH($H$288&amp;"|15",'Tubes Bardage'!$I$2:$I$501,0))&amp;"","")</f>
        <v/>
      </c>
      <c r="C306" s="62">
        <f>IFERROR(INDEX('Tubes Bardage'!$C$2:$C$501,MATCH($H$288&amp;"|15",'Tubes Bardage'!$I$2:$I$501,0))&amp;"","")</f>
        <v/>
      </c>
      <c r="D306" s="62">
        <f>IFERROR(INDEX('Tubes Bardage'!$D$2:$D$501,MATCH($H$288&amp;"|15",'Tubes Bardage'!$I$2:$I$501,0))&amp;"","")</f>
        <v/>
      </c>
      <c r="E306" s="62">
        <f>IFERROR(INDEX('Tubes Bardage'!$E$2:$E$501,MATCH($H$288&amp;"|15",'Tubes Bardage'!$I$2:$I$501,0))&amp;"","")</f>
        <v/>
      </c>
      <c r="F306" s="62">
        <f>IFERROR(INDEX('Tubes Bardage'!$F$2:$F$501,MATCH($H$288&amp;"|15",'Tubes Bardage'!$I$2:$I$501,0))&amp;"","")</f>
        <v/>
      </c>
      <c r="G306" s="62">
        <f>IFERROR(INDEX('Tubes Bardage'!$G$2:$G$501,MATCH($H$288&amp;"|15",'Tubes Bardage'!$I$2:$I$501,0))&amp;"","")</f>
        <v/>
      </c>
      <c r="H306" s="50" t="n"/>
      <c r="I306" s="93">
        <f>IF(IFERROR(INDEX('Tubes Bardage'!$H$2:$H$501,MATCH($H$288&amp;"|15",'Tubes Bardage'!$I$2:$I$501,0))&amp;"","")="C","☒","☐")&amp;" C"&amp;"      "&amp;IF(IFERROR(INDEX('Tubes Bardage'!$H$2:$H$501,MATCH($H$288&amp;"|15",'Tubes Bardage'!$I$2:$I$501,0))&amp;"","")="NC","☒","☐")&amp;" NC"</f>
        <v/>
      </c>
      <c r="J306" s="50" t="n"/>
    </row>
    <row r="307" ht="16.5" customHeight="1">
      <c r="A307" s="62">
        <f>IF(IFERROR(INDEX('Tubes Bardage'!$B$2:$B$501,MATCH($H$288&amp;"|16",'Tubes Bardage'!$I$2:$I$501,0))&amp;"","")="","",TEXT(16,"00"))</f>
        <v/>
      </c>
      <c r="B307" s="62">
        <f>IFERROR(INDEX('Tubes Bardage'!$B$2:$B$501,MATCH($H$288&amp;"|16",'Tubes Bardage'!$I$2:$I$501,0))&amp;"","")</f>
        <v/>
      </c>
      <c r="C307" s="62">
        <f>IFERROR(INDEX('Tubes Bardage'!$C$2:$C$501,MATCH($H$288&amp;"|16",'Tubes Bardage'!$I$2:$I$501,0))&amp;"","")</f>
        <v/>
      </c>
      <c r="D307" s="62">
        <f>IFERROR(INDEX('Tubes Bardage'!$D$2:$D$501,MATCH($H$288&amp;"|16",'Tubes Bardage'!$I$2:$I$501,0))&amp;"","")</f>
        <v/>
      </c>
      <c r="E307" s="62">
        <f>IFERROR(INDEX('Tubes Bardage'!$E$2:$E$501,MATCH($H$288&amp;"|16",'Tubes Bardage'!$I$2:$I$501,0))&amp;"","")</f>
        <v/>
      </c>
      <c r="F307" s="62">
        <f>IFERROR(INDEX('Tubes Bardage'!$F$2:$F$501,MATCH($H$288&amp;"|16",'Tubes Bardage'!$I$2:$I$501,0))&amp;"","")</f>
        <v/>
      </c>
      <c r="G307" s="62">
        <f>IFERROR(INDEX('Tubes Bardage'!$G$2:$G$501,MATCH($H$288&amp;"|16",'Tubes Bardage'!$I$2:$I$501,0))&amp;"","")</f>
        <v/>
      </c>
      <c r="H307" s="50" t="n"/>
      <c r="I307" s="93">
        <f>IF(IFERROR(INDEX('Tubes Bardage'!$H$2:$H$501,MATCH($H$288&amp;"|16",'Tubes Bardage'!$I$2:$I$501,0))&amp;"","")="C","☒","☐")&amp;" C"&amp;"      "&amp;IF(IFERROR(INDEX('Tubes Bardage'!$H$2:$H$501,MATCH($H$288&amp;"|16",'Tubes Bardage'!$I$2:$I$501,0))&amp;"","")="NC","☒","☐")&amp;" NC"</f>
        <v/>
      </c>
      <c r="J307" s="50" t="n"/>
    </row>
    <row r="308" ht="16.5" customHeight="1">
      <c r="A308" s="62">
        <f>IF(IFERROR(INDEX('Tubes Bardage'!$B$2:$B$501,MATCH($H$288&amp;"|17",'Tubes Bardage'!$I$2:$I$501,0))&amp;"","")="","",TEXT(17,"00"))</f>
        <v/>
      </c>
      <c r="B308" s="62">
        <f>IFERROR(INDEX('Tubes Bardage'!$B$2:$B$501,MATCH($H$288&amp;"|17",'Tubes Bardage'!$I$2:$I$501,0))&amp;"","")</f>
        <v/>
      </c>
      <c r="C308" s="62">
        <f>IFERROR(INDEX('Tubes Bardage'!$C$2:$C$501,MATCH($H$288&amp;"|17",'Tubes Bardage'!$I$2:$I$501,0))&amp;"","")</f>
        <v/>
      </c>
      <c r="D308" s="62">
        <f>IFERROR(INDEX('Tubes Bardage'!$D$2:$D$501,MATCH($H$288&amp;"|17",'Tubes Bardage'!$I$2:$I$501,0))&amp;"","")</f>
        <v/>
      </c>
      <c r="E308" s="62">
        <f>IFERROR(INDEX('Tubes Bardage'!$E$2:$E$501,MATCH($H$288&amp;"|17",'Tubes Bardage'!$I$2:$I$501,0))&amp;"","")</f>
        <v/>
      </c>
      <c r="F308" s="62">
        <f>IFERROR(INDEX('Tubes Bardage'!$F$2:$F$501,MATCH($H$288&amp;"|17",'Tubes Bardage'!$I$2:$I$501,0))&amp;"","")</f>
        <v/>
      </c>
      <c r="G308" s="62">
        <f>IFERROR(INDEX('Tubes Bardage'!$G$2:$G$501,MATCH($H$288&amp;"|17",'Tubes Bardage'!$I$2:$I$501,0))&amp;"","")</f>
        <v/>
      </c>
      <c r="H308" s="50" t="n"/>
      <c r="I308" s="93">
        <f>IF(IFERROR(INDEX('Tubes Bardage'!$H$2:$H$501,MATCH($H$288&amp;"|17",'Tubes Bardage'!$I$2:$I$501,0))&amp;"","")="C","☒","☐")&amp;" C"&amp;"      "&amp;IF(IFERROR(INDEX('Tubes Bardage'!$H$2:$H$501,MATCH($H$288&amp;"|17",'Tubes Bardage'!$I$2:$I$501,0))&amp;"","")="NC","☒","☐")&amp;" NC"</f>
        <v/>
      </c>
      <c r="J308" s="50" t="n"/>
    </row>
    <row r="309" ht="222.4" customHeight="1">
      <c r="A309" s="65">
        <f>"Remarques : "&amp;IFERROR(INDEX(Registre!$O$2:$O$1999,IF($L$282=0,-1,$L$282))&amp;"","")</f>
        <v/>
      </c>
      <c r="B309" s="52" t="n"/>
      <c r="C309" s="52" t="n"/>
      <c r="D309" s="52" t="n"/>
      <c r="E309" s="52" t="n"/>
      <c r="F309" s="52" t="n"/>
      <c r="G309" s="52" t="n"/>
      <c r="H309" s="52" t="n"/>
      <c r="I309" s="52" t="n"/>
      <c r="J309" s="50" t="n"/>
    </row>
    <row r="310" ht="30" customHeight="1">
      <c r="A310" s="64" t="inlineStr">
        <is>
          <t>Conclusion de l’inspection</t>
        </is>
      </c>
      <c r="B310" s="50" t="n"/>
      <c r="C310" s="59">
        <f>IF(IFERROR(INDEX(Registre!$N$2:$N$1999,IF($L$282=0,-1,$L$282))&amp;"","")="Non applicable","☒","☐")&amp;"  Non applicable"</f>
        <v/>
      </c>
      <c r="D310" s="52" t="n"/>
      <c r="E310" s="52" t="n"/>
      <c r="F310" s="50" t="n"/>
      <c r="G310" s="59">
        <f>IF(IFERROR(INDEX(Registre!$N$2:$N$1999,IF($L$282=0,-1,$L$282))&amp;"","")="Accepté","☒","☐")&amp;"  Accepté"</f>
        <v/>
      </c>
      <c r="H310" s="50" t="n"/>
      <c r="I310" s="59">
        <f>IF(IFERROR(INDEX(Registre!$N$2:$N$1999,IF($L$282=0,-1,$L$282))&amp;"","")="Rejeté","☒","☐")&amp;"  Rejeté"</f>
        <v/>
      </c>
      <c r="J310" s="50" t="n"/>
    </row>
    <row r="311" ht="30" customHeight="1">
      <c r="A311" s="64" t="inlineStr">
        <is>
          <t>APPROBATION</t>
        </is>
      </c>
      <c r="B311" s="56" t="n"/>
      <c r="C311" s="66" t="inlineStr">
        <is>
          <t>C3</t>
        </is>
      </c>
      <c r="D311" s="52" t="n"/>
      <c r="E311" s="52" t="n"/>
      <c r="F311" s="50" t="n"/>
      <c r="G311" s="66" t="inlineStr">
        <is>
          <t>C1</t>
        </is>
      </c>
      <c r="H311" s="56" t="n"/>
      <c r="I311" s="66" t="inlineStr">
        <is>
          <t>CA</t>
        </is>
      </c>
      <c r="J311" s="56" t="n"/>
    </row>
    <row r="312" ht="30" customHeight="1">
      <c r="A312" s="57" t="n"/>
      <c r="B312" s="58" t="n"/>
      <c r="C312" s="66" t="inlineStr">
        <is>
          <t>CST</t>
        </is>
      </c>
      <c r="D312" s="50" t="n"/>
      <c r="E312" s="66" t="inlineStr">
        <is>
          <t>QCI</t>
        </is>
      </c>
      <c r="F312" s="50" t="n"/>
      <c r="G312" s="57" t="n"/>
      <c r="H312" s="58" t="n"/>
      <c r="I312" s="57" t="n"/>
      <c r="J312" s="58" t="n"/>
    </row>
    <row r="313" ht="30" customHeight="1">
      <c r="A313" s="63" t="inlineStr">
        <is>
          <t>Nom</t>
        </is>
      </c>
      <c r="B313" s="50" t="n"/>
      <c r="C313" s="55" t="n"/>
      <c r="D313" s="50" t="n"/>
      <c r="E313" s="55" t="n"/>
      <c r="F313" s="50" t="n"/>
      <c r="G313" s="55" t="n"/>
      <c r="H313" s="50" t="n"/>
      <c r="I313" s="55" t="n"/>
      <c r="J313" s="50" t="n"/>
    </row>
    <row r="314" ht="30" customHeight="1">
      <c r="A314" s="63" t="inlineStr">
        <is>
          <t>Signature</t>
        </is>
      </c>
      <c r="B314" s="50" t="n"/>
      <c r="C314" s="55" t="n"/>
      <c r="D314" s="50" t="n"/>
      <c r="E314" s="55" t="n"/>
      <c r="F314" s="50" t="n"/>
      <c r="G314" s="55" t="n"/>
      <c r="H314" s="50" t="n"/>
      <c r="I314" s="55" t="n"/>
      <c r="J314" s="50" t="n"/>
    </row>
    <row r="315" ht="30" customHeight="1">
      <c r="A315" s="63" t="inlineStr">
        <is>
          <t>Date</t>
        </is>
      </c>
      <c r="B315" s="50" t="n"/>
      <c r="C315" s="55" t="n"/>
      <c r="D315" s="50" t="n"/>
      <c r="E315" s="55" t="n"/>
      <c r="F315" s="50" t="n"/>
      <c r="G315" s="55" t="n"/>
      <c r="H315" s="50" t="n"/>
      <c r="I315" s="55" t="n"/>
      <c r="J315" s="50" t="n"/>
    </row>
    <row r="316" ht="21.75" customHeight="1">
      <c r="A316" s="49" t="n"/>
      <c r="B316" s="56" t="n"/>
      <c r="C316" s="67">
        <f>Paramètres!$C$5</f>
        <v/>
      </c>
      <c r="D316" s="101" t="n"/>
      <c r="E316" s="101" t="n"/>
      <c r="F316" s="101" t="n"/>
      <c r="G316" s="101" t="n"/>
      <c r="H316" s="56" t="n"/>
      <c r="I316" s="55">
        <f>Paramètres!$D$5</f>
        <v/>
      </c>
      <c r="J316" s="50" t="n"/>
      <c r="L316" s="29" t="inlineStr">
        <is>
          <t>Calcul (ne pas modifier) – ligne registre :</t>
        </is>
      </c>
    </row>
    <row r="317" ht="21.75" customHeight="1">
      <c r="A317" s="60" t="n"/>
      <c r="B317" s="61" t="n"/>
      <c r="C317" s="60" t="n"/>
      <c r="H317" s="61" t="n"/>
      <c r="I317" s="55">
        <f>"Date: "&amp;Paramètres!$E$5</f>
        <v/>
      </c>
      <c r="J317" s="50" t="n"/>
      <c r="L317" s="30">
        <f>IFERROR(MATCH($H$323,Registre!$B$2:$B$1999,0),0)</f>
        <v/>
      </c>
    </row>
    <row r="318" ht="21.75" customHeight="1">
      <c r="A318" s="57" t="n"/>
      <c r="B318" s="58" t="n"/>
      <c r="C318" s="57" t="n"/>
      <c r="D318" s="102" t="n"/>
      <c r="E318" s="102" t="n"/>
      <c r="F318" s="102" t="n"/>
      <c r="G318" s="102" t="n"/>
      <c r="H318" s="58" t="n"/>
      <c r="I318" s="55" t="inlineStr">
        <is>
          <t>Page 1/1</t>
        </is>
      </c>
      <c r="J318" s="50" t="n"/>
    </row>
    <row r="319" ht="27.95" customHeight="1">
      <c r="A319" s="67" t="inlineStr">
        <is>
          <t>Procès-Verbal de transport et bardage Pipe</t>
        </is>
      </c>
      <c r="B319" s="52" t="n"/>
      <c r="C319" s="52" t="n"/>
      <c r="D319" s="52" t="n"/>
      <c r="E319" s="52" t="n"/>
      <c r="F319" s="52" t="n"/>
      <c r="G319" s="52" t="n"/>
      <c r="H319" s="52" t="n"/>
      <c r="I319" s="52" t="n"/>
      <c r="J319" s="50" t="n"/>
      <c r="L319" s="32">
        <f>IF($H$323="","",IF($L$317=0,"⚠ RFI absent du Registre",IF(INDEX(Registre!$A$2:$A$1999,IF($L$317=0,-1,$L$317))&lt;&gt;"Transport et bardage","⚠ Ce RFI est de type : "&amp;INDEX(Registre!$A$2:$A$1999,IF($L$317=0,-1,$L$317)),"")))</f>
        <v/>
      </c>
    </row>
    <row r="320" ht="27" customHeight="1">
      <c r="A320" s="90" t="inlineStr">
        <is>
          <t>Ouvrages</t>
        </is>
      </c>
      <c r="B320" s="50" t="n"/>
      <c r="C320" s="80">
        <f>IFERROR(INDEX(Registre!$E$2:$E$1999,IF($L$317=0,-1,$L$317))&amp;"","")</f>
        <v/>
      </c>
      <c r="D320" s="52" t="n"/>
      <c r="E320" s="52" t="n"/>
      <c r="F320" s="52" t="n"/>
      <c r="G320" s="52" t="n"/>
      <c r="H320" s="52" t="n"/>
      <c r="I320" s="52" t="n"/>
      <c r="J320" s="50" t="n"/>
    </row>
    <row r="321" ht="27" customHeight="1">
      <c r="A321" s="90" t="inlineStr">
        <is>
          <t>Plan nº</t>
        </is>
      </c>
      <c r="B321" s="50" t="n"/>
      <c r="C321" s="90">
        <f>IFERROR(INDEX(Registre!$F$2:$F$1999,IF($L$317=0,-1,$L$317))&amp;"","")</f>
        <v/>
      </c>
      <c r="D321" s="52" t="n"/>
      <c r="E321" s="52" t="n"/>
      <c r="F321" s="52" t="n"/>
      <c r="G321" s="52" t="n"/>
      <c r="H321" s="52" t="n"/>
      <c r="I321" s="52" t="n"/>
      <c r="J321" s="50" t="n"/>
      <c r="L321" s="31" t="inlineStr">
        <is>
          <t>◀ Choisissez le RFI dans la case « RFI nº » (liste déroulante)</t>
        </is>
      </c>
    </row>
    <row r="322" ht="27" customHeight="1">
      <c r="A322" s="90" t="inlineStr">
        <is>
          <t>Désignation</t>
        </is>
      </c>
      <c r="B322" s="50" t="n"/>
      <c r="C322" s="90">
        <f>IFERROR(INDEX(Registre!$G$2:$G$1999,IF($L$317=0,-1,$L$317))&amp;"","")</f>
        <v/>
      </c>
      <c r="D322" s="52" t="n"/>
      <c r="E322" s="52" t="n"/>
      <c r="F322" s="52" t="n"/>
      <c r="G322" s="52" t="n"/>
      <c r="H322" s="52" t="n"/>
      <c r="I322" s="52" t="n"/>
      <c r="J322" s="50" t="n"/>
    </row>
    <row r="323" ht="27" customHeight="1">
      <c r="A323" s="90" t="inlineStr">
        <is>
          <t>Rapport nº</t>
        </is>
      </c>
      <c r="B323" s="50" t="n"/>
      <c r="C323" s="90">
        <f>IFERROR(IF(INDEX(Registre!$C$2:$C$1999,IF($L$317=0,-1,$L$317))&amp;""&lt;&gt;"",INDEX(Registre!$C$2:$C$1999,IF($L$317=0,-1,$L$317))&amp;"",TEXT(COUNTIF(Registre!$A$2:INDEX(Registre!$A$2:$A$1999,IF($L$317=0,-1,$L$317)),INDEX(Registre!$A$2:$A$1999,IF($L$317=0,-1,$L$317))),"000")),"")</f>
        <v/>
      </c>
      <c r="D323" s="50" t="n"/>
      <c r="E323" s="91" t="inlineStr">
        <is>
          <t>DI/ (RFI) nº</t>
        </is>
      </c>
      <c r="F323" s="52" t="n"/>
      <c r="G323" s="50" t="n"/>
      <c r="H323" s="82">
        <f>IFERROR(INDEX('Impression groupée'!$B$4:$B$103,MATCH("Transport et bardage|10",'Impression groupée'!$E$4:$E$103,0)),"")</f>
        <v/>
      </c>
      <c r="I323" s="52" t="n"/>
      <c r="J323" s="50" t="n"/>
    </row>
    <row r="324" ht="27" customHeight="1">
      <c r="A324" s="80">
        <f>"Tronçon n° : "&amp;IFERROR(INDEX(Registre!$H$2:$H$1999,IF($L$317=0,-1,$L$317))&amp;"","")&amp;"   du "&amp;IF(IFERROR(INDEX(Registre!$I$2:$I$1999,IF($L$317=0,-1,$L$317))&amp;"","")&lt;&gt;"","Joint N° "&amp;IFERROR(INDEX(Registre!$I$2:$I$1999,IF($L$317=0,-1,$L$317))&amp;"","")&amp;"  ","")&amp;"PK "&amp;IFERROR(INDEX(Registre!$K$2:$K$1999,IF($L$317=0,-1,$L$317))&amp;"","")&amp;IF(OR(IFERROR(INDEX(Registre!$L$2:$L$1999,IF($L$317=0,-1,$L$317))&amp;"","")&lt;&gt;"",IFERROR(INDEX(Registre!$J$2:$J$1999,IF($L$317=0,-1,$L$317))&amp;"","")&lt;&gt;""),"   au "&amp;IF(IFERROR(INDEX(Registre!$J$2:$J$1999,IF($L$317=0,-1,$L$317))&amp;"","")&lt;&gt;"","Joint N° "&amp;IFERROR(INDEX(Registre!$J$2:$J$1999,IF($L$317=0,-1,$L$317))&amp;"","")&amp;"  ","")&amp;IF(IFERROR(INDEX(Registre!$L$2:$L$1999,IF($L$317=0,-1,$L$317))&amp;"","")&lt;&gt;"","PK "&amp;IFERROR(INDEX(Registre!$L$2:$L$1999,IF($L$317=0,-1,$L$317))&amp;"",""),""),"")</f>
        <v/>
      </c>
      <c r="B324" s="52" t="n"/>
      <c r="C324" s="52" t="n"/>
      <c r="D324" s="52" t="n"/>
      <c r="E324" s="52" t="n"/>
      <c r="F324" s="52" t="n"/>
      <c r="G324" s="52" t="n"/>
      <c r="H324" s="50" t="n"/>
      <c r="I324" s="90">
        <f>IF(IFERROR(INDEX(Registre!$M$2:$M$1999,IF($L$317=0,-1,$L$317))&amp;"","")="","Long :","Long : "&amp;IFERROR(INDEX(Registre!$M$2:$M$1999,IF($L$317=0,-1,$L$317))&amp;"","")&amp;" ml")</f>
        <v/>
      </c>
      <c r="J324" s="50" t="n"/>
    </row>
    <row r="325" ht="27" customHeight="1">
      <c r="A325" s="92" t="inlineStr">
        <is>
          <t>Inspection</t>
        </is>
      </c>
      <c r="B325" s="52" t="n"/>
      <c r="C325" s="52" t="n"/>
      <c r="D325" s="52" t="n"/>
      <c r="E325" s="52" t="n"/>
      <c r="F325" s="52" t="n"/>
      <c r="G325" s="52" t="n"/>
      <c r="H325" s="50" t="n"/>
      <c r="I325" s="80" t="inlineStr">
        <is>
          <t>jugement</t>
        </is>
      </c>
      <c r="J325" s="50" t="n"/>
    </row>
    <row r="326" ht="25.5" customHeight="1">
      <c r="A326" s="67" t="inlineStr">
        <is>
          <t>N°</t>
        </is>
      </c>
      <c r="B326" s="67" t="inlineStr">
        <is>
          <t>N° pipe</t>
        </is>
      </c>
      <c r="C326" s="67" t="inlineStr">
        <is>
          <t>N° de coulée</t>
        </is>
      </c>
      <c r="D326" s="67" t="inlineStr">
        <is>
          <t>Diamètre</t>
        </is>
      </c>
      <c r="E326" s="67" t="inlineStr">
        <is>
          <t>EP mm</t>
        </is>
      </c>
      <c r="F326" s="67" t="inlineStr">
        <is>
          <t>Long (ml)</t>
        </is>
      </c>
      <c r="G326" s="67" t="inlineStr">
        <is>
          <t>Contrôle visuel</t>
        </is>
      </c>
      <c r="H326" s="50" t="n"/>
      <c r="I326" s="66" t="n"/>
      <c r="J326" s="50" t="n"/>
    </row>
    <row r="327" ht="16.5" customHeight="1">
      <c r="A327" s="62">
        <f>IF(IFERROR(INDEX('Tubes Bardage'!$B$2:$B$501,MATCH($H$323&amp;"|1",'Tubes Bardage'!$I$2:$I$501,0))&amp;"","")="","",TEXT(1,"00"))</f>
        <v/>
      </c>
      <c r="B327" s="62">
        <f>IFERROR(INDEX('Tubes Bardage'!$B$2:$B$501,MATCH($H$323&amp;"|1",'Tubes Bardage'!$I$2:$I$501,0))&amp;"","")</f>
        <v/>
      </c>
      <c r="C327" s="62">
        <f>IFERROR(INDEX('Tubes Bardage'!$C$2:$C$501,MATCH($H$323&amp;"|1",'Tubes Bardage'!$I$2:$I$501,0))&amp;"","")</f>
        <v/>
      </c>
      <c r="D327" s="62">
        <f>IFERROR(INDEX('Tubes Bardage'!$D$2:$D$501,MATCH($H$323&amp;"|1",'Tubes Bardage'!$I$2:$I$501,0))&amp;"","")</f>
        <v/>
      </c>
      <c r="E327" s="62">
        <f>IFERROR(INDEX('Tubes Bardage'!$E$2:$E$501,MATCH($H$323&amp;"|1",'Tubes Bardage'!$I$2:$I$501,0))&amp;"","")</f>
        <v/>
      </c>
      <c r="F327" s="62">
        <f>IFERROR(INDEX('Tubes Bardage'!$F$2:$F$501,MATCH($H$323&amp;"|1",'Tubes Bardage'!$I$2:$I$501,0))&amp;"","")</f>
        <v/>
      </c>
      <c r="G327" s="62">
        <f>IFERROR(INDEX('Tubes Bardage'!$G$2:$G$501,MATCH($H$323&amp;"|1",'Tubes Bardage'!$I$2:$I$501,0))&amp;"","")</f>
        <v/>
      </c>
      <c r="H327" s="50" t="n"/>
      <c r="I327" s="93">
        <f>IF(IFERROR(INDEX('Tubes Bardage'!$H$2:$H$501,MATCH($H$323&amp;"|1",'Tubes Bardage'!$I$2:$I$501,0))&amp;"","")="C","☒","☐")&amp;" C"&amp;"      "&amp;IF(IFERROR(INDEX('Tubes Bardage'!$H$2:$H$501,MATCH($H$323&amp;"|1",'Tubes Bardage'!$I$2:$I$501,0))&amp;"","")="NC","☒","☐")&amp;" NC"</f>
        <v/>
      </c>
      <c r="J327" s="50" t="n"/>
    </row>
    <row r="328" ht="16.5" customHeight="1">
      <c r="A328" s="62">
        <f>IF(IFERROR(INDEX('Tubes Bardage'!$B$2:$B$501,MATCH($H$323&amp;"|2",'Tubes Bardage'!$I$2:$I$501,0))&amp;"","")="","",TEXT(2,"00"))</f>
        <v/>
      </c>
      <c r="B328" s="62">
        <f>IFERROR(INDEX('Tubes Bardage'!$B$2:$B$501,MATCH($H$323&amp;"|2",'Tubes Bardage'!$I$2:$I$501,0))&amp;"","")</f>
        <v/>
      </c>
      <c r="C328" s="62">
        <f>IFERROR(INDEX('Tubes Bardage'!$C$2:$C$501,MATCH($H$323&amp;"|2",'Tubes Bardage'!$I$2:$I$501,0))&amp;"","")</f>
        <v/>
      </c>
      <c r="D328" s="62">
        <f>IFERROR(INDEX('Tubes Bardage'!$D$2:$D$501,MATCH($H$323&amp;"|2",'Tubes Bardage'!$I$2:$I$501,0))&amp;"","")</f>
        <v/>
      </c>
      <c r="E328" s="62">
        <f>IFERROR(INDEX('Tubes Bardage'!$E$2:$E$501,MATCH($H$323&amp;"|2",'Tubes Bardage'!$I$2:$I$501,0))&amp;"","")</f>
        <v/>
      </c>
      <c r="F328" s="62">
        <f>IFERROR(INDEX('Tubes Bardage'!$F$2:$F$501,MATCH($H$323&amp;"|2",'Tubes Bardage'!$I$2:$I$501,0))&amp;"","")</f>
        <v/>
      </c>
      <c r="G328" s="62">
        <f>IFERROR(INDEX('Tubes Bardage'!$G$2:$G$501,MATCH($H$323&amp;"|2",'Tubes Bardage'!$I$2:$I$501,0))&amp;"","")</f>
        <v/>
      </c>
      <c r="H328" s="50" t="n"/>
      <c r="I328" s="93">
        <f>IF(IFERROR(INDEX('Tubes Bardage'!$H$2:$H$501,MATCH($H$323&amp;"|2",'Tubes Bardage'!$I$2:$I$501,0))&amp;"","")="C","☒","☐")&amp;" C"&amp;"      "&amp;IF(IFERROR(INDEX('Tubes Bardage'!$H$2:$H$501,MATCH($H$323&amp;"|2",'Tubes Bardage'!$I$2:$I$501,0))&amp;"","")="NC","☒","☐")&amp;" NC"</f>
        <v/>
      </c>
      <c r="J328" s="50" t="n"/>
    </row>
    <row r="329" ht="16.5" customHeight="1">
      <c r="A329" s="62">
        <f>IF(IFERROR(INDEX('Tubes Bardage'!$B$2:$B$501,MATCH($H$323&amp;"|3",'Tubes Bardage'!$I$2:$I$501,0))&amp;"","")="","",TEXT(3,"00"))</f>
        <v/>
      </c>
      <c r="B329" s="62">
        <f>IFERROR(INDEX('Tubes Bardage'!$B$2:$B$501,MATCH($H$323&amp;"|3",'Tubes Bardage'!$I$2:$I$501,0))&amp;"","")</f>
        <v/>
      </c>
      <c r="C329" s="62">
        <f>IFERROR(INDEX('Tubes Bardage'!$C$2:$C$501,MATCH($H$323&amp;"|3",'Tubes Bardage'!$I$2:$I$501,0))&amp;"","")</f>
        <v/>
      </c>
      <c r="D329" s="62">
        <f>IFERROR(INDEX('Tubes Bardage'!$D$2:$D$501,MATCH($H$323&amp;"|3",'Tubes Bardage'!$I$2:$I$501,0))&amp;"","")</f>
        <v/>
      </c>
      <c r="E329" s="62">
        <f>IFERROR(INDEX('Tubes Bardage'!$E$2:$E$501,MATCH($H$323&amp;"|3",'Tubes Bardage'!$I$2:$I$501,0))&amp;"","")</f>
        <v/>
      </c>
      <c r="F329" s="62">
        <f>IFERROR(INDEX('Tubes Bardage'!$F$2:$F$501,MATCH($H$323&amp;"|3",'Tubes Bardage'!$I$2:$I$501,0))&amp;"","")</f>
        <v/>
      </c>
      <c r="G329" s="62">
        <f>IFERROR(INDEX('Tubes Bardage'!$G$2:$G$501,MATCH($H$323&amp;"|3",'Tubes Bardage'!$I$2:$I$501,0))&amp;"","")</f>
        <v/>
      </c>
      <c r="H329" s="50" t="n"/>
      <c r="I329" s="93">
        <f>IF(IFERROR(INDEX('Tubes Bardage'!$H$2:$H$501,MATCH($H$323&amp;"|3",'Tubes Bardage'!$I$2:$I$501,0))&amp;"","")="C","☒","☐")&amp;" C"&amp;"      "&amp;IF(IFERROR(INDEX('Tubes Bardage'!$H$2:$H$501,MATCH($H$323&amp;"|3",'Tubes Bardage'!$I$2:$I$501,0))&amp;"","")="NC","☒","☐")&amp;" NC"</f>
        <v/>
      </c>
      <c r="J329" s="50" t="n"/>
    </row>
    <row r="330" ht="16.5" customHeight="1">
      <c r="A330" s="62">
        <f>IF(IFERROR(INDEX('Tubes Bardage'!$B$2:$B$501,MATCH($H$323&amp;"|4",'Tubes Bardage'!$I$2:$I$501,0))&amp;"","")="","",TEXT(4,"00"))</f>
        <v/>
      </c>
      <c r="B330" s="62">
        <f>IFERROR(INDEX('Tubes Bardage'!$B$2:$B$501,MATCH($H$323&amp;"|4",'Tubes Bardage'!$I$2:$I$501,0))&amp;"","")</f>
        <v/>
      </c>
      <c r="C330" s="62">
        <f>IFERROR(INDEX('Tubes Bardage'!$C$2:$C$501,MATCH($H$323&amp;"|4",'Tubes Bardage'!$I$2:$I$501,0))&amp;"","")</f>
        <v/>
      </c>
      <c r="D330" s="62">
        <f>IFERROR(INDEX('Tubes Bardage'!$D$2:$D$501,MATCH($H$323&amp;"|4",'Tubes Bardage'!$I$2:$I$501,0))&amp;"","")</f>
        <v/>
      </c>
      <c r="E330" s="62">
        <f>IFERROR(INDEX('Tubes Bardage'!$E$2:$E$501,MATCH($H$323&amp;"|4",'Tubes Bardage'!$I$2:$I$501,0))&amp;"","")</f>
        <v/>
      </c>
      <c r="F330" s="62">
        <f>IFERROR(INDEX('Tubes Bardage'!$F$2:$F$501,MATCH($H$323&amp;"|4",'Tubes Bardage'!$I$2:$I$501,0))&amp;"","")</f>
        <v/>
      </c>
      <c r="G330" s="62">
        <f>IFERROR(INDEX('Tubes Bardage'!$G$2:$G$501,MATCH($H$323&amp;"|4",'Tubes Bardage'!$I$2:$I$501,0))&amp;"","")</f>
        <v/>
      </c>
      <c r="H330" s="50" t="n"/>
      <c r="I330" s="93">
        <f>IF(IFERROR(INDEX('Tubes Bardage'!$H$2:$H$501,MATCH($H$323&amp;"|4",'Tubes Bardage'!$I$2:$I$501,0))&amp;"","")="C","☒","☐")&amp;" C"&amp;"      "&amp;IF(IFERROR(INDEX('Tubes Bardage'!$H$2:$H$501,MATCH($H$323&amp;"|4",'Tubes Bardage'!$I$2:$I$501,0))&amp;"","")="NC","☒","☐")&amp;" NC"</f>
        <v/>
      </c>
      <c r="J330" s="50" t="n"/>
    </row>
    <row r="331" ht="16.5" customHeight="1">
      <c r="A331" s="62">
        <f>IF(IFERROR(INDEX('Tubes Bardage'!$B$2:$B$501,MATCH($H$323&amp;"|5",'Tubes Bardage'!$I$2:$I$501,0))&amp;"","")="","",TEXT(5,"00"))</f>
        <v/>
      </c>
      <c r="B331" s="62">
        <f>IFERROR(INDEX('Tubes Bardage'!$B$2:$B$501,MATCH($H$323&amp;"|5",'Tubes Bardage'!$I$2:$I$501,0))&amp;"","")</f>
        <v/>
      </c>
      <c r="C331" s="62">
        <f>IFERROR(INDEX('Tubes Bardage'!$C$2:$C$501,MATCH($H$323&amp;"|5",'Tubes Bardage'!$I$2:$I$501,0))&amp;"","")</f>
        <v/>
      </c>
      <c r="D331" s="62">
        <f>IFERROR(INDEX('Tubes Bardage'!$D$2:$D$501,MATCH($H$323&amp;"|5",'Tubes Bardage'!$I$2:$I$501,0))&amp;"","")</f>
        <v/>
      </c>
      <c r="E331" s="62">
        <f>IFERROR(INDEX('Tubes Bardage'!$E$2:$E$501,MATCH($H$323&amp;"|5",'Tubes Bardage'!$I$2:$I$501,0))&amp;"","")</f>
        <v/>
      </c>
      <c r="F331" s="62">
        <f>IFERROR(INDEX('Tubes Bardage'!$F$2:$F$501,MATCH($H$323&amp;"|5",'Tubes Bardage'!$I$2:$I$501,0))&amp;"","")</f>
        <v/>
      </c>
      <c r="G331" s="62">
        <f>IFERROR(INDEX('Tubes Bardage'!$G$2:$G$501,MATCH($H$323&amp;"|5",'Tubes Bardage'!$I$2:$I$501,0))&amp;"","")</f>
        <v/>
      </c>
      <c r="H331" s="50" t="n"/>
      <c r="I331" s="93">
        <f>IF(IFERROR(INDEX('Tubes Bardage'!$H$2:$H$501,MATCH($H$323&amp;"|5",'Tubes Bardage'!$I$2:$I$501,0))&amp;"","")="C","☒","☐")&amp;" C"&amp;"      "&amp;IF(IFERROR(INDEX('Tubes Bardage'!$H$2:$H$501,MATCH($H$323&amp;"|5",'Tubes Bardage'!$I$2:$I$501,0))&amp;"","")="NC","☒","☐")&amp;" NC"</f>
        <v/>
      </c>
      <c r="J331" s="50" t="n"/>
    </row>
    <row r="332" ht="16.5" customHeight="1">
      <c r="A332" s="62">
        <f>IF(IFERROR(INDEX('Tubes Bardage'!$B$2:$B$501,MATCH($H$323&amp;"|6",'Tubes Bardage'!$I$2:$I$501,0))&amp;"","")="","",TEXT(6,"00"))</f>
        <v/>
      </c>
      <c r="B332" s="62">
        <f>IFERROR(INDEX('Tubes Bardage'!$B$2:$B$501,MATCH($H$323&amp;"|6",'Tubes Bardage'!$I$2:$I$501,0))&amp;"","")</f>
        <v/>
      </c>
      <c r="C332" s="62">
        <f>IFERROR(INDEX('Tubes Bardage'!$C$2:$C$501,MATCH($H$323&amp;"|6",'Tubes Bardage'!$I$2:$I$501,0))&amp;"","")</f>
        <v/>
      </c>
      <c r="D332" s="62">
        <f>IFERROR(INDEX('Tubes Bardage'!$D$2:$D$501,MATCH($H$323&amp;"|6",'Tubes Bardage'!$I$2:$I$501,0))&amp;"","")</f>
        <v/>
      </c>
      <c r="E332" s="62">
        <f>IFERROR(INDEX('Tubes Bardage'!$E$2:$E$501,MATCH($H$323&amp;"|6",'Tubes Bardage'!$I$2:$I$501,0))&amp;"","")</f>
        <v/>
      </c>
      <c r="F332" s="62">
        <f>IFERROR(INDEX('Tubes Bardage'!$F$2:$F$501,MATCH($H$323&amp;"|6",'Tubes Bardage'!$I$2:$I$501,0))&amp;"","")</f>
        <v/>
      </c>
      <c r="G332" s="62">
        <f>IFERROR(INDEX('Tubes Bardage'!$G$2:$G$501,MATCH($H$323&amp;"|6",'Tubes Bardage'!$I$2:$I$501,0))&amp;"","")</f>
        <v/>
      </c>
      <c r="H332" s="50" t="n"/>
      <c r="I332" s="93">
        <f>IF(IFERROR(INDEX('Tubes Bardage'!$H$2:$H$501,MATCH($H$323&amp;"|6",'Tubes Bardage'!$I$2:$I$501,0))&amp;"","")="C","☒","☐")&amp;" C"&amp;"      "&amp;IF(IFERROR(INDEX('Tubes Bardage'!$H$2:$H$501,MATCH($H$323&amp;"|6",'Tubes Bardage'!$I$2:$I$501,0))&amp;"","")="NC","☒","☐")&amp;" NC"</f>
        <v/>
      </c>
      <c r="J332" s="50" t="n"/>
    </row>
    <row r="333" ht="16.5" customHeight="1">
      <c r="A333" s="62">
        <f>IF(IFERROR(INDEX('Tubes Bardage'!$B$2:$B$501,MATCH($H$323&amp;"|7",'Tubes Bardage'!$I$2:$I$501,0))&amp;"","")="","",TEXT(7,"00"))</f>
        <v/>
      </c>
      <c r="B333" s="62">
        <f>IFERROR(INDEX('Tubes Bardage'!$B$2:$B$501,MATCH($H$323&amp;"|7",'Tubes Bardage'!$I$2:$I$501,0))&amp;"","")</f>
        <v/>
      </c>
      <c r="C333" s="62">
        <f>IFERROR(INDEX('Tubes Bardage'!$C$2:$C$501,MATCH($H$323&amp;"|7",'Tubes Bardage'!$I$2:$I$501,0))&amp;"","")</f>
        <v/>
      </c>
      <c r="D333" s="62">
        <f>IFERROR(INDEX('Tubes Bardage'!$D$2:$D$501,MATCH($H$323&amp;"|7",'Tubes Bardage'!$I$2:$I$501,0))&amp;"","")</f>
        <v/>
      </c>
      <c r="E333" s="62">
        <f>IFERROR(INDEX('Tubes Bardage'!$E$2:$E$501,MATCH($H$323&amp;"|7",'Tubes Bardage'!$I$2:$I$501,0))&amp;"","")</f>
        <v/>
      </c>
      <c r="F333" s="62">
        <f>IFERROR(INDEX('Tubes Bardage'!$F$2:$F$501,MATCH($H$323&amp;"|7",'Tubes Bardage'!$I$2:$I$501,0))&amp;"","")</f>
        <v/>
      </c>
      <c r="G333" s="62">
        <f>IFERROR(INDEX('Tubes Bardage'!$G$2:$G$501,MATCH($H$323&amp;"|7",'Tubes Bardage'!$I$2:$I$501,0))&amp;"","")</f>
        <v/>
      </c>
      <c r="H333" s="50" t="n"/>
      <c r="I333" s="93">
        <f>IF(IFERROR(INDEX('Tubes Bardage'!$H$2:$H$501,MATCH($H$323&amp;"|7",'Tubes Bardage'!$I$2:$I$501,0))&amp;"","")="C","☒","☐")&amp;" C"&amp;"      "&amp;IF(IFERROR(INDEX('Tubes Bardage'!$H$2:$H$501,MATCH($H$323&amp;"|7",'Tubes Bardage'!$I$2:$I$501,0))&amp;"","")="NC","☒","☐")&amp;" NC"</f>
        <v/>
      </c>
      <c r="J333" s="50" t="n"/>
    </row>
    <row r="334" ht="16.5" customHeight="1">
      <c r="A334" s="62">
        <f>IF(IFERROR(INDEX('Tubes Bardage'!$B$2:$B$501,MATCH($H$323&amp;"|8",'Tubes Bardage'!$I$2:$I$501,0))&amp;"","")="","",TEXT(8,"00"))</f>
        <v/>
      </c>
      <c r="B334" s="62">
        <f>IFERROR(INDEX('Tubes Bardage'!$B$2:$B$501,MATCH($H$323&amp;"|8",'Tubes Bardage'!$I$2:$I$501,0))&amp;"","")</f>
        <v/>
      </c>
      <c r="C334" s="62">
        <f>IFERROR(INDEX('Tubes Bardage'!$C$2:$C$501,MATCH($H$323&amp;"|8",'Tubes Bardage'!$I$2:$I$501,0))&amp;"","")</f>
        <v/>
      </c>
      <c r="D334" s="62">
        <f>IFERROR(INDEX('Tubes Bardage'!$D$2:$D$501,MATCH($H$323&amp;"|8",'Tubes Bardage'!$I$2:$I$501,0))&amp;"","")</f>
        <v/>
      </c>
      <c r="E334" s="62">
        <f>IFERROR(INDEX('Tubes Bardage'!$E$2:$E$501,MATCH($H$323&amp;"|8",'Tubes Bardage'!$I$2:$I$501,0))&amp;"","")</f>
        <v/>
      </c>
      <c r="F334" s="62">
        <f>IFERROR(INDEX('Tubes Bardage'!$F$2:$F$501,MATCH($H$323&amp;"|8",'Tubes Bardage'!$I$2:$I$501,0))&amp;"","")</f>
        <v/>
      </c>
      <c r="G334" s="62">
        <f>IFERROR(INDEX('Tubes Bardage'!$G$2:$G$501,MATCH($H$323&amp;"|8",'Tubes Bardage'!$I$2:$I$501,0))&amp;"","")</f>
        <v/>
      </c>
      <c r="H334" s="50" t="n"/>
      <c r="I334" s="93">
        <f>IF(IFERROR(INDEX('Tubes Bardage'!$H$2:$H$501,MATCH($H$323&amp;"|8",'Tubes Bardage'!$I$2:$I$501,0))&amp;"","")="C","☒","☐")&amp;" C"&amp;"      "&amp;IF(IFERROR(INDEX('Tubes Bardage'!$H$2:$H$501,MATCH($H$323&amp;"|8",'Tubes Bardage'!$I$2:$I$501,0))&amp;"","")="NC","☒","☐")&amp;" NC"</f>
        <v/>
      </c>
      <c r="J334" s="50" t="n"/>
    </row>
    <row r="335" ht="16.5" customHeight="1">
      <c r="A335" s="62">
        <f>IF(IFERROR(INDEX('Tubes Bardage'!$B$2:$B$501,MATCH($H$323&amp;"|9",'Tubes Bardage'!$I$2:$I$501,0))&amp;"","")="","",TEXT(9,"00"))</f>
        <v/>
      </c>
      <c r="B335" s="62">
        <f>IFERROR(INDEX('Tubes Bardage'!$B$2:$B$501,MATCH($H$323&amp;"|9",'Tubes Bardage'!$I$2:$I$501,0))&amp;"","")</f>
        <v/>
      </c>
      <c r="C335" s="62">
        <f>IFERROR(INDEX('Tubes Bardage'!$C$2:$C$501,MATCH($H$323&amp;"|9",'Tubes Bardage'!$I$2:$I$501,0))&amp;"","")</f>
        <v/>
      </c>
      <c r="D335" s="62">
        <f>IFERROR(INDEX('Tubes Bardage'!$D$2:$D$501,MATCH($H$323&amp;"|9",'Tubes Bardage'!$I$2:$I$501,0))&amp;"","")</f>
        <v/>
      </c>
      <c r="E335" s="62">
        <f>IFERROR(INDEX('Tubes Bardage'!$E$2:$E$501,MATCH($H$323&amp;"|9",'Tubes Bardage'!$I$2:$I$501,0))&amp;"","")</f>
        <v/>
      </c>
      <c r="F335" s="62">
        <f>IFERROR(INDEX('Tubes Bardage'!$F$2:$F$501,MATCH($H$323&amp;"|9",'Tubes Bardage'!$I$2:$I$501,0))&amp;"","")</f>
        <v/>
      </c>
      <c r="G335" s="62">
        <f>IFERROR(INDEX('Tubes Bardage'!$G$2:$G$501,MATCH($H$323&amp;"|9",'Tubes Bardage'!$I$2:$I$501,0))&amp;"","")</f>
        <v/>
      </c>
      <c r="H335" s="50" t="n"/>
      <c r="I335" s="93">
        <f>IF(IFERROR(INDEX('Tubes Bardage'!$H$2:$H$501,MATCH($H$323&amp;"|9",'Tubes Bardage'!$I$2:$I$501,0))&amp;"","")="C","☒","☐")&amp;" C"&amp;"      "&amp;IF(IFERROR(INDEX('Tubes Bardage'!$H$2:$H$501,MATCH($H$323&amp;"|9",'Tubes Bardage'!$I$2:$I$501,0))&amp;"","")="NC","☒","☐")&amp;" NC"</f>
        <v/>
      </c>
      <c r="J335" s="50" t="n"/>
    </row>
    <row r="336" ht="16.5" customHeight="1">
      <c r="A336" s="62">
        <f>IF(IFERROR(INDEX('Tubes Bardage'!$B$2:$B$501,MATCH($H$323&amp;"|10",'Tubes Bardage'!$I$2:$I$501,0))&amp;"","")="","",TEXT(10,"00"))</f>
        <v/>
      </c>
      <c r="B336" s="62">
        <f>IFERROR(INDEX('Tubes Bardage'!$B$2:$B$501,MATCH($H$323&amp;"|10",'Tubes Bardage'!$I$2:$I$501,0))&amp;"","")</f>
        <v/>
      </c>
      <c r="C336" s="62">
        <f>IFERROR(INDEX('Tubes Bardage'!$C$2:$C$501,MATCH($H$323&amp;"|10",'Tubes Bardage'!$I$2:$I$501,0))&amp;"","")</f>
        <v/>
      </c>
      <c r="D336" s="62">
        <f>IFERROR(INDEX('Tubes Bardage'!$D$2:$D$501,MATCH($H$323&amp;"|10",'Tubes Bardage'!$I$2:$I$501,0))&amp;"","")</f>
        <v/>
      </c>
      <c r="E336" s="62">
        <f>IFERROR(INDEX('Tubes Bardage'!$E$2:$E$501,MATCH($H$323&amp;"|10",'Tubes Bardage'!$I$2:$I$501,0))&amp;"","")</f>
        <v/>
      </c>
      <c r="F336" s="62">
        <f>IFERROR(INDEX('Tubes Bardage'!$F$2:$F$501,MATCH($H$323&amp;"|10",'Tubes Bardage'!$I$2:$I$501,0))&amp;"","")</f>
        <v/>
      </c>
      <c r="G336" s="62">
        <f>IFERROR(INDEX('Tubes Bardage'!$G$2:$G$501,MATCH($H$323&amp;"|10",'Tubes Bardage'!$I$2:$I$501,0))&amp;"","")</f>
        <v/>
      </c>
      <c r="H336" s="50" t="n"/>
      <c r="I336" s="93">
        <f>IF(IFERROR(INDEX('Tubes Bardage'!$H$2:$H$501,MATCH($H$323&amp;"|10",'Tubes Bardage'!$I$2:$I$501,0))&amp;"","")="C","☒","☐")&amp;" C"&amp;"      "&amp;IF(IFERROR(INDEX('Tubes Bardage'!$H$2:$H$501,MATCH($H$323&amp;"|10",'Tubes Bardage'!$I$2:$I$501,0))&amp;"","")="NC","☒","☐")&amp;" NC"</f>
        <v/>
      </c>
      <c r="J336" s="50" t="n"/>
    </row>
    <row r="337" ht="16.5" customHeight="1">
      <c r="A337" s="62">
        <f>IF(IFERROR(INDEX('Tubes Bardage'!$B$2:$B$501,MATCH($H$323&amp;"|11",'Tubes Bardage'!$I$2:$I$501,0))&amp;"","")="","",TEXT(11,"00"))</f>
        <v/>
      </c>
      <c r="B337" s="62">
        <f>IFERROR(INDEX('Tubes Bardage'!$B$2:$B$501,MATCH($H$323&amp;"|11",'Tubes Bardage'!$I$2:$I$501,0))&amp;"","")</f>
        <v/>
      </c>
      <c r="C337" s="62">
        <f>IFERROR(INDEX('Tubes Bardage'!$C$2:$C$501,MATCH($H$323&amp;"|11",'Tubes Bardage'!$I$2:$I$501,0))&amp;"","")</f>
        <v/>
      </c>
      <c r="D337" s="62">
        <f>IFERROR(INDEX('Tubes Bardage'!$D$2:$D$501,MATCH($H$323&amp;"|11",'Tubes Bardage'!$I$2:$I$501,0))&amp;"","")</f>
        <v/>
      </c>
      <c r="E337" s="62">
        <f>IFERROR(INDEX('Tubes Bardage'!$E$2:$E$501,MATCH($H$323&amp;"|11",'Tubes Bardage'!$I$2:$I$501,0))&amp;"","")</f>
        <v/>
      </c>
      <c r="F337" s="62">
        <f>IFERROR(INDEX('Tubes Bardage'!$F$2:$F$501,MATCH($H$323&amp;"|11",'Tubes Bardage'!$I$2:$I$501,0))&amp;"","")</f>
        <v/>
      </c>
      <c r="G337" s="62">
        <f>IFERROR(INDEX('Tubes Bardage'!$G$2:$G$501,MATCH($H$323&amp;"|11",'Tubes Bardage'!$I$2:$I$501,0))&amp;"","")</f>
        <v/>
      </c>
      <c r="H337" s="50" t="n"/>
      <c r="I337" s="93">
        <f>IF(IFERROR(INDEX('Tubes Bardage'!$H$2:$H$501,MATCH($H$323&amp;"|11",'Tubes Bardage'!$I$2:$I$501,0))&amp;"","")="C","☒","☐")&amp;" C"&amp;"      "&amp;IF(IFERROR(INDEX('Tubes Bardage'!$H$2:$H$501,MATCH($H$323&amp;"|11",'Tubes Bardage'!$I$2:$I$501,0))&amp;"","")="NC","☒","☐")&amp;" NC"</f>
        <v/>
      </c>
      <c r="J337" s="50" t="n"/>
    </row>
    <row r="338" ht="16.5" customHeight="1">
      <c r="A338" s="62">
        <f>IF(IFERROR(INDEX('Tubes Bardage'!$B$2:$B$501,MATCH($H$323&amp;"|12",'Tubes Bardage'!$I$2:$I$501,0))&amp;"","")="","",TEXT(12,"00"))</f>
        <v/>
      </c>
      <c r="B338" s="62">
        <f>IFERROR(INDEX('Tubes Bardage'!$B$2:$B$501,MATCH($H$323&amp;"|12",'Tubes Bardage'!$I$2:$I$501,0))&amp;"","")</f>
        <v/>
      </c>
      <c r="C338" s="62">
        <f>IFERROR(INDEX('Tubes Bardage'!$C$2:$C$501,MATCH($H$323&amp;"|12",'Tubes Bardage'!$I$2:$I$501,0))&amp;"","")</f>
        <v/>
      </c>
      <c r="D338" s="62">
        <f>IFERROR(INDEX('Tubes Bardage'!$D$2:$D$501,MATCH($H$323&amp;"|12",'Tubes Bardage'!$I$2:$I$501,0))&amp;"","")</f>
        <v/>
      </c>
      <c r="E338" s="62">
        <f>IFERROR(INDEX('Tubes Bardage'!$E$2:$E$501,MATCH($H$323&amp;"|12",'Tubes Bardage'!$I$2:$I$501,0))&amp;"","")</f>
        <v/>
      </c>
      <c r="F338" s="62">
        <f>IFERROR(INDEX('Tubes Bardage'!$F$2:$F$501,MATCH($H$323&amp;"|12",'Tubes Bardage'!$I$2:$I$501,0))&amp;"","")</f>
        <v/>
      </c>
      <c r="G338" s="62">
        <f>IFERROR(INDEX('Tubes Bardage'!$G$2:$G$501,MATCH($H$323&amp;"|12",'Tubes Bardage'!$I$2:$I$501,0))&amp;"","")</f>
        <v/>
      </c>
      <c r="H338" s="50" t="n"/>
      <c r="I338" s="93">
        <f>IF(IFERROR(INDEX('Tubes Bardage'!$H$2:$H$501,MATCH($H$323&amp;"|12",'Tubes Bardage'!$I$2:$I$501,0))&amp;"","")="C","☒","☐")&amp;" C"&amp;"      "&amp;IF(IFERROR(INDEX('Tubes Bardage'!$H$2:$H$501,MATCH($H$323&amp;"|12",'Tubes Bardage'!$I$2:$I$501,0))&amp;"","")="NC","☒","☐")&amp;" NC"</f>
        <v/>
      </c>
      <c r="J338" s="50" t="n"/>
    </row>
    <row r="339" ht="16.5" customHeight="1">
      <c r="A339" s="62">
        <f>IF(IFERROR(INDEX('Tubes Bardage'!$B$2:$B$501,MATCH($H$323&amp;"|13",'Tubes Bardage'!$I$2:$I$501,0))&amp;"","")="","",TEXT(13,"00"))</f>
        <v/>
      </c>
      <c r="B339" s="62">
        <f>IFERROR(INDEX('Tubes Bardage'!$B$2:$B$501,MATCH($H$323&amp;"|13",'Tubes Bardage'!$I$2:$I$501,0))&amp;"","")</f>
        <v/>
      </c>
      <c r="C339" s="62">
        <f>IFERROR(INDEX('Tubes Bardage'!$C$2:$C$501,MATCH($H$323&amp;"|13",'Tubes Bardage'!$I$2:$I$501,0))&amp;"","")</f>
        <v/>
      </c>
      <c r="D339" s="62">
        <f>IFERROR(INDEX('Tubes Bardage'!$D$2:$D$501,MATCH($H$323&amp;"|13",'Tubes Bardage'!$I$2:$I$501,0))&amp;"","")</f>
        <v/>
      </c>
      <c r="E339" s="62">
        <f>IFERROR(INDEX('Tubes Bardage'!$E$2:$E$501,MATCH($H$323&amp;"|13",'Tubes Bardage'!$I$2:$I$501,0))&amp;"","")</f>
        <v/>
      </c>
      <c r="F339" s="62">
        <f>IFERROR(INDEX('Tubes Bardage'!$F$2:$F$501,MATCH($H$323&amp;"|13",'Tubes Bardage'!$I$2:$I$501,0))&amp;"","")</f>
        <v/>
      </c>
      <c r="G339" s="62">
        <f>IFERROR(INDEX('Tubes Bardage'!$G$2:$G$501,MATCH($H$323&amp;"|13",'Tubes Bardage'!$I$2:$I$501,0))&amp;"","")</f>
        <v/>
      </c>
      <c r="H339" s="50" t="n"/>
      <c r="I339" s="93">
        <f>IF(IFERROR(INDEX('Tubes Bardage'!$H$2:$H$501,MATCH($H$323&amp;"|13",'Tubes Bardage'!$I$2:$I$501,0))&amp;"","")="C","☒","☐")&amp;" C"&amp;"      "&amp;IF(IFERROR(INDEX('Tubes Bardage'!$H$2:$H$501,MATCH($H$323&amp;"|13",'Tubes Bardage'!$I$2:$I$501,0))&amp;"","")="NC","☒","☐")&amp;" NC"</f>
        <v/>
      </c>
      <c r="J339" s="50" t="n"/>
    </row>
    <row r="340" ht="16.5" customHeight="1">
      <c r="A340" s="62">
        <f>IF(IFERROR(INDEX('Tubes Bardage'!$B$2:$B$501,MATCH($H$323&amp;"|14",'Tubes Bardage'!$I$2:$I$501,0))&amp;"","")="","",TEXT(14,"00"))</f>
        <v/>
      </c>
      <c r="B340" s="62">
        <f>IFERROR(INDEX('Tubes Bardage'!$B$2:$B$501,MATCH($H$323&amp;"|14",'Tubes Bardage'!$I$2:$I$501,0))&amp;"","")</f>
        <v/>
      </c>
      <c r="C340" s="62">
        <f>IFERROR(INDEX('Tubes Bardage'!$C$2:$C$501,MATCH($H$323&amp;"|14",'Tubes Bardage'!$I$2:$I$501,0))&amp;"","")</f>
        <v/>
      </c>
      <c r="D340" s="62">
        <f>IFERROR(INDEX('Tubes Bardage'!$D$2:$D$501,MATCH($H$323&amp;"|14",'Tubes Bardage'!$I$2:$I$501,0))&amp;"","")</f>
        <v/>
      </c>
      <c r="E340" s="62">
        <f>IFERROR(INDEX('Tubes Bardage'!$E$2:$E$501,MATCH($H$323&amp;"|14",'Tubes Bardage'!$I$2:$I$501,0))&amp;"","")</f>
        <v/>
      </c>
      <c r="F340" s="62">
        <f>IFERROR(INDEX('Tubes Bardage'!$F$2:$F$501,MATCH($H$323&amp;"|14",'Tubes Bardage'!$I$2:$I$501,0))&amp;"","")</f>
        <v/>
      </c>
      <c r="G340" s="62">
        <f>IFERROR(INDEX('Tubes Bardage'!$G$2:$G$501,MATCH($H$323&amp;"|14",'Tubes Bardage'!$I$2:$I$501,0))&amp;"","")</f>
        <v/>
      </c>
      <c r="H340" s="50" t="n"/>
      <c r="I340" s="93">
        <f>IF(IFERROR(INDEX('Tubes Bardage'!$H$2:$H$501,MATCH($H$323&amp;"|14",'Tubes Bardage'!$I$2:$I$501,0))&amp;"","")="C","☒","☐")&amp;" C"&amp;"      "&amp;IF(IFERROR(INDEX('Tubes Bardage'!$H$2:$H$501,MATCH($H$323&amp;"|14",'Tubes Bardage'!$I$2:$I$501,0))&amp;"","")="NC","☒","☐")&amp;" NC"</f>
        <v/>
      </c>
      <c r="J340" s="50" t="n"/>
    </row>
    <row r="341" ht="16.5" customHeight="1">
      <c r="A341" s="62">
        <f>IF(IFERROR(INDEX('Tubes Bardage'!$B$2:$B$501,MATCH($H$323&amp;"|15",'Tubes Bardage'!$I$2:$I$501,0))&amp;"","")="","",TEXT(15,"00"))</f>
        <v/>
      </c>
      <c r="B341" s="62">
        <f>IFERROR(INDEX('Tubes Bardage'!$B$2:$B$501,MATCH($H$323&amp;"|15",'Tubes Bardage'!$I$2:$I$501,0))&amp;"","")</f>
        <v/>
      </c>
      <c r="C341" s="62">
        <f>IFERROR(INDEX('Tubes Bardage'!$C$2:$C$501,MATCH($H$323&amp;"|15",'Tubes Bardage'!$I$2:$I$501,0))&amp;"","")</f>
        <v/>
      </c>
      <c r="D341" s="62">
        <f>IFERROR(INDEX('Tubes Bardage'!$D$2:$D$501,MATCH($H$323&amp;"|15",'Tubes Bardage'!$I$2:$I$501,0))&amp;"","")</f>
        <v/>
      </c>
      <c r="E341" s="62">
        <f>IFERROR(INDEX('Tubes Bardage'!$E$2:$E$501,MATCH($H$323&amp;"|15",'Tubes Bardage'!$I$2:$I$501,0))&amp;"","")</f>
        <v/>
      </c>
      <c r="F341" s="62">
        <f>IFERROR(INDEX('Tubes Bardage'!$F$2:$F$501,MATCH($H$323&amp;"|15",'Tubes Bardage'!$I$2:$I$501,0))&amp;"","")</f>
        <v/>
      </c>
      <c r="G341" s="62">
        <f>IFERROR(INDEX('Tubes Bardage'!$G$2:$G$501,MATCH($H$323&amp;"|15",'Tubes Bardage'!$I$2:$I$501,0))&amp;"","")</f>
        <v/>
      </c>
      <c r="H341" s="50" t="n"/>
      <c r="I341" s="93">
        <f>IF(IFERROR(INDEX('Tubes Bardage'!$H$2:$H$501,MATCH($H$323&amp;"|15",'Tubes Bardage'!$I$2:$I$501,0))&amp;"","")="C","☒","☐")&amp;" C"&amp;"      "&amp;IF(IFERROR(INDEX('Tubes Bardage'!$H$2:$H$501,MATCH($H$323&amp;"|15",'Tubes Bardage'!$I$2:$I$501,0))&amp;"","")="NC","☒","☐")&amp;" NC"</f>
        <v/>
      </c>
      <c r="J341" s="50" t="n"/>
    </row>
    <row r="342" ht="16.5" customHeight="1">
      <c r="A342" s="62">
        <f>IF(IFERROR(INDEX('Tubes Bardage'!$B$2:$B$501,MATCH($H$323&amp;"|16",'Tubes Bardage'!$I$2:$I$501,0))&amp;"","")="","",TEXT(16,"00"))</f>
        <v/>
      </c>
      <c r="B342" s="62">
        <f>IFERROR(INDEX('Tubes Bardage'!$B$2:$B$501,MATCH($H$323&amp;"|16",'Tubes Bardage'!$I$2:$I$501,0))&amp;"","")</f>
        <v/>
      </c>
      <c r="C342" s="62">
        <f>IFERROR(INDEX('Tubes Bardage'!$C$2:$C$501,MATCH($H$323&amp;"|16",'Tubes Bardage'!$I$2:$I$501,0))&amp;"","")</f>
        <v/>
      </c>
      <c r="D342" s="62">
        <f>IFERROR(INDEX('Tubes Bardage'!$D$2:$D$501,MATCH($H$323&amp;"|16",'Tubes Bardage'!$I$2:$I$501,0))&amp;"","")</f>
        <v/>
      </c>
      <c r="E342" s="62">
        <f>IFERROR(INDEX('Tubes Bardage'!$E$2:$E$501,MATCH($H$323&amp;"|16",'Tubes Bardage'!$I$2:$I$501,0))&amp;"","")</f>
        <v/>
      </c>
      <c r="F342" s="62">
        <f>IFERROR(INDEX('Tubes Bardage'!$F$2:$F$501,MATCH($H$323&amp;"|16",'Tubes Bardage'!$I$2:$I$501,0))&amp;"","")</f>
        <v/>
      </c>
      <c r="G342" s="62">
        <f>IFERROR(INDEX('Tubes Bardage'!$G$2:$G$501,MATCH($H$323&amp;"|16",'Tubes Bardage'!$I$2:$I$501,0))&amp;"","")</f>
        <v/>
      </c>
      <c r="H342" s="50" t="n"/>
      <c r="I342" s="93">
        <f>IF(IFERROR(INDEX('Tubes Bardage'!$H$2:$H$501,MATCH($H$323&amp;"|16",'Tubes Bardage'!$I$2:$I$501,0))&amp;"","")="C","☒","☐")&amp;" C"&amp;"      "&amp;IF(IFERROR(INDEX('Tubes Bardage'!$H$2:$H$501,MATCH($H$323&amp;"|16",'Tubes Bardage'!$I$2:$I$501,0))&amp;"","")="NC","☒","☐")&amp;" NC"</f>
        <v/>
      </c>
      <c r="J342" s="50" t="n"/>
    </row>
    <row r="343" ht="16.5" customHeight="1">
      <c r="A343" s="62">
        <f>IF(IFERROR(INDEX('Tubes Bardage'!$B$2:$B$501,MATCH($H$323&amp;"|17",'Tubes Bardage'!$I$2:$I$501,0))&amp;"","")="","",TEXT(17,"00"))</f>
        <v/>
      </c>
      <c r="B343" s="62">
        <f>IFERROR(INDEX('Tubes Bardage'!$B$2:$B$501,MATCH($H$323&amp;"|17",'Tubes Bardage'!$I$2:$I$501,0))&amp;"","")</f>
        <v/>
      </c>
      <c r="C343" s="62">
        <f>IFERROR(INDEX('Tubes Bardage'!$C$2:$C$501,MATCH($H$323&amp;"|17",'Tubes Bardage'!$I$2:$I$501,0))&amp;"","")</f>
        <v/>
      </c>
      <c r="D343" s="62">
        <f>IFERROR(INDEX('Tubes Bardage'!$D$2:$D$501,MATCH($H$323&amp;"|17",'Tubes Bardage'!$I$2:$I$501,0))&amp;"","")</f>
        <v/>
      </c>
      <c r="E343" s="62">
        <f>IFERROR(INDEX('Tubes Bardage'!$E$2:$E$501,MATCH($H$323&amp;"|17",'Tubes Bardage'!$I$2:$I$501,0))&amp;"","")</f>
        <v/>
      </c>
      <c r="F343" s="62">
        <f>IFERROR(INDEX('Tubes Bardage'!$F$2:$F$501,MATCH($H$323&amp;"|17",'Tubes Bardage'!$I$2:$I$501,0))&amp;"","")</f>
        <v/>
      </c>
      <c r="G343" s="62">
        <f>IFERROR(INDEX('Tubes Bardage'!$G$2:$G$501,MATCH($H$323&amp;"|17",'Tubes Bardage'!$I$2:$I$501,0))&amp;"","")</f>
        <v/>
      </c>
      <c r="H343" s="50" t="n"/>
      <c r="I343" s="93">
        <f>IF(IFERROR(INDEX('Tubes Bardage'!$H$2:$H$501,MATCH($H$323&amp;"|17",'Tubes Bardage'!$I$2:$I$501,0))&amp;"","")="C","☒","☐")&amp;" C"&amp;"      "&amp;IF(IFERROR(INDEX('Tubes Bardage'!$H$2:$H$501,MATCH($H$323&amp;"|17",'Tubes Bardage'!$I$2:$I$501,0))&amp;"","")="NC","☒","☐")&amp;" NC"</f>
        <v/>
      </c>
      <c r="J343" s="50" t="n"/>
    </row>
    <row r="344" ht="222.4" customHeight="1">
      <c r="A344" s="65">
        <f>"Remarques : "&amp;IFERROR(INDEX(Registre!$O$2:$O$1999,IF($L$317=0,-1,$L$317))&amp;"","")</f>
        <v/>
      </c>
      <c r="B344" s="52" t="n"/>
      <c r="C344" s="52" t="n"/>
      <c r="D344" s="52" t="n"/>
      <c r="E344" s="52" t="n"/>
      <c r="F344" s="52" t="n"/>
      <c r="G344" s="52" t="n"/>
      <c r="H344" s="52" t="n"/>
      <c r="I344" s="52" t="n"/>
      <c r="J344" s="50" t="n"/>
    </row>
    <row r="345" ht="30" customHeight="1">
      <c r="A345" s="64" t="inlineStr">
        <is>
          <t>Conclusion de l’inspection</t>
        </is>
      </c>
      <c r="B345" s="50" t="n"/>
      <c r="C345" s="59">
        <f>IF(IFERROR(INDEX(Registre!$N$2:$N$1999,IF($L$317=0,-1,$L$317))&amp;"","")="Non applicable","☒","☐")&amp;"  Non applicable"</f>
        <v/>
      </c>
      <c r="D345" s="52" t="n"/>
      <c r="E345" s="52" t="n"/>
      <c r="F345" s="50" t="n"/>
      <c r="G345" s="59">
        <f>IF(IFERROR(INDEX(Registre!$N$2:$N$1999,IF($L$317=0,-1,$L$317))&amp;"","")="Accepté","☒","☐")&amp;"  Accepté"</f>
        <v/>
      </c>
      <c r="H345" s="50" t="n"/>
      <c r="I345" s="59">
        <f>IF(IFERROR(INDEX(Registre!$N$2:$N$1999,IF($L$317=0,-1,$L$317))&amp;"","")="Rejeté","☒","☐")&amp;"  Rejeté"</f>
        <v/>
      </c>
      <c r="J345" s="50" t="n"/>
    </row>
    <row r="346" ht="30" customHeight="1">
      <c r="A346" s="64" t="inlineStr">
        <is>
          <t>APPROBATION</t>
        </is>
      </c>
      <c r="B346" s="56" t="n"/>
      <c r="C346" s="66" t="inlineStr">
        <is>
          <t>C3</t>
        </is>
      </c>
      <c r="D346" s="52" t="n"/>
      <c r="E346" s="52" t="n"/>
      <c r="F346" s="50" t="n"/>
      <c r="G346" s="66" t="inlineStr">
        <is>
          <t>C1</t>
        </is>
      </c>
      <c r="H346" s="56" t="n"/>
      <c r="I346" s="66" t="inlineStr">
        <is>
          <t>CA</t>
        </is>
      </c>
      <c r="J346" s="56" t="n"/>
    </row>
    <row r="347" ht="30" customHeight="1">
      <c r="A347" s="57" t="n"/>
      <c r="B347" s="58" t="n"/>
      <c r="C347" s="66" t="inlineStr">
        <is>
          <t>CST</t>
        </is>
      </c>
      <c r="D347" s="50" t="n"/>
      <c r="E347" s="66" t="inlineStr">
        <is>
          <t>QCI</t>
        </is>
      </c>
      <c r="F347" s="50" t="n"/>
      <c r="G347" s="57" t="n"/>
      <c r="H347" s="58" t="n"/>
      <c r="I347" s="57" t="n"/>
      <c r="J347" s="58" t="n"/>
    </row>
    <row r="348" ht="30" customHeight="1">
      <c r="A348" s="63" t="inlineStr">
        <is>
          <t>Nom</t>
        </is>
      </c>
      <c r="B348" s="50" t="n"/>
      <c r="C348" s="55" t="n"/>
      <c r="D348" s="50" t="n"/>
      <c r="E348" s="55" t="n"/>
      <c r="F348" s="50" t="n"/>
      <c r="G348" s="55" t="n"/>
      <c r="H348" s="50" t="n"/>
      <c r="I348" s="55" t="n"/>
      <c r="J348" s="50" t="n"/>
    </row>
    <row r="349" ht="30" customHeight="1">
      <c r="A349" s="63" t="inlineStr">
        <is>
          <t>Signature</t>
        </is>
      </c>
      <c r="B349" s="50" t="n"/>
      <c r="C349" s="55" t="n"/>
      <c r="D349" s="50" t="n"/>
      <c r="E349" s="55" t="n"/>
      <c r="F349" s="50" t="n"/>
      <c r="G349" s="55" t="n"/>
      <c r="H349" s="50" t="n"/>
      <c r="I349" s="55" t="n"/>
      <c r="J349" s="50" t="n"/>
    </row>
    <row r="350" ht="30" customHeight="1">
      <c r="A350" s="63" t="inlineStr">
        <is>
          <t>Date</t>
        </is>
      </c>
      <c r="B350" s="50" t="n"/>
      <c r="C350" s="55" t="n"/>
      <c r="D350" s="50" t="n"/>
      <c r="E350" s="55" t="n"/>
      <c r="F350" s="50" t="n"/>
      <c r="G350" s="55" t="n"/>
      <c r="H350" s="50" t="n"/>
      <c r="I350" s="55" t="n"/>
      <c r="J350" s="50" t="n"/>
    </row>
    <row r="351" ht="21.75" customHeight="1">
      <c r="A351" s="49" t="n"/>
      <c r="B351" s="56" t="n"/>
      <c r="C351" s="67">
        <f>Paramètres!$C$5</f>
        <v/>
      </c>
      <c r="D351" s="101" t="n"/>
      <c r="E351" s="101" t="n"/>
      <c r="F351" s="101" t="n"/>
      <c r="G351" s="101" t="n"/>
      <c r="H351" s="56" t="n"/>
      <c r="I351" s="55">
        <f>Paramètres!$D$5</f>
        <v/>
      </c>
      <c r="J351" s="50" t="n"/>
      <c r="L351" s="29" t="inlineStr">
        <is>
          <t>Calcul (ne pas modifier) – ligne registre :</t>
        </is>
      </c>
    </row>
    <row r="352" ht="21.75" customHeight="1">
      <c r="A352" s="60" t="n"/>
      <c r="B352" s="61" t="n"/>
      <c r="C352" s="60" t="n"/>
      <c r="H352" s="61" t="n"/>
      <c r="I352" s="55">
        <f>"Date: "&amp;Paramètres!$E$5</f>
        <v/>
      </c>
      <c r="J352" s="50" t="n"/>
      <c r="L352" s="30">
        <f>IFERROR(MATCH($H$358,Registre!$B$2:$B$1999,0),0)</f>
        <v/>
      </c>
    </row>
    <row r="353" ht="21.75" customHeight="1">
      <c r="A353" s="57" t="n"/>
      <c r="B353" s="58" t="n"/>
      <c r="C353" s="57" t="n"/>
      <c r="D353" s="102" t="n"/>
      <c r="E353" s="102" t="n"/>
      <c r="F353" s="102" t="n"/>
      <c r="G353" s="102" t="n"/>
      <c r="H353" s="58" t="n"/>
      <c r="I353" s="55" t="inlineStr">
        <is>
          <t>Page 1/1</t>
        </is>
      </c>
      <c r="J353" s="50" t="n"/>
    </row>
    <row r="354" ht="27.95" customHeight="1">
      <c r="A354" s="67" t="inlineStr">
        <is>
          <t>Procès-Verbal de transport et bardage Pipe</t>
        </is>
      </c>
      <c r="B354" s="52" t="n"/>
      <c r="C354" s="52" t="n"/>
      <c r="D354" s="52" t="n"/>
      <c r="E354" s="52" t="n"/>
      <c r="F354" s="52" t="n"/>
      <c r="G354" s="52" t="n"/>
      <c r="H354" s="52" t="n"/>
      <c r="I354" s="52" t="n"/>
      <c r="J354" s="50" t="n"/>
      <c r="L354" s="32">
        <f>IF($H$358="","",IF($L$352=0,"⚠ RFI absent du Registre",IF(INDEX(Registre!$A$2:$A$1999,IF($L$352=0,-1,$L$352))&lt;&gt;"Transport et bardage","⚠ Ce RFI est de type : "&amp;INDEX(Registre!$A$2:$A$1999,IF($L$352=0,-1,$L$352)),"")))</f>
        <v/>
      </c>
    </row>
    <row r="355" ht="27" customHeight="1">
      <c r="A355" s="90" t="inlineStr">
        <is>
          <t>Ouvrages</t>
        </is>
      </c>
      <c r="B355" s="50" t="n"/>
      <c r="C355" s="80">
        <f>IFERROR(INDEX(Registre!$E$2:$E$1999,IF($L$352=0,-1,$L$352))&amp;"","")</f>
        <v/>
      </c>
      <c r="D355" s="52" t="n"/>
      <c r="E355" s="52" t="n"/>
      <c r="F355" s="52" t="n"/>
      <c r="G355" s="52" t="n"/>
      <c r="H355" s="52" t="n"/>
      <c r="I355" s="52" t="n"/>
      <c r="J355" s="50" t="n"/>
    </row>
    <row r="356" ht="27" customHeight="1">
      <c r="A356" s="90" t="inlineStr">
        <is>
          <t>Plan nº</t>
        </is>
      </c>
      <c r="B356" s="50" t="n"/>
      <c r="C356" s="90">
        <f>IFERROR(INDEX(Registre!$F$2:$F$1999,IF($L$352=0,-1,$L$352))&amp;"","")</f>
        <v/>
      </c>
      <c r="D356" s="52" t="n"/>
      <c r="E356" s="52" t="n"/>
      <c r="F356" s="52" t="n"/>
      <c r="G356" s="52" t="n"/>
      <c r="H356" s="52" t="n"/>
      <c r="I356" s="52" t="n"/>
      <c r="J356" s="50" t="n"/>
      <c r="L356" s="31" t="inlineStr">
        <is>
          <t>◀ Choisissez le RFI dans la case « RFI nº » (liste déroulante)</t>
        </is>
      </c>
    </row>
    <row r="357" ht="27" customHeight="1">
      <c r="A357" s="90" t="inlineStr">
        <is>
          <t>Désignation</t>
        </is>
      </c>
      <c r="B357" s="50" t="n"/>
      <c r="C357" s="90">
        <f>IFERROR(INDEX(Registre!$G$2:$G$1999,IF($L$352=0,-1,$L$352))&amp;"","")</f>
        <v/>
      </c>
      <c r="D357" s="52" t="n"/>
      <c r="E357" s="52" t="n"/>
      <c r="F357" s="52" t="n"/>
      <c r="G357" s="52" t="n"/>
      <c r="H357" s="52" t="n"/>
      <c r="I357" s="52" t="n"/>
      <c r="J357" s="50" t="n"/>
    </row>
    <row r="358" ht="27" customHeight="1">
      <c r="A358" s="90" t="inlineStr">
        <is>
          <t>Rapport nº</t>
        </is>
      </c>
      <c r="B358" s="50" t="n"/>
      <c r="C358" s="90">
        <f>IFERROR(IF(INDEX(Registre!$C$2:$C$1999,IF($L$352=0,-1,$L$352))&amp;""&lt;&gt;"",INDEX(Registre!$C$2:$C$1999,IF($L$352=0,-1,$L$352))&amp;"",TEXT(COUNTIF(Registre!$A$2:INDEX(Registre!$A$2:$A$1999,IF($L$352=0,-1,$L$352)),INDEX(Registre!$A$2:$A$1999,IF($L$352=0,-1,$L$352))),"000")),"")</f>
        <v/>
      </c>
      <c r="D358" s="50" t="n"/>
      <c r="E358" s="91" t="inlineStr">
        <is>
          <t>DI/ (RFI) nº</t>
        </is>
      </c>
      <c r="F358" s="52" t="n"/>
      <c r="G358" s="50" t="n"/>
      <c r="H358" s="82">
        <f>IFERROR(INDEX('Impression groupée'!$B$4:$B$103,MATCH("Transport et bardage|11",'Impression groupée'!$E$4:$E$103,0)),"")</f>
        <v/>
      </c>
      <c r="I358" s="52" t="n"/>
      <c r="J358" s="50" t="n"/>
    </row>
    <row r="359" ht="27" customHeight="1">
      <c r="A359" s="80">
        <f>"Tronçon n° : "&amp;IFERROR(INDEX(Registre!$H$2:$H$1999,IF($L$352=0,-1,$L$352))&amp;"","")&amp;"   du "&amp;IF(IFERROR(INDEX(Registre!$I$2:$I$1999,IF($L$352=0,-1,$L$352))&amp;"","")&lt;&gt;"","Joint N° "&amp;IFERROR(INDEX(Registre!$I$2:$I$1999,IF($L$352=0,-1,$L$352))&amp;"","")&amp;"  ","")&amp;"PK "&amp;IFERROR(INDEX(Registre!$K$2:$K$1999,IF($L$352=0,-1,$L$352))&amp;"","")&amp;IF(OR(IFERROR(INDEX(Registre!$L$2:$L$1999,IF($L$352=0,-1,$L$352))&amp;"","")&lt;&gt;"",IFERROR(INDEX(Registre!$J$2:$J$1999,IF($L$352=0,-1,$L$352))&amp;"","")&lt;&gt;""),"   au "&amp;IF(IFERROR(INDEX(Registre!$J$2:$J$1999,IF($L$352=0,-1,$L$352))&amp;"","")&lt;&gt;"","Joint N° "&amp;IFERROR(INDEX(Registre!$J$2:$J$1999,IF($L$352=0,-1,$L$352))&amp;"","")&amp;"  ","")&amp;IF(IFERROR(INDEX(Registre!$L$2:$L$1999,IF($L$352=0,-1,$L$352))&amp;"","")&lt;&gt;"","PK "&amp;IFERROR(INDEX(Registre!$L$2:$L$1999,IF($L$352=0,-1,$L$352))&amp;"",""),""),"")</f>
        <v/>
      </c>
      <c r="B359" s="52" t="n"/>
      <c r="C359" s="52" t="n"/>
      <c r="D359" s="52" t="n"/>
      <c r="E359" s="52" t="n"/>
      <c r="F359" s="52" t="n"/>
      <c r="G359" s="52" t="n"/>
      <c r="H359" s="50" t="n"/>
      <c r="I359" s="90">
        <f>IF(IFERROR(INDEX(Registre!$M$2:$M$1999,IF($L$352=0,-1,$L$352))&amp;"","")="","Long :","Long : "&amp;IFERROR(INDEX(Registre!$M$2:$M$1999,IF($L$352=0,-1,$L$352))&amp;"","")&amp;" ml")</f>
        <v/>
      </c>
      <c r="J359" s="50" t="n"/>
    </row>
    <row r="360" ht="27" customHeight="1">
      <c r="A360" s="92" t="inlineStr">
        <is>
          <t>Inspection</t>
        </is>
      </c>
      <c r="B360" s="52" t="n"/>
      <c r="C360" s="52" t="n"/>
      <c r="D360" s="52" t="n"/>
      <c r="E360" s="52" t="n"/>
      <c r="F360" s="52" t="n"/>
      <c r="G360" s="52" t="n"/>
      <c r="H360" s="50" t="n"/>
      <c r="I360" s="80" t="inlineStr">
        <is>
          <t>jugement</t>
        </is>
      </c>
      <c r="J360" s="50" t="n"/>
    </row>
    <row r="361" ht="25.5" customHeight="1">
      <c r="A361" s="67" t="inlineStr">
        <is>
          <t>N°</t>
        </is>
      </c>
      <c r="B361" s="67" t="inlineStr">
        <is>
          <t>N° pipe</t>
        </is>
      </c>
      <c r="C361" s="67" t="inlineStr">
        <is>
          <t>N° de coulée</t>
        </is>
      </c>
      <c r="D361" s="67" t="inlineStr">
        <is>
          <t>Diamètre</t>
        </is>
      </c>
      <c r="E361" s="67" t="inlineStr">
        <is>
          <t>EP mm</t>
        </is>
      </c>
      <c r="F361" s="67" t="inlineStr">
        <is>
          <t>Long (ml)</t>
        </is>
      </c>
      <c r="G361" s="67" t="inlineStr">
        <is>
          <t>Contrôle visuel</t>
        </is>
      </c>
      <c r="H361" s="50" t="n"/>
      <c r="I361" s="66" t="n"/>
      <c r="J361" s="50" t="n"/>
    </row>
    <row r="362" ht="16.5" customHeight="1">
      <c r="A362" s="62">
        <f>IF(IFERROR(INDEX('Tubes Bardage'!$B$2:$B$501,MATCH($H$358&amp;"|1",'Tubes Bardage'!$I$2:$I$501,0))&amp;"","")="","",TEXT(1,"00"))</f>
        <v/>
      </c>
      <c r="B362" s="62">
        <f>IFERROR(INDEX('Tubes Bardage'!$B$2:$B$501,MATCH($H$358&amp;"|1",'Tubes Bardage'!$I$2:$I$501,0))&amp;"","")</f>
        <v/>
      </c>
      <c r="C362" s="62">
        <f>IFERROR(INDEX('Tubes Bardage'!$C$2:$C$501,MATCH($H$358&amp;"|1",'Tubes Bardage'!$I$2:$I$501,0))&amp;"","")</f>
        <v/>
      </c>
      <c r="D362" s="62">
        <f>IFERROR(INDEX('Tubes Bardage'!$D$2:$D$501,MATCH($H$358&amp;"|1",'Tubes Bardage'!$I$2:$I$501,0))&amp;"","")</f>
        <v/>
      </c>
      <c r="E362" s="62">
        <f>IFERROR(INDEX('Tubes Bardage'!$E$2:$E$501,MATCH($H$358&amp;"|1",'Tubes Bardage'!$I$2:$I$501,0))&amp;"","")</f>
        <v/>
      </c>
      <c r="F362" s="62">
        <f>IFERROR(INDEX('Tubes Bardage'!$F$2:$F$501,MATCH($H$358&amp;"|1",'Tubes Bardage'!$I$2:$I$501,0))&amp;"","")</f>
        <v/>
      </c>
      <c r="G362" s="62">
        <f>IFERROR(INDEX('Tubes Bardage'!$G$2:$G$501,MATCH($H$358&amp;"|1",'Tubes Bardage'!$I$2:$I$501,0))&amp;"","")</f>
        <v/>
      </c>
      <c r="H362" s="50" t="n"/>
      <c r="I362" s="93">
        <f>IF(IFERROR(INDEX('Tubes Bardage'!$H$2:$H$501,MATCH($H$358&amp;"|1",'Tubes Bardage'!$I$2:$I$501,0))&amp;"","")="C","☒","☐")&amp;" C"&amp;"      "&amp;IF(IFERROR(INDEX('Tubes Bardage'!$H$2:$H$501,MATCH($H$358&amp;"|1",'Tubes Bardage'!$I$2:$I$501,0))&amp;"","")="NC","☒","☐")&amp;" NC"</f>
        <v/>
      </c>
      <c r="J362" s="50" t="n"/>
    </row>
    <row r="363" ht="16.5" customHeight="1">
      <c r="A363" s="62">
        <f>IF(IFERROR(INDEX('Tubes Bardage'!$B$2:$B$501,MATCH($H$358&amp;"|2",'Tubes Bardage'!$I$2:$I$501,0))&amp;"","")="","",TEXT(2,"00"))</f>
        <v/>
      </c>
      <c r="B363" s="62">
        <f>IFERROR(INDEX('Tubes Bardage'!$B$2:$B$501,MATCH($H$358&amp;"|2",'Tubes Bardage'!$I$2:$I$501,0))&amp;"","")</f>
        <v/>
      </c>
      <c r="C363" s="62">
        <f>IFERROR(INDEX('Tubes Bardage'!$C$2:$C$501,MATCH($H$358&amp;"|2",'Tubes Bardage'!$I$2:$I$501,0))&amp;"","")</f>
        <v/>
      </c>
      <c r="D363" s="62">
        <f>IFERROR(INDEX('Tubes Bardage'!$D$2:$D$501,MATCH($H$358&amp;"|2",'Tubes Bardage'!$I$2:$I$501,0))&amp;"","")</f>
        <v/>
      </c>
      <c r="E363" s="62">
        <f>IFERROR(INDEX('Tubes Bardage'!$E$2:$E$501,MATCH($H$358&amp;"|2",'Tubes Bardage'!$I$2:$I$501,0))&amp;"","")</f>
        <v/>
      </c>
      <c r="F363" s="62">
        <f>IFERROR(INDEX('Tubes Bardage'!$F$2:$F$501,MATCH($H$358&amp;"|2",'Tubes Bardage'!$I$2:$I$501,0))&amp;"","")</f>
        <v/>
      </c>
      <c r="G363" s="62">
        <f>IFERROR(INDEX('Tubes Bardage'!$G$2:$G$501,MATCH($H$358&amp;"|2",'Tubes Bardage'!$I$2:$I$501,0))&amp;"","")</f>
        <v/>
      </c>
      <c r="H363" s="50" t="n"/>
      <c r="I363" s="93">
        <f>IF(IFERROR(INDEX('Tubes Bardage'!$H$2:$H$501,MATCH($H$358&amp;"|2",'Tubes Bardage'!$I$2:$I$501,0))&amp;"","")="C","☒","☐")&amp;" C"&amp;"      "&amp;IF(IFERROR(INDEX('Tubes Bardage'!$H$2:$H$501,MATCH($H$358&amp;"|2",'Tubes Bardage'!$I$2:$I$501,0))&amp;"","")="NC","☒","☐")&amp;" NC"</f>
        <v/>
      </c>
      <c r="J363" s="50" t="n"/>
    </row>
    <row r="364" ht="16.5" customHeight="1">
      <c r="A364" s="62">
        <f>IF(IFERROR(INDEX('Tubes Bardage'!$B$2:$B$501,MATCH($H$358&amp;"|3",'Tubes Bardage'!$I$2:$I$501,0))&amp;"","")="","",TEXT(3,"00"))</f>
        <v/>
      </c>
      <c r="B364" s="62">
        <f>IFERROR(INDEX('Tubes Bardage'!$B$2:$B$501,MATCH($H$358&amp;"|3",'Tubes Bardage'!$I$2:$I$501,0))&amp;"","")</f>
        <v/>
      </c>
      <c r="C364" s="62">
        <f>IFERROR(INDEX('Tubes Bardage'!$C$2:$C$501,MATCH($H$358&amp;"|3",'Tubes Bardage'!$I$2:$I$501,0))&amp;"","")</f>
        <v/>
      </c>
      <c r="D364" s="62">
        <f>IFERROR(INDEX('Tubes Bardage'!$D$2:$D$501,MATCH($H$358&amp;"|3",'Tubes Bardage'!$I$2:$I$501,0))&amp;"","")</f>
        <v/>
      </c>
      <c r="E364" s="62">
        <f>IFERROR(INDEX('Tubes Bardage'!$E$2:$E$501,MATCH($H$358&amp;"|3",'Tubes Bardage'!$I$2:$I$501,0))&amp;"","")</f>
        <v/>
      </c>
      <c r="F364" s="62">
        <f>IFERROR(INDEX('Tubes Bardage'!$F$2:$F$501,MATCH($H$358&amp;"|3",'Tubes Bardage'!$I$2:$I$501,0))&amp;"","")</f>
        <v/>
      </c>
      <c r="G364" s="62">
        <f>IFERROR(INDEX('Tubes Bardage'!$G$2:$G$501,MATCH($H$358&amp;"|3",'Tubes Bardage'!$I$2:$I$501,0))&amp;"","")</f>
        <v/>
      </c>
      <c r="H364" s="50" t="n"/>
      <c r="I364" s="93">
        <f>IF(IFERROR(INDEX('Tubes Bardage'!$H$2:$H$501,MATCH($H$358&amp;"|3",'Tubes Bardage'!$I$2:$I$501,0))&amp;"","")="C","☒","☐")&amp;" C"&amp;"      "&amp;IF(IFERROR(INDEX('Tubes Bardage'!$H$2:$H$501,MATCH($H$358&amp;"|3",'Tubes Bardage'!$I$2:$I$501,0))&amp;"","")="NC","☒","☐")&amp;" NC"</f>
        <v/>
      </c>
      <c r="J364" s="50" t="n"/>
    </row>
    <row r="365" ht="16.5" customHeight="1">
      <c r="A365" s="62">
        <f>IF(IFERROR(INDEX('Tubes Bardage'!$B$2:$B$501,MATCH($H$358&amp;"|4",'Tubes Bardage'!$I$2:$I$501,0))&amp;"","")="","",TEXT(4,"00"))</f>
        <v/>
      </c>
      <c r="B365" s="62">
        <f>IFERROR(INDEX('Tubes Bardage'!$B$2:$B$501,MATCH($H$358&amp;"|4",'Tubes Bardage'!$I$2:$I$501,0))&amp;"","")</f>
        <v/>
      </c>
      <c r="C365" s="62">
        <f>IFERROR(INDEX('Tubes Bardage'!$C$2:$C$501,MATCH($H$358&amp;"|4",'Tubes Bardage'!$I$2:$I$501,0))&amp;"","")</f>
        <v/>
      </c>
      <c r="D365" s="62">
        <f>IFERROR(INDEX('Tubes Bardage'!$D$2:$D$501,MATCH($H$358&amp;"|4",'Tubes Bardage'!$I$2:$I$501,0))&amp;"","")</f>
        <v/>
      </c>
      <c r="E365" s="62">
        <f>IFERROR(INDEX('Tubes Bardage'!$E$2:$E$501,MATCH($H$358&amp;"|4",'Tubes Bardage'!$I$2:$I$501,0))&amp;"","")</f>
        <v/>
      </c>
      <c r="F365" s="62">
        <f>IFERROR(INDEX('Tubes Bardage'!$F$2:$F$501,MATCH($H$358&amp;"|4",'Tubes Bardage'!$I$2:$I$501,0))&amp;"","")</f>
        <v/>
      </c>
      <c r="G365" s="62">
        <f>IFERROR(INDEX('Tubes Bardage'!$G$2:$G$501,MATCH($H$358&amp;"|4",'Tubes Bardage'!$I$2:$I$501,0))&amp;"","")</f>
        <v/>
      </c>
      <c r="H365" s="50" t="n"/>
      <c r="I365" s="93">
        <f>IF(IFERROR(INDEX('Tubes Bardage'!$H$2:$H$501,MATCH($H$358&amp;"|4",'Tubes Bardage'!$I$2:$I$501,0))&amp;"","")="C","☒","☐")&amp;" C"&amp;"      "&amp;IF(IFERROR(INDEX('Tubes Bardage'!$H$2:$H$501,MATCH($H$358&amp;"|4",'Tubes Bardage'!$I$2:$I$501,0))&amp;"","")="NC","☒","☐")&amp;" NC"</f>
        <v/>
      </c>
      <c r="J365" s="50" t="n"/>
    </row>
    <row r="366" ht="16.5" customHeight="1">
      <c r="A366" s="62">
        <f>IF(IFERROR(INDEX('Tubes Bardage'!$B$2:$B$501,MATCH($H$358&amp;"|5",'Tubes Bardage'!$I$2:$I$501,0))&amp;"","")="","",TEXT(5,"00"))</f>
        <v/>
      </c>
      <c r="B366" s="62">
        <f>IFERROR(INDEX('Tubes Bardage'!$B$2:$B$501,MATCH($H$358&amp;"|5",'Tubes Bardage'!$I$2:$I$501,0))&amp;"","")</f>
        <v/>
      </c>
      <c r="C366" s="62">
        <f>IFERROR(INDEX('Tubes Bardage'!$C$2:$C$501,MATCH($H$358&amp;"|5",'Tubes Bardage'!$I$2:$I$501,0))&amp;"","")</f>
        <v/>
      </c>
      <c r="D366" s="62">
        <f>IFERROR(INDEX('Tubes Bardage'!$D$2:$D$501,MATCH($H$358&amp;"|5",'Tubes Bardage'!$I$2:$I$501,0))&amp;"","")</f>
        <v/>
      </c>
      <c r="E366" s="62">
        <f>IFERROR(INDEX('Tubes Bardage'!$E$2:$E$501,MATCH($H$358&amp;"|5",'Tubes Bardage'!$I$2:$I$501,0))&amp;"","")</f>
        <v/>
      </c>
      <c r="F366" s="62">
        <f>IFERROR(INDEX('Tubes Bardage'!$F$2:$F$501,MATCH($H$358&amp;"|5",'Tubes Bardage'!$I$2:$I$501,0))&amp;"","")</f>
        <v/>
      </c>
      <c r="G366" s="62">
        <f>IFERROR(INDEX('Tubes Bardage'!$G$2:$G$501,MATCH($H$358&amp;"|5",'Tubes Bardage'!$I$2:$I$501,0))&amp;"","")</f>
        <v/>
      </c>
      <c r="H366" s="50" t="n"/>
      <c r="I366" s="93">
        <f>IF(IFERROR(INDEX('Tubes Bardage'!$H$2:$H$501,MATCH($H$358&amp;"|5",'Tubes Bardage'!$I$2:$I$501,0))&amp;"","")="C","☒","☐")&amp;" C"&amp;"      "&amp;IF(IFERROR(INDEX('Tubes Bardage'!$H$2:$H$501,MATCH($H$358&amp;"|5",'Tubes Bardage'!$I$2:$I$501,0))&amp;"","")="NC","☒","☐")&amp;" NC"</f>
        <v/>
      </c>
      <c r="J366" s="50" t="n"/>
    </row>
    <row r="367" ht="16.5" customHeight="1">
      <c r="A367" s="62">
        <f>IF(IFERROR(INDEX('Tubes Bardage'!$B$2:$B$501,MATCH($H$358&amp;"|6",'Tubes Bardage'!$I$2:$I$501,0))&amp;"","")="","",TEXT(6,"00"))</f>
        <v/>
      </c>
      <c r="B367" s="62">
        <f>IFERROR(INDEX('Tubes Bardage'!$B$2:$B$501,MATCH($H$358&amp;"|6",'Tubes Bardage'!$I$2:$I$501,0))&amp;"","")</f>
        <v/>
      </c>
      <c r="C367" s="62">
        <f>IFERROR(INDEX('Tubes Bardage'!$C$2:$C$501,MATCH($H$358&amp;"|6",'Tubes Bardage'!$I$2:$I$501,0))&amp;"","")</f>
        <v/>
      </c>
      <c r="D367" s="62">
        <f>IFERROR(INDEX('Tubes Bardage'!$D$2:$D$501,MATCH($H$358&amp;"|6",'Tubes Bardage'!$I$2:$I$501,0))&amp;"","")</f>
        <v/>
      </c>
      <c r="E367" s="62">
        <f>IFERROR(INDEX('Tubes Bardage'!$E$2:$E$501,MATCH($H$358&amp;"|6",'Tubes Bardage'!$I$2:$I$501,0))&amp;"","")</f>
        <v/>
      </c>
      <c r="F367" s="62">
        <f>IFERROR(INDEX('Tubes Bardage'!$F$2:$F$501,MATCH($H$358&amp;"|6",'Tubes Bardage'!$I$2:$I$501,0))&amp;"","")</f>
        <v/>
      </c>
      <c r="G367" s="62">
        <f>IFERROR(INDEX('Tubes Bardage'!$G$2:$G$501,MATCH($H$358&amp;"|6",'Tubes Bardage'!$I$2:$I$501,0))&amp;"","")</f>
        <v/>
      </c>
      <c r="H367" s="50" t="n"/>
      <c r="I367" s="93">
        <f>IF(IFERROR(INDEX('Tubes Bardage'!$H$2:$H$501,MATCH($H$358&amp;"|6",'Tubes Bardage'!$I$2:$I$501,0))&amp;"","")="C","☒","☐")&amp;" C"&amp;"      "&amp;IF(IFERROR(INDEX('Tubes Bardage'!$H$2:$H$501,MATCH($H$358&amp;"|6",'Tubes Bardage'!$I$2:$I$501,0))&amp;"","")="NC","☒","☐")&amp;" NC"</f>
        <v/>
      </c>
      <c r="J367" s="50" t="n"/>
    </row>
    <row r="368" ht="16.5" customHeight="1">
      <c r="A368" s="62">
        <f>IF(IFERROR(INDEX('Tubes Bardage'!$B$2:$B$501,MATCH($H$358&amp;"|7",'Tubes Bardage'!$I$2:$I$501,0))&amp;"","")="","",TEXT(7,"00"))</f>
        <v/>
      </c>
      <c r="B368" s="62">
        <f>IFERROR(INDEX('Tubes Bardage'!$B$2:$B$501,MATCH($H$358&amp;"|7",'Tubes Bardage'!$I$2:$I$501,0))&amp;"","")</f>
        <v/>
      </c>
      <c r="C368" s="62">
        <f>IFERROR(INDEX('Tubes Bardage'!$C$2:$C$501,MATCH($H$358&amp;"|7",'Tubes Bardage'!$I$2:$I$501,0))&amp;"","")</f>
        <v/>
      </c>
      <c r="D368" s="62">
        <f>IFERROR(INDEX('Tubes Bardage'!$D$2:$D$501,MATCH($H$358&amp;"|7",'Tubes Bardage'!$I$2:$I$501,0))&amp;"","")</f>
        <v/>
      </c>
      <c r="E368" s="62">
        <f>IFERROR(INDEX('Tubes Bardage'!$E$2:$E$501,MATCH($H$358&amp;"|7",'Tubes Bardage'!$I$2:$I$501,0))&amp;"","")</f>
        <v/>
      </c>
      <c r="F368" s="62">
        <f>IFERROR(INDEX('Tubes Bardage'!$F$2:$F$501,MATCH($H$358&amp;"|7",'Tubes Bardage'!$I$2:$I$501,0))&amp;"","")</f>
        <v/>
      </c>
      <c r="G368" s="62">
        <f>IFERROR(INDEX('Tubes Bardage'!$G$2:$G$501,MATCH($H$358&amp;"|7",'Tubes Bardage'!$I$2:$I$501,0))&amp;"","")</f>
        <v/>
      </c>
      <c r="H368" s="50" t="n"/>
      <c r="I368" s="93">
        <f>IF(IFERROR(INDEX('Tubes Bardage'!$H$2:$H$501,MATCH($H$358&amp;"|7",'Tubes Bardage'!$I$2:$I$501,0))&amp;"","")="C","☒","☐")&amp;" C"&amp;"      "&amp;IF(IFERROR(INDEX('Tubes Bardage'!$H$2:$H$501,MATCH($H$358&amp;"|7",'Tubes Bardage'!$I$2:$I$501,0))&amp;"","")="NC","☒","☐")&amp;" NC"</f>
        <v/>
      </c>
      <c r="J368" s="50" t="n"/>
    </row>
    <row r="369" ht="16.5" customHeight="1">
      <c r="A369" s="62">
        <f>IF(IFERROR(INDEX('Tubes Bardage'!$B$2:$B$501,MATCH($H$358&amp;"|8",'Tubes Bardage'!$I$2:$I$501,0))&amp;"","")="","",TEXT(8,"00"))</f>
        <v/>
      </c>
      <c r="B369" s="62">
        <f>IFERROR(INDEX('Tubes Bardage'!$B$2:$B$501,MATCH($H$358&amp;"|8",'Tubes Bardage'!$I$2:$I$501,0))&amp;"","")</f>
        <v/>
      </c>
      <c r="C369" s="62">
        <f>IFERROR(INDEX('Tubes Bardage'!$C$2:$C$501,MATCH($H$358&amp;"|8",'Tubes Bardage'!$I$2:$I$501,0))&amp;"","")</f>
        <v/>
      </c>
      <c r="D369" s="62">
        <f>IFERROR(INDEX('Tubes Bardage'!$D$2:$D$501,MATCH($H$358&amp;"|8",'Tubes Bardage'!$I$2:$I$501,0))&amp;"","")</f>
        <v/>
      </c>
      <c r="E369" s="62">
        <f>IFERROR(INDEX('Tubes Bardage'!$E$2:$E$501,MATCH($H$358&amp;"|8",'Tubes Bardage'!$I$2:$I$501,0))&amp;"","")</f>
        <v/>
      </c>
      <c r="F369" s="62">
        <f>IFERROR(INDEX('Tubes Bardage'!$F$2:$F$501,MATCH($H$358&amp;"|8",'Tubes Bardage'!$I$2:$I$501,0))&amp;"","")</f>
        <v/>
      </c>
      <c r="G369" s="62">
        <f>IFERROR(INDEX('Tubes Bardage'!$G$2:$G$501,MATCH($H$358&amp;"|8",'Tubes Bardage'!$I$2:$I$501,0))&amp;"","")</f>
        <v/>
      </c>
      <c r="H369" s="50" t="n"/>
      <c r="I369" s="93">
        <f>IF(IFERROR(INDEX('Tubes Bardage'!$H$2:$H$501,MATCH($H$358&amp;"|8",'Tubes Bardage'!$I$2:$I$501,0))&amp;"","")="C","☒","☐")&amp;" C"&amp;"      "&amp;IF(IFERROR(INDEX('Tubes Bardage'!$H$2:$H$501,MATCH($H$358&amp;"|8",'Tubes Bardage'!$I$2:$I$501,0))&amp;"","")="NC","☒","☐")&amp;" NC"</f>
        <v/>
      </c>
      <c r="J369" s="50" t="n"/>
    </row>
    <row r="370" ht="16.5" customHeight="1">
      <c r="A370" s="62">
        <f>IF(IFERROR(INDEX('Tubes Bardage'!$B$2:$B$501,MATCH($H$358&amp;"|9",'Tubes Bardage'!$I$2:$I$501,0))&amp;"","")="","",TEXT(9,"00"))</f>
        <v/>
      </c>
      <c r="B370" s="62">
        <f>IFERROR(INDEX('Tubes Bardage'!$B$2:$B$501,MATCH($H$358&amp;"|9",'Tubes Bardage'!$I$2:$I$501,0))&amp;"","")</f>
        <v/>
      </c>
      <c r="C370" s="62">
        <f>IFERROR(INDEX('Tubes Bardage'!$C$2:$C$501,MATCH($H$358&amp;"|9",'Tubes Bardage'!$I$2:$I$501,0))&amp;"","")</f>
        <v/>
      </c>
      <c r="D370" s="62">
        <f>IFERROR(INDEX('Tubes Bardage'!$D$2:$D$501,MATCH($H$358&amp;"|9",'Tubes Bardage'!$I$2:$I$501,0))&amp;"","")</f>
        <v/>
      </c>
      <c r="E370" s="62">
        <f>IFERROR(INDEX('Tubes Bardage'!$E$2:$E$501,MATCH($H$358&amp;"|9",'Tubes Bardage'!$I$2:$I$501,0))&amp;"","")</f>
        <v/>
      </c>
      <c r="F370" s="62">
        <f>IFERROR(INDEX('Tubes Bardage'!$F$2:$F$501,MATCH($H$358&amp;"|9",'Tubes Bardage'!$I$2:$I$501,0))&amp;"","")</f>
        <v/>
      </c>
      <c r="G370" s="62">
        <f>IFERROR(INDEX('Tubes Bardage'!$G$2:$G$501,MATCH($H$358&amp;"|9",'Tubes Bardage'!$I$2:$I$501,0))&amp;"","")</f>
        <v/>
      </c>
      <c r="H370" s="50" t="n"/>
      <c r="I370" s="93">
        <f>IF(IFERROR(INDEX('Tubes Bardage'!$H$2:$H$501,MATCH($H$358&amp;"|9",'Tubes Bardage'!$I$2:$I$501,0))&amp;"","")="C","☒","☐")&amp;" C"&amp;"      "&amp;IF(IFERROR(INDEX('Tubes Bardage'!$H$2:$H$501,MATCH($H$358&amp;"|9",'Tubes Bardage'!$I$2:$I$501,0))&amp;"","")="NC","☒","☐")&amp;" NC"</f>
        <v/>
      </c>
      <c r="J370" s="50" t="n"/>
    </row>
    <row r="371" ht="16.5" customHeight="1">
      <c r="A371" s="62">
        <f>IF(IFERROR(INDEX('Tubes Bardage'!$B$2:$B$501,MATCH($H$358&amp;"|10",'Tubes Bardage'!$I$2:$I$501,0))&amp;"","")="","",TEXT(10,"00"))</f>
        <v/>
      </c>
      <c r="B371" s="62">
        <f>IFERROR(INDEX('Tubes Bardage'!$B$2:$B$501,MATCH($H$358&amp;"|10",'Tubes Bardage'!$I$2:$I$501,0))&amp;"","")</f>
        <v/>
      </c>
      <c r="C371" s="62">
        <f>IFERROR(INDEX('Tubes Bardage'!$C$2:$C$501,MATCH($H$358&amp;"|10",'Tubes Bardage'!$I$2:$I$501,0))&amp;"","")</f>
        <v/>
      </c>
      <c r="D371" s="62">
        <f>IFERROR(INDEX('Tubes Bardage'!$D$2:$D$501,MATCH($H$358&amp;"|10",'Tubes Bardage'!$I$2:$I$501,0))&amp;"","")</f>
        <v/>
      </c>
      <c r="E371" s="62">
        <f>IFERROR(INDEX('Tubes Bardage'!$E$2:$E$501,MATCH($H$358&amp;"|10",'Tubes Bardage'!$I$2:$I$501,0))&amp;"","")</f>
        <v/>
      </c>
      <c r="F371" s="62">
        <f>IFERROR(INDEX('Tubes Bardage'!$F$2:$F$501,MATCH($H$358&amp;"|10",'Tubes Bardage'!$I$2:$I$501,0))&amp;"","")</f>
        <v/>
      </c>
      <c r="G371" s="62">
        <f>IFERROR(INDEX('Tubes Bardage'!$G$2:$G$501,MATCH($H$358&amp;"|10",'Tubes Bardage'!$I$2:$I$501,0))&amp;"","")</f>
        <v/>
      </c>
      <c r="H371" s="50" t="n"/>
      <c r="I371" s="93">
        <f>IF(IFERROR(INDEX('Tubes Bardage'!$H$2:$H$501,MATCH($H$358&amp;"|10",'Tubes Bardage'!$I$2:$I$501,0))&amp;"","")="C","☒","☐")&amp;" C"&amp;"      "&amp;IF(IFERROR(INDEX('Tubes Bardage'!$H$2:$H$501,MATCH($H$358&amp;"|10",'Tubes Bardage'!$I$2:$I$501,0))&amp;"","")="NC","☒","☐")&amp;" NC"</f>
        <v/>
      </c>
      <c r="J371" s="50" t="n"/>
    </row>
    <row r="372" ht="16.5" customHeight="1">
      <c r="A372" s="62">
        <f>IF(IFERROR(INDEX('Tubes Bardage'!$B$2:$B$501,MATCH($H$358&amp;"|11",'Tubes Bardage'!$I$2:$I$501,0))&amp;"","")="","",TEXT(11,"00"))</f>
        <v/>
      </c>
      <c r="B372" s="62">
        <f>IFERROR(INDEX('Tubes Bardage'!$B$2:$B$501,MATCH($H$358&amp;"|11",'Tubes Bardage'!$I$2:$I$501,0))&amp;"","")</f>
        <v/>
      </c>
      <c r="C372" s="62">
        <f>IFERROR(INDEX('Tubes Bardage'!$C$2:$C$501,MATCH($H$358&amp;"|11",'Tubes Bardage'!$I$2:$I$501,0))&amp;"","")</f>
        <v/>
      </c>
      <c r="D372" s="62">
        <f>IFERROR(INDEX('Tubes Bardage'!$D$2:$D$501,MATCH($H$358&amp;"|11",'Tubes Bardage'!$I$2:$I$501,0))&amp;"","")</f>
        <v/>
      </c>
      <c r="E372" s="62">
        <f>IFERROR(INDEX('Tubes Bardage'!$E$2:$E$501,MATCH($H$358&amp;"|11",'Tubes Bardage'!$I$2:$I$501,0))&amp;"","")</f>
        <v/>
      </c>
      <c r="F372" s="62">
        <f>IFERROR(INDEX('Tubes Bardage'!$F$2:$F$501,MATCH($H$358&amp;"|11",'Tubes Bardage'!$I$2:$I$501,0))&amp;"","")</f>
        <v/>
      </c>
      <c r="G372" s="62">
        <f>IFERROR(INDEX('Tubes Bardage'!$G$2:$G$501,MATCH($H$358&amp;"|11",'Tubes Bardage'!$I$2:$I$501,0))&amp;"","")</f>
        <v/>
      </c>
      <c r="H372" s="50" t="n"/>
      <c r="I372" s="93">
        <f>IF(IFERROR(INDEX('Tubes Bardage'!$H$2:$H$501,MATCH($H$358&amp;"|11",'Tubes Bardage'!$I$2:$I$501,0))&amp;"","")="C","☒","☐")&amp;" C"&amp;"      "&amp;IF(IFERROR(INDEX('Tubes Bardage'!$H$2:$H$501,MATCH($H$358&amp;"|11",'Tubes Bardage'!$I$2:$I$501,0))&amp;"","")="NC","☒","☐")&amp;" NC"</f>
        <v/>
      </c>
      <c r="J372" s="50" t="n"/>
    </row>
    <row r="373" ht="16.5" customHeight="1">
      <c r="A373" s="62">
        <f>IF(IFERROR(INDEX('Tubes Bardage'!$B$2:$B$501,MATCH($H$358&amp;"|12",'Tubes Bardage'!$I$2:$I$501,0))&amp;"","")="","",TEXT(12,"00"))</f>
        <v/>
      </c>
      <c r="B373" s="62">
        <f>IFERROR(INDEX('Tubes Bardage'!$B$2:$B$501,MATCH($H$358&amp;"|12",'Tubes Bardage'!$I$2:$I$501,0))&amp;"","")</f>
        <v/>
      </c>
      <c r="C373" s="62">
        <f>IFERROR(INDEX('Tubes Bardage'!$C$2:$C$501,MATCH($H$358&amp;"|12",'Tubes Bardage'!$I$2:$I$501,0))&amp;"","")</f>
        <v/>
      </c>
      <c r="D373" s="62">
        <f>IFERROR(INDEX('Tubes Bardage'!$D$2:$D$501,MATCH($H$358&amp;"|12",'Tubes Bardage'!$I$2:$I$501,0))&amp;"","")</f>
        <v/>
      </c>
      <c r="E373" s="62">
        <f>IFERROR(INDEX('Tubes Bardage'!$E$2:$E$501,MATCH($H$358&amp;"|12",'Tubes Bardage'!$I$2:$I$501,0))&amp;"","")</f>
        <v/>
      </c>
      <c r="F373" s="62">
        <f>IFERROR(INDEX('Tubes Bardage'!$F$2:$F$501,MATCH($H$358&amp;"|12",'Tubes Bardage'!$I$2:$I$501,0))&amp;"","")</f>
        <v/>
      </c>
      <c r="G373" s="62">
        <f>IFERROR(INDEX('Tubes Bardage'!$G$2:$G$501,MATCH($H$358&amp;"|12",'Tubes Bardage'!$I$2:$I$501,0))&amp;"","")</f>
        <v/>
      </c>
      <c r="H373" s="50" t="n"/>
      <c r="I373" s="93">
        <f>IF(IFERROR(INDEX('Tubes Bardage'!$H$2:$H$501,MATCH($H$358&amp;"|12",'Tubes Bardage'!$I$2:$I$501,0))&amp;"","")="C","☒","☐")&amp;" C"&amp;"      "&amp;IF(IFERROR(INDEX('Tubes Bardage'!$H$2:$H$501,MATCH($H$358&amp;"|12",'Tubes Bardage'!$I$2:$I$501,0))&amp;"","")="NC","☒","☐")&amp;" NC"</f>
        <v/>
      </c>
      <c r="J373" s="50" t="n"/>
    </row>
    <row r="374" ht="16.5" customHeight="1">
      <c r="A374" s="62">
        <f>IF(IFERROR(INDEX('Tubes Bardage'!$B$2:$B$501,MATCH($H$358&amp;"|13",'Tubes Bardage'!$I$2:$I$501,0))&amp;"","")="","",TEXT(13,"00"))</f>
        <v/>
      </c>
      <c r="B374" s="62">
        <f>IFERROR(INDEX('Tubes Bardage'!$B$2:$B$501,MATCH($H$358&amp;"|13",'Tubes Bardage'!$I$2:$I$501,0))&amp;"","")</f>
        <v/>
      </c>
      <c r="C374" s="62">
        <f>IFERROR(INDEX('Tubes Bardage'!$C$2:$C$501,MATCH($H$358&amp;"|13",'Tubes Bardage'!$I$2:$I$501,0))&amp;"","")</f>
        <v/>
      </c>
      <c r="D374" s="62">
        <f>IFERROR(INDEX('Tubes Bardage'!$D$2:$D$501,MATCH($H$358&amp;"|13",'Tubes Bardage'!$I$2:$I$501,0))&amp;"","")</f>
        <v/>
      </c>
      <c r="E374" s="62">
        <f>IFERROR(INDEX('Tubes Bardage'!$E$2:$E$501,MATCH($H$358&amp;"|13",'Tubes Bardage'!$I$2:$I$501,0))&amp;"","")</f>
        <v/>
      </c>
      <c r="F374" s="62">
        <f>IFERROR(INDEX('Tubes Bardage'!$F$2:$F$501,MATCH($H$358&amp;"|13",'Tubes Bardage'!$I$2:$I$501,0))&amp;"","")</f>
        <v/>
      </c>
      <c r="G374" s="62">
        <f>IFERROR(INDEX('Tubes Bardage'!$G$2:$G$501,MATCH($H$358&amp;"|13",'Tubes Bardage'!$I$2:$I$501,0))&amp;"","")</f>
        <v/>
      </c>
      <c r="H374" s="50" t="n"/>
      <c r="I374" s="93">
        <f>IF(IFERROR(INDEX('Tubes Bardage'!$H$2:$H$501,MATCH($H$358&amp;"|13",'Tubes Bardage'!$I$2:$I$501,0))&amp;"","")="C","☒","☐")&amp;" C"&amp;"      "&amp;IF(IFERROR(INDEX('Tubes Bardage'!$H$2:$H$501,MATCH($H$358&amp;"|13",'Tubes Bardage'!$I$2:$I$501,0))&amp;"","")="NC","☒","☐")&amp;" NC"</f>
        <v/>
      </c>
      <c r="J374" s="50" t="n"/>
    </row>
    <row r="375" ht="16.5" customHeight="1">
      <c r="A375" s="62">
        <f>IF(IFERROR(INDEX('Tubes Bardage'!$B$2:$B$501,MATCH($H$358&amp;"|14",'Tubes Bardage'!$I$2:$I$501,0))&amp;"","")="","",TEXT(14,"00"))</f>
        <v/>
      </c>
      <c r="B375" s="62">
        <f>IFERROR(INDEX('Tubes Bardage'!$B$2:$B$501,MATCH($H$358&amp;"|14",'Tubes Bardage'!$I$2:$I$501,0))&amp;"","")</f>
        <v/>
      </c>
      <c r="C375" s="62">
        <f>IFERROR(INDEX('Tubes Bardage'!$C$2:$C$501,MATCH($H$358&amp;"|14",'Tubes Bardage'!$I$2:$I$501,0))&amp;"","")</f>
        <v/>
      </c>
      <c r="D375" s="62">
        <f>IFERROR(INDEX('Tubes Bardage'!$D$2:$D$501,MATCH($H$358&amp;"|14",'Tubes Bardage'!$I$2:$I$501,0))&amp;"","")</f>
        <v/>
      </c>
      <c r="E375" s="62">
        <f>IFERROR(INDEX('Tubes Bardage'!$E$2:$E$501,MATCH($H$358&amp;"|14",'Tubes Bardage'!$I$2:$I$501,0))&amp;"","")</f>
        <v/>
      </c>
      <c r="F375" s="62">
        <f>IFERROR(INDEX('Tubes Bardage'!$F$2:$F$501,MATCH($H$358&amp;"|14",'Tubes Bardage'!$I$2:$I$501,0))&amp;"","")</f>
        <v/>
      </c>
      <c r="G375" s="62">
        <f>IFERROR(INDEX('Tubes Bardage'!$G$2:$G$501,MATCH($H$358&amp;"|14",'Tubes Bardage'!$I$2:$I$501,0))&amp;"","")</f>
        <v/>
      </c>
      <c r="H375" s="50" t="n"/>
      <c r="I375" s="93">
        <f>IF(IFERROR(INDEX('Tubes Bardage'!$H$2:$H$501,MATCH($H$358&amp;"|14",'Tubes Bardage'!$I$2:$I$501,0))&amp;"","")="C","☒","☐")&amp;" C"&amp;"      "&amp;IF(IFERROR(INDEX('Tubes Bardage'!$H$2:$H$501,MATCH($H$358&amp;"|14",'Tubes Bardage'!$I$2:$I$501,0))&amp;"","")="NC","☒","☐")&amp;" NC"</f>
        <v/>
      </c>
      <c r="J375" s="50" t="n"/>
    </row>
    <row r="376" ht="16.5" customHeight="1">
      <c r="A376" s="62">
        <f>IF(IFERROR(INDEX('Tubes Bardage'!$B$2:$B$501,MATCH($H$358&amp;"|15",'Tubes Bardage'!$I$2:$I$501,0))&amp;"","")="","",TEXT(15,"00"))</f>
        <v/>
      </c>
      <c r="B376" s="62">
        <f>IFERROR(INDEX('Tubes Bardage'!$B$2:$B$501,MATCH($H$358&amp;"|15",'Tubes Bardage'!$I$2:$I$501,0))&amp;"","")</f>
        <v/>
      </c>
      <c r="C376" s="62">
        <f>IFERROR(INDEX('Tubes Bardage'!$C$2:$C$501,MATCH($H$358&amp;"|15",'Tubes Bardage'!$I$2:$I$501,0))&amp;"","")</f>
        <v/>
      </c>
      <c r="D376" s="62">
        <f>IFERROR(INDEX('Tubes Bardage'!$D$2:$D$501,MATCH($H$358&amp;"|15",'Tubes Bardage'!$I$2:$I$501,0))&amp;"","")</f>
        <v/>
      </c>
      <c r="E376" s="62">
        <f>IFERROR(INDEX('Tubes Bardage'!$E$2:$E$501,MATCH($H$358&amp;"|15",'Tubes Bardage'!$I$2:$I$501,0))&amp;"","")</f>
        <v/>
      </c>
      <c r="F376" s="62">
        <f>IFERROR(INDEX('Tubes Bardage'!$F$2:$F$501,MATCH($H$358&amp;"|15",'Tubes Bardage'!$I$2:$I$501,0))&amp;"","")</f>
        <v/>
      </c>
      <c r="G376" s="62">
        <f>IFERROR(INDEX('Tubes Bardage'!$G$2:$G$501,MATCH($H$358&amp;"|15",'Tubes Bardage'!$I$2:$I$501,0))&amp;"","")</f>
        <v/>
      </c>
      <c r="H376" s="50" t="n"/>
      <c r="I376" s="93">
        <f>IF(IFERROR(INDEX('Tubes Bardage'!$H$2:$H$501,MATCH($H$358&amp;"|15",'Tubes Bardage'!$I$2:$I$501,0))&amp;"","")="C","☒","☐")&amp;" C"&amp;"      "&amp;IF(IFERROR(INDEX('Tubes Bardage'!$H$2:$H$501,MATCH($H$358&amp;"|15",'Tubes Bardage'!$I$2:$I$501,0))&amp;"","")="NC","☒","☐")&amp;" NC"</f>
        <v/>
      </c>
      <c r="J376" s="50" t="n"/>
    </row>
    <row r="377" ht="16.5" customHeight="1">
      <c r="A377" s="62">
        <f>IF(IFERROR(INDEX('Tubes Bardage'!$B$2:$B$501,MATCH($H$358&amp;"|16",'Tubes Bardage'!$I$2:$I$501,0))&amp;"","")="","",TEXT(16,"00"))</f>
        <v/>
      </c>
      <c r="B377" s="62">
        <f>IFERROR(INDEX('Tubes Bardage'!$B$2:$B$501,MATCH($H$358&amp;"|16",'Tubes Bardage'!$I$2:$I$501,0))&amp;"","")</f>
        <v/>
      </c>
      <c r="C377" s="62">
        <f>IFERROR(INDEX('Tubes Bardage'!$C$2:$C$501,MATCH($H$358&amp;"|16",'Tubes Bardage'!$I$2:$I$501,0))&amp;"","")</f>
        <v/>
      </c>
      <c r="D377" s="62">
        <f>IFERROR(INDEX('Tubes Bardage'!$D$2:$D$501,MATCH($H$358&amp;"|16",'Tubes Bardage'!$I$2:$I$501,0))&amp;"","")</f>
        <v/>
      </c>
      <c r="E377" s="62">
        <f>IFERROR(INDEX('Tubes Bardage'!$E$2:$E$501,MATCH($H$358&amp;"|16",'Tubes Bardage'!$I$2:$I$501,0))&amp;"","")</f>
        <v/>
      </c>
      <c r="F377" s="62">
        <f>IFERROR(INDEX('Tubes Bardage'!$F$2:$F$501,MATCH($H$358&amp;"|16",'Tubes Bardage'!$I$2:$I$501,0))&amp;"","")</f>
        <v/>
      </c>
      <c r="G377" s="62">
        <f>IFERROR(INDEX('Tubes Bardage'!$G$2:$G$501,MATCH($H$358&amp;"|16",'Tubes Bardage'!$I$2:$I$501,0))&amp;"","")</f>
        <v/>
      </c>
      <c r="H377" s="50" t="n"/>
      <c r="I377" s="93">
        <f>IF(IFERROR(INDEX('Tubes Bardage'!$H$2:$H$501,MATCH($H$358&amp;"|16",'Tubes Bardage'!$I$2:$I$501,0))&amp;"","")="C","☒","☐")&amp;" C"&amp;"      "&amp;IF(IFERROR(INDEX('Tubes Bardage'!$H$2:$H$501,MATCH($H$358&amp;"|16",'Tubes Bardage'!$I$2:$I$501,0))&amp;"","")="NC","☒","☐")&amp;" NC"</f>
        <v/>
      </c>
      <c r="J377" s="50" t="n"/>
    </row>
    <row r="378" ht="16.5" customHeight="1">
      <c r="A378" s="62">
        <f>IF(IFERROR(INDEX('Tubes Bardage'!$B$2:$B$501,MATCH($H$358&amp;"|17",'Tubes Bardage'!$I$2:$I$501,0))&amp;"","")="","",TEXT(17,"00"))</f>
        <v/>
      </c>
      <c r="B378" s="62">
        <f>IFERROR(INDEX('Tubes Bardage'!$B$2:$B$501,MATCH($H$358&amp;"|17",'Tubes Bardage'!$I$2:$I$501,0))&amp;"","")</f>
        <v/>
      </c>
      <c r="C378" s="62">
        <f>IFERROR(INDEX('Tubes Bardage'!$C$2:$C$501,MATCH($H$358&amp;"|17",'Tubes Bardage'!$I$2:$I$501,0))&amp;"","")</f>
        <v/>
      </c>
      <c r="D378" s="62">
        <f>IFERROR(INDEX('Tubes Bardage'!$D$2:$D$501,MATCH($H$358&amp;"|17",'Tubes Bardage'!$I$2:$I$501,0))&amp;"","")</f>
        <v/>
      </c>
      <c r="E378" s="62">
        <f>IFERROR(INDEX('Tubes Bardage'!$E$2:$E$501,MATCH($H$358&amp;"|17",'Tubes Bardage'!$I$2:$I$501,0))&amp;"","")</f>
        <v/>
      </c>
      <c r="F378" s="62">
        <f>IFERROR(INDEX('Tubes Bardage'!$F$2:$F$501,MATCH($H$358&amp;"|17",'Tubes Bardage'!$I$2:$I$501,0))&amp;"","")</f>
        <v/>
      </c>
      <c r="G378" s="62">
        <f>IFERROR(INDEX('Tubes Bardage'!$G$2:$G$501,MATCH($H$358&amp;"|17",'Tubes Bardage'!$I$2:$I$501,0))&amp;"","")</f>
        <v/>
      </c>
      <c r="H378" s="50" t="n"/>
      <c r="I378" s="93">
        <f>IF(IFERROR(INDEX('Tubes Bardage'!$H$2:$H$501,MATCH($H$358&amp;"|17",'Tubes Bardage'!$I$2:$I$501,0))&amp;"","")="C","☒","☐")&amp;" C"&amp;"      "&amp;IF(IFERROR(INDEX('Tubes Bardage'!$H$2:$H$501,MATCH($H$358&amp;"|17",'Tubes Bardage'!$I$2:$I$501,0))&amp;"","")="NC","☒","☐")&amp;" NC"</f>
        <v/>
      </c>
      <c r="J378" s="50" t="n"/>
    </row>
    <row r="379" ht="222.4" customHeight="1">
      <c r="A379" s="65">
        <f>"Remarques : "&amp;IFERROR(INDEX(Registre!$O$2:$O$1999,IF($L$352=0,-1,$L$352))&amp;"","")</f>
        <v/>
      </c>
      <c r="B379" s="52" t="n"/>
      <c r="C379" s="52" t="n"/>
      <c r="D379" s="52" t="n"/>
      <c r="E379" s="52" t="n"/>
      <c r="F379" s="52" t="n"/>
      <c r="G379" s="52" t="n"/>
      <c r="H379" s="52" t="n"/>
      <c r="I379" s="52" t="n"/>
      <c r="J379" s="50" t="n"/>
    </row>
    <row r="380" ht="30" customHeight="1">
      <c r="A380" s="64" t="inlineStr">
        <is>
          <t>Conclusion de l’inspection</t>
        </is>
      </c>
      <c r="B380" s="50" t="n"/>
      <c r="C380" s="59">
        <f>IF(IFERROR(INDEX(Registre!$N$2:$N$1999,IF($L$352=0,-1,$L$352))&amp;"","")="Non applicable","☒","☐")&amp;"  Non applicable"</f>
        <v/>
      </c>
      <c r="D380" s="52" t="n"/>
      <c r="E380" s="52" t="n"/>
      <c r="F380" s="50" t="n"/>
      <c r="G380" s="59">
        <f>IF(IFERROR(INDEX(Registre!$N$2:$N$1999,IF($L$352=0,-1,$L$352))&amp;"","")="Accepté","☒","☐")&amp;"  Accepté"</f>
        <v/>
      </c>
      <c r="H380" s="50" t="n"/>
      <c r="I380" s="59">
        <f>IF(IFERROR(INDEX(Registre!$N$2:$N$1999,IF($L$352=0,-1,$L$352))&amp;"","")="Rejeté","☒","☐")&amp;"  Rejeté"</f>
        <v/>
      </c>
      <c r="J380" s="50" t="n"/>
    </row>
    <row r="381" ht="30" customHeight="1">
      <c r="A381" s="64" t="inlineStr">
        <is>
          <t>APPROBATION</t>
        </is>
      </c>
      <c r="B381" s="56" t="n"/>
      <c r="C381" s="66" t="inlineStr">
        <is>
          <t>C3</t>
        </is>
      </c>
      <c r="D381" s="52" t="n"/>
      <c r="E381" s="52" t="n"/>
      <c r="F381" s="50" t="n"/>
      <c r="G381" s="66" t="inlineStr">
        <is>
          <t>C1</t>
        </is>
      </c>
      <c r="H381" s="56" t="n"/>
      <c r="I381" s="66" t="inlineStr">
        <is>
          <t>CA</t>
        </is>
      </c>
      <c r="J381" s="56" t="n"/>
    </row>
    <row r="382" ht="30" customHeight="1">
      <c r="A382" s="57" t="n"/>
      <c r="B382" s="58" t="n"/>
      <c r="C382" s="66" t="inlineStr">
        <is>
          <t>CST</t>
        </is>
      </c>
      <c r="D382" s="50" t="n"/>
      <c r="E382" s="66" t="inlineStr">
        <is>
          <t>QCI</t>
        </is>
      </c>
      <c r="F382" s="50" t="n"/>
      <c r="G382" s="57" t="n"/>
      <c r="H382" s="58" t="n"/>
      <c r="I382" s="57" t="n"/>
      <c r="J382" s="58" t="n"/>
    </row>
    <row r="383" ht="30" customHeight="1">
      <c r="A383" s="63" t="inlineStr">
        <is>
          <t>Nom</t>
        </is>
      </c>
      <c r="B383" s="50" t="n"/>
      <c r="C383" s="55" t="n"/>
      <c r="D383" s="50" t="n"/>
      <c r="E383" s="55" t="n"/>
      <c r="F383" s="50" t="n"/>
      <c r="G383" s="55" t="n"/>
      <c r="H383" s="50" t="n"/>
      <c r="I383" s="55" t="n"/>
      <c r="J383" s="50" t="n"/>
    </row>
    <row r="384" ht="30" customHeight="1">
      <c r="A384" s="63" t="inlineStr">
        <is>
          <t>Signature</t>
        </is>
      </c>
      <c r="B384" s="50" t="n"/>
      <c r="C384" s="55" t="n"/>
      <c r="D384" s="50" t="n"/>
      <c r="E384" s="55" t="n"/>
      <c r="F384" s="50" t="n"/>
      <c r="G384" s="55" t="n"/>
      <c r="H384" s="50" t="n"/>
      <c r="I384" s="55" t="n"/>
      <c r="J384" s="50" t="n"/>
    </row>
    <row r="385" ht="30" customHeight="1">
      <c r="A385" s="63" t="inlineStr">
        <is>
          <t>Date</t>
        </is>
      </c>
      <c r="B385" s="50" t="n"/>
      <c r="C385" s="55" t="n"/>
      <c r="D385" s="50" t="n"/>
      <c r="E385" s="55" t="n"/>
      <c r="F385" s="50" t="n"/>
      <c r="G385" s="55" t="n"/>
      <c r="H385" s="50" t="n"/>
      <c r="I385" s="55" t="n"/>
      <c r="J385" s="50" t="n"/>
    </row>
    <row r="386" ht="21.75" customHeight="1">
      <c r="A386" s="49" t="n"/>
      <c r="B386" s="56" t="n"/>
      <c r="C386" s="67">
        <f>Paramètres!$C$5</f>
        <v/>
      </c>
      <c r="D386" s="101" t="n"/>
      <c r="E386" s="101" t="n"/>
      <c r="F386" s="101" t="n"/>
      <c r="G386" s="101" t="n"/>
      <c r="H386" s="56" t="n"/>
      <c r="I386" s="55">
        <f>Paramètres!$D$5</f>
        <v/>
      </c>
      <c r="J386" s="50" t="n"/>
      <c r="L386" s="29" t="inlineStr">
        <is>
          <t>Calcul (ne pas modifier) – ligne registre :</t>
        </is>
      </c>
    </row>
    <row r="387" ht="21.75" customHeight="1">
      <c r="A387" s="60" t="n"/>
      <c r="B387" s="61" t="n"/>
      <c r="C387" s="60" t="n"/>
      <c r="H387" s="61" t="n"/>
      <c r="I387" s="55">
        <f>"Date: "&amp;Paramètres!$E$5</f>
        <v/>
      </c>
      <c r="J387" s="50" t="n"/>
      <c r="L387" s="30">
        <f>IFERROR(MATCH($H$393,Registre!$B$2:$B$1999,0),0)</f>
        <v/>
      </c>
    </row>
    <row r="388" ht="21.75" customHeight="1">
      <c r="A388" s="57" t="n"/>
      <c r="B388" s="58" t="n"/>
      <c r="C388" s="57" t="n"/>
      <c r="D388" s="102" t="n"/>
      <c r="E388" s="102" t="n"/>
      <c r="F388" s="102" t="n"/>
      <c r="G388" s="102" t="n"/>
      <c r="H388" s="58" t="n"/>
      <c r="I388" s="55" t="inlineStr">
        <is>
          <t>Page 1/1</t>
        </is>
      </c>
      <c r="J388" s="50" t="n"/>
    </row>
    <row r="389" ht="27.95" customHeight="1">
      <c r="A389" s="67" t="inlineStr">
        <is>
          <t>Procès-Verbal de transport et bardage Pipe</t>
        </is>
      </c>
      <c r="B389" s="52" t="n"/>
      <c r="C389" s="52" t="n"/>
      <c r="D389" s="52" t="n"/>
      <c r="E389" s="52" t="n"/>
      <c r="F389" s="52" t="n"/>
      <c r="G389" s="52" t="n"/>
      <c r="H389" s="52" t="n"/>
      <c r="I389" s="52" t="n"/>
      <c r="J389" s="50" t="n"/>
      <c r="L389" s="32">
        <f>IF($H$393="","",IF($L$387=0,"⚠ RFI absent du Registre",IF(INDEX(Registre!$A$2:$A$1999,IF($L$387=0,-1,$L$387))&lt;&gt;"Transport et bardage","⚠ Ce RFI est de type : "&amp;INDEX(Registre!$A$2:$A$1999,IF($L$387=0,-1,$L$387)),"")))</f>
        <v/>
      </c>
    </row>
    <row r="390" ht="27" customHeight="1">
      <c r="A390" s="90" t="inlineStr">
        <is>
          <t>Ouvrages</t>
        </is>
      </c>
      <c r="B390" s="50" t="n"/>
      <c r="C390" s="80">
        <f>IFERROR(INDEX(Registre!$E$2:$E$1999,IF($L$387=0,-1,$L$387))&amp;"","")</f>
        <v/>
      </c>
      <c r="D390" s="52" t="n"/>
      <c r="E390" s="52" t="n"/>
      <c r="F390" s="52" t="n"/>
      <c r="G390" s="52" t="n"/>
      <c r="H390" s="52" t="n"/>
      <c r="I390" s="52" t="n"/>
      <c r="J390" s="50" t="n"/>
    </row>
    <row r="391" ht="27" customHeight="1">
      <c r="A391" s="90" t="inlineStr">
        <is>
          <t>Plan nº</t>
        </is>
      </c>
      <c r="B391" s="50" t="n"/>
      <c r="C391" s="90">
        <f>IFERROR(INDEX(Registre!$F$2:$F$1999,IF($L$387=0,-1,$L$387))&amp;"","")</f>
        <v/>
      </c>
      <c r="D391" s="52" t="n"/>
      <c r="E391" s="52" t="n"/>
      <c r="F391" s="52" t="n"/>
      <c r="G391" s="52" t="n"/>
      <c r="H391" s="52" t="n"/>
      <c r="I391" s="52" t="n"/>
      <c r="J391" s="50" t="n"/>
      <c r="L391" s="31" t="inlineStr">
        <is>
          <t>◀ Choisissez le RFI dans la case « RFI nº » (liste déroulante)</t>
        </is>
      </c>
    </row>
    <row r="392" ht="27" customHeight="1">
      <c r="A392" s="90" t="inlineStr">
        <is>
          <t>Désignation</t>
        </is>
      </c>
      <c r="B392" s="50" t="n"/>
      <c r="C392" s="90">
        <f>IFERROR(INDEX(Registre!$G$2:$G$1999,IF($L$387=0,-1,$L$387))&amp;"","")</f>
        <v/>
      </c>
      <c r="D392" s="52" t="n"/>
      <c r="E392" s="52" t="n"/>
      <c r="F392" s="52" t="n"/>
      <c r="G392" s="52" t="n"/>
      <c r="H392" s="52" t="n"/>
      <c r="I392" s="52" t="n"/>
      <c r="J392" s="50" t="n"/>
    </row>
    <row r="393" ht="27" customHeight="1">
      <c r="A393" s="90" t="inlineStr">
        <is>
          <t>Rapport nº</t>
        </is>
      </c>
      <c r="B393" s="50" t="n"/>
      <c r="C393" s="90">
        <f>IFERROR(IF(INDEX(Registre!$C$2:$C$1999,IF($L$387=0,-1,$L$387))&amp;""&lt;&gt;"",INDEX(Registre!$C$2:$C$1999,IF($L$387=0,-1,$L$387))&amp;"",TEXT(COUNTIF(Registre!$A$2:INDEX(Registre!$A$2:$A$1999,IF($L$387=0,-1,$L$387)),INDEX(Registre!$A$2:$A$1999,IF($L$387=0,-1,$L$387))),"000")),"")</f>
        <v/>
      </c>
      <c r="D393" s="50" t="n"/>
      <c r="E393" s="91" t="inlineStr">
        <is>
          <t>DI/ (RFI) nº</t>
        </is>
      </c>
      <c r="F393" s="52" t="n"/>
      <c r="G393" s="50" t="n"/>
      <c r="H393" s="82">
        <f>IFERROR(INDEX('Impression groupée'!$B$4:$B$103,MATCH("Transport et bardage|12",'Impression groupée'!$E$4:$E$103,0)),"")</f>
        <v/>
      </c>
      <c r="I393" s="52" t="n"/>
      <c r="J393" s="50" t="n"/>
    </row>
    <row r="394" ht="27" customHeight="1">
      <c r="A394" s="80">
        <f>"Tronçon n° : "&amp;IFERROR(INDEX(Registre!$H$2:$H$1999,IF($L$387=0,-1,$L$387))&amp;"","")&amp;"   du "&amp;IF(IFERROR(INDEX(Registre!$I$2:$I$1999,IF($L$387=0,-1,$L$387))&amp;"","")&lt;&gt;"","Joint N° "&amp;IFERROR(INDEX(Registre!$I$2:$I$1999,IF($L$387=0,-1,$L$387))&amp;"","")&amp;"  ","")&amp;"PK "&amp;IFERROR(INDEX(Registre!$K$2:$K$1999,IF($L$387=0,-1,$L$387))&amp;"","")&amp;IF(OR(IFERROR(INDEX(Registre!$L$2:$L$1999,IF($L$387=0,-1,$L$387))&amp;"","")&lt;&gt;"",IFERROR(INDEX(Registre!$J$2:$J$1999,IF($L$387=0,-1,$L$387))&amp;"","")&lt;&gt;""),"   au "&amp;IF(IFERROR(INDEX(Registre!$J$2:$J$1999,IF($L$387=0,-1,$L$387))&amp;"","")&lt;&gt;"","Joint N° "&amp;IFERROR(INDEX(Registre!$J$2:$J$1999,IF($L$387=0,-1,$L$387))&amp;"","")&amp;"  ","")&amp;IF(IFERROR(INDEX(Registre!$L$2:$L$1999,IF($L$387=0,-1,$L$387))&amp;"","")&lt;&gt;"","PK "&amp;IFERROR(INDEX(Registre!$L$2:$L$1999,IF($L$387=0,-1,$L$387))&amp;"",""),""),"")</f>
        <v/>
      </c>
      <c r="B394" s="52" t="n"/>
      <c r="C394" s="52" t="n"/>
      <c r="D394" s="52" t="n"/>
      <c r="E394" s="52" t="n"/>
      <c r="F394" s="52" t="n"/>
      <c r="G394" s="52" t="n"/>
      <c r="H394" s="50" t="n"/>
      <c r="I394" s="90">
        <f>IF(IFERROR(INDEX(Registre!$M$2:$M$1999,IF($L$387=0,-1,$L$387))&amp;"","")="","Long :","Long : "&amp;IFERROR(INDEX(Registre!$M$2:$M$1999,IF($L$387=0,-1,$L$387))&amp;"","")&amp;" ml")</f>
        <v/>
      </c>
      <c r="J394" s="50" t="n"/>
    </row>
    <row r="395" ht="27" customHeight="1">
      <c r="A395" s="92" t="inlineStr">
        <is>
          <t>Inspection</t>
        </is>
      </c>
      <c r="B395" s="52" t="n"/>
      <c r="C395" s="52" t="n"/>
      <c r="D395" s="52" t="n"/>
      <c r="E395" s="52" t="n"/>
      <c r="F395" s="52" t="n"/>
      <c r="G395" s="52" t="n"/>
      <c r="H395" s="50" t="n"/>
      <c r="I395" s="80" t="inlineStr">
        <is>
          <t>jugement</t>
        </is>
      </c>
      <c r="J395" s="50" t="n"/>
    </row>
    <row r="396" ht="25.5" customHeight="1">
      <c r="A396" s="67" t="inlineStr">
        <is>
          <t>N°</t>
        </is>
      </c>
      <c r="B396" s="67" t="inlineStr">
        <is>
          <t>N° pipe</t>
        </is>
      </c>
      <c r="C396" s="67" t="inlineStr">
        <is>
          <t>N° de coulée</t>
        </is>
      </c>
      <c r="D396" s="67" t="inlineStr">
        <is>
          <t>Diamètre</t>
        </is>
      </c>
      <c r="E396" s="67" t="inlineStr">
        <is>
          <t>EP mm</t>
        </is>
      </c>
      <c r="F396" s="67" t="inlineStr">
        <is>
          <t>Long (ml)</t>
        </is>
      </c>
      <c r="G396" s="67" t="inlineStr">
        <is>
          <t>Contrôle visuel</t>
        </is>
      </c>
      <c r="H396" s="50" t="n"/>
      <c r="I396" s="66" t="n"/>
      <c r="J396" s="50" t="n"/>
    </row>
    <row r="397" ht="16.5" customHeight="1">
      <c r="A397" s="62">
        <f>IF(IFERROR(INDEX('Tubes Bardage'!$B$2:$B$501,MATCH($H$393&amp;"|1",'Tubes Bardage'!$I$2:$I$501,0))&amp;"","")="","",TEXT(1,"00"))</f>
        <v/>
      </c>
      <c r="B397" s="62">
        <f>IFERROR(INDEX('Tubes Bardage'!$B$2:$B$501,MATCH($H$393&amp;"|1",'Tubes Bardage'!$I$2:$I$501,0))&amp;"","")</f>
        <v/>
      </c>
      <c r="C397" s="62">
        <f>IFERROR(INDEX('Tubes Bardage'!$C$2:$C$501,MATCH($H$393&amp;"|1",'Tubes Bardage'!$I$2:$I$501,0))&amp;"","")</f>
        <v/>
      </c>
      <c r="D397" s="62">
        <f>IFERROR(INDEX('Tubes Bardage'!$D$2:$D$501,MATCH($H$393&amp;"|1",'Tubes Bardage'!$I$2:$I$501,0))&amp;"","")</f>
        <v/>
      </c>
      <c r="E397" s="62">
        <f>IFERROR(INDEX('Tubes Bardage'!$E$2:$E$501,MATCH($H$393&amp;"|1",'Tubes Bardage'!$I$2:$I$501,0))&amp;"","")</f>
        <v/>
      </c>
      <c r="F397" s="62">
        <f>IFERROR(INDEX('Tubes Bardage'!$F$2:$F$501,MATCH($H$393&amp;"|1",'Tubes Bardage'!$I$2:$I$501,0))&amp;"","")</f>
        <v/>
      </c>
      <c r="G397" s="62">
        <f>IFERROR(INDEX('Tubes Bardage'!$G$2:$G$501,MATCH($H$393&amp;"|1",'Tubes Bardage'!$I$2:$I$501,0))&amp;"","")</f>
        <v/>
      </c>
      <c r="H397" s="50" t="n"/>
      <c r="I397" s="93">
        <f>IF(IFERROR(INDEX('Tubes Bardage'!$H$2:$H$501,MATCH($H$393&amp;"|1",'Tubes Bardage'!$I$2:$I$501,0))&amp;"","")="C","☒","☐")&amp;" C"&amp;"      "&amp;IF(IFERROR(INDEX('Tubes Bardage'!$H$2:$H$501,MATCH($H$393&amp;"|1",'Tubes Bardage'!$I$2:$I$501,0))&amp;"","")="NC","☒","☐")&amp;" NC"</f>
        <v/>
      </c>
      <c r="J397" s="50" t="n"/>
    </row>
    <row r="398" ht="16.5" customHeight="1">
      <c r="A398" s="62">
        <f>IF(IFERROR(INDEX('Tubes Bardage'!$B$2:$B$501,MATCH($H$393&amp;"|2",'Tubes Bardage'!$I$2:$I$501,0))&amp;"","")="","",TEXT(2,"00"))</f>
        <v/>
      </c>
      <c r="B398" s="62">
        <f>IFERROR(INDEX('Tubes Bardage'!$B$2:$B$501,MATCH($H$393&amp;"|2",'Tubes Bardage'!$I$2:$I$501,0))&amp;"","")</f>
        <v/>
      </c>
      <c r="C398" s="62">
        <f>IFERROR(INDEX('Tubes Bardage'!$C$2:$C$501,MATCH($H$393&amp;"|2",'Tubes Bardage'!$I$2:$I$501,0))&amp;"","")</f>
        <v/>
      </c>
      <c r="D398" s="62">
        <f>IFERROR(INDEX('Tubes Bardage'!$D$2:$D$501,MATCH($H$393&amp;"|2",'Tubes Bardage'!$I$2:$I$501,0))&amp;"","")</f>
        <v/>
      </c>
      <c r="E398" s="62">
        <f>IFERROR(INDEX('Tubes Bardage'!$E$2:$E$501,MATCH($H$393&amp;"|2",'Tubes Bardage'!$I$2:$I$501,0))&amp;"","")</f>
        <v/>
      </c>
      <c r="F398" s="62">
        <f>IFERROR(INDEX('Tubes Bardage'!$F$2:$F$501,MATCH($H$393&amp;"|2",'Tubes Bardage'!$I$2:$I$501,0))&amp;"","")</f>
        <v/>
      </c>
      <c r="G398" s="62">
        <f>IFERROR(INDEX('Tubes Bardage'!$G$2:$G$501,MATCH($H$393&amp;"|2",'Tubes Bardage'!$I$2:$I$501,0))&amp;"","")</f>
        <v/>
      </c>
      <c r="H398" s="50" t="n"/>
      <c r="I398" s="93">
        <f>IF(IFERROR(INDEX('Tubes Bardage'!$H$2:$H$501,MATCH($H$393&amp;"|2",'Tubes Bardage'!$I$2:$I$501,0))&amp;"","")="C","☒","☐")&amp;" C"&amp;"      "&amp;IF(IFERROR(INDEX('Tubes Bardage'!$H$2:$H$501,MATCH($H$393&amp;"|2",'Tubes Bardage'!$I$2:$I$501,0))&amp;"","")="NC","☒","☐")&amp;" NC"</f>
        <v/>
      </c>
      <c r="J398" s="50" t="n"/>
    </row>
    <row r="399" ht="16.5" customHeight="1">
      <c r="A399" s="62">
        <f>IF(IFERROR(INDEX('Tubes Bardage'!$B$2:$B$501,MATCH($H$393&amp;"|3",'Tubes Bardage'!$I$2:$I$501,0))&amp;"","")="","",TEXT(3,"00"))</f>
        <v/>
      </c>
      <c r="B399" s="62">
        <f>IFERROR(INDEX('Tubes Bardage'!$B$2:$B$501,MATCH($H$393&amp;"|3",'Tubes Bardage'!$I$2:$I$501,0))&amp;"","")</f>
        <v/>
      </c>
      <c r="C399" s="62">
        <f>IFERROR(INDEX('Tubes Bardage'!$C$2:$C$501,MATCH($H$393&amp;"|3",'Tubes Bardage'!$I$2:$I$501,0))&amp;"","")</f>
        <v/>
      </c>
      <c r="D399" s="62">
        <f>IFERROR(INDEX('Tubes Bardage'!$D$2:$D$501,MATCH($H$393&amp;"|3",'Tubes Bardage'!$I$2:$I$501,0))&amp;"","")</f>
        <v/>
      </c>
      <c r="E399" s="62">
        <f>IFERROR(INDEX('Tubes Bardage'!$E$2:$E$501,MATCH($H$393&amp;"|3",'Tubes Bardage'!$I$2:$I$501,0))&amp;"","")</f>
        <v/>
      </c>
      <c r="F399" s="62">
        <f>IFERROR(INDEX('Tubes Bardage'!$F$2:$F$501,MATCH($H$393&amp;"|3",'Tubes Bardage'!$I$2:$I$501,0))&amp;"","")</f>
        <v/>
      </c>
      <c r="G399" s="62">
        <f>IFERROR(INDEX('Tubes Bardage'!$G$2:$G$501,MATCH($H$393&amp;"|3",'Tubes Bardage'!$I$2:$I$501,0))&amp;"","")</f>
        <v/>
      </c>
      <c r="H399" s="50" t="n"/>
      <c r="I399" s="93">
        <f>IF(IFERROR(INDEX('Tubes Bardage'!$H$2:$H$501,MATCH($H$393&amp;"|3",'Tubes Bardage'!$I$2:$I$501,0))&amp;"","")="C","☒","☐")&amp;" C"&amp;"      "&amp;IF(IFERROR(INDEX('Tubes Bardage'!$H$2:$H$501,MATCH($H$393&amp;"|3",'Tubes Bardage'!$I$2:$I$501,0))&amp;"","")="NC","☒","☐")&amp;" NC"</f>
        <v/>
      </c>
      <c r="J399" s="50" t="n"/>
    </row>
    <row r="400" ht="16.5" customHeight="1">
      <c r="A400" s="62">
        <f>IF(IFERROR(INDEX('Tubes Bardage'!$B$2:$B$501,MATCH($H$393&amp;"|4",'Tubes Bardage'!$I$2:$I$501,0))&amp;"","")="","",TEXT(4,"00"))</f>
        <v/>
      </c>
      <c r="B400" s="62">
        <f>IFERROR(INDEX('Tubes Bardage'!$B$2:$B$501,MATCH($H$393&amp;"|4",'Tubes Bardage'!$I$2:$I$501,0))&amp;"","")</f>
        <v/>
      </c>
      <c r="C400" s="62">
        <f>IFERROR(INDEX('Tubes Bardage'!$C$2:$C$501,MATCH($H$393&amp;"|4",'Tubes Bardage'!$I$2:$I$501,0))&amp;"","")</f>
        <v/>
      </c>
      <c r="D400" s="62">
        <f>IFERROR(INDEX('Tubes Bardage'!$D$2:$D$501,MATCH($H$393&amp;"|4",'Tubes Bardage'!$I$2:$I$501,0))&amp;"","")</f>
        <v/>
      </c>
      <c r="E400" s="62">
        <f>IFERROR(INDEX('Tubes Bardage'!$E$2:$E$501,MATCH($H$393&amp;"|4",'Tubes Bardage'!$I$2:$I$501,0))&amp;"","")</f>
        <v/>
      </c>
      <c r="F400" s="62">
        <f>IFERROR(INDEX('Tubes Bardage'!$F$2:$F$501,MATCH($H$393&amp;"|4",'Tubes Bardage'!$I$2:$I$501,0))&amp;"","")</f>
        <v/>
      </c>
      <c r="G400" s="62">
        <f>IFERROR(INDEX('Tubes Bardage'!$G$2:$G$501,MATCH($H$393&amp;"|4",'Tubes Bardage'!$I$2:$I$501,0))&amp;"","")</f>
        <v/>
      </c>
      <c r="H400" s="50" t="n"/>
      <c r="I400" s="93">
        <f>IF(IFERROR(INDEX('Tubes Bardage'!$H$2:$H$501,MATCH($H$393&amp;"|4",'Tubes Bardage'!$I$2:$I$501,0))&amp;"","")="C","☒","☐")&amp;" C"&amp;"      "&amp;IF(IFERROR(INDEX('Tubes Bardage'!$H$2:$H$501,MATCH($H$393&amp;"|4",'Tubes Bardage'!$I$2:$I$501,0))&amp;"","")="NC","☒","☐")&amp;" NC"</f>
        <v/>
      </c>
      <c r="J400" s="50" t="n"/>
    </row>
    <row r="401" ht="16.5" customHeight="1">
      <c r="A401" s="62">
        <f>IF(IFERROR(INDEX('Tubes Bardage'!$B$2:$B$501,MATCH($H$393&amp;"|5",'Tubes Bardage'!$I$2:$I$501,0))&amp;"","")="","",TEXT(5,"00"))</f>
        <v/>
      </c>
      <c r="B401" s="62">
        <f>IFERROR(INDEX('Tubes Bardage'!$B$2:$B$501,MATCH($H$393&amp;"|5",'Tubes Bardage'!$I$2:$I$501,0))&amp;"","")</f>
        <v/>
      </c>
      <c r="C401" s="62">
        <f>IFERROR(INDEX('Tubes Bardage'!$C$2:$C$501,MATCH($H$393&amp;"|5",'Tubes Bardage'!$I$2:$I$501,0))&amp;"","")</f>
        <v/>
      </c>
      <c r="D401" s="62">
        <f>IFERROR(INDEX('Tubes Bardage'!$D$2:$D$501,MATCH($H$393&amp;"|5",'Tubes Bardage'!$I$2:$I$501,0))&amp;"","")</f>
        <v/>
      </c>
      <c r="E401" s="62">
        <f>IFERROR(INDEX('Tubes Bardage'!$E$2:$E$501,MATCH($H$393&amp;"|5",'Tubes Bardage'!$I$2:$I$501,0))&amp;"","")</f>
        <v/>
      </c>
      <c r="F401" s="62">
        <f>IFERROR(INDEX('Tubes Bardage'!$F$2:$F$501,MATCH($H$393&amp;"|5",'Tubes Bardage'!$I$2:$I$501,0))&amp;"","")</f>
        <v/>
      </c>
      <c r="G401" s="62">
        <f>IFERROR(INDEX('Tubes Bardage'!$G$2:$G$501,MATCH($H$393&amp;"|5",'Tubes Bardage'!$I$2:$I$501,0))&amp;"","")</f>
        <v/>
      </c>
      <c r="H401" s="50" t="n"/>
      <c r="I401" s="93">
        <f>IF(IFERROR(INDEX('Tubes Bardage'!$H$2:$H$501,MATCH($H$393&amp;"|5",'Tubes Bardage'!$I$2:$I$501,0))&amp;"","")="C","☒","☐")&amp;" C"&amp;"      "&amp;IF(IFERROR(INDEX('Tubes Bardage'!$H$2:$H$501,MATCH($H$393&amp;"|5",'Tubes Bardage'!$I$2:$I$501,0))&amp;"","")="NC","☒","☐")&amp;" NC"</f>
        <v/>
      </c>
      <c r="J401" s="50" t="n"/>
    </row>
    <row r="402" ht="16.5" customHeight="1">
      <c r="A402" s="62">
        <f>IF(IFERROR(INDEX('Tubes Bardage'!$B$2:$B$501,MATCH($H$393&amp;"|6",'Tubes Bardage'!$I$2:$I$501,0))&amp;"","")="","",TEXT(6,"00"))</f>
        <v/>
      </c>
      <c r="B402" s="62">
        <f>IFERROR(INDEX('Tubes Bardage'!$B$2:$B$501,MATCH($H$393&amp;"|6",'Tubes Bardage'!$I$2:$I$501,0))&amp;"","")</f>
        <v/>
      </c>
      <c r="C402" s="62">
        <f>IFERROR(INDEX('Tubes Bardage'!$C$2:$C$501,MATCH($H$393&amp;"|6",'Tubes Bardage'!$I$2:$I$501,0))&amp;"","")</f>
        <v/>
      </c>
      <c r="D402" s="62">
        <f>IFERROR(INDEX('Tubes Bardage'!$D$2:$D$501,MATCH($H$393&amp;"|6",'Tubes Bardage'!$I$2:$I$501,0))&amp;"","")</f>
        <v/>
      </c>
      <c r="E402" s="62">
        <f>IFERROR(INDEX('Tubes Bardage'!$E$2:$E$501,MATCH($H$393&amp;"|6",'Tubes Bardage'!$I$2:$I$501,0))&amp;"","")</f>
        <v/>
      </c>
      <c r="F402" s="62">
        <f>IFERROR(INDEX('Tubes Bardage'!$F$2:$F$501,MATCH($H$393&amp;"|6",'Tubes Bardage'!$I$2:$I$501,0))&amp;"","")</f>
        <v/>
      </c>
      <c r="G402" s="62">
        <f>IFERROR(INDEX('Tubes Bardage'!$G$2:$G$501,MATCH($H$393&amp;"|6",'Tubes Bardage'!$I$2:$I$501,0))&amp;"","")</f>
        <v/>
      </c>
      <c r="H402" s="50" t="n"/>
      <c r="I402" s="93">
        <f>IF(IFERROR(INDEX('Tubes Bardage'!$H$2:$H$501,MATCH($H$393&amp;"|6",'Tubes Bardage'!$I$2:$I$501,0))&amp;"","")="C","☒","☐")&amp;" C"&amp;"      "&amp;IF(IFERROR(INDEX('Tubes Bardage'!$H$2:$H$501,MATCH($H$393&amp;"|6",'Tubes Bardage'!$I$2:$I$501,0))&amp;"","")="NC","☒","☐")&amp;" NC"</f>
        <v/>
      </c>
      <c r="J402" s="50" t="n"/>
    </row>
    <row r="403" ht="16.5" customHeight="1">
      <c r="A403" s="62">
        <f>IF(IFERROR(INDEX('Tubes Bardage'!$B$2:$B$501,MATCH($H$393&amp;"|7",'Tubes Bardage'!$I$2:$I$501,0))&amp;"","")="","",TEXT(7,"00"))</f>
        <v/>
      </c>
      <c r="B403" s="62">
        <f>IFERROR(INDEX('Tubes Bardage'!$B$2:$B$501,MATCH($H$393&amp;"|7",'Tubes Bardage'!$I$2:$I$501,0))&amp;"","")</f>
        <v/>
      </c>
      <c r="C403" s="62">
        <f>IFERROR(INDEX('Tubes Bardage'!$C$2:$C$501,MATCH($H$393&amp;"|7",'Tubes Bardage'!$I$2:$I$501,0))&amp;"","")</f>
        <v/>
      </c>
      <c r="D403" s="62">
        <f>IFERROR(INDEX('Tubes Bardage'!$D$2:$D$501,MATCH($H$393&amp;"|7",'Tubes Bardage'!$I$2:$I$501,0))&amp;"","")</f>
        <v/>
      </c>
      <c r="E403" s="62">
        <f>IFERROR(INDEX('Tubes Bardage'!$E$2:$E$501,MATCH($H$393&amp;"|7",'Tubes Bardage'!$I$2:$I$501,0))&amp;"","")</f>
        <v/>
      </c>
      <c r="F403" s="62">
        <f>IFERROR(INDEX('Tubes Bardage'!$F$2:$F$501,MATCH($H$393&amp;"|7",'Tubes Bardage'!$I$2:$I$501,0))&amp;"","")</f>
        <v/>
      </c>
      <c r="G403" s="62">
        <f>IFERROR(INDEX('Tubes Bardage'!$G$2:$G$501,MATCH($H$393&amp;"|7",'Tubes Bardage'!$I$2:$I$501,0))&amp;"","")</f>
        <v/>
      </c>
      <c r="H403" s="50" t="n"/>
      <c r="I403" s="93">
        <f>IF(IFERROR(INDEX('Tubes Bardage'!$H$2:$H$501,MATCH($H$393&amp;"|7",'Tubes Bardage'!$I$2:$I$501,0))&amp;"","")="C","☒","☐")&amp;" C"&amp;"      "&amp;IF(IFERROR(INDEX('Tubes Bardage'!$H$2:$H$501,MATCH($H$393&amp;"|7",'Tubes Bardage'!$I$2:$I$501,0))&amp;"","")="NC","☒","☐")&amp;" NC"</f>
        <v/>
      </c>
      <c r="J403" s="50" t="n"/>
    </row>
    <row r="404" ht="16.5" customHeight="1">
      <c r="A404" s="62">
        <f>IF(IFERROR(INDEX('Tubes Bardage'!$B$2:$B$501,MATCH($H$393&amp;"|8",'Tubes Bardage'!$I$2:$I$501,0))&amp;"","")="","",TEXT(8,"00"))</f>
        <v/>
      </c>
      <c r="B404" s="62">
        <f>IFERROR(INDEX('Tubes Bardage'!$B$2:$B$501,MATCH($H$393&amp;"|8",'Tubes Bardage'!$I$2:$I$501,0))&amp;"","")</f>
        <v/>
      </c>
      <c r="C404" s="62">
        <f>IFERROR(INDEX('Tubes Bardage'!$C$2:$C$501,MATCH($H$393&amp;"|8",'Tubes Bardage'!$I$2:$I$501,0))&amp;"","")</f>
        <v/>
      </c>
      <c r="D404" s="62">
        <f>IFERROR(INDEX('Tubes Bardage'!$D$2:$D$501,MATCH($H$393&amp;"|8",'Tubes Bardage'!$I$2:$I$501,0))&amp;"","")</f>
        <v/>
      </c>
      <c r="E404" s="62">
        <f>IFERROR(INDEX('Tubes Bardage'!$E$2:$E$501,MATCH($H$393&amp;"|8",'Tubes Bardage'!$I$2:$I$501,0))&amp;"","")</f>
        <v/>
      </c>
      <c r="F404" s="62">
        <f>IFERROR(INDEX('Tubes Bardage'!$F$2:$F$501,MATCH($H$393&amp;"|8",'Tubes Bardage'!$I$2:$I$501,0))&amp;"","")</f>
        <v/>
      </c>
      <c r="G404" s="62">
        <f>IFERROR(INDEX('Tubes Bardage'!$G$2:$G$501,MATCH($H$393&amp;"|8",'Tubes Bardage'!$I$2:$I$501,0))&amp;"","")</f>
        <v/>
      </c>
      <c r="H404" s="50" t="n"/>
      <c r="I404" s="93">
        <f>IF(IFERROR(INDEX('Tubes Bardage'!$H$2:$H$501,MATCH($H$393&amp;"|8",'Tubes Bardage'!$I$2:$I$501,0))&amp;"","")="C","☒","☐")&amp;" C"&amp;"      "&amp;IF(IFERROR(INDEX('Tubes Bardage'!$H$2:$H$501,MATCH($H$393&amp;"|8",'Tubes Bardage'!$I$2:$I$501,0))&amp;"","")="NC","☒","☐")&amp;" NC"</f>
        <v/>
      </c>
      <c r="J404" s="50" t="n"/>
    </row>
    <row r="405" ht="16.5" customHeight="1">
      <c r="A405" s="62">
        <f>IF(IFERROR(INDEX('Tubes Bardage'!$B$2:$B$501,MATCH($H$393&amp;"|9",'Tubes Bardage'!$I$2:$I$501,0))&amp;"","")="","",TEXT(9,"00"))</f>
        <v/>
      </c>
      <c r="B405" s="62">
        <f>IFERROR(INDEX('Tubes Bardage'!$B$2:$B$501,MATCH($H$393&amp;"|9",'Tubes Bardage'!$I$2:$I$501,0))&amp;"","")</f>
        <v/>
      </c>
      <c r="C405" s="62">
        <f>IFERROR(INDEX('Tubes Bardage'!$C$2:$C$501,MATCH($H$393&amp;"|9",'Tubes Bardage'!$I$2:$I$501,0))&amp;"","")</f>
        <v/>
      </c>
      <c r="D405" s="62">
        <f>IFERROR(INDEX('Tubes Bardage'!$D$2:$D$501,MATCH($H$393&amp;"|9",'Tubes Bardage'!$I$2:$I$501,0))&amp;"","")</f>
        <v/>
      </c>
      <c r="E405" s="62">
        <f>IFERROR(INDEX('Tubes Bardage'!$E$2:$E$501,MATCH($H$393&amp;"|9",'Tubes Bardage'!$I$2:$I$501,0))&amp;"","")</f>
        <v/>
      </c>
      <c r="F405" s="62">
        <f>IFERROR(INDEX('Tubes Bardage'!$F$2:$F$501,MATCH($H$393&amp;"|9",'Tubes Bardage'!$I$2:$I$501,0))&amp;"","")</f>
        <v/>
      </c>
      <c r="G405" s="62">
        <f>IFERROR(INDEX('Tubes Bardage'!$G$2:$G$501,MATCH($H$393&amp;"|9",'Tubes Bardage'!$I$2:$I$501,0))&amp;"","")</f>
        <v/>
      </c>
      <c r="H405" s="50" t="n"/>
      <c r="I405" s="93">
        <f>IF(IFERROR(INDEX('Tubes Bardage'!$H$2:$H$501,MATCH($H$393&amp;"|9",'Tubes Bardage'!$I$2:$I$501,0))&amp;"","")="C","☒","☐")&amp;" C"&amp;"      "&amp;IF(IFERROR(INDEX('Tubes Bardage'!$H$2:$H$501,MATCH($H$393&amp;"|9",'Tubes Bardage'!$I$2:$I$501,0))&amp;"","")="NC","☒","☐")&amp;" NC"</f>
        <v/>
      </c>
      <c r="J405" s="50" t="n"/>
    </row>
    <row r="406" ht="16.5" customHeight="1">
      <c r="A406" s="62">
        <f>IF(IFERROR(INDEX('Tubes Bardage'!$B$2:$B$501,MATCH($H$393&amp;"|10",'Tubes Bardage'!$I$2:$I$501,0))&amp;"","")="","",TEXT(10,"00"))</f>
        <v/>
      </c>
      <c r="B406" s="62">
        <f>IFERROR(INDEX('Tubes Bardage'!$B$2:$B$501,MATCH($H$393&amp;"|10",'Tubes Bardage'!$I$2:$I$501,0))&amp;"","")</f>
        <v/>
      </c>
      <c r="C406" s="62">
        <f>IFERROR(INDEX('Tubes Bardage'!$C$2:$C$501,MATCH($H$393&amp;"|10",'Tubes Bardage'!$I$2:$I$501,0))&amp;"","")</f>
        <v/>
      </c>
      <c r="D406" s="62">
        <f>IFERROR(INDEX('Tubes Bardage'!$D$2:$D$501,MATCH($H$393&amp;"|10",'Tubes Bardage'!$I$2:$I$501,0))&amp;"","")</f>
        <v/>
      </c>
      <c r="E406" s="62">
        <f>IFERROR(INDEX('Tubes Bardage'!$E$2:$E$501,MATCH($H$393&amp;"|10",'Tubes Bardage'!$I$2:$I$501,0))&amp;"","")</f>
        <v/>
      </c>
      <c r="F406" s="62">
        <f>IFERROR(INDEX('Tubes Bardage'!$F$2:$F$501,MATCH($H$393&amp;"|10",'Tubes Bardage'!$I$2:$I$501,0))&amp;"","")</f>
        <v/>
      </c>
      <c r="G406" s="62">
        <f>IFERROR(INDEX('Tubes Bardage'!$G$2:$G$501,MATCH($H$393&amp;"|10",'Tubes Bardage'!$I$2:$I$501,0))&amp;"","")</f>
        <v/>
      </c>
      <c r="H406" s="50" t="n"/>
      <c r="I406" s="93">
        <f>IF(IFERROR(INDEX('Tubes Bardage'!$H$2:$H$501,MATCH($H$393&amp;"|10",'Tubes Bardage'!$I$2:$I$501,0))&amp;"","")="C","☒","☐")&amp;" C"&amp;"      "&amp;IF(IFERROR(INDEX('Tubes Bardage'!$H$2:$H$501,MATCH($H$393&amp;"|10",'Tubes Bardage'!$I$2:$I$501,0))&amp;"","")="NC","☒","☐")&amp;" NC"</f>
        <v/>
      </c>
      <c r="J406" s="50" t="n"/>
    </row>
    <row r="407" ht="16.5" customHeight="1">
      <c r="A407" s="62">
        <f>IF(IFERROR(INDEX('Tubes Bardage'!$B$2:$B$501,MATCH($H$393&amp;"|11",'Tubes Bardage'!$I$2:$I$501,0))&amp;"","")="","",TEXT(11,"00"))</f>
        <v/>
      </c>
      <c r="B407" s="62">
        <f>IFERROR(INDEX('Tubes Bardage'!$B$2:$B$501,MATCH($H$393&amp;"|11",'Tubes Bardage'!$I$2:$I$501,0))&amp;"","")</f>
        <v/>
      </c>
      <c r="C407" s="62">
        <f>IFERROR(INDEX('Tubes Bardage'!$C$2:$C$501,MATCH($H$393&amp;"|11",'Tubes Bardage'!$I$2:$I$501,0))&amp;"","")</f>
        <v/>
      </c>
      <c r="D407" s="62">
        <f>IFERROR(INDEX('Tubes Bardage'!$D$2:$D$501,MATCH($H$393&amp;"|11",'Tubes Bardage'!$I$2:$I$501,0))&amp;"","")</f>
        <v/>
      </c>
      <c r="E407" s="62">
        <f>IFERROR(INDEX('Tubes Bardage'!$E$2:$E$501,MATCH($H$393&amp;"|11",'Tubes Bardage'!$I$2:$I$501,0))&amp;"","")</f>
        <v/>
      </c>
      <c r="F407" s="62">
        <f>IFERROR(INDEX('Tubes Bardage'!$F$2:$F$501,MATCH($H$393&amp;"|11",'Tubes Bardage'!$I$2:$I$501,0))&amp;"","")</f>
        <v/>
      </c>
      <c r="G407" s="62">
        <f>IFERROR(INDEX('Tubes Bardage'!$G$2:$G$501,MATCH($H$393&amp;"|11",'Tubes Bardage'!$I$2:$I$501,0))&amp;"","")</f>
        <v/>
      </c>
      <c r="H407" s="50" t="n"/>
      <c r="I407" s="93">
        <f>IF(IFERROR(INDEX('Tubes Bardage'!$H$2:$H$501,MATCH($H$393&amp;"|11",'Tubes Bardage'!$I$2:$I$501,0))&amp;"","")="C","☒","☐")&amp;" C"&amp;"      "&amp;IF(IFERROR(INDEX('Tubes Bardage'!$H$2:$H$501,MATCH($H$393&amp;"|11",'Tubes Bardage'!$I$2:$I$501,0))&amp;"","")="NC","☒","☐")&amp;" NC"</f>
        <v/>
      </c>
      <c r="J407" s="50" t="n"/>
    </row>
    <row r="408" ht="16.5" customHeight="1">
      <c r="A408" s="62">
        <f>IF(IFERROR(INDEX('Tubes Bardage'!$B$2:$B$501,MATCH($H$393&amp;"|12",'Tubes Bardage'!$I$2:$I$501,0))&amp;"","")="","",TEXT(12,"00"))</f>
        <v/>
      </c>
      <c r="B408" s="62">
        <f>IFERROR(INDEX('Tubes Bardage'!$B$2:$B$501,MATCH($H$393&amp;"|12",'Tubes Bardage'!$I$2:$I$501,0))&amp;"","")</f>
        <v/>
      </c>
      <c r="C408" s="62">
        <f>IFERROR(INDEX('Tubes Bardage'!$C$2:$C$501,MATCH($H$393&amp;"|12",'Tubes Bardage'!$I$2:$I$501,0))&amp;"","")</f>
        <v/>
      </c>
      <c r="D408" s="62">
        <f>IFERROR(INDEX('Tubes Bardage'!$D$2:$D$501,MATCH($H$393&amp;"|12",'Tubes Bardage'!$I$2:$I$501,0))&amp;"","")</f>
        <v/>
      </c>
      <c r="E408" s="62">
        <f>IFERROR(INDEX('Tubes Bardage'!$E$2:$E$501,MATCH($H$393&amp;"|12",'Tubes Bardage'!$I$2:$I$501,0))&amp;"","")</f>
        <v/>
      </c>
      <c r="F408" s="62">
        <f>IFERROR(INDEX('Tubes Bardage'!$F$2:$F$501,MATCH($H$393&amp;"|12",'Tubes Bardage'!$I$2:$I$501,0))&amp;"","")</f>
        <v/>
      </c>
      <c r="G408" s="62">
        <f>IFERROR(INDEX('Tubes Bardage'!$G$2:$G$501,MATCH($H$393&amp;"|12",'Tubes Bardage'!$I$2:$I$501,0))&amp;"","")</f>
        <v/>
      </c>
      <c r="H408" s="50" t="n"/>
      <c r="I408" s="93">
        <f>IF(IFERROR(INDEX('Tubes Bardage'!$H$2:$H$501,MATCH($H$393&amp;"|12",'Tubes Bardage'!$I$2:$I$501,0))&amp;"","")="C","☒","☐")&amp;" C"&amp;"      "&amp;IF(IFERROR(INDEX('Tubes Bardage'!$H$2:$H$501,MATCH($H$393&amp;"|12",'Tubes Bardage'!$I$2:$I$501,0))&amp;"","")="NC","☒","☐")&amp;" NC"</f>
        <v/>
      </c>
      <c r="J408" s="50" t="n"/>
    </row>
    <row r="409" ht="16.5" customHeight="1">
      <c r="A409" s="62">
        <f>IF(IFERROR(INDEX('Tubes Bardage'!$B$2:$B$501,MATCH($H$393&amp;"|13",'Tubes Bardage'!$I$2:$I$501,0))&amp;"","")="","",TEXT(13,"00"))</f>
        <v/>
      </c>
      <c r="B409" s="62">
        <f>IFERROR(INDEX('Tubes Bardage'!$B$2:$B$501,MATCH($H$393&amp;"|13",'Tubes Bardage'!$I$2:$I$501,0))&amp;"","")</f>
        <v/>
      </c>
      <c r="C409" s="62">
        <f>IFERROR(INDEX('Tubes Bardage'!$C$2:$C$501,MATCH($H$393&amp;"|13",'Tubes Bardage'!$I$2:$I$501,0))&amp;"","")</f>
        <v/>
      </c>
      <c r="D409" s="62">
        <f>IFERROR(INDEX('Tubes Bardage'!$D$2:$D$501,MATCH($H$393&amp;"|13",'Tubes Bardage'!$I$2:$I$501,0))&amp;"","")</f>
        <v/>
      </c>
      <c r="E409" s="62">
        <f>IFERROR(INDEX('Tubes Bardage'!$E$2:$E$501,MATCH($H$393&amp;"|13",'Tubes Bardage'!$I$2:$I$501,0))&amp;"","")</f>
        <v/>
      </c>
      <c r="F409" s="62">
        <f>IFERROR(INDEX('Tubes Bardage'!$F$2:$F$501,MATCH($H$393&amp;"|13",'Tubes Bardage'!$I$2:$I$501,0))&amp;"","")</f>
        <v/>
      </c>
      <c r="G409" s="62">
        <f>IFERROR(INDEX('Tubes Bardage'!$G$2:$G$501,MATCH($H$393&amp;"|13",'Tubes Bardage'!$I$2:$I$501,0))&amp;"","")</f>
        <v/>
      </c>
      <c r="H409" s="50" t="n"/>
      <c r="I409" s="93">
        <f>IF(IFERROR(INDEX('Tubes Bardage'!$H$2:$H$501,MATCH($H$393&amp;"|13",'Tubes Bardage'!$I$2:$I$501,0))&amp;"","")="C","☒","☐")&amp;" C"&amp;"      "&amp;IF(IFERROR(INDEX('Tubes Bardage'!$H$2:$H$501,MATCH($H$393&amp;"|13",'Tubes Bardage'!$I$2:$I$501,0))&amp;"","")="NC","☒","☐")&amp;" NC"</f>
        <v/>
      </c>
      <c r="J409" s="50" t="n"/>
    </row>
    <row r="410" ht="16.5" customHeight="1">
      <c r="A410" s="62">
        <f>IF(IFERROR(INDEX('Tubes Bardage'!$B$2:$B$501,MATCH($H$393&amp;"|14",'Tubes Bardage'!$I$2:$I$501,0))&amp;"","")="","",TEXT(14,"00"))</f>
        <v/>
      </c>
      <c r="B410" s="62">
        <f>IFERROR(INDEX('Tubes Bardage'!$B$2:$B$501,MATCH($H$393&amp;"|14",'Tubes Bardage'!$I$2:$I$501,0))&amp;"","")</f>
        <v/>
      </c>
      <c r="C410" s="62">
        <f>IFERROR(INDEX('Tubes Bardage'!$C$2:$C$501,MATCH($H$393&amp;"|14",'Tubes Bardage'!$I$2:$I$501,0))&amp;"","")</f>
        <v/>
      </c>
      <c r="D410" s="62">
        <f>IFERROR(INDEX('Tubes Bardage'!$D$2:$D$501,MATCH($H$393&amp;"|14",'Tubes Bardage'!$I$2:$I$501,0))&amp;"","")</f>
        <v/>
      </c>
      <c r="E410" s="62">
        <f>IFERROR(INDEX('Tubes Bardage'!$E$2:$E$501,MATCH($H$393&amp;"|14",'Tubes Bardage'!$I$2:$I$501,0))&amp;"","")</f>
        <v/>
      </c>
      <c r="F410" s="62">
        <f>IFERROR(INDEX('Tubes Bardage'!$F$2:$F$501,MATCH($H$393&amp;"|14",'Tubes Bardage'!$I$2:$I$501,0))&amp;"","")</f>
        <v/>
      </c>
      <c r="G410" s="62">
        <f>IFERROR(INDEX('Tubes Bardage'!$G$2:$G$501,MATCH($H$393&amp;"|14",'Tubes Bardage'!$I$2:$I$501,0))&amp;"","")</f>
        <v/>
      </c>
      <c r="H410" s="50" t="n"/>
      <c r="I410" s="93">
        <f>IF(IFERROR(INDEX('Tubes Bardage'!$H$2:$H$501,MATCH($H$393&amp;"|14",'Tubes Bardage'!$I$2:$I$501,0))&amp;"","")="C","☒","☐")&amp;" C"&amp;"      "&amp;IF(IFERROR(INDEX('Tubes Bardage'!$H$2:$H$501,MATCH($H$393&amp;"|14",'Tubes Bardage'!$I$2:$I$501,0))&amp;"","")="NC","☒","☐")&amp;" NC"</f>
        <v/>
      </c>
      <c r="J410" s="50" t="n"/>
    </row>
    <row r="411" ht="16.5" customHeight="1">
      <c r="A411" s="62">
        <f>IF(IFERROR(INDEX('Tubes Bardage'!$B$2:$B$501,MATCH($H$393&amp;"|15",'Tubes Bardage'!$I$2:$I$501,0))&amp;"","")="","",TEXT(15,"00"))</f>
        <v/>
      </c>
      <c r="B411" s="62">
        <f>IFERROR(INDEX('Tubes Bardage'!$B$2:$B$501,MATCH($H$393&amp;"|15",'Tubes Bardage'!$I$2:$I$501,0))&amp;"","")</f>
        <v/>
      </c>
      <c r="C411" s="62">
        <f>IFERROR(INDEX('Tubes Bardage'!$C$2:$C$501,MATCH($H$393&amp;"|15",'Tubes Bardage'!$I$2:$I$501,0))&amp;"","")</f>
        <v/>
      </c>
      <c r="D411" s="62">
        <f>IFERROR(INDEX('Tubes Bardage'!$D$2:$D$501,MATCH($H$393&amp;"|15",'Tubes Bardage'!$I$2:$I$501,0))&amp;"","")</f>
        <v/>
      </c>
      <c r="E411" s="62">
        <f>IFERROR(INDEX('Tubes Bardage'!$E$2:$E$501,MATCH($H$393&amp;"|15",'Tubes Bardage'!$I$2:$I$501,0))&amp;"","")</f>
        <v/>
      </c>
      <c r="F411" s="62">
        <f>IFERROR(INDEX('Tubes Bardage'!$F$2:$F$501,MATCH($H$393&amp;"|15",'Tubes Bardage'!$I$2:$I$501,0))&amp;"","")</f>
        <v/>
      </c>
      <c r="G411" s="62">
        <f>IFERROR(INDEX('Tubes Bardage'!$G$2:$G$501,MATCH($H$393&amp;"|15",'Tubes Bardage'!$I$2:$I$501,0))&amp;"","")</f>
        <v/>
      </c>
      <c r="H411" s="50" t="n"/>
      <c r="I411" s="93">
        <f>IF(IFERROR(INDEX('Tubes Bardage'!$H$2:$H$501,MATCH($H$393&amp;"|15",'Tubes Bardage'!$I$2:$I$501,0))&amp;"","")="C","☒","☐")&amp;" C"&amp;"      "&amp;IF(IFERROR(INDEX('Tubes Bardage'!$H$2:$H$501,MATCH($H$393&amp;"|15",'Tubes Bardage'!$I$2:$I$501,0))&amp;"","")="NC","☒","☐")&amp;" NC"</f>
        <v/>
      </c>
      <c r="J411" s="50" t="n"/>
    </row>
    <row r="412" ht="16.5" customHeight="1">
      <c r="A412" s="62">
        <f>IF(IFERROR(INDEX('Tubes Bardage'!$B$2:$B$501,MATCH($H$393&amp;"|16",'Tubes Bardage'!$I$2:$I$501,0))&amp;"","")="","",TEXT(16,"00"))</f>
        <v/>
      </c>
      <c r="B412" s="62">
        <f>IFERROR(INDEX('Tubes Bardage'!$B$2:$B$501,MATCH($H$393&amp;"|16",'Tubes Bardage'!$I$2:$I$501,0))&amp;"","")</f>
        <v/>
      </c>
      <c r="C412" s="62">
        <f>IFERROR(INDEX('Tubes Bardage'!$C$2:$C$501,MATCH($H$393&amp;"|16",'Tubes Bardage'!$I$2:$I$501,0))&amp;"","")</f>
        <v/>
      </c>
      <c r="D412" s="62">
        <f>IFERROR(INDEX('Tubes Bardage'!$D$2:$D$501,MATCH($H$393&amp;"|16",'Tubes Bardage'!$I$2:$I$501,0))&amp;"","")</f>
        <v/>
      </c>
      <c r="E412" s="62">
        <f>IFERROR(INDEX('Tubes Bardage'!$E$2:$E$501,MATCH($H$393&amp;"|16",'Tubes Bardage'!$I$2:$I$501,0))&amp;"","")</f>
        <v/>
      </c>
      <c r="F412" s="62">
        <f>IFERROR(INDEX('Tubes Bardage'!$F$2:$F$501,MATCH($H$393&amp;"|16",'Tubes Bardage'!$I$2:$I$501,0))&amp;"","")</f>
        <v/>
      </c>
      <c r="G412" s="62">
        <f>IFERROR(INDEX('Tubes Bardage'!$G$2:$G$501,MATCH($H$393&amp;"|16",'Tubes Bardage'!$I$2:$I$501,0))&amp;"","")</f>
        <v/>
      </c>
      <c r="H412" s="50" t="n"/>
      <c r="I412" s="93">
        <f>IF(IFERROR(INDEX('Tubes Bardage'!$H$2:$H$501,MATCH($H$393&amp;"|16",'Tubes Bardage'!$I$2:$I$501,0))&amp;"","")="C","☒","☐")&amp;" C"&amp;"      "&amp;IF(IFERROR(INDEX('Tubes Bardage'!$H$2:$H$501,MATCH($H$393&amp;"|16",'Tubes Bardage'!$I$2:$I$501,0))&amp;"","")="NC","☒","☐")&amp;" NC"</f>
        <v/>
      </c>
      <c r="J412" s="50" t="n"/>
    </row>
    <row r="413" ht="16.5" customHeight="1">
      <c r="A413" s="62">
        <f>IF(IFERROR(INDEX('Tubes Bardage'!$B$2:$B$501,MATCH($H$393&amp;"|17",'Tubes Bardage'!$I$2:$I$501,0))&amp;"","")="","",TEXT(17,"00"))</f>
        <v/>
      </c>
      <c r="B413" s="62">
        <f>IFERROR(INDEX('Tubes Bardage'!$B$2:$B$501,MATCH($H$393&amp;"|17",'Tubes Bardage'!$I$2:$I$501,0))&amp;"","")</f>
        <v/>
      </c>
      <c r="C413" s="62">
        <f>IFERROR(INDEX('Tubes Bardage'!$C$2:$C$501,MATCH($H$393&amp;"|17",'Tubes Bardage'!$I$2:$I$501,0))&amp;"","")</f>
        <v/>
      </c>
      <c r="D413" s="62">
        <f>IFERROR(INDEX('Tubes Bardage'!$D$2:$D$501,MATCH($H$393&amp;"|17",'Tubes Bardage'!$I$2:$I$501,0))&amp;"","")</f>
        <v/>
      </c>
      <c r="E413" s="62">
        <f>IFERROR(INDEX('Tubes Bardage'!$E$2:$E$501,MATCH($H$393&amp;"|17",'Tubes Bardage'!$I$2:$I$501,0))&amp;"","")</f>
        <v/>
      </c>
      <c r="F413" s="62">
        <f>IFERROR(INDEX('Tubes Bardage'!$F$2:$F$501,MATCH($H$393&amp;"|17",'Tubes Bardage'!$I$2:$I$501,0))&amp;"","")</f>
        <v/>
      </c>
      <c r="G413" s="62">
        <f>IFERROR(INDEX('Tubes Bardage'!$G$2:$G$501,MATCH($H$393&amp;"|17",'Tubes Bardage'!$I$2:$I$501,0))&amp;"","")</f>
        <v/>
      </c>
      <c r="H413" s="50" t="n"/>
      <c r="I413" s="93">
        <f>IF(IFERROR(INDEX('Tubes Bardage'!$H$2:$H$501,MATCH($H$393&amp;"|17",'Tubes Bardage'!$I$2:$I$501,0))&amp;"","")="C","☒","☐")&amp;" C"&amp;"      "&amp;IF(IFERROR(INDEX('Tubes Bardage'!$H$2:$H$501,MATCH($H$393&amp;"|17",'Tubes Bardage'!$I$2:$I$501,0))&amp;"","")="NC","☒","☐")&amp;" NC"</f>
        <v/>
      </c>
      <c r="J413" s="50" t="n"/>
    </row>
    <row r="414" ht="222.4" customHeight="1">
      <c r="A414" s="65">
        <f>"Remarques : "&amp;IFERROR(INDEX(Registre!$O$2:$O$1999,IF($L$387=0,-1,$L$387))&amp;"","")</f>
        <v/>
      </c>
      <c r="B414" s="52" t="n"/>
      <c r="C414" s="52" t="n"/>
      <c r="D414" s="52" t="n"/>
      <c r="E414" s="52" t="n"/>
      <c r="F414" s="52" t="n"/>
      <c r="G414" s="52" t="n"/>
      <c r="H414" s="52" t="n"/>
      <c r="I414" s="52" t="n"/>
      <c r="J414" s="50" t="n"/>
    </row>
    <row r="415" ht="30" customHeight="1">
      <c r="A415" s="64" t="inlineStr">
        <is>
          <t>Conclusion de l’inspection</t>
        </is>
      </c>
      <c r="B415" s="50" t="n"/>
      <c r="C415" s="59">
        <f>IF(IFERROR(INDEX(Registre!$N$2:$N$1999,IF($L$387=0,-1,$L$387))&amp;"","")="Non applicable","☒","☐")&amp;"  Non applicable"</f>
        <v/>
      </c>
      <c r="D415" s="52" t="n"/>
      <c r="E415" s="52" t="n"/>
      <c r="F415" s="50" t="n"/>
      <c r="G415" s="59">
        <f>IF(IFERROR(INDEX(Registre!$N$2:$N$1999,IF($L$387=0,-1,$L$387))&amp;"","")="Accepté","☒","☐")&amp;"  Accepté"</f>
        <v/>
      </c>
      <c r="H415" s="50" t="n"/>
      <c r="I415" s="59">
        <f>IF(IFERROR(INDEX(Registre!$N$2:$N$1999,IF($L$387=0,-1,$L$387))&amp;"","")="Rejeté","☒","☐")&amp;"  Rejeté"</f>
        <v/>
      </c>
      <c r="J415" s="50" t="n"/>
    </row>
    <row r="416" ht="30" customHeight="1">
      <c r="A416" s="64" t="inlineStr">
        <is>
          <t>APPROBATION</t>
        </is>
      </c>
      <c r="B416" s="56" t="n"/>
      <c r="C416" s="66" t="inlineStr">
        <is>
          <t>C3</t>
        </is>
      </c>
      <c r="D416" s="52" t="n"/>
      <c r="E416" s="52" t="n"/>
      <c r="F416" s="50" t="n"/>
      <c r="G416" s="66" t="inlineStr">
        <is>
          <t>C1</t>
        </is>
      </c>
      <c r="H416" s="56" t="n"/>
      <c r="I416" s="66" t="inlineStr">
        <is>
          <t>CA</t>
        </is>
      </c>
      <c r="J416" s="56" t="n"/>
    </row>
    <row r="417" ht="30" customHeight="1">
      <c r="A417" s="57" t="n"/>
      <c r="B417" s="58" t="n"/>
      <c r="C417" s="66" t="inlineStr">
        <is>
          <t>CST</t>
        </is>
      </c>
      <c r="D417" s="50" t="n"/>
      <c r="E417" s="66" t="inlineStr">
        <is>
          <t>QCI</t>
        </is>
      </c>
      <c r="F417" s="50" t="n"/>
      <c r="G417" s="57" t="n"/>
      <c r="H417" s="58" t="n"/>
      <c r="I417" s="57" t="n"/>
      <c r="J417" s="58" t="n"/>
    </row>
    <row r="418" ht="30" customHeight="1">
      <c r="A418" s="63" t="inlineStr">
        <is>
          <t>Nom</t>
        </is>
      </c>
      <c r="B418" s="50" t="n"/>
      <c r="C418" s="55" t="n"/>
      <c r="D418" s="50" t="n"/>
      <c r="E418" s="55" t="n"/>
      <c r="F418" s="50" t="n"/>
      <c r="G418" s="55" t="n"/>
      <c r="H418" s="50" t="n"/>
      <c r="I418" s="55" t="n"/>
      <c r="J418" s="50" t="n"/>
    </row>
    <row r="419" ht="30" customHeight="1">
      <c r="A419" s="63" t="inlineStr">
        <is>
          <t>Signature</t>
        </is>
      </c>
      <c r="B419" s="50" t="n"/>
      <c r="C419" s="55" t="n"/>
      <c r="D419" s="50" t="n"/>
      <c r="E419" s="55" t="n"/>
      <c r="F419" s="50" t="n"/>
      <c r="G419" s="55" t="n"/>
      <c r="H419" s="50" t="n"/>
      <c r="I419" s="55" t="n"/>
      <c r="J419" s="50" t="n"/>
    </row>
    <row r="420" ht="30" customHeight="1">
      <c r="A420" s="63" t="inlineStr">
        <is>
          <t>Date</t>
        </is>
      </c>
      <c r="B420" s="50" t="n"/>
      <c r="C420" s="55" t="n"/>
      <c r="D420" s="50" t="n"/>
      <c r="E420" s="55" t="n"/>
      <c r="F420" s="50" t="n"/>
      <c r="G420" s="55" t="n"/>
      <c r="H420" s="50" t="n"/>
      <c r="I420" s="55" t="n"/>
      <c r="J420" s="50" t="n"/>
    </row>
    <row r="421" ht="21.75" customHeight="1">
      <c r="A421" s="49" t="n"/>
      <c r="B421" s="56" t="n"/>
      <c r="C421" s="67">
        <f>Paramètres!$C$5</f>
        <v/>
      </c>
      <c r="D421" s="101" t="n"/>
      <c r="E421" s="101" t="n"/>
      <c r="F421" s="101" t="n"/>
      <c r="G421" s="101" t="n"/>
      <c r="H421" s="56" t="n"/>
      <c r="I421" s="55">
        <f>Paramètres!$D$5</f>
        <v/>
      </c>
      <c r="J421" s="50" t="n"/>
      <c r="L421" s="29" t="inlineStr">
        <is>
          <t>Calcul (ne pas modifier) – ligne registre :</t>
        </is>
      </c>
    </row>
    <row r="422" ht="21.75" customHeight="1">
      <c r="A422" s="60" t="n"/>
      <c r="B422" s="61" t="n"/>
      <c r="C422" s="60" t="n"/>
      <c r="H422" s="61" t="n"/>
      <c r="I422" s="55">
        <f>"Date: "&amp;Paramètres!$E$5</f>
        <v/>
      </c>
      <c r="J422" s="50" t="n"/>
      <c r="L422" s="30">
        <f>IFERROR(MATCH($H$428,Registre!$B$2:$B$1999,0),0)</f>
        <v/>
      </c>
    </row>
    <row r="423" ht="21.75" customHeight="1">
      <c r="A423" s="57" t="n"/>
      <c r="B423" s="58" t="n"/>
      <c r="C423" s="57" t="n"/>
      <c r="D423" s="102" t="n"/>
      <c r="E423" s="102" t="n"/>
      <c r="F423" s="102" t="n"/>
      <c r="G423" s="102" t="n"/>
      <c r="H423" s="58" t="n"/>
      <c r="I423" s="55" t="inlineStr">
        <is>
          <t>Page 1/1</t>
        </is>
      </c>
      <c r="J423" s="50" t="n"/>
    </row>
    <row r="424" ht="27.95" customHeight="1">
      <c r="A424" s="67" t="inlineStr">
        <is>
          <t>Procès-Verbal de transport et bardage Pipe</t>
        </is>
      </c>
      <c r="B424" s="52" t="n"/>
      <c r="C424" s="52" t="n"/>
      <c r="D424" s="52" t="n"/>
      <c r="E424" s="52" t="n"/>
      <c r="F424" s="52" t="n"/>
      <c r="G424" s="52" t="n"/>
      <c r="H424" s="52" t="n"/>
      <c r="I424" s="52" t="n"/>
      <c r="J424" s="50" t="n"/>
      <c r="L424" s="32">
        <f>IF($H$428="","",IF($L$422=0,"⚠ RFI absent du Registre",IF(INDEX(Registre!$A$2:$A$1999,IF($L$422=0,-1,$L$422))&lt;&gt;"Transport et bardage","⚠ Ce RFI est de type : "&amp;INDEX(Registre!$A$2:$A$1999,IF($L$422=0,-1,$L$422)),"")))</f>
        <v/>
      </c>
    </row>
    <row r="425" ht="27" customHeight="1">
      <c r="A425" s="90" t="inlineStr">
        <is>
          <t>Ouvrages</t>
        </is>
      </c>
      <c r="B425" s="50" t="n"/>
      <c r="C425" s="80">
        <f>IFERROR(INDEX(Registre!$E$2:$E$1999,IF($L$422=0,-1,$L$422))&amp;"","")</f>
        <v/>
      </c>
      <c r="D425" s="52" t="n"/>
      <c r="E425" s="52" t="n"/>
      <c r="F425" s="52" t="n"/>
      <c r="G425" s="52" t="n"/>
      <c r="H425" s="52" t="n"/>
      <c r="I425" s="52" t="n"/>
      <c r="J425" s="50" t="n"/>
    </row>
    <row r="426" ht="27" customHeight="1">
      <c r="A426" s="90" t="inlineStr">
        <is>
          <t>Plan nº</t>
        </is>
      </c>
      <c r="B426" s="50" t="n"/>
      <c r="C426" s="90">
        <f>IFERROR(INDEX(Registre!$F$2:$F$1999,IF($L$422=0,-1,$L$422))&amp;"","")</f>
        <v/>
      </c>
      <c r="D426" s="52" t="n"/>
      <c r="E426" s="52" t="n"/>
      <c r="F426" s="52" t="n"/>
      <c r="G426" s="52" t="n"/>
      <c r="H426" s="52" t="n"/>
      <c r="I426" s="52" t="n"/>
      <c r="J426" s="50" t="n"/>
      <c r="L426" s="31" t="inlineStr">
        <is>
          <t>◀ Choisissez le RFI dans la case « RFI nº » (liste déroulante)</t>
        </is>
      </c>
    </row>
    <row r="427" ht="27" customHeight="1">
      <c r="A427" s="90" t="inlineStr">
        <is>
          <t>Désignation</t>
        </is>
      </c>
      <c r="B427" s="50" t="n"/>
      <c r="C427" s="90">
        <f>IFERROR(INDEX(Registre!$G$2:$G$1999,IF($L$422=0,-1,$L$422))&amp;"","")</f>
        <v/>
      </c>
      <c r="D427" s="52" t="n"/>
      <c r="E427" s="52" t="n"/>
      <c r="F427" s="52" t="n"/>
      <c r="G427" s="52" t="n"/>
      <c r="H427" s="52" t="n"/>
      <c r="I427" s="52" t="n"/>
      <c r="J427" s="50" t="n"/>
    </row>
    <row r="428" ht="27" customHeight="1">
      <c r="A428" s="90" t="inlineStr">
        <is>
          <t>Rapport nº</t>
        </is>
      </c>
      <c r="B428" s="50" t="n"/>
      <c r="C428" s="90">
        <f>IFERROR(IF(INDEX(Registre!$C$2:$C$1999,IF($L$422=0,-1,$L$422))&amp;""&lt;&gt;"",INDEX(Registre!$C$2:$C$1999,IF($L$422=0,-1,$L$422))&amp;"",TEXT(COUNTIF(Registre!$A$2:INDEX(Registre!$A$2:$A$1999,IF($L$422=0,-1,$L$422)),INDEX(Registre!$A$2:$A$1999,IF($L$422=0,-1,$L$422))),"000")),"")</f>
        <v/>
      </c>
      <c r="D428" s="50" t="n"/>
      <c r="E428" s="91" t="inlineStr">
        <is>
          <t>DI/ (RFI) nº</t>
        </is>
      </c>
      <c r="F428" s="52" t="n"/>
      <c r="G428" s="50" t="n"/>
      <c r="H428" s="82">
        <f>IFERROR(INDEX('Impression groupée'!$B$4:$B$103,MATCH("Transport et bardage|13",'Impression groupée'!$E$4:$E$103,0)),"")</f>
        <v/>
      </c>
      <c r="I428" s="52" t="n"/>
      <c r="J428" s="50" t="n"/>
    </row>
    <row r="429" ht="27" customHeight="1">
      <c r="A429" s="80">
        <f>"Tronçon n° : "&amp;IFERROR(INDEX(Registre!$H$2:$H$1999,IF($L$422=0,-1,$L$422))&amp;"","")&amp;"   du "&amp;IF(IFERROR(INDEX(Registre!$I$2:$I$1999,IF($L$422=0,-1,$L$422))&amp;"","")&lt;&gt;"","Joint N° "&amp;IFERROR(INDEX(Registre!$I$2:$I$1999,IF($L$422=0,-1,$L$422))&amp;"","")&amp;"  ","")&amp;"PK "&amp;IFERROR(INDEX(Registre!$K$2:$K$1999,IF($L$422=0,-1,$L$422))&amp;"","")&amp;IF(OR(IFERROR(INDEX(Registre!$L$2:$L$1999,IF($L$422=0,-1,$L$422))&amp;"","")&lt;&gt;"",IFERROR(INDEX(Registre!$J$2:$J$1999,IF($L$422=0,-1,$L$422))&amp;"","")&lt;&gt;""),"   au "&amp;IF(IFERROR(INDEX(Registre!$J$2:$J$1999,IF($L$422=0,-1,$L$422))&amp;"","")&lt;&gt;"","Joint N° "&amp;IFERROR(INDEX(Registre!$J$2:$J$1999,IF($L$422=0,-1,$L$422))&amp;"","")&amp;"  ","")&amp;IF(IFERROR(INDEX(Registre!$L$2:$L$1999,IF($L$422=0,-1,$L$422))&amp;"","")&lt;&gt;"","PK "&amp;IFERROR(INDEX(Registre!$L$2:$L$1999,IF($L$422=0,-1,$L$422))&amp;"",""),""),"")</f>
        <v/>
      </c>
      <c r="B429" s="52" t="n"/>
      <c r="C429" s="52" t="n"/>
      <c r="D429" s="52" t="n"/>
      <c r="E429" s="52" t="n"/>
      <c r="F429" s="52" t="n"/>
      <c r="G429" s="52" t="n"/>
      <c r="H429" s="50" t="n"/>
      <c r="I429" s="90">
        <f>IF(IFERROR(INDEX(Registre!$M$2:$M$1999,IF($L$422=0,-1,$L$422))&amp;"","")="","Long :","Long : "&amp;IFERROR(INDEX(Registre!$M$2:$M$1999,IF($L$422=0,-1,$L$422))&amp;"","")&amp;" ml")</f>
        <v/>
      </c>
      <c r="J429" s="50" t="n"/>
    </row>
    <row r="430" ht="27" customHeight="1">
      <c r="A430" s="92" t="inlineStr">
        <is>
          <t>Inspection</t>
        </is>
      </c>
      <c r="B430" s="52" t="n"/>
      <c r="C430" s="52" t="n"/>
      <c r="D430" s="52" t="n"/>
      <c r="E430" s="52" t="n"/>
      <c r="F430" s="52" t="n"/>
      <c r="G430" s="52" t="n"/>
      <c r="H430" s="50" t="n"/>
      <c r="I430" s="80" t="inlineStr">
        <is>
          <t>jugement</t>
        </is>
      </c>
      <c r="J430" s="50" t="n"/>
    </row>
    <row r="431" ht="25.5" customHeight="1">
      <c r="A431" s="67" t="inlineStr">
        <is>
          <t>N°</t>
        </is>
      </c>
      <c r="B431" s="67" t="inlineStr">
        <is>
          <t>N° pipe</t>
        </is>
      </c>
      <c r="C431" s="67" t="inlineStr">
        <is>
          <t>N° de coulée</t>
        </is>
      </c>
      <c r="D431" s="67" t="inlineStr">
        <is>
          <t>Diamètre</t>
        </is>
      </c>
      <c r="E431" s="67" t="inlineStr">
        <is>
          <t>EP mm</t>
        </is>
      </c>
      <c r="F431" s="67" t="inlineStr">
        <is>
          <t>Long (ml)</t>
        </is>
      </c>
      <c r="G431" s="67" t="inlineStr">
        <is>
          <t>Contrôle visuel</t>
        </is>
      </c>
      <c r="H431" s="50" t="n"/>
      <c r="I431" s="66" t="n"/>
      <c r="J431" s="50" t="n"/>
    </row>
    <row r="432" ht="16.5" customHeight="1">
      <c r="A432" s="62">
        <f>IF(IFERROR(INDEX('Tubes Bardage'!$B$2:$B$501,MATCH($H$428&amp;"|1",'Tubes Bardage'!$I$2:$I$501,0))&amp;"","")="","",TEXT(1,"00"))</f>
        <v/>
      </c>
      <c r="B432" s="62">
        <f>IFERROR(INDEX('Tubes Bardage'!$B$2:$B$501,MATCH($H$428&amp;"|1",'Tubes Bardage'!$I$2:$I$501,0))&amp;"","")</f>
        <v/>
      </c>
      <c r="C432" s="62">
        <f>IFERROR(INDEX('Tubes Bardage'!$C$2:$C$501,MATCH($H$428&amp;"|1",'Tubes Bardage'!$I$2:$I$501,0))&amp;"","")</f>
        <v/>
      </c>
      <c r="D432" s="62">
        <f>IFERROR(INDEX('Tubes Bardage'!$D$2:$D$501,MATCH($H$428&amp;"|1",'Tubes Bardage'!$I$2:$I$501,0))&amp;"","")</f>
        <v/>
      </c>
      <c r="E432" s="62">
        <f>IFERROR(INDEX('Tubes Bardage'!$E$2:$E$501,MATCH($H$428&amp;"|1",'Tubes Bardage'!$I$2:$I$501,0))&amp;"","")</f>
        <v/>
      </c>
      <c r="F432" s="62">
        <f>IFERROR(INDEX('Tubes Bardage'!$F$2:$F$501,MATCH($H$428&amp;"|1",'Tubes Bardage'!$I$2:$I$501,0))&amp;"","")</f>
        <v/>
      </c>
      <c r="G432" s="62">
        <f>IFERROR(INDEX('Tubes Bardage'!$G$2:$G$501,MATCH($H$428&amp;"|1",'Tubes Bardage'!$I$2:$I$501,0))&amp;"","")</f>
        <v/>
      </c>
      <c r="H432" s="50" t="n"/>
      <c r="I432" s="93">
        <f>IF(IFERROR(INDEX('Tubes Bardage'!$H$2:$H$501,MATCH($H$428&amp;"|1",'Tubes Bardage'!$I$2:$I$501,0))&amp;"","")="C","☒","☐")&amp;" C"&amp;"      "&amp;IF(IFERROR(INDEX('Tubes Bardage'!$H$2:$H$501,MATCH($H$428&amp;"|1",'Tubes Bardage'!$I$2:$I$501,0))&amp;"","")="NC","☒","☐")&amp;" NC"</f>
        <v/>
      </c>
      <c r="J432" s="50" t="n"/>
    </row>
    <row r="433" ht="16.5" customHeight="1">
      <c r="A433" s="62">
        <f>IF(IFERROR(INDEX('Tubes Bardage'!$B$2:$B$501,MATCH($H$428&amp;"|2",'Tubes Bardage'!$I$2:$I$501,0))&amp;"","")="","",TEXT(2,"00"))</f>
        <v/>
      </c>
      <c r="B433" s="62">
        <f>IFERROR(INDEX('Tubes Bardage'!$B$2:$B$501,MATCH($H$428&amp;"|2",'Tubes Bardage'!$I$2:$I$501,0))&amp;"","")</f>
        <v/>
      </c>
      <c r="C433" s="62">
        <f>IFERROR(INDEX('Tubes Bardage'!$C$2:$C$501,MATCH($H$428&amp;"|2",'Tubes Bardage'!$I$2:$I$501,0))&amp;"","")</f>
        <v/>
      </c>
      <c r="D433" s="62">
        <f>IFERROR(INDEX('Tubes Bardage'!$D$2:$D$501,MATCH($H$428&amp;"|2",'Tubes Bardage'!$I$2:$I$501,0))&amp;"","")</f>
        <v/>
      </c>
      <c r="E433" s="62">
        <f>IFERROR(INDEX('Tubes Bardage'!$E$2:$E$501,MATCH($H$428&amp;"|2",'Tubes Bardage'!$I$2:$I$501,0))&amp;"","")</f>
        <v/>
      </c>
      <c r="F433" s="62">
        <f>IFERROR(INDEX('Tubes Bardage'!$F$2:$F$501,MATCH($H$428&amp;"|2",'Tubes Bardage'!$I$2:$I$501,0))&amp;"","")</f>
        <v/>
      </c>
      <c r="G433" s="62">
        <f>IFERROR(INDEX('Tubes Bardage'!$G$2:$G$501,MATCH($H$428&amp;"|2",'Tubes Bardage'!$I$2:$I$501,0))&amp;"","")</f>
        <v/>
      </c>
      <c r="H433" s="50" t="n"/>
      <c r="I433" s="93">
        <f>IF(IFERROR(INDEX('Tubes Bardage'!$H$2:$H$501,MATCH($H$428&amp;"|2",'Tubes Bardage'!$I$2:$I$501,0))&amp;"","")="C","☒","☐")&amp;" C"&amp;"      "&amp;IF(IFERROR(INDEX('Tubes Bardage'!$H$2:$H$501,MATCH($H$428&amp;"|2",'Tubes Bardage'!$I$2:$I$501,0))&amp;"","")="NC","☒","☐")&amp;" NC"</f>
        <v/>
      </c>
      <c r="J433" s="50" t="n"/>
    </row>
    <row r="434" ht="16.5" customHeight="1">
      <c r="A434" s="62">
        <f>IF(IFERROR(INDEX('Tubes Bardage'!$B$2:$B$501,MATCH($H$428&amp;"|3",'Tubes Bardage'!$I$2:$I$501,0))&amp;"","")="","",TEXT(3,"00"))</f>
        <v/>
      </c>
      <c r="B434" s="62">
        <f>IFERROR(INDEX('Tubes Bardage'!$B$2:$B$501,MATCH($H$428&amp;"|3",'Tubes Bardage'!$I$2:$I$501,0))&amp;"","")</f>
        <v/>
      </c>
      <c r="C434" s="62">
        <f>IFERROR(INDEX('Tubes Bardage'!$C$2:$C$501,MATCH($H$428&amp;"|3",'Tubes Bardage'!$I$2:$I$501,0))&amp;"","")</f>
        <v/>
      </c>
      <c r="D434" s="62">
        <f>IFERROR(INDEX('Tubes Bardage'!$D$2:$D$501,MATCH($H$428&amp;"|3",'Tubes Bardage'!$I$2:$I$501,0))&amp;"","")</f>
        <v/>
      </c>
      <c r="E434" s="62">
        <f>IFERROR(INDEX('Tubes Bardage'!$E$2:$E$501,MATCH($H$428&amp;"|3",'Tubes Bardage'!$I$2:$I$501,0))&amp;"","")</f>
        <v/>
      </c>
      <c r="F434" s="62">
        <f>IFERROR(INDEX('Tubes Bardage'!$F$2:$F$501,MATCH($H$428&amp;"|3",'Tubes Bardage'!$I$2:$I$501,0))&amp;"","")</f>
        <v/>
      </c>
      <c r="G434" s="62">
        <f>IFERROR(INDEX('Tubes Bardage'!$G$2:$G$501,MATCH($H$428&amp;"|3",'Tubes Bardage'!$I$2:$I$501,0))&amp;"","")</f>
        <v/>
      </c>
      <c r="H434" s="50" t="n"/>
      <c r="I434" s="93">
        <f>IF(IFERROR(INDEX('Tubes Bardage'!$H$2:$H$501,MATCH($H$428&amp;"|3",'Tubes Bardage'!$I$2:$I$501,0))&amp;"","")="C","☒","☐")&amp;" C"&amp;"      "&amp;IF(IFERROR(INDEX('Tubes Bardage'!$H$2:$H$501,MATCH($H$428&amp;"|3",'Tubes Bardage'!$I$2:$I$501,0))&amp;"","")="NC","☒","☐")&amp;" NC"</f>
        <v/>
      </c>
      <c r="J434" s="50" t="n"/>
    </row>
    <row r="435" ht="16.5" customHeight="1">
      <c r="A435" s="62">
        <f>IF(IFERROR(INDEX('Tubes Bardage'!$B$2:$B$501,MATCH($H$428&amp;"|4",'Tubes Bardage'!$I$2:$I$501,0))&amp;"","")="","",TEXT(4,"00"))</f>
        <v/>
      </c>
      <c r="B435" s="62">
        <f>IFERROR(INDEX('Tubes Bardage'!$B$2:$B$501,MATCH($H$428&amp;"|4",'Tubes Bardage'!$I$2:$I$501,0))&amp;"","")</f>
        <v/>
      </c>
      <c r="C435" s="62">
        <f>IFERROR(INDEX('Tubes Bardage'!$C$2:$C$501,MATCH($H$428&amp;"|4",'Tubes Bardage'!$I$2:$I$501,0))&amp;"","")</f>
        <v/>
      </c>
      <c r="D435" s="62">
        <f>IFERROR(INDEX('Tubes Bardage'!$D$2:$D$501,MATCH($H$428&amp;"|4",'Tubes Bardage'!$I$2:$I$501,0))&amp;"","")</f>
        <v/>
      </c>
      <c r="E435" s="62">
        <f>IFERROR(INDEX('Tubes Bardage'!$E$2:$E$501,MATCH($H$428&amp;"|4",'Tubes Bardage'!$I$2:$I$501,0))&amp;"","")</f>
        <v/>
      </c>
      <c r="F435" s="62">
        <f>IFERROR(INDEX('Tubes Bardage'!$F$2:$F$501,MATCH($H$428&amp;"|4",'Tubes Bardage'!$I$2:$I$501,0))&amp;"","")</f>
        <v/>
      </c>
      <c r="G435" s="62">
        <f>IFERROR(INDEX('Tubes Bardage'!$G$2:$G$501,MATCH($H$428&amp;"|4",'Tubes Bardage'!$I$2:$I$501,0))&amp;"","")</f>
        <v/>
      </c>
      <c r="H435" s="50" t="n"/>
      <c r="I435" s="93">
        <f>IF(IFERROR(INDEX('Tubes Bardage'!$H$2:$H$501,MATCH($H$428&amp;"|4",'Tubes Bardage'!$I$2:$I$501,0))&amp;"","")="C","☒","☐")&amp;" C"&amp;"      "&amp;IF(IFERROR(INDEX('Tubes Bardage'!$H$2:$H$501,MATCH($H$428&amp;"|4",'Tubes Bardage'!$I$2:$I$501,0))&amp;"","")="NC","☒","☐")&amp;" NC"</f>
        <v/>
      </c>
      <c r="J435" s="50" t="n"/>
    </row>
    <row r="436" ht="16.5" customHeight="1">
      <c r="A436" s="62">
        <f>IF(IFERROR(INDEX('Tubes Bardage'!$B$2:$B$501,MATCH($H$428&amp;"|5",'Tubes Bardage'!$I$2:$I$501,0))&amp;"","")="","",TEXT(5,"00"))</f>
        <v/>
      </c>
      <c r="B436" s="62">
        <f>IFERROR(INDEX('Tubes Bardage'!$B$2:$B$501,MATCH($H$428&amp;"|5",'Tubes Bardage'!$I$2:$I$501,0))&amp;"","")</f>
        <v/>
      </c>
      <c r="C436" s="62">
        <f>IFERROR(INDEX('Tubes Bardage'!$C$2:$C$501,MATCH($H$428&amp;"|5",'Tubes Bardage'!$I$2:$I$501,0))&amp;"","")</f>
        <v/>
      </c>
      <c r="D436" s="62">
        <f>IFERROR(INDEX('Tubes Bardage'!$D$2:$D$501,MATCH($H$428&amp;"|5",'Tubes Bardage'!$I$2:$I$501,0))&amp;"","")</f>
        <v/>
      </c>
      <c r="E436" s="62">
        <f>IFERROR(INDEX('Tubes Bardage'!$E$2:$E$501,MATCH($H$428&amp;"|5",'Tubes Bardage'!$I$2:$I$501,0))&amp;"","")</f>
        <v/>
      </c>
      <c r="F436" s="62">
        <f>IFERROR(INDEX('Tubes Bardage'!$F$2:$F$501,MATCH($H$428&amp;"|5",'Tubes Bardage'!$I$2:$I$501,0))&amp;"","")</f>
        <v/>
      </c>
      <c r="G436" s="62">
        <f>IFERROR(INDEX('Tubes Bardage'!$G$2:$G$501,MATCH($H$428&amp;"|5",'Tubes Bardage'!$I$2:$I$501,0))&amp;"","")</f>
        <v/>
      </c>
      <c r="H436" s="50" t="n"/>
      <c r="I436" s="93">
        <f>IF(IFERROR(INDEX('Tubes Bardage'!$H$2:$H$501,MATCH($H$428&amp;"|5",'Tubes Bardage'!$I$2:$I$501,0))&amp;"","")="C","☒","☐")&amp;" C"&amp;"      "&amp;IF(IFERROR(INDEX('Tubes Bardage'!$H$2:$H$501,MATCH($H$428&amp;"|5",'Tubes Bardage'!$I$2:$I$501,0))&amp;"","")="NC","☒","☐")&amp;" NC"</f>
        <v/>
      </c>
      <c r="J436" s="50" t="n"/>
    </row>
    <row r="437" ht="16.5" customHeight="1">
      <c r="A437" s="62">
        <f>IF(IFERROR(INDEX('Tubes Bardage'!$B$2:$B$501,MATCH($H$428&amp;"|6",'Tubes Bardage'!$I$2:$I$501,0))&amp;"","")="","",TEXT(6,"00"))</f>
        <v/>
      </c>
      <c r="B437" s="62">
        <f>IFERROR(INDEX('Tubes Bardage'!$B$2:$B$501,MATCH($H$428&amp;"|6",'Tubes Bardage'!$I$2:$I$501,0))&amp;"","")</f>
        <v/>
      </c>
      <c r="C437" s="62">
        <f>IFERROR(INDEX('Tubes Bardage'!$C$2:$C$501,MATCH($H$428&amp;"|6",'Tubes Bardage'!$I$2:$I$501,0))&amp;"","")</f>
        <v/>
      </c>
      <c r="D437" s="62">
        <f>IFERROR(INDEX('Tubes Bardage'!$D$2:$D$501,MATCH($H$428&amp;"|6",'Tubes Bardage'!$I$2:$I$501,0))&amp;"","")</f>
        <v/>
      </c>
      <c r="E437" s="62">
        <f>IFERROR(INDEX('Tubes Bardage'!$E$2:$E$501,MATCH($H$428&amp;"|6",'Tubes Bardage'!$I$2:$I$501,0))&amp;"","")</f>
        <v/>
      </c>
      <c r="F437" s="62">
        <f>IFERROR(INDEX('Tubes Bardage'!$F$2:$F$501,MATCH($H$428&amp;"|6",'Tubes Bardage'!$I$2:$I$501,0))&amp;"","")</f>
        <v/>
      </c>
      <c r="G437" s="62">
        <f>IFERROR(INDEX('Tubes Bardage'!$G$2:$G$501,MATCH($H$428&amp;"|6",'Tubes Bardage'!$I$2:$I$501,0))&amp;"","")</f>
        <v/>
      </c>
      <c r="H437" s="50" t="n"/>
      <c r="I437" s="93">
        <f>IF(IFERROR(INDEX('Tubes Bardage'!$H$2:$H$501,MATCH($H$428&amp;"|6",'Tubes Bardage'!$I$2:$I$501,0))&amp;"","")="C","☒","☐")&amp;" C"&amp;"      "&amp;IF(IFERROR(INDEX('Tubes Bardage'!$H$2:$H$501,MATCH($H$428&amp;"|6",'Tubes Bardage'!$I$2:$I$501,0))&amp;"","")="NC","☒","☐")&amp;" NC"</f>
        <v/>
      </c>
      <c r="J437" s="50" t="n"/>
    </row>
    <row r="438" ht="16.5" customHeight="1">
      <c r="A438" s="62">
        <f>IF(IFERROR(INDEX('Tubes Bardage'!$B$2:$B$501,MATCH($H$428&amp;"|7",'Tubes Bardage'!$I$2:$I$501,0))&amp;"","")="","",TEXT(7,"00"))</f>
        <v/>
      </c>
      <c r="B438" s="62">
        <f>IFERROR(INDEX('Tubes Bardage'!$B$2:$B$501,MATCH($H$428&amp;"|7",'Tubes Bardage'!$I$2:$I$501,0))&amp;"","")</f>
        <v/>
      </c>
      <c r="C438" s="62">
        <f>IFERROR(INDEX('Tubes Bardage'!$C$2:$C$501,MATCH($H$428&amp;"|7",'Tubes Bardage'!$I$2:$I$501,0))&amp;"","")</f>
        <v/>
      </c>
      <c r="D438" s="62">
        <f>IFERROR(INDEX('Tubes Bardage'!$D$2:$D$501,MATCH($H$428&amp;"|7",'Tubes Bardage'!$I$2:$I$501,0))&amp;"","")</f>
        <v/>
      </c>
      <c r="E438" s="62">
        <f>IFERROR(INDEX('Tubes Bardage'!$E$2:$E$501,MATCH($H$428&amp;"|7",'Tubes Bardage'!$I$2:$I$501,0))&amp;"","")</f>
        <v/>
      </c>
      <c r="F438" s="62">
        <f>IFERROR(INDEX('Tubes Bardage'!$F$2:$F$501,MATCH($H$428&amp;"|7",'Tubes Bardage'!$I$2:$I$501,0))&amp;"","")</f>
        <v/>
      </c>
      <c r="G438" s="62">
        <f>IFERROR(INDEX('Tubes Bardage'!$G$2:$G$501,MATCH($H$428&amp;"|7",'Tubes Bardage'!$I$2:$I$501,0))&amp;"","")</f>
        <v/>
      </c>
      <c r="H438" s="50" t="n"/>
      <c r="I438" s="93">
        <f>IF(IFERROR(INDEX('Tubes Bardage'!$H$2:$H$501,MATCH($H$428&amp;"|7",'Tubes Bardage'!$I$2:$I$501,0))&amp;"","")="C","☒","☐")&amp;" C"&amp;"      "&amp;IF(IFERROR(INDEX('Tubes Bardage'!$H$2:$H$501,MATCH($H$428&amp;"|7",'Tubes Bardage'!$I$2:$I$501,0))&amp;"","")="NC","☒","☐")&amp;" NC"</f>
        <v/>
      </c>
      <c r="J438" s="50" t="n"/>
    </row>
    <row r="439" ht="16.5" customHeight="1">
      <c r="A439" s="62">
        <f>IF(IFERROR(INDEX('Tubes Bardage'!$B$2:$B$501,MATCH($H$428&amp;"|8",'Tubes Bardage'!$I$2:$I$501,0))&amp;"","")="","",TEXT(8,"00"))</f>
        <v/>
      </c>
      <c r="B439" s="62">
        <f>IFERROR(INDEX('Tubes Bardage'!$B$2:$B$501,MATCH($H$428&amp;"|8",'Tubes Bardage'!$I$2:$I$501,0))&amp;"","")</f>
        <v/>
      </c>
      <c r="C439" s="62">
        <f>IFERROR(INDEX('Tubes Bardage'!$C$2:$C$501,MATCH($H$428&amp;"|8",'Tubes Bardage'!$I$2:$I$501,0))&amp;"","")</f>
        <v/>
      </c>
      <c r="D439" s="62">
        <f>IFERROR(INDEX('Tubes Bardage'!$D$2:$D$501,MATCH($H$428&amp;"|8",'Tubes Bardage'!$I$2:$I$501,0))&amp;"","")</f>
        <v/>
      </c>
      <c r="E439" s="62">
        <f>IFERROR(INDEX('Tubes Bardage'!$E$2:$E$501,MATCH($H$428&amp;"|8",'Tubes Bardage'!$I$2:$I$501,0))&amp;"","")</f>
        <v/>
      </c>
      <c r="F439" s="62">
        <f>IFERROR(INDEX('Tubes Bardage'!$F$2:$F$501,MATCH($H$428&amp;"|8",'Tubes Bardage'!$I$2:$I$501,0))&amp;"","")</f>
        <v/>
      </c>
      <c r="G439" s="62">
        <f>IFERROR(INDEX('Tubes Bardage'!$G$2:$G$501,MATCH($H$428&amp;"|8",'Tubes Bardage'!$I$2:$I$501,0))&amp;"","")</f>
        <v/>
      </c>
      <c r="H439" s="50" t="n"/>
      <c r="I439" s="93">
        <f>IF(IFERROR(INDEX('Tubes Bardage'!$H$2:$H$501,MATCH($H$428&amp;"|8",'Tubes Bardage'!$I$2:$I$501,0))&amp;"","")="C","☒","☐")&amp;" C"&amp;"      "&amp;IF(IFERROR(INDEX('Tubes Bardage'!$H$2:$H$501,MATCH($H$428&amp;"|8",'Tubes Bardage'!$I$2:$I$501,0))&amp;"","")="NC","☒","☐")&amp;" NC"</f>
        <v/>
      </c>
      <c r="J439" s="50" t="n"/>
    </row>
    <row r="440" ht="16.5" customHeight="1">
      <c r="A440" s="62">
        <f>IF(IFERROR(INDEX('Tubes Bardage'!$B$2:$B$501,MATCH($H$428&amp;"|9",'Tubes Bardage'!$I$2:$I$501,0))&amp;"","")="","",TEXT(9,"00"))</f>
        <v/>
      </c>
      <c r="B440" s="62">
        <f>IFERROR(INDEX('Tubes Bardage'!$B$2:$B$501,MATCH($H$428&amp;"|9",'Tubes Bardage'!$I$2:$I$501,0))&amp;"","")</f>
        <v/>
      </c>
      <c r="C440" s="62">
        <f>IFERROR(INDEX('Tubes Bardage'!$C$2:$C$501,MATCH($H$428&amp;"|9",'Tubes Bardage'!$I$2:$I$501,0))&amp;"","")</f>
        <v/>
      </c>
      <c r="D440" s="62">
        <f>IFERROR(INDEX('Tubes Bardage'!$D$2:$D$501,MATCH($H$428&amp;"|9",'Tubes Bardage'!$I$2:$I$501,0))&amp;"","")</f>
        <v/>
      </c>
      <c r="E440" s="62">
        <f>IFERROR(INDEX('Tubes Bardage'!$E$2:$E$501,MATCH($H$428&amp;"|9",'Tubes Bardage'!$I$2:$I$501,0))&amp;"","")</f>
        <v/>
      </c>
      <c r="F440" s="62">
        <f>IFERROR(INDEX('Tubes Bardage'!$F$2:$F$501,MATCH($H$428&amp;"|9",'Tubes Bardage'!$I$2:$I$501,0))&amp;"","")</f>
        <v/>
      </c>
      <c r="G440" s="62">
        <f>IFERROR(INDEX('Tubes Bardage'!$G$2:$G$501,MATCH($H$428&amp;"|9",'Tubes Bardage'!$I$2:$I$501,0))&amp;"","")</f>
        <v/>
      </c>
      <c r="H440" s="50" t="n"/>
      <c r="I440" s="93">
        <f>IF(IFERROR(INDEX('Tubes Bardage'!$H$2:$H$501,MATCH($H$428&amp;"|9",'Tubes Bardage'!$I$2:$I$501,0))&amp;"","")="C","☒","☐")&amp;" C"&amp;"      "&amp;IF(IFERROR(INDEX('Tubes Bardage'!$H$2:$H$501,MATCH($H$428&amp;"|9",'Tubes Bardage'!$I$2:$I$501,0))&amp;"","")="NC","☒","☐")&amp;" NC"</f>
        <v/>
      </c>
      <c r="J440" s="50" t="n"/>
    </row>
    <row r="441" ht="16.5" customHeight="1">
      <c r="A441" s="62">
        <f>IF(IFERROR(INDEX('Tubes Bardage'!$B$2:$B$501,MATCH($H$428&amp;"|10",'Tubes Bardage'!$I$2:$I$501,0))&amp;"","")="","",TEXT(10,"00"))</f>
        <v/>
      </c>
      <c r="B441" s="62">
        <f>IFERROR(INDEX('Tubes Bardage'!$B$2:$B$501,MATCH($H$428&amp;"|10",'Tubes Bardage'!$I$2:$I$501,0))&amp;"","")</f>
        <v/>
      </c>
      <c r="C441" s="62">
        <f>IFERROR(INDEX('Tubes Bardage'!$C$2:$C$501,MATCH($H$428&amp;"|10",'Tubes Bardage'!$I$2:$I$501,0))&amp;"","")</f>
        <v/>
      </c>
      <c r="D441" s="62">
        <f>IFERROR(INDEX('Tubes Bardage'!$D$2:$D$501,MATCH($H$428&amp;"|10",'Tubes Bardage'!$I$2:$I$501,0))&amp;"","")</f>
        <v/>
      </c>
      <c r="E441" s="62">
        <f>IFERROR(INDEX('Tubes Bardage'!$E$2:$E$501,MATCH($H$428&amp;"|10",'Tubes Bardage'!$I$2:$I$501,0))&amp;"","")</f>
        <v/>
      </c>
      <c r="F441" s="62">
        <f>IFERROR(INDEX('Tubes Bardage'!$F$2:$F$501,MATCH($H$428&amp;"|10",'Tubes Bardage'!$I$2:$I$501,0))&amp;"","")</f>
        <v/>
      </c>
      <c r="G441" s="62">
        <f>IFERROR(INDEX('Tubes Bardage'!$G$2:$G$501,MATCH($H$428&amp;"|10",'Tubes Bardage'!$I$2:$I$501,0))&amp;"","")</f>
        <v/>
      </c>
      <c r="H441" s="50" t="n"/>
      <c r="I441" s="93">
        <f>IF(IFERROR(INDEX('Tubes Bardage'!$H$2:$H$501,MATCH($H$428&amp;"|10",'Tubes Bardage'!$I$2:$I$501,0))&amp;"","")="C","☒","☐")&amp;" C"&amp;"      "&amp;IF(IFERROR(INDEX('Tubes Bardage'!$H$2:$H$501,MATCH($H$428&amp;"|10",'Tubes Bardage'!$I$2:$I$501,0))&amp;"","")="NC","☒","☐")&amp;" NC"</f>
        <v/>
      </c>
      <c r="J441" s="50" t="n"/>
    </row>
    <row r="442" ht="16.5" customHeight="1">
      <c r="A442" s="62">
        <f>IF(IFERROR(INDEX('Tubes Bardage'!$B$2:$B$501,MATCH($H$428&amp;"|11",'Tubes Bardage'!$I$2:$I$501,0))&amp;"","")="","",TEXT(11,"00"))</f>
        <v/>
      </c>
      <c r="B442" s="62">
        <f>IFERROR(INDEX('Tubes Bardage'!$B$2:$B$501,MATCH($H$428&amp;"|11",'Tubes Bardage'!$I$2:$I$501,0))&amp;"","")</f>
        <v/>
      </c>
      <c r="C442" s="62">
        <f>IFERROR(INDEX('Tubes Bardage'!$C$2:$C$501,MATCH($H$428&amp;"|11",'Tubes Bardage'!$I$2:$I$501,0))&amp;"","")</f>
        <v/>
      </c>
      <c r="D442" s="62">
        <f>IFERROR(INDEX('Tubes Bardage'!$D$2:$D$501,MATCH($H$428&amp;"|11",'Tubes Bardage'!$I$2:$I$501,0))&amp;"","")</f>
        <v/>
      </c>
      <c r="E442" s="62">
        <f>IFERROR(INDEX('Tubes Bardage'!$E$2:$E$501,MATCH($H$428&amp;"|11",'Tubes Bardage'!$I$2:$I$501,0))&amp;"","")</f>
        <v/>
      </c>
      <c r="F442" s="62">
        <f>IFERROR(INDEX('Tubes Bardage'!$F$2:$F$501,MATCH($H$428&amp;"|11",'Tubes Bardage'!$I$2:$I$501,0))&amp;"","")</f>
        <v/>
      </c>
      <c r="G442" s="62">
        <f>IFERROR(INDEX('Tubes Bardage'!$G$2:$G$501,MATCH($H$428&amp;"|11",'Tubes Bardage'!$I$2:$I$501,0))&amp;"","")</f>
        <v/>
      </c>
      <c r="H442" s="50" t="n"/>
      <c r="I442" s="93">
        <f>IF(IFERROR(INDEX('Tubes Bardage'!$H$2:$H$501,MATCH($H$428&amp;"|11",'Tubes Bardage'!$I$2:$I$501,0))&amp;"","")="C","☒","☐")&amp;" C"&amp;"      "&amp;IF(IFERROR(INDEX('Tubes Bardage'!$H$2:$H$501,MATCH($H$428&amp;"|11",'Tubes Bardage'!$I$2:$I$501,0))&amp;"","")="NC","☒","☐")&amp;" NC"</f>
        <v/>
      </c>
      <c r="J442" s="50" t="n"/>
    </row>
    <row r="443" ht="16.5" customHeight="1">
      <c r="A443" s="62">
        <f>IF(IFERROR(INDEX('Tubes Bardage'!$B$2:$B$501,MATCH($H$428&amp;"|12",'Tubes Bardage'!$I$2:$I$501,0))&amp;"","")="","",TEXT(12,"00"))</f>
        <v/>
      </c>
      <c r="B443" s="62">
        <f>IFERROR(INDEX('Tubes Bardage'!$B$2:$B$501,MATCH($H$428&amp;"|12",'Tubes Bardage'!$I$2:$I$501,0))&amp;"","")</f>
        <v/>
      </c>
      <c r="C443" s="62">
        <f>IFERROR(INDEX('Tubes Bardage'!$C$2:$C$501,MATCH($H$428&amp;"|12",'Tubes Bardage'!$I$2:$I$501,0))&amp;"","")</f>
        <v/>
      </c>
      <c r="D443" s="62">
        <f>IFERROR(INDEX('Tubes Bardage'!$D$2:$D$501,MATCH($H$428&amp;"|12",'Tubes Bardage'!$I$2:$I$501,0))&amp;"","")</f>
        <v/>
      </c>
      <c r="E443" s="62">
        <f>IFERROR(INDEX('Tubes Bardage'!$E$2:$E$501,MATCH($H$428&amp;"|12",'Tubes Bardage'!$I$2:$I$501,0))&amp;"","")</f>
        <v/>
      </c>
      <c r="F443" s="62">
        <f>IFERROR(INDEX('Tubes Bardage'!$F$2:$F$501,MATCH($H$428&amp;"|12",'Tubes Bardage'!$I$2:$I$501,0))&amp;"","")</f>
        <v/>
      </c>
      <c r="G443" s="62">
        <f>IFERROR(INDEX('Tubes Bardage'!$G$2:$G$501,MATCH($H$428&amp;"|12",'Tubes Bardage'!$I$2:$I$501,0))&amp;"","")</f>
        <v/>
      </c>
      <c r="H443" s="50" t="n"/>
      <c r="I443" s="93">
        <f>IF(IFERROR(INDEX('Tubes Bardage'!$H$2:$H$501,MATCH($H$428&amp;"|12",'Tubes Bardage'!$I$2:$I$501,0))&amp;"","")="C","☒","☐")&amp;" C"&amp;"      "&amp;IF(IFERROR(INDEX('Tubes Bardage'!$H$2:$H$501,MATCH($H$428&amp;"|12",'Tubes Bardage'!$I$2:$I$501,0))&amp;"","")="NC","☒","☐")&amp;" NC"</f>
        <v/>
      </c>
      <c r="J443" s="50" t="n"/>
    </row>
    <row r="444" ht="16.5" customHeight="1">
      <c r="A444" s="62">
        <f>IF(IFERROR(INDEX('Tubes Bardage'!$B$2:$B$501,MATCH($H$428&amp;"|13",'Tubes Bardage'!$I$2:$I$501,0))&amp;"","")="","",TEXT(13,"00"))</f>
        <v/>
      </c>
      <c r="B444" s="62">
        <f>IFERROR(INDEX('Tubes Bardage'!$B$2:$B$501,MATCH($H$428&amp;"|13",'Tubes Bardage'!$I$2:$I$501,0))&amp;"","")</f>
        <v/>
      </c>
      <c r="C444" s="62">
        <f>IFERROR(INDEX('Tubes Bardage'!$C$2:$C$501,MATCH($H$428&amp;"|13",'Tubes Bardage'!$I$2:$I$501,0))&amp;"","")</f>
        <v/>
      </c>
      <c r="D444" s="62">
        <f>IFERROR(INDEX('Tubes Bardage'!$D$2:$D$501,MATCH($H$428&amp;"|13",'Tubes Bardage'!$I$2:$I$501,0))&amp;"","")</f>
        <v/>
      </c>
      <c r="E444" s="62">
        <f>IFERROR(INDEX('Tubes Bardage'!$E$2:$E$501,MATCH($H$428&amp;"|13",'Tubes Bardage'!$I$2:$I$501,0))&amp;"","")</f>
        <v/>
      </c>
      <c r="F444" s="62">
        <f>IFERROR(INDEX('Tubes Bardage'!$F$2:$F$501,MATCH($H$428&amp;"|13",'Tubes Bardage'!$I$2:$I$501,0))&amp;"","")</f>
        <v/>
      </c>
      <c r="G444" s="62">
        <f>IFERROR(INDEX('Tubes Bardage'!$G$2:$G$501,MATCH($H$428&amp;"|13",'Tubes Bardage'!$I$2:$I$501,0))&amp;"","")</f>
        <v/>
      </c>
      <c r="H444" s="50" t="n"/>
      <c r="I444" s="93">
        <f>IF(IFERROR(INDEX('Tubes Bardage'!$H$2:$H$501,MATCH($H$428&amp;"|13",'Tubes Bardage'!$I$2:$I$501,0))&amp;"","")="C","☒","☐")&amp;" C"&amp;"      "&amp;IF(IFERROR(INDEX('Tubes Bardage'!$H$2:$H$501,MATCH($H$428&amp;"|13",'Tubes Bardage'!$I$2:$I$501,0))&amp;"","")="NC","☒","☐")&amp;" NC"</f>
        <v/>
      </c>
      <c r="J444" s="50" t="n"/>
    </row>
    <row r="445" ht="16.5" customHeight="1">
      <c r="A445" s="62">
        <f>IF(IFERROR(INDEX('Tubes Bardage'!$B$2:$B$501,MATCH($H$428&amp;"|14",'Tubes Bardage'!$I$2:$I$501,0))&amp;"","")="","",TEXT(14,"00"))</f>
        <v/>
      </c>
      <c r="B445" s="62">
        <f>IFERROR(INDEX('Tubes Bardage'!$B$2:$B$501,MATCH($H$428&amp;"|14",'Tubes Bardage'!$I$2:$I$501,0))&amp;"","")</f>
        <v/>
      </c>
      <c r="C445" s="62">
        <f>IFERROR(INDEX('Tubes Bardage'!$C$2:$C$501,MATCH($H$428&amp;"|14",'Tubes Bardage'!$I$2:$I$501,0))&amp;"","")</f>
        <v/>
      </c>
      <c r="D445" s="62">
        <f>IFERROR(INDEX('Tubes Bardage'!$D$2:$D$501,MATCH($H$428&amp;"|14",'Tubes Bardage'!$I$2:$I$501,0))&amp;"","")</f>
        <v/>
      </c>
      <c r="E445" s="62">
        <f>IFERROR(INDEX('Tubes Bardage'!$E$2:$E$501,MATCH($H$428&amp;"|14",'Tubes Bardage'!$I$2:$I$501,0))&amp;"","")</f>
        <v/>
      </c>
      <c r="F445" s="62">
        <f>IFERROR(INDEX('Tubes Bardage'!$F$2:$F$501,MATCH($H$428&amp;"|14",'Tubes Bardage'!$I$2:$I$501,0))&amp;"","")</f>
        <v/>
      </c>
      <c r="G445" s="62">
        <f>IFERROR(INDEX('Tubes Bardage'!$G$2:$G$501,MATCH($H$428&amp;"|14",'Tubes Bardage'!$I$2:$I$501,0))&amp;"","")</f>
        <v/>
      </c>
      <c r="H445" s="50" t="n"/>
      <c r="I445" s="93">
        <f>IF(IFERROR(INDEX('Tubes Bardage'!$H$2:$H$501,MATCH($H$428&amp;"|14",'Tubes Bardage'!$I$2:$I$501,0))&amp;"","")="C","☒","☐")&amp;" C"&amp;"      "&amp;IF(IFERROR(INDEX('Tubes Bardage'!$H$2:$H$501,MATCH($H$428&amp;"|14",'Tubes Bardage'!$I$2:$I$501,0))&amp;"","")="NC","☒","☐")&amp;" NC"</f>
        <v/>
      </c>
      <c r="J445" s="50" t="n"/>
    </row>
    <row r="446" ht="16.5" customHeight="1">
      <c r="A446" s="62">
        <f>IF(IFERROR(INDEX('Tubes Bardage'!$B$2:$B$501,MATCH($H$428&amp;"|15",'Tubes Bardage'!$I$2:$I$501,0))&amp;"","")="","",TEXT(15,"00"))</f>
        <v/>
      </c>
      <c r="B446" s="62">
        <f>IFERROR(INDEX('Tubes Bardage'!$B$2:$B$501,MATCH($H$428&amp;"|15",'Tubes Bardage'!$I$2:$I$501,0))&amp;"","")</f>
        <v/>
      </c>
      <c r="C446" s="62">
        <f>IFERROR(INDEX('Tubes Bardage'!$C$2:$C$501,MATCH($H$428&amp;"|15",'Tubes Bardage'!$I$2:$I$501,0))&amp;"","")</f>
        <v/>
      </c>
      <c r="D446" s="62">
        <f>IFERROR(INDEX('Tubes Bardage'!$D$2:$D$501,MATCH($H$428&amp;"|15",'Tubes Bardage'!$I$2:$I$501,0))&amp;"","")</f>
        <v/>
      </c>
      <c r="E446" s="62">
        <f>IFERROR(INDEX('Tubes Bardage'!$E$2:$E$501,MATCH($H$428&amp;"|15",'Tubes Bardage'!$I$2:$I$501,0))&amp;"","")</f>
        <v/>
      </c>
      <c r="F446" s="62">
        <f>IFERROR(INDEX('Tubes Bardage'!$F$2:$F$501,MATCH($H$428&amp;"|15",'Tubes Bardage'!$I$2:$I$501,0))&amp;"","")</f>
        <v/>
      </c>
      <c r="G446" s="62">
        <f>IFERROR(INDEX('Tubes Bardage'!$G$2:$G$501,MATCH($H$428&amp;"|15",'Tubes Bardage'!$I$2:$I$501,0))&amp;"","")</f>
        <v/>
      </c>
      <c r="H446" s="50" t="n"/>
      <c r="I446" s="93">
        <f>IF(IFERROR(INDEX('Tubes Bardage'!$H$2:$H$501,MATCH($H$428&amp;"|15",'Tubes Bardage'!$I$2:$I$501,0))&amp;"","")="C","☒","☐")&amp;" C"&amp;"      "&amp;IF(IFERROR(INDEX('Tubes Bardage'!$H$2:$H$501,MATCH($H$428&amp;"|15",'Tubes Bardage'!$I$2:$I$501,0))&amp;"","")="NC","☒","☐")&amp;" NC"</f>
        <v/>
      </c>
      <c r="J446" s="50" t="n"/>
    </row>
    <row r="447" ht="16.5" customHeight="1">
      <c r="A447" s="62">
        <f>IF(IFERROR(INDEX('Tubes Bardage'!$B$2:$B$501,MATCH($H$428&amp;"|16",'Tubes Bardage'!$I$2:$I$501,0))&amp;"","")="","",TEXT(16,"00"))</f>
        <v/>
      </c>
      <c r="B447" s="62">
        <f>IFERROR(INDEX('Tubes Bardage'!$B$2:$B$501,MATCH($H$428&amp;"|16",'Tubes Bardage'!$I$2:$I$501,0))&amp;"","")</f>
        <v/>
      </c>
      <c r="C447" s="62">
        <f>IFERROR(INDEX('Tubes Bardage'!$C$2:$C$501,MATCH($H$428&amp;"|16",'Tubes Bardage'!$I$2:$I$501,0))&amp;"","")</f>
        <v/>
      </c>
      <c r="D447" s="62">
        <f>IFERROR(INDEX('Tubes Bardage'!$D$2:$D$501,MATCH($H$428&amp;"|16",'Tubes Bardage'!$I$2:$I$501,0))&amp;"","")</f>
        <v/>
      </c>
      <c r="E447" s="62">
        <f>IFERROR(INDEX('Tubes Bardage'!$E$2:$E$501,MATCH($H$428&amp;"|16",'Tubes Bardage'!$I$2:$I$501,0))&amp;"","")</f>
        <v/>
      </c>
      <c r="F447" s="62">
        <f>IFERROR(INDEX('Tubes Bardage'!$F$2:$F$501,MATCH($H$428&amp;"|16",'Tubes Bardage'!$I$2:$I$501,0))&amp;"","")</f>
        <v/>
      </c>
      <c r="G447" s="62">
        <f>IFERROR(INDEX('Tubes Bardage'!$G$2:$G$501,MATCH($H$428&amp;"|16",'Tubes Bardage'!$I$2:$I$501,0))&amp;"","")</f>
        <v/>
      </c>
      <c r="H447" s="50" t="n"/>
      <c r="I447" s="93">
        <f>IF(IFERROR(INDEX('Tubes Bardage'!$H$2:$H$501,MATCH($H$428&amp;"|16",'Tubes Bardage'!$I$2:$I$501,0))&amp;"","")="C","☒","☐")&amp;" C"&amp;"      "&amp;IF(IFERROR(INDEX('Tubes Bardage'!$H$2:$H$501,MATCH($H$428&amp;"|16",'Tubes Bardage'!$I$2:$I$501,0))&amp;"","")="NC","☒","☐")&amp;" NC"</f>
        <v/>
      </c>
      <c r="J447" s="50" t="n"/>
    </row>
    <row r="448" ht="16.5" customHeight="1">
      <c r="A448" s="62">
        <f>IF(IFERROR(INDEX('Tubes Bardage'!$B$2:$B$501,MATCH($H$428&amp;"|17",'Tubes Bardage'!$I$2:$I$501,0))&amp;"","")="","",TEXT(17,"00"))</f>
        <v/>
      </c>
      <c r="B448" s="62">
        <f>IFERROR(INDEX('Tubes Bardage'!$B$2:$B$501,MATCH($H$428&amp;"|17",'Tubes Bardage'!$I$2:$I$501,0))&amp;"","")</f>
        <v/>
      </c>
      <c r="C448" s="62">
        <f>IFERROR(INDEX('Tubes Bardage'!$C$2:$C$501,MATCH($H$428&amp;"|17",'Tubes Bardage'!$I$2:$I$501,0))&amp;"","")</f>
        <v/>
      </c>
      <c r="D448" s="62">
        <f>IFERROR(INDEX('Tubes Bardage'!$D$2:$D$501,MATCH($H$428&amp;"|17",'Tubes Bardage'!$I$2:$I$501,0))&amp;"","")</f>
        <v/>
      </c>
      <c r="E448" s="62">
        <f>IFERROR(INDEX('Tubes Bardage'!$E$2:$E$501,MATCH($H$428&amp;"|17",'Tubes Bardage'!$I$2:$I$501,0))&amp;"","")</f>
        <v/>
      </c>
      <c r="F448" s="62">
        <f>IFERROR(INDEX('Tubes Bardage'!$F$2:$F$501,MATCH($H$428&amp;"|17",'Tubes Bardage'!$I$2:$I$501,0))&amp;"","")</f>
        <v/>
      </c>
      <c r="G448" s="62">
        <f>IFERROR(INDEX('Tubes Bardage'!$G$2:$G$501,MATCH($H$428&amp;"|17",'Tubes Bardage'!$I$2:$I$501,0))&amp;"","")</f>
        <v/>
      </c>
      <c r="H448" s="50" t="n"/>
      <c r="I448" s="93">
        <f>IF(IFERROR(INDEX('Tubes Bardage'!$H$2:$H$501,MATCH($H$428&amp;"|17",'Tubes Bardage'!$I$2:$I$501,0))&amp;"","")="C","☒","☐")&amp;" C"&amp;"      "&amp;IF(IFERROR(INDEX('Tubes Bardage'!$H$2:$H$501,MATCH($H$428&amp;"|17",'Tubes Bardage'!$I$2:$I$501,0))&amp;"","")="NC","☒","☐")&amp;" NC"</f>
        <v/>
      </c>
      <c r="J448" s="50" t="n"/>
    </row>
    <row r="449" ht="222.4" customHeight="1">
      <c r="A449" s="65">
        <f>"Remarques : "&amp;IFERROR(INDEX(Registre!$O$2:$O$1999,IF($L$422=0,-1,$L$422))&amp;"","")</f>
        <v/>
      </c>
      <c r="B449" s="52" t="n"/>
      <c r="C449" s="52" t="n"/>
      <c r="D449" s="52" t="n"/>
      <c r="E449" s="52" t="n"/>
      <c r="F449" s="52" t="n"/>
      <c r="G449" s="52" t="n"/>
      <c r="H449" s="52" t="n"/>
      <c r="I449" s="52" t="n"/>
      <c r="J449" s="50" t="n"/>
    </row>
    <row r="450" ht="30" customHeight="1">
      <c r="A450" s="64" t="inlineStr">
        <is>
          <t>Conclusion de l’inspection</t>
        </is>
      </c>
      <c r="B450" s="50" t="n"/>
      <c r="C450" s="59">
        <f>IF(IFERROR(INDEX(Registre!$N$2:$N$1999,IF($L$422=0,-1,$L$422))&amp;"","")="Non applicable","☒","☐")&amp;"  Non applicable"</f>
        <v/>
      </c>
      <c r="D450" s="52" t="n"/>
      <c r="E450" s="52" t="n"/>
      <c r="F450" s="50" t="n"/>
      <c r="G450" s="59">
        <f>IF(IFERROR(INDEX(Registre!$N$2:$N$1999,IF($L$422=0,-1,$L$422))&amp;"","")="Accepté","☒","☐")&amp;"  Accepté"</f>
        <v/>
      </c>
      <c r="H450" s="50" t="n"/>
      <c r="I450" s="59">
        <f>IF(IFERROR(INDEX(Registre!$N$2:$N$1999,IF($L$422=0,-1,$L$422))&amp;"","")="Rejeté","☒","☐")&amp;"  Rejeté"</f>
        <v/>
      </c>
      <c r="J450" s="50" t="n"/>
    </row>
    <row r="451" ht="30" customHeight="1">
      <c r="A451" s="64" t="inlineStr">
        <is>
          <t>APPROBATION</t>
        </is>
      </c>
      <c r="B451" s="56" t="n"/>
      <c r="C451" s="66" t="inlineStr">
        <is>
          <t>C3</t>
        </is>
      </c>
      <c r="D451" s="52" t="n"/>
      <c r="E451" s="52" t="n"/>
      <c r="F451" s="50" t="n"/>
      <c r="G451" s="66" t="inlineStr">
        <is>
          <t>C1</t>
        </is>
      </c>
      <c r="H451" s="56" t="n"/>
      <c r="I451" s="66" t="inlineStr">
        <is>
          <t>CA</t>
        </is>
      </c>
      <c r="J451" s="56" t="n"/>
    </row>
    <row r="452" ht="30" customHeight="1">
      <c r="A452" s="57" t="n"/>
      <c r="B452" s="58" t="n"/>
      <c r="C452" s="66" t="inlineStr">
        <is>
          <t>CST</t>
        </is>
      </c>
      <c r="D452" s="50" t="n"/>
      <c r="E452" s="66" t="inlineStr">
        <is>
          <t>QCI</t>
        </is>
      </c>
      <c r="F452" s="50" t="n"/>
      <c r="G452" s="57" t="n"/>
      <c r="H452" s="58" t="n"/>
      <c r="I452" s="57" t="n"/>
      <c r="J452" s="58" t="n"/>
    </row>
    <row r="453" ht="30" customHeight="1">
      <c r="A453" s="63" t="inlineStr">
        <is>
          <t>Nom</t>
        </is>
      </c>
      <c r="B453" s="50" t="n"/>
      <c r="C453" s="55" t="n"/>
      <c r="D453" s="50" t="n"/>
      <c r="E453" s="55" t="n"/>
      <c r="F453" s="50" t="n"/>
      <c r="G453" s="55" t="n"/>
      <c r="H453" s="50" t="n"/>
      <c r="I453" s="55" t="n"/>
      <c r="J453" s="50" t="n"/>
    </row>
    <row r="454" ht="30" customHeight="1">
      <c r="A454" s="63" t="inlineStr">
        <is>
          <t>Signature</t>
        </is>
      </c>
      <c r="B454" s="50" t="n"/>
      <c r="C454" s="55" t="n"/>
      <c r="D454" s="50" t="n"/>
      <c r="E454" s="55" t="n"/>
      <c r="F454" s="50" t="n"/>
      <c r="G454" s="55" t="n"/>
      <c r="H454" s="50" t="n"/>
      <c r="I454" s="55" t="n"/>
      <c r="J454" s="50" t="n"/>
    </row>
    <row r="455" ht="30" customHeight="1">
      <c r="A455" s="63" t="inlineStr">
        <is>
          <t>Date</t>
        </is>
      </c>
      <c r="B455" s="50" t="n"/>
      <c r="C455" s="55" t="n"/>
      <c r="D455" s="50" t="n"/>
      <c r="E455" s="55" t="n"/>
      <c r="F455" s="50" t="n"/>
      <c r="G455" s="55" t="n"/>
      <c r="H455" s="50" t="n"/>
      <c r="I455" s="55" t="n"/>
      <c r="J455" s="50" t="n"/>
    </row>
    <row r="456" ht="21.75" customHeight="1">
      <c r="A456" s="49" t="n"/>
      <c r="B456" s="56" t="n"/>
      <c r="C456" s="67">
        <f>Paramètres!$C$5</f>
        <v/>
      </c>
      <c r="D456" s="101" t="n"/>
      <c r="E456" s="101" t="n"/>
      <c r="F456" s="101" t="n"/>
      <c r="G456" s="101" t="n"/>
      <c r="H456" s="56" t="n"/>
      <c r="I456" s="55">
        <f>Paramètres!$D$5</f>
        <v/>
      </c>
      <c r="J456" s="50" t="n"/>
      <c r="L456" s="29" t="inlineStr">
        <is>
          <t>Calcul (ne pas modifier) – ligne registre :</t>
        </is>
      </c>
    </row>
    <row r="457" ht="21.75" customHeight="1">
      <c r="A457" s="60" t="n"/>
      <c r="B457" s="61" t="n"/>
      <c r="C457" s="60" t="n"/>
      <c r="H457" s="61" t="n"/>
      <c r="I457" s="55">
        <f>"Date: "&amp;Paramètres!$E$5</f>
        <v/>
      </c>
      <c r="J457" s="50" t="n"/>
      <c r="L457" s="30">
        <f>IFERROR(MATCH($H$463,Registre!$B$2:$B$1999,0),0)</f>
        <v/>
      </c>
    </row>
    <row r="458" ht="21.75" customHeight="1">
      <c r="A458" s="57" t="n"/>
      <c r="B458" s="58" t="n"/>
      <c r="C458" s="57" t="n"/>
      <c r="D458" s="102" t="n"/>
      <c r="E458" s="102" t="n"/>
      <c r="F458" s="102" t="n"/>
      <c r="G458" s="102" t="n"/>
      <c r="H458" s="58" t="n"/>
      <c r="I458" s="55" t="inlineStr">
        <is>
          <t>Page 1/1</t>
        </is>
      </c>
      <c r="J458" s="50" t="n"/>
    </row>
    <row r="459" ht="27.95" customHeight="1">
      <c r="A459" s="67" t="inlineStr">
        <is>
          <t>Procès-Verbal de transport et bardage Pipe</t>
        </is>
      </c>
      <c r="B459" s="52" t="n"/>
      <c r="C459" s="52" t="n"/>
      <c r="D459" s="52" t="n"/>
      <c r="E459" s="52" t="n"/>
      <c r="F459" s="52" t="n"/>
      <c r="G459" s="52" t="n"/>
      <c r="H459" s="52" t="n"/>
      <c r="I459" s="52" t="n"/>
      <c r="J459" s="50" t="n"/>
      <c r="L459" s="32">
        <f>IF($H$463="","",IF($L$457=0,"⚠ RFI absent du Registre",IF(INDEX(Registre!$A$2:$A$1999,IF($L$457=0,-1,$L$457))&lt;&gt;"Transport et bardage","⚠ Ce RFI est de type : "&amp;INDEX(Registre!$A$2:$A$1999,IF($L$457=0,-1,$L$457)),"")))</f>
        <v/>
      </c>
    </row>
    <row r="460" ht="27" customHeight="1">
      <c r="A460" s="90" t="inlineStr">
        <is>
          <t>Ouvrages</t>
        </is>
      </c>
      <c r="B460" s="50" t="n"/>
      <c r="C460" s="80">
        <f>IFERROR(INDEX(Registre!$E$2:$E$1999,IF($L$457=0,-1,$L$457))&amp;"","")</f>
        <v/>
      </c>
      <c r="D460" s="52" t="n"/>
      <c r="E460" s="52" t="n"/>
      <c r="F460" s="52" t="n"/>
      <c r="G460" s="52" t="n"/>
      <c r="H460" s="52" t="n"/>
      <c r="I460" s="52" t="n"/>
      <c r="J460" s="50" t="n"/>
    </row>
    <row r="461" ht="27" customHeight="1">
      <c r="A461" s="90" t="inlineStr">
        <is>
          <t>Plan nº</t>
        </is>
      </c>
      <c r="B461" s="50" t="n"/>
      <c r="C461" s="90">
        <f>IFERROR(INDEX(Registre!$F$2:$F$1999,IF($L$457=0,-1,$L$457))&amp;"","")</f>
        <v/>
      </c>
      <c r="D461" s="52" t="n"/>
      <c r="E461" s="52" t="n"/>
      <c r="F461" s="52" t="n"/>
      <c r="G461" s="52" t="n"/>
      <c r="H461" s="52" t="n"/>
      <c r="I461" s="52" t="n"/>
      <c r="J461" s="50" t="n"/>
      <c r="L461" s="31" t="inlineStr">
        <is>
          <t>◀ Choisissez le RFI dans la case « RFI nº » (liste déroulante)</t>
        </is>
      </c>
    </row>
    <row r="462" ht="27" customHeight="1">
      <c r="A462" s="90" t="inlineStr">
        <is>
          <t>Désignation</t>
        </is>
      </c>
      <c r="B462" s="50" t="n"/>
      <c r="C462" s="90">
        <f>IFERROR(INDEX(Registre!$G$2:$G$1999,IF($L$457=0,-1,$L$457))&amp;"","")</f>
        <v/>
      </c>
      <c r="D462" s="52" t="n"/>
      <c r="E462" s="52" t="n"/>
      <c r="F462" s="52" t="n"/>
      <c r="G462" s="52" t="n"/>
      <c r="H462" s="52" t="n"/>
      <c r="I462" s="52" t="n"/>
      <c r="J462" s="50" t="n"/>
    </row>
    <row r="463" ht="27" customHeight="1">
      <c r="A463" s="90" t="inlineStr">
        <is>
          <t>Rapport nº</t>
        </is>
      </c>
      <c r="B463" s="50" t="n"/>
      <c r="C463" s="90">
        <f>IFERROR(IF(INDEX(Registre!$C$2:$C$1999,IF($L$457=0,-1,$L$457))&amp;""&lt;&gt;"",INDEX(Registre!$C$2:$C$1999,IF($L$457=0,-1,$L$457))&amp;"",TEXT(COUNTIF(Registre!$A$2:INDEX(Registre!$A$2:$A$1999,IF($L$457=0,-1,$L$457)),INDEX(Registre!$A$2:$A$1999,IF($L$457=0,-1,$L$457))),"000")),"")</f>
        <v/>
      </c>
      <c r="D463" s="50" t="n"/>
      <c r="E463" s="91" t="inlineStr">
        <is>
          <t>DI/ (RFI) nº</t>
        </is>
      </c>
      <c r="F463" s="52" t="n"/>
      <c r="G463" s="50" t="n"/>
      <c r="H463" s="82">
        <f>IFERROR(INDEX('Impression groupée'!$B$4:$B$103,MATCH("Transport et bardage|14",'Impression groupée'!$E$4:$E$103,0)),"")</f>
        <v/>
      </c>
      <c r="I463" s="52" t="n"/>
      <c r="J463" s="50" t="n"/>
    </row>
    <row r="464" ht="27" customHeight="1">
      <c r="A464" s="80">
        <f>"Tronçon n° : "&amp;IFERROR(INDEX(Registre!$H$2:$H$1999,IF($L$457=0,-1,$L$457))&amp;"","")&amp;"   du "&amp;IF(IFERROR(INDEX(Registre!$I$2:$I$1999,IF($L$457=0,-1,$L$457))&amp;"","")&lt;&gt;"","Joint N° "&amp;IFERROR(INDEX(Registre!$I$2:$I$1999,IF($L$457=0,-1,$L$457))&amp;"","")&amp;"  ","")&amp;"PK "&amp;IFERROR(INDEX(Registre!$K$2:$K$1999,IF($L$457=0,-1,$L$457))&amp;"","")&amp;IF(OR(IFERROR(INDEX(Registre!$L$2:$L$1999,IF($L$457=0,-1,$L$457))&amp;"","")&lt;&gt;"",IFERROR(INDEX(Registre!$J$2:$J$1999,IF($L$457=0,-1,$L$457))&amp;"","")&lt;&gt;""),"   au "&amp;IF(IFERROR(INDEX(Registre!$J$2:$J$1999,IF($L$457=0,-1,$L$457))&amp;"","")&lt;&gt;"","Joint N° "&amp;IFERROR(INDEX(Registre!$J$2:$J$1999,IF($L$457=0,-1,$L$457))&amp;"","")&amp;"  ","")&amp;IF(IFERROR(INDEX(Registre!$L$2:$L$1999,IF($L$457=0,-1,$L$457))&amp;"","")&lt;&gt;"","PK "&amp;IFERROR(INDEX(Registre!$L$2:$L$1999,IF($L$457=0,-1,$L$457))&amp;"",""),""),"")</f>
        <v/>
      </c>
      <c r="B464" s="52" t="n"/>
      <c r="C464" s="52" t="n"/>
      <c r="D464" s="52" t="n"/>
      <c r="E464" s="52" t="n"/>
      <c r="F464" s="52" t="n"/>
      <c r="G464" s="52" t="n"/>
      <c r="H464" s="50" t="n"/>
      <c r="I464" s="90">
        <f>IF(IFERROR(INDEX(Registre!$M$2:$M$1999,IF($L$457=0,-1,$L$457))&amp;"","")="","Long :","Long : "&amp;IFERROR(INDEX(Registre!$M$2:$M$1999,IF($L$457=0,-1,$L$457))&amp;"","")&amp;" ml")</f>
        <v/>
      </c>
      <c r="J464" s="50" t="n"/>
    </row>
    <row r="465" ht="27" customHeight="1">
      <c r="A465" s="92" t="inlineStr">
        <is>
          <t>Inspection</t>
        </is>
      </c>
      <c r="B465" s="52" t="n"/>
      <c r="C465" s="52" t="n"/>
      <c r="D465" s="52" t="n"/>
      <c r="E465" s="52" t="n"/>
      <c r="F465" s="52" t="n"/>
      <c r="G465" s="52" t="n"/>
      <c r="H465" s="50" t="n"/>
      <c r="I465" s="80" t="inlineStr">
        <is>
          <t>jugement</t>
        </is>
      </c>
      <c r="J465" s="50" t="n"/>
    </row>
    <row r="466" ht="25.5" customHeight="1">
      <c r="A466" s="67" t="inlineStr">
        <is>
          <t>N°</t>
        </is>
      </c>
      <c r="B466" s="67" t="inlineStr">
        <is>
          <t>N° pipe</t>
        </is>
      </c>
      <c r="C466" s="67" t="inlineStr">
        <is>
          <t>N° de coulée</t>
        </is>
      </c>
      <c r="D466" s="67" t="inlineStr">
        <is>
          <t>Diamètre</t>
        </is>
      </c>
      <c r="E466" s="67" t="inlineStr">
        <is>
          <t>EP mm</t>
        </is>
      </c>
      <c r="F466" s="67" t="inlineStr">
        <is>
          <t>Long (ml)</t>
        </is>
      </c>
      <c r="G466" s="67" t="inlineStr">
        <is>
          <t>Contrôle visuel</t>
        </is>
      </c>
      <c r="H466" s="50" t="n"/>
      <c r="I466" s="66" t="n"/>
      <c r="J466" s="50" t="n"/>
    </row>
    <row r="467" ht="16.5" customHeight="1">
      <c r="A467" s="62">
        <f>IF(IFERROR(INDEX('Tubes Bardage'!$B$2:$B$501,MATCH($H$463&amp;"|1",'Tubes Bardage'!$I$2:$I$501,0))&amp;"","")="","",TEXT(1,"00"))</f>
        <v/>
      </c>
      <c r="B467" s="62">
        <f>IFERROR(INDEX('Tubes Bardage'!$B$2:$B$501,MATCH($H$463&amp;"|1",'Tubes Bardage'!$I$2:$I$501,0))&amp;"","")</f>
        <v/>
      </c>
      <c r="C467" s="62">
        <f>IFERROR(INDEX('Tubes Bardage'!$C$2:$C$501,MATCH($H$463&amp;"|1",'Tubes Bardage'!$I$2:$I$501,0))&amp;"","")</f>
        <v/>
      </c>
      <c r="D467" s="62">
        <f>IFERROR(INDEX('Tubes Bardage'!$D$2:$D$501,MATCH($H$463&amp;"|1",'Tubes Bardage'!$I$2:$I$501,0))&amp;"","")</f>
        <v/>
      </c>
      <c r="E467" s="62">
        <f>IFERROR(INDEX('Tubes Bardage'!$E$2:$E$501,MATCH($H$463&amp;"|1",'Tubes Bardage'!$I$2:$I$501,0))&amp;"","")</f>
        <v/>
      </c>
      <c r="F467" s="62">
        <f>IFERROR(INDEX('Tubes Bardage'!$F$2:$F$501,MATCH($H$463&amp;"|1",'Tubes Bardage'!$I$2:$I$501,0))&amp;"","")</f>
        <v/>
      </c>
      <c r="G467" s="62">
        <f>IFERROR(INDEX('Tubes Bardage'!$G$2:$G$501,MATCH($H$463&amp;"|1",'Tubes Bardage'!$I$2:$I$501,0))&amp;"","")</f>
        <v/>
      </c>
      <c r="H467" s="50" t="n"/>
      <c r="I467" s="93">
        <f>IF(IFERROR(INDEX('Tubes Bardage'!$H$2:$H$501,MATCH($H$463&amp;"|1",'Tubes Bardage'!$I$2:$I$501,0))&amp;"","")="C","☒","☐")&amp;" C"&amp;"      "&amp;IF(IFERROR(INDEX('Tubes Bardage'!$H$2:$H$501,MATCH($H$463&amp;"|1",'Tubes Bardage'!$I$2:$I$501,0))&amp;"","")="NC","☒","☐")&amp;" NC"</f>
        <v/>
      </c>
      <c r="J467" s="50" t="n"/>
    </row>
    <row r="468" ht="16.5" customHeight="1">
      <c r="A468" s="62">
        <f>IF(IFERROR(INDEX('Tubes Bardage'!$B$2:$B$501,MATCH($H$463&amp;"|2",'Tubes Bardage'!$I$2:$I$501,0))&amp;"","")="","",TEXT(2,"00"))</f>
        <v/>
      </c>
      <c r="B468" s="62">
        <f>IFERROR(INDEX('Tubes Bardage'!$B$2:$B$501,MATCH($H$463&amp;"|2",'Tubes Bardage'!$I$2:$I$501,0))&amp;"","")</f>
        <v/>
      </c>
      <c r="C468" s="62">
        <f>IFERROR(INDEX('Tubes Bardage'!$C$2:$C$501,MATCH($H$463&amp;"|2",'Tubes Bardage'!$I$2:$I$501,0))&amp;"","")</f>
        <v/>
      </c>
      <c r="D468" s="62">
        <f>IFERROR(INDEX('Tubes Bardage'!$D$2:$D$501,MATCH($H$463&amp;"|2",'Tubes Bardage'!$I$2:$I$501,0))&amp;"","")</f>
        <v/>
      </c>
      <c r="E468" s="62">
        <f>IFERROR(INDEX('Tubes Bardage'!$E$2:$E$501,MATCH($H$463&amp;"|2",'Tubes Bardage'!$I$2:$I$501,0))&amp;"","")</f>
        <v/>
      </c>
      <c r="F468" s="62">
        <f>IFERROR(INDEX('Tubes Bardage'!$F$2:$F$501,MATCH($H$463&amp;"|2",'Tubes Bardage'!$I$2:$I$501,0))&amp;"","")</f>
        <v/>
      </c>
      <c r="G468" s="62">
        <f>IFERROR(INDEX('Tubes Bardage'!$G$2:$G$501,MATCH($H$463&amp;"|2",'Tubes Bardage'!$I$2:$I$501,0))&amp;"","")</f>
        <v/>
      </c>
      <c r="H468" s="50" t="n"/>
      <c r="I468" s="93">
        <f>IF(IFERROR(INDEX('Tubes Bardage'!$H$2:$H$501,MATCH($H$463&amp;"|2",'Tubes Bardage'!$I$2:$I$501,0))&amp;"","")="C","☒","☐")&amp;" C"&amp;"      "&amp;IF(IFERROR(INDEX('Tubes Bardage'!$H$2:$H$501,MATCH($H$463&amp;"|2",'Tubes Bardage'!$I$2:$I$501,0))&amp;"","")="NC","☒","☐")&amp;" NC"</f>
        <v/>
      </c>
      <c r="J468" s="50" t="n"/>
    </row>
    <row r="469" ht="16.5" customHeight="1">
      <c r="A469" s="62">
        <f>IF(IFERROR(INDEX('Tubes Bardage'!$B$2:$B$501,MATCH($H$463&amp;"|3",'Tubes Bardage'!$I$2:$I$501,0))&amp;"","")="","",TEXT(3,"00"))</f>
        <v/>
      </c>
      <c r="B469" s="62">
        <f>IFERROR(INDEX('Tubes Bardage'!$B$2:$B$501,MATCH($H$463&amp;"|3",'Tubes Bardage'!$I$2:$I$501,0))&amp;"","")</f>
        <v/>
      </c>
      <c r="C469" s="62">
        <f>IFERROR(INDEX('Tubes Bardage'!$C$2:$C$501,MATCH($H$463&amp;"|3",'Tubes Bardage'!$I$2:$I$501,0))&amp;"","")</f>
        <v/>
      </c>
      <c r="D469" s="62">
        <f>IFERROR(INDEX('Tubes Bardage'!$D$2:$D$501,MATCH($H$463&amp;"|3",'Tubes Bardage'!$I$2:$I$501,0))&amp;"","")</f>
        <v/>
      </c>
      <c r="E469" s="62">
        <f>IFERROR(INDEX('Tubes Bardage'!$E$2:$E$501,MATCH($H$463&amp;"|3",'Tubes Bardage'!$I$2:$I$501,0))&amp;"","")</f>
        <v/>
      </c>
      <c r="F469" s="62">
        <f>IFERROR(INDEX('Tubes Bardage'!$F$2:$F$501,MATCH($H$463&amp;"|3",'Tubes Bardage'!$I$2:$I$501,0))&amp;"","")</f>
        <v/>
      </c>
      <c r="G469" s="62">
        <f>IFERROR(INDEX('Tubes Bardage'!$G$2:$G$501,MATCH($H$463&amp;"|3",'Tubes Bardage'!$I$2:$I$501,0))&amp;"","")</f>
        <v/>
      </c>
      <c r="H469" s="50" t="n"/>
      <c r="I469" s="93">
        <f>IF(IFERROR(INDEX('Tubes Bardage'!$H$2:$H$501,MATCH($H$463&amp;"|3",'Tubes Bardage'!$I$2:$I$501,0))&amp;"","")="C","☒","☐")&amp;" C"&amp;"      "&amp;IF(IFERROR(INDEX('Tubes Bardage'!$H$2:$H$501,MATCH($H$463&amp;"|3",'Tubes Bardage'!$I$2:$I$501,0))&amp;"","")="NC","☒","☐")&amp;" NC"</f>
        <v/>
      </c>
      <c r="J469" s="50" t="n"/>
    </row>
    <row r="470" ht="16.5" customHeight="1">
      <c r="A470" s="62">
        <f>IF(IFERROR(INDEX('Tubes Bardage'!$B$2:$B$501,MATCH($H$463&amp;"|4",'Tubes Bardage'!$I$2:$I$501,0))&amp;"","")="","",TEXT(4,"00"))</f>
        <v/>
      </c>
      <c r="B470" s="62">
        <f>IFERROR(INDEX('Tubes Bardage'!$B$2:$B$501,MATCH($H$463&amp;"|4",'Tubes Bardage'!$I$2:$I$501,0))&amp;"","")</f>
        <v/>
      </c>
      <c r="C470" s="62">
        <f>IFERROR(INDEX('Tubes Bardage'!$C$2:$C$501,MATCH($H$463&amp;"|4",'Tubes Bardage'!$I$2:$I$501,0))&amp;"","")</f>
        <v/>
      </c>
      <c r="D470" s="62">
        <f>IFERROR(INDEX('Tubes Bardage'!$D$2:$D$501,MATCH($H$463&amp;"|4",'Tubes Bardage'!$I$2:$I$501,0))&amp;"","")</f>
        <v/>
      </c>
      <c r="E470" s="62">
        <f>IFERROR(INDEX('Tubes Bardage'!$E$2:$E$501,MATCH($H$463&amp;"|4",'Tubes Bardage'!$I$2:$I$501,0))&amp;"","")</f>
        <v/>
      </c>
      <c r="F470" s="62">
        <f>IFERROR(INDEX('Tubes Bardage'!$F$2:$F$501,MATCH($H$463&amp;"|4",'Tubes Bardage'!$I$2:$I$501,0))&amp;"","")</f>
        <v/>
      </c>
      <c r="G470" s="62">
        <f>IFERROR(INDEX('Tubes Bardage'!$G$2:$G$501,MATCH($H$463&amp;"|4",'Tubes Bardage'!$I$2:$I$501,0))&amp;"","")</f>
        <v/>
      </c>
      <c r="H470" s="50" t="n"/>
      <c r="I470" s="93">
        <f>IF(IFERROR(INDEX('Tubes Bardage'!$H$2:$H$501,MATCH($H$463&amp;"|4",'Tubes Bardage'!$I$2:$I$501,0))&amp;"","")="C","☒","☐")&amp;" C"&amp;"      "&amp;IF(IFERROR(INDEX('Tubes Bardage'!$H$2:$H$501,MATCH($H$463&amp;"|4",'Tubes Bardage'!$I$2:$I$501,0))&amp;"","")="NC","☒","☐")&amp;" NC"</f>
        <v/>
      </c>
      <c r="J470" s="50" t="n"/>
    </row>
    <row r="471" ht="16.5" customHeight="1">
      <c r="A471" s="62">
        <f>IF(IFERROR(INDEX('Tubes Bardage'!$B$2:$B$501,MATCH($H$463&amp;"|5",'Tubes Bardage'!$I$2:$I$501,0))&amp;"","")="","",TEXT(5,"00"))</f>
        <v/>
      </c>
      <c r="B471" s="62">
        <f>IFERROR(INDEX('Tubes Bardage'!$B$2:$B$501,MATCH($H$463&amp;"|5",'Tubes Bardage'!$I$2:$I$501,0))&amp;"","")</f>
        <v/>
      </c>
      <c r="C471" s="62">
        <f>IFERROR(INDEX('Tubes Bardage'!$C$2:$C$501,MATCH($H$463&amp;"|5",'Tubes Bardage'!$I$2:$I$501,0))&amp;"","")</f>
        <v/>
      </c>
      <c r="D471" s="62">
        <f>IFERROR(INDEX('Tubes Bardage'!$D$2:$D$501,MATCH($H$463&amp;"|5",'Tubes Bardage'!$I$2:$I$501,0))&amp;"","")</f>
        <v/>
      </c>
      <c r="E471" s="62">
        <f>IFERROR(INDEX('Tubes Bardage'!$E$2:$E$501,MATCH($H$463&amp;"|5",'Tubes Bardage'!$I$2:$I$501,0))&amp;"","")</f>
        <v/>
      </c>
      <c r="F471" s="62">
        <f>IFERROR(INDEX('Tubes Bardage'!$F$2:$F$501,MATCH($H$463&amp;"|5",'Tubes Bardage'!$I$2:$I$501,0))&amp;"","")</f>
        <v/>
      </c>
      <c r="G471" s="62">
        <f>IFERROR(INDEX('Tubes Bardage'!$G$2:$G$501,MATCH($H$463&amp;"|5",'Tubes Bardage'!$I$2:$I$501,0))&amp;"","")</f>
        <v/>
      </c>
      <c r="H471" s="50" t="n"/>
      <c r="I471" s="93">
        <f>IF(IFERROR(INDEX('Tubes Bardage'!$H$2:$H$501,MATCH($H$463&amp;"|5",'Tubes Bardage'!$I$2:$I$501,0))&amp;"","")="C","☒","☐")&amp;" C"&amp;"      "&amp;IF(IFERROR(INDEX('Tubes Bardage'!$H$2:$H$501,MATCH($H$463&amp;"|5",'Tubes Bardage'!$I$2:$I$501,0))&amp;"","")="NC","☒","☐")&amp;" NC"</f>
        <v/>
      </c>
      <c r="J471" s="50" t="n"/>
    </row>
    <row r="472" ht="16.5" customHeight="1">
      <c r="A472" s="62">
        <f>IF(IFERROR(INDEX('Tubes Bardage'!$B$2:$B$501,MATCH($H$463&amp;"|6",'Tubes Bardage'!$I$2:$I$501,0))&amp;"","")="","",TEXT(6,"00"))</f>
        <v/>
      </c>
      <c r="B472" s="62">
        <f>IFERROR(INDEX('Tubes Bardage'!$B$2:$B$501,MATCH($H$463&amp;"|6",'Tubes Bardage'!$I$2:$I$501,0))&amp;"","")</f>
        <v/>
      </c>
      <c r="C472" s="62">
        <f>IFERROR(INDEX('Tubes Bardage'!$C$2:$C$501,MATCH($H$463&amp;"|6",'Tubes Bardage'!$I$2:$I$501,0))&amp;"","")</f>
        <v/>
      </c>
      <c r="D472" s="62">
        <f>IFERROR(INDEX('Tubes Bardage'!$D$2:$D$501,MATCH($H$463&amp;"|6",'Tubes Bardage'!$I$2:$I$501,0))&amp;"","")</f>
        <v/>
      </c>
      <c r="E472" s="62">
        <f>IFERROR(INDEX('Tubes Bardage'!$E$2:$E$501,MATCH($H$463&amp;"|6",'Tubes Bardage'!$I$2:$I$501,0))&amp;"","")</f>
        <v/>
      </c>
      <c r="F472" s="62">
        <f>IFERROR(INDEX('Tubes Bardage'!$F$2:$F$501,MATCH($H$463&amp;"|6",'Tubes Bardage'!$I$2:$I$501,0))&amp;"","")</f>
        <v/>
      </c>
      <c r="G472" s="62">
        <f>IFERROR(INDEX('Tubes Bardage'!$G$2:$G$501,MATCH($H$463&amp;"|6",'Tubes Bardage'!$I$2:$I$501,0))&amp;"","")</f>
        <v/>
      </c>
      <c r="H472" s="50" t="n"/>
      <c r="I472" s="93">
        <f>IF(IFERROR(INDEX('Tubes Bardage'!$H$2:$H$501,MATCH($H$463&amp;"|6",'Tubes Bardage'!$I$2:$I$501,0))&amp;"","")="C","☒","☐")&amp;" C"&amp;"      "&amp;IF(IFERROR(INDEX('Tubes Bardage'!$H$2:$H$501,MATCH($H$463&amp;"|6",'Tubes Bardage'!$I$2:$I$501,0))&amp;"","")="NC","☒","☐")&amp;" NC"</f>
        <v/>
      </c>
      <c r="J472" s="50" t="n"/>
    </row>
    <row r="473" ht="16.5" customHeight="1">
      <c r="A473" s="62">
        <f>IF(IFERROR(INDEX('Tubes Bardage'!$B$2:$B$501,MATCH($H$463&amp;"|7",'Tubes Bardage'!$I$2:$I$501,0))&amp;"","")="","",TEXT(7,"00"))</f>
        <v/>
      </c>
      <c r="B473" s="62">
        <f>IFERROR(INDEX('Tubes Bardage'!$B$2:$B$501,MATCH($H$463&amp;"|7",'Tubes Bardage'!$I$2:$I$501,0))&amp;"","")</f>
        <v/>
      </c>
      <c r="C473" s="62">
        <f>IFERROR(INDEX('Tubes Bardage'!$C$2:$C$501,MATCH($H$463&amp;"|7",'Tubes Bardage'!$I$2:$I$501,0))&amp;"","")</f>
        <v/>
      </c>
      <c r="D473" s="62">
        <f>IFERROR(INDEX('Tubes Bardage'!$D$2:$D$501,MATCH($H$463&amp;"|7",'Tubes Bardage'!$I$2:$I$501,0))&amp;"","")</f>
        <v/>
      </c>
      <c r="E473" s="62">
        <f>IFERROR(INDEX('Tubes Bardage'!$E$2:$E$501,MATCH($H$463&amp;"|7",'Tubes Bardage'!$I$2:$I$501,0))&amp;"","")</f>
        <v/>
      </c>
      <c r="F473" s="62">
        <f>IFERROR(INDEX('Tubes Bardage'!$F$2:$F$501,MATCH($H$463&amp;"|7",'Tubes Bardage'!$I$2:$I$501,0))&amp;"","")</f>
        <v/>
      </c>
      <c r="G473" s="62">
        <f>IFERROR(INDEX('Tubes Bardage'!$G$2:$G$501,MATCH($H$463&amp;"|7",'Tubes Bardage'!$I$2:$I$501,0))&amp;"","")</f>
        <v/>
      </c>
      <c r="H473" s="50" t="n"/>
      <c r="I473" s="93">
        <f>IF(IFERROR(INDEX('Tubes Bardage'!$H$2:$H$501,MATCH($H$463&amp;"|7",'Tubes Bardage'!$I$2:$I$501,0))&amp;"","")="C","☒","☐")&amp;" C"&amp;"      "&amp;IF(IFERROR(INDEX('Tubes Bardage'!$H$2:$H$501,MATCH($H$463&amp;"|7",'Tubes Bardage'!$I$2:$I$501,0))&amp;"","")="NC","☒","☐")&amp;" NC"</f>
        <v/>
      </c>
      <c r="J473" s="50" t="n"/>
    </row>
    <row r="474" ht="16.5" customHeight="1">
      <c r="A474" s="62">
        <f>IF(IFERROR(INDEX('Tubes Bardage'!$B$2:$B$501,MATCH($H$463&amp;"|8",'Tubes Bardage'!$I$2:$I$501,0))&amp;"","")="","",TEXT(8,"00"))</f>
        <v/>
      </c>
      <c r="B474" s="62">
        <f>IFERROR(INDEX('Tubes Bardage'!$B$2:$B$501,MATCH($H$463&amp;"|8",'Tubes Bardage'!$I$2:$I$501,0))&amp;"","")</f>
        <v/>
      </c>
      <c r="C474" s="62">
        <f>IFERROR(INDEX('Tubes Bardage'!$C$2:$C$501,MATCH($H$463&amp;"|8",'Tubes Bardage'!$I$2:$I$501,0))&amp;"","")</f>
        <v/>
      </c>
      <c r="D474" s="62">
        <f>IFERROR(INDEX('Tubes Bardage'!$D$2:$D$501,MATCH($H$463&amp;"|8",'Tubes Bardage'!$I$2:$I$501,0))&amp;"","")</f>
        <v/>
      </c>
      <c r="E474" s="62">
        <f>IFERROR(INDEX('Tubes Bardage'!$E$2:$E$501,MATCH($H$463&amp;"|8",'Tubes Bardage'!$I$2:$I$501,0))&amp;"","")</f>
        <v/>
      </c>
      <c r="F474" s="62">
        <f>IFERROR(INDEX('Tubes Bardage'!$F$2:$F$501,MATCH($H$463&amp;"|8",'Tubes Bardage'!$I$2:$I$501,0))&amp;"","")</f>
        <v/>
      </c>
      <c r="G474" s="62">
        <f>IFERROR(INDEX('Tubes Bardage'!$G$2:$G$501,MATCH($H$463&amp;"|8",'Tubes Bardage'!$I$2:$I$501,0))&amp;"","")</f>
        <v/>
      </c>
      <c r="H474" s="50" t="n"/>
      <c r="I474" s="93">
        <f>IF(IFERROR(INDEX('Tubes Bardage'!$H$2:$H$501,MATCH($H$463&amp;"|8",'Tubes Bardage'!$I$2:$I$501,0))&amp;"","")="C","☒","☐")&amp;" C"&amp;"      "&amp;IF(IFERROR(INDEX('Tubes Bardage'!$H$2:$H$501,MATCH($H$463&amp;"|8",'Tubes Bardage'!$I$2:$I$501,0))&amp;"","")="NC","☒","☐")&amp;" NC"</f>
        <v/>
      </c>
      <c r="J474" s="50" t="n"/>
    </row>
    <row r="475" ht="16.5" customHeight="1">
      <c r="A475" s="62">
        <f>IF(IFERROR(INDEX('Tubes Bardage'!$B$2:$B$501,MATCH($H$463&amp;"|9",'Tubes Bardage'!$I$2:$I$501,0))&amp;"","")="","",TEXT(9,"00"))</f>
        <v/>
      </c>
      <c r="B475" s="62">
        <f>IFERROR(INDEX('Tubes Bardage'!$B$2:$B$501,MATCH($H$463&amp;"|9",'Tubes Bardage'!$I$2:$I$501,0))&amp;"","")</f>
        <v/>
      </c>
      <c r="C475" s="62">
        <f>IFERROR(INDEX('Tubes Bardage'!$C$2:$C$501,MATCH($H$463&amp;"|9",'Tubes Bardage'!$I$2:$I$501,0))&amp;"","")</f>
        <v/>
      </c>
      <c r="D475" s="62">
        <f>IFERROR(INDEX('Tubes Bardage'!$D$2:$D$501,MATCH($H$463&amp;"|9",'Tubes Bardage'!$I$2:$I$501,0))&amp;"","")</f>
        <v/>
      </c>
      <c r="E475" s="62">
        <f>IFERROR(INDEX('Tubes Bardage'!$E$2:$E$501,MATCH($H$463&amp;"|9",'Tubes Bardage'!$I$2:$I$501,0))&amp;"","")</f>
        <v/>
      </c>
      <c r="F475" s="62">
        <f>IFERROR(INDEX('Tubes Bardage'!$F$2:$F$501,MATCH($H$463&amp;"|9",'Tubes Bardage'!$I$2:$I$501,0))&amp;"","")</f>
        <v/>
      </c>
      <c r="G475" s="62">
        <f>IFERROR(INDEX('Tubes Bardage'!$G$2:$G$501,MATCH($H$463&amp;"|9",'Tubes Bardage'!$I$2:$I$501,0))&amp;"","")</f>
        <v/>
      </c>
      <c r="H475" s="50" t="n"/>
      <c r="I475" s="93">
        <f>IF(IFERROR(INDEX('Tubes Bardage'!$H$2:$H$501,MATCH($H$463&amp;"|9",'Tubes Bardage'!$I$2:$I$501,0))&amp;"","")="C","☒","☐")&amp;" C"&amp;"      "&amp;IF(IFERROR(INDEX('Tubes Bardage'!$H$2:$H$501,MATCH($H$463&amp;"|9",'Tubes Bardage'!$I$2:$I$501,0))&amp;"","")="NC","☒","☐")&amp;" NC"</f>
        <v/>
      </c>
      <c r="J475" s="50" t="n"/>
    </row>
    <row r="476" ht="16.5" customHeight="1">
      <c r="A476" s="62">
        <f>IF(IFERROR(INDEX('Tubes Bardage'!$B$2:$B$501,MATCH($H$463&amp;"|10",'Tubes Bardage'!$I$2:$I$501,0))&amp;"","")="","",TEXT(10,"00"))</f>
        <v/>
      </c>
      <c r="B476" s="62">
        <f>IFERROR(INDEX('Tubes Bardage'!$B$2:$B$501,MATCH($H$463&amp;"|10",'Tubes Bardage'!$I$2:$I$501,0))&amp;"","")</f>
        <v/>
      </c>
      <c r="C476" s="62">
        <f>IFERROR(INDEX('Tubes Bardage'!$C$2:$C$501,MATCH($H$463&amp;"|10",'Tubes Bardage'!$I$2:$I$501,0))&amp;"","")</f>
        <v/>
      </c>
      <c r="D476" s="62">
        <f>IFERROR(INDEX('Tubes Bardage'!$D$2:$D$501,MATCH($H$463&amp;"|10",'Tubes Bardage'!$I$2:$I$501,0))&amp;"","")</f>
        <v/>
      </c>
      <c r="E476" s="62">
        <f>IFERROR(INDEX('Tubes Bardage'!$E$2:$E$501,MATCH($H$463&amp;"|10",'Tubes Bardage'!$I$2:$I$501,0))&amp;"","")</f>
        <v/>
      </c>
      <c r="F476" s="62">
        <f>IFERROR(INDEX('Tubes Bardage'!$F$2:$F$501,MATCH($H$463&amp;"|10",'Tubes Bardage'!$I$2:$I$501,0))&amp;"","")</f>
        <v/>
      </c>
      <c r="G476" s="62">
        <f>IFERROR(INDEX('Tubes Bardage'!$G$2:$G$501,MATCH($H$463&amp;"|10",'Tubes Bardage'!$I$2:$I$501,0))&amp;"","")</f>
        <v/>
      </c>
      <c r="H476" s="50" t="n"/>
      <c r="I476" s="93">
        <f>IF(IFERROR(INDEX('Tubes Bardage'!$H$2:$H$501,MATCH($H$463&amp;"|10",'Tubes Bardage'!$I$2:$I$501,0))&amp;"","")="C","☒","☐")&amp;" C"&amp;"      "&amp;IF(IFERROR(INDEX('Tubes Bardage'!$H$2:$H$501,MATCH($H$463&amp;"|10",'Tubes Bardage'!$I$2:$I$501,0))&amp;"","")="NC","☒","☐")&amp;" NC"</f>
        <v/>
      </c>
      <c r="J476" s="50" t="n"/>
    </row>
    <row r="477" ht="16.5" customHeight="1">
      <c r="A477" s="62">
        <f>IF(IFERROR(INDEX('Tubes Bardage'!$B$2:$B$501,MATCH($H$463&amp;"|11",'Tubes Bardage'!$I$2:$I$501,0))&amp;"","")="","",TEXT(11,"00"))</f>
        <v/>
      </c>
      <c r="B477" s="62">
        <f>IFERROR(INDEX('Tubes Bardage'!$B$2:$B$501,MATCH($H$463&amp;"|11",'Tubes Bardage'!$I$2:$I$501,0))&amp;"","")</f>
        <v/>
      </c>
      <c r="C477" s="62">
        <f>IFERROR(INDEX('Tubes Bardage'!$C$2:$C$501,MATCH($H$463&amp;"|11",'Tubes Bardage'!$I$2:$I$501,0))&amp;"","")</f>
        <v/>
      </c>
      <c r="D477" s="62">
        <f>IFERROR(INDEX('Tubes Bardage'!$D$2:$D$501,MATCH($H$463&amp;"|11",'Tubes Bardage'!$I$2:$I$501,0))&amp;"","")</f>
        <v/>
      </c>
      <c r="E477" s="62">
        <f>IFERROR(INDEX('Tubes Bardage'!$E$2:$E$501,MATCH($H$463&amp;"|11",'Tubes Bardage'!$I$2:$I$501,0))&amp;"","")</f>
        <v/>
      </c>
      <c r="F477" s="62">
        <f>IFERROR(INDEX('Tubes Bardage'!$F$2:$F$501,MATCH($H$463&amp;"|11",'Tubes Bardage'!$I$2:$I$501,0))&amp;"","")</f>
        <v/>
      </c>
      <c r="G477" s="62">
        <f>IFERROR(INDEX('Tubes Bardage'!$G$2:$G$501,MATCH($H$463&amp;"|11",'Tubes Bardage'!$I$2:$I$501,0))&amp;"","")</f>
        <v/>
      </c>
      <c r="H477" s="50" t="n"/>
      <c r="I477" s="93">
        <f>IF(IFERROR(INDEX('Tubes Bardage'!$H$2:$H$501,MATCH($H$463&amp;"|11",'Tubes Bardage'!$I$2:$I$501,0))&amp;"","")="C","☒","☐")&amp;" C"&amp;"      "&amp;IF(IFERROR(INDEX('Tubes Bardage'!$H$2:$H$501,MATCH($H$463&amp;"|11",'Tubes Bardage'!$I$2:$I$501,0))&amp;"","")="NC","☒","☐")&amp;" NC"</f>
        <v/>
      </c>
      <c r="J477" s="50" t="n"/>
    </row>
    <row r="478" ht="16.5" customHeight="1">
      <c r="A478" s="62">
        <f>IF(IFERROR(INDEX('Tubes Bardage'!$B$2:$B$501,MATCH($H$463&amp;"|12",'Tubes Bardage'!$I$2:$I$501,0))&amp;"","")="","",TEXT(12,"00"))</f>
        <v/>
      </c>
      <c r="B478" s="62">
        <f>IFERROR(INDEX('Tubes Bardage'!$B$2:$B$501,MATCH($H$463&amp;"|12",'Tubes Bardage'!$I$2:$I$501,0))&amp;"","")</f>
        <v/>
      </c>
      <c r="C478" s="62">
        <f>IFERROR(INDEX('Tubes Bardage'!$C$2:$C$501,MATCH($H$463&amp;"|12",'Tubes Bardage'!$I$2:$I$501,0))&amp;"","")</f>
        <v/>
      </c>
      <c r="D478" s="62">
        <f>IFERROR(INDEX('Tubes Bardage'!$D$2:$D$501,MATCH($H$463&amp;"|12",'Tubes Bardage'!$I$2:$I$501,0))&amp;"","")</f>
        <v/>
      </c>
      <c r="E478" s="62">
        <f>IFERROR(INDEX('Tubes Bardage'!$E$2:$E$501,MATCH($H$463&amp;"|12",'Tubes Bardage'!$I$2:$I$501,0))&amp;"","")</f>
        <v/>
      </c>
      <c r="F478" s="62">
        <f>IFERROR(INDEX('Tubes Bardage'!$F$2:$F$501,MATCH($H$463&amp;"|12",'Tubes Bardage'!$I$2:$I$501,0))&amp;"","")</f>
        <v/>
      </c>
      <c r="G478" s="62">
        <f>IFERROR(INDEX('Tubes Bardage'!$G$2:$G$501,MATCH($H$463&amp;"|12",'Tubes Bardage'!$I$2:$I$501,0))&amp;"","")</f>
        <v/>
      </c>
      <c r="H478" s="50" t="n"/>
      <c r="I478" s="93">
        <f>IF(IFERROR(INDEX('Tubes Bardage'!$H$2:$H$501,MATCH($H$463&amp;"|12",'Tubes Bardage'!$I$2:$I$501,0))&amp;"","")="C","☒","☐")&amp;" C"&amp;"      "&amp;IF(IFERROR(INDEX('Tubes Bardage'!$H$2:$H$501,MATCH($H$463&amp;"|12",'Tubes Bardage'!$I$2:$I$501,0))&amp;"","")="NC","☒","☐")&amp;" NC"</f>
        <v/>
      </c>
      <c r="J478" s="50" t="n"/>
    </row>
    <row r="479" ht="16.5" customHeight="1">
      <c r="A479" s="62">
        <f>IF(IFERROR(INDEX('Tubes Bardage'!$B$2:$B$501,MATCH($H$463&amp;"|13",'Tubes Bardage'!$I$2:$I$501,0))&amp;"","")="","",TEXT(13,"00"))</f>
        <v/>
      </c>
      <c r="B479" s="62">
        <f>IFERROR(INDEX('Tubes Bardage'!$B$2:$B$501,MATCH($H$463&amp;"|13",'Tubes Bardage'!$I$2:$I$501,0))&amp;"","")</f>
        <v/>
      </c>
      <c r="C479" s="62">
        <f>IFERROR(INDEX('Tubes Bardage'!$C$2:$C$501,MATCH($H$463&amp;"|13",'Tubes Bardage'!$I$2:$I$501,0))&amp;"","")</f>
        <v/>
      </c>
      <c r="D479" s="62">
        <f>IFERROR(INDEX('Tubes Bardage'!$D$2:$D$501,MATCH($H$463&amp;"|13",'Tubes Bardage'!$I$2:$I$501,0))&amp;"","")</f>
        <v/>
      </c>
      <c r="E479" s="62">
        <f>IFERROR(INDEX('Tubes Bardage'!$E$2:$E$501,MATCH($H$463&amp;"|13",'Tubes Bardage'!$I$2:$I$501,0))&amp;"","")</f>
        <v/>
      </c>
      <c r="F479" s="62">
        <f>IFERROR(INDEX('Tubes Bardage'!$F$2:$F$501,MATCH($H$463&amp;"|13",'Tubes Bardage'!$I$2:$I$501,0))&amp;"","")</f>
        <v/>
      </c>
      <c r="G479" s="62">
        <f>IFERROR(INDEX('Tubes Bardage'!$G$2:$G$501,MATCH($H$463&amp;"|13",'Tubes Bardage'!$I$2:$I$501,0))&amp;"","")</f>
        <v/>
      </c>
      <c r="H479" s="50" t="n"/>
      <c r="I479" s="93">
        <f>IF(IFERROR(INDEX('Tubes Bardage'!$H$2:$H$501,MATCH($H$463&amp;"|13",'Tubes Bardage'!$I$2:$I$501,0))&amp;"","")="C","☒","☐")&amp;" C"&amp;"      "&amp;IF(IFERROR(INDEX('Tubes Bardage'!$H$2:$H$501,MATCH($H$463&amp;"|13",'Tubes Bardage'!$I$2:$I$501,0))&amp;"","")="NC","☒","☐")&amp;" NC"</f>
        <v/>
      </c>
      <c r="J479" s="50" t="n"/>
    </row>
    <row r="480" ht="16.5" customHeight="1">
      <c r="A480" s="62">
        <f>IF(IFERROR(INDEX('Tubes Bardage'!$B$2:$B$501,MATCH($H$463&amp;"|14",'Tubes Bardage'!$I$2:$I$501,0))&amp;"","")="","",TEXT(14,"00"))</f>
        <v/>
      </c>
      <c r="B480" s="62">
        <f>IFERROR(INDEX('Tubes Bardage'!$B$2:$B$501,MATCH($H$463&amp;"|14",'Tubes Bardage'!$I$2:$I$501,0))&amp;"","")</f>
        <v/>
      </c>
      <c r="C480" s="62">
        <f>IFERROR(INDEX('Tubes Bardage'!$C$2:$C$501,MATCH($H$463&amp;"|14",'Tubes Bardage'!$I$2:$I$501,0))&amp;"","")</f>
        <v/>
      </c>
      <c r="D480" s="62">
        <f>IFERROR(INDEX('Tubes Bardage'!$D$2:$D$501,MATCH($H$463&amp;"|14",'Tubes Bardage'!$I$2:$I$501,0))&amp;"","")</f>
        <v/>
      </c>
      <c r="E480" s="62">
        <f>IFERROR(INDEX('Tubes Bardage'!$E$2:$E$501,MATCH($H$463&amp;"|14",'Tubes Bardage'!$I$2:$I$501,0))&amp;"","")</f>
        <v/>
      </c>
      <c r="F480" s="62">
        <f>IFERROR(INDEX('Tubes Bardage'!$F$2:$F$501,MATCH($H$463&amp;"|14",'Tubes Bardage'!$I$2:$I$501,0))&amp;"","")</f>
        <v/>
      </c>
      <c r="G480" s="62">
        <f>IFERROR(INDEX('Tubes Bardage'!$G$2:$G$501,MATCH($H$463&amp;"|14",'Tubes Bardage'!$I$2:$I$501,0))&amp;"","")</f>
        <v/>
      </c>
      <c r="H480" s="50" t="n"/>
      <c r="I480" s="93">
        <f>IF(IFERROR(INDEX('Tubes Bardage'!$H$2:$H$501,MATCH($H$463&amp;"|14",'Tubes Bardage'!$I$2:$I$501,0))&amp;"","")="C","☒","☐")&amp;" C"&amp;"      "&amp;IF(IFERROR(INDEX('Tubes Bardage'!$H$2:$H$501,MATCH($H$463&amp;"|14",'Tubes Bardage'!$I$2:$I$501,0))&amp;"","")="NC","☒","☐")&amp;" NC"</f>
        <v/>
      </c>
      <c r="J480" s="50" t="n"/>
    </row>
    <row r="481" ht="16.5" customHeight="1">
      <c r="A481" s="62">
        <f>IF(IFERROR(INDEX('Tubes Bardage'!$B$2:$B$501,MATCH($H$463&amp;"|15",'Tubes Bardage'!$I$2:$I$501,0))&amp;"","")="","",TEXT(15,"00"))</f>
        <v/>
      </c>
      <c r="B481" s="62">
        <f>IFERROR(INDEX('Tubes Bardage'!$B$2:$B$501,MATCH($H$463&amp;"|15",'Tubes Bardage'!$I$2:$I$501,0))&amp;"","")</f>
        <v/>
      </c>
      <c r="C481" s="62">
        <f>IFERROR(INDEX('Tubes Bardage'!$C$2:$C$501,MATCH($H$463&amp;"|15",'Tubes Bardage'!$I$2:$I$501,0))&amp;"","")</f>
        <v/>
      </c>
      <c r="D481" s="62">
        <f>IFERROR(INDEX('Tubes Bardage'!$D$2:$D$501,MATCH($H$463&amp;"|15",'Tubes Bardage'!$I$2:$I$501,0))&amp;"","")</f>
        <v/>
      </c>
      <c r="E481" s="62">
        <f>IFERROR(INDEX('Tubes Bardage'!$E$2:$E$501,MATCH($H$463&amp;"|15",'Tubes Bardage'!$I$2:$I$501,0))&amp;"","")</f>
        <v/>
      </c>
      <c r="F481" s="62">
        <f>IFERROR(INDEX('Tubes Bardage'!$F$2:$F$501,MATCH($H$463&amp;"|15",'Tubes Bardage'!$I$2:$I$501,0))&amp;"","")</f>
        <v/>
      </c>
      <c r="G481" s="62">
        <f>IFERROR(INDEX('Tubes Bardage'!$G$2:$G$501,MATCH($H$463&amp;"|15",'Tubes Bardage'!$I$2:$I$501,0))&amp;"","")</f>
        <v/>
      </c>
      <c r="H481" s="50" t="n"/>
      <c r="I481" s="93">
        <f>IF(IFERROR(INDEX('Tubes Bardage'!$H$2:$H$501,MATCH($H$463&amp;"|15",'Tubes Bardage'!$I$2:$I$501,0))&amp;"","")="C","☒","☐")&amp;" C"&amp;"      "&amp;IF(IFERROR(INDEX('Tubes Bardage'!$H$2:$H$501,MATCH($H$463&amp;"|15",'Tubes Bardage'!$I$2:$I$501,0))&amp;"","")="NC","☒","☐")&amp;" NC"</f>
        <v/>
      </c>
      <c r="J481" s="50" t="n"/>
    </row>
    <row r="482" ht="16.5" customHeight="1">
      <c r="A482" s="62">
        <f>IF(IFERROR(INDEX('Tubes Bardage'!$B$2:$B$501,MATCH($H$463&amp;"|16",'Tubes Bardage'!$I$2:$I$501,0))&amp;"","")="","",TEXT(16,"00"))</f>
        <v/>
      </c>
      <c r="B482" s="62">
        <f>IFERROR(INDEX('Tubes Bardage'!$B$2:$B$501,MATCH($H$463&amp;"|16",'Tubes Bardage'!$I$2:$I$501,0))&amp;"","")</f>
        <v/>
      </c>
      <c r="C482" s="62">
        <f>IFERROR(INDEX('Tubes Bardage'!$C$2:$C$501,MATCH($H$463&amp;"|16",'Tubes Bardage'!$I$2:$I$501,0))&amp;"","")</f>
        <v/>
      </c>
      <c r="D482" s="62">
        <f>IFERROR(INDEX('Tubes Bardage'!$D$2:$D$501,MATCH($H$463&amp;"|16",'Tubes Bardage'!$I$2:$I$501,0))&amp;"","")</f>
        <v/>
      </c>
      <c r="E482" s="62">
        <f>IFERROR(INDEX('Tubes Bardage'!$E$2:$E$501,MATCH($H$463&amp;"|16",'Tubes Bardage'!$I$2:$I$501,0))&amp;"","")</f>
        <v/>
      </c>
      <c r="F482" s="62">
        <f>IFERROR(INDEX('Tubes Bardage'!$F$2:$F$501,MATCH($H$463&amp;"|16",'Tubes Bardage'!$I$2:$I$501,0))&amp;"","")</f>
        <v/>
      </c>
      <c r="G482" s="62">
        <f>IFERROR(INDEX('Tubes Bardage'!$G$2:$G$501,MATCH($H$463&amp;"|16",'Tubes Bardage'!$I$2:$I$501,0))&amp;"","")</f>
        <v/>
      </c>
      <c r="H482" s="50" t="n"/>
      <c r="I482" s="93">
        <f>IF(IFERROR(INDEX('Tubes Bardage'!$H$2:$H$501,MATCH($H$463&amp;"|16",'Tubes Bardage'!$I$2:$I$501,0))&amp;"","")="C","☒","☐")&amp;" C"&amp;"      "&amp;IF(IFERROR(INDEX('Tubes Bardage'!$H$2:$H$501,MATCH($H$463&amp;"|16",'Tubes Bardage'!$I$2:$I$501,0))&amp;"","")="NC","☒","☐")&amp;" NC"</f>
        <v/>
      </c>
      <c r="J482" s="50" t="n"/>
    </row>
    <row r="483" ht="16.5" customHeight="1">
      <c r="A483" s="62">
        <f>IF(IFERROR(INDEX('Tubes Bardage'!$B$2:$B$501,MATCH($H$463&amp;"|17",'Tubes Bardage'!$I$2:$I$501,0))&amp;"","")="","",TEXT(17,"00"))</f>
        <v/>
      </c>
      <c r="B483" s="62">
        <f>IFERROR(INDEX('Tubes Bardage'!$B$2:$B$501,MATCH($H$463&amp;"|17",'Tubes Bardage'!$I$2:$I$501,0))&amp;"","")</f>
        <v/>
      </c>
      <c r="C483" s="62">
        <f>IFERROR(INDEX('Tubes Bardage'!$C$2:$C$501,MATCH($H$463&amp;"|17",'Tubes Bardage'!$I$2:$I$501,0))&amp;"","")</f>
        <v/>
      </c>
      <c r="D483" s="62">
        <f>IFERROR(INDEX('Tubes Bardage'!$D$2:$D$501,MATCH($H$463&amp;"|17",'Tubes Bardage'!$I$2:$I$501,0))&amp;"","")</f>
        <v/>
      </c>
      <c r="E483" s="62">
        <f>IFERROR(INDEX('Tubes Bardage'!$E$2:$E$501,MATCH($H$463&amp;"|17",'Tubes Bardage'!$I$2:$I$501,0))&amp;"","")</f>
        <v/>
      </c>
      <c r="F483" s="62">
        <f>IFERROR(INDEX('Tubes Bardage'!$F$2:$F$501,MATCH($H$463&amp;"|17",'Tubes Bardage'!$I$2:$I$501,0))&amp;"","")</f>
        <v/>
      </c>
      <c r="G483" s="62">
        <f>IFERROR(INDEX('Tubes Bardage'!$G$2:$G$501,MATCH($H$463&amp;"|17",'Tubes Bardage'!$I$2:$I$501,0))&amp;"","")</f>
        <v/>
      </c>
      <c r="H483" s="50" t="n"/>
      <c r="I483" s="93">
        <f>IF(IFERROR(INDEX('Tubes Bardage'!$H$2:$H$501,MATCH($H$463&amp;"|17",'Tubes Bardage'!$I$2:$I$501,0))&amp;"","")="C","☒","☐")&amp;" C"&amp;"      "&amp;IF(IFERROR(INDEX('Tubes Bardage'!$H$2:$H$501,MATCH($H$463&amp;"|17",'Tubes Bardage'!$I$2:$I$501,0))&amp;"","")="NC","☒","☐")&amp;" NC"</f>
        <v/>
      </c>
      <c r="J483" s="50" t="n"/>
    </row>
    <row r="484" ht="222.4" customHeight="1">
      <c r="A484" s="65">
        <f>"Remarques : "&amp;IFERROR(INDEX(Registre!$O$2:$O$1999,IF($L$457=0,-1,$L$457))&amp;"","")</f>
        <v/>
      </c>
      <c r="B484" s="52" t="n"/>
      <c r="C484" s="52" t="n"/>
      <c r="D484" s="52" t="n"/>
      <c r="E484" s="52" t="n"/>
      <c r="F484" s="52" t="n"/>
      <c r="G484" s="52" t="n"/>
      <c r="H484" s="52" t="n"/>
      <c r="I484" s="52" t="n"/>
      <c r="J484" s="50" t="n"/>
    </row>
    <row r="485" ht="30" customHeight="1">
      <c r="A485" s="64" t="inlineStr">
        <is>
          <t>Conclusion de l’inspection</t>
        </is>
      </c>
      <c r="B485" s="50" t="n"/>
      <c r="C485" s="59">
        <f>IF(IFERROR(INDEX(Registre!$N$2:$N$1999,IF($L$457=0,-1,$L$457))&amp;"","")="Non applicable","☒","☐")&amp;"  Non applicable"</f>
        <v/>
      </c>
      <c r="D485" s="52" t="n"/>
      <c r="E485" s="52" t="n"/>
      <c r="F485" s="50" t="n"/>
      <c r="G485" s="59">
        <f>IF(IFERROR(INDEX(Registre!$N$2:$N$1999,IF($L$457=0,-1,$L$457))&amp;"","")="Accepté","☒","☐")&amp;"  Accepté"</f>
        <v/>
      </c>
      <c r="H485" s="50" t="n"/>
      <c r="I485" s="59">
        <f>IF(IFERROR(INDEX(Registre!$N$2:$N$1999,IF($L$457=0,-1,$L$457))&amp;"","")="Rejeté","☒","☐")&amp;"  Rejeté"</f>
        <v/>
      </c>
      <c r="J485" s="50" t="n"/>
    </row>
    <row r="486" ht="30" customHeight="1">
      <c r="A486" s="64" t="inlineStr">
        <is>
          <t>APPROBATION</t>
        </is>
      </c>
      <c r="B486" s="56" t="n"/>
      <c r="C486" s="66" t="inlineStr">
        <is>
          <t>C3</t>
        </is>
      </c>
      <c r="D486" s="52" t="n"/>
      <c r="E486" s="52" t="n"/>
      <c r="F486" s="50" t="n"/>
      <c r="G486" s="66" t="inlineStr">
        <is>
          <t>C1</t>
        </is>
      </c>
      <c r="H486" s="56" t="n"/>
      <c r="I486" s="66" t="inlineStr">
        <is>
          <t>CA</t>
        </is>
      </c>
      <c r="J486" s="56" t="n"/>
    </row>
    <row r="487" ht="30" customHeight="1">
      <c r="A487" s="57" t="n"/>
      <c r="B487" s="58" t="n"/>
      <c r="C487" s="66" t="inlineStr">
        <is>
          <t>CST</t>
        </is>
      </c>
      <c r="D487" s="50" t="n"/>
      <c r="E487" s="66" t="inlineStr">
        <is>
          <t>QCI</t>
        </is>
      </c>
      <c r="F487" s="50" t="n"/>
      <c r="G487" s="57" t="n"/>
      <c r="H487" s="58" t="n"/>
      <c r="I487" s="57" t="n"/>
      <c r="J487" s="58" t="n"/>
    </row>
    <row r="488" ht="30" customHeight="1">
      <c r="A488" s="63" t="inlineStr">
        <is>
          <t>Nom</t>
        </is>
      </c>
      <c r="B488" s="50" t="n"/>
      <c r="C488" s="55" t="n"/>
      <c r="D488" s="50" t="n"/>
      <c r="E488" s="55" t="n"/>
      <c r="F488" s="50" t="n"/>
      <c r="G488" s="55" t="n"/>
      <c r="H488" s="50" t="n"/>
      <c r="I488" s="55" t="n"/>
      <c r="J488" s="50" t="n"/>
    </row>
    <row r="489" ht="30" customHeight="1">
      <c r="A489" s="63" t="inlineStr">
        <is>
          <t>Signature</t>
        </is>
      </c>
      <c r="B489" s="50" t="n"/>
      <c r="C489" s="55" t="n"/>
      <c r="D489" s="50" t="n"/>
      <c r="E489" s="55" t="n"/>
      <c r="F489" s="50" t="n"/>
      <c r="G489" s="55" t="n"/>
      <c r="H489" s="50" t="n"/>
      <c r="I489" s="55" t="n"/>
      <c r="J489" s="50" t="n"/>
    </row>
    <row r="490" ht="30" customHeight="1">
      <c r="A490" s="63" t="inlineStr">
        <is>
          <t>Date</t>
        </is>
      </c>
      <c r="B490" s="50" t="n"/>
      <c r="C490" s="55" t="n"/>
      <c r="D490" s="50" t="n"/>
      <c r="E490" s="55" t="n"/>
      <c r="F490" s="50" t="n"/>
      <c r="G490" s="55" t="n"/>
      <c r="H490" s="50" t="n"/>
      <c r="I490" s="55" t="n"/>
      <c r="J490" s="50" t="n"/>
    </row>
    <row r="491" ht="21.75" customHeight="1">
      <c r="A491" s="49" t="n"/>
      <c r="B491" s="56" t="n"/>
      <c r="C491" s="67">
        <f>Paramètres!$C$5</f>
        <v/>
      </c>
      <c r="D491" s="101" t="n"/>
      <c r="E491" s="101" t="n"/>
      <c r="F491" s="101" t="n"/>
      <c r="G491" s="101" t="n"/>
      <c r="H491" s="56" t="n"/>
      <c r="I491" s="55">
        <f>Paramètres!$D$5</f>
        <v/>
      </c>
      <c r="J491" s="50" t="n"/>
      <c r="L491" s="29" t="inlineStr">
        <is>
          <t>Calcul (ne pas modifier) – ligne registre :</t>
        </is>
      </c>
    </row>
    <row r="492" ht="21.75" customHeight="1">
      <c r="A492" s="60" t="n"/>
      <c r="B492" s="61" t="n"/>
      <c r="C492" s="60" t="n"/>
      <c r="H492" s="61" t="n"/>
      <c r="I492" s="55">
        <f>"Date: "&amp;Paramètres!$E$5</f>
        <v/>
      </c>
      <c r="J492" s="50" t="n"/>
      <c r="L492" s="30">
        <f>IFERROR(MATCH($H$498,Registre!$B$2:$B$1999,0),0)</f>
        <v/>
      </c>
    </row>
    <row r="493" ht="21.75" customHeight="1">
      <c r="A493" s="57" t="n"/>
      <c r="B493" s="58" t="n"/>
      <c r="C493" s="57" t="n"/>
      <c r="D493" s="102" t="n"/>
      <c r="E493" s="102" t="n"/>
      <c r="F493" s="102" t="n"/>
      <c r="G493" s="102" t="n"/>
      <c r="H493" s="58" t="n"/>
      <c r="I493" s="55" t="inlineStr">
        <is>
          <t>Page 1/1</t>
        </is>
      </c>
      <c r="J493" s="50" t="n"/>
    </row>
    <row r="494" ht="27.95" customHeight="1">
      <c r="A494" s="67" t="inlineStr">
        <is>
          <t>Procès-Verbal de transport et bardage Pipe</t>
        </is>
      </c>
      <c r="B494" s="52" t="n"/>
      <c r="C494" s="52" t="n"/>
      <c r="D494" s="52" t="n"/>
      <c r="E494" s="52" t="n"/>
      <c r="F494" s="52" t="n"/>
      <c r="G494" s="52" t="n"/>
      <c r="H494" s="52" t="n"/>
      <c r="I494" s="52" t="n"/>
      <c r="J494" s="50" t="n"/>
      <c r="L494" s="32">
        <f>IF($H$498="","",IF($L$492=0,"⚠ RFI absent du Registre",IF(INDEX(Registre!$A$2:$A$1999,IF($L$492=0,-1,$L$492))&lt;&gt;"Transport et bardage","⚠ Ce RFI est de type : "&amp;INDEX(Registre!$A$2:$A$1999,IF($L$492=0,-1,$L$492)),"")))</f>
        <v/>
      </c>
    </row>
    <row r="495" ht="27" customHeight="1">
      <c r="A495" s="90" t="inlineStr">
        <is>
          <t>Ouvrages</t>
        </is>
      </c>
      <c r="B495" s="50" t="n"/>
      <c r="C495" s="80">
        <f>IFERROR(INDEX(Registre!$E$2:$E$1999,IF($L$492=0,-1,$L$492))&amp;"","")</f>
        <v/>
      </c>
      <c r="D495" s="52" t="n"/>
      <c r="E495" s="52" t="n"/>
      <c r="F495" s="52" t="n"/>
      <c r="G495" s="52" t="n"/>
      <c r="H495" s="52" t="n"/>
      <c r="I495" s="52" t="n"/>
      <c r="J495" s="50" t="n"/>
    </row>
    <row r="496" ht="27" customHeight="1">
      <c r="A496" s="90" t="inlineStr">
        <is>
          <t>Plan nº</t>
        </is>
      </c>
      <c r="B496" s="50" t="n"/>
      <c r="C496" s="90">
        <f>IFERROR(INDEX(Registre!$F$2:$F$1999,IF($L$492=0,-1,$L$492))&amp;"","")</f>
        <v/>
      </c>
      <c r="D496" s="52" t="n"/>
      <c r="E496" s="52" t="n"/>
      <c r="F496" s="52" t="n"/>
      <c r="G496" s="52" t="n"/>
      <c r="H496" s="52" t="n"/>
      <c r="I496" s="52" t="n"/>
      <c r="J496" s="50" t="n"/>
      <c r="L496" s="31" t="inlineStr">
        <is>
          <t>◀ Choisissez le RFI dans la case « RFI nº » (liste déroulante)</t>
        </is>
      </c>
    </row>
    <row r="497" ht="27" customHeight="1">
      <c r="A497" s="90" t="inlineStr">
        <is>
          <t>Désignation</t>
        </is>
      </c>
      <c r="B497" s="50" t="n"/>
      <c r="C497" s="90">
        <f>IFERROR(INDEX(Registre!$G$2:$G$1999,IF($L$492=0,-1,$L$492))&amp;"","")</f>
        <v/>
      </c>
      <c r="D497" s="52" t="n"/>
      <c r="E497" s="52" t="n"/>
      <c r="F497" s="52" t="n"/>
      <c r="G497" s="52" t="n"/>
      <c r="H497" s="52" t="n"/>
      <c r="I497" s="52" t="n"/>
      <c r="J497" s="50" t="n"/>
    </row>
    <row r="498" ht="27" customHeight="1">
      <c r="A498" s="90" t="inlineStr">
        <is>
          <t>Rapport nº</t>
        </is>
      </c>
      <c r="B498" s="50" t="n"/>
      <c r="C498" s="90">
        <f>IFERROR(IF(INDEX(Registre!$C$2:$C$1999,IF($L$492=0,-1,$L$492))&amp;""&lt;&gt;"",INDEX(Registre!$C$2:$C$1999,IF($L$492=0,-1,$L$492))&amp;"",TEXT(COUNTIF(Registre!$A$2:INDEX(Registre!$A$2:$A$1999,IF($L$492=0,-1,$L$492)),INDEX(Registre!$A$2:$A$1999,IF($L$492=0,-1,$L$492))),"000")),"")</f>
        <v/>
      </c>
      <c r="D498" s="50" t="n"/>
      <c r="E498" s="91" t="inlineStr">
        <is>
          <t>DI/ (RFI) nº</t>
        </is>
      </c>
      <c r="F498" s="52" t="n"/>
      <c r="G498" s="50" t="n"/>
      <c r="H498" s="82">
        <f>IFERROR(INDEX('Impression groupée'!$B$4:$B$103,MATCH("Transport et bardage|15",'Impression groupée'!$E$4:$E$103,0)),"")</f>
        <v/>
      </c>
      <c r="I498" s="52" t="n"/>
      <c r="J498" s="50" t="n"/>
    </row>
    <row r="499" ht="27" customHeight="1">
      <c r="A499" s="80">
        <f>"Tronçon n° : "&amp;IFERROR(INDEX(Registre!$H$2:$H$1999,IF($L$492=0,-1,$L$492))&amp;"","")&amp;"   du "&amp;IF(IFERROR(INDEX(Registre!$I$2:$I$1999,IF($L$492=0,-1,$L$492))&amp;"","")&lt;&gt;"","Joint N° "&amp;IFERROR(INDEX(Registre!$I$2:$I$1999,IF($L$492=0,-1,$L$492))&amp;"","")&amp;"  ","")&amp;"PK "&amp;IFERROR(INDEX(Registre!$K$2:$K$1999,IF($L$492=0,-1,$L$492))&amp;"","")&amp;IF(OR(IFERROR(INDEX(Registre!$L$2:$L$1999,IF($L$492=0,-1,$L$492))&amp;"","")&lt;&gt;"",IFERROR(INDEX(Registre!$J$2:$J$1999,IF($L$492=0,-1,$L$492))&amp;"","")&lt;&gt;""),"   au "&amp;IF(IFERROR(INDEX(Registre!$J$2:$J$1999,IF($L$492=0,-1,$L$492))&amp;"","")&lt;&gt;"","Joint N° "&amp;IFERROR(INDEX(Registre!$J$2:$J$1999,IF($L$492=0,-1,$L$492))&amp;"","")&amp;"  ","")&amp;IF(IFERROR(INDEX(Registre!$L$2:$L$1999,IF($L$492=0,-1,$L$492))&amp;"","")&lt;&gt;"","PK "&amp;IFERROR(INDEX(Registre!$L$2:$L$1999,IF($L$492=0,-1,$L$492))&amp;"",""),""),"")</f>
        <v/>
      </c>
      <c r="B499" s="52" t="n"/>
      <c r="C499" s="52" t="n"/>
      <c r="D499" s="52" t="n"/>
      <c r="E499" s="52" t="n"/>
      <c r="F499" s="52" t="n"/>
      <c r="G499" s="52" t="n"/>
      <c r="H499" s="50" t="n"/>
      <c r="I499" s="90">
        <f>IF(IFERROR(INDEX(Registre!$M$2:$M$1999,IF($L$492=0,-1,$L$492))&amp;"","")="","Long :","Long : "&amp;IFERROR(INDEX(Registre!$M$2:$M$1999,IF($L$492=0,-1,$L$492))&amp;"","")&amp;" ml")</f>
        <v/>
      </c>
      <c r="J499" s="50" t="n"/>
    </row>
    <row r="500" ht="27" customHeight="1">
      <c r="A500" s="92" t="inlineStr">
        <is>
          <t>Inspection</t>
        </is>
      </c>
      <c r="B500" s="52" t="n"/>
      <c r="C500" s="52" t="n"/>
      <c r="D500" s="52" t="n"/>
      <c r="E500" s="52" t="n"/>
      <c r="F500" s="52" t="n"/>
      <c r="G500" s="52" t="n"/>
      <c r="H500" s="50" t="n"/>
      <c r="I500" s="80" t="inlineStr">
        <is>
          <t>jugement</t>
        </is>
      </c>
      <c r="J500" s="50" t="n"/>
    </row>
    <row r="501" ht="25.5" customHeight="1">
      <c r="A501" s="67" t="inlineStr">
        <is>
          <t>N°</t>
        </is>
      </c>
      <c r="B501" s="67" t="inlineStr">
        <is>
          <t>N° pipe</t>
        </is>
      </c>
      <c r="C501" s="67" t="inlineStr">
        <is>
          <t>N° de coulée</t>
        </is>
      </c>
      <c r="D501" s="67" t="inlineStr">
        <is>
          <t>Diamètre</t>
        </is>
      </c>
      <c r="E501" s="67" t="inlineStr">
        <is>
          <t>EP mm</t>
        </is>
      </c>
      <c r="F501" s="67" t="inlineStr">
        <is>
          <t>Long (ml)</t>
        </is>
      </c>
      <c r="G501" s="67" t="inlineStr">
        <is>
          <t>Contrôle visuel</t>
        </is>
      </c>
      <c r="H501" s="50" t="n"/>
      <c r="I501" s="66" t="n"/>
      <c r="J501" s="50" t="n"/>
    </row>
    <row r="502" ht="16.5" customHeight="1">
      <c r="A502" s="62">
        <f>IF(IFERROR(INDEX('Tubes Bardage'!$B$2:$B$501,MATCH($H$498&amp;"|1",'Tubes Bardage'!$I$2:$I$501,0))&amp;"","")="","",TEXT(1,"00"))</f>
        <v/>
      </c>
      <c r="B502" s="62">
        <f>IFERROR(INDEX('Tubes Bardage'!$B$2:$B$501,MATCH($H$498&amp;"|1",'Tubes Bardage'!$I$2:$I$501,0))&amp;"","")</f>
        <v/>
      </c>
      <c r="C502" s="62">
        <f>IFERROR(INDEX('Tubes Bardage'!$C$2:$C$501,MATCH($H$498&amp;"|1",'Tubes Bardage'!$I$2:$I$501,0))&amp;"","")</f>
        <v/>
      </c>
      <c r="D502" s="62">
        <f>IFERROR(INDEX('Tubes Bardage'!$D$2:$D$501,MATCH($H$498&amp;"|1",'Tubes Bardage'!$I$2:$I$501,0))&amp;"","")</f>
        <v/>
      </c>
      <c r="E502" s="62">
        <f>IFERROR(INDEX('Tubes Bardage'!$E$2:$E$501,MATCH($H$498&amp;"|1",'Tubes Bardage'!$I$2:$I$501,0))&amp;"","")</f>
        <v/>
      </c>
      <c r="F502" s="62">
        <f>IFERROR(INDEX('Tubes Bardage'!$F$2:$F$501,MATCH($H$498&amp;"|1",'Tubes Bardage'!$I$2:$I$501,0))&amp;"","")</f>
        <v/>
      </c>
      <c r="G502" s="62">
        <f>IFERROR(INDEX('Tubes Bardage'!$G$2:$G$501,MATCH($H$498&amp;"|1",'Tubes Bardage'!$I$2:$I$501,0))&amp;"","")</f>
        <v/>
      </c>
      <c r="H502" s="50" t="n"/>
      <c r="I502" s="93">
        <f>IF(IFERROR(INDEX('Tubes Bardage'!$H$2:$H$501,MATCH($H$498&amp;"|1",'Tubes Bardage'!$I$2:$I$501,0))&amp;"","")="C","☒","☐")&amp;" C"&amp;"      "&amp;IF(IFERROR(INDEX('Tubes Bardage'!$H$2:$H$501,MATCH($H$498&amp;"|1",'Tubes Bardage'!$I$2:$I$501,0))&amp;"","")="NC","☒","☐")&amp;" NC"</f>
        <v/>
      </c>
      <c r="J502" s="50" t="n"/>
    </row>
    <row r="503" ht="16.5" customHeight="1">
      <c r="A503" s="62">
        <f>IF(IFERROR(INDEX('Tubes Bardage'!$B$2:$B$501,MATCH($H$498&amp;"|2",'Tubes Bardage'!$I$2:$I$501,0))&amp;"","")="","",TEXT(2,"00"))</f>
        <v/>
      </c>
      <c r="B503" s="62">
        <f>IFERROR(INDEX('Tubes Bardage'!$B$2:$B$501,MATCH($H$498&amp;"|2",'Tubes Bardage'!$I$2:$I$501,0))&amp;"","")</f>
        <v/>
      </c>
      <c r="C503" s="62">
        <f>IFERROR(INDEX('Tubes Bardage'!$C$2:$C$501,MATCH($H$498&amp;"|2",'Tubes Bardage'!$I$2:$I$501,0))&amp;"","")</f>
        <v/>
      </c>
      <c r="D503" s="62">
        <f>IFERROR(INDEX('Tubes Bardage'!$D$2:$D$501,MATCH($H$498&amp;"|2",'Tubes Bardage'!$I$2:$I$501,0))&amp;"","")</f>
        <v/>
      </c>
      <c r="E503" s="62">
        <f>IFERROR(INDEX('Tubes Bardage'!$E$2:$E$501,MATCH($H$498&amp;"|2",'Tubes Bardage'!$I$2:$I$501,0))&amp;"","")</f>
        <v/>
      </c>
      <c r="F503" s="62">
        <f>IFERROR(INDEX('Tubes Bardage'!$F$2:$F$501,MATCH($H$498&amp;"|2",'Tubes Bardage'!$I$2:$I$501,0))&amp;"","")</f>
        <v/>
      </c>
      <c r="G503" s="62">
        <f>IFERROR(INDEX('Tubes Bardage'!$G$2:$G$501,MATCH($H$498&amp;"|2",'Tubes Bardage'!$I$2:$I$501,0))&amp;"","")</f>
        <v/>
      </c>
      <c r="H503" s="50" t="n"/>
      <c r="I503" s="93">
        <f>IF(IFERROR(INDEX('Tubes Bardage'!$H$2:$H$501,MATCH($H$498&amp;"|2",'Tubes Bardage'!$I$2:$I$501,0))&amp;"","")="C","☒","☐")&amp;" C"&amp;"      "&amp;IF(IFERROR(INDEX('Tubes Bardage'!$H$2:$H$501,MATCH($H$498&amp;"|2",'Tubes Bardage'!$I$2:$I$501,0))&amp;"","")="NC","☒","☐")&amp;" NC"</f>
        <v/>
      </c>
      <c r="J503" s="50" t="n"/>
    </row>
    <row r="504" ht="16.5" customHeight="1">
      <c r="A504" s="62">
        <f>IF(IFERROR(INDEX('Tubes Bardage'!$B$2:$B$501,MATCH($H$498&amp;"|3",'Tubes Bardage'!$I$2:$I$501,0))&amp;"","")="","",TEXT(3,"00"))</f>
        <v/>
      </c>
      <c r="B504" s="62">
        <f>IFERROR(INDEX('Tubes Bardage'!$B$2:$B$501,MATCH($H$498&amp;"|3",'Tubes Bardage'!$I$2:$I$501,0))&amp;"","")</f>
        <v/>
      </c>
      <c r="C504" s="62">
        <f>IFERROR(INDEX('Tubes Bardage'!$C$2:$C$501,MATCH($H$498&amp;"|3",'Tubes Bardage'!$I$2:$I$501,0))&amp;"","")</f>
        <v/>
      </c>
      <c r="D504" s="62">
        <f>IFERROR(INDEX('Tubes Bardage'!$D$2:$D$501,MATCH($H$498&amp;"|3",'Tubes Bardage'!$I$2:$I$501,0))&amp;"","")</f>
        <v/>
      </c>
      <c r="E504" s="62">
        <f>IFERROR(INDEX('Tubes Bardage'!$E$2:$E$501,MATCH($H$498&amp;"|3",'Tubes Bardage'!$I$2:$I$501,0))&amp;"","")</f>
        <v/>
      </c>
      <c r="F504" s="62">
        <f>IFERROR(INDEX('Tubes Bardage'!$F$2:$F$501,MATCH($H$498&amp;"|3",'Tubes Bardage'!$I$2:$I$501,0))&amp;"","")</f>
        <v/>
      </c>
      <c r="G504" s="62">
        <f>IFERROR(INDEX('Tubes Bardage'!$G$2:$G$501,MATCH($H$498&amp;"|3",'Tubes Bardage'!$I$2:$I$501,0))&amp;"","")</f>
        <v/>
      </c>
      <c r="H504" s="50" t="n"/>
      <c r="I504" s="93">
        <f>IF(IFERROR(INDEX('Tubes Bardage'!$H$2:$H$501,MATCH($H$498&amp;"|3",'Tubes Bardage'!$I$2:$I$501,0))&amp;"","")="C","☒","☐")&amp;" C"&amp;"      "&amp;IF(IFERROR(INDEX('Tubes Bardage'!$H$2:$H$501,MATCH($H$498&amp;"|3",'Tubes Bardage'!$I$2:$I$501,0))&amp;"","")="NC","☒","☐")&amp;" NC"</f>
        <v/>
      </c>
      <c r="J504" s="50" t="n"/>
    </row>
    <row r="505" ht="16.5" customHeight="1">
      <c r="A505" s="62">
        <f>IF(IFERROR(INDEX('Tubes Bardage'!$B$2:$B$501,MATCH($H$498&amp;"|4",'Tubes Bardage'!$I$2:$I$501,0))&amp;"","")="","",TEXT(4,"00"))</f>
        <v/>
      </c>
      <c r="B505" s="62">
        <f>IFERROR(INDEX('Tubes Bardage'!$B$2:$B$501,MATCH($H$498&amp;"|4",'Tubes Bardage'!$I$2:$I$501,0))&amp;"","")</f>
        <v/>
      </c>
      <c r="C505" s="62">
        <f>IFERROR(INDEX('Tubes Bardage'!$C$2:$C$501,MATCH($H$498&amp;"|4",'Tubes Bardage'!$I$2:$I$501,0))&amp;"","")</f>
        <v/>
      </c>
      <c r="D505" s="62">
        <f>IFERROR(INDEX('Tubes Bardage'!$D$2:$D$501,MATCH($H$498&amp;"|4",'Tubes Bardage'!$I$2:$I$501,0))&amp;"","")</f>
        <v/>
      </c>
      <c r="E505" s="62">
        <f>IFERROR(INDEX('Tubes Bardage'!$E$2:$E$501,MATCH($H$498&amp;"|4",'Tubes Bardage'!$I$2:$I$501,0))&amp;"","")</f>
        <v/>
      </c>
      <c r="F505" s="62">
        <f>IFERROR(INDEX('Tubes Bardage'!$F$2:$F$501,MATCH($H$498&amp;"|4",'Tubes Bardage'!$I$2:$I$501,0))&amp;"","")</f>
        <v/>
      </c>
      <c r="G505" s="62">
        <f>IFERROR(INDEX('Tubes Bardage'!$G$2:$G$501,MATCH($H$498&amp;"|4",'Tubes Bardage'!$I$2:$I$501,0))&amp;"","")</f>
        <v/>
      </c>
      <c r="H505" s="50" t="n"/>
      <c r="I505" s="93">
        <f>IF(IFERROR(INDEX('Tubes Bardage'!$H$2:$H$501,MATCH($H$498&amp;"|4",'Tubes Bardage'!$I$2:$I$501,0))&amp;"","")="C","☒","☐")&amp;" C"&amp;"      "&amp;IF(IFERROR(INDEX('Tubes Bardage'!$H$2:$H$501,MATCH($H$498&amp;"|4",'Tubes Bardage'!$I$2:$I$501,0))&amp;"","")="NC","☒","☐")&amp;" NC"</f>
        <v/>
      </c>
      <c r="J505" s="50" t="n"/>
    </row>
    <row r="506" ht="16.5" customHeight="1">
      <c r="A506" s="62">
        <f>IF(IFERROR(INDEX('Tubes Bardage'!$B$2:$B$501,MATCH($H$498&amp;"|5",'Tubes Bardage'!$I$2:$I$501,0))&amp;"","")="","",TEXT(5,"00"))</f>
        <v/>
      </c>
      <c r="B506" s="62">
        <f>IFERROR(INDEX('Tubes Bardage'!$B$2:$B$501,MATCH($H$498&amp;"|5",'Tubes Bardage'!$I$2:$I$501,0))&amp;"","")</f>
        <v/>
      </c>
      <c r="C506" s="62">
        <f>IFERROR(INDEX('Tubes Bardage'!$C$2:$C$501,MATCH($H$498&amp;"|5",'Tubes Bardage'!$I$2:$I$501,0))&amp;"","")</f>
        <v/>
      </c>
      <c r="D506" s="62">
        <f>IFERROR(INDEX('Tubes Bardage'!$D$2:$D$501,MATCH($H$498&amp;"|5",'Tubes Bardage'!$I$2:$I$501,0))&amp;"","")</f>
        <v/>
      </c>
      <c r="E506" s="62">
        <f>IFERROR(INDEX('Tubes Bardage'!$E$2:$E$501,MATCH($H$498&amp;"|5",'Tubes Bardage'!$I$2:$I$501,0))&amp;"","")</f>
        <v/>
      </c>
      <c r="F506" s="62">
        <f>IFERROR(INDEX('Tubes Bardage'!$F$2:$F$501,MATCH($H$498&amp;"|5",'Tubes Bardage'!$I$2:$I$501,0))&amp;"","")</f>
        <v/>
      </c>
      <c r="G506" s="62">
        <f>IFERROR(INDEX('Tubes Bardage'!$G$2:$G$501,MATCH($H$498&amp;"|5",'Tubes Bardage'!$I$2:$I$501,0))&amp;"","")</f>
        <v/>
      </c>
      <c r="H506" s="50" t="n"/>
      <c r="I506" s="93">
        <f>IF(IFERROR(INDEX('Tubes Bardage'!$H$2:$H$501,MATCH($H$498&amp;"|5",'Tubes Bardage'!$I$2:$I$501,0))&amp;"","")="C","☒","☐")&amp;" C"&amp;"      "&amp;IF(IFERROR(INDEX('Tubes Bardage'!$H$2:$H$501,MATCH($H$498&amp;"|5",'Tubes Bardage'!$I$2:$I$501,0))&amp;"","")="NC","☒","☐")&amp;" NC"</f>
        <v/>
      </c>
      <c r="J506" s="50" t="n"/>
    </row>
    <row r="507" ht="16.5" customHeight="1">
      <c r="A507" s="62">
        <f>IF(IFERROR(INDEX('Tubes Bardage'!$B$2:$B$501,MATCH($H$498&amp;"|6",'Tubes Bardage'!$I$2:$I$501,0))&amp;"","")="","",TEXT(6,"00"))</f>
        <v/>
      </c>
      <c r="B507" s="62">
        <f>IFERROR(INDEX('Tubes Bardage'!$B$2:$B$501,MATCH($H$498&amp;"|6",'Tubes Bardage'!$I$2:$I$501,0))&amp;"","")</f>
        <v/>
      </c>
      <c r="C507" s="62">
        <f>IFERROR(INDEX('Tubes Bardage'!$C$2:$C$501,MATCH($H$498&amp;"|6",'Tubes Bardage'!$I$2:$I$501,0))&amp;"","")</f>
        <v/>
      </c>
      <c r="D507" s="62">
        <f>IFERROR(INDEX('Tubes Bardage'!$D$2:$D$501,MATCH($H$498&amp;"|6",'Tubes Bardage'!$I$2:$I$501,0))&amp;"","")</f>
        <v/>
      </c>
      <c r="E507" s="62">
        <f>IFERROR(INDEX('Tubes Bardage'!$E$2:$E$501,MATCH($H$498&amp;"|6",'Tubes Bardage'!$I$2:$I$501,0))&amp;"","")</f>
        <v/>
      </c>
      <c r="F507" s="62">
        <f>IFERROR(INDEX('Tubes Bardage'!$F$2:$F$501,MATCH($H$498&amp;"|6",'Tubes Bardage'!$I$2:$I$501,0))&amp;"","")</f>
        <v/>
      </c>
      <c r="G507" s="62">
        <f>IFERROR(INDEX('Tubes Bardage'!$G$2:$G$501,MATCH($H$498&amp;"|6",'Tubes Bardage'!$I$2:$I$501,0))&amp;"","")</f>
        <v/>
      </c>
      <c r="H507" s="50" t="n"/>
      <c r="I507" s="93">
        <f>IF(IFERROR(INDEX('Tubes Bardage'!$H$2:$H$501,MATCH($H$498&amp;"|6",'Tubes Bardage'!$I$2:$I$501,0))&amp;"","")="C","☒","☐")&amp;" C"&amp;"      "&amp;IF(IFERROR(INDEX('Tubes Bardage'!$H$2:$H$501,MATCH($H$498&amp;"|6",'Tubes Bardage'!$I$2:$I$501,0))&amp;"","")="NC","☒","☐")&amp;" NC"</f>
        <v/>
      </c>
      <c r="J507" s="50" t="n"/>
    </row>
    <row r="508" ht="16.5" customHeight="1">
      <c r="A508" s="62">
        <f>IF(IFERROR(INDEX('Tubes Bardage'!$B$2:$B$501,MATCH($H$498&amp;"|7",'Tubes Bardage'!$I$2:$I$501,0))&amp;"","")="","",TEXT(7,"00"))</f>
        <v/>
      </c>
      <c r="B508" s="62">
        <f>IFERROR(INDEX('Tubes Bardage'!$B$2:$B$501,MATCH($H$498&amp;"|7",'Tubes Bardage'!$I$2:$I$501,0))&amp;"","")</f>
        <v/>
      </c>
      <c r="C508" s="62">
        <f>IFERROR(INDEX('Tubes Bardage'!$C$2:$C$501,MATCH($H$498&amp;"|7",'Tubes Bardage'!$I$2:$I$501,0))&amp;"","")</f>
        <v/>
      </c>
      <c r="D508" s="62">
        <f>IFERROR(INDEX('Tubes Bardage'!$D$2:$D$501,MATCH($H$498&amp;"|7",'Tubes Bardage'!$I$2:$I$501,0))&amp;"","")</f>
        <v/>
      </c>
      <c r="E508" s="62">
        <f>IFERROR(INDEX('Tubes Bardage'!$E$2:$E$501,MATCH($H$498&amp;"|7",'Tubes Bardage'!$I$2:$I$501,0))&amp;"","")</f>
        <v/>
      </c>
      <c r="F508" s="62">
        <f>IFERROR(INDEX('Tubes Bardage'!$F$2:$F$501,MATCH($H$498&amp;"|7",'Tubes Bardage'!$I$2:$I$501,0))&amp;"","")</f>
        <v/>
      </c>
      <c r="G508" s="62">
        <f>IFERROR(INDEX('Tubes Bardage'!$G$2:$G$501,MATCH($H$498&amp;"|7",'Tubes Bardage'!$I$2:$I$501,0))&amp;"","")</f>
        <v/>
      </c>
      <c r="H508" s="50" t="n"/>
      <c r="I508" s="93">
        <f>IF(IFERROR(INDEX('Tubes Bardage'!$H$2:$H$501,MATCH($H$498&amp;"|7",'Tubes Bardage'!$I$2:$I$501,0))&amp;"","")="C","☒","☐")&amp;" C"&amp;"      "&amp;IF(IFERROR(INDEX('Tubes Bardage'!$H$2:$H$501,MATCH($H$498&amp;"|7",'Tubes Bardage'!$I$2:$I$501,0))&amp;"","")="NC","☒","☐")&amp;" NC"</f>
        <v/>
      </c>
      <c r="J508" s="50" t="n"/>
    </row>
    <row r="509" ht="16.5" customHeight="1">
      <c r="A509" s="62">
        <f>IF(IFERROR(INDEX('Tubes Bardage'!$B$2:$B$501,MATCH($H$498&amp;"|8",'Tubes Bardage'!$I$2:$I$501,0))&amp;"","")="","",TEXT(8,"00"))</f>
        <v/>
      </c>
      <c r="B509" s="62">
        <f>IFERROR(INDEX('Tubes Bardage'!$B$2:$B$501,MATCH($H$498&amp;"|8",'Tubes Bardage'!$I$2:$I$501,0))&amp;"","")</f>
        <v/>
      </c>
      <c r="C509" s="62">
        <f>IFERROR(INDEX('Tubes Bardage'!$C$2:$C$501,MATCH($H$498&amp;"|8",'Tubes Bardage'!$I$2:$I$501,0))&amp;"","")</f>
        <v/>
      </c>
      <c r="D509" s="62">
        <f>IFERROR(INDEX('Tubes Bardage'!$D$2:$D$501,MATCH($H$498&amp;"|8",'Tubes Bardage'!$I$2:$I$501,0))&amp;"","")</f>
        <v/>
      </c>
      <c r="E509" s="62">
        <f>IFERROR(INDEX('Tubes Bardage'!$E$2:$E$501,MATCH($H$498&amp;"|8",'Tubes Bardage'!$I$2:$I$501,0))&amp;"","")</f>
        <v/>
      </c>
      <c r="F509" s="62">
        <f>IFERROR(INDEX('Tubes Bardage'!$F$2:$F$501,MATCH($H$498&amp;"|8",'Tubes Bardage'!$I$2:$I$501,0))&amp;"","")</f>
        <v/>
      </c>
      <c r="G509" s="62">
        <f>IFERROR(INDEX('Tubes Bardage'!$G$2:$G$501,MATCH($H$498&amp;"|8",'Tubes Bardage'!$I$2:$I$501,0))&amp;"","")</f>
        <v/>
      </c>
      <c r="H509" s="50" t="n"/>
      <c r="I509" s="93">
        <f>IF(IFERROR(INDEX('Tubes Bardage'!$H$2:$H$501,MATCH($H$498&amp;"|8",'Tubes Bardage'!$I$2:$I$501,0))&amp;"","")="C","☒","☐")&amp;" C"&amp;"      "&amp;IF(IFERROR(INDEX('Tubes Bardage'!$H$2:$H$501,MATCH($H$498&amp;"|8",'Tubes Bardage'!$I$2:$I$501,0))&amp;"","")="NC","☒","☐")&amp;" NC"</f>
        <v/>
      </c>
      <c r="J509" s="50" t="n"/>
    </row>
    <row r="510" ht="16.5" customHeight="1">
      <c r="A510" s="62">
        <f>IF(IFERROR(INDEX('Tubes Bardage'!$B$2:$B$501,MATCH($H$498&amp;"|9",'Tubes Bardage'!$I$2:$I$501,0))&amp;"","")="","",TEXT(9,"00"))</f>
        <v/>
      </c>
      <c r="B510" s="62">
        <f>IFERROR(INDEX('Tubes Bardage'!$B$2:$B$501,MATCH($H$498&amp;"|9",'Tubes Bardage'!$I$2:$I$501,0))&amp;"","")</f>
        <v/>
      </c>
      <c r="C510" s="62">
        <f>IFERROR(INDEX('Tubes Bardage'!$C$2:$C$501,MATCH($H$498&amp;"|9",'Tubes Bardage'!$I$2:$I$501,0))&amp;"","")</f>
        <v/>
      </c>
      <c r="D510" s="62">
        <f>IFERROR(INDEX('Tubes Bardage'!$D$2:$D$501,MATCH($H$498&amp;"|9",'Tubes Bardage'!$I$2:$I$501,0))&amp;"","")</f>
        <v/>
      </c>
      <c r="E510" s="62">
        <f>IFERROR(INDEX('Tubes Bardage'!$E$2:$E$501,MATCH($H$498&amp;"|9",'Tubes Bardage'!$I$2:$I$501,0))&amp;"","")</f>
        <v/>
      </c>
      <c r="F510" s="62">
        <f>IFERROR(INDEX('Tubes Bardage'!$F$2:$F$501,MATCH($H$498&amp;"|9",'Tubes Bardage'!$I$2:$I$501,0))&amp;"","")</f>
        <v/>
      </c>
      <c r="G510" s="62">
        <f>IFERROR(INDEX('Tubes Bardage'!$G$2:$G$501,MATCH($H$498&amp;"|9",'Tubes Bardage'!$I$2:$I$501,0))&amp;"","")</f>
        <v/>
      </c>
      <c r="H510" s="50" t="n"/>
      <c r="I510" s="93">
        <f>IF(IFERROR(INDEX('Tubes Bardage'!$H$2:$H$501,MATCH($H$498&amp;"|9",'Tubes Bardage'!$I$2:$I$501,0))&amp;"","")="C","☒","☐")&amp;" C"&amp;"      "&amp;IF(IFERROR(INDEX('Tubes Bardage'!$H$2:$H$501,MATCH($H$498&amp;"|9",'Tubes Bardage'!$I$2:$I$501,0))&amp;"","")="NC","☒","☐")&amp;" NC"</f>
        <v/>
      </c>
      <c r="J510" s="50" t="n"/>
    </row>
    <row r="511" ht="16.5" customHeight="1">
      <c r="A511" s="62">
        <f>IF(IFERROR(INDEX('Tubes Bardage'!$B$2:$B$501,MATCH($H$498&amp;"|10",'Tubes Bardage'!$I$2:$I$501,0))&amp;"","")="","",TEXT(10,"00"))</f>
        <v/>
      </c>
      <c r="B511" s="62">
        <f>IFERROR(INDEX('Tubes Bardage'!$B$2:$B$501,MATCH($H$498&amp;"|10",'Tubes Bardage'!$I$2:$I$501,0))&amp;"","")</f>
        <v/>
      </c>
      <c r="C511" s="62">
        <f>IFERROR(INDEX('Tubes Bardage'!$C$2:$C$501,MATCH($H$498&amp;"|10",'Tubes Bardage'!$I$2:$I$501,0))&amp;"","")</f>
        <v/>
      </c>
      <c r="D511" s="62">
        <f>IFERROR(INDEX('Tubes Bardage'!$D$2:$D$501,MATCH($H$498&amp;"|10",'Tubes Bardage'!$I$2:$I$501,0))&amp;"","")</f>
        <v/>
      </c>
      <c r="E511" s="62">
        <f>IFERROR(INDEX('Tubes Bardage'!$E$2:$E$501,MATCH($H$498&amp;"|10",'Tubes Bardage'!$I$2:$I$501,0))&amp;"","")</f>
        <v/>
      </c>
      <c r="F511" s="62">
        <f>IFERROR(INDEX('Tubes Bardage'!$F$2:$F$501,MATCH($H$498&amp;"|10",'Tubes Bardage'!$I$2:$I$501,0))&amp;"","")</f>
        <v/>
      </c>
      <c r="G511" s="62">
        <f>IFERROR(INDEX('Tubes Bardage'!$G$2:$G$501,MATCH($H$498&amp;"|10",'Tubes Bardage'!$I$2:$I$501,0))&amp;"","")</f>
        <v/>
      </c>
      <c r="H511" s="50" t="n"/>
      <c r="I511" s="93">
        <f>IF(IFERROR(INDEX('Tubes Bardage'!$H$2:$H$501,MATCH($H$498&amp;"|10",'Tubes Bardage'!$I$2:$I$501,0))&amp;"","")="C","☒","☐")&amp;" C"&amp;"      "&amp;IF(IFERROR(INDEX('Tubes Bardage'!$H$2:$H$501,MATCH($H$498&amp;"|10",'Tubes Bardage'!$I$2:$I$501,0))&amp;"","")="NC","☒","☐")&amp;" NC"</f>
        <v/>
      </c>
      <c r="J511" s="50" t="n"/>
    </row>
    <row r="512" ht="16.5" customHeight="1">
      <c r="A512" s="62">
        <f>IF(IFERROR(INDEX('Tubes Bardage'!$B$2:$B$501,MATCH($H$498&amp;"|11",'Tubes Bardage'!$I$2:$I$501,0))&amp;"","")="","",TEXT(11,"00"))</f>
        <v/>
      </c>
      <c r="B512" s="62">
        <f>IFERROR(INDEX('Tubes Bardage'!$B$2:$B$501,MATCH($H$498&amp;"|11",'Tubes Bardage'!$I$2:$I$501,0))&amp;"","")</f>
        <v/>
      </c>
      <c r="C512" s="62">
        <f>IFERROR(INDEX('Tubes Bardage'!$C$2:$C$501,MATCH($H$498&amp;"|11",'Tubes Bardage'!$I$2:$I$501,0))&amp;"","")</f>
        <v/>
      </c>
      <c r="D512" s="62">
        <f>IFERROR(INDEX('Tubes Bardage'!$D$2:$D$501,MATCH($H$498&amp;"|11",'Tubes Bardage'!$I$2:$I$501,0))&amp;"","")</f>
        <v/>
      </c>
      <c r="E512" s="62">
        <f>IFERROR(INDEX('Tubes Bardage'!$E$2:$E$501,MATCH($H$498&amp;"|11",'Tubes Bardage'!$I$2:$I$501,0))&amp;"","")</f>
        <v/>
      </c>
      <c r="F512" s="62">
        <f>IFERROR(INDEX('Tubes Bardage'!$F$2:$F$501,MATCH($H$498&amp;"|11",'Tubes Bardage'!$I$2:$I$501,0))&amp;"","")</f>
        <v/>
      </c>
      <c r="G512" s="62">
        <f>IFERROR(INDEX('Tubes Bardage'!$G$2:$G$501,MATCH($H$498&amp;"|11",'Tubes Bardage'!$I$2:$I$501,0))&amp;"","")</f>
        <v/>
      </c>
      <c r="H512" s="50" t="n"/>
      <c r="I512" s="93">
        <f>IF(IFERROR(INDEX('Tubes Bardage'!$H$2:$H$501,MATCH($H$498&amp;"|11",'Tubes Bardage'!$I$2:$I$501,0))&amp;"","")="C","☒","☐")&amp;" C"&amp;"      "&amp;IF(IFERROR(INDEX('Tubes Bardage'!$H$2:$H$501,MATCH($H$498&amp;"|11",'Tubes Bardage'!$I$2:$I$501,0))&amp;"","")="NC","☒","☐")&amp;" NC"</f>
        <v/>
      </c>
      <c r="J512" s="50" t="n"/>
    </row>
    <row r="513" ht="16.5" customHeight="1">
      <c r="A513" s="62">
        <f>IF(IFERROR(INDEX('Tubes Bardage'!$B$2:$B$501,MATCH($H$498&amp;"|12",'Tubes Bardage'!$I$2:$I$501,0))&amp;"","")="","",TEXT(12,"00"))</f>
        <v/>
      </c>
      <c r="B513" s="62">
        <f>IFERROR(INDEX('Tubes Bardage'!$B$2:$B$501,MATCH($H$498&amp;"|12",'Tubes Bardage'!$I$2:$I$501,0))&amp;"","")</f>
        <v/>
      </c>
      <c r="C513" s="62">
        <f>IFERROR(INDEX('Tubes Bardage'!$C$2:$C$501,MATCH($H$498&amp;"|12",'Tubes Bardage'!$I$2:$I$501,0))&amp;"","")</f>
        <v/>
      </c>
      <c r="D513" s="62">
        <f>IFERROR(INDEX('Tubes Bardage'!$D$2:$D$501,MATCH($H$498&amp;"|12",'Tubes Bardage'!$I$2:$I$501,0))&amp;"","")</f>
        <v/>
      </c>
      <c r="E513" s="62">
        <f>IFERROR(INDEX('Tubes Bardage'!$E$2:$E$501,MATCH($H$498&amp;"|12",'Tubes Bardage'!$I$2:$I$501,0))&amp;"","")</f>
        <v/>
      </c>
      <c r="F513" s="62">
        <f>IFERROR(INDEX('Tubes Bardage'!$F$2:$F$501,MATCH($H$498&amp;"|12",'Tubes Bardage'!$I$2:$I$501,0))&amp;"","")</f>
        <v/>
      </c>
      <c r="G513" s="62">
        <f>IFERROR(INDEX('Tubes Bardage'!$G$2:$G$501,MATCH($H$498&amp;"|12",'Tubes Bardage'!$I$2:$I$501,0))&amp;"","")</f>
        <v/>
      </c>
      <c r="H513" s="50" t="n"/>
      <c r="I513" s="93">
        <f>IF(IFERROR(INDEX('Tubes Bardage'!$H$2:$H$501,MATCH($H$498&amp;"|12",'Tubes Bardage'!$I$2:$I$501,0))&amp;"","")="C","☒","☐")&amp;" C"&amp;"      "&amp;IF(IFERROR(INDEX('Tubes Bardage'!$H$2:$H$501,MATCH($H$498&amp;"|12",'Tubes Bardage'!$I$2:$I$501,0))&amp;"","")="NC","☒","☐")&amp;" NC"</f>
        <v/>
      </c>
      <c r="J513" s="50" t="n"/>
    </row>
    <row r="514" ht="16.5" customHeight="1">
      <c r="A514" s="62">
        <f>IF(IFERROR(INDEX('Tubes Bardage'!$B$2:$B$501,MATCH($H$498&amp;"|13",'Tubes Bardage'!$I$2:$I$501,0))&amp;"","")="","",TEXT(13,"00"))</f>
        <v/>
      </c>
      <c r="B514" s="62">
        <f>IFERROR(INDEX('Tubes Bardage'!$B$2:$B$501,MATCH($H$498&amp;"|13",'Tubes Bardage'!$I$2:$I$501,0))&amp;"","")</f>
        <v/>
      </c>
      <c r="C514" s="62">
        <f>IFERROR(INDEX('Tubes Bardage'!$C$2:$C$501,MATCH($H$498&amp;"|13",'Tubes Bardage'!$I$2:$I$501,0))&amp;"","")</f>
        <v/>
      </c>
      <c r="D514" s="62">
        <f>IFERROR(INDEX('Tubes Bardage'!$D$2:$D$501,MATCH($H$498&amp;"|13",'Tubes Bardage'!$I$2:$I$501,0))&amp;"","")</f>
        <v/>
      </c>
      <c r="E514" s="62">
        <f>IFERROR(INDEX('Tubes Bardage'!$E$2:$E$501,MATCH($H$498&amp;"|13",'Tubes Bardage'!$I$2:$I$501,0))&amp;"","")</f>
        <v/>
      </c>
      <c r="F514" s="62">
        <f>IFERROR(INDEX('Tubes Bardage'!$F$2:$F$501,MATCH($H$498&amp;"|13",'Tubes Bardage'!$I$2:$I$501,0))&amp;"","")</f>
        <v/>
      </c>
      <c r="G514" s="62">
        <f>IFERROR(INDEX('Tubes Bardage'!$G$2:$G$501,MATCH($H$498&amp;"|13",'Tubes Bardage'!$I$2:$I$501,0))&amp;"","")</f>
        <v/>
      </c>
      <c r="H514" s="50" t="n"/>
      <c r="I514" s="93">
        <f>IF(IFERROR(INDEX('Tubes Bardage'!$H$2:$H$501,MATCH($H$498&amp;"|13",'Tubes Bardage'!$I$2:$I$501,0))&amp;"","")="C","☒","☐")&amp;" C"&amp;"      "&amp;IF(IFERROR(INDEX('Tubes Bardage'!$H$2:$H$501,MATCH($H$498&amp;"|13",'Tubes Bardage'!$I$2:$I$501,0))&amp;"","")="NC","☒","☐")&amp;" NC"</f>
        <v/>
      </c>
      <c r="J514" s="50" t="n"/>
    </row>
    <row r="515" ht="16.5" customHeight="1">
      <c r="A515" s="62">
        <f>IF(IFERROR(INDEX('Tubes Bardage'!$B$2:$B$501,MATCH($H$498&amp;"|14",'Tubes Bardage'!$I$2:$I$501,0))&amp;"","")="","",TEXT(14,"00"))</f>
        <v/>
      </c>
      <c r="B515" s="62">
        <f>IFERROR(INDEX('Tubes Bardage'!$B$2:$B$501,MATCH($H$498&amp;"|14",'Tubes Bardage'!$I$2:$I$501,0))&amp;"","")</f>
        <v/>
      </c>
      <c r="C515" s="62">
        <f>IFERROR(INDEX('Tubes Bardage'!$C$2:$C$501,MATCH($H$498&amp;"|14",'Tubes Bardage'!$I$2:$I$501,0))&amp;"","")</f>
        <v/>
      </c>
      <c r="D515" s="62">
        <f>IFERROR(INDEX('Tubes Bardage'!$D$2:$D$501,MATCH($H$498&amp;"|14",'Tubes Bardage'!$I$2:$I$501,0))&amp;"","")</f>
        <v/>
      </c>
      <c r="E515" s="62">
        <f>IFERROR(INDEX('Tubes Bardage'!$E$2:$E$501,MATCH($H$498&amp;"|14",'Tubes Bardage'!$I$2:$I$501,0))&amp;"","")</f>
        <v/>
      </c>
      <c r="F515" s="62">
        <f>IFERROR(INDEX('Tubes Bardage'!$F$2:$F$501,MATCH($H$498&amp;"|14",'Tubes Bardage'!$I$2:$I$501,0))&amp;"","")</f>
        <v/>
      </c>
      <c r="G515" s="62">
        <f>IFERROR(INDEX('Tubes Bardage'!$G$2:$G$501,MATCH($H$498&amp;"|14",'Tubes Bardage'!$I$2:$I$501,0))&amp;"","")</f>
        <v/>
      </c>
      <c r="H515" s="50" t="n"/>
      <c r="I515" s="93">
        <f>IF(IFERROR(INDEX('Tubes Bardage'!$H$2:$H$501,MATCH($H$498&amp;"|14",'Tubes Bardage'!$I$2:$I$501,0))&amp;"","")="C","☒","☐")&amp;" C"&amp;"      "&amp;IF(IFERROR(INDEX('Tubes Bardage'!$H$2:$H$501,MATCH($H$498&amp;"|14",'Tubes Bardage'!$I$2:$I$501,0))&amp;"","")="NC","☒","☐")&amp;" NC"</f>
        <v/>
      </c>
      <c r="J515" s="50" t="n"/>
    </row>
    <row r="516" ht="16.5" customHeight="1">
      <c r="A516" s="62">
        <f>IF(IFERROR(INDEX('Tubes Bardage'!$B$2:$B$501,MATCH($H$498&amp;"|15",'Tubes Bardage'!$I$2:$I$501,0))&amp;"","")="","",TEXT(15,"00"))</f>
        <v/>
      </c>
      <c r="B516" s="62">
        <f>IFERROR(INDEX('Tubes Bardage'!$B$2:$B$501,MATCH($H$498&amp;"|15",'Tubes Bardage'!$I$2:$I$501,0))&amp;"","")</f>
        <v/>
      </c>
      <c r="C516" s="62">
        <f>IFERROR(INDEX('Tubes Bardage'!$C$2:$C$501,MATCH($H$498&amp;"|15",'Tubes Bardage'!$I$2:$I$501,0))&amp;"","")</f>
        <v/>
      </c>
      <c r="D516" s="62">
        <f>IFERROR(INDEX('Tubes Bardage'!$D$2:$D$501,MATCH($H$498&amp;"|15",'Tubes Bardage'!$I$2:$I$501,0))&amp;"","")</f>
        <v/>
      </c>
      <c r="E516" s="62">
        <f>IFERROR(INDEX('Tubes Bardage'!$E$2:$E$501,MATCH($H$498&amp;"|15",'Tubes Bardage'!$I$2:$I$501,0))&amp;"","")</f>
        <v/>
      </c>
      <c r="F516" s="62">
        <f>IFERROR(INDEX('Tubes Bardage'!$F$2:$F$501,MATCH($H$498&amp;"|15",'Tubes Bardage'!$I$2:$I$501,0))&amp;"","")</f>
        <v/>
      </c>
      <c r="G516" s="62">
        <f>IFERROR(INDEX('Tubes Bardage'!$G$2:$G$501,MATCH($H$498&amp;"|15",'Tubes Bardage'!$I$2:$I$501,0))&amp;"","")</f>
        <v/>
      </c>
      <c r="H516" s="50" t="n"/>
      <c r="I516" s="93">
        <f>IF(IFERROR(INDEX('Tubes Bardage'!$H$2:$H$501,MATCH($H$498&amp;"|15",'Tubes Bardage'!$I$2:$I$501,0))&amp;"","")="C","☒","☐")&amp;" C"&amp;"      "&amp;IF(IFERROR(INDEX('Tubes Bardage'!$H$2:$H$501,MATCH($H$498&amp;"|15",'Tubes Bardage'!$I$2:$I$501,0))&amp;"","")="NC","☒","☐")&amp;" NC"</f>
        <v/>
      </c>
      <c r="J516" s="50" t="n"/>
    </row>
    <row r="517" ht="16.5" customHeight="1">
      <c r="A517" s="62">
        <f>IF(IFERROR(INDEX('Tubes Bardage'!$B$2:$B$501,MATCH($H$498&amp;"|16",'Tubes Bardage'!$I$2:$I$501,0))&amp;"","")="","",TEXT(16,"00"))</f>
        <v/>
      </c>
      <c r="B517" s="62">
        <f>IFERROR(INDEX('Tubes Bardage'!$B$2:$B$501,MATCH($H$498&amp;"|16",'Tubes Bardage'!$I$2:$I$501,0))&amp;"","")</f>
        <v/>
      </c>
      <c r="C517" s="62">
        <f>IFERROR(INDEX('Tubes Bardage'!$C$2:$C$501,MATCH($H$498&amp;"|16",'Tubes Bardage'!$I$2:$I$501,0))&amp;"","")</f>
        <v/>
      </c>
      <c r="D517" s="62">
        <f>IFERROR(INDEX('Tubes Bardage'!$D$2:$D$501,MATCH($H$498&amp;"|16",'Tubes Bardage'!$I$2:$I$501,0))&amp;"","")</f>
        <v/>
      </c>
      <c r="E517" s="62">
        <f>IFERROR(INDEX('Tubes Bardage'!$E$2:$E$501,MATCH($H$498&amp;"|16",'Tubes Bardage'!$I$2:$I$501,0))&amp;"","")</f>
        <v/>
      </c>
      <c r="F517" s="62">
        <f>IFERROR(INDEX('Tubes Bardage'!$F$2:$F$501,MATCH($H$498&amp;"|16",'Tubes Bardage'!$I$2:$I$501,0))&amp;"","")</f>
        <v/>
      </c>
      <c r="G517" s="62">
        <f>IFERROR(INDEX('Tubes Bardage'!$G$2:$G$501,MATCH($H$498&amp;"|16",'Tubes Bardage'!$I$2:$I$501,0))&amp;"","")</f>
        <v/>
      </c>
      <c r="H517" s="50" t="n"/>
      <c r="I517" s="93">
        <f>IF(IFERROR(INDEX('Tubes Bardage'!$H$2:$H$501,MATCH($H$498&amp;"|16",'Tubes Bardage'!$I$2:$I$501,0))&amp;"","")="C","☒","☐")&amp;" C"&amp;"      "&amp;IF(IFERROR(INDEX('Tubes Bardage'!$H$2:$H$501,MATCH($H$498&amp;"|16",'Tubes Bardage'!$I$2:$I$501,0))&amp;"","")="NC","☒","☐")&amp;" NC"</f>
        <v/>
      </c>
      <c r="J517" s="50" t="n"/>
    </row>
    <row r="518" ht="16.5" customHeight="1">
      <c r="A518" s="62">
        <f>IF(IFERROR(INDEX('Tubes Bardage'!$B$2:$B$501,MATCH($H$498&amp;"|17",'Tubes Bardage'!$I$2:$I$501,0))&amp;"","")="","",TEXT(17,"00"))</f>
        <v/>
      </c>
      <c r="B518" s="62">
        <f>IFERROR(INDEX('Tubes Bardage'!$B$2:$B$501,MATCH($H$498&amp;"|17",'Tubes Bardage'!$I$2:$I$501,0))&amp;"","")</f>
        <v/>
      </c>
      <c r="C518" s="62">
        <f>IFERROR(INDEX('Tubes Bardage'!$C$2:$C$501,MATCH($H$498&amp;"|17",'Tubes Bardage'!$I$2:$I$501,0))&amp;"","")</f>
        <v/>
      </c>
      <c r="D518" s="62">
        <f>IFERROR(INDEX('Tubes Bardage'!$D$2:$D$501,MATCH($H$498&amp;"|17",'Tubes Bardage'!$I$2:$I$501,0))&amp;"","")</f>
        <v/>
      </c>
      <c r="E518" s="62">
        <f>IFERROR(INDEX('Tubes Bardage'!$E$2:$E$501,MATCH($H$498&amp;"|17",'Tubes Bardage'!$I$2:$I$501,0))&amp;"","")</f>
        <v/>
      </c>
      <c r="F518" s="62">
        <f>IFERROR(INDEX('Tubes Bardage'!$F$2:$F$501,MATCH($H$498&amp;"|17",'Tubes Bardage'!$I$2:$I$501,0))&amp;"","")</f>
        <v/>
      </c>
      <c r="G518" s="62">
        <f>IFERROR(INDEX('Tubes Bardage'!$G$2:$G$501,MATCH($H$498&amp;"|17",'Tubes Bardage'!$I$2:$I$501,0))&amp;"","")</f>
        <v/>
      </c>
      <c r="H518" s="50" t="n"/>
      <c r="I518" s="93">
        <f>IF(IFERROR(INDEX('Tubes Bardage'!$H$2:$H$501,MATCH($H$498&amp;"|17",'Tubes Bardage'!$I$2:$I$501,0))&amp;"","")="C","☒","☐")&amp;" C"&amp;"      "&amp;IF(IFERROR(INDEX('Tubes Bardage'!$H$2:$H$501,MATCH($H$498&amp;"|17",'Tubes Bardage'!$I$2:$I$501,0))&amp;"","")="NC","☒","☐")&amp;" NC"</f>
        <v/>
      </c>
      <c r="J518" s="50" t="n"/>
    </row>
    <row r="519" ht="222.4" customHeight="1">
      <c r="A519" s="65">
        <f>"Remarques : "&amp;IFERROR(INDEX(Registre!$O$2:$O$1999,IF($L$492=0,-1,$L$492))&amp;"","")</f>
        <v/>
      </c>
      <c r="B519" s="52" t="n"/>
      <c r="C519" s="52" t="n"/>
      <c r="D519" s="52" t="n"/>
      <c r="E519" s="52" t="n"/>
      <c r="F519" s="52" t="n"/>
      <c r="G519" s="52" t="n"/>
      <c r="H519" s="52" t="n"/>
      <c r="I519" s="52" t="n"/>
      <c r="J519" s="50" t="n"/>
    </row>
    <row r="520" ht="30" customHeight="1">
      <c r="A520" s="64" t="inlineStr">
        <is>
          <t>Conclusion de l’inspection</t>
        </is>
      </c>
      <c r="B520" s="50" t="n"/>
      <c r="C520" s="59">
        <f>IF(IFERROR(INDEX(Registre!$N$2:$N$1999,IF($L$492=0,-1,$L$492))&amp;"","")="Non applicable","☒","☐")&amp;"  Non applicable"</f>
        <v/>
      </c>
      <c r="D520" s="52" t="n"/>
      <c r="E520" s="52" t="n"/>
      <c r="F520" s="50" t="n"/>
      <c r="G520" s="59">
        <f>IF(IFERROR(INDEX(Registre!$N$2:$N$1999,IF($L$492=0,-1,$L$492))&amp;"","")="Accepté","☒","☐")&amp;"  Accepté"</f>
        <v/>
      </c>
      <c r="H520" s="50" t="n"/>
      <c r="I520" s="59">
        <f>IF(IFERROR(INDEX(Registre!$N$2:$N$1999,IF($L$492=0,-1,$L$492))&amp;"","")="Rejeté","☒","☐")&amp;"  Rejeté"</f>
        <v/>
      </c>
      <c r="J520" s="50" t="n"/>
    </row>
    <row r="521" ht="30" customHeight="1">
      <c r="A521" s="64" t="inlineStr">
        <is>
          <t>APPROBATION</t>
        </is>
      </c>
      <c r="B521" s="56" t="n"/>
      <c r="C521" s="66" t="inlineStr">
        <is>
          <t>C3</t>
        </is>
      </c>
      <c r="D521" s="52" t="n"/>
      <c r="E521" s="52" t="n"/>
      <c r="F521" s="50" t="n"/>
      <c r="G521" s="66" t="inlineStr">
        <is>
          <t>C1</t>
        </is>
      </c>
      <c r="H521" s="56" t="n"/>
      <c r="I521" s="66" t="inlineStr">
        <is>
          <t>CA</t>
        </is>
      </c>
      <c r="J521" s="56" t="n"/>
    </row>
    <row r="522" ht="30" customHeight="1">
      <c r="A522" s="57" t="n"/>
      <c r="B522" s="58" t="n"/>
      <c r="C522" s="66" t="inlineStr">
        <is>
          <t>CST</t>
        </is>
      </c>
      <c r="D522" s="50" t="n"/>
      <c r="E522" s="66" t="inlineStr">
        <is>
          <t>QCI</t>
        </is>
      </c>
      <c r="F522" s="50" t="n"/>
      <c r="G522" s="57" t="n"/>
      <c r="H522" s="58" t="n"/>
      <c r="I522" s="57" t="n"/>
      <c r="J522" s="58" t="n"/>
    </row>
    <row r="523" ht="30" customHeight="1">
      <c r="A523" s="63" t="inlineStr">
        <is>
          <t>Nom</t>
        </is>
      </c>
      <c r="B523" s="50" t="n"/>
      <c r="C523" s="55" t="n"/>
      <c r="D523" s="50" t="n"/>
      <c r="E523" s="55" t="n"/>
      <c r="F523" s="50" t="n"/>
      <c r="G523" s="55" t="n"/>
      <c r="H523" s="50" t="n"/>
      <c r="I523" s="55" t="n"/>
      <c r="J523" s="50" t="n"/>
    </row>
    <row r="524" ht="30" customHeight="1">
      <c r="A524" s="63" t="inlineStr">
        <is>
          <t>Signature</t>
        </is>
      </c>
      <c r="B524" s="50" t="n"/>
      <c r="C524" s="55" t="n"/>
      <c r="D524" s="50" t="n"/>
      <c r="E524" s="55" t="n"/>
      <c r="F524" s="50" t="n"/>
      <c r="G524" s="55" t="n"/>
      <c r="H524" s="50" t="n"/>
      <c r="I524" s="55" t="n"/>
      <c r="J524" s="50" t="n"/>
    </row>
    <row r="525" ht="30" customHeight="1">
      <c r="A525" s="63" t="inlineStr">
        <is>
          <t>Date</t>
        </is>
      </c>
      <c r="B525" s="50" t="n"/>
      <c r="C525" s="55" t="n"/>
      <c r="D525" s="50" t="n"/>
      <c r="E525" s="55" t="n"/>
      <c r="F525" s="50" t="n"/>
      <c r="G525" s="55" t="n"/>
      <c r="H525" s="50" t="n"/>
      <c r="I525" s="55" t="n"/>
      <c r="J525" s="50" t="n"/>
    </row>
    <row r="526" ht="21.75" customHeight="1">
      <c r="A526" s="49" t="n"/>
      <c r="B526" s="56" t="n"/>
      <c r="C526" s="67">
        <f>Paramètres!$C$5</f>
        <v/>
      </c>
      <c r="D526" s="101" t="n"/>
      <c r="E526" s="101" t="n"/>
      <c r="F526" s="101" t="n"/>
      <c r="G526" s="101" t="n"/>
      <c r="H526" s="56" t="n"/>
      <c r="I526" s="55">
        <f>Paramètres!$D$5</f>
        <v/>
      </c>
      <c r="J526" s="50" t="n"/>
      <c r="L526" s="29" t="inlineStr">
        <is>
          <t>Calcul (ne pas modifier) – ligne registre :</t>
        </is>
      </c>
    </row>
    <row r="527" ht="21.75" customHeight="1">
      <c r="A527" s="60" t="n"/>
      <c r="B527" s="61" t="n"/>
      <c r="C527" s="60" t="n"/>
      <c r="H527" s="61" t="n"/>
      <c r="I527" s="55">
        <f>"Date: "&amp;Paramètres!$E$5</f>
        <v/>
      </c>
      <c r="J527" s="50" t="n"/>
      <c r="L527" s="30">
        <f>IFERROR(MATCH($H$533,Registre!$B$2:$B$1999,0),0)</f>
        <v/>
      </c>
    </row>
    <row r="528" ht="21.75" customHeight="1">
      <c r="A528" s="57" t="n"/>
      <c r="B528" s="58" t="n"/>
      <c r="C528" s="57" t="n"/>
      <c r="D528" s="102" t="n"/>
      <c r="E528" s="102" t="n"/>
      <c r="F528" s="102" t="n"/>
      <c r="G528" s="102" t="n"/>
      <c r="H528" s="58" t="n"/>
      <c r="I528" s="55" t="inlineStr">
        <is>
          <t>Page 1/1</t>
        </is>
      </c>
      <c r="J528" s="50" t="n"/>
    </row>
    <row r="529" ht="27.95" customHeight="1">
      <c r="A529" s="67" t="inlineStr">
        <is>
          <t>Procès-Verbal de transport et bardage Pipe</t>
        </is>
      </c>
      <c r="B529" s="52" t="n"/>
      <c r="C529" s="52" t="n"/>
      <c r="D529" s="52" t="n"/>
      <c r="E529" s="52" t="n"/>
      <c r="F529" s="52" t="n"/>
      <c r="G529" s="52" t="n"/>
      <c r="H529" s="52" t="n"/>
      <c r="I529" s="52" t="n"/>
      <c r="J529" s="50" t="n"/>
      <c r="L529" s="32">
        <f>IF($H$533="","",IF($L$527=0,"⚠ RFI absent du Registre",IF(INDEX(Registre!$A$2:$A$1999,IF($L$527=0,-1,$L$527))&lt;&gt;"Transport et bardage","⚠ Ce RFI est de type : "&amp;INDEX(Registre!$A$2:$A$1999,IF($L$527=0,-1,$L$527)),"")))</f>
        <v/>
      </c>
    </row>
    <row r="530" ht="27" customHeight="1">
      <c r="A530" s="90" t="inlineStr">
        <is>
          <t>Ouvrages</t>
        </is>
      </c>
      <c r="B530" s="50" t="n"/>
      <c r="C530" s="80">
        <f>IFERROR(INDEX(Registre!$E$2:$E$1999,IF($L$527=0,-1,$L$527))&amp;"","")</f>
        <v/>
      </c>
      <c r="D530" s="52" t="n"/>
      <c r="E530" s="52" t="n"/>
      <c r="F530" s="52" t="n"/>
      <c r="G530" s="52" t="n"/>
      <c r="H530" s="52" t="n"/>
      <c r="I530" s="52" t="n"/>
      <c r="J530" s="50" t="n"/>
    </row>
    <row r="531" ht="27" customHeight="1">
      <c r="A531" s="90" t="inlineStr">
        <is>
          <t>Plan nº</t>
        </is>
      </c>
      <c r="B531" s="50" t="n"/>
      <c r="C531" s="90">
        <f>IFERROR(INDEX(Registre!$F$2:$F$1999,IF($L$527=0,-1,$L$527))&amp;"","")</f>
        <v/>
      </c>
      <c r="D531" s="52" t="n"/>
      <c r="E531" s="52" t="n"/>
      <c r="F531" s="52" t="n"/>
      <c r="G531" s="52" t="n"/>
      <c r="H531" s="52" t="n"/>
      <c r="I531" s="52" t="n"/>
      <c r="J531" s="50" t="n"/>
      <c r="L531" s="31" t="inlineStr">
        <is>
          <t>◀ Choisissez le RFI dans la case « RFI nº » (liste déroulante)</t>
        </is>
      </c>
    </row>
    <row r="532" ht="27" customHeight="1">
      <c r="A532" s="90" t="inlineStr">
        <is>
          <t>Désignation</t>
        </is>
      </c>
      <c r="B532" s="50" t="n"/>
      <c r="C532" s="90">
        <f>IFERROR(INDEX(Registre!$G$2:$G$1999,IF($L$527=0,-1,$L$527))&amp;"","")</f>
        <v/>
      </c>
      <c r="D532" s="52" t="n"/>
      <c r="E532" s="52" t="n"/>
      <c r="F532" s="52" t="n"/>
      <c r="G532" s="52" t="n"/>
      <c r="H532" s="52" t="n"/>
      <c r="I532" s="52" t="n"/>
      <c r="J532" s="50" t="n"/>
    </row>
    <row r="533" ht="27" customHeight="1">
      <c r="A533" s="90" t="inlineStr">
        <is>
          <t>Rapport nº</t>
        </is>
      </c>
      <c r="B533" s="50" t="n"/>
      <c r="C533" s="90">
        <f>IFERROR(IF(INDEX(Registre!$C$2:$C$1999,IF($L$527=0,-1,$L$527))&amp;""&lt;&gt;"",INDEX(Registre!$C$2:$C$1999,IF($L$527=0,-1,$L$527))&amp;"",TEXT(COUNTIF(Registre!$A$2:INDEX(Registre!$A$2:$A$1999,IF($L$527=0,-1,$L$527)),INDEX(Registre!$A$2:$A$1999,IF($L$527=0,-1,$L$527))),"000")),"")</f>
        <v/>
      </c>
      <c r="D533" s="50" t="n"/>
      <c r="E533" s="91" t="inlineStr">
        <is>
          <t>DI/ (RFI) nº</t>
        </is>
      </c>
      <c r="F533" s="52" t="n"/>
      <c r="G533" s="50" t="n"/>
      <c r="H533" s="82">
        <f>IFERROR(INDEX('Impression groupée'!$B$4:$B$103,MATCH("Transport et bardage|16",'Impression groupée'!$E$4:$E$103,0)),"")</f>
        <v/>
      </c>
      <c r="I533" s="52" t="n"/>
      <c r="J533" s="50" t="n"/>
    </row>
    <row r="534" ht="27" customHeight="1">
      <c r="A534" s="80">
        <f>"Tronçon n° : "&amp;IFERROR(INDEX(Registre!$H$2:$H$1999,IF($L$527=0,-1,$L$527))&amp;"","")&amp;"   du "&amp;IF(IFERROR(INDEX(Registre!$I$2:$I$1999,IF($L$527=0,-1,$L$527))&amp;"","")&lt;&gt;"","Joint N° "&amp;IFERROR(INDEX(Registre!$I$2:$I$1999,IF($L$527=0,-1,$L$527))&amp;"","")&amp;"  ","")&amp;"PK "&amp;IFERROR(INDEX(Registre!$K$2:$K$1999,IF($L$527=0,-1,$L$527))&amp;"","")&amp;IF(OR(IFERROR(INDEX(Registre!$L$2:$L$1999,IF($L$527=0,-1,$L$527))&amp;"","")&lt;&gt;"",IFERROR(INDEX(Registre!$J$2:$J$1999,IF($L$527=0,-1,$L$527))&amp;"","")&lt;&gt;""),"   au "&amp;IF(IFERROR(INDEX(Registre!$J$2:$J$1999,IF($L$527=0,-1,$L$527))&amp;"","")&lt;&gt;"","Joint N° "&amp;IFERROR(INDEX(Registre!$J$2:$J$1999,IF($L$527=0,-1,$L$527))&amp;"","")&amp;"  ","")&amp;IF(IFERROR(INDEX(Registre!$L$2:$L$1999,IF($L$527=0,-1,$L$527))&amp;"","")&lt;&gt;"","PK "&amp;IFERROR(INDEX(Registre!$L$2:$L$1999,IF($L$527=0,-1,$L$527))&amp;"",""),""),"")</f>
        <v/>
      </c>
      <c r="B534" s="52" t="n"/>
      <c r="C534" s="52" t="n"/>
      <c r="D534" s="52" t="n"/>
      <c r="E534" s="52" t="n"/>
      <c r="F534" s="52" t="n"/>
      <c r="G534" s="52" t="n"/>
      <c r="H534" s="50" t="n"/>
      <c r="I534" s="90">
        <f>IF(IFERROR(INDEX(Registre!$M$2:$M$1999,IF($L$527=0,-1,$L$527))&amp;"","")="","Long :","Long : "&amp;IFERROR(INDEX(Registre!$M$2:$M$1999,IF($L$527=0,-1,$L$527))&amp;"","")&amp;" ml")</f>
        <v/>
      </c>
      <c r="J534" s="50" t="n"/>
    </row>
    <row r="535" ht="27" customHeight="1">
      <c r="A535" s="92" t="inlineStr">
        <is>
          <t>Inspection</t>
        </is>
      </c>
      <c r="B535" s="52" t="n"/>
      <c r="C535" s="52" t="n"/>
      <c r="D535" s="52" t="n"/>
      <c r="E535" s="52" t="n"/>
      <c r="F535" s="52" t="n"/>
      <c r="G535" s="52" t="n"/>
      <c r="H535" s="50" t="n"/>
      <c r="I535" s="80" t="inlineStr">
        <is>
          <t>jugement</t>
        </is>
      </c>
      <c r="J535" s="50" t="n"/>
    </row>
    <row r="536" ht="25.5" customHeight="1">
      <c r="A536" s="67" t="inlineStr">
        <is>
          <t>N°</t>
        </is>
      </c>
      <c r="B536" s="67" t="inlineStr">
        <is>
          <t>N° pipe</t>
        </is>
      </c>
      <c r="C536" s="67" t="inlineStr">
        <is>
          <t>N° de coulée</t>
        </is>
      </c>
      <c r="D536" s="67" t="inlineStr">
        <is>
          <t>Diamètre</t>
        </is>
      </c>
      <c r="E536" s="67" t="inlineStr">
        <is>
          <t>EP mm</t>
        </is>
      </c>
      <c r="F536" s="67" t="inlineStr">
        <is>
          <t>Long (ml)</t>
        </is>
      </c>
      <c r="G536" s="67" t="inlineStr">
        <is>
          <t>Contrôle visuel</t>
        </is>
      </c>
      <c r="H536" s="50" t="n"/>
      <c r="I536" s="66" t="n"/>
      <c r="J536" s="50" t="n"/>
    </row>
    <row r="537" ht="16.5" customHeight="1">
      <c r="A537" s="62">
        <f>IF(IFERROR(INDEX('Tubes Bardage'!$B$2:$B$501,MATCH($H$533&amp;"|1",'Tubes Bardage'!$I$2:$I$501,0))&amp;"","")="","",TEXT(1,"00"))</f>
        <v/>
      </c>
      <c r="B537" s="62">
        <f>IFERROR(INDEX('Tubes Bardage'!$B$2:$B$501,MATCH($H$533&amp;"|1",'Tubes Bardage'!$I$2:$I$501,0))&amp;"","")</f>
        <v/>
      </c>
      <c r="C537" s="62">
        <f>IFERROR(INDEX('Tubes Bardage'!$C$2:$C$501,MATCH($H$533&amp;"|1",'Tubes Bardage'!$I$2:$I$501,0))&amp;"","")</f>
        <v/>
      </c>
      <c r="D537" s="62">
        <f>IFERROR(INDEX('Tubes Bardage'!$D$2:$D$501,MATCH($H$533&amp;"|1",'Tubes Bardage'!$I$2:$I$501,0))&amp;"","")</f>
        <v/>
      </c>
      <c r="E537" s="62">
        <f>IFERROR(INDEX('Tubes Bardage'!$E$2:$E$501,MATCH($H$533&amp;"|1",'Tubes Bardage'!$I$2:$I$501,0))&amp;"","")</f>
        <v/>
      </c>
      <c r="F537" s="62">
        <f>IFERROR(INDEX('Tubes Bardage'!$F$2:$F$501,MATCH($H$533&amp;"|1",'Tubes Bardage'!$I$2:$I$501,0))&amp;"","")</f>
        <v/>
      </c>
      <c r="G537" s="62">
        <f>IFERROR(INDEX('Tubes Bardage'!$G$2:$G$501,MATCH($H$533&amp;"|1",'Tubes Bardage'!$I$2:$I$501,0))&amp;"","")</f>
        <v/>
      </c>
      <c r="H537" s="50" t="n"/>
      <c r="I537" s="93">
        <f>IF(IFERROR(INDEX('Tubes Bardage'!$H$2:$H$501,MATCH($H$533&amp;"|1",'Tubes Bardage'!$I$2:$I$501,0))&amp;"","")="C","☒","☐")&amp;" C"&amp;"      "&amp;IF(IFERROR(INDEX('Tubes Bardage'!$H$2:$H$501,MATCH($H$533&amp;"|1",'Tubes Bardage'!$I$2:$I$501,0))&amp;"","")="NC","☒","☐")&amp;" NC"</f>
        <v/>
      </c>
      <c r="J537" s="50" t="n"/>
    </row>
    <row r="538" ht="16.5" customHeight="1">
      <c r="A538" s="62">
        <f>IF(IFERROR(INDEX('Tubes Bardage'!$B$2:$B$501,MATCH($H$533&amp;"|2",'Tubes Bardage'!$I$2:$I$501,0))&amp;"","")="","",TEXT(2,"00"))</f>
        <v/>
      </c>
      <c r="B538" s="62">
        <f>IFERROR(INDEX('Tubes Bardage'!$B$2:$B$501,MATCH($H$533&amp;"|2",'Tubes Bardage'!$I$2:$I$501,0))&amp;"","")</f>
        <v/>
      </c>
      <c r="C538" s="62">
        <f>IFERROR(INDEX('Tubes Bardage'!$C$2:$C$501,MATCH($H$533&amp;"|2",'Tubes Bardage'!$I$2:$I$501,0))&amp;"","")</f>
        <v/>
      </c>
      <c r="D538" s="62">
        <f>IFERROR(INDEX('Tubes Bardage'!$D$2:$D$501,MATCH($H$533&amp;"|2",'Tubes Bardage'!$I$2:$I$501,0))&amp;"","")</f>
        <v/>
      </c>
      <c r="E538" s="62">
        <f>IFERROR(INDEX('Tubes Bardage'!$E$2:$E$501,MATCH($H$533&amp;"|2",'Tubes Bardage'!$I$2:$I$501,0))&amp;"","")</f>
        <v/>
      </c>
      <c r="F538" s="62">
        <f>IFERROR(INDEX('Tubes Bardage'!$F$2:$F$501,MATCH($H$533&amp;"|2",'Tubes Bardage'!$I$2:$I$501,0))&amp;"","")</f>
        <v/>
      </c>
      <c r="G538" s="62">
        <f>IFERROR(INDEX('Tubes Bardage'!$G$2:$G$501,MATCH($H$533&amp;"|2",'Tubes Bardage'!$I$2:$I$501,0))&amp;"","")</f>
        <v/>
      </c>
      <c r="H538" s="50" t="n"/>
      <c r="I538" s="93">
        <f>IF(IFERROR(INDEX('Tubes Bardage'!$H$2:$H$501,MATCH($H$533&amp;"|2",'Tubes Bardage'!$I$2:$I$501,0))&amp;"","")="C","☒","☐")&amp;" C"&amp;"      "&amp;IF(IFERROR(INDEX('Tubes Bardage'!$H$2:$H$501,MATCH($H$533&amp;"|2",'Tubes Bardage'!$I$2:$I$501,0))&amp;"","")="NC","☒","☐")&amp;" NC"</f>
        <v/>
      </c>
      <c r="J538" s="50" t="n"/>
    </row>
    <row r="539" ht="16.5" customHeight="1">
      <c r="A539" s="62">
        <f>IF(IFERROR(INDEX('Tubes Bardage'!$B$2:$B$501,MATCH($H$533&amp;"|3",'Tubes Bardage'!$I$2:$I$501,0))&amp;"","")="","",TEXT(3,"00"))</f>
        <v/>
      </c>
      <c r="B539" s="62">
        <f>IFERROR(INDEX('Tubes Bardage'!$B$2:$B$501,MATCH($H$533&amp;"|3",'Tubes Bardage'!$I$2:$I$501,0))&amp;"","")</f>
        <v/>
      </c>
      <c r="C539" s="62">
        <f>IFERROR(INDEX('Tubes Bardage'!$C$2:$C$501,MATCH($H$533&amp;"|3",'Tubes Bardage'!$I$2:$I$501,0))&amp;"","")</f>
        <v/>
      </c>
      <c r="D539" s="62">
        <f>IFERROR(INDEX('Tubes Bardage'!$D$2:$D$501,MATCH($H$533&amp;"|3",'Tubes Bardage'!$I$2:$I$501,0))&amp;"","")</f>
        <v/>
      </c>
      <c r="E539" s="62">
        <f>IFERROR(INDEX('Tubes Bardage'!$E$2:$E$501,MATCH($H$533&amp;"|3",'Tubes Bardage'!$I$2:$I$501,0))&amp;"","")</f>
        <v/>
      </c>
      <c r="F539" s="62">
        <f>IFERROR(INDEX('Tubes Bardage'!$F$2:$F$501,MATCH($H$533&amp;"|3",'Tubes Bardage'!$I$2:$I$501,0))&amp;"","")</f>
        <v/>
      </c>
      <c r="G539" s="62">
        <f>IFERROR(INDEX('Tubes Bardage'!$G$2:$G$501,MATCH($H$533&amp;"|3",'Tubes Bardage'!$I$2:$I$501,0))&amp;"","")</f>
        <v/>
      </c>
      <c r="H539" s="50" t="n"/>
      <c r="I539" s="93">
        <f>IF(IFERROR(INDEX('Tubes Bardage'!$H$2:$H$501,MATCH($H$533&amp;"|3",'Tubes Bardage'!$I$2:$I$501,0))&amp;"","")="C","☒","☐")&amp;" C"&amp;"      "&amp;IF(IFERROR(INDEX('Tubes Bardage'!$H$2:$H$501,MATCH($H$533&amp;"|3",'Tubes Bardage'!$I$2:$I$501,0))&amp;"","")="NC","☒","☐")&amp;" NC"</f>
        <v/>
      </c>
      <c r="J539" s="50" t="n"/>
    </row>
    <row r="540" ht="16.5" customHeight="1">
      <c r="A540" s="62">
        <f>IF(IFERROR(INDEX('Tubes Bardage'!$B$2:$B$501,MATCH($H$533&amp;"|4",'Tubes Bardage'!$I$2:$I$501,0))&amp;"","")="","",TEXT(4,"00"))</f>
        <v/>
      </c>
      <c r="B540" s="62">
        <f>IFERROR(INDEX('Tubes Bardage'!$B$2:$B$501,MATCH($H$533&amp;"|4",'Tubes Bardage'!$I$2:$I$501,0))&amp;"","")</f>
        <v/>
      </c>
      <c r="C540" s="62">
        <f>IFERROR(INDEX('Tubes Bardage'!$C$2:$C$501,MATCH($H$533&amp;"|4",'Tubes Bardage'!$I$2:$I$501,0))&amp;"","")</f>
        <v/>
      </c>
      <c r="D540" s="62">
        <f>IFERROR(INDEX('Tubes Bardage'!$D$2:$D$501,MATCH($H$533&amp;"|4",'Tubes Bardage'!$I$2:$I$501,0))&amp;"","")</f>
        <v/>
      </c>
      <c r="E540" s="62">
        <f>IFERROR(INDEX('Tubes Bardage'!$E$2:$E$501,MATCH($H$533&amp;"|4",'Tubes Bardage'!$I$2:$I$501,0))&amp;"","")</f>
        <v/>
      </c>
      <c r="F540" s="62">
        <f>IFERROR(INDEX('Tubes Bardage'!$F$2:$F$501,MATCH($H$533&amp;"|4",'Tubes Bardage'!$I$2:$I$501,0))&amp;"","")</f>
        <v/>
      </c>
      <c r="G540" s="62">
        <f>IFERROR(INDEX('Tubes Bardage'!$G$2:$G$501,MATCH($H$533&amp;"|4",'Tubes Bardage'!$I$2:$I$501,0))&amp;"","")</f>
        <v/>
      </c>
      <c r="H540" s="50" t="n"/>
      <c r="I540" s="93">
        <f>IF(IFERROR(INDEX('Tubes Bardage'!$H$2:$H$501,MATCH($H$533&amp;"|4",'Tubes Bardage'!$I$2:$I$501,0))&amp;"","")="C","☒","☐")&amp;" C"&amp;"      "&amp;IF(IFERROR(INDEX('Tubes Bardage'!$H$2:$H$501,MATCH($H$533&amp;"|4",'Tubes Bardage'!$I$2:$I$501,0))&amp;"","")="NC","☒","☐")&amp;" NC"</f>
        <v/>
      </c>
      <c r="J540" s="50" t="n"/>
    </row>
    <row r="541" ht="16.5" customHeight="1">
      <c r="A541" s="62">
        <f>IF(IFERROR(INDEX('Tubes Bardage'!$B$2:$B$501,MATCH($H$533&amp;"|5",'Tubes Bardage'!$I$2:$I$501,0))&amp;"","")="","",TEXT(5,"00"))</f>
        <v/>
      </c>
      <c r="B541" s="62">
        <f>IFERROR(INDEX('Tubes Bardage'!$B$2:$B$501,MATCH($H$533&amp;"|5",'Tubes Bardage'!$I$2:$I$501,0))&amp;"","")</f>
        <v/>
      </c>
      <c r="C541" s="62">
        <f>IFERROR(INDEX('Tubes Bardage'!$C$2:$C$501,MATCH($H$533&amp;"|5",'Tubes Bardage'!$I$2:$I$501,0))&amp;"","")</f>
        <v/>
      </c>
      <c r="D541" s="62">
        <f>IFERROR(INDEX('Tubes Bardage'!$D$2:$D$501,MATCH($H$533&amp;"|5",'Tubes Bardage'!$I$2:$I$501,0))&amp;"","")</f>
        <v/>
      </c>
      <c r="E541" s="62">
        <f>IFERROR(INDEX('Tubes Bardage'!$E$2:$E$501,MATCH($H$533&amp;"|5",'Tubes Bardage'!$I$2:$I$501,0))&amp;"","")</f>
        <v/>
      </c>
      <c r="F541" s="62">
        <f>IFERROR(INDEX('Tubes Bardage'!$F$2:$F$501,MATCH($H$533&amp;"|5",'Tubes Bardage'!$I$2:$I$501,0))&amp;"","")</f>
        <v/>
      </c>
      <c r="G541" s="62">
        <f>IFERROR(INDEX('Tubes Bardage'!$G$2:$G$501,MATCH($H$533&amp;"|5",'Tubes Bardage'!$I$2:$I$501,0))&amp;"","")</f>
        <v/>
      </c>
      <c r="H541" s="50" t="n"/>
      <c r="I541" s="93">
        <f>IF(IFERROR(INDEX('Tubes Bardage'!$H$2:$H$501,MATCH($H$533&amp;"|5",'Tubes Bardage'!$I$2:$I$501,0))&amp;"","")="C","☒","☐")&amp;" C"&amp;"      "&amp;IF(IFERROR(INDEX('Tubes Bardage'!$H$2:$H$501,MATCH($H$533&amp;"|5",'Tubes Bardage'!$I$2:$I$501,0))&amp;"","")="NC","☒","☐")&amp;" NC"</f>
        <v/>
      </c>
      <c r="J541" s="50" t="n"/>
    </row>
    <row r="542" ht="16.5" customHeight="1">
      <c r="A542" s="62">
        <f>IF(IFERROR(INDEX('Tubes Bardage'!$B$2:$B$501,MATCH($H$533&amp;"|6",'Tubes Bardage'!$I$2:$I$501,0))&amp;"","")="","",TEXT(6,"00"))</f>
        <v/>
      </c>
      <c r="B542" s="62">
        <f>IFERROR(INDEX('Tubes Bardage'!$B$2:$B$501,MATCH($H$533&amp;"|6",'Tubes Bardage'!$I$2:$I$501,0))&amp;"","")</f>
        <v/>
      </c>
      <c r="C542" s="62">
        <f>IFERROR(INDEX('Tubes Bardage'!$C$2:$C$501,MATCH($H$533&amp;"|6",'Tubes Bardage'!$I$2:$I$501,0))&amp;"","")</f>
        <v/>
      </c>
      <c r="D542" s="62">
        <f>IFERROR(INDEX('Tubes Bardage'!$D$2:$D$501,MATCH($H$533&amp;"|6",'Tubes Bardage'!$I$2:$I$501,0))&amp;"","")</f>
        <v/>
      </c>
      <c r="E542" s="62">
        <f>IFERROR(INDEX('Tubes Bardage'!$E$2:$E$501,MATCH($H$533&amp;"|6",'Tubes Bardage'!$I$2:$I$501,0))&amp;"","")</f>
        <v/>
      </c>
      <c r="F542" s="62">
        <f>IFERROR(INDEX('Tubes Bardage'!$F$2:$F$501,MATCH($H$533&amp;"|6",'Tubes Bardage'!$I$2:$I$501,0))&amp;"","")</f>
        <v/>
      </c>
      <c r="G542" s="62">
        <f>IFERROR(INDEX('Tubes Bardage'!$G$2:$G$501,MATCH($H$533&amp;"|6",'Tubes Bardage'!$I$2:$I$501,0))&amp;"","")</f>
        <v/>
      </c>
      <c r="H542" s="50" t="n"/>
      <c r="I542" s="93">
        <f>IF(IFERROR(INDEX('Tubes Bardage'!$H$2:$H$501,MATCH($H$533&amp;"|6",'Tubes Bardage'!$I$2:$I$501,0))&amp;"","")="C","☒","☐")&amp;" C"&amp;"      "&amp;IF(IFERROR(INDEX('Tubes Bardage'!$H$2:$H$501,MATCH($H$533&amp;"|6",'Tubes Bardage'!$I$2:$I$501,0))&amp;"","")="NC","☒","☐")&amp;" NC"</f>
        <v/>
      </c>
      <c r="J542" s="50" t="n"/>
    </row>
    <row r="543" ht="16.5" customHeight="1">
      <c r="A543" s="62">
        <f>IF(IFERROR(INDEX('Tubes Bardage'!$B$2:$B$501,MATCH($H$533&amp;"|7",'Tubes Bardage'!$I$2:$I$501,0))&amp;"","")="","",TEXT(7,"00"))</f>
        <v/>
      </c>
      <c r="B543" s="62">
        <f>IFERROR(INDEX('Tubes Bardage'!$B$2:$B$501,MATCH($H$533&amp;"|7",'Tubes Bardage'!$I$2:$I$501,0))&amp;"","")</f>
        <v/>
      </c>
      <c r="C543" s="62">
        <f>IFERROR(INDEX('Tubes Bardage'!$C$2:$C$501,MATCH($H$533&amp;"|7",'Tubes Bardage'!$I$2:$I$501,0))&amp;"","")</f>
        <v/>
      </c>
      <c r="D543" s="62">
        <f>IFERROR(INDEX('Tubes Bardage'!$D$2:$D$501,MATCH($H$533&amp;"|7",'Tubes Bardage'!$I$2:$I$501,0))&amp;"","")</f>
        <v/>
      </c>
      <c r="E543" s="62">
        <f>IFERROR(INDEX('Tubes Bardage'!$E$2:$E$501,MATCH($H$533&amp;"|7",'Tubes Bardage'!$I$2:$I$501,0))&amp;"","")</f>
        <v/>
      </c>
      <c r="F543" s="62">
        <f>IFERROR(INDEX('Tubes Bardage'!$F$2:$F$501,MATCH($H$533&amp;"|7",'Tubes Bardage'!$I$2:$I$501,0))&amp;"","")</f>
        <v/>
      </c>
      <c r="G543" s="62">
        <f>IFERROR(INDEX('Tubes Bardage'!$G$2:$G$501,MATCH($H$533&amp;"|7",'Tubes Bardage'!$I$2:$I$501,0))&amp;"","")</f>
        <v/>
      </c>
      <c r="H543" s="50" t="n"/>
      <c r="I543" s="93">
        <f>IF(IFERROR(INDEX('Tubes Bardage'!$H$2:$H$501,MATCH($H$533&amp;"|7",'Tubes Bardage'!$I$2:$I$501,0))&amp;"","")="C","☒","☐")&amp;" C"&amp;"      "&amp;IF(IFERROR(INDEX('Tubes Bardage'!$H$2:$H$501,MATCH($H$533&amp;"|7",'Tubes Bardage'!$I$2:$I$501,0))&amp;"","")="NC","☒","☐")&amp;" NC"</f>
        <v/>
      </c>
      <c r="J543" s="50" t="n"/>
    </row>
    <row r="544" ht="16.5" customHeight="1">
      <c r="A544" s="62">
        <f>IF(IFERROR(INDEX('Tubes Bardage'!$B$2:$B$501,MATCH($H$533&amp;"|8",'Tubes Bardage'!$I$2:$I$501,0))&amp;"","")="","",TEXT(8,"00"))</f>
        <v/>
      </c>
      <c r="B544" s="62">
        <f>IFERROR(INDEX('Tubes Bardage'!$B$2:$B$501,MATCH($H$533&amp;"|8",'Tubes Bardage'!$I$2:$I$501,0))&amp;"","")</f>
        <v/>
      </c>
      <c r="C544" s="62">
        <f>IFERROR(INDEX('Tubes Bardage'!$C$2:$C$501,MATCH($H$533&amp;"|8",'Tubes Bardage'!$I$2:$I$501,0))&amp;"","")</f>
        <v/>
      </c>
      <c r="D544" s="62">
        <f>IFERROR(INDEX('Tubes Bardage'!$D$2:$D$501,MATCH($H$533&amp;"|8",'Tubes Bardage'!$I$2:$I$501,0))&amp;"","")</f>
        <v/>
      </c>
      <c r="E544" s="62">
        <f>IFERROR(INDEX('Tubes Bardage'!$E$2:$E$501,MATCH($H$533&amp;"|8",'Tubes Bardage'!$I$2:$I$501,0))&amp;"","")</f>
        <v/>
      </c>
      <c r="F544" s="62">
        <f>IFERROR(INDEX('Tubes Bardage'!$F$2:$F$501,MATCH($H$533&amp;"|8",'Tubes Bardage'!$I$2:$I$501,0))&amp;"","")</f>
        <v/>
      </c>
      <c r="G544" s="62">
        <f>IFERROR(INDEX('Tubes Bardage'!$G$2:$G$501,MATCH($H$533&amp;"|8",'Tubes Bardage'!$I$2:$I$501,0))&amp;"","")</f>
        <v/>
      </c>
      <c r="H544" s="50" t="n"/>
      <c r="I544" s="93">
        <f>IF(IFERROR(INDEX('Tubes Bardage'!$H$2:$H$501,MATCH($H$533&amp;"|8",'Tubes Bardage'!$I$2:$I$501,0))&amp;"","")="C","☒","☐")&amp;" C"&amp;"      "&amp;IF(IFERROR(INDEX('Tubes Bardage'!$H$2:$H$501,MATCH($H$533&amp;"|8",'Tubes Bardage'!$I$2:$I$501,0))&amp;"","")="NC","☒","☐")&amp;" NC"</f>
        <v/>
      </c>
      <c r="J544" s="50" t="n"/>
    </row>
    <row r="545" ht="16.5" customHeight="1">
      <c r="A545" s="62">
        <f>IF(IFERROR(INDEX('Tubes Bardage'!$B$2:$B$501,MATCH($H$533&amp;"|9",'Tubes Bardage'!$I$2:$I$501,0))&amp;"","")="","",TEXT(9,"00"))</f>
        <v/>
      </c>
      <c r="B545" s="62">
        <f>IFERROR(INDEX('Tubes Bardage'!$B$2:$B$501,MATCH($H$533&amp;"|9",'Tubes Bardage'!$I$2:$I$501,0))&amp;"","")</f>
        <v/>
      </c>
      <c r="C545" s="62">
        <f>IFERROR(INDEX('Tubes Bardage'!$C$2:$C$501,MATCH($H$533&amp;"|9",'Tubes Bardage'!$I$2:$I$501,0))&amp;"","")</f>
        <v/>
      </c>
      <c r="D545" s="62">
        <f>IFERROR(INDEX('Tubes Bardage'!$D$2:$D$501,MATCH($H$533&amp;"|9",'Tubes Bardage'!$I$2:$I$501,0))&amp;"","")</f>
        <v/>
      </c>
      <c r="E545" s="62">
        <f>IFERROR(INDEX('Tubes Bardage'!$E$2:$E$501,MATCH($H$533&amp;"|9",'Tubes Bardage'!$I$2:$I$501,0))&amp;"","")</f>
        <v/>
      </c>
      <c r="F545" s="62">
        <f>IFERROR(INDEX('Tubes Bardage'!$F$2:$F$501,MATCH($H$533&amp;"|9",'Tubes Bardage'!$I$2:$I$501,0))&amp;"","")</f>
        <v/>
      </c>
      <c r="G545" s="62">
        <f>IFERROR(INDEX('Tubes Bardage'!$G$2:$G$501,MATCH($H$533&amp;"|9",'Tubes Bardage'!$I$2:$I$501,0))&amp;"","")</f>
        <v/>
      </c>
      <c r="H545" s="50" t="n"/>
      <c r="I545" s="93">
        <f>IF(IFERROR(INDEX('Tubes Bardage'!$H$2:$H$501,MATCH($H$533&amp;"|9",'Tubes Bardage'!$I$2:$I$501,0))&amp;"","")="C","☒","☐")&amp;" C"&amp;"      "&amp;IF(IFERROR(INDEX('Tubes Bardage'!$H$2:$H$501,MATCH($H$533&amp;"|9",'Tubes Bardage'!$I$2:$I$501,0))&amp;"","")="NC","☒","☐")&amp;" NC"</f>
        <v/>
      </c>
      <c r="J545" s="50" t="n"/>
    </row>
    <row r="546" ht="16.5" customHeight="1">
      <c r="A546" s="62">
        <f>IF(IFERROR(INDEX('Tubes Bardage'!$B$2:$B$501,MATCH($H$533&amp;"|10",'Tubes Bardage'!$I$2:$I$501,0))&amp;"","")="","",TEXT(10,"00"))</f>
        <v/>
      </c>
      <c r="B546" s="62">
        <f>IFERROR(INDEX('Tubes Bardage'!$B$2:$B$501,MATCH($H$533&amp;"|10",'Tubes Bardage'!$I$2:$I$501,0))&amp;"","")</f>
        <v/>
      </c>
      <c r="C546" s="62">
        <f>IFERROR(INDEX('Tubes Bardage'!$C$2:$C$501,MATCH($H$533&amp;"|10",'Tubes Bardage'!$I$2:$I$501,0))&amp;"","")</f>
        <v/>
      </c>
      <c r="D546" s="62">
        <f>IFERROR(INDEX('Tubes Bardage'!$D$2:$D$501,MATCH($H$533&amp;"|10",'Tubes Bardage'!$I$2:$I$501,0))&amp;"","")</f>
        <v/>
      </c>
      <c r="E546" s="62">
        <f>IFERROR(INDEX('Tubes Bardage'!$E$2:$E$501,MATCH($H$533&amp;"|10",'Tubes Bardage'!$I$2:$I$501,0))&amp;"","")</f>
        <v/>
      </c>
      <c r="F546" s="62">
        <f>IFERROR(INDEX('Tubes Bardage'!$F$2:$F$501,MATCH($H$533&amp;"|10",'Tubes Bardage'!$I$2:$I$501,0))&amp;"","")</f>
        <v/>
      </c>
      <c r="G546" s="62">
        <f>IFERROR(INDEX('Tubes Bardage'!$G$2:$G$501,MATCH($H$533&amp;"|10",'Tubes Bardage'!$I$2:$I$501,0))&amp;"","")</f>
        <v/>
      </c>
      <c r="H546" s="50" t="n"/>
      <c r="I546" s="93">
        <f>IF(IFERROR(INDEX('Tubes Bardage'!$H$2:$H$501,MATCH($H$533&amp;"|10",'Tubes Bardage'!$I$2:$I$501,0))&amp;"","")="C","☒","☐")&amp;" C"&amp;"      "&amp;IF(IFERROR(INDEX('Tubes Bardage'!$H$2:$H$501,MATCH($H$533&amp;"|10",'Tubes Bardage'!$I$2:$I$501,0))&amp;"","")="NC","☒","☐")&amp;" NC"</f>
        <v/>
      </c>
      <c r="J546" s="50" t="n"/>
    </row>
    <row r="547" ht="16.5" customHeight="1">
      <c r="A547" s="62">
        <f>IF(IFERROR(INDEX('Tubes Bardage'!$B$2:$B$501,MATCH($H$533&amp;"|11",'Tubes Bardage'!$I$2:$I$501,0))&amp;"","")="","",TEXT(11,"00"))</f>
        <v/>
      </c>
      <c r="B547" s="62">
        <f>IFERROR(INDEX('Tubes Bardage'!$B$2:$B$501,MATCH($H$533&amp;"|11",'Tubes Bardage'!$I$2:$I$501,0))&amp;"","")</f>
        <v/>
      </c>
      <c r="C547" s="62">
        <f>IFERROR(INDEX('Tubes Bardage'!$C$2:$C$501,MATCH($H$533&amp;"|11",'Tubes Bardage'!$I$2:$I$501,0))&amp;"","")</f>
        <v/>
      </c>
      <c r="D547" s="62">
        <f>IFERROR(INDEX('Tubes Bardage'!$D$2:$D$501,MATCH($H$533&amp;"|11",'Tubes Bardage'!$I$2:$I$501,0))&amp;"","")</f>
        <v/>
      </c>
      <c r="E547" s="62">
        <f>IFERROR(INDEX('Tubes Bardage'!$E$2:$E$501,MATCH($H$533&amp;"|11",'Tubes Bardage'!$I$2:$I$501,0))&amp;"","")</f>
        <v/>
      </c>
      <c r="F547" s="62">
        <f>IFERROR(INDEX('Tubes Bardage'!$F$2:$F$501,MATCH($H$533&amp;"|11",'Tubes Bardage'!$I$2:$I$501,0))&amp;"","")</f>
        <v/>
      </c>
      <c r="G547" s="62">
        <f>IFERROR(INDEX('Tubes Bardage'!$G$2:$G$501,MATCH($H$533&amp;"|11",'Tubes Bardage'!$I$2:$I$501,0))&amp;"","")</f>
        <v/>
      </c>
      <c r="H547" s="50" t="n"/>
      <c r="I547" s="93">
        <f>IF(IFERROR(INDEX('Tubes Bardage'!$H$2:$H$501,MATCH($H$533&amp;"|11",'Tubes Bardage'!$I$2:$I$501,0))&amp;"","")="C","☒","☐")&amp;" C"&amp;"      "&amp;IF(IFERROR(INDEX('Tubes Bardage'!$H$2:$H$501,MATCH($H$533&amp;"|11",'Tubes Bardage'!$I$2:$I$501,0))&amp;"","")="NC","☒","☐")&amp;" NC"</f>
        <v/>
      </c>
      <c r="J547" s="50" t="n"/>
    </row>
    <row r="548" ht="16.5" customHeight="1">
      <c r="A548" s="62">
        <f>IF(IFERROR(INDEX('Tubes Bardage'!$B$2:$B$501,MATCH($H$533&amp;"|12",'Tubes Bardage'!$I$2:$I$501,0))&amp;"","")="","",TEXT(12,"00"))</f>
        <v/>
      </c>
      <c r="B548" s="62">
        <f>IFERROR(INDEX('Tubes Bardage'!$B$2:$B$501,MATCH($H$533&amp;"|12",'Tubes Bardage'!$I$2:$I$501,0))&amp;"","")</f>
        <v/>
      </c>
      <c r="C548" s="62">
        <f>IFERROR(INDEX('Tubes Bardage'!$C$2:$C$501,MATCH($H$533&amp;"|12",'Tubes Bardage'!$I$2:$I$501,0))&amp;"","")</f>
        <v/>
      </c>
      <c r="D548" s="62">
        <f>IFERROR(INDEX('Tubes Bardage'!$D$2:$D$501,MATCH($H$533&amp;"|12",'Tubes Bardage'!$I$2:$I$501,0))&amp;"","")</f>
        <v/>
      </c>
      <c r="E548" s="62">
        <f>IFERROR(INDEX('Tubes Bardage'!$E$2:$E$501,MATCH($H$533&amp;"|12",'Tubes Bardage'!$I$2:$I$501,0))&amp;"","")</f>
        <v/>
      </c>
      <c r="F548" s="62">
        <f>IFERROR(INDEX('Tubes Bardage'!$F$2:$F$501,MATCH($H$533&amp;"|12",'Tubes Bardage'!$I$2:$I$501,0))&amp;"","")</f>
        <v/>
      </c>
      <c r="G548" s="62">
        <f>IFERROR(INDEX('Tubes Bardage'!$G$2:$G$501,MATCH($H$533&amp;"|12",'Tubes Bardage'!$I$2:$I$501,0))&amp;"","")</f>
        <v/>
      </c>
      <c r="H548" s="50" t="n"/>
      <c r="I548" s="93">
        <f>IF(IFERROR(INDEX('Tubes Bardage'!$H$2:$H$501,MATCH($H$533&amp;"|12",'Tubes Bardage'!$I$2:$I$501,0))&amp;"","")="C","☒","☐")&amp;" C"&amp;"      "&amp;IF(IFERROR(INDEX('Tubes Bardage'!$H$2:$H$501,MATCH($H$533&amp;"|12",'Tubes Bardage'!$I$2:$I$501,0))&amp;"","")="NC","☒","☐")&amp;" NC"</f>
        <v/>
      </c>
      <c r="J548" s="50" t="n"/>
    </row>
    <row r="549" ht="16.5" customHeight="1">
      <c r="A549" s="62">
        <f>IF(IFERROR(INDEX('Tubes Bardage'!$B$2:$B$501,MATCH($H$533&amp;"|13",'Tubes Bardage'!$I$2:$I$501,0))&amp;"","")="","",TEXT(13,"00"))</f>
        <v/>
      </c>
      <c r="B549" s="62">
        <f>IFERROR(INDEX('Tubes Bardage'!$B$2:$B$501,MATCH($H$533&amp;"|13",'Tubes Bardage'!$I$2:$I$501,0))&amp;"","")</f>
        <v/>
      </c>
      <c r="C549" s="62">
        <f>IFERROR(INDEX('Tubes Bardage'!$C$2:$C$501,MATCH($H$533&amp;"|13",'Tubes Bardage'!$I$2:$I$501,0))&amp;"","")</f>
        <v/>
      </c>
      <c r="D549" s="62">
        <f>IFERROR(INDEX('Tubes Bardage'!$D$2:$D$501,MATCH($H$533&amp;"|13",'Tubes Bardage'!$I$2:$I$501,0))&amp;"","")</f>
        <v/>
      </c>
      <c r="E549" s="62">
        <f>IFERROR(INDEX('Tubes Bardage'!$E$2:$E$501,MATCH($H$533&amp;"|13",'Tubes Bardage'!$I$2:$I$501,0))&amp;"","")</f>
        <v/>
      </c>
      <c r="F549" s="62">
        <f>IFERROR(INDEX('Tubes Bardage'!$F$2:$F$501,MATCH($H$533&amp;"|13",'Tubes Bardage'!$I$2:$I$501,0))&amp;"","")</f>
        <v/>
      </c>
      <c r="G549" s="62">
        <f>IFERROR(INDEX('Tubes Bardage'!$G$2:$G$501,MATCH($H$533&amp;"|13",'Tubes Bardage'!$I$2:$I$501,0))&amp;"","")</f>
        <v/>
      </c>
      <c r="H549" s="50" t="n"/>
      <c r="I549" s="93">
        <f>IF(IFERROR(INDEX('Tubes Bardage'!$H$2:$H$501,MATCH($H$533&amp;"|13",'Tubes Bardage'!$I$2:$I$501,0))&amp;"","")="C","☒","☐")&amp;" C"&amp;"      "&amp;IF(IFERROR(INDEX('Tubes Bardage'!$H$2:$H$501,MATCH($H$533&amp;"|13",'Tubes Bardage'!$I$2:$I$501,0))&amp;"","")="NC","☒","☐")&amp;" NC"</f>
        <v/>
      </c>
      <c r="J549" s="50" t="n"/>
    </row>
    <row r="550" ht="16.5" customHeight="1">
      <c r="A550" s="62">
        <f>IF(IFERROR(INDEX('Tubes Bardage'!$B$2:$B$501,MATCH($H$533&amp;"|14",'Tubes Bardage'!$I$2:$I$501,0))&amp;"","")="","",TEXT(14,"00"))</f>
        <v/>
      </c>
      <c r="B550" s="62">
        <f>IFERROR(INDEX('Tubes Bardage'!$B$2:$B$501,MATCH($H$533&amp;"|14",'Tubes Bardage'!$I$2:$I$501,0))&amp;"","")</f>
        <v/>
      </c>
      <c r="C550" s="62">
        <f>IFERROR(INDEX('Tubes Bardage'!$C$2:$C$501,MATCH($H$533&amp;"|14",'Tubes Bardage'!$I$2:$I$501,0))&amp;"","")</f>
        <v/>
      </c>
      <c r="D550" s="62">
        <f>IFERROR(INDEX('Tubes Bardage'!$D$2:$D$501,MATCH($H$533&amp;"|14",'Tubes Bardage'!$I$2:$I$501,0))&amp;"","")</f>
        <v/>
      </c>
      <c r="E550" s="62">
        <f>IFERROR(INDEX('Tubes Bardage'!$E$2:$E$501,MATCH($H$533&amp;"|14",'Tubes Bardage'!$I$2:$I$501,0))&amp;"","")</f>
        <v/>
      </c>
      <c r="F550" s="62">
        <f>IFERROR(INDEX('Tubes Bardage'!$F$2:$F$501,MATCH($H$533&amp;"|14",'Tubes Bardage'!$I$2:$I$501,0))&amp;"","")</f>
        <v/>
      </c>
      <c r="G550" s="62">
        <f>IFERROR(INDEX('Tubes Bardage'!$G$2:$G$501,MATCH($H$533&amp;"|14",'Tubes Bardage'!$I$2:$I$501,0))&amp;"","")</f>
        <v/>
      </c>
      <c r="H550" s="50" t="n"/>
      <c r="I550" s="93">
        <f>IF(IFERROR(INDEX('Tubes Bardage'!$H$2:$H$501,MATCH($H$533&amp;"|14",'Tubes Bardage'!$I$2:$I$501,0))&amp;"","")="C","☒","☐")&amp;" C"&amp;"      "&amp;IF(IFERROR(INDEX('Tubes Bardage'!$H$2:$H$501,MATCH($H$533&amp;"|14",'Tubes Bardage'!$I$2:$I$501,0))&amp;"","")="NC","☒","☐")&amp;" NC"</f>
        <v/>
      </c>
      <c r="J550" s="50" t="n"/>
    </row>
    <row r="551" ht="16.5" customHeight="1">
      <c r="A551" s="62">
        <f>IF(IFERROR(INDEX('Tubes Bardage'!$B$2:$B$501,MATCH($H$533&amp;"|15",'Tubes Bardage'!$I$2:$I$501,0))&amp;"","")="","",TEXT(15,"00"))</f>
        <v/>
      </c>
      <c r="B551" s="62">
        <f>IFERROR(INDEX('Tubes Bardage'!$B$2:$B$501,MATCH($H$533&amp;"|15",'Tubes Bardage'!$I$2:$I$501,0))&amp;"","")</f>
        <v/>
      </c>
      <c r="C551" s="62">
        <f>IFERROR(INDEX('Tubes Bardage'!$C$2:$C$501,MATCH($H$533&amp;"|15",'Tubes Bardage'!$I$2:$I$501,0))&amp;"","")</f>
        <v/>
      </c>
      <c r="D551" s="62">
        <f>IFERROR(INDEX('Tubes Bardage'!$D$2:$D$501,MATCH($H$533&amp;"|15",'Tubes Bardage'!$I$2:$I$501,0))&amp;"","")</f>
        <v/>
      </c>
      <c r="E551" s="62">
        <f>IFERROR(INDEX('Tubes Bardage'!$E$2:$E$501,MATCH($H$533&amp;"|15",'Tubes Bardage'!$I$2:$I$501,0))&amp;"","")</f>
        <v/>
      </c>
      <c r="F551" s="62">
        <f>IFERROR(INDEX('Tubes Bardage'!$F$2:$F$501,MATCH($H$533&amp;"|15",'Tubes Bardage'!$I$2:$I$501,0))&amp;"","")</f>
        <v/>
      </c>
      <c r="G551" s="62">
        <f>IFERROR(INDEX('Tubes Bardage'!$G$2:$G$501,MATCH($H$533&amp;"|15",'Tubes Bardage'!$I$2:$I$501,0))&amp;"","")</f>
        <v/>
      </c>
      <c r="H551" s="50" t="n"/>
      <c r="I551" s="93">
        <f>IF(IFERROR(INDEX('Tubes Bardage'!$H$2:$H$501,MATCH($H$533&amp;"|15",'Tubes Bardage'!$I$2:$I$501,0))&amp;"","")="C","☒","☐")&amp;" C"&amp;"      "&amp;IF(IFERROR(INDEX('Tubes Bardage'!$H$2:$H$501,MATCH($H$533&amp;"|15",'Tubes Bardage'!$I$2:$I$501,0))&amp;"","")="NC","☒","☐")&amp;" NC"</f>
        <v/>
      </c>
      <c r="J551" s="50" t="n"/>
    </row>
    <row r="552" ht="16.5" customHeight="1">
      <c r="A552" s="62">
        <f>IF(IFERROR(INDEX('Tubes Bardage'!$B$2:$B$501,MATCH($H$533&amp;"|16",'Tubes Bardage'!$I$2:$I$501,0))&amp;"","")="","",TEXT(16,"00"))</f>
        <v/>
      </c>
      <c r="B552" s="62">
        <f>IFERROR(INDEX('Tubes Bardage'!$B$2:$B$501,MATCH($H$533&amp;"|16",'Tubes Bardage'!$I$2:$I$501,0))&amp;"","")</f>
        <v/>
      </c>
      <c r="C552" s="62">
        <f>IFERROR(INDEX('Tubes Bardage'!$C$2:$C$501,MATCH($H$533&amp;"|16",'Tubes Bardage'!$I$2:$I$501,0))&amp;"","")</f>
        <v/>
      </c>
      <c r="D552" s="62">
        <f>IFERROR(INDEX('Tubes Bardage'!$D$2:$D$501,MATCH($H$533&amp;"|16",'Tubes Bardage'!$I$2:$I$501,0))&amp;"","")</f>
        <v/>
      </c>
      <c r="E552" s="62">
        <f>IFERROR(INDEX('Tubes Bardage'!$E$2:$E$501,MATCH($H$533&amp;"|16",'Tubes Bardage'!$I$2:$I$501,0))&amp;"","")</f>
        <v/>
      </c>
      <c r="F552" s="62">
        <f>IFERROR(INDEX('Tubes Bardage'!$F$2:$F$501,MATCH($H$533&amp;"|16",'Tubes Bardage'!$I$2:$I$501,0))&amp;"","")</f>
        <v/>
      </c>
      <c r="G552" s="62">
        <f>IFERROR(INDEX('Tubes Bardage'!$G$2:$G$501,MATCH($H$533&amp;"|16",'Tubes Bardage'!$I$2:$I$501,0))&amp;"","")</f>
        <v/>
      </c>
      <c r="H552" s="50" t="n"/>
      <c r="I552" s="93">
        <f>IF(IFERROR(INDEX('Tubes Bardage'!$H$2:$H$501,MATCH($H$533&amp;"|16",'Tubes Bardage'!$I$2:$I$501,0))&amp;"","")="C","☒","☐")&amp;" C"&amp;"      "&amp;IF(IFERROR(INDEX('Tubes Bardage'!$H$2:$H$501,MATCH($H$533&amp;"|16",'Tubes Bardage'!$I$2:$I$501,0))&amp;"","")="NC","☒","☐")&amp;" NC"</f>
        <v/>
      </c>
      <c r="J552" s="50" t="n"/>
    </row>
    <row r="553" ht="16.5" customHeight="1">
      <c r="A553" s="62">
        <f>IF(IFERROR(INDEX('Tubes Bardage'!$B$2:$B$501,MATCH($H$533&amp;"|17",'Tubes Bardage'!$I$2:$I$501,0))&amp;"","")="","",TEXT(17,"00"))</f>
        <v/>
      </c>
      <c r="B553" s="62">
        <f>IFERROR(INDEX('Tubes Bardage'!$B$2:$B$501,MATCH($H$533&amp;"|17",'Tubes Bardage'!$I$2:$I$501,0))&amp;"","")</f>
        <v/>
      </c>
      <c r="C553" s="62">
        <f>IFERROR(INDEX('Tubes Bardage'!$C$2:$C$501,MATCH($H$533&amp;"|17",'Tubes Bardage'!$I$2:$I$501,0))&amp;"","")</f>
        <v/>
      </c>
      <c r="D553" s="62">
        <f>IFERROR(INDEX('Tubes Bardage'!$D$2:$D$501,MATCH($H$533&amp;"|17",'Tubes Bardage'!$I$2:$I$501,0))&amp;"","")</f>
        <v/>
      </c>
      <c r="E553" s="62">
        <f>IFERROR(INDEX('Tubes Bardage'!$E$2:$E$501,MATCH($H$533&amp;"|17",'Tubes Bardage'!$I$2:$I$501,0))&amp;"","")</f>
        <v/>
      </c>
      <c r="F553" s="62">
        <f>IFERROR(INDEX('Tubes Bardage'!$F$2:$F$501,MATCH($H$533&amp;"|17",'Tubes Bardage'!$I$2:$I$501,0))&amp;"","")</f>
        <v/>
      </c>
      <c r="G553" s="62">
        <f>IFERROR(INDEX('Tubes Bardage'!$G$2:$G$501,MATCH($H$533&amp;"|17",'Tubes Bardage'!$I$2:$I$501,0))&amp;"","")</f>
        <v/>
      </c>
      <c r="H553" s="50" t="n"/>
      <c r="I553" s="93">
        <f>IF(IFERROR(INDEX('Tubes Bardage'!$H$2:$H$501,MATCH($H$533&amp;"|17",'Tubes Bardage'!$I$2:$I$501,0))&amp;"","")="C","☒","☐")&amp;" C"&amp;"      "&amp;IF(IFERROR(INDEX('Tubes Bardage'!$H$2:$H$501,MATCH($H$533&amp;"|17",'Tubes Bardage'!$I$2:$I$501,0))&amp;"","")="NC","☒","☐")&amp;" NC"</f>
        <v/>
      </c>
      <c r="J553" s="50" t="n"/>
    </row>
    <row r="554" ht="222.4" customHeight="1">
      <c r="A554" s="65">
        <f>"Remarques : "&amp;IFERROR(INDEX(Registre!$O$2:$O$1999,IF($L$527=0,-1,$L$527))&amp;"","")</f>
        <v/>
      </c>
      <c r="B554" s="52" t="n"/>
      <c r="C554" s="52" t="n"/>
      <c r="D554" s="52" t="n"/>
      <c r="E554" s="52" t="n"/>
      <c r="F554" s="52" t="n"/>
      <c r="G554" s="52" t="n"/>
      <c r="H554" s="52" t="n"/>
      <c r="I554" s="52" t="n"/>
      <c r="J554" s="50" t="n"/>
    </row>
    <row r="555" ht="30" customHeight="1">
      <c r="A555" s="64" t="inlineStr">
        <is>
          <t>Conclusion de l’inspection</t>
        </is>
      </c>
      <c r="B555" s="50" t="n"/>
      <c r="C555" s="59">
        <f>IF(IFERROR(INDEX(Registre!$N$2:$N$1999,IF($L$527=0,-1,$L$527))&amp;"","")="Non applicable","☒","☐")&amp;"  Non applicable"</f>
        <v/>
      </c>
      <c r="D555" s="52" t="n"/>
      <c r="E555" s="52" t="n"/>
      <c r="F555" s="50" t="n"/>
      <c r="G555" s="59">
        <f>IF(IFERROR(INDEX(Registre!$N$2:$N$1999,IF($L$527=0,-1,$L$527))&amp;"","")="Accepté","☒","☐")&amp;"  Accepté"</f>
        <v/>
      </c>
      <c r="H555" s="50" t="n"/>
      <c r="I555" s="59">
        <f>IF(IFERROR(INDEX(Registre!$N$2:$N$1999,IF($L$527=0,-1,$L$527))&amp;"","")="Rejeté","☒","☐")&amp;"  Rejeté"</f>
        <v/>
      </c>
      <c r="J555" s="50" t="n"/>
    </row>
    <row r="556" ht="30" customHeight="1">
      <c r="A556" s="64" t="inlineStr">
        <is>
          <t>APPROBATION</t>
        </is>
      </c>
      <c r="B556" s="56" t="n"/>
      <c r="C556" s="66" t="inlineStr">
        <is>
          <t>C3</t>
        </is>
      </c>
      <c r="D556" s="52" t="n"/>
      <c r="E556" s="52" t="n"/>
      <c r="F556" s="50" t="n"/>
      <c r="G556" s="66" t="inlineStr">
        <is>
          <t>C1</t>
        </is>
      </c>
      <c r="H556" s="56" t="n"/>
      <c r="I556" s="66" t="inlineStr">
        <is>
          <t>CA</t>
        </is>
      </c>
      <c r="J556" s="56" t="n"/>
    </row>
    <row r="557" ht="30" customHeight="1">
      <c r="A557" s="57" t="n"/>
      <c r="B557" s="58" t="n"/>
      <c r="C557" s="66" t="inlineStr">
        <is>
          <t>CST</t>
        </is>
      </c>
      <c r="D557" s="50" t="n"/>
      <c r="E557" s="66" t="inlineStr">
        <is>
          <t>QCI</t>
        </is>
      </c>
      <c r="F557" s="50" t="n"/>
      <c r="G557" s="57" t="n"/>
      <c r="H557" s="58" t="n"/>
      <c r="I557" s="57" t="n"/>
      <c r="J557" s="58" t="n"/>
    </row>
    <row r="558" ht="30" customHeight="1">
      <c r="A558" s="63" t="inlineStr">
        <is>
          <t>Nom</t>
        </is>
      </c>
      <c r="B558" s="50" t="n"/>
      <c r="C558" s="55" t="n"/>
      <c r="D558" s="50" t="n"/>
      <c r="E558" s="55" t="n"/>
      <c r="F558" s="50" t="n"/>
      <c r="G558" s="55" t="n"/>
      <c r="H558" s="50" t="n"/>
      <c r="I558" s="55" t="n"/>
      <c r="J558" s="50" t="n"/>
    </row>
    <row r="559" ht="30" customHeight="1">
      <c r="A559" s="63" t="inlineStr">
        <is>
          <t>Signature</t>
        </is>
      </c>
      <c r="B559" s="50" t="n"/>
      <c r="C559" s="55" t="n"/>
      <c r="D559" s="50" t="n"/>
      <c r="E559" s="55" t="n"/>
      <c r="F559" s="50" t="n"/>
      <c r="G559" s="55" t="n"/>
      <c r="H559" s="50" t="n"/>
      <c r="I559" s="55" t="n"/>
      <c r="J559" s="50" t="n"/>
    </row>
    <row r="560" ht="30" customHeight="1">
      <c r="A560" s="63" t="inlineStr">
        <is>
          <t>Date</t>
        </is>
      </c>
      <c r="B560" s="50" t="n"/>
      <c r="C560" s="55" t="n"/>
      <c r="D560" s="50" t="n"/>
      <c r="E560" s="55" t="n"/>
      <c r="F560" s="50" t="n"/>
      <c r="G560" s="55" t="n"/>
      <c r="H560" s="50" t="n"/>
      <c r="I560" s="55" t="n"/>
      <c r="J560" s="50" t="n"/>
    </row>
    <row r="561" ht="21.75" customHeight="1">
      <c r="A561" s="49" t="n"/>
      <c r="B561" s="56" t="n"/>
      <c r="C561" s="67">
        <f>Paramètres!$C$5</f>
        <v/>
      </c>
      <c r="D561" s="101" t="n"/>
      <c r="E561" s="101" t="n"/>
      <c r="F561" s="101" t="n"/>
      <c r="G561" s="101" t="n"/>
      <c r="H561" s="56" t="n"/>
      <c r="I561" s="55">
        <f>Paramètres!$D$5</f>
        <v/>
      </c>
      <c r="J561" s="50" t="n"/>
      <c r="L561" s="29" t="inlineStr">
        <is>
          <t>Calcul (ne pas modifier) – ligne registre :</t>
        </is>
      </c>
    </row>
    <row r="562" ht="21.75" customHeight="1">
      <c r="A562" s="60" t="n"/>
      <c r="B562" s="61" t="n"/>
      <c r="C562" s="60" t="n"/>
      <c r="H562" s="61" t="n"/>
      <c r="I562" s="55">
        <f>"Date: "&amp;Paramètres!$E$5</f>
        <v/>
      </c>
      <c r="J562" s="50" t="n"/>
      <c r="L562" s="30">
        <f>IFERROR(MATCH($H$568,Registre!$B$2:$B$1999,0),0)</f>
        <v/>
      </c>
    </row>
    <row r="563" ht="21.75" customHeight="1">
      <c r="A563" s="57" t="n"/>
      <c r="B563" s="58" t="n"/>
      <c r="C563" s="57" t="n"/>
      <c r="D563" s="102" t="n"/>
      <c r="E563" s="102" t="n"/>
      <c r="F563" s="102" t="n"/>
      <c r="G563" s="102" t="n"/>
      <c r="H563" s="58" t="n"/>
      <c r="I563" s="55" t="inlineStr">
        <is>
          <t>Page 1/1</t>
        </is>
      </c>
      <c r="J563" s="50" t="n"/>
    </row>
    <row r="564" ht="27.95" customHeight="1">
      <c r="A564" s="67" t="inlineStr">
        <is>
          <t>Procès-Verbal de transport et bardage Pipe</t>
        </is>
      </c>
      <c r="B564" s="52" t="n"/>
      <c r="C564" s="52" t="n"/>
      <c r="D564" s="52" t="n"/>
      <c r="E564" s="52" t="n"/>
      <c r="F564" s="52" t="n"/>
      <c r="G564" s="52" t="n"/>
      <c r="H564" s="52" t="n"/>
      <c r="I564" s="52" t="n"/>
      <c r="J564" s="50" t="n"/>
      <c r="L564" s="32">
        <f>IF($H$568="","",IF($L$562=0,"⚠ RFI absent du Registre",IF(INDEX(Registre!$A$2:$A$1999,IF($L$562=0,-1,$L$562))&lt;&gt;"Transport et bardage","⚠ Ce RFI est de type : "&amp;INDEX(Registre!$A$2:$A$1999,IF($L$562=0,-1,$L$562)),"")))</f>
        <v/>
      </c>
    </row>
    <row r="565" ht="27" customHeight="1">
      <c r="A565" s="90" t="inlineStr">
        <is>
          <t>Ouvrages</t>
        </is>
      </c>
      <c r="B565" s="50" t="n"/>
      <c r="C565" s="80">
        <f>IFERROR(INDEX(Registre!$E$2:$E$1999,IF($L$562=0,-1,$L$562))&amp;"","")</f>
        <v/>
      </c>
      <c r="D565" s="52" t="n"/>
      <c r="E565" s="52" t="n"/>
      <c r="F565" s="52" t="n"/>
      <c r="G565" s="52" t="n"/>
      <c r="H565" s="52" t="n"/>
      <c r="I565" s="52" t="n"/>
      <c r="J565" s="50" t="n"/>
    </row>
    <row r="566" ht="27" customHeight="1">
      <c r="A566" s="90" t="inlineStr">
        <is>
          <t>Plan nº</t>
        </is>
      </c>
      <c r="B566" s="50" t="n"/>
      <c r="C566" s="90">
        <f>IFERROR(INDEX(Registre!$F$2:$F$1999,IF($L$562=0,-1,$L$562))&amp;"","")</f>
        <v/>
      </c>
      <c r="D566" s="52" t="n"/>
      <c r="E566" s="52" t="n"/>
      <c r="F566" s="52" t="n"/>
      <c r="G566" s="52" t="n"/>
      <c r="H566" s="52" t="n"/>
      <c r="I566" s="52" t="n"/>
      <c r="J566" s="50" t="n"/>
      <c r="L566" s="31" t="inlineStr">
        <is>
          <t>◀ Choisissez le RFI dans la case « RFI nº » (liste déroulante)</t>
        </is>
      </c>
    </row>
    <row r="567" ht="27" customHeight="1">
      <c r="A567" s="90" t="inlineStr">
        <is>
          <t>Désignation</t>
        </is>
      </c>
      <c r="B567" s="50" t="n"/>
      <c r="C567" s="90">
        <f>IFERROR(INDEX(Registre!$G$2:$G$1999,IF($L$562=0,-1,$L$562))&amp;"","")</f>
        <v/>
      </c>
      <c r="D567" s="52" t="n"/>
      <c r="E567" s="52" t="n"/>
      <c r="F567" s="52" t="n"/>
      <c r="G567" s="52" t="n"/>
      <c r="H567" s="52" t="n"/>
      <c r="I567" s="52" t="n"/>
      <c r="J567" s="50" t="n"/>
    </row>
    <row r="568" ht="27" customHeight="1">
      <c r="A568" s="90" t="inlineStr">
        <is>
          <t>Rapport nº</t>
        </is>
      </c>
      <c r="B568" s="50" t="n"/>
      <c r="C568" s="90">
        <f>IFERROR(IF(INDEX(Registre!$C$2:$C$1999,IF($L$562=0,-1,$L$562))&amp;""&lt;&gt;"",INDEX(Registre!$C$2:$C$1999,IF($L$562=0,-1,$L$562))&amp;"",TEXT(COUNTIF(Registre!$A$2:INDEX(Registre!$A$2:$A$1999,IF($L$562=0,-1,$L$562)),INDEX(Registre!$A$2:$A$1999,IF($L$562=0,-1,$L$562))),"000")),"")</f>
        <v/>
      </c>
      <c r="D568" s="50" t="n"/>
      <c r="E568" s="91" t="inlineStr">
        <is>
          <t>DI/ (RFI) nº</t>
        </is>
      </c>
      <c r="F568" s="52" t="n"/>
      <c r="G568" s="50" t="n"/>
      <c r="H568" s="82">
        <f>IFERROR(INDEX('Impression groupée'!$B$4:$B$103,MATCH("Transport et bardage|17",'Impression groupée'!$E$4:$E$103,0)),"")</f>
        <v/>
      </c>
      <c r="I568" s="52" t="n"/>
      <c r="J568" s="50" t="n"/>
    </row>
    <row r="569" ht="27" customHeight="1">
      <c r="A569" s="80">
        <f>"Tronçon n° : "&amp;IFERROR(INDEX(Registre!$H$2:$H$1999,IF($L$562=0,-1,$L$562))&amp;"","")&amp;"   du "&amp;IF(IFERROR(INDEX(Registre!$I$2:$I$1999,IF($L$562=0,-1,$L$562))&amp;"","")&lt;&gt;"","Joint N° "&amp;IFERROR(INDEX(Registre!$I$2:$I$1999,IF($L$562=0,-1,$L$562))&amp;"","")&amp;"  ","")&amp;"PK "&amp;IFERROR(INDEX(Registre!$K$2:$K$1999,IF($L$562=0,-1,$L$562))&amp;"","")&amp;IF(OR(IFERROR(INDEX(Registre!$L$2:$L$1999,IF($L$562=0,-1,$L$562))&amp;"","")&lt;&gt;"",IFERROR(INDEX(Registre!$J$2:$J$1999,IF($L$562=0,-1,$L$562))&amp;"","")&lt;&gt;""),"   au "&amp;IF(IFERROR(INDEX(Registre!$J$2:$J$1999,IF($L$562=0,-1,$L$562))&amp;"","")&lt;&gt;"","Joint N° "&amp;IFERROR(INDEX(Registre!$J$2:$J$1999,IF($L$562=0,-1,$L$562))&amp;"","")&amp;"  ","")&amp;IF(IFERROR(INDEX(Registre!$L$2:$L$1999,IF($L$562=0,-1,$L$562))&amp;"","")&lt;&gt;"","PK "&amp;IFERROR(INDEX(Registre!$L$2:$L$1999,IF($L$562=0,-1,$L$562))&amp;"",""),""),"")</f>
        <v/>
      </c>
      <c r="B569" s="52" t="n"/>
      <c r="C569" s="52" t="n"/>
      <c r="D569" s="52" t="n"/>
      <c r="E569" s="52" t="n"/>
      <c r="F569" s="52" t="n"/>
      <c r="G569" s="52" t="n"/>
      <c r="H569" s="50" t="n"/>
      <c r="I569" s="90">
        <f>IF(IFERROR(INDEX(Registre!$M$2:$M$1999,IF($L$562=0,-1,$L$562))&amp;"","")="","Long :","Long : "&amp;IFERROR(INDEX(Registre!$M$2:$M$1999,IF($L$562=0,-1,$L$562))&amp;"","")&amp;" ml")</f>
        <v/>
      </c>
      <c r="J569" s="50" t="n"/>
    </row>
    <row r="570" ht="27" customHeight="1">
      <c r="A570" s="92" t="inlineStr">
        <is>
          <t>Inspection</t>
        </is>
      </c>
      <c r="B570" s="52" t="n"/>
      <c r="C570" s="52" t="n"/>
      <c r="D570" s="52" t="n"/>
      <c r="E570" s="52" t="n"/>
      <c r="F570" s="52" t="n"/>
      <c r="G570" s="52" t="n"/>
      <c r="H570" s="50" t="n"/>
      <c r="I570" s="80" t="inlineStr">
        <is>
          <t>jugement</t>
        </is>
      </c>
      <c r="J570" s="50" t="n"/>
    </row>
    <row r="571" ht="25.5" customHeight="1">
      <c r="A571" s="67" t="inlineStr">
        <is>
          <t>N°</t>
        </is>
      </c>
      <c r="B571" s="67" t="inlineStr">
        <is>
          <t>N° pipe</t>
        </is>
      </c>
      <c r="C571" s="67" t="inlineStr">
        <is>
          <t>N° de coulée</t>
        </is>
      </c>
      <c r="D571" s="67" t="inlineStr">
        <is>
          <t>Diamètre</t>
        </is>
      </c>
      <c r="E571" s="67" t="inlineStr">
        <is>
          <t>EP mm</t>
        </is>
      </c>
      <c r="F571" s="67" t="inlineStr">
        <is>
          <t>Long (ml)</t>
        </is>
      </c>
      <c r="G571" s="67" t="inlineStr">
        <is>
          <t>Contrôle visuel</t>
        </is>
      </c>
      <c r="H571" s="50" t="n"/>
      <c r="I571" s="66" t="n"/>
      <c r="J571" s="50" t="n"/>
    </row>
    <row r="572" ht="16.5" customHeight="1">
      <c r="A572" s="62">
        <f>IF(IFERROR(INDEX('Tubes Bardage'!$B$2:$B$501,MATCH($H$568&amp;"|1",'Tubes Bardage'!$I$2:$I$501,0))&amp;"","")="","",TEXT(1,"00"))</f>
        <v/>
      </c>
      <c r="B572" s="62">
        <f>IFERROR(INDEX('Tubes Bardage'!$B$2:$B$501,MATCH($H$568&amp;"|1",'Tubes Bardage'!$I$2:$I$501,0))&amp;"","")</f>
        <v/>
      </c>
      <c r="C572" s="62">
        <f>IFERROR(INDEX('Tubes Bardage'!$C$2:$C$501,MATCH($H$568&amp;"|1",'Tubes Bardage'!$I$2:$I$501,0))&amp;"","")</f>
        <v/>
      </c>
      <c r="D572" s="62">
        <f>IFERROR(INDEX('Tubes Bardage'!$D$2:$D$501,MATCH($H$568&amp;"|1",'Tubes Bardage'!$I$2:$I$501,0))&amp;"","")</f>
        <v/>
      </c>
      <c r="E572" s="62">
        <f>IFERROR(INDEX('Tubes Bardage'!$E$2:$E$501,MATCH($H$568&amp;"|1",'Tubes Bardage'!$I$2:$I$501,0))&amp;"","")</f>
        <v/>
      </c>
      <c r="F572" s="62">
        <f>IFERROR(INDEX('Tubes Bardage'!$F$2:$F$501,MATCH($H$568&amp;"|1",'Tubes Bardage'!$I$2:$I$501,0))&amp;"","")</f>
        <v/>
      </c>
      <c r="G572" s="62">
        <f>IFERROR(INDEX('Tubes Bardage'!$G$2:$G$501,MATCH($H$568&amp;"|1",'Tubes Bardage'!$I$2:$I$501,0))&amp;"","")</f>
        <v/>
      </c>
      <c r="H572" s="50" t="n"/>
      <c r="I572" s="93">
        <f>IF(IFERROR(INDEX('Tubes Bardage'!$H$2:$H$501,MATCH($H$568&amp;"|1",'Tubes Bardage'!$I$2:$I$501,0))&amp;"","")="C","☒","☐")&amp;" C"&amp;"      "&amp;IF(IFERROR(INDEX('Tubes Bardage'!$H$2:$H$501,MATCH($H$568&amp;"|1",'Tubes Bardage'!$I$2:$I$501,0))&amp;"","")="NC","☒","☐")&amp;" NC"</f>
        <v/>
      </c>
      <c r="J572" s="50" t="n"/>
    </row>
    <row r="573" ht="16.5" customHeight="1">
      <c r="A573" s="62">
        <f>IF(IFERROR(INDEX('Tubes Bardage'!$B$2:$B$501,MATCH($H$568&amp;"|2",'Tubes Bardage'!$I$2:$I$501,0))&amp;"","")="","",TEXT(2,"00"))</f>
        <v/>
      </c>
      <c r="B573" s="62">
        <f>IFERROR(INDEX('Tubes Bardage'!$B$2:$B$501,MATCH($H$568&amp;"|2",'Tubes Bardage'!$I$2:$I$501,0))&amp;"","")</f>
        <v/>
      </c>
      <c r="C573" s="62">
        <f>IFERROR(INDEX('Tubes Bardage'!$C$2:$C$501,MATCH($H$568&amp;"|2",'Tubes Bardage'!$I$2:$I$501,0))&amp;"","")</f>
        <v/>
      </c>
      <c r="D573" s="62">
        <f>IFERROR(INDEX('Tubes Bardage'!$D$2:$D$501,MATCH($H$568&amp;"|2",'Tubes Bardage'!$I$2:$I$501,0))&amp;"","")</f>
        <v/>
      </c>
      <c r="E573" s="62">
        <f>IFERROR(INDEX('Tubes Bardage'!$E$2:$E$501,MATCH($H$568&amp;"|2",'Tubes Bardage'!$I$2:$I$501,0))&amp;"","")</f>
        <v/>
      </c>
      <c r="F573" s="62">
        <f>IFERROR(INDEX('Tubes Bardage'!$F$2:$F$501,MATCH($H$568&amp;"|2",'Tubes Bardage'!$I$2:$I$501,0))&amp;"","")</f>
        <v/>
      </c>
      <c r="G573" s="62">
        <f>IFERROR(INDEX('Tubes Bardage'!$G$2:$G$501,MATCH($H$568&amp;"|2",'Tubes Bardage'!$I$2:$I$501,0))&amp;"","")</f>
        <v/>
      </c>
      <c r="H573" s="50" t="n"/>
      <c r="I573" s="93">
        <f>IF(IFERROR(INDEX('Tubes Bardage'!$H$2:$H$501,MATCH($H$568&amp;"|2",'Tubes Bardage'!$I$2:$I$501,0))&amp;"","")="C","☒","☐")&amp;" C"&amp;"      "&amp;IF(IFERROR(INDEX('Tubes Bardage'!$H$2:$H$501,MATCH($H$568&amp;"|2",'Tubes Bardage'!$I$2:$I$501,0))&amp;"","")="NC","☒","☐")&amp;" NC"</f>
        <v/>
      </c>
      <c r="J573" s="50" t="n"/>
    </row>
    <row r="574" ht="16.5" customHeight="1">
      <c r="A574" s="62">
        <f>IF(IFERROR(INDEX('Tubes Bardage'!$B$2:$B$501,MATCH($H$568&amp;"|3",'Tubes Bardage'!$I$2:$I$501,0))&amp;"","")="","",TEXT(3,"00"))</f>
        <v/>
      </c>
      <c r="B574" s="62">
        <f>IFERROR(INDEX('Tubes Bardage'!$B$2:$B$501,MATCH($H$568&amp;"|3",'Tubes Bardage'!$I$2:$I$501,0))&amp;"","")</f>
        <v/>
      </c>
      <c r="C574" s="62">
        <f>IFERROR(INDEX('Tubes Bardage'!$C$2:$C$501,MATCH($H$568&amp;"|3",'Tubes Bardage'!$I$2:$I$501,0))&amp;"","")</f>
        <v/>
      </c>
      <c r="D574" s="62">
        <f>IFERROR(INDEX('Tubes Bardage'!$D$2:$D$501,MATCH($H$568&amp;"|3",'Tubes Bardage'!$I$2:$I$501,0))&amp;"","")</f>
        <v/>
      </c>
      <c r="E574" s="62">
        <f>IFERROR(INDEX('Tubes Bardage'!$E$2:$E$501,MATCH($H$568&amp;"|3",'Tubes Bardage'!$I$2:$I$501,0))&amp;"","")</f>
        <v/>
      </c>
      <c r="F574" s="62">
        <f>IFERROR(INDEX('Tubes Bardage'!$F$2:$F$501,MATCH($H$568&amp;"|3",'Tubes Bardage'!$I$2:$I$501,0))&amp;"","")</f>
        <v/>
      </c>
      <c r="G574" s="62">
        <f>IFERROR(INDEX('Tubes Bardage'!$G$2:$G$501,MATCH($H$568&amp;"|3",'Tubes Bardage'!$I$2:$I$501,0))&amp;"","")</f>
        <v/>
      </c>
      <c r="H574" s="50" t="n"/>
      <c r="I574" s="93">
        <f>IF(IFERROR(INDEX('Tubes Bardage'!$H$2:$H$501,MATCH($H$568&amp;"|3",'Tubes Bardage'!$I$2:$I$501,0))&amp;"","")="C","☒","☐")&amp;" C"&amp;"      "&amp;IF(IFERROR(INDEX('Tubes Bardage'!$H$2:$H$501,MATCH($H$568&amp;"|3",'Tubes Bardage'!$I$2:$I$501,0))&amp;"","")="NC","☒","☐")&amp;" NC"</f>
        <v/>
      </c>
      <c r="J574" s="50" t="n"/>
    </row>
    <row r="575" ht="16.5" customHeight="1">
      <c r="A575" s="62">
        <f>IF(IFERROR(INDEX('Tubes Bardage'!$B$2:$B$501,MATCH($H$568&amp;"|4",'Tubes Bardage'!$I$2:$I$501,0))&amp;"","")="","",TEXT(4,"00"))</f>
        <v/>
      </c>
      <c r="B575" s="62">
        <f>IFERROR(INDEX('Tubes Bardage'!$B$2:$B$501,MATCH($H$568&amp;"|4",'Tubes Bardage'!$I$2:$I$501,0))&amp;"","")</f>
        <v/>
      </c>
      <c r="C575" s="62">
        <f>IFERROR(INDEX('Tubes Bardage'!$C$2:$C$501,MATCH($H$568&amp;"|4",'Tubes Bardage'!$I$2:$I$501,0))&amp;"","")</f>
        <v/>
      </c>
      <c r="D575" s="62">
        <f>IFERROR(INDEX('Tubes Bardage'!$D$2:$D$501,MATCH($H$568&amp;"|4",'Tubes Bardage'!$I$2:$I$501,0))&amp;"","")</f>
        <v/>
      </c>
      <c r="E575" s="62">
        <f>IFERROR(INDEX('Tubes Bardage'!$E$2:$E$501,MATCH($H$568&amp;"|4",'Tubes Bardage'!$I$2:$I$501,0))&amp;"","")</f>
        <v/>
      </c>
      <c r="F575" s="62">
        <f>IFERROR(INDEX('Tubes Bardage'!$F$2:$F$501,MATCH($H$568&amp;"|4",'Tubes Bardage'!$I$2:$I$501,0))&amp;"","")</f>
        <v/>
      </c>
      <c r="G575" s="62">
        <f>IFERROR(INDEX('Tubes Bardage'!$G$2:$G$501,MATCH($H$568&amp;"|4",'Tubes Bardage'!$I$2:$I$501,0))&amp;"","")</f>
        <v/>
      </c>
      <c r="H575" s="50" t="n"/>
      <c r="I575" s="93">
        <f>IF(IFERROR(INDEX('Tubes Bardage'!$H$2:$H$501,MATCH($H$568&amp;"|4",'Tubes Bardage'!$I$2:$I$501,0))&amp;"","")="C","☒","☐")&amp;" C"&amp;"      "&amp;IF(IFERROR(INDEX('Tubes Bardage'!$H$2:$H$501,MATCH($H$568&amp;"|4",'Tubes Bardage'!$I$2:$I$501,0))&amp;"","")="NC","☒","☐")&amp;" NC"</f>
        <v/>
      </c>
      <c r="J575" s="50" t="n"/>
    </row>
    <row r="576" ht="16.5" customHeight="1">
      <c r="A576" s="62">
        <f>IF(IFERROR(INDEX('Tubes Bardage'!$B$2:$B$501,MATCH($H$568&amp;"|5",'Tubes Bardage'!$I$2:$I$501,0))&amp;"","")="","",TEXT(5,"00"))</f>
        <v/>
      </c>
      <c r="B576" s="62">
        <f>IFERROR(INDEX('Tubes Bardage'!$B$2:$B$501,MATCH($H$568&amp;"|5",'Tubes Bardage'!$I$2:$I$501,0))&amp;"","")</f>
        <v/>
      </c>
      <c r="C576" s="62">
        <f>IFERROR(INDEX('Tubes Bardage'!$C$2:$C$501,MATCH($H$568&amp;"|5",'Tubes Bardage'!$I$2:$I$501,0))&amp;"","")</f>
        <v/>
      </c>
      <c r="D576" s="62">
        <f>IFERROR(INDEX('Tubes Bardage'!$D$2:$D$501,MATCH($H$568&amp;"|5",'Tubes Bardage'!$I$2:$I$501,0))&amp;"","")</f>
        <v/>
      </c>
      <c r="E576" s="62">
        <f>IFERROR(INDEX('Tubes Bardage'!$E$2:$E$501,MATCH($H$568&amp;"|5",'Tubes Bardage'!$I$2:$I$501,0))&amp;"","")</f>
        <v/>
      </c>
      <c r="F576" s="62">
        <f>IFERROR(INDEX('Tubes Bardage'!$F$2:$F$501,MATCH($H$568&amp;"|5",'Tubes Bardage'!$I$2:$I$501,0))&amp;"","")</f>
        <v/>
      </c>
      <c r="G576" s="62">
        <f>IFERROR(INDEX('Tubes Bardage'!$G$2:$G$501,MATCH($H$568&amp;"|5",'Tubes Bardage'!$I$2:$I$501,0))&amp;"","")</f>
        <v/>
      </c>
      <c r="H576" s="50" t="n"/>
      <c r="I576" s="93">
        <f>IF(IFERROR(INDEX('Tubes Bardage'!$H$2:$H$501,MATCH($H$568&amp;"|5",'Tubes Bardage'!$I$2:$I$501,0))&amp;"","")="C","☒","☐")&amp;" C"&amp;"      "&amp;IF(IFERROR(INDEX('Tubes Bardage'!$H$2:$H$501,MATCH($H$568&amp;"|5",'Tubes Bardage'!$I$2:$I$501,0))&amp;"","")="NC","☒","☐")&amp;" NC"</f>
        <v/>
      </c>
      <c r="J576" s="50" t="n"/>
    </row>
    <row r="577" ht="16.5" customHeight="1">
      <c r="A577" s="62">
        <f>IF(IFERROR(INDEX('Tubes Bardage'!$B$2:$B$501,MATCH($H$568&amp;"|6",'Tubes Bardage'!$I$2:$I$501,0))&amp;"","")="","",TEXT(6,"00"))</f>
        <v/>
      </c>
      <c r="B577" s="62">
        <f>IFERROR(INDEX('Tubes Bardage'!$B$2:$B$501,MATCH($H$568&amp;"|6",'Tubes Bardage'!$I$2:$I$501,0))&amp;"","")</f>
        <v/>
      </c>
      <c r="C577" s="62">
        <f>IFERROR(INDEX('Tubes Bardage'!$C$2:$C$501,MATCH($H$568&amp;"|6",'Tubes Bardage'!$I$2:$I$501,0))&amp;"","")</f>
        <v/>
      </c>
      <c r="D577" s="62">
        <f>IFERROR(INDEX('Tubes Bardage'!$D$2:$D$501,MATCH($H$568&amp;"|6",'Tubes Bardage'!$I$2:$I$501,0))&amp;"","")</f>
        <v/>
      </c>
      <c r="E577" s="62">
        <f>IFERROR(INDEX('Tubes Bardage'!$E$2:$E$501,MATCH($H$568&amp;"|6",'Tubes Bardage'!$I$2:$I$501,0))&amp;"","")</f>
        <v/>
      </c>
      <c r="F577" s="62">
        <f>IFERROR(INDEX('Tubes Bardage'!$F$2:$F$501,MATCH($H$568&amp;"|6",'Tubes Bardage'!$I$2:$I$501,0))&amp;"","")</f>
        <v/>
      </c>
      <c r="G577" s="62">
        <f>IFERROR(INDEX('Tubes Bardage'!$G$2:$G$501,MATCH($H$568&amp;"|6",'Tubes Bardage'!$I$2:$I$501,0))&amp;"","")</f>
        <v/>
      </c>
      <c r="H577" s="50" t="n"/>
      <c r="I577" s="93">
        <f>IF(IFERROR(INDEX('Tubes Bardage'!$H$2:$H$501,MATCH($H$568&amp;"|6",'Tubes Bardage'!$I$2:$I$501,0))&amp;"","")="C","☒","☐")&amp;" C"&amp;"      "&amp;IF(IFERROR(INDEX('Tubes Bardage'!$H$2:$H$501,MATCH($H$568&amp;"|6",'Tubes Bardage'!$I$2:$I$501,0))&amp;"","")="NC","☒","☐")&amp;" NC"</f>
        <v/>
      </c>
      <c r="J577" s="50" t="n"/>
    </row>
    <row r="578" ht="16.5" customHeight="1">
      <c r="A578" s="62">
        <f>IF(IFERROR(INDEX('Tubes Bardage'!$B$2:$B$501,MATCH($H$568&amp;"|7",'Tubes Bardage'!$I$2:$I$501,0))&amp;"","")="","",TEXT(7,"00"))</f>
        <v/>
      </c>
      <c r="B578" s="62">
        <f>IFERROR(INDEX('Tubes Bardage'!$B$2:$B$501,MATCH($H$568&amp;"|7",'Tubes Bardage'!$I$2:$I$501,0))&amp;"","")</f>
        <v/>
      </c>
      <c r="C578" s="62">
        <f>IFERROR(INDEX('Tubes Bardage'!$C$2:$C$501,MATCH($H$568&amp;"|7",'Tubes Bardage'!$I$2:$I$501,0))&amp;"","")</f>
        <v/>
      </c>
      <c r="D578" s="62">
        <f>IFERROR(INDEX('Tubes Bardage'!$D$2:$D$501,MATCH($H$568&amp;"|7",'Tubes Bardage'!$I$2:$I$501,0))&amp;"","")</f>
        <v/>
      </c>
      <c r="E578" s="62">
        <f>IFERROR(INDEX('Tubes Bardage'!$E$2:$E$501,MATCH($H$568&amp;"|7",'Tubes Bardage'!$I$2:$I$501,0))&amp;"","")</f>
        <v/>
      </c>
      <c r="F578" s="62">
        <f>IFERROR(INDEX('Tubes Bardage'!$F$2:$F$501,MATCH($H$568&amp;"|7",'Tubes Bardage'!$I$2:$I$501,0))&amp;"","")</f>
        <v/>
      </c>
      <c r="G578" s="62">
        <f>IFERROR(INDEX('Tubes Bardage'!$G$2:$G$501,MATCH($H$568&amp;"|7",'Tubes Bardage'!$I$2:$I$501,0))&amp;"","")</f>
        <v/>
      </c>
      <c r="H578" s="50" t="n"/>
      <c r="I578" s="93">
        <f>IF(IFERROR(INDEX('Tubes Bardage'!$H$2:$H$501,MATCH($H$568&amp;"|7",'Tubes Bardage'!$I$2:$I$501,0))&amp;"","")="C","☒","☐")&amp;" C"&amp;"      "&amp;IF(IFERROR(INDEX('Tubes Bardage'!$H$2:$H$501,MATCH($H$568&amp;"|7",'Tubes Bardage'!$I$2:$I$501,0))&amp;"","")="NC","☒","☐")&amp;" NC"</f>
        <v/>
      </c>
      <c r="J578" s="50" t="n"/>
    </row>
    <row r="579" ht="16.5" customHeight="1">
      <c r="A579" s="62">
        <f>IF(IFERROR(INDEX('Tubes Bardage'!$B$2:$B$501,MATCH($H$568&amp;"|8",'Tubes Bardage'!$I$2:$I$501,0))&amp;"","")="","",TEXT(8,"00"))</f>
        <v/>
      </c>
      <c r="B579" s="62">
        <f>IFERROR(INDEX('Tubes Bardage'!$B$2:$B$501,MATCH($H$568&amp;"|8",'Tubes Bardage'!$I$2:$I$501,0))&amp;"","")</f>
        <v/>
      </c>
      <c r="C579" s="62">
        <f>IFERROR(INDEX('Tubes Bardage'!$C$2:$C$501,MATCH($H$568&amp;"|8",'Tubes Bardage'!$I$2:$I$501,0))&amp;"","")</f>
        <v/>
      </c>
      <c r="D579" s="62">
        <f>IFERROR(INDEX('Tubes Bardage'!$D$2:$D$501,MATCH($H$568&amp;"|8",'Tubes Bardage'!$I$2:$I$501,0))&amp;"","")</f>
        <v/>
      </c>
      <c r="E579" s="62">
        <f>IFERROR(INDEX('Tubes Bardage'!$E$2:$E$501,MATCH($H$568&amp;"|8",'Tubes Bardage'!$I$2:$I$501,0))&amp;"","")</f>
        <v/>
      </c>
      <c r="F579" s="62">
        <f>IFERROR(INDEX('Tubes Bardage'!$F$2:$F$501,MATCH($H$568&amp;"|8",'Tubes Bardage'!$I$2:$I$501,0))&amp;"","")</f>
        <v/>
      </c>
      <c r="G579" s="62">
        <f>IFERROR(INDEX('Tubes Bardage'!$G$2:$G$501,MATCH($H$568&amp;"|8",'Tubes Bardage'!$I$2:$I$501,0))&amp;"","")</f>
        <v/>
      </c>
      <c r="H579" s="50" t="n"/>
      <c r="I579" s="93">
        <f>IF(IFERROR(INDEX('Tubes Bardage'!$H$2:$H$501,MATCH($H$568&amp;"|8",'Tubes Bardage'!$I$2:$I$501,0))&amp;"","")="C","☒","☐")&amp;" C"&amp;"      "&amp;IF(IFERROR(INDEX('Tubes Bardage'!$H$2:$H$501,MATCH($H$568&amp;"|8",'Tubes Bardage'!$I$2:$I$501,0))&amp;"","")="NC","☒","☐")&amp;" NC"</f>
        <v/>
      </c>
      <c r="J579" s="50" t="n"/>
    </row>
    <row r="580" ht="16.5" customHeight="1">
      <c r="A580" s="62">
        <f>IF(IFERROR(INDEX('Tubes Bardage'!$B$2:$B$501,MATCH($H$568&amp;"|9",'Tubes Bardage'!$I$2:$I$501,0))&amp;"","")="","",TEXT(9,"00"))</f>
        <v/>
      </c>
      <c r="B580" s="62">
        <f>IFERROR(INDEX('Tubes Bardage'!$B$2:$B$501,MATCH($H$568&amp;"|9",'Tubes Bardage'!$I$2:$I$501,0))&amp;"","")</f>
        <v/>
      </c>
      <c r="C580" s="62">
        <f>IFERROR(INDEX('Tubes Bardage'!$C$2:$C$501,MATCH($H$568&amp;"|9",'Tubes Bardage'!$I$2:$I$501,0))&amp;"","")</f>
        <v/>
      </c>
      <c r="D580" s="62">
        <f>IFERROR(INDEX('Tubes Bardage'!$D$2:$D$501,MATCH($H$568&amp;"|9",'Tubes Bardage'!$I$2:$I$501,0))&amp;"","")</f>
        <v/>
      </c>
      <c r="E580" s="62">
        <f>IFERROR(INDEX('Tubes Bardage'!$E$2:$E$501,MATCH($H$568&amp;"|9",'Tubes Bardage'!$I$2:$I$501,0))&amp;"","")</f>
        <v/>
      </c>
      <c r="F580" s="62">
        <f>IFERROR(INDEX('Tubes Bardage'!$F$2:$F$501,MATCH($H$568&amp;"|9",'Tubes Bardage'!$I$2:$I$501,0))&amp;"","")</f>
        <v/>
      </c>
      <c r="G580" s="62">
        <f>IFERROR(INDEX('Tubes Bardage'!$G$2:$G$501,MATCH($H$568&amp;"|9",'Tubes Bardage'!$I$2:$I$501,0))&amp;"","")</f>
        <v/>
      </c>
      <c r="H580" s="50" t="n"/>
      <c r="I580" s="93">
        <f>IF(IFERROR(INDEX('Tubes Bardage'!$H$2:$H$501,MATCH($H$568&amp;"|9",'Tubes Bardage'!$I$2:$I$501,0))&amp;"","")="C","☒","☐")&amp;" C"&amp;"      "&amp;IF(IFERROR(INDEX('Tubes Bardage'!$H$2:$H$501,MATCH($H$568&amp;"|9",'Tubes Bardage'!$I$2:$I$501,0))&amp;"","")="NC","☒","☐")&amp;" NC"</f>
        <v/>
      </c>
      <c r="J580" s="50" t="n"/>
    </row>
    <row r="581" ht="16.5" customHeight="1">
      <c r="A581" s="62">
        <f>IF(IFERROR(INDEX('Tubes Bardage'!$B$2:$B$501,MATCH($H$568&amp;"|10",'Tubes Bardage'!$I$2:$I$501,0))&amp;"","")="","",TEXT(10,"00"))</f>
        <v/>
      </c>
      <c r="B581" s="62">
        <f>IFERROR(INDEX('Tubes Bardage'!$B$2:$B$501,MATCH($H$568&amp;"|10",'Tubes Bardage'!$I$2:$I$501,0))&amp;"","")</f>
        <v/>
      </c>
      <c r="C581" s="62">
        <f>IFERROR(INDEX('Tubes Bardage'!$C$2:$C$501,MATCH($H$568&amp;"|10",'Tubes Bardage'!$I$2:$I$501,0))&amp;"","")</f>
        <v/>
      </c>
      <c r="D581" s="62">
        <f>IFERROR(INDEX('Tubes Bardage'!$D$2:$D$501,MATCH($H$568&amp;"|10",'Tubes Bardage'!$I$2:$I$501,0))&amp;"","")</f>
        <v/>
      </c>
      <c r="E581" s="62">
        <f>IFERROR(INDEX('Tubes Bardage'!$E$2:$E$501,MATCH($H$568&amp;"|10",'Tubes Bardage'!$I$2:$I$501,0))&amp;"","")</f>
        <v/>
      </c>
      <c r="F581" s="62">
        <f>IFERROR(INDEX('Tubes Bardage'!$F$2:$F$501,MATCH($H$568&amp;"|10",'Tubes Bardage'!$I$2:$I$501,0))&amp;"","")</f>
        <v/>
      </c>
      <c r="G581" s="62">
        <f>IFERROR(INDEX('Tubes Bardage'!$G$2:$G$501,MATCH($H$568&amp;"|10",'Tubes Bardage'!$I$2:$I$501,0))&amp;"","")</f>
        <v/>
      </c>
      <c r="H581" s="50" t="n"/>
      <c r="I581" s="93">
        <f>IF(IFERROR(INDEX('Tubes Bardage'!$H$2:$H$501,MATCH($H$568&amp;"|10",'Tubes Bardage'!$I$2:$I$501,0))&amp;"","")="C","☒","☐")&amp;" C"&amp;"      "&amp;IF(IFERROR(INDEX('Tubes Bardage'!$H$2:$H$501,MATCH($H$568&amp;"|10",'Tubes Bardage'!$I$2:$I$501,0))&amp;"","")="NC","☒","☐")&amp;" NC"</f>
        <v/>
      </c>
      <c r="J581" s="50" t="n"/>
    </row>
    <row r="582" ht="16.5" customHeight="1">
      <c r="A582" s="62">
        <f>IF(IFERROR(INDEX('Tubes Bardage'!$B$2:$B$501,MATCH($H$568&amp;"|11",'Tubes Bardage'!$I$2:$I$501,0))&amp;"","")="","",TEXT(11,"00"))</f>
        <v/>
      </c>
      <c r="B582" s="62">
        <f>IFERROR(INDEX('Tubes Bardage'!$B$2:$B$501,MATCH($H$568&amp;"|11",'Tubes Bardage'!$I$2:$I$501,0))&amp;"","")</f>
        <v/>
      </c>
      <c r="C582" s="62">
        <f>IFERROR(INDEX('Tubes Bardage'!$C$2:$C$501,MATCH($H$568&amp;"|11",'Tubes Bardage'!$I$2:$I$501,0))&amp;"","")</f>
        <v/>
      </c>
      <c r="D582" s="62">
        <f>IFERROR(INDEX('Tubes Bardage'!$D$2:$D$501,MATCH($H$568&amp;"|11",'Tubes Bardage'!$I$2:$I$501,0))&amp;"","")</f>
        <v/>
      </c>
      <c r="E582" s="62">
        <f>IFERROR(INDEX('Tubes Bardage'!$E$2:$E$501,MATCH($H$568&amp;"|11",'Tubes Bardage'!$I$2:$I$501,0))&amp;"","")</f>
        <v/>
      </c>
      <c r="F582" s="62">
        <f>IFERROR(INDEX('Tubes Bardage'!$F$2:$F$501,MATCH($H$568&amp;"|11",'Tubes Bardage'!$I$2:$I$501,0))&amp;"","")</f>
        <v/>
      </c>
      <c r="G582" s="62">
        <f>IFERROR(INDEX('Tubes Bardage'!$G$2:$G$501,MATCH($H$568&amp;"|11",'Tubes Bardage'!$I$2:$I$501,0))&amp;"","")</f>
        <v/>
      </c>
      <c r="H582" s="50" t="n"/>
      <c r="I582" s="93">
        <f>IF(IFERROR(INDEX('Tubes Bardage'!$H$2:$H$501,MATCH($H$568&amp;"|11",'Tubes Bardage'!$I$2:$I$501,0))&amp;"","")="C","☒","☐")&amp;" C"&amp;"      "&amp;IF(IFERROR(INDEX('Tubes Bardage'!$H$2:$H$501,MATCH($H$568&amp;"|11",'Tubes Bardage'!$I$2:$I$501,0))&amp;"","")="NC","☒","☐")&amp;" NC"</f>
        <v/>
      </c>
      <c r="J582" s="50" t="n"/>
    </row>
    <row r="583" ht="16.5" customHeight="1">
      <c r="A583" s="62">
        <f>IF(IFERROR(INDEX('Tubes Bardage'!$B$2:$B$501,MATCH($H$568&amp;"|12",'Tubes Bardage'!$I$2:$I$501,0))&amp;"","")="","",TEXT(12,"00"))</f>
        <v/>
      </c>
      <c r="B583" s="62">
        <f>IFERROR(INDEX('Tubes Bardage'!$B$2:$B$501,MATCH($H$568&amp;"|12",'Tubes Bardage'!$I$2:$I$501,0))&amp;"","")</f>
        <v/>
      </c>
      <c r="C583" s="62">
        <f>IFERROR(INDEX('Tubes Bardage'!$C$2:$C$501,MATCH($H$568&amp;"|12",'Tubes Bardage'!$I$2:$I$501,0))&amp;"","")</f>
        <v/>
      </c>
      <c r="D583" s="62">
        <f>IFERROR(INDEX('Tubes Bardage'!$D$2:$D$501,MATCH($H$568&amp;"|12",'Tubes Bardage'!$I$2:$I$501,0))&amp;"","")</f>
        <v/>
      </c>
      <c r="E583" s="62">
        <f>IFERROR(INDEX('Tubes Bardage'!$E$2:$E$501,MATCH($H$568&amp;"|12",'Tubes Bardage'!$I$2:$I$501,0))&amp;"","")</f>
        <v/>
      </c>
      <c r="F583" s="62">
        <f>IFERROR(INDEX('Tubes Bardage'!$F$2:$F$501,MATCH($H$568&amp;"|12",'Tubes Bardage'!$I$2:$I$501,0))&amp;"","")</f>
        <v/>
      </c>
      <c r="G583" s="62">
        <f>IFERROR(INDEX('Tubes Bardage'!$G$2:$G$501,MATCH($H$568&amp;"|12",'Tubes Bardage'!$I$2:$I$501,0))&amp;"","")</f>
        <v/>
      </c>
      <c r="H583" s="50" t="n"/>
      <c r="I583" s="93">
        <f>IF(IFERROR(INDEX('Tubes Bardage'!$H$2:$H$501,MATCH($H$568&amp;"|12",'Tubes Bardage'!$I$2:$I$501,0))&amp;"","")="C","☒","☐")&amp;" C"&amp;"      "&amp;IF(IFERROR(INDEX('Tubes Bardage'!$H$2:$H$501,MATCH($H$568&amp;"|12",'Tubes Bardage'!$I$2:$I$501,0))&amp;"","")="NC","☒","☐")&amp;" NC"</f>
        <v/>
      </c>
      <c r="J583" s="50" t="n"/>
    </row>
    <row r="584" ht="16.5" customHeight="1">
      <c r="A584" s="62">
        <f>IF(IFERROR(INDEX('Tubes Bardage'!$B$2:$B$501,MATCH($H$568&amp;"|13",'Tubes Bardage'!$I$2:$I$501,0))&amp;"","")="","",TEXT(13,"00"))</f>
        <v/>
      </c>
      <c r="B584" s="62">
        <f>IFERROR(INDEX('Tubes Bardage'!$B$2:$B$501,MATCH($H$568&amp;"|13",'Tubes Bardage'!$I$2:$I$501,0))&amp;"","")</f>
        <v/>
      </c>
      <c r="C584" s="62">
        <f>IFERROR(INDEX('Tubes Bardage'!$C$2:$C$501,MATCH($H$568&amp;"|13",'Tubes Bardage'!$I$2:$I$501,0))&amp;"","")</f>
        <v/>
      </c>
      <c r="D584" s="62">
        <f>IFERROR(INDEX('Tubes Bardage'!$D$2:$D$501,MATCH($H$568&amp;"|13",'Tubes Bardage'!$I$2:$I$501,0))&amp;"","")</f>
        <v/>
      </c>
      <c r="E584" s="62">
        <f>IFERROR(INDEX('Tubes Bardage'!$E$2:$E$501,MATCH($H$568&amp;"|13",'Tubes Bardage'!$I$2:$I$501,0))&amp;"","")</f>
        <v/>
      </c>
      <c r="F584" s="62">
        <f>IFERROR(INDEX('Tubes Bardage'!$F$2:$F$501,MATCH($H$568&amp;"|13",'Tubes Bardage'!$I$2:$I$501,0))&amp;"","")</f>
        <v/>
      </c>
      <c r="G584" s="62">
        <f>IFERROR(INDEX('Tubes Bardage'!$G$2:$G$501,MATCH($H$568&amp;"|13",'Tubes Bardage'!$I$2:$I$501,0))&amp;"","")</f>
        <v/>
      </c>
      <c r="H584" s="50" t="n"/>
      <c r="I584" s="93">
        <f>IF(IFERROR(INDEX('Tubes Bardage'!$H$2:$H$501,MATCH($H$568&amp;"|13",'Tubes Bardage'!$I$2:$I$501,0))&amp;"","")="C","☒","☐")&amp;" C"&amp;"      "&amp;IF(IFERROR(INDEX('Tubes Bardage'!$H$2:$H$501,MATCH($H$568&amp;"|13",'Tubes Bardage'!$I$2:$I$501,0))&amp;"","")="NC","☒","☐")&amp;" NC"</f>
        <v/>
      </c>
      <c r="J584" s="50" t="n"/>
    </row>
    <row r="585" ht="16.5" customHeight="1">
      <c r="A585" s="62">
        <f>IF(IFERROR(INDEX('Tubes Bardage'!$B$2:$B$501,MATCH($H$568&amp;"|14",'Tubes Bardage'!$I$2:$I$501,0))&amp;"","")="","",TEXT(14,"00"))</f>
        <v/>
      </c>
      <c r="B585" s="62">
        <f>IFERROR(INDEX('Tubes Bardage'!$B$2:$B$501,MATCH($H$568&amp;"|14",'Tubes Bardage'!$I$2:$I$501,0))&amp;"","")</f>
        <v/>
      </c>
      <c r="C585" s="62">
        <f>IFERROR(INDEX('Tubes Bardage'!$C$2:$C$501,MATCH($H$568&amp;"|14",'Tubes Bardage'!$I$2:$I$501,0))&amp;"","")</f>
        <v/>
      </c>
      <c r="D585" s="62">
        <f>IFERROR(INDEX('Tubes Bardage'!$D$2:$D$501,MATCH($H$568&amp;"|14",'Tubes Bardage'!$I$2:$I$501,0))&amp;"","")</f>
        <v/>
      </c>
      <c r="E585" s="62">
        <f>IFERROR(INDEX('Tubes Bardage'!$E$2:$E$501,MATCH($H$568&amp;"|14",'Tubes Bardage'!$I$2:$I$501,0))&amp;"","")</f>
        <v/>
      </c>
      <c r="F585" s="62">
        <f>IFERROR(INDEX('Tubes Bardage'!$F$2:$F$501,MATCH($H$568&amp;"|14",'Tubes Bardage'!$I$2:$I$501,0))&amp;"","")</f>
        <v/>
      </c>
      <c r="G585" s="62">
        <f>IFERROR(INDEX('Tubes Bardage'!$G$2:$G$501,MATCH($H$568&amp;"|14",'Tubes Bardage'!$I$2:$I$501,0))&amp;"","")</f>
        <v/>
      </c>
      <c r="H585" s="50" t="n"/>
      <c r="I585" s="93">
        <f>IF(IFERROR(INDEX('Tubes Bardage'!$H$2:$H$501,MATCH($H$568&amp;"|14",'Tubes Bardage'!$I$2:$I$501,0))&amp;"","")="C","☒","☐")&amp;" C"&amp;"      "&amp;IF(IFERROR(INDEX('Tubes Bardage'!$H$2:$H$501,MATCH($H$568&amp;"|14",'Tubes Bardage'!$I$2:$I$501,0))&amp;"","")="NC","☒","☐")&amp;" NC"</f>
        <v/>
      </c>
      <c r="J585" s="50" t="n"/>
    </row>
    <row r="586" ht="16.5" customHeight="1">
      <c r="A586" s="62">
        <f>IF(IFERROR(INDEX('Tubes Bardage'!$B$2:$B$501,MATCH($H$568&amp;"|15",'Tubes Bardage'!$I$2:$I$501,0))&amp;"","")="","",TEXT(15,"00"))</f>
        <v/>
      </c>
      <c r="B586" s="62">
        <f>IFERROR(INDEX('Tubes Bardage'!$B$2:$B$501,MATCH($H$568&amp;"|15",'Tubes Bardage'!$I$2:$I$501,0))&amp;"","")</f>
        <v/>
      </c>
      <c r="C586" s="62">
        <f>IFERROR(INDEX('Tubes Bardage'!$C$2:$C$501,MATCH($H$568&amp;"|15",'Tubes Bardage'!$I$2:$I$501,0))&amp;"","")</f>
        <v/>
      </c>
      <c r="D586" s="62">
        <f>IFERROR(INDEX('Tubes Bardage'!$D$2:$D$501,MATCH($H$568&amp;"|15",'Tubes Bardage'!$I$2:$I$501,0))&amp;"","")</f>
        <v/>
      </c>
      <c r="E586" s="62">
        <f>IFERROR(INDEX('Tubes Bardage'!$E$2:$E$501,MATCH($H$568&amp;"|15",'Tubes Bardage'!$I$2:$I$501,0))&amp;"","")</f>
        <v/>
      </c>
      <c r="F586" s="62">
        <f>IFERROR(INDEX('Tubes Bardage'!$F$2:$F$501,MATCH($H$568&amp;"|15",'Tubes Bardage'!$I$2:$I$501,0))&amp;"","")</f>
        <v/>
      </c>
      <c r="G586" s="62">
        <f>IFERROR(INDEX('Tubes Bardage'!$G$2:$G$501,MATCH($H$568&amp;"|15",'Tubes Bardage'!$I$2:$I$501,0))&amp;"","")</f>
        <v/>
      </c>
      <c r="H586" s="50" t="n"/>
      <c r="I586" s="93">
        <f>IF(IFERROR(INDEX('Tubes Bardage'!$H$2:$H$501,MATCH($H$568&amp;"|15",'Tubes Bardage'!$I$2:$I$501,0))&amp;"","")="C","☒","☐")&amp;" C"&amp;"      "&amp;IF(IFERROR(INDEX('Tubes Bardage'!$H$2:$H$501,MATCH($H$568&amp;"|15",'Tubes Bardage'!$I$2:$I$501,0))&amp;"","")="NC","☒","☐")&amp;" NC"</f>
        <v/>
      </c>
      <c r="J586" s="50" t="n"/>
    </row>
    <row r="587" ht="16.5" customHeight="1">
      <c r="A587" s="62">
        <f>IF(IFERROR(INDEX('Tubes Bardage'!$B$2:$B$501,MATCH($H$568&amp;"|16",'Tubes Bardage'!$I$2:$I$501,0))&amp;"","")="","",TEXT(16,"00"))</f>
        <v/>
      </c>
      <c r="B587" s="62">
        <f>IFERROR(INDEX('Tubes Bardage'!$B$2:$B$501,MATCH($H$568&amp;"|16",'Tubes Bardage'!$I$2:$I$501,0))&amp;"","")</f>
        <v/>
      </c>
      <c r="C587" s="62">
        <f>IFERROR(INDEX('Tubes Bardage'!$C$2:$C$501,MATCH($H$568&amp;"|16",'Tubes Bardage'!$I$2:$I$501,0))&amp;"","")</f>
        <v/>
      </c>
      <c r="D587" s="62">
        <f>IFERROR(INDEX('Tubes Bardage'!$D$2:$D$501,MATCH($H$568&amp;"|16",'Tubes Bardage'!$I$2:$I$501,0))&amp;"","")</f>
        <v/>
      </c>
      <c r="E587" s="62">
        <f>IFERROR(INDEX('Tubes Bardage'!$E$2:$E$501,MATCH($H$568&amp;"|16",'Tubes Bardage'!$I$2:$I$501,0))&amp;"","")</f>
        <v/>
      </c>
      <c r="F587" s="62">
        <f>IFERROR(INDEX('Tubes Bardage'!$F$2:$F$501,MATCH($H$568&amp;"|16",'Tubes Bardage'!$I$2:$I$501,0))&amp;"","")</f>
        <v/>
      </c>
      <c r="G587" s="62">
        <f>IFERROR(INDEX('Tubes Bardage'!$G$2:$G$501,MATCH($H$568&amp;"|16",'Tubes Bardage'!$I$2:$I$501,0))&amp;"","")</f>
        <v/>
      </c>
      <c r="H587" s="50" t="n"/>
      <c r="I587" s="93">
        <f>IF(IFERROR(INDEX('Tubes Bardage'!$H$2:$H$501,MATCH($H$568&amp;"|16",'Tubes Bardage'!$I$2:$I$501,0))&amp;"","")="C","☒","☐")&amp;" C"&amp;"      "&amp;IF(IFERROR(INDEX('Tubes Bardage'!$H$2:$H$501,MATCH($H$568&amp;"|16",'Tubes Bardage'!$I$2:$I$501,0))&amp;"","")="NC","☒","☐")&amp;" NC"</f>
        <v/>
      </c>
      <c r="J587" s="50" t="n"/>
    </row>
    <row r="588" ht="16.5" customHeight="1">
      <c r="A588" s="62">
        <f>IF(IFERROR(INDEX('Tubes Bardage'!$B$2:$B$501,MATCH($H$568&amp;"|17",'Tubes Bardage'!$I$2:$I$501,0))&amp;"","")="","",TEXT(17,"00"))</f>
        <v/>
      </c>
      <c r="B588" s="62">
        <f>IFERROR(INDEX('Tubes Bardage'!$B$2:$B$501,MATCH($H$568&amp;"|17",'Tubes Bardage'!$I$2:$I$501,0))&amp;"","")</f>
        <v/>
      </c>
      <c r="C588" s="62">
        <f>IFERROR(INDEX('Tubes Bardage'!$C$2:$C$501,MATCH($H$568&amp;"|17",'Tubes Bardage'!$I$2:$I$501,0))&amp;"","")</f>
        <v/>
      </c>
      <c r="D588" s="62">
        <f>IFERROR(INDEX('Tubes Bardage'!$D$2:$D$501,MATCH($H$568&amp;"|17",'Tubes Bardage'!$I$2:$I$501,0))&amp;"","")</f>
        <v/>
      </c>
      <c r="E588" s="62">
        <f>IFERROR(INDEX('Tubes Bardage'!$E$2:$E$501,MATCH($H$568&amp;"|17",'Tubes Bardage'!$I$2:$I$501,0))&amp;"","")</f>
        <v/>
      </c>
      <c r="F588" s="62">
        <f>IFERROR(INDEX('Tubes Bardage'!$F$2:$F$501,MATCH($H$568&amp;"|17",'Tubes Bardage'!$I$2:$I$501,0))&amp;"","")</f>
        <v/>
      </c>
      <c r="G588" s="62">
        <f>IFERROR(INDEX('Tubes Bardage'!$G$2:$G$501,MATCH($H$568&amp;"|17",'Tubes Bardage'!$I$2:$I$501,0))&amp;"","")</f>
        <v/>
      </c>
      <c r="H588" s="50" t="n"/>
      <c r="I588" s="93">
        <f>IF(IFERROR(INDEX('Tubes Bardage'!$H$2:$H$501,MATCH($H$568&amp;"|17",'Tubes Bardage'!$I$2:$I$501,0))&amp;"","")="C","☒","☐")&amp;" C"&amp;"      "&amp;IF(IFERROR(INDEX('Tubes Bardage'!$H$2:$H$501,MATCH($H$568&amp;"|17",'Tubes Bardage'!$I$2:$I$501,0))&amp;"","")="NC","☒","☐")&amp;" NC"</f>
        <v/>
      </c>
      <c r="J588" s="50" t="n"/>
    </row>
    <row r="589" ht="222.4" customHeight="1">
      <c r="A589" s="65">
        <f>"Remarques : "&amp;IFERROR(INDEX(Registre!$O$2:$O$1999,IF($L$562=0,-1,$L$562))&amp;"","")</f>
        <v/>
      </c>
      <c r="B589" s="52" t="n"/>
      <c r="C589" s="52" t="n"/>
      <c r="D589" s="52" t="n"/>
      <c r="E589" s="52" t="n"/>
      <c r="F589" s="52" t="n"/>
      <c r="G589" s="52" t="n"/>
      <c r="H589" s="52" t="n"/>
      <c r="I589" s="52" t="n"/>
      <c r="J589" s="50" t="n"/>
    </row>
    <row r="590" ht="30" customHeight="1">
      <c r="A590" s="64" t="inlineStr">
        <is>
          <t>Conclusion de l’inspection</t>
        </is>
      </c>
      <c r="B590" s="50" t="n"/>
      <c r="C590" s="59">
        <f>IF(IFERROR(INDEX(Registre!$N$2:$N$1999,IF($L$562=0,-1,$L$562))&amp;"","")="Non applicable","☒","☐")&amp;"  Non applicable"</f>
        <v/>
      </c>
      <c r="D590" s="52" t="n"/>
      <c r="E590" s="52" t="n"/>
      <c r="F590" s="50" t="n"/>
      <c r="G590" s="59">
        <f>IF(IFERROR(INDEX(Registre!$N$2:$N$1999,IF($L$562=0,-1,$L$562))&amp;"","")="Accepté","☒","☐")&amp;"  Accepté"</f>
        <v/>
      </c>
      <c r="H590" s="50" t="n"/>
      <c r="I590" s="59">
        <f>IF(IFERROR(INDEX(Registre!$N$2:$N$1999,IF($L$562=0,-1,$L$562))&amp;"","")="Rejeté","☒","☐")&amp;"  Rejeté"</f>
        <v/>
      </c>
      <c r="J590" s="50" t="n"/>
    </row>
    <row r="591" ht="30" customHeight="1">
      <c r="A591" s="64" t="inlineStr">
        <is>
          <t>APPROBATION</t>
        </is>
      </c>
      <c r="B591" s="56" t="n"/>
      <c r="C591" s="66" t="inlineStr">
        <is>
          <t>C3</t>
        </is>
      </c>
      <c r="D591" s="52" t="n"/>
      <c r="E591" s="52" t="n"/>
      <c r="F591" s="50" t="n"/>
      <c r="G591" s="66" t="inlineStr">
        <is>
          <t>C1</t>
        </is>
      </c>
      <c r="H591" s="56" t="n"/>
      <c r="I591" s="66" t="inlineStr">
        <is>
          <t>CA</t>
        </is>
      </c>
      <c r="J591" s="56" t="n"/>
    </row>
    <row r="592" ht="30" customHeight="1">
      <c r="A592" s="57" t="n"/>
      <c r="B592" s="58" t="n"/>
      <c r="C592" s="66" t="inlineStr">
        <is>
          <t>CST</t>
        </is>
      </c>
      <c r="D592" s="50" t="n"/>
      <c r="E592" s="66" t="inlineStr">
        <is>
          <t>QCI</t>
        </is>
      </c>
      <c r="F592" s="50" t="n"/>
      <c r="G592" s="57" t="n"/>
      <c r="H592" s="58" t="n"/>
      <c r="I592" s="57" t="n"/>
      <c r="J592" s="58" t="n"/>
    </row>
    <row r="593" ht="30" customHeight="1">
      <c r="A593" s="63" t="inlineStr">
        <is>
          <t>Nom</t>
        </is>
      </c>
      <c r="B593" s="50" t="n"/>
      <c r="C593" s="55" t="n"/>
      <c r="D593" s="50" t="n"/>
      <c r="E593" s="55" t="n"/>
      <c r="F593" s="50" t="n"/>
      <c r="G593" s="55" t="n"/>
      <c r="H593" s="50" t="n"/>
      <c r="I593" s="55" t="n"/>
      <c r="J593" s="50" t="n"/>
    </row>
    <row r="594" ht="30" customHeight="1">
      <c r="A594" s="63" t="inlineStr">
        <is>
          <t>Signature</t>
        </is>
      </c>
      <c r="B594" s="50" t="n"/>
      <c r="C594" s="55" t="n"/>
      <c r="D594" s="50" t="n"/>
      <c r="E594" s="55" t="n"/>
      <c r="F594" s="50" t="n"/>
      <c r="G594" s="55" t="n"/>
      <c r="H594" s="50" t="n"/>
      <c r="I594" s="55" t="n"/>
      <c r="J594" s="50" t="n"/>
    </row>
    <row r="595" ht="30" customHeight="1">
      <c r="A595" s="63" t="inlineStr">
        <is>
          <t>Date</t>
        </is>
      </c>
      <c r="B595" s="50" t="n"/>
      <c r="C595" s="55" t="n"/>
      <c r="D595" s="50" t="n"/>
      <c r="E595" s="55" t="n"/>
      <c r="F595" s="50" t="n"/>
      <c r="G595" s="55" t="n"/>
      <c r="H595" s="50" t="n"/>
      <c r="I595" s="55" t="n"/>
      <c r="J595" s="50" t="n"/>
    </row>
    <row r="596" ht="21.75" customHeight="1">
      <c r="A596" s="49" t="n"/>
      <c r="B596" s="56" t="n"/>
      <c r="C596" s="67">
        <f>Paramètres!$C$5</f>
        <v/>
      </c>
      <c r="D596" s="101" t="n"/>
      <c r="E596" s="101" t="n"/>
      <c r="F596" s="101" t="n"/>
      <c r="G596" s="101" t="n"/>
      <c r="H596" s="56" t="n"/>
      <c r="I596" s="55">
        <f>Paramètres!$D$5</f>
        <v/>
      </c>
      <c r="J596" s="50" t="n"/>
      <c r="L596" s="29" t="inlineStr">
        <is>
          <t>Calcul (ne pas modifier) – ligne registre :</t>
        </is>
      </c>
    </row>
    <row r="597" ht="21.75" customHeight="1">
      <c r="A597" s="60" t="n"/>
      <c r="B597" s="61" t="n"/>
      <c r="C597" s="60" t="n"/>
      <c r="H597" s="61" t="n"/>
      <c r="I597" s="55">
        <f>"Date: "&amp;Paramètres!$E$5</f>
        <v/>
      </c>
      <c r="J597" s="50" t="n"/>
      <c r="L597" s="30">
        <f>IFERROR(MATCH($H$603,Registre!$B$2:$B$1999,0),0)</f>
        <v/>
      </c>
    </row>
    <row r="598" ht="21.75" customHeight="1">
      <c r="A598" s="57" t="n"/>
      <c r="B598" s="58" t="n"/>
      <c r="C598" s="57" t="n"/>
      <c r="D598" s="102" t="n"/>
      <c r="E598" s="102" t="n"/>
      <c r="F598" s="102" t="n"/>
      <c r="G598" s="102" t="n"/>
      <c r="H598" s="58" t="n"/>
      <c r="I598" s="55" t="inlineStr">
        <is>
          <t>Page 1/1</t>
        </is>
      </c>
      <c r="J598" s="50" t="n"/>
    </row>
    <row r="599" ht="27.95" customHeight="1">
      <c r="A599" s="67" t="inlineStr">
        <is>
          <t>Procès-Verbal de transport et bardage Pipe</t>
        </is>
      </c>
      <c r="B599" s="52" t="n"/>
      <c r="C599" s="52" t="n"/>
      <c r="D599" s="52" t="n"/>
      <c r="E599" s="52" t="n"/>
      <c r="F599" s="52" t="n"/>
      <c r="G599" s="52" t="n"/>
      <c r="H599" s="52" t="n"/>
      <c r="I599" s="52" t="n"/>
      <c r="J599" s="50" t="n"/>
      <c r="L599" s="32">
        <f>IF($H$603="","",IF($L$597=0,"⚠ RFI absent du Registre",IF(INDEX(Registre!$A$2:$A$1999,IF($L$597=0,-1,$L$597))&lt;&gt;"Transport et bardage","⚠ Ce RFI est de type : "&amp;INDEX(Registre!$A$2:$A$1999,IF($L$597=0,-1,$L$597)),"")))</f>
        <v/>
      </c>
    </row>
    <row r="600" ht="27" customHeight="1">
      <c r="A600" s="90" t="inlineStr">
        <is>
          <t>Ouvrages</t>
        </is>
      </c>
      <c r="B600" s="50" t="n"/>
      <c r="C600" s="80">
        <f>IFERROR(INDEX(Registre!$E$2:$E$1999,IF($L$597=0,-1,$L$597))&amp;"","")</f>
        <v/>
      </c>
      <c r="D600" s="52" t="n"/>
      <c r="E600" s="52" t="n"/>
      <c r="F600" s="52" t="n"/>
      <c r="G600" s="52" t="n"/>
      <c r="H600" s="52" t="n"/>
      <c r="I600" s="52" t="n"/>
      <c r="J600" s="50" t="n"/>
    </row>
    <row r="601" ht="27" customHeight="1">
      <c r="A601" s="90" t="inlineStr">
        <is>
          <t>Plan nº</t>
        </is>
      </c>
      <c r="B601" s="50" t="n"/>
      <c r="C601" s="90">
        <f>IFERROR(INDEX(Registre!$F$2:$F$1999,IF($L$597=0,-1,$L$597))&amp;"","")</f>
        <v/>
      </c>
      <c r="D601" s="52" t="n"/>
      <c r="E601" s="52" t="n"/>
      <c r="F601" s="52" t="n"/>
      <c r="G601" s="52" t="n"/>
      <c r="H601" s="52" t="n"/>
      <c r="I601" s="52" t="n"/>
      <c r="J601" s="50" t="n"/>
      <c r="L601" s="31" t="inlineStr">
        <is>
          <t>◀ Choisissez le RFI dans la case « RFI nº » (liste déroulante)</t>
        </is>
      </c>
    </row>
    <row r="602" ht="27" customHeight="1">
      <c r="A602" s="90" t="inlineStr">
        <is>
          <t>Désignation</t>
        </is>
      </c>
      <c r="B602" s="50" t="n"/>
      <c r="C602" s="90">
        <f>IFERROR(INDEX(Registre!$G$2:$G$1999,IF($L$597=0,-1,$L$597))&amp;"","")</f>
        <v/>
      </c>
      <c r="D602" s="52" t="n"/>
      <c r="E602" s="52" t="n"/>
      <c r="F602" s="52" t="n"/>
      <c r="G602" s="52" t="n"/>
      <c r="H602" s="52" t="n"/>
      <c r="I602" s="52" t="n"/>
      <c r="J602" s="50" t="n"/>
    </row>
    <row r="603" ht="27" customHeight="1">
      <c r="A603" s="90" t="inlineStr">
        <is>
          <t>Rapport nº</t>
        </is>
      </c>
      <c r="B603" s="50" t="n"/>
      <c r="C603" s="90">
        <f>IFERROR(IF(INDEX(Registre!$C$2:$C$1999,IF($L$597=0,-1,$L$597))&amp;""&lt;&gt;"",INDEX(Registre!$C$2:$C$1999,IF($L$597=0,-1,$L$597))&amp;"",TEXT(COUNTIF(Registre!$A$2:INDEX(Registre!$A$2:$A$1999,IF($L$597=0,-1,$L$597)),INDEX(Registre!$A$2:$A$1999,IF($L$597=0,-1,$L$597))),"000")),"")</f>
        <v/>
      </c>
      <c r="D603" s="50" t="n"/>
      <c r="E603" s="91" t="inlineStr">
        <is>
          <t>DI/ (RFI) nº</t>
        </is>
      </c>
      <c r="F603" s="52" t="n"/>
      <c r="G603" s="50" t="n"/>
      <c r="H603" s="82">
        <f>IFERROR(INDEX('Impression groupée'!$B$4:$B$103,MATCH("Transport et bardage|18",'Impression groupée'!$E$4:$E$103,0)),"")</f>
        <v/>
      </c>
      <c r="I603" s="52" t="n"/>
      <c r="J603" s="50" t="n"/>
    </row>
    <row r="604" ht="27" customHeight="1">
      <c r="A604" s="80">
        <f>"Tronçon n° : "&amp;IFERROR(INDEX(Registre!$H$2:$H$1999,IF($L$597=0,-1,$L$597))&amp;"","")&amp;"   du "&amp;IF(IFERROR(INDEX(Registre!$I$2:$I$1999,IF($L$597=0,-1,$L$597))&amp;"","")&lt;&gt;"","Joint N° "&amp;IFERROR(INDEX(Registre!$I$2:$I$1999,IF($L$597=0,-1,$L$597))&amp;"","")&amp;"  ","")&amp;"PK "&amp;IFERROR(INDEX(Registre!$K$2:$K$1999,IF($L$597=0,-1,$L$597))&amp;"","")&amp;IF(OR(IFERROR(INDEX(Registre!$L$2:$L$1999,IF($L$597=0,-1,$L$597))&amp;"","")&lt;&gt;"",IFERROR(INDEX(Registre!$J$2:$J$1999,IF($L$597=0,-1,$L$597))&amp;"","")&lt;&gt;""),"   au "&amp;IF(IFERROR(INDEX(Registre!$J$2:$J$1999,IF($L$597=0,-1,$L$597))&amp;"","")&lt;&gt;"","Joint N° "&amp;IFERROR(INDEX(Registre!$J$2:$J$1999,IF($L$597=0,-1,$L$597))&amp;"","")&amp;"  ","")&amp;IF(IFERROR(INDEX(Registre!$L$2:$L$1999,IF($L$597=0,-1,$L$597))&amp;"","")&lt;&gt;"","PK "&amp;IFERROR(INDEX(Registre!$L$2:$L$1999,IF($L$597=0,-1,$L$597))&amp;"",""),""),"")</f>
        <v/>
      </c>
      <c r="B604" s="52" t="n"/>
      <c r="C604" s="52" t="n"/>
      <c r="D604" s="52" t="n"/>
      <c r="E604" s="52" t="n"/>
      <c r="F604" s="52" t="n"/>
      <c r="G604" s="52" t="n"/>
      <c r="H604" s="50" t="n"/>
      <c r="I604" s="90">
        <f>IF(IFERROR(INDEX(Registre!$M$2:$M$1999,IF($L$597=0,-1,$L$597))&amp;"","")="","Long :","Long : "&amp;IFERROR(INDEX(Registre!$M$2:$M$1999,IF($L$597=0,-1,$L$597))&amp;"","")&amp;" ml")</f>
        <v/>
      </c>
      <c r="J604" s="50" t="n"/>
    </row>
    <row r="605" ht="27" customHeight="1">
      <c r="A605" s="92" t="inlineStr">
        <is>
          <t>Inspection</t>
        </is>
      </c>
      <c r="B605" s="52" t="n"/>
      <c r="C605" s="52" t="n"/>
      <c r="D605" s="52" t="n"/>
      <c r="E605" s="52" t="n"/>
      <c r="F605" s="52" t="n"/>
      <c r="G605" s="52" t="n"/>
      <c r="H605" s="50" t="n"/>
      <c r="I605" s="80" t="inlineStr">
        <is>
          <t>jugement</t>
        </is>
      </c>
      <c r="J605" s="50" t="n"/>
    </row>
    <row r="606" ht="25.5" customHeight="1">
      <c r="A606" s="67" t="inlineStr">
        <is>
          <t>N°</t>
        </is>
      </c>
      <c r="B606" s="67" t="inlineStr">
        <is>
          <t>N° pipe</t>
        </is>
      </c>
      <c r="C606" s="67" t="inlineStr">
        <is>
          <t>N° de coulée</t>
        </is>
      </c>
      <c r="D606" s="67" t="inlineStr">
        <is>
          <t>Diamètre</t>
        </is>
      </c>
      <c r="E606" s="67" t="inlineStr">
        <is>
          <t>EP mm</t>
        </is>
      </c>
      <c r="F606" s="67" t="inlineStr">
        <is>
          <t>Long (ml)</t>
        </is>
      </c>
      <c r="G606" s="67" t="inlineStr">
        <is>
          <t>Contrôle visuel</t>
        </is>
      </c>
      <c r="H606" s="50" t="n"/>
      <c r="I606" s="66" t="n"/>
      <c r="J606" s="50" t="n"/>
    </row>
    <row r="607" ht="16.5" customHeight="1">
      <c r="A607" s="62">
        <f>IF(IFERROR(INDEX('Tubes Bardage'!$B$2:$B$501,MATCH($H$603&amp;"|1",'Tubes Bardage'!$I$2:$I$501,0))&amp;"","")="","",TEXT(1,"00"))</f>
        <v/>
      </c>
      <c r="B607" s="62">
        <f>IFERROR(INDEX('Tubes Bardage'!$B$2:$B$501,MATCH($H$603&amp;"|1",'Tubes Bardage'!$I$2:$I$501,0))&amp;"","")</f>
        <v/>
      </c>
      <c r="C607" s="62">
        <f>IFERROR(INDEX('Tubes Bardage'!$C$2:$C$501,MATCH($H$603&amp;"|1",'Tubes Bardage'!$I$2:$I$501,0))&amp;"","")</f>
        <v/>
      </c>
      <c r="D607" s="62">
        <f>IFERROR(INDEX('Tubes Bardage'!$D$2:$D$501,MATCH($H$603&amp;"|1",'Tubes Bardage'!$I$2:$I$501,0))&amp;"","")</f>
        <v/>
      </c>
      <c r="E607" s="62">
        <f>IFERROR(INDEX('Tubes Bardage'!$E$2:$E$501,MATCH($H$603&amp;"|1",'Tubes Bardage'!$I$2:$I$501,0))&amp;"","")</f>
        <v/>
      </c>
      <c r="F607" s="62">
        <f>IFERROR(INDEX('Tubes Bardage'!$F$2:$F$501,MATCH($H$603&amp;"|1",'Tubes Bardage'!$I$2:$I$501,0))&amp;"","")</f>
        <v/>
      </c>
      <c r="G607" s="62">
        <f>IFERROR(INDEX('Tubes Bardage'!$G$2:$G$501,MATCH($H$603&amp;"|1",'Tubes Bardage'!$I$2:$I$501,0))&amp;"","")</f>
        <v/>
      </c>
      <c r="H607" s="50" t="n"/>
      <c r="I607" s="93">
        <f>IF(IFERROR(INDEX('Tubes Bardage'!$H$2:$H$501,MATCH($H$603&amp;"|1",'Tubes Bardage'!$I$2:$I$501,0))&amp;"","")="C","☒","☐")&amp;" C"&amp;"      "&amp;IF(IFERROR(INDEX('Tubes Bardage'!$H$2:$H$501,MATCH($H$603&amp;"|1",'Tubes Bardage'!$I$2:$I$501,0))&amp;"","")="NC","☒","☐")&amp;" NC"</f>
        <v/>
      </c>
      <c r="J607" s="50" t="n"/>
    </row>
    <row r="608" ht="16.5" customHeight="1">
      <c r="A608" s="62">
        <f>IF(IFERROR(INDEX('Tubes Bardage'!$B$2:$B$501,MATCH($H$603&amp;"|2",'Tubes Bardage'!$I$2:$I$501,0))&amp;"","")="","",TEXT(2,"00"))</f>
        <v/>
      </c>
      <c r="B608" s="62">
        <f>IFERROR(INDEX('Tubes Bardage'!$B$2:$B$501,MATCH($H$603&amp;"|2",'Tubes Bardage'!$I$2:$I$501,0))&amp;"","")</f>
        <v/>
      </c>
      <c r="C608" s="62">
        <f>IFERROR(INDEX('Tubes Bardage'!$C$2:$C$501,MATCH($H$603&amp;"|2",'Tubes Bardage'!$I$2:$I$501,0))&amp;"","")</f>
        <v/>
      </c>
      <c r="D608" s="62">
        <f>IFERROR(INDEX('Tubes Bardage'!$D$2:$D$501,MATCH($H$603&amp;"|2",'Tubes Bardage'!$I$2:$I$501,0))&amp;"","")</f>
        <v/>
      </c>
      <c r="E608" s="62">
        <f>IFERROR(INDEX('Tubes Bardage'!$E$2:$E$501,MATCH($H$603&amp;"|2",'Tubes Bardage'!$I$2:$I$501,0))&amp;"","")</f>
        <v/>
      </c>
      <c r="F608" s="62">
        <f>IFERROR(INDEX('Tubes Bardage'!$F$2:$F$501,MATCH($H$603&amp;"|2",'Tubes Bardage'!$I$2:$I$501,0))&amp;"","")</f>
        <v/>
      </c>
      <c r="G608" s="62">
        <f>IFERROR(INDEX('Tubes Bardage'!$G$2:$G$501,MATCH($H$603&amp;"|2",'Tubes Bardage'!$I$2:$I$501,0))&amp;"","")</f>
        <v/>
      </c>
      <c r="H608" s="50" t="n"/>
      <c r="I608" s="93">
        <f>IF(IFERROR(INDEX('Tubes Bardage'!$H$2:$H$501,MATCH($H$603&amp;"|2",'Tubes Bardage'!$I$2:$I$501,0))&amp;"","")="C","☒","☐")&amp;" C"&amp;"      "&amp;IF(IFERROR(INDEX('Tubes Bardage'!$H$2:$H$501,MATCH($H$603&amp;"|2",'Tubes Bardage'!$I$2:$I$501,0))&amp;"","")="NC","☒","☐")&amp;" NC"</f>
        <v/>
      </c>
      <c r="J608" s="50" t="n"/>
    </row>
    <row r="609" ht="16.5" customHeight="1">
      <c r="A609" s="62">
        <f>IF(IFERROR(INDEX('Tubes Bardage'!$B$2:$B$501,MATCH($H$603&amp;"|3",'Tubes Bardage'!$I$2:$I$501,0))&amp;"","")="","",TEXT(3,"00"))</f>
        <v/>
      </c>
      <c r="B609" s="62">
        <f>IFERROR(INDEX('Tubes Bardage'!$B$2:$B$501,MATCH($H$603&amp;"|3",'Tubes Bardage'!$I$2:$I$501,0))&amp;"","")</f>
        <v/>
      </c>
      <c r="C609" s="62">
        <f>IFERROR(INDEX('Tubes Bardage'!$C$2:$C$501,MATCH($H$603&amp;"|3",'Tubes Bardage'!$I$2:$I$501,0))&amp;"","")</f>
        <v/>
      </c>
      <c r="D609" s="62">
        <f>IFERROR(INDEX('Tubes Bardage'!$D$2:$D$501,MATCH($H$603&amp;"|3",'Tubes Bardage'!$I$2:$I$501,0))&amp;"","")</f>
        <v/>
      </c>
      <c r="E609" s="62">
        <f>IFERROR(INDEX('Tubes Bardage'!$E$2:$E$501,MATCH($H$603&amp;"|3",'Tubes Bardage'!$I$2:$I$501,0))&amp;"","")</f>
        <v/>
      </c>
      <c r="F609" s="62">
        <f>IFERROR(INDEX('Tubes Bardage'!$F$2:$F$501,MATCH($H$603&amp;"|3",'Tubes Bardage'!$I$2:$I$501,0))&amp;"","")</f>
        <v/>
      </c>
      <c r="G609" s="62">
        <f>IFERROR(INDEX('Tubes Bardage'!$G$2:$G$501,MATCH($H$603&amp;"|3",'Tubes Bardage'!$I$2:$I$501,0))&amp;"","")</f>
        <v/>
      </c>
      <c r="H609" s="50" t="n"/>
      <c r="I609" s="93">
        <f>IF(IFERROR(INDEX('Tubes Bardage'!$H$2:$H$501,MATCH($H$603&amp;"|3",'Tubes Bardage'!$I$2:$I$501,0))&amp;"","")="C","☒","☐")&amp;" C"&amp;"      "&amp;IF(IFERROR(INDEX('Tubes Bardage'!$H$2:$H$501,MATCH($H$603&amp;"|3",'Tubes Bardage'!$I$2:$I$501,0))&amp;"","")="NC","☒","☐")&amp;" NC"</f>
        <v/>
      </c>
      <c r="J609" s="50" t="n"/>
    </row>
    <row r="610" ht="16.5" customHeight="1">
      <c r="A610" s="62">
        <f>IF(IFERROR(INDEX('Tubes Bardage'!$B$2:$B$501,MATCH($H$603&amp;"|4",'Tubes Bardage'!$I$2:$I$501,0))&amp;"","")="","",TEXT(4,"00"))</f>
        <v/>
      </c>
      <c r="B610" s="62">
        <f>IFERROR(INDEX('Tubes Bardage'!$B$2:$B$501,MATCH($H$603&amp;"|4",'Tubes Bardage'!$I$2:$I$501,0))&amp;"","")</f>
        <v/>
      </c>
      <c r="C610" s="62">
        <f>IFERROR(INDEX('Tubes Bardage'!$C$2:$C$501,MATCH($H$603&amp;"|4",'Tubes Bardage'!$I$2:$I$501,0))&amp;"","")</f>
        <v/>
      </c>
      <c r="D610" s="62">
        <f>IFERROR(INDEX('Tubes Bardage'!$D$2:$D$501,MATCH($H$603&amp;"|4",'Tubes Bardage'!$I$2:$I$501,0))&amp;"","")</f>
        <v/>
      </c>
      <c r="E610" s="62">
        <f>IFERROR(INDEX('Tubes Bardage'!$E$2:$E$501,MATCH($H$603&amp;"|4",'Tubes Bardage'!$I$2:$I$501,0))&amp;"","")</f>
        <v/>
      </c>
      <c r="F610" s="62">
        <f>IFERROR(INDEX('Tubes Bardage'!$F$2:$F$501,MATCH($H$603&amp;"|4",'Tubes Bardage'!$I$2:$I$501,0))&amp;"","")</f>
        <v/>
      </c>
      <c r="G610" s="62">
        <f>IFERROR(INDEX('Tubes Bardage'!$G$2:$G$501,MATCH($H$603&amp;"|4",'Tubes Bardage'!$I$2:$I$501,0))&amp;"","")</f>
        <v/>
      </c>
      <c r="H610" s="50" t="n"/>
      <c r="I610" s="93">
        <f>IF(IFERROR(INDEX('Tubes Bardage'!$H$2:$H$501,MATCH($H$603&amp;"|4",'Tubes Bardage'!$I$2:$I$501,0))&amp;"","")="C","☒","☐")&amp;" C"&amp;"      "&amp;IF(IFERROR(INDEX('Tubes Bardage'!$H$2:$H$501,MATCH($H$603&amp;"|4",'Tubes Bardage'!$I$2:$I$501,0))&amp;"","")="NC","☒","☐")&amp;" NC"</f>
        <v/>
      </c>
      <c r="J610" s="50" t="n"/>
    </row>
    <row r="611" ht="16.5" customHeight="1">
      <c r="A611" s="62">
        <f>IF(IFERROR(INDEX('Tubes Bardage'!$B$2:$B$501,MATCH($H$603&amp;"|5",'Tubes Bardage'!$I$2:$I$501,0))&amp;"","")="","",TEXT(5,"00"))</f>
        <v/>
      </c>
      <c r="B611" s="62">
        <f>IFERROR(INDEX('Tubes Bardage'!$B$2:$B$501,MATCH($H$603&amp;"|5",'Tubes Bardage'!$I$2:$I$501,0))&amp;"","")</f>
        <v/>
      </c>
      <c r="C611" s="62">
        <f>IFERROR(INDEX('Tubes Bardage'!$C$2:$C$501,MATCH($H$603&amp;"|5",'Tubes Bardage'!$I$2:$I$501,0))&amp;"","")</f>
        <v/>
      </c>
      <c r="D611" s="62">
        <f>IFERROR(INDEX('Tubes Bardage'!$D$2:$D$501,MATCH($H$603&amp;"|5",'Tubes Bardage'!$I$2:$I$501,0))&amp;"","")</f>
        <v/>
      </c>
      <c r="E611" s="62">
        <f>IFERROR(INDEX('Tubes Bardage'!$E$2:$E$501,MATCH($H$603&amp;"|5",'Tubes Bardage'!$I$2:$I$501,0))&amp;"","")</f>
        <v/>
      </c>
      <c r="F611" s="62">
        <f>IFERROR(INDEX('Tubes Bardage'!$F$2:$F$501,MATCH($H$603&amp;"|5",'Tubes Bardage'!$I$2:$I$501,0))&amp;"","")</f>
        <v/>
      </c>
      <c r="G611" s="62">
        <f>IFERROR(INDEX('Tubes Bardage'!$G$2:$G$501,MATCH($H$603&amp;"|5",'Tubes Bardage'!$I$2:$I$501,0))&amp;"","")</f>
        <v/>
      </c>
      <c r="H611" s="50" t="n"/>
      <c r="I611" s="93">
        <f>IF(IFERROR(INDEX('Tubes Bardage'!$H$2:$H$501,MATCH($H$603&amp;"|5",'Tubes Bardage'!$I$2:$I$501,0))&amp;"","")="C","☒","☐")&amp;" C"&amp;"      "&amp;IF(IFERROR(INDEX('Tubes Bardage'!$H$2:$H$501,MATCH($H$603&amp;"|5",'Tubes Bardage'!$I$2:$I$501,0))&amp;"","")="NC","☒","☐")&amp;" NC"</f>
        <v/>
      </c>
      <c r="J611" s="50" t="n"/>
    </row>
    <row r="612" ht="16.5" customHeight="1">
      <c r="A612" s="62">
        <f>IF(IFERROR(INDEX('Tubes Bardage'!$B$2:$B$501,MATCH($H$603&amp;"|6",'Tubes Bardage'!$I$2:$I$501,0))&amp;"","")="","",TEXT(6,"00"))</f>
        <v/>
      </c>
      <c r="B612" s="62">
        <f>IFERROR(INDEX('Tubes Bardage'!$B$2:$B$501,MATCH($H$603&amp;"|6",'Tubes Bardage'!$I$2:$I$501,0))&amp;"","")</f>
        <v/>
      </c>
      <c r="C612" s="62">
        <f>IFERROR(INDEX('Tubes Bardage'!$C$2:$C$501,MATCH($H$603&amp;"|6",'Tubes Bardage'!$I$2:$I$501,0))&amp;"","")</f>
        <v/>
      </c>
      <c r="D612" s="62">
        <f>IFERROR(INDEX('Tubes Bardage'!$D$2:$D$501,MATCH($H$603&amp;"|6",'Tubes Bardage'!$I$2:$I$501,0))&amp;"","")</f>
        <v/>
      </c>
      <c r="E612" s="62">
        <f>IFERROR(INDEX('Tubes Bardage'!$E$2:$E$501,MATCH($H$603&amp;"|6",'Tubes Bardage'!$I$2:$I$501,0))&amp;"","")</f>
        <v/>
      </c>
      <c r="F612" s="62">
        <f>IFERROR(INDEX('Tubes Bardage'!$F$2:$F$501,MATCH($H$603&amp;"|6",'Tubes Bardage'!$I$2:$I$501,0))&amp;"","")</f>
        <v/>
      </c>
      <c r="G612" s="62">
        <f>IFERROR(INDEX('Tubes Bardage'!$G$2:$G$501,MATCH($H$603&amp;"|6",'Tubes Bardage'!$I$2:$I$501,0))&amp;"","")</f>
        <v/>
      </c>
      <c r="H612" s="50" t="n"/>
      <c r="I612" s="93">
        <f>IF(IFERROR(INDEX('Tubes Bardage'!$H$2:$H$501,MATCH($H$603&amp;"|6",'Tubes Bardage'!$I$2:$I$501,0))&amp;"","")="C","☒","☐")&amp;" C"&amp;"      "&amp;IF(IFERROR(INDEX('Tubes Bardage'!$H$2:$H$501,MATCH($H$603&amp;"|6",'Tubes Bardage'!$I$2:$I$501,0))&amp;"","")="NC","☒","☐")&amp;" NC"</f>
        <v/>
      </c>
      <c r="J612" s="50" t="n"/>
    </row>
    <row r="613" ht="16.5" customHeight="1">
      <c r="A613" s="62">
        <f>IF(IFERROR(INDEX('Tubes Bardage'!$B$2:$B$501,MATCH($H$603&amp;"|7",'Tubes Bardage'!$I$2:$I$501,0))&amp;"","")="","",TEXT(7,"00"))</f>
        <v/>
      </c>
      <c r="B613" s="62">
        <f>IFERROR(INDEX('Tubes Bardage'!$B$2:$B$501,MATCH($H$603&amp;"|7",'Tubes Bardage'!$I$2:$I$501,0))&amp;"","")</f>
        <v/>
      </c>
      <c r="C613" s="62">
        <f>IFERROR(INDEX('Tubes Bardage'!$C$2:$C$501,MATCH($H$603&amp;"|7",'Tubes Bardage'!$I$2:$I$501,0))&amp;"","")</f>
        <v/>
      </c>
      <c r="D613" s="62">
        <f>IFERROR(INDEX('Tubes Bardage'!$D$2:$D$501,MATCH($H$603&amp;"|7",'Tubes Bardage'!$I$2:$I$501,0))&amp;"","")</f>
        <v/>
      </c>
      <c r="E613" s="62">
        <f>IFERROR(INDEX('Tubes Bardage'!$E$2:$E$501,MATCH($H$603&amp;"|7",'Tubes Bardage'!$I$2:$I$501,0))&amp;"","")</f>
        <v/>
      </c>
      <c r="F613" s="62">
        <f>IFERROR(INDEX('Tubes Bardage'!$F$2:$F$501,MATCH($H$603&amp;"|7",'Tubes Bardage'!$I$2:$I$501,0))&amp;"","")</f>
        <v/>
      </c>
      <c r="G613" s="62">
        <f>IFERROR(INDEX('Tubes Bardage'!$G$2:$G$501,MATCH($H$603&amp;"|7",'Tubes Bardage'!$I$2:$I$501,0))&amp;"","")</f>
        <v/>
      </c>
      <c r="H613" s="50" t="n"/>
      <c r="I613" s="93">
        <f>IF(IFERROR(INDEX('Tubes Bardage'!$H$2:$H$501,MATCH($H$603&amp;"|7",'Tubes Bardage'!$I$2:$I$501,0))&amp;"","")="C","☒","☐")&amp;" C"&amp;"      "&amp;IF(IFERROR(INDEX('Tubes Bardage'!$H$2:$H$501,MATCH($H$603&amp;"|7",'Tubes Bardage'!$I$2:$I$501,0))&amp;"","")="NC","☒","☐")&amp;" NC"</f>
        <v/>
      </c>
      <c r="J613" s="50" t="n"/>
    </row>
    <row r="614" ht="16.5" customHeight="1">
      <c r="A614" s="62">
        <f>IF(IFERROR(INDEX('Tubes Bardage'!$B$2:$B$501,MATCH($H$603&amp;"|8",'Tubes Bardage'!$I$2:$I$501,0))&amp;"","")="","",TEXT(8,"00"))</f>
        <v/>
      </c>
      <c r="B614" s="62">
        <f>IFERROR(INDEX('Tubes Bardage'!$B$2:$B$501,MATCH($H$603&amp;"|8",'Tubes Bardage'!$I$2:$I$501,0))&amp;"","")</f>
        <v/>
      </c>
      <c r="C614" s="62">
        <f>IFERROR(INDEX('Tubes Bardage'!$C$2:$C$501,MATCH($H$603&amp;"|8",'Tubes Bardage'!$I$2:$I$501,0))&amp;"","")</f>
        <v/>
      </c>
      <c r="D614" s="62">
        <f>IFERROR(INDEX('Tubes Bardage'!$D$2:$D$501,MATCH($H$603&amp;"|8",'Tubes Bardage'!$I$2:$I$501,0))&amp;"","")</f>
        <v/>
      </c>
      <c r="E614" s="62">
        <f>IFERROR(INDEX('Tubes Bardage'!$E$2:$E$501,MATCH($H$603&amp;"|8",'Tubes Bardage'!$I$2:$I$501,0))&amp;"","")</f>
        <v/>
      </c>
      <c r="F614" s="62">
        <f>IFERROR(INDEX('Tubes Bardage'!$F$2:$F$501,MATCH($H$603&amp;"|8",'Tubes Bardage'!$I$2:$I$501,0))&amp;"","")</f>
        <v/>
      </c>
      <c r="G614" s="62">
        <f>IFERROR(INDEX('Tubes Bardage'!$G$2:$G$501,MATCH($H$603&amp;"|8",'Tubes Bardage'!$I$2:$I$501,0))&amp;"","")</f>
        <v/>
      </c>
      <c r="H614" s="50" t="n"/>
      <c r="I614" s="93">
        <f>IF(IFERROR(INDEX('Tubes Bardage'!$H$2:$H$501,MATCH($H$603&amp;"|8",'Tubes Bardage'!$I$2:$I$501,0))&amp;"","")="C","☒","☐")&amp;" C"&amp;"      "&amp;IF(IFERROR(INDEX('Tubes Bardage'!$H$2:$H$501,MATCH($H$603&amp;"|8",'Tubes Bardage'!$I$2:$I$501,0))&amp;"","")="NC","☒","☐")&amp;" NC"</f>
        <v/>
      </c>
      <c r="J614" s="50" t="n"/>
    </row>
    <row r="615" ht="16.5" customHeight="1">
      <c r="A615" s="62">
        <f>IF(IFERROR(INDEX('Tubes Bardage'!$B$2:$B$501,MATCH($H$603&amp;"|9",'Tubes Bardage'!$I$2:$I$501,0))&amp;"","")="","",TEXT(9,"00"))</f>
        <v/>
      </c>
      <c r="B615" s="62">
        <f>IFERROR(INDEX('Tubes Bardage'!$B$2:$B$501,MATCH($H$603&amp;"|9",'Tubes Bardage'!$I$2:$I$501,0))&amp;"","")</f>
        <v/>
      </c>
      <c r="C615" s="62">
        <f>IFERROR(INDEX('Tubes Bardage'!$C$2:$C$501,MATCH($H$603&amp;"|9",'Tubes Bardage'!$I$2:$I$501,0))&amp;"","")</f>
        <v/>
      </c>
      <c r="D615" s="62">
        <f>IFERROR(INDEX('Tubes Bardage'!$D$2:$D$501,MATCH($H$603&amp;"|9",'Tubes Bardage'!$I$2:$I$501,0))&amp;"","")</f>
        <v/>
      </c>
      <c r="E615" s="62">
        <f>IFERROR(INDEX('Tubes Bardage'!$E$2:$E$501,MATCH($H$603&amp;"|9",'Tubes Bardage'!$I$2:$I$501,0))&amp;"","")</f>
        <v/>
      </c>
      <c r="F615" s="62">
        <f>IFERROR(INDEX('Tubes Bardage'!$F$2:$F$501,MATCH($H$603&amp;"|9",'Tubes Bardage'!$I$2:$I$501,0))&amp;"","")</f>
        <v/>
      </c>
      <c r="G615" s="62">
        <f>IFERROR(INDEX('Tubes Bardage'!$G$2:$G$501,MATCH($H$603&amp;"|9",'Tubes Bardage'!$I$2:$I$501,0))&amp;"","")</f>
        <v/>
      </c>
      <c r="H615" s="50" t="n"/>
      <c r="I615" s="93">
        <f>IF(IFERROR(INDEX('Tubes Bardage'!$H$2:$H$501,MATCH($H$603&amp;"|9",'Tubes Bardage'!$I$2:$I$501,0))&amp;"","")="C","☒","☐")&amp;" C"&amp;"      "&amp;IF(IFERROR(INDEX('Tubes Bardage'!$H$2:$H$501,MATCH($H$603&amp;"|9",'Tubes Bardage'!$I$2:$I$501,0))&amp;"","")="NC","☒","☐")&amp;" NC"</f>
        <v/>
      </c>
      <c r="J615" s="50" t="n"/>
    </row>
    <row r="616" ht="16.5" customHeight="1">
      <c r="A616" s="62">
        <f>IF(IFERROR(INDEX('Tubes Bardage'!$B$2:$B$501,MATCH($H$603&amp;"|10",'Tubes Bardage'!$I$2:$I$501,0))&amp;"","")="","",TEXT(10,"00"))</f>
        <v/>
      </c>
      <c r="B616" s="62">
        <f>IFERROR(INDEX('Tubes Bardage'!$B$2:$B$501,MATCH($H$603&amp;"|10",'Tubes Bardage'!$I$2:$I$501,0))&amp;"","")</f>
        <v/>
      </c>
      <c r="C616" s="62">
        <f>IFERROR(INDEX('Tubes Bardage'!$C$2:$C$501,MATCH($H$603&amp;"|10",'Tubes Bardage'!$I$2:$I$501,0))&amp;"","")</f>
        <v/>
      </c>
      <c r="D616" s="62">
        <f>IFERROR(INDEX('Tubes Bardage'!$D$2:$D$501,MATCH($H$603&amp;"|10",'Tubes Bardage'!$I$2:$I$501,0))&amp;"","")</f>
        <v/>
      </c>
      <c r="E616" s="62">
        <f>IFERROR(INDEX('Tubes Bardage'!$E$2:$E$501,MATCH($H$603&amp;"|10",'Tubes Bardage'!$I$2:$I$501,0))&amp;"","")</f>
        <v/>
      </c>
      <c r="F616" s="62">
        <f>IFERROR(INDEX('Tubes Bardage'!$F$2:$F$501,MATCH($H$603&amp;"|10",'Tubes Bardage'!$I$2:$I$501,0))&amp;"","")</f>
        <v/>
      </c>
      <c r="G616" s="62">
        <f>IFERROR(INDEX('Tubes Bardage'!$G$2:$G$501,MATCH($H$603&amp;"|10",'Tubes Bardage'!$I$2:$I$501,0))&amp;"","")</f>
        <v/>
      </c>
      <c r="H616" s="50" t="n"/>
      <c r="I616" s="93">
        <f>IF(IFERROR(INDEX('Tubes Bardage'!$H$2:$H$501,MATCH($H$603&amp;"|10",'Tubes Bardage'!$I$2:$I$501,0))&amp;"","")="C","☒","☐")&amp;" C"&amp;"      "&amp;IF(IFERROR(INDEX('Tubes Bardage'!$H$2:$H$501,MATCH($H$603&amp;"|10",'Tubes Bardage'!$I$2:$I$501,0))&amp;"","")="NC","☒","☐")&amp;" NC"</f>
        <v/>
      </c>
      <c r="J616" s="50" t="n"/>
    </row>
    <row r="617" ht="16.5" customHeight="1">
      <c r="A617" s="62">
        <f>IF(IFERROR(INDEX('Tubes Bardage'!$B$2:$B$501,MATCH($H$603&amp;"|11",'Tubes Bardage'!$I$2:$I$501,0))&amp;"","")="","",TEXT(11,"00"))</f>
        <v/>
      </c>
      <c r="B617" s="62">
        <f>IFERROR(INDEX('Tubes Bardage'!$B$2:$B$501,MATCH($H$603&amp;"|11",'Tubes Bardage'!$I$2:$I$501,0))&amp;"","")</f>
        <v/>
      </c>
      <c r="C617" s="62">
        <f>IFERROR(INDEX('Tubes Bardage'!$C$2:$C$501,MATCH($H$603&amp;"|11",'Tubes Bardage'!$I$2:$I$501,0))&amp;"","")</f>
        <v/>
      </c>
      <c r="D617" s="62">
        <f>IFERROR(INDEX('Tubes Bardage'!$D$2:$D$501,MATCH($H$603&amp;"|11",'Tubes Bardage'!$I$2:$I$501,0))&amp;"","")</f>
        <v/>
      </c>
      <c r="E617" s="62">
        <f>IFERROR(INDEX('Tubes Bardage'!$E$2:$E$501,MATCH($H$603&amp;"|11",'Tubes Bardage'!$I$2:$I$501,0))&amp;"","")</f>
        <v/>
      </c>
      <c r="F617" s="62">
        <f>IFERROR(INDEX('Tubes Bardage'!$F$2:$F$501,MATCH($H$603&amp;"|11",'Tubes Bardage'!$I$2:$I$501,0))&amp;"","")</f>
        <v/>
      </c>
      <c r="G617" s="62">
        <f>IFERROR(INDEX('Tubes Bardage'!$G$2:$G$501,MATCH($H$603&amp;"|11",'Tubes Bardage'!$I$2:$I$501,0))&amp;"","")</f>
        <v/>
      </c>
      <c r="H617" s="50" t="n"/>
      <c r="I617" s="93">
        <f>IF(IFERROR(INDEX('Tubes Bardage'!$H$2:$H$501,MATCH($H$603&amp;"|11",'Tubes Bardage'!$I$2:$I$501,0))&amp;"","")="C","☒","☐")&amp;" C"&amp;"      "&amp;IF(IFERROR(INDEX('Tubes Bardage'!$H$2:$H$501,MATCH($H$603&amp;"|11",'Tubes Bardage'!$I$2:$I$501,0))&amp;"","")="NC","☒","☐")&amp;" NC"</f>
        <v/>
      </c>
      <c r="J617" s="50" t="n"/>
    </row>
    <row r="618" ht="16.5" customHeight="1">
      <c r="A618" s="62">
        <f>IF(IFERROR(INDEX('Tubes Bardage'!$B$2:$B$501,MATCH($H$603&amp;"|12",'Tubes Bardage'!$I$2:$I$501,0))&amp;"","")="","",TEXT(12,"00"))</f>
        <v/>
      </c>
      <c r="B618" s="62">
        <f>IFERROR(INDEX('Tubes Bardage'!$B$2:$B$501,MATCH($H$603&amp;"|12",'Tubes Bardage'!$I$2:$I$501,0))&amp;"","")</f>
        <v/>
      </c>
      <c r="C618" s="62">
        <f>IFERROR(INDEX('Tubes Bardage'!$C$2:$C$501,MATCH($H$603&amp;"|12",'Tubes Bardage'!$I$2:$I$501,0))&amp;"","")</f>
        <v/>
      </c>
      <c r="D618" s="62">
        <f>IFERROR(INDEX('Tubes Bardage'!$D$2:$D$501,MATCH($H$603&amp;"|12",'Tubes Bardage'!$I$2:$I$501,0))&amp;"","")</f>
        <v/>
      </c>
      <c r="E618" s="62">
        <f>IFERROR(INDEX('Tubes Bardage'!$E$2:$E$501,MATCH($H$603&amp;"|12",'Tubes Bardage'!$I$2:$I$501,0))&amp;"","")</f>
        <v/>
      </c>
      <c r="F618" s="62">
        <f>IFERROR(INDEX('Tubes Bardage'!$F$2:$F$501,MATCH($H$603&amp;"|12",'Tubes Bardage'!$I$2:$I$501,0))&amp;"","")</f>
        <v/>
      </c>
      <c r="G618" s="62">
        <f>IFERROR(INDEX('Tubes Bardage'!$G$2:$G$501,MATCH($H$603&amp;"|12",'Tubes Bardage'!$I$2:$I$501,0))&amp;"","")</f>
        <v/>
      </c>
      <c r="H618" s="50" t="n"/>
      <c r="I618" s="93">
        <f>IF(IFERROR(INDEX('Tubes Bardage'!$H$2:$H$501,MATCH($H$603&amp;"|12",'Tubes Bardage'!$I$2:$I$501,0))&amp;"","")="C","☒","☐")&amp;" C"&amp;"      "&amp;IF(IFERROR(INDEX('Tubes Bardage'!$H$2:$H$501,MATCH($H$603&amp;"|12",'Tubes Bardage'!$I$2:$I$501,0))&amp;"","")="NC","☒","☐")&amp;" NC"</f>
        <v/>
      </c>
      <c r="J618" s="50" t="n"/>
    </row>
    <row r="619" ht="16.5" customHeight="1">
      <c r="A619" s="62">
        <f>IF(IFERROR(INDEX('Tubes Bardage'!$B$2:$B$501,MATCH($H$603&amp;"|13",'Tubes Bardage'!$I$2:$I$501,0))&amp;"","")="","",TEXT(13,"00"))</f>
        <v/>
      </c>
      <c r="B619" s="62">
        <f>IFERROR(INDEX('Tubes Bardage'!$B$2:$B$501,MATCH($H$603&amp;"|13",'Tubes Bardage'!$I$2:$I$501,0))&amp;"","")</f>
        <v/>
      </c>
      <c r="C619" s="62">
        <f>IFERROR(INDEX('Tubes Bardage'!$C$2:$C$501,MATCH($H$603&amp;"|13",'Tubes Bardage'!$I$2:$I$501,0))&amp;"","")</f>
        <v/>
      </c>
      <c r="D619" s="62">
        <f>IFERROR(INDEX('Tubes Bardage'!$D$2:$D$501,MATCH($H$603&amp;"|13",'Tubes Bardage'!$I$2:$I$501,0))&amp;"","")</f>
        <v/>
      </c>
      <c r="E619" s="62">
        <f>IFERROR(INDEX('Tubes Bardage'!$E$2:$E$501,MATCH($H$603&amp;"|13",'Tubes Bardage'!$I$2:$I$501,0))&amp;"","")</f>
        <v/>
      </c>
      <c r="F619" s="62">
        <f>IFERROR(INDEX('Tubes Bardage'!$F$2:$F$501,MATCH($H$603&amp;"|13",'Tubes Bardage'!$I$2:$I$501,0))&amp;"","")</f>
        <v/>
      </c>
      <c r="G619" s="62">
        <f>IFERROR(INDEX('Tubes Bardage'!$G$2:$G$501,MATCH($H$603&amp;"|13",'Tubes Bardage'!$I$2:$I$501,0))&amp;"","")</f>
        <v/>
      </c>
      <c r="H619" s="50" t="n"/>
      <c r="I619" s="93">
        <f>IF(IFERROR(INDEX('Tubes Bardage'!$H$2:$H$501,MATCH($H$603&amp;"|13",'Tubes Bardage'!$I$2:$I$501,0))&amp;"","")="C","☒","☐")&amp;" C"&amp;"      "&amp;IF(IFERROR(INDEX('Tubes Bardage'!$H$2:$H$501,MATCH($H$603&amp;"|13",'Tubes Bardage'!$I$2:$I$501,0))&amp;"","")="NC","☒","☐")&amp;" NC"</f>
        <v/>
      </c>
      <c r="J619" s="50" t="n"/>
    </row>
    <row r="620" ht="16.5" customHeight="1">
      <c r="A620" s="62">
        <f>IF(IFERROR(INDEX('Tubes Bardage'!$B$2:$B$501,MATCH($H$603&amp;"|14",'Tubes Bardage'!$I$2:$I$501,0))&amp;"","")="","",TEXT(14,"00"))</f>
        <v/>
      </c>
      <c r="B620" s="62">
        <f>IFERROR(INDEX('Tubes Bardage'!$B$2:$B$501,MATCH($H$603&amp;"|14",'Tubes Bardage'!$I$2:$I$501,0))&amp;"","")</f>
        <v/>
      </c>
      <c r="C620" s="62">
        <f>IFERROR(INDEX('Tubes Bardage'!$C$2:$C$501,MATCH($H$603&amp;"|14",'Tubes Bardage'!$I$2:$I$501,0))&amp;"","")</f>
        <v/>
      </c>
      <c r="D620" s="62">
        <f>IFERROR(INDEX('Tubes Bardage'!$D$2:$D$501,MATCH($H$603&amp;"|14",'Tubes Bardage'!$I$2:$I$501,0))&amp;"","")</f>
        <v/>
      </c>
      <c r="E620" s="62">
        <f>IFERROR(INDEX('Tubes Bardage'!$E$2:$E$501,MATCH($H$603&amp;"|14",'Tubes Bardage'!$I$2:$I$501,0))&amp;"","")</f>
        <v/>
      </c>
      <c r="F620" s="62">
        <f>IFERROR(INDEX('Tubes Bardage'!$F$2:$F$501,MATCH($H$603&amp;"|14",'Tubes Bardage'!$I$2:$I$501,0))&amp;"","")</f>
        <v/>
      </c>
      <c r="G620" s="62">
        <f>IFERROR(INDEX('Tubes Bardage'!$G$2:$G$501,MATCH($H$603&amp;"|14",'Tubes Bardage'!$I$2:$I$501,0))&amp;"","")</f>
        <v/>
      </c>
      <c r="H620" s="50" t="n"/>
      <c r="I620" s="93">
        <f>IF(IFERROR(INDEX('Tubes Bardage'!$H$2:$H$501,MATCH($H$603&amp;"|14",'Tubes Bardage'!$I$2:$I$501,0))&amp;"","")="C","☒","☐")&amp;" C"&amp;"      "&amp;IF(IFERROR(INDEX('Tubes Bardage'!$H$2:$H$501,MATCH($H$603&amp;"|14",'Tubes Bardage'!$I$2:$I$501,0))&amp;"","")="NC","☒","☐")&amp;" NC"</f>
        <v/>
      </c>
      <c r="J620" s="50" t="n"/>
    </row>
    <row r="621" ht="16.5" customHeight="1">
      <c r="A621" s="62">
        <f>IF(IFERROR(INDEX('Tubes Bardage'!$B$2:$B$501,MATCH($H$603&amp;"|15",'Tubes Bardage'!$I$2:$I$501,0))&amp;"","")="","",TEXT(15,"00"))</f>
        <v/>
      </c>
      <c r="B621" s="62">
        <f>IFERROR(INDEX('Tubes Bardage'!$B$2:$B$501,MATCH($H$603&amp;"|15",'Tubes Bardage'!$I$2:$I$501,0))&amp;"","")</f>
        <v/>
      </c>
      <c r="C621" s="62">
        <f>IFERROR(INDEX('Tubes Bardage'!$C$2:$C$501,MATCH($H$603&amp;"|15",'Tubes Bardage'!$I$2:$I$501,0))&amp;"","")</f>
        <v/>
      </c>
      <c r="D621" s="62">
        <f>IFERROR(INDEX('Tubes Bardage'!$D$2:$D$501,MATCH($H$603&amp;"|15",'Tubes Bardage'!$I$2:$I$501,0))&amp;"","")</f>
        <v/>
      </c>
      <c r="E621" s="62">
        <f>IFERROR(INDEX('Tubes Bardage'!$E$2:$E$501,MATCH($H$603&amp;"|15",'Tubes Bardage'!$I$2:$I$501,0))&amp;"","")</f>
        <v/>
      </c>
      <c r="F621" s="62">
        <f>IFERROR(INDEX('Tubes Bardage'!$F$2:$F$501,MATCH($H$603&amp;"|15",'Tubes Bardage'!$I$2:$I$501,0))&amp;"","")</f>
        <v/>
      </c>
      <c r="G621" s="62">
        <f>IFERROR(INDEX('Tubes Bardage'!$G$2:$G$501,MATCH($H$603&amp;"|15",'Tubes Bardage'!$I$2:$I$501,0))&amp;"","")</f>
        <v/>
      </c>
      <c r="H621" s="50" t="n"/>
      <c r="I621" s="93">
        <f>IF(IFERROR(INDEX('Tubes Bardage'!$H$2:$H$501,MATCH($H$603&amp;"|15",'Tubes Bardage'!$I$2:$I$501,0))&amp;"","")="C","☒","☐")&amp;" C"&amp;"      "&amp;IF(IFERROR(INDEX('Tubes Bardage'!$H$2:$H$501,MATCH($H$603&amp;"|15",'Tubes Bardage'!$I$2:$I$501,0))&amp;"","")="NC","☒","☐")&amp;" NC"</f>
        <v/>
      </c>
      <c r="J621" s="50" t="n"/>
    </row>
    <row r="622" ht="16.5" customHeight="1">
      <c r="A622" s="62">
        <f>IF(IFERROR(INDEX('Tubes Bardage'!$B$2:$B$501,MATCH($H$603&amp;"|16",'Tubes Bardage'!$I$2:$I$501,0))&amp;"","")="","",TEXT(16,"00"))</f>
        <v/>
      </c>
      <c r="B622" s="62">
        <f>IFERROR(INDEX('Tubes Bardage'!$B$2:$B$501,MATCH($H$603&amp;"|16",'Tubes Bardage'!$I$2:$I$501,0))&amp;"","")</f>
        <v/>
      </c>
      <c r="C622" s="62">
        <f>IFERROR(INDEX('Tubes Bardage'!$C$2:$C$501,MATCH($H$603&amp;"|16",'Tubes Bardage'!$I$2:$I$501,0))&amp;"","")</f>
        <v/>
      </c>
      <c r="D622" s="62">
        <f>IFERROR(INDEX('Tubes Bardage'!$D$2:$D$501,MATCH($H$603&amp;"|16",'Tubes Bardage'!$I$2:$I$501,0))&amp;"","")</f>
        <v/>
      </c>
      <c r="E622" s="62">
        <f>IFERROR(INDEX('Tubes Bardage'!$E$2:$E$501,MATCH($H$603&amp;"|16",'Tubes Bardage'!$I$2:$I$501,0))&amp;"","")</f>
        <v/>
      </c>
      <c r="F622" s="62">
        <f>IFERROR(INDEX('Tubes Bardage'!$F$2:$F$501,MATCH($H$603&amp;"|16",'Tubes Bardage'!$I$2:$I$501,0))&amp;"","")</f>
        <v/>
      </c>
      <c r="G622" s="62">
        <f>IFERROR(INDEX('Tubes Bardage'!$G$2:$G$501,MATCH($H$603&amp;"|16",'Tubes Bardage'!$I$2:$I$501,0))&amp;"","")</f>
        <v/>
      </c>
      <c r="H622" s="50" t="n"/>
      <c r="I622" s="93">
        <f>IF(IFERROR(INDEX('Tubes Bardage'!$H$2:$H$501,MATCH($H$603&amp;"|16",'Tubes Bardage'!$I$2:$I$501,0))&amp;"","")="C","☒","☐")&amp;" C"&amp;"      "&amp;IF(IFERROR(INDEX('Tubes Bardage'!$H$2:$H$501,MATCH($H$603&amp;"|16",'Tubes Bardage'!$I$2:$I$501,0))&amp;"","")="NC","☒","☐")&amp;" NC"</f>
        <v/>
      </c>
      <c r="J622" s="50" t="n"/>
    </row>
    <row r="623" ht="16.5" customHeight="1">
      <c r="A623" s="62">
        <f>IF(IFERROR(INDEX('Tubes Bardage'!$B$2:$B$501,MATCH($H$603&amp;"|17",'Tubes Bardage'!$I$2:$I$501,0))&amp;"","")="","",TEXT(17,"00"))</f>
        <v/>
      </c>
      <c r="B623" s="62">
        <f>IFERROR(INDEX('Tubes Bardage'!$B$2:$B$501,MATCH($H$603&amp;"|17",'Tubes Bardage'!$I$2:$I$501,0))&amp;"","")</f>
        <v/>
      </c>
      <c r="C623" s="62">
        <f>IFERROR(INDEX('Tubes Bardage'!$C$2:$C$501,MATCH($H$603&amp;"|17",'Tubes Bardage'!$I$2:$I$501,0))&amp;"","")</f>
        <v/>
      </c>
      <c r="D623" s="62">
        <f>IFERROR(INDEX('Tubes Bardage'!$D$2:$D$501,MATCH($H$603&amp;"|17",'Tubes Bardage'!$I$2:$I$501,0))&amp;"","")</f>
        <v/>
      </c>
      <c r="E623" s="62">
        <f>IFERROR(INDEX('Tubes Bardage'!$E$2:$E$501,MATCH($H$603&amp;"|17",'Tubes Bardage'!$I$2:$I$501,0))&amp;"","")</f>
        <v/>
      </c>
      <c r="F623" s="62">
        <f>IFERROR(INDEX('Tubes Bardage'!$F$2:$F$501,MATCH($H$603&amp;"|17",'Tubes Bardage'!$I$2:$I$501,0))&amp;"","")</f>
        <v/>
      </c>
      <c r="G623" s="62">
        <f>IFERROR(INDEX('Tubes Bardage'!$G$2:$G$501,MATCH($H$603&amp;"|17",'Tubes Bardage'!$I$2:$I$501,0))&amp;"","")</f>
        <v/>
      </c>
      <c r="H623" s="50" t="n"/>
      <c r="I623" s="93">
        <f>IF(IFERROR(INDEX('Tubes Bardage'!$H$2:$H$501,MATCH($H$603&amp;"|17",'Tubes Bardage'!$I$2:$I$501,0))&amp;"","")="C","☒","☐")&amp;" C"&amp;"      "&amp;IF(IFERROR(INDEX('Tubes Bardage'!$H$2:$H$501,MATCH($H$603&amp;"|17",'Tubes Bardage'!$I$2:$I$501,0))&amp;"","")="NC","☒","☐")&amp;" NC"</f>
        <v/>
      </c>
      <c r="J623" s="50" t="n"/>
    </row>
    <row r="624" ht="222.4" customHeight="1">
      <c r="A624" s="65">
        <f>"Remarques : "&amp;IFERROR(INDEX(Registre!$O$2:$O$1999,IF($L$597=0,-1,$L$597))&amp;"","")</f>
        <v/>
      </c>
      <c r="B624" s="52" t="n"/>
      <c r="C624" s="52" t="n"/>
      <c r="D624" s="52" t="n"/>
      <c r="E624" s="52" t="n"/>
      <c r="F624" s="52" t="n"/>
      <c r="G624" s="52" t="n"/>
      <c r="H624" s="52" t="n"/>
      <c r="I624" s="52" t="n"/>
      <c r="J624" s="50" t="n"/>
    </row>
    <row r="625" ht="30" customHeight="1">
      <c r="A625" s="64" t="inlineStr">
        <is>
          <t>Conclusion de l’inspection</t>
        </is>
      </c>
      <c r="B625" s="50" t="n"/>
      <c r="C625" s="59">
        <f>IF(IFERROR(INDEX(Registre!$N$2:$N$1999,IF($L$597=0,-1,$L$597))&amp;"","")="Non applicable","☒","☐")&amp;"  Non applicable"</f>
        <v/>
      </c>
      <c r="D625" s="52" t="n"/>
      <c r="E625" s="52" t="n"/>
      <c r="F625" s="50" t="n"/>
      <c r="G625" s="59">
        <f>IF(IFERROR(INDEX(Registre!$N$2:$N$1999,IF($L$597=0,-1,$L$597))&amp;"","")="Accepté","☒","☐")&amp;"  Accepté"</f>
        <v/>
      </c>
      <c r="H625" s="50" t="n"/>
      <c r="I625" s="59">
        <f>IF(IFERROR(INDEX(Registre!$N$2:$N$1999,IF($L$597=0,-1,$L$597))&amp;"","")="Rejeté","☒","☐")&amp;"  Rejeté"</f>
        <v/>
      </c>
      <c r="J625" s="50" t="n"/>
    </row>
    <row r="626" ht="30" customHeight="1">
      <c r="A626" s="64" t="inlineStr">
        <is>
          <t>APPROBATION</t>
        </is>
      </c>
      <c r="B626" s="56" t="n"/>
      <c r="C626" s="66" t="inlineStr">
        <is>
          <t>C3</t>
        </is>
      </c>
      <c r="D626" s="52" t="n"/>
      <c r="E626" s="52" t="n"/>
      <c r="F626" s="50" t="n"/>
      <c r="G626" s="66" t="inlineStr">
        <is>
          <t>C1</t>
        </is>
      </c>
      <c r="H626" s="56" t="n"/>
      <c r="I626" s="66" t="inlineStr">
        <is>
          <t>CA</t>
        </is>
      </c>
      <c r="J626" s="56" t="n"/>
    </row>
    <row r="627" ht="30" customHeight="1">
      <c r="A627" s="57" t="n"/>
      <c r="B627" s="58" t="n"/>
      <c r="C627" s="66" t="inlineStr">
        <is>
          <t>CST</t>
        </is>
      </c>
      <c r="D627" s="50" t="n"/>
      <c r="E627" s="66" t="inlineStr">
        <is>
          <t>QCI</t>
        </is>
      </c>
      <c r="F627" s="50" t="n"/>
      <c r="G627" s="57" t="n"/>
      <c r="H627" s="58" t="n"/>
      <c r="I627" s="57" t="n"/>
      <c r="J627" s="58" t="n"/>
    </row>
    <row r="628" ht="30" customHeight="1">
      <c r="A628" s="63" t="inlineStr">
        <is>
          <t>Nom</t>
        </is>
      </c>
      <c r="B628" s="50" t="n"/>
      <c r="C628" s="55" t="n"/>
      <c r="D628" s="50" t="n"/>
      <c r="E628" s="55" t="n"/>
      <c r="F628" s="50" t="n"/>
      <c r="G628" s="55" t="n"/>
      <c r="H628" s="50" t="n"/>
      <c r="I628" s="55" t="n"/>
      <c r="J628" s="50" t="n"/>
    </row>
    <row r="629" ht="30" customHeight="1">
      <c r="A629" s="63" t="inlineStr">
        <is>
          <t>Signature</t>
        </is>
      </c>
      <c r="B629" s="50" t="n"/>
      <c r="C629" s="55" t="n"/>
      <c r="D629" s="50" t="n"/>
      <c r="E629" s="55" t="n"/>
      <c r="F629" s="50" t="n"/>
      <c r="G629" s="55" t="n"/>
      <c r="H629" s="50" t="n"/>
      <c r="I629" s="55" t="n"/>
      <c r="J629" s="50" t="n"/>
    </row>
    <row r="630" ht="30" customHeight="1">
      <c r="A630" s="63" t="inlineStr">
        <is>
          <t>Date</t>
        </is>
      </c>
      <c r="B630" s="50" t="n"/>
      <c r="C630" s="55" t="n"/>
      <c r="D630" s="50" t="n"/>
      <c r="E630" s="55" t="n"/>
      <c r="F630" s="50" t="n"/>
      <c r="G630" s="55" t="n"/>
      <c r="H630" s="50" t="n"/>
      <c r="I630" s="55" t="n"/>
      <c r="J630" s="50" t="n"/>
    </row>
    <row r="631" ht="21.75" customHeight="1">
      <c r="A631" s="49" t="n"/>
      <c r="B631" s="56" t="n"/>
      <c r="C631" s="67">
        <f>Paramètres!$C$5</f>
        <v/>
      </c>
      <c r="D631" s="101" t="n"/>
      <c r="E631" s="101" t="n"/>
      <c r="F631" s="101" t="n"/>
      <c r="G631" s="101" t="n"/>
      <c r="H631" s="56" t="n"/>
      <c r="I631" s="55">
        <f>Paramètres!$D$5</f>
        <v/>
      </c>
      <c r="J631" s="50" t="n"/>
      <c r="L631" s="29" t="inlineStr">
        <is>
          <t>Calcul (ne pas modifier) – ligne registre :</t>
        </is>
      </c>
    </row>
    <row r="632" ht="21.75" customHeight="1">
      <c r="A632" s="60" t="n"/>
      <c r="B632" s="61" t="n"/>
      <c r="C632" s="60" t="n"/>
      <c r="H632" s="61" t="n"/>
      <c r="I632" s="55">
        <f>"Date: "&amp;Paramètres!$E$5</f>
        <v/>
      </c>
      <c r="J632" s="50" t="n"/>
      <c r="L632" s="30">
        <f>IFERROR(MATCH($H$638,Registre!$B$2:$B$1999,0),0)</f>
        <v/>
      </c>
    </row>
    <row r="633" ht="21.75" customHeight="1">
      <c r="A633" s="57" t="n"/>
      <c r="B633" s="58" t="n"/>
      <c r="C633" s="57" t="n"/>
      <c r="D633" s="102" t="n"/>
      <c r="E633" s="102" t="n"/>
      <c r="F633" s="102" t="n"/>
      <c r="G633" s="102" t="n"/>
      <c r="H633" s="58" t="n"/>
      <c r="I633" s="55" t="inlineStr">
        <is>
          <t>Page 1/1</t>
        </is>
      </c>
      <c r="J633" s="50" t="n"/>
    </row>
    <row r="634" ht="27.95" customHeight="1">
      <c r="A634" s="67" t="inlineStr">
        <is>
          <t>Procès-Verbal de transport et bardage Pipe</t>
        </is>
      </c>
      <c r="B634" s="52" t="n"/>
      <c r="C634" s="52" t="n"/>
      <c r="D634" s="52" t="n"/>
      <c r="E634" s="52" t="n"/>
      <c r="F634" s="52" t="n"/>
      <c r="G634" s="52" t="n"/>
      <c r="H634" s="52" t="n"/>
      <c r="I634" s="52" t="n"/>
      <c r="J634" s="50" t="n"/>
      <c r="L634" s="32">
        <f>IF($H$638="","",IF($L$632=0,"⚠ RFI absent du Registre",IF(INDEX(Registre!$A$2:$A$1999,IF($L$632=0,-1,$L$632))&lt;&gt;"Transport et bardage","⚠ Ce RFI est de type : "&amp;INDEX(Registre!$A$2:$A$1999,IF($L$632=0,-1,$L$632)),"")))</f>
        <v/>
      </c>
    </row>
    <row r="635" ht="27" customHeight="1">
      <c r="A635" s="90" t="inlineStr">
        <is>
          <t>Ouvrages</t>
        </is>
      </c>
      <c r="B635" s="50" t="n"/>
      <c r="C635" s="80">
        <f>IFERROR(INDEX(Registre!$E$2:$E$1999,IF($L$632=0,-1,$L$632))&amp;"","")</f>
        <v/>
      </c>
      <c r="D635" s="52" t="n"/>
      <c r="E635" s="52" t="n"/>
      <c r="F635" s="52" t="n"/>
      <c r="G635" s="52" t="n"/>
      <c r="H635" s="52" t="n"/>
      <c r="I635" s="52" t="n"/>
      <c r="J635" s="50" t="n"/>
    </row>
    <row r="636" ht="27" customHeight="1">
      <c r="A636" s="90" t="inlineStr">
        <is>
          <t>Plan nº</t>
        </is>
      </c>
      <c r="B636" s="50" t="n"/>
      <c r="C636" s="90">
        <f>IFERROR(INDEX(Registre!$F$2:$F$1999,IF($L$632=0,-1,$L$632))&amp;"","")</f>
        <v/>
      </c>
      <c r="D636" s="52" t="n"/>
      <c r="E636" s="52" t="n"/>
      <c r="F636" s="52" t="n"/>
      <c r="G636" s="52" t="n"/>
      <c r="H636" s="52" t="n"/>
      <c r="I636" s="52" t="n"/>
      <c r="J636" s="50" t="n"/>
      <c r="L636" s="31" t="inlineStr">
        <is>
          <t>◀ Choisissez le RFI dans la case « RFI nº » (liste déroulante)</t>
        </is>
      </c>
    </row>
    <row r="637" ht="27" customHeight="1">
      <c r="A637" s="90" t="inlineStr">
        <is>
          <t>Désignation</t>
        </is>
      </c>
      <c r="B637" s="50" t="n"/>
      <c r="C637" s="90">
        <f>IFERROR(INDEX(Registre!$G$2:$G$1999,IF($L$632=0,-1,$L$632))&amp;"","")</f>
        <v/>
      </c>
      <c r="D637" s="52" t="n"/>
      <c r="E637" s="52" t="n"/>
      <c r="F637" s="52" t="n"/>
      <c r="G637" s="52" t="n"/>
      <c r="H637" s="52" t="n"/>
      <c r="I637" s="52" t="n"/>
      <c r="J637" s="50" t="n"/>
    </row>
    <row r="638" ht="27" customHeight="1">
      <c r="A638" s="90" t="inlineStr">
        <is>
          <t>Rapport nº</t>
        </is>
      </c>
      <c r="B638" s="50" t="n"/>
      <c r="C638" s="90">
        <f>IFERROR(IF(INDEX(Registre!$C$2:$C$1999,IF($L$632=0,-1,$L$632))&amp;""&lt;&gt;"",INDEX(Registre!$C$2:$C$1999,IF($L$632=0,-1,$L$632))&amp;"",TEXT(COUNTIF(Registre!$A$2:INDEX(Registre!$A$2:$A$1999,IF($L$632=0,-1,$L$632)),INDEX(Registre!$A$2:$A$1999,IF($L$632=0,-1,$L$632))),"000")),"")</f>
        <v/>
      </c>
      <c r="D638" s="50" t="n"/>
      <c r="E638" s="91" t="inlineStr">
        <is>
          <t>DI/ (RFI) nº</t>
        </is>
      </c>
      <c r="F638" s="52" t="n"/>
      <c r="G638" s="50" t="n"/>
      <c r="H638" s="82">
        <f>IFERROR(INDEX('Impression groupée'!$B$4:$B$103,MATCH("Transport et bardage|19",'Impression groupée'!$E$4:$E$103,0)),"")</f>
        <v/>
      </c>
      <c r="I638" s="52" t="n"/>
      <c r="J638" s="50" t="n"/>
    </row>
    <row r="639" ht="27" customHeight="1">
      <c r="A639" s="80">
        <f>"Tronçon n° : "&amp;IFERROR(INDEX(Registre!$H$2:$H$1999,IF($L$632=0,-1,$L$632))&amp;"","")&amp;"   du "&amp;IF(IFERROR(INDEX(Registre!$I$2:$I$1999,IF($L$632=0,-1,$L$632))&amp;"","")&lt;&gt;"","Joint N° "&amp;IFERROR(INDEX(Registre!$I$2:$I$1999,IF($L$632=0,-1,$L$632))&amp;"","")&amp;"  ","")&amp;"PK "&amp;IFERROR(INDEX(Registre!$K$2:$K$1999,IF($L$632=0,-1,$L$632))&amp;"","")&amp;IF(OR(IFERROR(INDEX(Registre!$L$2:$L$1999,IF($L$632=0,-1,$L$632))&amp;"","")&lt;&gt;"",IFERROR(INDEX(Registre!$J$2:$J$1999,IF($L$632=0,-1,$L$632))&amp;"","")&lt;&gt;""),"   au "&amp;IF(IFERROR(INDEX(Registre!$J$2:$J$1999,IF($L$632=0,-1,$L$632))&amp;"","")&lt;&gt;"","Joint N° "&amp;IFERROR(INDEX(Registre!$J$2:$J$1999,IF($L$632=0,-1,$L$632))&amp;"","")&amp;"  ","")&amp;IF(IFERROR(INDEX(Registre!$L$2:$L$1999,IF($L$632=0,-1,$L$632))&amp;"","")&lt;&gt;"","PK "&amp;IFERROR(INDEX(Registre!$L$2:$L$1999,IF($L$632=0,-1,$L$632))&amp;"",""),""),"")</f>
        <v/>
      </c>
      <c r="B639" s="52" t="n"/>
      <c r="C639" s="52" t="n"/>
      <c r="D639" s="52" t="n"/>
      <c r="E639" s="52" t="n"/>
      <c r="F639" s="52" t="n"/>
      <c r="G639" s="52" t="n"/>
      <c r="H639" s="50" t="n"/>
      <c r="I639" s="90">
        <f>IF(IFERROR(INDEX(Registre!$M$2:$M$1999,IF($L$632=0,-1,$L$632))&amp;"","")="","Long :","Long : "&amp;IFERROR(INDEX(Registre!$M$2:$M$1999,IF($L$632=0,-1,$L$632))&amp;"","")&amp;" ml")</f>
        <v/>
      </c>
      <c r="J639" s="50" t="n"/>
    </row>
    <row r="640" ht="27" customHeight="1">
      <c r="A640" s="92" t="inlineStr">
        <is>
          <t>Inspection</t>
        </is>
      </c>
      <c r="B640" s="52" t="n"/>
      <c r="C640" s="52" t="n"/>
      <c r="D640" s="52" t="n"/>
      <c r="E640" s="52" t="n"/>
      <c r="F640" s="52" t="n"/>
      <c r="G640" s="52" t="n"/>
      <c r="H640" s="50" t="n"/>
      <c r="I640" s="80" t="inlineStr">
        <is>
          <t>jugement</t>
        </is>
      </c>
      <c r="J640" s="50" t="n"/>
    </row>
    <row r="641" ht="25.5" customHeight="1">
      <c r="A641" s="67" t="inlineStr">
        <is>
          <t>N°</t>
        </is>
      </c>
      <c r="B641" s="67" t="inlineStr">
        <is>
          <t>N° pipe</t>
        </is>
      </c>
      <c r="C641" s="67" t="inlineStr">
        <is>
          <t>N° de coulée</t>
        </is>
      </c>
      <c r="D641" s="67" t="inlineStr">
        <is>
          <t>Diamètre</t>
        </is>
      </c>
      <c r="E641" s="67" t="inlineStr">
        <is>
          <t>EP mm</t>
        </is>
      </c>
      <c r="F641" s="67" t="inlineStr">
        <is>
          <t>Long (ml)</t>
        </is>
      </c>
      <c r="G641" s="67" t="inlineStr">
        <is>
          <t>Contrôle visuel</t>
        </is>
      </c>
      <c r="H641" s="50" t="n"/>
      <c r="I641" s="66" t="n"/>
      <c r="J641" s="50" t="n"/>
    </row>
    <row r="642" ht="16.5" customHeight="1">
      <c r="A642" s="62">
        <f>IF(IFERROR(INDEX('Tubes Bardage'!$B$2:$B$501,MATCH($H$638&amp;"|1",'Tubes Bardage'!$I$2:$I$501,0))&amp;"","")="","",TEXT(1,"00"))</f>
        <v/>
      </c>
      <c r="B642" s="62">
        <f>IFERROR(INDEX('Tubes Bardage'!$B$2:$B$501,MATCH($H$638&amp;"|1",'Tubes Bardage'!$I$2:$I$501,0))&amp;"","")</f>
        <v/>
      </c>
      <c r="C642" s="62">
        <f>IFERROR(INDEX('Tubes Bardage'!$C$2:$C$501,MATCH($H$638&amp;"|1",'Tubes Bardage'!$I$2:$I$501,0))&amp;"","")</f>
        <v/>
      </c>
      <c r="D642" s="62">
        <f>IFERROR(INDEX('Tubes Bardage'!$D$2:$D$501,MATCH($H$638&amp;"|1",'Tubes Bardage'!$I$2:$I$501,0))&amp;"","")</f>
        <v/>
      </c>
      <c r="E642" s="62">
        <f>IFERROR(INDEX('Tubes Bardage'!$E$2:$E$501,MATCH($H$638&amp;"|1",'Tubes Bardage'!$I$2:$I$501,0))&amp;"","")</f>
        <v/>
      </c>
      <c r="F642" s="62">
        <f>IFERROR(INDEX('Tubes Bardage'!$F$2:$F$501,MATCH($H$638&amp;"|1",'Tubes Bardage'!$I$2:$I$501,0))&amp;"","")</f>
        <v/>
      </c>
      <c r="G642" s="62">
        <f>IFERROR(INDEX('Tubes Bardage'!$G$2:$G$501,MATCH($H$638&amp;"|1",'Tubes Bardage'!$I$2:$I$501,0))&amp;"","")</f>
        <v/>
      </c>
      <c r="H642" s="50" t="n"/>
      <c r="I642" s="93">
        <f>IF(IFERROR(INDEX('Tubes Bardage'!$H$2:$H$501,MATCH($H$638&amp;"|1",'Tubes Bardage'!$I$2:$I$501,0))&amp;"","")="C","☒","☐")&amp;" C"&amp;"      "&amp;IF(IFERROR(INDEX('Tubes Bardage'!$H$2:$H$501,MATCH($H$638&amp;"|1",'Tubes Bardage'!$I$2:$I$501,0))&amp;"","")="NC","☒","☐")&amp;" NC"</f>
        <v/>
      </c>
      <c r="J642" s="50" t="n"/>
    </row>
    <row r="643" ht="16.5" customHeight="1">
      <c r="A643" s="62">
        <f>IF(IFERROR(INDEX('Tubes Bardage'!$B$2:$B$501,MATCH($H$638&amp;"|2",'Tubes Bardage'!$I$2:$I$501,0))&amp;"","")="","",TEXT(2,"00"))</f>
        <v/>
      </c>
      <c r="B643" s="62">
        <f>IFERROR(INDEX('Tubes Bardage'!$B$2:$B$501,MATCH($H$638&amp;"|2",'Tubes Bardage'!$I$2:$I$501,0))&amp;"","")</f>
        <v/>
      </c>
      <c r="C643" s="62">
        <f>IFERROR(INDEX('Tubes Bardage'!$C$2:$C$501,MATCH($H$638&amp;"|2",'Tubes Bardage'!$I$2:$I$501,0))&amp;"","")</f>
        <v/>
      </c>
      <c r="D643" s="62">
        <f>IFERROR(INDEX('Tubes Bardage'!$D$2:$D$501,MATCH($H$638&amp;"|2",'Tubes Bardage'!$I$2:$I$501,0))&amp;"","")</f>
        <v/>
      </c>
      <c r="E643" s="62">
        <f>IFERROR(INDEX('Tubes Bardage'!$E$2:$E$501,MATCH($H$638&amp;"|2",'Tubes Bardage'!$I$2:$I$501,0))&amp;"","")</f>
        <v/>
      </c>
      <c r="F643" s="62">
        <f>IFERROR(INDEX('Tubes Bardage'!$F$2:$F$501,MATCH($H$638&amp;"|2",'Tubes Bardage'!$I$2:$I$501,0))&amp;"","")</f>
        <v/>
      </c>
      <c r="G643" s="62">
        <f>IFERROR(INDEX('Tubes Bardage'!$G$2:$G$501,MATCH($H$638&amp;"|2",'Tubes Bardage'!$I$2:$I$501,0))&amp;"","")</f>
        <v/>
      </c>
      <c r="H643" s="50" t="n"/>
      <c r="I643" s="93">
        <f>IF(IFERROR(INDEX('Tubes Bardage'!$H$2:$H$501,MATCH($H$638&amp;"|2",'Tubes Bardage'!$I$2:$I$501,0))&amp;"","")="C","☒","☐")&amp;" C"&amp;"      "&amp;IF(IFERROR(INDEX('Tubes Bardage'!$H$2:$H$501,MATCH($H$638&amp;"|2",'Tubes Bardage'!$I$2:$I$501,0))&amp;"","")="NC","☒","☐")&amp;" NC"</f>
        <v/>
      </c>
      <c r="J643" s="50" t="n"/>
    </row>
    <row r="644" ht="16.5" customHeight="1">
      <c r="A644" s="62">
        <f>IF(IFERROR(INDEX('Tubes Bardage'!$B$2:$B$501,MATCH($H$638&amp;"|3",'Tubes Bardage'!$I$2:$I$501,0))&amp;"","")="","",TEXT(3,"00"))</f>
        <v/>
      </c>
      <c r="B644" s="62">
        <f>IFERROR(INDEX('Tubes Bardage'!$B$2:$B$501,MATCH($H$638&amp;"|3",'Tubes Bardage'!$I$2:$I$501,0))&amp;"","")</f>
        <v/>
      </c>
      <c r="C644" s="62">
        <f>IFERROR(INDEX('Tubes Bardage'!$C$2:$C$501,MATCH($H$638&amp;"|3",'Tubes Bardage'!$I$2:$I$501,0))&amp;"","")</f>
        <v/>
      </c>
      <c r="D644" s="62">
        <f>IFERROR(INDEX('Tubes Bardage'!$D$2:$D$501,MATCH($H$638&amp;"|3",'Tubes Bardage'!$I$2:$I$501,0))&amp;"","")</f>
        <v/>
      </c>
      <c r="E644" s="62">
        <f>IFERROR(INDEX('Tubes Bardage'!$E$2:$E$501,MATCH($H$638&amp;"|3",'Tubes Bardage'!$I$2:$I$501,0))&amp;"","")</f>
        <v/>
      </c>
      <c r="F644" s="62">
        <f>IFERROR(INDEX('Tubes Bardage'!$F$2:$F$501,MATCH($H$638&amp;"|3",'Tubes Bardage'!$I$2:$I$501,0))&amp;"","")</f>
        <v/>
      </c>
      <c r="G644" s="62">
        <f>IFERROR(INDEX('Tubes Bardage'!$G$2:$G$501,MATCH($H$638&amp;"|3",'Tubes Bardage'!$I$2:$I$501,0))&amp;"","")</f>
        <v/>
      </c>
      <c r="H644" s="50" t="n"/>
      <c r="I644" s="93">
        <f>IF(IFERROR(INDEX('Tubes Bardage'!$H$2:$H$501,MATCH($H$638&amp;"|3",'Tubes Bardage'!$I$2:$I$501,0))&amp;"","")="C","☒","☐")&amp;" C"&amp;"      "&amp;IF(IFERROR(INDEX('Tubes Bardage'!$H$2:$H$501,MATCH($H$638&amp;"|3",'Tubes Bardage'!$I$2:$I$501,0))&amp;"","")="NC","☒","☐")&amp;" NC"</f>
        <v/>
      </c>
      <c r="J644" s="50" t="n"/>
    </row>
    <row r="645" ht="16.5" customHeight="1">
      <c r="A645" s="62">
        <f>IF(IFERROR(INDEX('Tubes Bardage'!$B$2:$B$501,MATCH($H$638&amp;"|4",'Tubes Bardage'!$I$2:$I$501,0))&amp;"","")="","",TEXT(4,"00"))</f>
        <v/>
      </c>
      <c r="B645" s="62">
        <f>IFERROR(INDEX('Tubes Bardage'!$B$2:$B$501,MATCH($H$638&amp;"|4",'Tubes Bardage'!$I$2:$I$501,0))&amp;"","")</f>
        <v/>
      </c>
      <c r="C645" s="62">
        <f>IFERROR(INDEX('Tubes Bardage'!$C$2:$C$501,MATCH($H$638&amp;"|4",'Tubes Bardage'!$I$2:$I$501,0))&amp;"","")</f>
        <v/>
      </c>
      <c r="D645" s="62">
        <f>IFERROR(INDEX('Tubes Bardage'!$D$2:$D$501,MATCH($H$638&amp;"|4",'Tubes Bardage'!$I$2:$I$501,0))&amp;"","")</f>
        <v/>
      </c>
      <c r="E645" s="62">
        <f>IFERROR(INDEX('Tubes Bardage'!$E$2:$E$501,MATCH($H$638&amp;"|4",'Tubes Bardage'!$I$2:$I$501,0))&amp;"","")</f>
        <v/>
      </c>
      <c r="F645" s="62">
        <f>IFERROR(INDEX('Tubes Bardage'!$F$2:$F$501,MATCH($H$638&amp;"|4",'Tubes Bardage'!$I$2:$I$501,0))&amp;"","")</f>
        <v/>
      </c>
      <c r="G645" s="62">
        <f>IFERROR(INDEX('Tubes Bardage'!$G$2:$G$501,MATCH($H$638&amp;"|4",'Tubes Bardage'!$I$2:$I$501,0))&amp;"","")</f>
        <v/>
      </c>
      <c r="H645" s="50" t="n"/>
      <c r="I645" s="93">
        <f>IF(IFERROR(INDEX('Tubes Bardage'!$H$2:$H$501,MATCH($H$638&amp;"|4",'Tubes Bardage'!$I$2:$I$501,0))&amp;"","")="C","☒","☐")&amp;" C"&amp;"      "&amp;IF(IFERROR(INDEX('Tubes Bardage'!$H$2:$H$501,MATCH($H$638&amp;"|4",'Tubes Bardage'!$I$2:$I$501,0))&amp;"","")="NC","☒","☐")&amp;" NC"</f>
        <v/>
      </c>
      <c r="J645" s="50" t="n"/>
    </row>
    <row r="646" ht="16.5" customHeight="1">
      <c r="A646" s="62">
        <f>IF(IFERROR(INDEX('Tubes Bardage'!$B$2:$B$501,MATCH($H$638&amp;"|5",'Tubes Bardage'!$I$2:$I$501,0))&amp;"","")="","",TEXT(5,"00"))</f>
        <v/>
      </c>
      <c r="B646" s="62">
        <f>IFERROR(INDEX('Tubes Bardage'!$B$2:$B$501,MATCH($H$638&amp;"|5",'Tubes Bardage'!$I$2:$I$501,0))&amp;"","")</f>
        <v/>
      </c>
      <c r="C646" s="62">
        <f>IFERROR(INDEX('Tubes Bardage'!$C$2:$C$501,MATCH($H$638&amp;"|5",'Tubes Bardage'!$I$2:$I$501,0))&amp;"","")</f>
        <v/>
      </c>
      <c r="D646" s="62">
        <f>IFERROR(INDEX('Tubes Bardage'!$D$2:$D$501,MATCH($H$638&amp;"|5",'Tubes Bardage'!$I$2:$I$501,0))&amp;"","")</f>
        <v/>
      </c>
      <c r="E646" s="62">
        <f>IFERROR(INDEX('Tubes Bardage'!$E$2:$E$501,MATCH($H$638&amp;"|5",'Tubes Bardage'!$I$2:$I$501,0))&amp;"","")</f>
        <v/>
      </c>
      <c r="F646" s="62">
        <f>IFERROR(INDEX('Tubes Bardage'!$F$2:$F$501,MATCH($H$638&amp;"|5",'Tubes Bardage'!$I$2:$I$501,0))&amp;"","")</f>
        <v/>
      </c>
      <c r="G646" s="62">
        <f>IFERROR(INDEX('Tubes Bardage'!$G$2:$G$501,MATCH($H$638&amp;"|5",'Tubes Bardage'!$I$2:$I$501,0))&amp;"","")</f>
        <v/>
      </c>
      <c r="H646" s="50" t="n"/>
      <c r="I646" s="93">
        <f>IF(IFERROR(INDEX('Tubes Bardage'!$H$2:$H$501,MATCH($H$638&amp;"|5",'Tubes Bardage'!$I$2:$I$501,0))&amp;"","")="C","☒","☐")&amp;" C"&amp;"      "&amp;IF(IFERROR(INDEX('Tubes Bardage'!$H$2:$H$501,MATCH($H$638&amp;"|5",'Tubes Bardage'!$I$2:$I$501,0))&amp;"","")="NC","☒","☐")&amp;" NC"</f>
        <v/>
      </c>
      <c r="J646" s="50" t="n"/>
    </row>
    <row r="647" ht="16.5" customHeight="1">
      <c r="A647" s="62">
        <f>IF(IFERROR(INDEX('Tubes Bardage'!$B$2:$B$501,MATCH($H$638&amp;"|6",'Tubes Bardage'!$I$2:$I$501,0))&amp;"","")="","",TEXT(6,"00"))</f>
        <v/>
      </c>
      <c r="B647" s="62">
        <f>IFERROR(INDEX('Tubes Bardage'!$B$2:$B$501,MATCH($H$638&amp;"|6",'Tubes Bardage'!$I$2:$I$501,0))&amp;"","")</f>
        <v/>
      </c>
      <c r="C647" s="62">
        <f>IFERROR(INDEX('Tubes Bardage'!$C$2:$C$501,MATCH($H$638&amp;"|6",'Tubes Bardage'!$I$2:$I$501,0))&amp;"","")</f>
        <v/>
      </c>
      <c r="D647" s="62">
        <f>IFERROR(INDEX('Tubes Bardage'!$D$2:$D$501,MATCH($H$638&amp;"|6",'Tubes Bardage'!$I$2:$I$501,0))&amp;"","")</f>
        <v/>
      </c>
      <c r="E647" s="62">
        <f>IFERROR(INDEX('Tubes Bardage'!$E$2:$E$501,MATCH($H$638&amp;"|6",'Tubes Bardage'!$I$2:$I$501,0))&amp;"","")</f>
        <v/>
      </c>
      <c r="F647" s="62">
        <f>IFERROR(INDEX('Tubes Bardage'!$F$2:$F$501,MATCH($H$638&amp;"|6",'Tubes Bardage'!$I$2:$I$501,0))&amp;"","")</f>
        <v/>
      </c>
      <c r="G647" s="62">
        <f>IFERROR(INDEX('Tubes Bardage'!$G$2:$G$501,MATCH($H$638&amp;"|6",'Tubes Bardage'!$I$2:$I$501,0))&amp;"","")</f>
        <v/>
      </c>
      <c r="H647" s="50" t="n"/>
      <c r="I647" s="93">
        <f>IF(IFERROR(INDEX('Tubes Bardage'!$H$2:$H$501,MATCH($H$638&amp;"|6",'Tubes Bardage'!$I$2:$I$501,0))&amp;"","")="C","☒","☐")&amp;" C"&amp;"      "&amp;IF(IFERROR(INDEX('Tubes Bardage'!$H$2:$H$501,MATCH($H$638&amp;"|6",'Tubes Bardage'!$I$2:$I$501,0))&amp;"","")="NC","☒","☐")&amp;" NC"</f>
        <v/>
      </c>
      <c r="J647" s="50" t="n"/>
    </row>
    <row r="648" ht="16.5" customHeight="1">
      <c r="A648" s="62">
        <f>IF(IFERROR(INDEX('Tubes Bardage'!$B$2:$B$501,MATCH($H$638&amp;"|7",'Tubes Bardage'!$I$2:$I$501,0))&amp;"","")="","",TEXT(7,"00"))</f>
        <v/>
      </c>
      <c r="B648" s="62">
        <f>IFERROR(INDEX('Tubes Bardage'!$B$2:$B$501,MATCH($H$638&amp;"|7",'Tubes Bardage'!$I$2:$I$501,0))&amp;"","")</f>
        <v/>
      </c>
      <c r="C648" s="62">
        <f>IFERROR(INDEX('Tubes Bardage'!$C$2:$C$501,MATCH($H$638&amp;"|7",'Tubes Bardage'!$I$2:$I$501,0))&amp;"","")</f>
        <v/>
      </c>
      <c r="D648" s="62">
        <f>IFERROR(INDEX('Tubes Bardage'!$D$2:$D$501,MATCH($H$638&amp;"|7",'Tubes Bardage'!$I$2:$I$501,0))&amp;"","")</f>
        <v/>
      </c>
      <c r="E648" s="62">
        <f>IFERROR(INDEX('Tubes Bardage'!$E$2:$E$501,MATCH($H$638&amp;"|7",'Tubes Bardage'!$I$2:$I$501,0))&amp;"","")</f>
        <v/>
      </c>
      <c r="F648" s="62">
        <f>IFERROR(INDEX('Tubes Bardage'!$F$2:$F$501,MATCH($H$638&amp;"|7",'Tubes Bardage'!$I$2:$I$501,0))&amp;"","")</f>
        <v/>
      </c>
      <c r="G648" s="62">
        <f>IFERROR(INDEX('Tubes Bardage'!$G$2:$G$501,MATCH($H$638&amp;"|7",'Tubes Bardage'!$I$2:$I$501,0))&amp;"","")</f>
        <v/>
      </c>
      <c r="H648" s="50" t="n"/>
      <c r="I648" s="93">
        <f>IF(IFERROR(INDEX('Tubes Bardage'!$H$2:$H$501,MATCH($H$638&amp;"|7",'Tubes Bardage'!$I$2:$I$501,0))&amp;"","")="C","☒","☐")&amp;" C"&amp;"      "&amp;IF(IFERROR(INDEX('Tubes Bardage'!$H$2:$H$501,MATCH($H$638&amp;"|7",'Tubes Bardage'!$I$2:$I$501,0))&amp;"","")="NC","☒","☐")&amp;" NC"</f>
        <v/>
      </c>
      <c r="J648" s="50" t="n"/>
    </row>
    <row r="649" ht="16.5" customHeight="1">
      <c r="A649" s="62">
        <f>IF(IFERROR(INDEX('Tubes Bardage'!$B$2:$B$501,MATCH($H$638&amp;"|8",'Tubes Bardage'!$I$2:$I$501,0))&amp;"","")="","",TEXT(8,"00"))</f>
        <v/>
      </c>
      <c r="B649" s="62">
        <f>IFERROR(INDEX('Tubes Bardage'!$B$2:$B$501,MATCH($H$638&amp;"|8",'Tubes Bardage'!$I$2:$I$501,0))&amp;"","")</f>
        <v/>
      </c>
      <c r="C649" s="62">
        <f>IFERROR(INDEX('Tubes Bardage'!$C$2:$C$501,MATCH($H$638&amp;"|8",'Tubes Bardage'!$I$2:$I$501,0))&amp;"","")</f>
        <v/>
      </c>
      <c r="D649" s="62">
        <f>IFERROR(INDEX('Tubes Bardage'!$D$2:$D$501,MATCH($H$638&amp;"|8",'Tubes Bardage'!$I$2:$I$501,0))&amp;"","")</f>
        <v/>
      </c>
      <c r="E649" s="62">
        <f>IFERROR(INDEX('Tubes Bardage'!$E$2:$E$501,MATCH($H$638&amp;"|8",'Tubes Bardage'!$I$2:$I$501,0))&amp;"","")</f>
        <v/>
      </c>
      <c r="F649" s="62">
        <f>IFERROR(INDEX('Tubes Bardage'!$F$2:$F$501,MATCH($H$638&amp;"|8",'Tubes Bardage'!$I$2:$I$501,0))&amp;"","")</f>
        <v/>
      </c>
      <c r="G649" s="62">
        <f>IFERROR(INDEX('Tubes Bardage'!$G$2:$G$501,MATCH($H$638&amp;"|8",'Tubes Bardage'!$I$2:$I$501,0))&amp;"","")</f>
        <v/>
      </c>
      <c r="H649" s="50" t="n"/>
      <c r="I649" s="93">
        <f>IF(IFERROR(INDEX('Tubes Bardage'!$H$2:$H$501,MATCH($H$638&amp;"|8",'Tubes Bardage'!$I$2:$I$501,0))&amp;"","")="C","☒","☐")&amp;" C"&amp;"      "&amp;IF(IFERROR(INDEX('Tubes Bardage'!$H$2:$H$501,MATCH($H$638&amp;"|8",'Tubes Bardage'!$I$2:$I$501,0))&amp;"","")="NC","☒","☐")&amp;" NC"</f>
        <v/>
      </c>
      <c r="J649" s="50" t="n"/>
    </row>
    <row r="650" ht="16.5" customHeight="1">
      <c r="A650" s="62">
        <f>IF(IFERROR(INDEX('Tubes Bardage'!$B$2:$B$501,MATCH($H$638&amp;"|9",'Tubes Bardage'!$I$2:$I$501,0))&amp;"","")="","",TEXT(9,"00"))</f>
        <v/>
      </c>
      <c r="B650" s="62">
        <f>IFERROR(INDEX('Tubes Bardage'!$B$2:$B$501,MATCH($H$638&amp;"|9",'Tubes Bardage'!$I$2:$I$501,0))&amp;"","")</f>
        <v/>
      </c>
      <c r="C650" s="62">
        <f>IFERROR(INDEX('Tubes Bardage'!$C$2:$C$501,MATCH($H$638&amp;"|9",'Tubes Bardage'!$I$2:$I$501,0))&amp;"","")</f>
        <v/>
      </c>
      <c r="D650" s="62">
        <f>IFERROR(INDEX('Tubes Bardage'!$D$2:$D$501,MATCH($H$638&amp;"|9",'Tubes Bardage'!$I$2:$I$501,0))&amp;"","")</f>
        <v/>
      </c>
      <c r="E650" s="62">
        <f>IFERROR(INDEX('Tubes Bardage'!$E$2:$E$501,MATCH($H$638&amp;"|9",'Tubes Bardage'!$I$2:$I$501,0))&amp;"","")</f>
        <v/>
      </c>
      <c r="F650" s="62">
        <f>IFERROR(INDEX('Tubes Bardage'!$F$2:$F$501,MATCH($H$638&amp;"|9",'Tubes Bardage'!$I$2:$I$501,0))&amp;"","")</f>
        <v/>
      </c>
      <c r="G650" s="62">
        <f>IFERROR(INDEX('Tubes Bardage'!$G$2:$G$501,MATCH($H$638&amp;"|9",'Tubes Bardage'!$I$2:$I$501,0))&amp;"","")</f>
        <v/>
      </c>
      <c r="H650" s="50" t="n"/>
      <c r="I650" s="93">
        <f>IF(IFERROR(INDEX('Tubes Bardage'!$H$2:$H$501,MATCH($H$638&amp;"|9",'Tubes Bardage'!$I$2:$I$501,0))&amp;"","")="C","☒","☐")&amp;" C"&amp;"      "&amp;IF(IFERROR(INDEX('Tubes Bardage'!$H$2:$H$501,MATCH($H$638&amp;"|9",'Tubes Bardage'!$I$2:$I$501,0))&amp;"","")="NC","☒","☐")&amp;" NC"</f>
        <v/>
      </c>
      <c r="J650" s="50" t="n"/>
    </row>
    <row r="651" ht="16.5" customHeight="1">
      <c r="A651" s="62">
        <f>IF(IFERROR(INDEX('Tubes Bardage'!$B$2:$B$501,MATCH($H$638&amp;"|10",'Tubes Bardage'!$I$2:$I$501,0))&amp;"","")="","",TEXT(10,"00"))</f>
        <v/>
      </c>
      <c r="B651" s="62">
        <f>IFERROR(INDEX('Tubes Bardage'!$B$2:$B$501,MATCH($H$638&amp;"|10",'Tubes Bardage'!$I$2:$I$501,0))&amp;"","")</f>
        <v/>
      </c>
      <c r="C651" s="62">
        <f>IFERROR(INDEX('Tubes Bardage'!$C$2:$C$501,MATCH($H$638&amp;"|10",'Tubes Bardage'!$I$2:$I$501,0))&amp;"","")</f>
        <v/>
      </c>
      <c r="D651" s="62">
        <f>IFERROR(INDEX('Tubes Bardage'!$D$2:$D$501,MATCH($H$638&amp;"|10",'Tubes Bardage'!$I$2:$I$501,0))&amp;"","")</f>
        <v/>
      </c>
      <c r="E651" s="62">
        <f>IFERROR(INDEX('Tubes Bardage'!$E$2:$E$501,MATCH($H$638&amp;"|10",'Tubes Bardage'!$I$2:$I$501,0))&amp;"","")</f>
        <v/>
      </c>
      <c r="F651" s="62">
        <f>IFERROR(INDEX('Tubes Bardage'!$F$2:$F$501,MATCH($H$638&amp;"|10",'Tubes Bardage'!$I$2:$I$501,0))&amp;"","")</f>
        <v/>
      </c>
      <c r="G651" s="62">
        <f>IFERROR(INDEX('Tubes Bardage'!$G$2:$G$501,MATCH($H$638&amp;"|10",'Tubes Bardage'!$I$2:$I$501,0))&amp;"","")</f>
        <v/>
      </c>
      <c r="H651" s="50" t="n"/>
      <c r="I651" s="93">
        <f>IF(IFERROR(INDEX('Tubes Bardage'!$H$2:$H$501,MATCH($H$638&amp;"|10",'Tubes Bardage'!$I$2:$I$501,0))&amp;"","")="C","☒","☐")&amp;" C"&amp;"      "&amp;IF(IFERROR(INDEX('Tubes Bardage'!$H$2:$H$501,MATCH($H$638&amp;"|10",'Tubes Bardage'!$I$2:$I$501,0))&amp;"","")="NC","☒","☐")&amp;" NC"</f>
        <v/>
      </c>
      <c r="J651" s="50" t="n"/>
    </row>
    <row r="652" ht="16.5" customHeight="1">
      <c r="A652" s="62">
        <f>IF(IFERROR(INDEX('Tubes Bardage'!$B$2:$B$501,MATCH($H$638&amp;"|11",'Tubes Bardage'!$I$2:$I$501,0))&amp;"","")="","",TEXT(11,"00"))</f>
        <v/>
      </c>
      <c r="B652" s="62">
        <f>IFERROR(INDEX('Tubes Bardage'!$B$2:$B$501,MATCH($H$638&amp;"|11",'Tubes Bardage'!$I$2:$I$501,0))&amp;"","")</f>
        <v/>
      </c>
      <c r="C652" s="62">
        <f>IFERROR(INDEX('Tubes Bardage'!$C$2:$C$501,MATCH($H$638&amp;"|11",'Tubes Bardage'!$I$2:$I$501,0))&amp;"","")</f>
        <v/>
      </c>
      <c r="D652" s="62">
        <f>IFERROR(INDEX('Tubes Bardage'!$D$2:$D$501,MATCH($H$638&amp;"|11",'Tubes Bardage'!$I$2:$I$501,0))&amp;"","")</f>
        <v/>
      </c>
      <c r="E652" s="62">
        <f>IFERROR(INDEX('Tubes Bardage'!$E$2:$E$501,MATCH($H$638&amp;"|11",'Tubes Bardage'!$I$2:$I$501,0))&amp;"","")</f>
        <v/>
      </c>
      <c r="F652" s="62">
        <f>IFERROR(INDEX('Tubes Bardage'!$F$2:$F$501,MATCH($H$638&amp;"|11",'Tubes Bardage'!$I$2:$I$501,0))&amp;"","")</f>
        <v/>
      </c>
      <c r="G652" s="62">
        <f>IFERROR(INDEX('Tubes Bardage'!$G$2:$G$501,MATCH($H$638&amp;"|11",'Tubes Bardage'!$I$2:$I$501,0))&amp;"","")</f>
        <v/>
      </c>
      <c r="H652" s="50" t="n"/>
      <c r="I652" s="93">
        <f>IF(IFERROR(INDEX('Tubes Bardage'!$H$2:$H$501,MATCH($H$638&amp;"|11",'Tubes Bardage'!$I$2:$I$501,0))&amp;"","")="C","☒","☐")&amp;" C"&amp;"      "&amp;IF(IFERROR(INDEX('Tubes Bardage'!$H$2:$H$501,MATCH($H$638&amp;"|11",'Tubes Bardage'!$I$2:$I$501,0))&amp;"","")="NC","☒","☐")&amp;" NC"</f>
        <v/>
      </c>
      <c r="J652" s="50" t="n"/>
    </row>
    <row r="653" ht="16.5" customHeight="1">
      <c r="A653" s="62">
        <f>IF(IFERROR(INDEX('Tubes Bardage'!$B$2:$B$501,MATCH($H$638&amp;"|12",'Tubes Bardage'!$I$2:$I$501,0))&amp;"","")="","",TEXT(12,"00"))</f>
        <v/>
      </c>
      <c r="B653" s="62">
        <f>IFERROR(INDEX('Tubes Bardage'!$B$2:$B$501,MATCH($H$638&amp;"|12",'Tubes Bardage'!$I$2:$I$501,0))&amp;"","")</f>
        <v/>
      </c>
      <c r="C653" s="62">
        <f>IFERROR(INDEX('Tubes Bardage'!$C$2:$C$501,MATCH($H$638&amp;"|12",'Tubes Bardage'!$I$2:$I$501,0))&amp;"","")</f>
        <v/>
      </c>
      <c r="D653" s="62">
        <f>IFERROR(INDEX('Tubes Bardage'!$D$2:$D$501,MATCH($H$638&amp;"|12",'Tubes Bardage'!$I$2:$I$501,0))&amp;"","")</f>
        <v/>
      </c>
      <c r="E653" s="62">
        <f>IFERROR(INDEX('Tubes Bardage'!$E$2:$E$501,MATCH($H$638&amp;"|12",'Tubes Bardage'!$I$2:$I$501,0))&amp;"","")</f>
        <v/>
      </c>
      <c r="F653" s="62">
        <f>IFERROR(INDEX('Tubes Bardage'!$F$2:$F$501,MATCH($H$638&amp;"|12",'Tubes Bardage'!$I$2:$I$501,0))&amp;"","")</f>
        <v/>
      </c>
      <c r="G653" s="62">
        <f>IFERROR(INDEX('Tubes Bardage'!$G$2:$G$501,MATCH($H$638&amp;"|12",'Tubes Bardage'!$I$2:$I$501,0))&amp;"","")</f>
        <v/>
      </c>
      <c r="H653" s="50" t="n"/>
      <c r="I653" s="93">
        <f>IF(IFERROR(INDEX('Tubes Bardage'!$H$2:$H$501,MATCH($H$638&amp;"|12",'Tubes Bardage'!$I$2:$I$501,0))&amp;"","")="C","☒","☐")&amp;" C"&amp;"      "&amp;IF(IFERROR(INDEX('Tubes Bardage'!$H$2:$H$501,MATCH($H$638&amp;"|12",'Tubes Bardage'!$I$2:$I$501,0))&amp;"","")="NC","☒","☐")&amp;" NC"</f>
        <v/>
      </c>
      <c r="J653" s="50" t="n"/>
    </row>
    <row r="654" ht="16.5" customHeight="1">
      <c r="A654" s="62">
        <f>IF(IFERROR(INDEX('Tubes Bardage'!$B$2:$B$501,MATCH($H$638&amp;"|13",'Tubes Bardage'!$I$2:$I$501,0))&amp;"","")="","",TEXT(13,"00"))</f>
        <v/>
      </c>
      <c r="B654" s="62">
        <f>IFERROR(INDEX('Tubes Bardage'!$B$2:$B$501,MATCH($H$638&amp;"|13",'Tubes Bardage'!$I$2:$I$501,0))&amp;"","")</f>
        <v/>
      </c>
      <c r="C654" s="62">
        <f>IFERROR(INDEX('Tubes Bardage'!$C$2:$C$501,MATCH($H$638&amp;"|13",'Tubes Bardage'!$I$2:$I$501,0))&amp;"","")</f>
        <v/>
      </c>
      <c r="D654" s="62">
        <f>IFERROR(INDEX('Tubes Bardage'!$D$2:$D$501,MATCH($H$638&amp;"|13",'Tubes Bardage'!$I$2:$I$501,0))&amp;"","")</f>
        <v/>
      </c>
      <c r="E654" s="62">
        <f>IFERROR(INDEX('Tubes Bardage'!$E$2:$E$501,MATCH($H$638&amp;"|13",'Tubes Bardage'!$I$2:$I$501,0))&amp;"","")</f>
        <v/>
      </c>
      <c r="F654" s="62">
        <f>IFERROR(INDEX('Tubes Bardage'!$F$2:$F$501,MATCH($H$638&amp;"|13",'Tubes Bardage'!$I$2:$I$501,0))&amp;"","")</f>
        <v/>
      </c>
      <c r="G654" s="62">
        <f>IFERROR(INDEX('Tubes Bardage'!$G$2:$G$501,MATCH($H$638&amp;"|13",'Tubes Bardage'!$I$2:$I$501,0))&amp;"","")</f>
        <v/>
      </c>
      <c r="H654" s="50" t="n"/>
      <c r="I654" s="93">
        <f>IF(IFERROR(INDEX('Tubes Bardage'!$H$2:$H$501,MATCH($H$638&amp;"|13",'Tubes Bardage'!$I$2:$I$501,0))&amp;"","")="C","☒","☐")&amp;" C"&amp;"      "&amp;IF(IFERROR(INDEX('Tubes Bardage'!$H$2:$H$501,MATCH($H$638&amp;"|13",'Tubes Bardage'!$I$2:$I$501,0))&amp;"","")="NC","☒","☐")&amp;" NC"</f>
        <v/>
      </c>
      <c r="J654" s="50" t="n"/>
    </row>
    <row r="655" ht="16.5" customHeight="1">
      <c r="A655" s="62">
        <f>IF(IFERROR(INDEX('Tubes Bardage'!$B$2:$B$501,MATCH($H$638&amp;"|14",'Tubes Bardage'!$I$2:$I$501,0))&amp;"","")="","",TEXT(14,"00"))</f>
        <v/>
      </c>
      <c r="B655" s="62">
        <f>IFERROR(INDEX('Tubes Bardage'!$B$2:$B$501,MATCH($H$638&amp;"|14",'Tubes Bardage'!$I$2:$I$501,0))&amp;"","")</f>
        <v/>
      </c>
      <c r="C655" s="62">
        <f>IFERROR(INDEX('Tubes Bardage'!$C$2:$C$501,MATCH($H$638&amp;"|14",'Tubes Bardage'!$I$2:$I$501,0))&amp;"","")</f>
        <v/>
      </c>
      <c r="D655" s="62">
        <f>IFERROR(INDEX('Tubes Bardage'!$D$2:$D$501,MATCH($H$638&amp;"|14",'Tubes Bardage'!$I$2:$I$501,0))&amp;"","")</f>
        <v/>
      </c>
      <c r="E655" s="62">
        <f>IFERROR(INDEX('Tubes Bardage'!$E$2:$E$501,MATCH($H$638&amp;"|14",'Tubes Bardage'!$I$2:$I$501,0))&amp;"","")</f>
        <v/>
      </c>
      <c r="F655" s="62">
        <f>IFERROR(INDEX('Tubes Bardage'!$F$2:$F$501,MATCH($H$638&amp;"|14",'Tubes Bardage'!$I$2:$I$501,0))&amp;"","")</f>
        <v/>
      </c>
      <c r="G655" s="62">
        <f>IFERROR(INDEX('Tubes Bardage'!$G$2:$G$501,MATCH($H$638&amp;"|14",'Tubes Bardage'!$I$2:$I$501,0))&amp;"","")</f>
        <v/>
      </c>
      <c r="H655" s="50" t="n"/>
      <c r="I655" s="93">
        <f>IF(IFERROR(INDEX('Tubes Bardage'!$H$2:$H$501,MATCH($H$638&amp;"|14",'Tubes Bardage'!$I$2:$I$501,0))&amp;"","")="C","☒","☐")&amp;" C"&amp;"      "&amp;IF(IFERROR(INDEX('Tubes Bardage'!$H$2:$H$501,MATCH($H$638&amp;"|14",'Tubes Bardage'!$I$2:$I$501,0))&amp;"","")="NC","☒","☐")&amp;" NC"</f>
        <v/>
      </c>
      <c r="J655" s="50" t="n"/>
    </row>
    <row r="656" ht="16.5" customHeight="1">
      <c r="A656" s="62">
        <f>IF(IFERROR(INDEX('Tubes Bardage'!$B$2:$B$501,MATCH($H$638&amp;"|15",'Tubes Bardage'!$I$2:$I$501,0))&amp;"","")="","",TEXT(15,"00"))</f>
        <v/>
      </c>
      <c r="B656" s="62">
        <f>IFERROR(INDEX('Tubes Bardage'!$B$2:$B$501,MATCH($H$638&amp;"|15",'Tubes Bardage'!$I$2:$I$501,0))&amp;"","")</f>
        <v/>
      </c>
      <c r="C656" s="62">
        <f>IFERROR(INDEX('Tubes Bardage'!$C$2:$C$501,MATCH($H$638&amp;"|15",'Tubes Bardage'!$I$2:$I$501,0))&amp;"","")</f>
        <v/>
      </c>
      <c r="D656" s="62">
        <f>IFERROR(INDEX('Tubes Bardage'!$D$2:$D$501,MATCH($H$638&amp;"|15",'Tubes Bardage'!$I$2:$I$501,0))&amp;"","")</f>
        <v/>
      </c>
      <c r="E656" s="62">
        <f>IFERROR(INDEX('Tubes Bardage'!$E$2:$E$501,MATCH($H$638&amp;"|15",'Tubes Bardage'!$I$2:$I$501,0))&amp;"","")</f>
        <v/>
      </c>
      <c r="F656" s="62">
        <f>IFERROR(INDEX('Tubes Bardage'!$F$2:$F$501,MATCH($H$638&amp;"|15",'Tubes Bardage'!$I$2:$I$501,0))&amp;"","")</f>
        <v/>
      </c>
      <c r="G656" s="62">
        <f>IFERROR(INDEX('Tubes Bardage'!$G$2:$G$501,MATCH($H$638&amp;"|15",'Tubes Bardage'!$I$2:$I$501,0))&amp;"","")</f>
        <v/>
      </c>
      <c r="H656" s="50" t="n"/>
      <c r="I656" s="93">
        <f>IF(IFERROR(INDEX('Tubes Bardage'!$H$2:$H$501,MATCH($H$638&amp;"|15",'Tubes Bardage'!$I$2:$I$501,0))&amp;"","")="C","☒","☐")&amp;" C"&amp;"      "&amp;IF(IFERROR(INDEX('Tubes Bardage'!$H$2:$H$501,MATCH($H$638&amp;"|15",'Tubes Bardage'!$I$2:$I$501,0))&amp;"","")="NC","☒","☐")&amp;" NC"</f>
        <v/>
      </c>
      <c r="J656" s="50" t="n"/>
    </row>
    <row r="657" ht="16.5" customHeight="1">
      <c r="A657" s="62">
        <f>IF(IFERROR(INDEX('Tubes Bardage'!$B$2:$B$501,MATCH($H$638&amp;"|16",'Tubes Bardage'!$I$2:$I$501,0))&amp;"","")="","",TEXT(16,"00"))</f>
        <v/>
      </c>
      <c r="B657" s="62">
        <f>IFERROR(INDEX('Tubes Bardage'!$B$2:$B$501,MATCH($H$638&amp;"|16",'Tubes Bardage'!$I$2:$I$501,0))&amp;"","")</f>
        <v/>
      </c>
      <c r="C657" s="62">
        <f>IFERROR(INDEX('Tubes Bardage'!$C$2:$C$501,MATCH($H$638&amp;"|16",'Tubes Bardage'!$I$2:$I$501,0))&amp;"","")</f>
        <v/>
      </c>
      <c r="D657" s="62">
        <f>IFERROR(INDEX('Tubes Bardage'!$D$2:$D$501,MATCH($H$638&amp;"|16",'Tubes Bardage'!$I$2:$I$501,0))&amp;"","")</f>
        <v/>
      </c>
      <c r="E657" s="62">
        <f>IFERROR(INDEX('Tubes Bardage'!$E$2:$E$501,MATCH($H$638&amp;"|16",'Tubes Bardage'!$I$2:$I$501,0))&amp;"","")</f>
        <v/>
      </c>
      <c r="F657" s="62">
        <f>IFERROR(INDEX('Tubes Bardage'!$F$2:$F$501,MATCH($H$638&amp;"|16",'Tubes Bardage'!$I$2:$I$501,0))&amp;"","")</f>
        <v/>
      </c>
      <c r="G657" s="62">
        <f>IFERROR(INDEX('Tubes Bardage'!$G$2:$G$501,MATCH($H$638&amp;"|16",'Tubes Bardage'!$I$2:$I$501,0))&amp;"","")</f>
        <v/>
      </c>
      <c r="H657" s="50" t="n"/>
      <c r="I657" s="93">
        <f>IF(IFERROR(INDEX('Tubes Bardage'!$H$2:$H$501,MATCH($H$638&amp;"|16",'Tubes Bardage'!$I$2:$I$501,0))&amp;"","")="C","☒","☐")&amp;" C"&amp;"      "&amp;IF(IFERROR(INDEX('Tubes Bardage'!$H$2:$H$501,MATCH($H$638&amp;"|16",'Tubes Bardage'!$I$2:$I$501,0))&amp;"","")="NC","☒","☐")&amp;" NC"</f>
        <v/>
      </c>
      <c r="J657" s="50" t="n"/>
    </row>
    <row r="658" ht="16.5" customHeight="1">
      <c r="A658" s="62">
        <f>IF(IFERROR(INDEX('Tubes Bardage'!$B$2:$B$501,MATCH($H$638&amp;"|17",'Tubes Bardage'!$I$2:$I$501,0))&amp;"","")="","",TEXT(17,"00"))</f>
        <v/>
      </c>
      <c r="B658" s="62">
        <f>IFERROR(INDEX('Tubes Bardage'!$B$2:$B$501,MATCH($H$638&amp;"|17",'Tubes Bardage'!$I$2:$I$501,0))&amp;"","")</f>
        <v/>
      </c>
      <c r="C658" s="62">
        <f>IFERROR(INDEX('Tubes Bardage'!$C$2:$C$501,MATCH($H$638&amp;"|17",'Tubes Bardage'!$I$2:$I$501,0))&amp;"","")</f>
        <v/>
      </c>
      <c r="D658" s="62">
        <f>IFERROR(INDEX('Tubes Bardage'!$D$2:$D$501,MATCH($H$638&amp;"|17",'Tubes Bardage'!$I$2:$I$501,0))&amp;"","")</f>
        <v/>
      </c>
      <c r="E658" s="62">
        <f>IFERROR(INDEX('Tubes Bardage'!$E$2:$E$501,MATCH($H$638&amp;"|17",'Tubes Bardage'!$I$2:$I$501,0))&amp;"","")</f>
        <v/>
      </c>
      <c r="F658" s="62">
        <f>IFERROR(INDEX('Tubes Bardage'!$F$2:$F$501,MATCH($H$638&amp;"|17",'Tubes Bardage'!$I$2:$I$501,0))&amp;"","")</f>
        <v/>
      </c>
      <c r="G658" s="62">
        <f>IFERROR(INDEX('Tubes Bardage'!$G$2:$G$501,MATCH($H$638&amp;"|17",'Tubes Bardage'!$I$2:$I$501,0))&amp;"","")</f>
        <v/>
      </c>
      <c r="H658" s="50" t="n"/>
      <c r="I658" s="93">
        <f>IF(IFERROR(INDEX('Tubes Bardage'!$H$2:$H$501,MATCH($H$638&amp;"|17",'Tubes Bardage'!$I$2:$I$501,0))&amp;"","")="C","☒","☐")&amp;" C"&amp;"      "&amp;IF(IFERROR(INDEX('Tubes Bardage'!$H$2:$H$501,MATCH($H$638&amp;"|17",'Tubes Bardage'!$I$2:$I$501,0))&amp;"","")="NC","☒","☐")&amp;" NC"</f>
        <v/>
      </c>
      <c r="J658" s="50" t="n"/>
    </row>
    <row r="659" ht="222.4" customHeight="1">
      <c r="A659" s="65">
        <f>"Remarques : "&amp;IFERROR(INDEX(Registre!$O$2:$O$1999,IF($L$632=0,-1,$L$632))&amp;"","")</f>
        <v/>
      </c>
      <c r="B659" s="52" t="n"/>
      <c r="C659" s="52" t="n"/>
      <c r="D659" s="52" t="n"/>
      <c r="E659" s="52" t="n"/>
      <c r="F659" s="52" t="n"/>
      <c r="G659" s="52" t="n"/>
      <c r="H659" s="52" t="n"/>
      <c r="I659" s="52" t="n"/>
      <c r="J659" s="50" t="n"/>
    </row>
    <row r="660" ht="30" customHeight="1">
      <c r="A660" s="64" t="inlineStr">
        <is>
          <t>Conclusion de l’inspection</t>
        </is>
      </c>
      <c r="B660" s="50" t="n"/>
      <c r="C660" s="59">
        <f>IF(IFERROR(INDEX(Registre!$N$2:$N$1999,IF($L$632=0,-1,$L$632))&amp;"","")="Non applicable","☒","☐")&amp;"  Non applicable"</f>
        <v/>
      </c>
      <c r="D660" s="52" t="n"/>
      <c r="E660" s="52" t="n"/>
      <c r="F660" s="50" t="n"/>
      <c r="G660" s="59">
        <f>IF(IFERROR(INDEX(Registre!$N$2:$N$1999,IF($L$632=0,-1,$L$632))&amp;"","")="Accepté","☒","☐")&amp;"  Accepté"</f>
        <v/>
      </c>
      <c r="H660" s="50" t="n"/>
      <c r="I660" s="59">
        <f>IF(IFERROR(INDEX(Registre!$N$2:$N$1999,IF($L$632=0,-1,$L$632))&amp;"","")="Rejeté","☒","☐")&amp;"  Rejeté"</f>
        <v/>
      </c>
      <c r="J660" s="50" t="n"/>
    </row>
    <row r="661" ht="30" customHeight="1">
      <c r="A661" s="64" t="inlineStr">
        <is>
          <t>APPROBATION</t>
        </is>
      </c>
      <c r="B661" s="56" t="n"/>
      <c r="C661" s="66" t="inlineStr">
        <is>
          <t>C3</t>
        </is>
      </c>
      <c r="D661" s="52" t="n"/>
      <c r="E661" s="52" t="n"/>
      <c r="F661" s="50" t="n"/>
      <c r="G661" s="66" t="inlineStr">
        <is>
          <t>C1</t>
        </is>
      </c>
      <c r="H661" s="56" t="n"/>
      <c r="I661" s="66" t="inlineStr">
        <is>
          <t>CA</t>
        </is>
      </c>
      <c r="J661" s="56" t="n"/>
    </row>
    <row r="662" ht="30" customHeight="1">
      <c r="A662" s="57" t="n"/>
      <c r="B662" s="58" t="n"/>
      <c r="C662" s="66" t="inlineStr">
        <is>
          <t>CST</t>
        </is>
      </c>
      <c r="D662" s="50" t="n"/>
      <c r="E662" s="66" t="inlineStr">
        <is>
          <t>QCI</t>
        </is>
      </c>
      <c r="F662" s="50" t="n"/>
      <c r="G662" s="57" t="n"/>
      <c r="H662" s="58" t="n"/>
      <c r="I662" s="57" t="n"/>
      <c r="J662" s="58" t="n"/>
    </row>
    <row r="663" ht="30" customHeight="1">
      <c r="A663" s="63" t="inlineStr">
        <is>
          <t>Nom</t>
        </is>
      </c>
      <c r="B663" s="50" t="n"/>
      <c r="C663" s="55" t="n"/>
      <c r="D663" s="50" t="n"/>
      <c r="E663" s="55" t="n"/>
      <c r="F663" s="50" t="n"/>
      <c r="G663" s="55" t="n"/>
      <c r="H663" s="50" t="n"/>
      <c r="I663" s="55" t="n"/>
      <c r="J663" s="50" t="n"/>
    </row>
    <row r="664" ht="30" customHeight="1">
      <c r="A664" s="63" t="inlineStr">
        <is>
          <t>Signature</t>
        </is>
      </c>
      <c r="B664" s="50" t="n"/>
      <c r="C664" s="55" t="n"/>
      <c r="D664" s="50" t="n"/>
      <c r="E664" s="55" t="n"/>
      <c r="F664" s="50" t="n"/>
      <c r="G664" s="55" t="n"/>
      <c r="H664" s="50" t="n"/>
      <c r="I664" s="55" t="n"/>
      <c r="J664" s="50" t="n"/>
    </row>
    <row r="665" ht="30" customHeight="1">
      <c r="A665" s="63" t="inlineStr">
        <is>
          <t>Date</t>
        </is>
      </c>
      <c r="B665" s="50" t="n"/>
      <c r="C665" s="55" t="n"/>
      <c r="D665" s="50" t="n"/>
      <c r="E665" s="55" t="n"/>
      <c r="F665" s="50" t="n"/>
      <c r="G665" s="55" t="n"/>
      <c r="H665" s="50" t="n"/>
      <c r="I665" s="55" t="n"/>
      <c r="J665" s="50" t="n"/>
    </row>
    <row r="666" ht="21.75" customHeight="1">
      <c r="A666" s="49" t="n"/>
      <c r="B666" s="56" t="n"/>
      <c r="C666" s="67">
        <f>Paramètres!$C$5</f>
        <v/>
      </c>
      <c r="D666" s="101" t="n"/>
      <c r="E666" s="101" t="n"/>
      <c r="F666" s="101" t="n"/>
      <c r="G666" s="101" t="n"/>
      <c r="H666" s="56" t="n"/>
      <c r="I666" s="55">
        <f>Paramètres!$D$5</f>
        <v/>
      </c>
      <c r="J666" s="50" t="n"/>
      <c r="L666" s="29" t="inlineStr">
        <is>
          <t>Calcul (ne pas modifier) – ligne registre :</t>
        </is>
      </c>
    </row>
    <row r="667" ht="21.75" customHeight="1">
      <c r="A667" s="60" t="n"/>
      <c r="B667" s="61" t="n"/>
      <c r="C667" s="60" t="n"/>
      <c r="H667" s="61" t="n"/>
      <c r="I667" s="55">
        <f>"Date: "&amp;Paramètres!$E$5</f>
        <v/>
      </c>
      <c r="J667" s="50" t="n"/>
      <c r="L667" s="30">
        <f>IFERROR(MATCH($H$673,Registre!$B$2:$B$1999,0),0)</f>
        <v/>
      </c>
    </row>
    <row r="668" ht="21.75" customHeight="1">
      <c r="A668" s="57" t="n"/>
      <c r="B668" s="58" t="n"/>
      <c r="C668" s="57" t="n"/>
      <c r="D668" s="102" t="n"/>
      <c r="E668" s="102" t="n"/>
      <c r="F668" s="102" t="n"/>
      <c r="G668" s="102" t="n"/>
      <c r="H668" s="58" t="n"/>
      <c r="I668" s="55" t="inlineStr">
        <is>
          <t>Page 1/1</t>
        </is>
      </c>
      <c r="J668" s="50" t="n"/>
    </row>
    <row r="669" ht="27.95" customHeight="1">
      <c r="A669" s="67" t="inlineStr">
        <is>
          <t>Procès-Verbal de transport et bardage Pipe</t>
        </is>
      </c>
      <c r="B669" s="52" t="n"/>
      <c r="C669" s="52" t="n"/>
      <c r="D669" s="52" t="n"/>
      <c r="E669" s="52" t="n"/>
      <c r="F669" s="52" t="n"/>
      <c r="G669" s="52" t="n"/>
      <c r="H669" s="52" t="n"/>
      <c r="I669" s="52" t="n"/>
      <c r="J669" s="50" t="n"/>
      <c r="L669" s="32">
        <f>IF($H$673="","",IF($L$667=0,"⚠ RFI absent du Registre",IF(INDEX(Registre!$A$2:$A$1999,IF($L$667=0,-1,$L$667))&lt;&gt;"Transport et bardage","⚠ Ce RFI est de type : "&amp;INDEX(Registre!$A$2:$A$1999,IF($L$667=0,-1,$L$667)),"")))</f>
        <v/>
      </c>
    </row>
    <row r="670" ht="27" customHeight="1">
      <c r="A670" s="90" t="inlineStr">
        <is>
          <t>Ouvrages</t>
        </is>
      </c>
      <c r="B670" s="50" t="n"/>
      <c r="C670" s="80">
        <f>IFERROR(INDEX(Registre!$E$2:$E$1999,IF($L$667=0,-1,$L$667))&amp;"","")</f>
        <v/>
      </c>
      <c r="D670" s="52" t="n"/>
      <c r="E670" s="52" t="n"/>
      <c r="F670" s="52" t="n"/>
      <c r="G670" s="52" t="n"/>
      <c r="H670" s="52" t="n"/>
      <c r="I670" s="52" t="n"/>
      <c r="J670" s="50" t="n"/>
    </row>
    <row r="671" ht="27" customHeight="1">
      <c r="A671" s="90" t="inlineStr">
        <is>
          <t>Plan nº</t>
        </is>
      </c>
      <c r="B671" s="50" t="n"/>
      <c r="C671" s="90">
        <f>IFERROR(INDEX(Registre!$F$2:$F$1999,IF($L$667=0,-1,$L$667))&amp;"","")</f>
        <v/>
      </c>
      <c r="D671" s="52" t="n"/>
      <c r="E671" s="52" t="n"/>
      <c r="F671" s="52" t="n"/>
      <c r="G671" s="52" t="n"/>
      <c r="H671" s="52" t="n"/>
      <c r="I671" s="52" t="n"/>
      <c r="J671" s="50" t="n"/>
      <c r="L671" s="31" t="inlineStr">
        <is>
          <t>◀ Choisissez le RFI dans la case « RFI nº » (liste déroulante)</t>
        </is>
      </c>
    </row>
    <row r="672" ht="27" customHeight="1">
      <c r="A672" s="90" t="inlineStr">
        <is>
          <t>Désignation</t>
        </is>
      </c>
      <c r="B672" s="50" t="n"/>
      <c r="C672" s="90">
        <f>IFERROR(INDEX(Registre!$G$2:$G$1999,IF($L$667=0,-1,$L$667))&amp;"","")</f>
        <v/>
      </c>
      <c r="D672" s="52" t="n"/>
      <c r="E672" s="52" t="n"/>
      <c r="F672" s="52" t="n"/>
      <c r="G672" s="52" t="n"/>
      <c r="H672" s="52" t="n"/>
      <c r="I672" s="52" t="n"/>
      <c r="J672" s="50" t="n"/>
    </row>
    <row r="673" ht="27" customHeight="1">
      <c r="A673" s="90" t="inlineStr">
        <is>
          <t>Rapport nº</t>
        </is>
      </c>
      <c r="B673" s="50" t="n"/>
      <c r="C673" s="90">
        <f>IFERROR(IF(INDEX(Registre!$C$2:$C$1999,IF($L$667=0,-1,$L$667))&amp;""&lt;&gt;"",INDEX(Registre!$C$2:$C$1999,IF($L$667=0,-1,$L$667))&amp;"",TEXT(COUNTIF(Registre!$A$2:INDEX(Registre!$A$2:$A$1999,IF($L$667=0,-1,$L$667)),INDEX(Registre!$A$2:$A$1999,IF($L$667=0,-1,$L$667))),"000")),"")</f>
        <v/>
      </c>
      <c r="D673" s="50" t="n"/>
      <c r="E673" s="91" t="inlineStr">
        <is>
          <t>DI/ (RFI) nº</t>
        </is>
      </c>
      <c r="F673" s="52" t="n"/>
      <c r="G673" s="50" t="n"/>
      <c r="H673" s="82">
        <f>IFERROR(INDEX('Impression groupée'!$B$4:$B$103,MATCH("Transport et bardage|20",'Impression groupée'!$E$4:$E$103,0)),"")</f>
        <v/>
      </c>
      <c r="I673" s="52" t="n"/>
      <c r="J673" s="50" t="n"/>
    </row>
    <row r="674" ht="27" customHeight="1">
      <c r="A674" s="80">
        <f>"Tronçon n° : "&amp;IFERROR(INDEX(Registre!$H$2:$H$1999,IF($L$667=0,-1,$L$667))&amp;"","")&amp;"   du "&amp;IF(IFERROR(INDEX(Registre!$I$2:$I$1999,IF($L$667=0,-1,$L$667))&amp;"","")&lt;&gt;"","Joint N° "&amp;IFERROR(INDEX(Registre!$I$2:$I$1999,IF($L$667=0,-1,$L$667))&amp;"","")&amp;"  ","")&amp;"PK "&amp;IFERROR(INDEX(Registre!$K$2:$K$1999,IF($L$667=0,-1,$L$667))&amp;"","")&amp;IF(OR(IFERROR(INDEX(Registre!$L$2:$L$1999,IF($L$667=0,-1,$L$667))&amp;"","")&lt;&gt;"",IFERROR(INDEX(Registre!$J$2:$J$1999,IF($L$667=0,-1,$L$667))&amp;"","")&lt;&gt;""),"   au "&amp;IF(IFERROR(INDEX(Registre!$J$2:$J$1999,IF($L$667=0,-1,$L$667))&amp;"","")&lt;&gt;"","Joint N° "&amp;IFERROR(INDEX(Registre!$J$2:$J$1999,IF($L$667=0,-1,$L$667))&amp;"","")&amp;"  ","")&amp;IF(IFERROR(INDEX(Registre!$L$2:$L$1999,IF($L$667=0,-1,$L$667))&amp;"","")&lt;&gt;"","PK "&amp;IFERROR(INDEX(Registre!$L$2:$L$1999,IF($L$667=0,-1,$L$667))&amp;"",""),""),"")</f>
        <v/>
      </c>
      <c r="B674" s="52" t="n"/>
      <c r="C674" s="52" t="n"/>
      <c r="D674" s="52" t="n"/>
      <c r="E674" s="52" t="n"/>
      <c r="F674" s="52" t="n"/>
      <c r="G674" s="52" t="n"/>
      <c r="H674" s="50" t="n"/>
      <c r="I674" s="90">
        <f>IF(IFERROR(INDEX(Registre!$M$2:$M$1999,IF($L$667=0,-1,$L$667))&amp;"","")="","Long :","Long : "&amp;IFERROR(INDEX(Registre!$M$2:$M$1999,IF($L$667=0,-1,$L$667))&amp;"","")&amp;" ml")</f>
        <v/>
      </c>
      <c r="J674" s="50" t="n"/>
    </row>
    <row r="675" ht="27" customHeight="1">
      <c r="A675" s="92" t="inlineStr">
        <is>
          <t>Inspection</t>
        </is>
      </c>
      <c r="B675" s="52" t="n"/>
      <c r="C675" s="52" t="n"/>
      <c r="D675" s="52" t="n"/>
      <c r="E675" s="52" t="n"/>
      <c r="F675" s="52" t="n"/>
      <c r="G675" s="52" t="n"/>
      <c r="H675" s="50" t="n"/>
      <c r="I675" s="80" t="inlineStr">
        <is>
          <t>jugement</t>
        </is>
      </c>
      <c r="J675" s="50" t="n"/>
    </row>
    <row r="676" ht="25.5" customHeight="1">
      <c r="A676" s="67" t="inlineStr">
        <is>
          <t>N°</t>
        </is>
      </c>
      <c r="B676" s="67" t="inlineStr">
        <is>
          <t>N° pipe</t>
        </is>
      </c>
      <c r="C676" s="67" t="inlineStr">
        <is>
          <t>N° de coulée</t>
        </is>
      </c>
      <c r="D676" s="67" t="inlineStr">
        <is>
          <t>Diamètre</t>
        </is>
      </c>
      <c r="E676" s="67" t="inlineStr">
        <is>
          <t>EP mm</t>
        </is>
      </c>
      <c r="F676" s="67" t="inlineStr">
        <is>
          <t>Long (ml)</t>
        </is>
      </c>
      <c r="G676" s="67" t="inlineStr">
        <is>
          <t>Contrôle visuel</t>
        </is>
      </c>
      <c r="H676" s="50" t="n"/>
      <c r="I676" s="66" t="n"/>
      <c r="J676" s="50" t="n"/>
    </row>
    <row r="677" ht="16.5" customHeight="1">
      <c r="A677" s="62">
        <f>IF(IFERROR(INDEX('Tubes Bardage'!$B$2:$B$501,MATCH($H$673&amp;"|1",'Tubes Bardage'!$I$2:$I$501,0))&amp;"","")="","",TEXT(1,"00"))</f>
        <v/>
      </c>
      <c r="B677" s="62">
        <f>IFERROR(INDEX('Tubes Bardage'!$B$2:$B$501,MATCH($H$673&amp;"|1",'Tubes Bardage'!$I$2:$I$501,0))&amp;"","")</f>
        <v/>
      </c>
      <c r="C677" s="62">
        <f>IFERROR(INDEX('Tubes Bardage'!$C$2:$C$501,MATCH($H$673&amp;"|1",'Tubes Bardage'!$I$2:$I$501,0))&amp;"","")</f>
        <v/>
      </c>
      <c r="D677" s="62">
        <f>IFERROR(INDEX('Tubes Bardage'!$D$2:$D$501,MATCH($H$673&amp;"|1",'Tubes Bardage'!$I$2:$I$501,0))&amp;"","")</f>
        <v/>
      </c>
      <c r="E677" s="62">
        <f>IFERROR(INDEX('Tubes Bardage'!$E$2:$E$501,MATCH($H$673&amp;"|1",'Tubes Bardage'!$I$2:$I$501,0))&amp;"","")</f>
        <v/>
      </c>
      <c r="F677" s="62">
        <f>IFERROR(INDEX('Tubes Bardage'!$F$2:$F$501,MATCH($H$673&amp;"|1",'Tubes Bardage'!$I$2:$I$501,0))&amp;"","")</f>
        <v/>
      </c>
      <c r="G677" s="62">
        <f>IFERROR(INDEX('Tubes Bardage'!$G$2:$G$501,MATCH($H$673&amp;"|1",'Tubes Bardage'!$I$2:$I$501,0))&amp;"","")</f>
        <v/>
      </c>
      <c r="H677" s="50" t="n"/>
      <c r="I677" s="93">
        <f>IF(IFERROR(INDEX('Tubes Bardage'!$H$2:$H$501,MATCH($H$673&amp;"|1",'Tubes Bardage'!$I$2:$I$501,0))&amp;"","")="C","☒","☐")&amp;" C"&amp;"      "&amp;IF(IFERROR(INDEX('Tubes Bardage'!$H$2:$H$501,MATCH($H$673&amp;"|1",'Tubes Bardage'!$I$2:$I$501,0))&amp;"","")="NC","☒","☐")&amp;" NC"</f>
        <v/>
      </c>
      <c r="J677" s="50" t="n"/>
    </row>
    <row r="678" ht="16.5" customHeight="1">
      <c r="A678" s="62">
        <f>IF(IFERROR(INDEX('Tubes Bardage'!$B$2:$B$501,MATCH($H$673&amp;"|2",'Tubes Bardage'!$I$2:$I$501,0))&amp;"","")="","",TEXT(2,"00"))</f>
        <v/>
      </c>
      <c r="B678" s="62">
        <f>IFERROR(INDEX('Tubes Bardage'!$B$2:$B$501,MATCH($H$673&amp;"|2",'Tubes Bardage'!$I$2:$I$501,0))&amp;"","")</f>
        <v/>
      </c>
      <c r="C678" s="62">
        <f>IFERROR(INDEX('Tubes Bardage'!$C$2:$C$501,MATCH($H$673&amp;"|2",'Tubes Bardage'!$I$2:$I$501,0))&amp;"","")</f>
        <v/>
      </c>
      <c r="D678" s="62">
        <f>IFERROR(INDEX('Tubes Bardage'!$D$2:$D$501,MATCH($H$673&amp;"|2",'Tubes Bardage'!$I$2:$I$501,0))&amp;"","")</f>
        <v/>
      </c>
      <c r="E678" s="62">
        <f>IFERROR(INDEX('Tubes Bardage'!$E$2:$E$501,MATCH($H$673&amp;"|2",'Tubes Bardage'!$I$2:$I$501,0))&amp;"","")</f>
        <v/>
      </c>
      <c r="F678" s="62">
        <f>IFERROR(INDEX('Tubes Bardage'!$F$2:$F$501,MATCH($H$673&amp;"|2",'Tubes Bardage'!$I$2:$I$501,0))&amp;"","")</f>
        <v/>
      </c>
      <c r="G678" s="62">
        <f>IFERROR(INDEX('Tubes Bardage'!$G$2:$G$501,MATCH($H$673&amp;"|2",'Tubes Bardage'!$I$2:$I$501,0))&amp;"","")</f>
        <v/>
      </c>
      <c r="H678" s="50" t="n"/>
      <c r="I678" s="93">
        <f>IF(IFERROR(INDEX('Tubes Bardage'!$H$2:$H$501,MATCH($H$673&amp;"|2",'Tubes Bardage'!$I$2:$I$501,0))&amp;"","")="C","☒","☐")&amp;" C"&amp;"      "&amp;IF(IFERROR(INDEX('Tubes Bardage'!$H$2:$H$501,MATCH($H$673&amp;"|2",'Tubes Bardage'!$I$2:$I$501,0))&amp;"","")="NC","☒","☐")&amp;" NC"</f>
        <v/>
      </c>
      <c r="J678" s="50" t="n"/>
    </row>
    <row r="679" ht="16.5" customHeight="1">
      <c r="A679" s="62">
        <f>IF(IFERROR(INDEX('Tubes Bardage'!$B$2:$B$501,MATCH($H$673&amp;"|3",'Tubes Bardage'!$I$2:$I$501,0))&amp;"","")="","",TEXT(3,"00"))</f>
        <v/>
      </c>
      <c r="B679" s="62">
        <f>IFERROR(INDEX('Tubes Bardage'!$B$2:$B$501,MATCH($H$673&amp;"|3",'Tubes Bardage'!$I$2:$I$501,0))&amp;"","")</f>
        <v/>
      </c>
      <c r="C679" s="62">
        <f>IFERROR(INDEX('Tubes Bardage'!$C$2:$C$501,MATCH($H$673&amp;"|3",'Tubes Bardage'!$I$2:$I$501,0))&amp;"","")</f>
        <v/>
      </c>
      <c r="D679" s="62">
        <f>IFERROR(INDEX('Tubes Bardage'!$D$2:$D$501,MATCH($H$673&amp;"|3",'Tubes Bardage'!$I$2:$I$501,0))&amp;"","")</f>
        <v/>
      </c>
      <c r="E679" s="62">
        <f>IFERROR(INDEX('Tubes Bardage'!$E$2:$E$501,MATCH($H$673&amp;"|3",'Tubes Bardage'!$I$2:$I$501,0))&amp;"","")</f>
        <v/>
      </c>
      <c r="F679" s="62">
        <f>IFERROR(INDEX('Tubes Bardage'!$F$2:$F$501,MATCH($H$673&amp;"|3",'Tubes Bardage'!$I$2:$I$501,0))&amp;"","")</f>
        <v/>
      </c>
      <c r="G679" s="62">
        <f>IFERROR(INDEX('Tubes Bardage'!$G$2:$G$501,MATCH($H$673&amp;"|3",'Tubes Bardage'!$I$2:$I$501,0))&amp;"","")</f>
        <v/>
      </c>
      <c r="H679" s="50" t="n"/>
      <c r="I679" s="93">
        <f>IF(IFERROR(INDEX('Tubes Bardage'!$H$2:$H$501,MATCH($H$673&amp;"|3",'Tubes Bardage'!$I$2:$I$501,0))&amp;"","")="C","☒","☐")&amp;" C"&amp;"      "&amp;IF(IFERROR(INDEX('Tubes Bardage'!$H$2:$H$501,MATCH($H$673&amp;"|3",'Tubes Bardage'!$I$2:$I$501,0))&amp;"","")="NC","☒","☐")&amp;" NC"</f>
        <v/>
      </c>
      <c r="J679" s="50" t="n"/>
    </row>
    <row r="680" ht="16.5" customHeight="1">
      <c r="A680" s="62">
        <f>IF(IFERROR(INDEX('Tubes Bardage'!$B$2:$B$501,MATCH($H$673&amp;"|4",'Tubes Bardage'!$I$2:$I$501,0))&amp;"","")="","",TEXT(4,"00"))</f>
        <v/>
      </c>
      <c r="B680" s="62">
        <f>IFERROR(INDEX('Tubes Bardage'!$B$2:$B$501,MATCH($H$673&amp;"|4",'Tubes Bardage'!$I$2:$I$501,0))&amp;"","")</f>
        <v/>
      </c>
      <c r="C680" s="62">
        <f>IFERROR(INDEX('Tubes Bardage'!$C$2:$C$501,MATCH($H$673&amp;"|4",'Tubes Bardage'!$I$2:$I$501,0))&amp;"","")</f>
        <v/>
      </c>
      <c r="D680" s="62">
        <f>IFERROR(INDEX('Tubes Bardage'!$D$2:$D$501,MATCH($H$673&amp;"|4",'Tubes Bardage'!$I$2:$I$501,0))&amp;"","")</f>
        <v/>
      </c>
      <c r="E680" s="62">
        <f>IFERROR(INDEX('Tubes Bardage'!$E$2:$E$501,MATCH($H$673&amp;"|4",'Tubes Bardage'!$I$2:$I$501,0))&amp;"","")</f>
        <v/>
      </c>
      <c r="F680" s="62">
        <f>IFERROR(INDEX('Tubes Bardage'!$F$2:$F$501,MATCH($H$673&amp;"|4",'Tubes Bardage'!$I$2:$I$501,0))&amp;"","")</f>
        <v/>
      </c>
      <c r="G680" s="62">
        <f>IFERROR(INDEX('Tubes Bardage'!$G$2:$G$501,MATCH($H$673&amp;"|4",'Tubes Bardage'!$I$2:$I$501,0))&amp;"","")</f>
        <v/>
      </c>
      <c r="H680" s="50" t="n"/>
      <c r="I680" s="93">
        <f>IF(IFERROR(INDEX('Tubes Bardage'!$H$2:$H$501,MATCH($H$673&amp;"|4",'Tubes Bardage'!$I$2:$I$501,0))&amp;"","")="C","☒","☐")&amp;" C"&amp;"      "&amp;IF(IFERROR(INDEX('Tubes Bardage'!$H$2:$H$501,MATCH($H$673&amp;"|4",'Tubes Bardage'!$I$2:$I$501,0))&amp;"","")="NC","☒","☐")&amp;" NC"</f>
        <v/>
      </c>
      <c r="J680" s="50" t="n"/>
    </row>
    <row r="681" ht="16.5" customHeight="1">
      <c r="A681" s="62">
        <f>IF(IFERROR(INDEX('Tubes Bardage'!$B$2:$B$501,MATCH($H$673&amp;"|5",'Tubes Bardage'!$I$2:$I$501,0))&amp;"","")="","",TEXT(5,"00"))</f>
        <v/>
      </c>
      <c r="B681" s="62">
        <f>IFERROR(INDEX('Tubes Bardage'!$B$2:$B$501,MATCH($H$673&amp;"|5",'Tubes Bardage'!$I$2:$I$501,0))&amp;"","")</f>
        <v/>
      </c>
      <c r="C681" s="62">
        <f>IFERROR(INDEX('Tubes Bardage'!$C$2:$C$501,MATCH($H$673&amp;"|5",'Tubes Bardage'!$I$2:$I$501,0))&amp;"","")</f>
        <v/>
      </c>
      <c r="D681" s="62">
        <f>IFERROR(INDEX('Tubes Bardage'!$D$2:$D$501,MATCH($H$673&amp;"|5",'Tubes Bardage'!$I$2:$I$501,0))&amp;"","")</f>
        <v/>
      </c>
      <c r="E681" s="62">
        <f>IFERROR(INDEX('Tubes Bardage'!$E$2:$E$501,MATCH($H$673&amp;"|5",'Tubes Bardage'!$I$2:$I$501,0))&amp;"","")</f>
        <v/>
      </c>
      <c r="F681" s="62">
        <f>IFERROR(INDEX('Tubes Bardage'!$F$2:$F$501,MATCH($H$673&amp;"|5",'Tubes Bardage'!$I$2:$I$501,0))&amp;"","")</f>
        <v/>
      </c>
      <c r="G681" s="62">
        <f>IFERROR(INDEX('Tubes Bardage'!$G$2:$G$501,MATCH($H$673&amp;"|5",'Tubes Bardage'!$I$2:$I$501,0))&amp;"","")</f>
        <v/>
      </c>
      <c r="H681" s="50" t="n"/>
      <c r="I681" s="93">
        <f>IF(IFERROR(INDEX('Tubes Bardage'!$H$2:$H$501,MATCH($H$673&amp;"|5",'Tubes Bardage'!$I$2:$I$501,0))&amp;"","")="C","☒","☐")&amp;" C"&amp;"      "&amp;IF(IFERROR(INDEX('Tubes Bardage'!$H$2:$H$501,MATCH($H$673&amp;"|5",'Tubes Bardage'!$I$2:$I$501,0))&amp;"","")="NC","☒","☐")&amp;" NC"</f>
        <v/>
      </c>
      <c r="J681" s="50" t="n"/>
    </row>
    <row r="682" ht="16.5" customHeight="1">
      <c r="A682" s="62">
        <f>IF(IFERROR(INDEX('Tubes Bardage'!$B$2:$B$501,MATCH($H$673&amp;"|6",'Tubes Bardage'!$I$2:$I$501,0))&amp;"","")="","",TEXT(6,"00"))</f>
        <v/>
      </c>
      <c r="B682" s="62">
        <f>IFERROR(INDEX('Tubes Bardage'!$B$2:$B$501,MATCH($H$673&amp;"|6",'Tubes Bardage'!$I$2:$I$501,0))&amp;"","")</f>
        <v/>
      </c>
      <c r="C682" s="62">
        <f>IFERROR(INDEX('Tubes Bardage'!$C$2:$C$501,MATCH($H$673&amp;"|6",'Tubes Bardage'!$I$2:$I$501,0))&amp;"","")</f>
        <v/>
      </c>
      <c r="D682" s="62">
        <f>IFERROR(INDEX('Tubes Bardage'!$D$2:$D$501,MATCH($H$673&amp;"|6",'Tubes Bardage'!$I$2:$I$501,0))&amp;"","")</f>
        <v/>
      </c>
      <c r="E682" s="62">
        <f>IFERROR(INDEX('Tubes Bardage'!$E$2:$E$501,MATCH($H$673&amp;"|6",'Tubes Bardage'!$I$2:$I$501,0))&amp;"","")</f>
        <v/>
      </c>
      <c r="F682" s="62">
        <f>IFERROR(INDEX('Tubes Bardage'!$F$2:$F$501,MATCH($H$673&amp;"|6",'Tubes Bardage'!$I$2:$I$501,0))&amp;"","")</f>
        <v/>
      </c>
      <c r="G682" s="62">
        <f>IFERROR(INDEX('Tubes Bardage'!$G$2:$G$501,MATCH($H$673&amp;"|6",'Tubes Bardage'!$I$2:$I$501,0))&amp;"","")</f>
        <v/>
      </c>
      <c r="H682" s="50" t="n"/>
      <c r="I682" s="93">
        <f>IF(IFERROR(INDEX('Tubes Bardage'!$H$2:$H$501,MATCH($H$673&amp;"|6",'Tubes Bardage'!$I$2:$I$501,0))&amp;"","")="C","☒","☐")&amp;" C"&amp;"      "&amp;IF(IFERROR(INDEX('Tubes Bardage'!$H$2:$H$501,MATCH($H$673&amp;"|6",'Tubes Bardage'!$I$2:$I$501,0))&amp;"","")="NC","☒","☐")&amp;" NC"</f>
        <v/>
      </c>
      <c r="J682" s="50" t="n"/>
    </row>
    <row r="683" ht="16.5" customHeight="1">
      <c r="A683" s="62">
        <f>IF(IFERROR(INDEX('Tubes Bardage'!$B$2:$B$501,MATCH($H$673&amp;"|7",'Tubes Bardage'!$I$2:$I$501,0))&amp;"","")="","",TEXT(7,"00"))</f>
        <v/>
      </c>
      <c r="B683" s="62">
        <f>IFERROR(INDEX('Tubes Bardage'!$B$2:$B$501,MATCH($H$673&amp;"|7",'Tubes Bardage'!$I$2:$I$501,0))&amp;"","")</f>
        <v/>
      </c>
      <c r="C683" s="62">
        <f>IFERROR(INDEX('Tubes Bardage'!$C$2:$C$501,MATCH($H$673&amp;"|7",'Tubes Bardage'!$I$2:$I$501,0))&amp;"","")</f>
        <v/>
      </c>
      <c r="D683" s="62">
        <f>IFERROR(INDEX('Tubes Bardage'!$D$2:$D$501,MATCH($H$673&amp;"|7",'Tubes Bardage'!$I$2:$I$501,0))&amp;"","")</f>
        <v/>
      </c>
      <c r="E683" s="62">
        <f>IFERROR(INDEX('Tubes Bardage'!$E$2:$E$501,MATCH($H$673&amp;"|7",'Tubes Bardage'!$I$2:$I$501,0))&amp;"","")</f>
        <v/>
      </c>
      <c r="F683" s="62">
        <f>IFERROR(INDEX('Tubes Bardage'!$F$2:$F$501,MATCH($H$673&amp;"|7",'Tubes Bardage'!$I$2:$I$501,0))&amp;"","")</f>
        <v/>
      </c>
      <c r="G683" s="62">
        <f>IFERROR(INDEX('Tubes Bardage'!$G$2:$G$501,MATCH($H$673&amp;"|7",'Tubes Bardage'!$I$2:$I$501,0))&amp;"","")</f>
        <v/>
      </c>
      <c r="H683" s="50" t="n"/>
      <c r="I683" s="93">
        <f>IF(IFERROR(INDEX('Tubes Bardage'!$H$2:$H$501,MATCH($H$673&amp;"|7",'Tubes Bardage'!$I$2:$I$501,0))&amp;"","")="C","☒","☐")&amp;" C"&amp;"      "&amp;IF(IFERROR(INDEX('Tubes Bardage'!$H$2:$H$501,MATCH($H$673&amp;"|7",'Tubes Bardage'!$I$2:$I$501,0))&amp;"","")="NC","☒","☐")&amp;" NC"</f>
        <v/>
      </c>
      <c r="J683" s="50" t="n"/>
    </row>
    <row r="684" ht="16.5" customHeight="1">
      <c r="A684" s="62">
        <f>IF(IFERROR(INDEX('Tubes Bardage'!$B$2:$B$501,MATCH($H$673&amp;"|8",'Tubes Bardage'!$I$2:$I$501,0))&amp;"","")="","",TEXT(8,"00"))</f>
        <v/>
      </c>
      <c r="B684" s="62">
        <f>IFERROR(INDEX('Tubes Bardage'!$B$2:$B$501,MATCH($H$673&amp;"|8",'Tubes Bardage'!$I$2:$I$501,0))&amp;"","")</f>
        <v/>
      </c>
      <c r="C684" s="62">
        <f>IFERROR(INDEX('Tubes Bardage'!$C$2:$C$501,MATCH($H$673&amp;"|8",'Tubes Bardage'!$I$2:$I$501,0))&amp;"","")</f>
        <v/>
      </c>
      <c r="D684" s="62">
        <f>IFERROR(INDEX('Tubes Bardage'!$D$2:$D$501,MATCH($H$673&amp;"|8",'Tubes Bardage'!$I$2:$I$501,0))&amp;"","")</f>
        <v/>
      </c>
      <c r="E684" s="62">
        <f>IFERROR(INDEX('Tubes Bardage'!$E$2:$E$501,MATCH($H$673&amp;"|8",'Tubes Bardage'!$I$2:$I$501,0))&amp;"","")</f>
        <v/>
      </c>
      <c r="F684" s="62">
        <f>IFERROR(INDEX('Tubes Bardage'!$F$2:$F$501,MATCH($H$673&amp;"|8",'Tubes Bardage'!$I$2:$I$501,0))&amp;"","")</f>
        <v/>
      </c>
      <c r="G684" s="62">
        <f>IFERROR(INDEX('Tubes Bardage'!$G$2:$G$501,MATCH($H$673&amp;"|8",'Tubes Bardage'!$I$2:$I$501,0))&amp;"","")</f>
        <v/>
      </c>
      <c r="H684" s="50" t="n"/>
      <c r="I684" s="93">
        <f>IF(IFERROR(INDEX('Tubes Bardage'!$H$2:$H$501,MATCH($H$673&amp;"|8",'Tubes Bardage'!$I$2:$I$501,0))&amp;"","")="C","☒","☐")&amp;" C"&amp;"      "&amp;IF(IFERROR(INDEX('Tubes Bardage'!$H$2:$H$501,MATCH($H$673&amp;"|8",'Tubes Bardage'!$I$2:$I$501,0))&amp;"","")="NC","☒","☐")&amp;" NC"</f>
        <v/>
      </c>
      <c r="J684" s="50" t="n"/>
    </row>
    <row r="685" ht="16.5" customHeight="1">
      <c r="A685" s="62">
        <f>IF(IFERROR(INDEX('Tubes Bardage'!$B$2:$B$501,MATCH($H$673&amp;"|9",'Tubes Bardage'!$I$2:$I$501,0))&amp;"","")="","",TEXT(9,"00"))</f>
        <v/>
      </c>
      <c r="B685" s="62">
        <f>IFERROR(INDEX('Tubes Bardage'!$B$2:$B$501,MATCH($H$673&amp;"|9",'Tubes Bardage'!$I$2:$I$501,0))&amp;"","")</f>
        <v/>
      </c>
      <c r="C685" s="62">
        <f>IFERROR(INDEX('Tubes Bardage'!$C$2:$C$501,MATCH($H$673&amp;"|9",'Tubes Bardage'!$I$2:$I$501,0))&amp;"","")</f>
        <v/>
      </c>
      <c r="D685" s="62">
        <f>IFERROR(INDEX('Tubes Bardage'!$D$2:$D$501,MATCH($H$673&amp;"|9",'Tubes Bardage'!$I$2:$I$501,0))&amp;"","")</f>
        <v/>
      </c>
      <c r="E685" s="62">
        <f>IFERROR(INDEX('Tubes Bardage'!$E$2:$E$501,MATCH($H$673&amp;"|9",'Tubes Bardage'!$I$2:$I$501,0))&amp;"","")</f>
        <v/>
      </c>
      <c r="F685" s="62">
        <f>IFERROR(INDEX('Tubes Bardage'!$F$2:$F$501,MATCH($H$673&amp;"|9",'Tubes Bardage'!$I$2:$I$501,0))&amp;"","")</f>
        <v/>
      </c>
      <c r="G685" s="62">
        <f>IFERROR(INDEX('Tubes Bardage'!$G$2:$G$501,MATCH($H$673&amp;"|9",'Tubes Bardage'!$I$2:$I$501,0))&amp;"","")</f>
        <v/>
      </c>
      <c r="H685" s="50" t="n"/>
      <c r="I685" s="93">
        <f>IF(IFERROR(INDEX('Tubes Bardage'!$H$2:$H$501,MATCH($H$673&amp;"|9",'Tubes Bardage'!$I$2:$I$501,0))&amp;"","")="C","☒","☐")&amp;" C"&amp;"      "&amp;IF(IFERROR(INDEX('Tubes Bardage'!$H$2:$H$501,MATCH($H$673&amp;"|9",'Tubes Bardage'!$I$2:$I$501,0))&amp;"","")="NC","☒","☐")&amp;" NC"</f>
        <v/>
      </c>
      <c r="J685" s="50" t="n"/>
    </row>
    <row r="686" ht="16.5" customHeight="1">
      <c r="A686" s="62">
        <f>IF(IFERROR(INDEX('Tubes Bardage'!$B$2:$B$501,MATCH($H$673&amp;"|10",'Tubes Bardage'!$I$2:$I$501,0))&amp;"","")="","",TEXT(10,"00"))</f>
        <v/>
      </c>
      <c r="B686" s="62">
        <f>IFERROR(INDEX('Tubes Bardage'!$B$2:$B$501,MATCH($H$673&amp;"|10",'Tubes Bardage'!$I$2:$I$501,0))&amp;"","")</f>
        <v/>
      </c>
      <c r="C686" s="62">
        <f>IFERROR(INDEX('Tubes Bardage'!$C$2:$C$501,MATCH($H$673&amp;"|10",'Tubes Bardage'!$I$2:$I$501,0))&amp;"","")</f>
        <v/>
      </c>
      <c r="D686" s="62">
        <f>IFERROR(INDEX('Tubes Bardage'!$D$2:$D$501,MATCH($H$673&amp;"|10",'Tubes Bardage'!$I$2:$I$501,0))&amp;"","")</f>
        <v/>
      </c>
      <c r="E686" s="62">
        <f>IFERROR(INDEX('Tubes Bardage'!$E$2:$E$501,MATCH($H$673&amp;"|10",'Tubes Bardage'!$I$2:$I$501,0))&amp;"","")</f>
        <v/>
      </c>
      <c r="F686" s="62">
        <f>IFERROR(INDEX('Tubes Bardage'!$F$2:$F$501,MATCH($H$673&amp;"|10",'Tubes Bardage'!$I$2:$I$501,0))&amp;"","")</f>
        <v/>
      </c>
      <c r="G686" s="62">
        <f>IFERROR(INDEX('Tubes Bardage'!$G$2:$G$501,MATCH($H$673&amp;"|10",'Tubes Bardage'!$I$2:$I$501,0))&amp;"","")</f>
        <v/>
      </c>
      <c r="H686" s="50" t="n"/>
      <c r="I686" s="93">
        <f>IF(IFERROR(INDEX('Tubes Bardage'!$H$2:$H$501,MATCH($H$673&amp;"|10",'Tubes Bardage'!$I$2:$I$501,0))&amp;"","")="C","☒","☐")&amp;" C"&amp;"      "&amp;IF(IFERROR(INDEX('Tubes Bardage'!$H$2:$H$501,MATCH($H$673&amp;"|10",'Tubes Bardage'!$I$2:$I$501,0))&amp;"","")="NC","☒","☐")&amp;" NC"</f>
        <v/>
      </c>
      <c r="J686" s="50" t="n"/>
    </row>
    <row r="687" ht="16.5" customHeight="1">
      <c r="A687" s="62">
        <f>IF(IFERROR(INDEX('Tubes Bardage'!$B$2:$B$501,MATCH($H$673&amp;"|11",'Tubes Bardage'!$I$2:$I$501,0))&amp;"","")="","",TEXT(11,"00"))</f>
        <v/>
      </c>
      <c r="B687" s="62">
        <f>IFERROR(INDEX('Tubes Bardage'!$B$2:$B$501,MATCH($H$673&amp;"|11",'Tubes Bardage'!$I$2:$I$501,0))&amp;"","")</f>
        <v/>
      </c>
      <c r="C687" s="62">
        <f>IFERROR(INDEX('Tubes Bardage'!$C$2:$C$501,MATCH($H$673&amp;"|11",'Tubes Bardage'!$I$2:$I$501,0))&amp;"","")</f>
        <v/>
      </c>
      <c r="D687" s="62">
        <f>IFERROR(INDEX('Tubes Bardage'!$D$2:$D$501,MATCH($H$673&amp;"|11",'Tubes Bardage'!$I$2:$I$501,0))&amp;"","")</f>
        <v/>
      </c>
      <c r="E687" s="62">
        <f>IFERROR(INDEX('Tubes Bardage'!$E$2:$E$501,MATCH($H$673&amp;"|11",'Tubes Bardage'!$I$2:$I$501,0))&amp;"","")</f>
        <v/>
      </c>
      <c r="F687" s="62">
        <f>IFERROR(INDEX('Tubes Bardage'!$F$2:$F$501,MATCH($H$673&amp;"|11",'Tubes Bardage'!$I$2:$I$501,0))&amp;"","")</f>
        <v/>
      </c>
      <c r="G687" s="62">
        <f>IFERROR(INDEX('Tubes Bardage'!$G$2:$G$501,MATCH($H$673&amp;"|11",'Tubes Bardage'!$I$2:$I$501,0))&amp;"","")</f>
        <v/>
      </c>
      <c r="H687" s="50" t="n"/>
      <c r="I687" s="93">
        <f>IF(IFERROR(INDEX('Tubes Bardage'!$H$2:$H$501,MATCH($H$673&amp;"|11",'Tubes Bardage'!$I$2:$I$501,0))&amp;"","")="C","☒","☐")&amp;" C"&amp;"      "&amp;IF(IFERROR(INDEX('Tubes Bardage'!$H$2:$H$501,MATCH($H$673&amp;"|11",'Tubes Bardage'!$I$2:$I$501,0))&amp;"","")="NC","☒","☐")&amp;" NC"</f>
        <v/>
      </c>
      <c r="J687" s="50" t="n"/>
    </row>
    <row r="688" ht="16.5" customHeight="1">
      <c r="A688" s="62">
        <f>IF(IFERROR(INDEX('Tubes Bardage'!$B$2:$B$501,MATCH($H$673&amp;"|12",'Tubes Bardage'!$I$2:$I$501,0))&amp;"","")="","",TEXT(12,"00"))</f>
        <v/>
      </c>
      <c r="B688" s="62">
        <f>IFERROR(INDEX('Tubes Bardage'!$B$2:$B$501,MATCH($H$673&amp;"|12",'Tubes Bardage'!$I$2:$I$501,0))&amp;"","")</f>
        <v/>
      </c>
      <c r="C688" s="62">
        <f>IFERROR(INDEX('Tubes Bardage'!$C$2:$C$501,MATCH($H$673&amp;"|12",'Tubes Bardage'!$I$2:$I$501,0))&amp;"","")</f>
        <v/>
      </c>
      <c r="D688" s="62">
        <f>IFERROR(INDEX('Tubes Bardage'!$D$2:$D$501,MATCH($H$673&amp;"|12",'Tubes Bardage'!$I$2:$I$501,0))&amp;"","")</f>
        <v/>
      </c>
      <c r="E688" s="62">
        <f>IFERROR(INDEX('Tubes Bardage'!$E$2:$E$501,MATCH($H$673&amp;"|12",'Tubes Bardage'!$I$2:$I$501,0))&amp;"","")</f>
        <v/>
      </c>
      <c r="F688" s="62">
        <f>IFERROR(INDEX('Tubes Bardage'!$F$2:$F$501,MATCH($H$673&amp;"|12",'Tubes Bardage'!$I$2:$I$501,0))&amp;"","")</f>
        <v/>
      </c>
      <c r="G688" s="62">
        <f>IFERROR(INDEX('Tubes Bardage'!$G$2:$G$501,MATCH($H$673&amp;"|12",'Tubes Bardage'!$I$2:$I$501,0))&amp;"","")</f>
        <v/>
      </c>
      <c r="H688" s="50" t="n"/>
      <c r="I688" s="93">
        <f>IF(IFERROR(INDEX('Tubes Bardage'!$H$2:$H$501,MATCH($H$673&amp;"|12",'Tubes Bardage'!$I$2:$I$501,0))&amp;"","")="C","☒","☐")&amp;" C"&amp;"      "&amp;IF(IFERROR(INDEX('Tubes Bardage'!$H$2:$H$501,MATCH($H$673&amp;"|12",'Tubes Bardage'!$I$2:$I$501,0))&amp;"","")="NC","☒","☐")&amp;" NC"</f>
        <v/>
      </c>
      <c r="J688" s="50" t="n"/>
    </row>
    <row r="689" ht="16.5" customHeight="1">
      <c r="A689" s="62">
        <f>IF(IFERROR(INDEX('Tubes Bardage'!$B$2:$B$501,MATCH($H$673&amp;"|13",'Tubes Bardage'!$I$2:$I$501,0))&amp;"","")="","",TEXT(13,"00"))</f>
        <v/>
      </c>
      <c r="B689" s="62">
        <f>IFERROR(INDEX('Tubes Bardage'!$B$2:$B$501,MATCH($H$673&amp;"|13",'Tubes Bardage'!$I$2:$I$501,0))&amp;"","")</f>
        <v/>
      </c>
      <c r="C689" s="62">
        <f>IFERROR(INDEX('Tubes Bardage'!$C$2:$C$501,MATCH($H$673&amp;"|13",'Tubes Bardage'!$I$2:$I$501,0))&amp;"","")</f>
        <v/>
      </c>
      <c r="D689" s="62">
        <f>IFERROR(INDEX('Tubes Bardage'!$D$2:$D$501,MATCH($H$673&amp;"|13",'Tubes Bardage'!$I$2:$I$501,0))&amp;"","")</f>
        <v/>
      </c>
      <c r="E689" s="62">
        <f>IFERROR(INDEX('Tubes Bardage'!$E$2:$E$501,MATCH($H$673&amp;"|13",'Tubes Bardage'!$I$2:$I$501,0))&amp;"","")</f>
        <v/>
      </c>
      <c r="F689" s="62">
        <f>IFERROR(INDEX('Tubes Bardage'!$F$2:$F$501,MATCH($H$673&amp;"|13",'Tubes Bardage'!$I$2:$I$501,0))&amp;"","")</f>
        <v/>
      </c>
      <c r="G689" s="62">
        <f>IFERROR(INDEX('Tubes Bardage'!$G$2:$G$501,MATCH($H$673&amp;"|13",'Tubes Bardage'!$I$2:$I$501,0))&amp;"","")</f>
        <v/>
      </c>
      <c r="H689" s="50" t="n"/>
      <c r="I689" s="93">
        <f>IF(IFERROR(INDEX('Tubes Bardage'!$H$2:$H$501,MATCH($H$673&amp;"|13",'Tubes Bardage'!$I$2:$I$501,0))&amp;"","")="C","☒","☐")&amp;" C"&amp;"      "&amp;IF(IFERROR(INDEX('Tubes Bardage'!$H$2:$H$501,MATCH($H$673&amp;"|13",'Tubes Bardage'!$I$2:$I$501,0))&amp;"","")="NC","☒","☐")&amp;" NC"</f>
        <v/>
      </c>
      <c r="J689" s="50" t="n"/>
    </row>
    <row r="690" ht="16.5" customHeight="1">
      <c r="A690" s="62">
        <f>IF(IFERROR(INDEX('Tubes Bardage'!$B$2:$B$501,MATCH($H$673&amp;"|14",'Tubes Bardage'!$I$2:$I$501,0))&amp;"","")="","",TEXT(14,"00"))</f>
        <v/>
      </c>
      <c r="B690" s="62">
        <f>IFERROR(INDEX('Tubes Bardage'!$B$2:$B$501,MATCH($H$673&amp;"|14",'Tubes Bardage'!$I$2:$I$501,0))&amp;"","")</f>
        <v/>
      </c>
      <c r="C690" s="62">
        <f>IFERROR(INDEX('Tubes Bardage'!$C$2:$C$501,MATCH($H$673&amp;"|14",'Tubes Bardage'!$I$2:$I$501,0))&amp;"","")</f>
        <v/>
      </c>
      <c r="D690" s="62">
        <f>IFERROR(INDEX('Tubes Bardage'!$D$2:$D$501,MATCH($H$673&amp;"|14",'Tubes Bardage'!$I$2:$I$501,0))&amp;"","")</f>
        <v/>
      </c>
      <c r="E690" s="62">
        <f>IFERROR(INDEX('Tubes Bardage'!$E$2:$E$501,MATCH($H$673&amp;"|14",'Tubes Bardage'!$I$2:$I$501,0))&amp;"","")</f>
        <v/>
      </c>
      <c r="F690" s="62">
        <f>IFERROR(INDEX('Tubes Bardage'!$F$2:$F$501,MATCH($H$673&amp;"|14",'Tubes Bardage'!$I$2:$I$501,0))&amp;"","")</f>
        <v/>
      </c>
      <c r="G690" s="62">
        <f>IFERROR(INDEX('Tubes Bardage'!$G$2:$G$501,MATCH($H$673&amp;"|14",'Tubes Bardage'!$I$2:$I$501,0))&amp;"","")</f>
        <v/>
      </c>
      <c r="H690" s="50" t="n"/>
      <c r="I690" s="93">
        <f>IF(IFERROR(INDEX('Tubes Bardage'!$H$2:$H$501,MATCH($H$673&amp;"|14",'Tubes Bardage'!$I$2:$I$501,0))&amp;"","")="C","☒","☐")&amp;" C"&amp;"      "&amp;IF(IFERROR(INDEX('Tubes Bardage'!$H$2:$H$501,MATCH($H$673&amp;"|14",'Tubes Bardage'!$I$2:$I$501,0))&amp;"","")="NC","☒","☐")&amp;" NC"</f>
        <v/>
      </c>
      <c r="J690" s="50" t="n"/>
    </row>
    <row r="691" ht="16.5" customHeight="1">
      <c r="A691" s="62">
        <f>IF(IFERROR(INDEX('Tubes Bardage'!$B$2:$B$501,MATCH($H$673&amp;"|15",'Tubes Bardage'!$I$2:$I$501,0))&amp;"","")="","",TEXT(15,"00"))</f>
        <v/>
      </c>
      <c r="B691" s="62">
        <f>IFERROR(INDEX('Tubes Bardage'!$B$2:$B$501,MATCH($H$673&amp;"|15",'Tubes Bardage'!$I$2:$I$501,0))&amp;"","")</f>
        <v/>
      </c>
      <c r="C691" s="62">
        <f>IFERROR(INDEX('Tubes Bardage'!$C$2:$C$501,MATCH($H$673&amp;"|15",'Tubes Bardage'!$I$2:$I$501,0))&amp;"","")</f>
        <v/>
      </c>
      <c r="D691" s="62">
        <f>IFERROR(INDEX('Tubes Bardage'!$D$2:$D$501,MATCH($H$673&amp;"|15",'Tubes Bardage'!$I$2:$I$501,0))&amp;"","")</f>
        <v/>
      </c>
      <c r="E691" s="62">
        <f>IFERROR(INDEX('Tubes Bardage'!$E$2:$E$501,MATCH($H$673&amp;"|15",'Tubes Bardage'!$I$2:$I$501,0))&amp;"","")</f>
        <v/>
      </c>
      <c r="F691" s="62">
        <f>IFERROR(INDEX('Tubes Bardage'!$F$2:$F$501,MATCH($H$673&amp;"|15",'Tubes Bardage'!$I$2:$I$501,0))&amp;"","")</f>
        <v/>
      </c>
      <c r="G691" s="62">
        <f>IFERROR(INDEX('Tubes Bardage'!$G$2:$G$501,MATCH($H$673&amp;"|15",'Tubes Bardage'!$I$2:$I$501,0))&amp;"","")</f>
        <v/>
      </c>
      <c r="H691" s="50" t="n"/>
      <c r="I691" s="93">
        <f>IF(IFERROR(INDEX('Tubes Bardage'!$H$2:$H$501,MATCH($H$673&amp;"|15",'Tubes Bardage'!$I$2:$I$501,0))&amp;"","")="C","☒","☐")&amp;" C"&amp;"      "&amp;IF(IFERROR(INDEX('Tubes Bardage'!$H$2:$H$501,MATCH($H$673&amp;"|15",'Tubes Bardage'!$I$2:$I$501,0))&amp;"","")="NC","☒","☐")&amp;" NC"</f>
        <v/>
      </c>
      <c r="J691" s="50" t="n"/>
    </row>
    <row r="692" ht="16.5" customHeight="1">
      <c r="A692" s="62">
        <f>IF(IFERROR(INDEX('Tubes Bardage'!$B$2:$B$501,MATCH($H$673&amp;"|16",'Tubes Bardage'!$I$2:$I$501,0))&amp;"","")="","",TEXT(16,"00"))</f>
        <v/>
      </c>
      <c r="B692" s="62">
        <f>IFERROR(INDEX('Tubes Bardage'!$B$2:$B$501,MATCH($H$673&amp;"|16",'Tubes Bardage'!$I$2:$I$501,0))&amp;"","")</f>
        <v/>
      </c>
      <c r="C692" s="62">
        <f>IFERROR(INDEX('Tubes Bardage'!$C$2:$C$501,MATCH($H$673&amp;"|16",'Tubes Bardage'!$I$2:$I$501,0))&amp;"","")</f>
        <v/>
      </c>
      <c r="D692" s="62">
        <f>IFERROR(INDEX('Tubes Bardage'!$D$2:$D$501,MATCH($H$673&amp;"|16",'Tubes Bardage'!$I$2:$I$501,0))&amp;"","")</f>
        <v/>
      </c>
      <c r="E692" s="62">
        <f>IFERROR(INDEX('Tubes Bardage'!$E$2:$E$501,MATCH($H$673&amp;"|16",'Tubes Bardage'!$I$2:$I$501,0))&amp;"","")</f>
        <v/>
      </c>
      <c r="F692" s="62">
        <f>IFERROR(INDEX('Tubes Bardage'!$F$2:$F$501,MATCH($H$673&amp;"|16",'Tubes Bardage'!$I$2:$I$501,0))&amp;"","")</f>
        <v/>
      </c>
      <c r="G692" s="62">
        <f>IFERROR(INDEX('Tubes Bardage'!$G$2:$G$501,MATCH($H$673&amp;"|16",'Tubes Bardage'!$I$2:$I$501,0))&amp;"","")</f>
        <v/>
      </c>
      <c r="H692" s="50" t="n"/>
      <c r="I692" s="93">
        <f>IF(IFERROR(INDEX('Tubes Bardage'!$H$2:$H$501,MATCH($H$673&amp;"|16",'Tubes Bardage'!$I$2:$I$501,0))&amp;"","")="C","☒","☐")&amp;" C"&amp;"      "&amp;IF(IFERROR(INDEX('Tubes Bardage'!$H$2:$H$501,MATCH($H$673&amp;"|16",'Tubes Bardage'!$I$2:$I$501,0))&amp;"","")="NC","☒","☐")&amp;" NC"</f>
        <v/>
      </c>
      <c r="J692" s="50" t="n"/>
    </row>
    <row r="693" ht="16.5" customHeight="1">
      <c r="A693" s="62">
        <f>IF(IFERROR(INDEX('Tubes Bardage'!$B$2:$B$501,MATCH($H$673&amp;"|17",'Tubes Bardage'!$I$2:$I$501,0))&amp;"","")="","",TEXT(17,"00"))</f>
        <v/>
      </c>
      <c r="B693" s="62">
        <f>IFERROR(INDEX('Tubes Bardage'!$B$2:$B$501,MATCH($H$673&amp;"|17",'Tubes Bardage'!$I$2:$I$501,0))&amp;"","")</f>
        <v/>
      </c>
      <c r="C693" s="62">
        <f>IFERROR(INDEX('Tubes Bardage'!$C$2:$C$501,MATCH($H$673&amp;"|17",'Tubes Bardage'!$I$2:$I$501,0))&amp;"","")</f>
        <v/>
      </c>
      <c r="D693" s="62">
        <f>IFERROR(INDEX('Tubes Bardage'!$D$2:$D$501,MATCH($H$673&amp;"|17",'Tubes Bardage'!$I$2:$I$501,0))&amp;"","")</f>
        <v/>
      </c>
      <c r="E693" s="62">
        <f>IFERROR(INDEX('Tubes Bardage'!$E$2:$E$501,MATCH($H$673&amp;"|17",'Tubes Bardage'!$I$2:$I$501,0))&amp;"","")</f>
        <v/>
      </c>
      <c r="F693" s="62">
        <f>IFERROR(INDEX('Tubes Bardage'!$F$2:$F$501,MATCH($H$673&amp;"|17",'Tubes Bardage'!$I$2:$I$501,0))&amp;"","")</f>
        <v/>
      </c>
      <c r="G693" s="62">
        <f>IFERROR(INDEX('Tubes Bardage'!$G$2:$G$501,MATCH($H$673&amp;"|17",'Tubes Bardage'!$I$2:$I$501,0))&amp;"","")</f>
        <v/>
      </c>
      <c r="H693" s="50" t="n"/>
      <c r="I693" s="93">
        <f>IF(IFERROR(INDEX('Tubes Bardage'!$H$2:$H$501,MATCH($H$673&amp;"|17",'Tubes Bardage'!$I$2:$I$501,0))&amp;"","")="C","☒","☐")&amp;" C"&amp;"      "&amp;IF(IFERROR(INDEX('Tubes Bardage'!$H$2:$H$501,MATCH($H$673&amp;"|17",'Tubes Bardage'!$I$2:$I$501,0))&amp;"","")="NC","☒","☐")&amp;" NC"</f>
        <v/>
      </c>
      <c r="J693" s="50" t="n"/>
    </row>
    <row r="694" ht="222.4" customHeight="1">
      <c r="A694" s="65">
        <f>"Remarques : "&amp;IFERROR(INDEX(Registre!$O$2:$O$1999,IF($L$667=0,-1,$L$667))&amp;"","")</f>
        <v/>
      </c>
      <c r="B694" s="52" t="n"/>
      <c r="C694" s="52" t="n"/>
      <c r="D694" s="52" t="n"/>
      <c r="E694" s="52" t="n"/>
      <c r="F694" s="52" t="n"/>
      <c r="G694" s="52" t="n"/>
      <c r="H694" s="52" t="n"/>
      <c r="I694" s="52" t="n"/>
      <c r="J694" s="50" t="n"/>
    </row>
    <row r="695" ht="30" customHeight="1">
      <c r="A695" s="64" t="inlineStr">
        <is>
          <t>Conclusion de l’inspection</t>
        </is>
      </c>
      <c r="B695" s="50" t="n"/>
      <c r="C695" s="59">
        <f>IF(IFERROR(INDEX(Registre!$N$2:$N$1999,IF($L$667=0,-1,$L$667))&amp;"","")="Non applicable","☒","☐")&amp;"  Non applicable"</f>
        <v/>
      </c>
      <c r="D695" s="52" t="n"/>
      <c r="E695" s="52" t="n"/>
      <c r="F695" s="50" t="n"/>
      <c r="G695" s="59">
        <f>IF(IFERROR(INDEX(Registre!$N$2:$N$1999,IF($L$667=0,-1,$L$667))&amp;"","")="Accepté","☒","☐")&amp;"  Accepté"</f>
        <v/>
      </c>
      <c r="H695" s="50" t="n"/>
      <c r="I695" s="59">
        <f>IF(IFERROR(INDEX(Registre!$N$2:$N$1999,IF($L$667=0,-1,$L$667))&amp;"","")="Rejeté","☒","☐")&amp;"  Rejeté"</f>
        <v/>
      </c>
      <c r="J695" s="50" t="n"/>
    </row>
    <row r="696" ht="30" customHeight="1">
      <c r="A696" s="64" t="inlineStr">
        <is>
          <t>APPROBATION</t>
        </is>
      </c>
      <c r="B696" s="56" t="n"/>
      <c r="C696" s="66" t="inlineStr">
        <is>
          <t>C3</t>
        </is>
      </c>
      <c r="D696" s="52" t="n"/>
      <c r="E696" s="52" t="n"/>
      <c r="F696" s="50" t="n"/>
      <c r="G696" s="66" t="inlineStr">
        <is>
          <t>C1</t>
        </is>
      </c>
      <c r="H696" s="56" t="n"/>
      <c r="I696" s="66" t="inlineStr">
        <is>
          <t>CA</t>
        </is>
      </c>
      <c r="J696" s="56" t="n"/>
    </row>
    <row r="697" ht="30" customHeight="1">
      <c r="A697" s="57" t="n"/>
      <c r="B697" s="58" t="n"/>
      <c r="C697" s="66" t="inlineStr">
        <is>
          <t>CST</t>
        </is>
      </c>
      <c r="D697" s="50" t="n"/>
      <c r="E697" s="66" t="inlineStr">
        <is>
          <t>QCI</t>
        </is>
      </c>
      <c r="F697" s="50" t="n"/>
      <c r="G697" s="57" t="n"/>
      <c r="H697" s="58" t="n"/>
      <c r="I697" s="57" t="n"/>
      <c r="J697" s="58" t="n"/>
    </row>
    <row r="698" ht="30" customHeight="1">
      <c r="A698" s="63" t="inlineStr">
        <is>
          <t>Nom</t>
        </is>
      </c>
      <c r="B698" s="50" t="n"/>
      <c r="C698" s="55" t="n"/>
      <c r="D698" s="50" t="n"/>
      <c r="E698" s="55" t="n"/>
      <c r="F698" s="50" t="n"/>
      <c r="G698" s="55" t="n"/>
      <c r="H698" s="50" t="n"/>
      <c r="I698" s="55" t="n"/>
      <c r="J698" s="50" t="n"/>
    </row>
    <row r="699" ht="30" customHeight="1">
      <c r="A699" s="63" t="inlineStr">
        <is>
          <t>Signature</t>
        </is>
      </c>
      <c r="B699" s="50" t="n"/>
      <c r="C699" s="55" t="n"/>
      <c r="D699" s="50" t="n"/>
      <c r="E699" s="55" t="n"/>
      <c r="F699" s="50" t="n"/>
      <c r="G699" s="55" t="n"/>
      <c r="H699" s="50" t="n"/>
      <c r="I699" s="55" t="n"/>
      <c r="J699" s="50" t="n"/>
    </row>
    <row r="700" ht="30" customHeight="1">
      <c r="A700" s="63" t="inlineStr">
        <is>
          <t>Date</t>
        </is>
      </c>
      <c r="B700" s="50" t="n"/>
      <c r="C700" s="55" t="n"/>
      <c r="D700" s="50" t="n"/>
      <c r="E700" s="55" t="n"/>
      <c r="F700" s="50" t="n"/>
      <c r="G700" s="55" t="n"/>
      <c r="H700" s="50" t="n"/>
      <c r="I700" s="55" t="n"/>
      <c r="J700" s="50" t="n"/>
    </row>
  </sheetData>
  <mergeCells count="1640">
    <mergeCell ref="A381:B382"/>
    <mergeCell ref="A555:B555"/>
    <mergeCell ref="C313:D313"/>
    <mergeCell ref="I536:J536"/>
    <mergeCell ref="C315:D315"/>
    <mergeCell ref="C672:J672"/>
    <mergeCell ref="G594:H594"/>
    <mergeCell ref="I656:J656"/>
    <mergeCell ref="A425:B425"/>
    <mergeCell ref="C485:F485"/>
    <mergeCell ref="G139:H139"/>
    <mergeCell ref="G489:H489"/>
    <mergeCell ref="A71:B73"/>
    <mergeCell ref="G168:H168"/>
    <mergeCell ref="C700:D700"/>
    <mergeCell ref="A593:B593"/>
    <mergeCell ref="I555:J555"/>
    <mergeCell ref="G59:H59"/>
    <mergeCell ref="A595:B595"/>
    <mergeCell ref="C240:F240"/>
    <mergeCell ref="I580:J580"/>
    <mergeCell ref="G61:H61"/>
    <mergeCell ref="E603:G603"/>
    <mergeCell ref="E417:F417"/>
    <mergeCell ref="G517:H517"/>
    <mergeCell ref="C384:D384"/>
    <mergeCell ref="H463:J463"/>
    <mergeCell ref="I582:J582"/>
    <mergeCell ref="A360:H360"/>
    <mergeCell ref="C71:H73"/>
    <mergeCell ref="I125:J125"/>
    <mergeCell ref="A451:B452"/>
    <mergeCell ref="I283:J283"/>
    <mergeCell ref="I581:J581"/>
    <mergeCell ref="G62:H62"/>
    <mergeCell ref="I127:J127"/>
    <mergeCell ref="I583:J583"/>
    <mergeCell ref="I577:J577"/>
    <mergeCell ref="G201:H201"/>
    <mergeCell ref="E174:F174"/>
    <mergeCell ref="G203:H203"/>
    <mergeCell ref="G230:H230"/>
    <mergeCell ref="G361:H361"/>
    <mergeCell ref="G537:H537"/>
    <mergeCell ref="I295:J295"/>
    <mergeCell ref="A34:B34"/>
    <mergeCell ref="G238:H238"/>
    <mergeCell ref="I267:J267"/>
    <mergeCell ref="G232:H232"/>
    <mergeCell ref="I296:J296"/>
    <mergeCell ref="A205:B205"/>
    <mergeCell ref="I507:J507"/>
    <mergeCell ref="A65:B65"/>
    <mergeCell ref="A429:H429"/>
    <mergeCell ref="I298:J298"/>
    <mergeCell ref="I596:J596"/>
    <mergeCell ref="A670:B670"/>
    <mergeCell ref="C428:D428"/>
    <mergeCell ref="E69:F69"/>
    <mergeCell ref="G590:H590"/>
    <mergeCell ref="I652:J652"/>
    <mergeCell ref="G133:H133"/>
    <mergeCell ref="C76:J76"/>
    <mergeCell ref="G381:H382"/>
    <mergeCell ref="G135:H135"/>
    <mergeCell ref="G433:H433"/>
    <mergeCell ref="I191:J191"/>
    <mergeCell ref="I51:J51"/>
    <mergeCell ref="I349:J349"/>
    <mergeCell ref="I647:J647"/>
    <mergeCell ref="G556:H557"/>
    <mergeCell ref="C454:D454"/>
    <mergeCell ref="G164:H164"/>
    <mergeCell ref="I649:J649"/>
    <mergeCell ref="I192:J192"/>
    <mergeCell ref="I222:J222"/>
    <mergeCell ref="C216:J216"/>
    <mergeCell ref="G190:H190"/>
    <mergeCell ref="G304:H304"/>
    <mergeCell ref="G311:H312"/>
    <mergeCell ref="I675:J675"/>
    <mergeCell ref="A416:B417"/>
    <mergeCell ref="I667:J667"/>
    <mergeCell ref="G515:H515"/>
    <mergeCell ref="G490:H490"/>
    <mergeCell ref="I248:J248"/>
    <mergeCell ref="C206:F206"/>
    <mergeCell ref="I368:J368"/>
    <mergeCell ref="I660:J660"/>
    <mergeCell ref="A321:B321"/>
    <mergeCell ref="I579:J579"/>
    <mergeCell ref="I573:J573"/>
    <mergeCell ref="A323:B323"/>
    <mergeCell ref="G451:H452"/>
    <mergeCell ref="C380:F380"/>
    <mergeCell ref="I693:J693"/>
    <mergeCell ref="E139:F139"/>
    <mergeCell ref="A556:B557"/>
    <mergeCell ref="G655:H655"/>
    <mergeCell ref="A462:B462"/>
    <mergeCell ref="G228:H228"/>
    <mergeCell ref="G657:H657"/>
    <mergeCell ref="C136:F136"/>
    <mergeCell ref="A7:B7"/>
    <mergeCell ref="I292:J292"/>
    <mergeCell ref="I294:J294"/>
    <mergeCell ref="H288:J288"/>
    <mergeCell ref="G231:H231"/>
    <mergeCell ref="G683:H683"/>
    <mergeCell ref="H78:J78"/>
    <mergeCell ref="A395:H395"/>
    <mergeCell ref="I20:J20"/>
    <mergeCell ref="G256:H256"/>
    <mergeCell ref="I318:J318"/>
    <mergeCell ref="C276:F276"/>
    <mergeCell ref="A392:B392"/>
    <mergeCell ref="I13:J13"/>
    <mergeCell ref="I618:J618"/>
    <mergeCell ref="G676:H676"/>
    <mergeCell ref="I416:J417"/>
    <mergeCell ref="G257:H257"/>
    <mergeCell ref="I15:J15"/>
    <mergeCell ref="I620:J620"/>
    <mergeCell ref="C452:D452"/>
    <mergeCell ref="G272:H272"/>
    <mergeCell ref="E209:F209"/>
    <mergeCell ref="A345:B345"/>
    <mergeCell ref="A535:H535"/>
    <mergeCell ref="C453:D453"/>
    <mergeCell ref="A105:B105"/>
    <mergeCell ref="I162:J162"/>
    <mergeCell ref="G398:H398"/>
    <mergeCell ref="I373:J373"/>
    <mergeCell ref="G275:H275"/>
    <mergeCell ref="I33:J33"/>
    <mergeCell ref="C601:J601"/>
    <mergeCell ref="G269:H269"/>
    <mergeCell ref="I244:J244"/>
    <mergeCell ref="C592:D592"/>
    <mergeCell ref="A100:B100"/>
    <mergeCell ref="G302:H302"/>
    <mergeCell ref="I35:J35"/>
    <mergeCell ref="A666:B668"/>
    <mergeCell ref="I333:J333"/>
    <mergeCell ref="G696:H697"/>
    <mergeCell ref="I544:J544"/>
    <mergeCell ref="C281:H283"/>
    <mergeCell ref="I689:J689"/>
    <mergeCell ref="C176:H178"/>
    <mergeCell ref="I361:J361"/>
    <mergeCell ref="G328:H328"/>
    <mergeCell ref="G199:H199"/>
    <mergeCell ref="G628:H628"/>
    <mergeCell ref="I386:J386"/>
    <mergeCell ref="C522:D522"/>
    <mergeCell ref="I684:J684"/>
    <mergeCell ref="A351:B353"/>
    <mergeCell ref="I263:J263"/>
    <mergeCell ref="A113:B113"/>
    <mergeCell ref="I686:J686"/>
    <mergeCell ref="A5:B5"/>
    <mergeCell ref="I229:J229"/>
    <mergeCell ref="C251:J251"/>
    <mergeCell ref="A601:B601"/>
    <mergeCell ref="I387:J387"/>
    <mergeCell ref="C631:H633"/>
    <mergeCell ref="E277:F277"/>
    <mergeCell ref="C660:F660"/>
    <mergeCell ref="C241:F241"/>
    <mergeCell ref="I105:J105"/>
    <mergeCell ref="G341:H341"/>
    <mergeCell ref="E278:F278"/>
    <mergeCell ref="I405:J405"/>
    <mergeCell ref="H498:J498"/>
    <mergeCell ref="G641:H641"/>
    <mergeCell ref="E428:G428"/>
    <mergeCell ref="I100:J100"/>
    <mergeCell ref="I616:J616"/>
    <mergeCell ref="A174:B174"/>
    <mergeCell ref="I400:J400"/>
    <mergeCell ref="E207:F207"/>
    <mergeCell ref="I247:J247"/>
    <mergeCell ref="G271:H271"/>
    <mergeCell ref="G265:H265"/>
    <mergeCell ref="G700:H700"/>
    <mergeCell ref="I458:J458"/>
    <mergeCell ref="G273:H273"/>
    <mergeCell ref="G571:H571"/>
    <mergeCell ref="I329:J329"/>
    <mergeCell ref="G695:H695"/>
    <mergeCell ref="I331:J331"/>
    <mergeCell ref="I453:J453"/>
    <mergeCell ref="I629:J629"/>
    <mergeCell ref="E347:F347"/>
    <mergeCell ref="G268:H268"/>
    <mergeCell ref="I26:J26"/>
    <mergeCell ref="A430:H430"/>
    <mergeCell ref="E349:F349"/>
    <mergeCell ref="G413:H413"/>
    <mergeCell ref="G407:H407"/>
    <mergeCell ref="C356:J356"/>
    <mergeCell ref="G415:H415"/>
    <mergeCell ref="I173:J173"/>
    <mergeCell ref="C487:D487"/>
    <mergeCell ref="I471:J471"/>
    <mergeCell ref="I52:J52"/>
    <mergeCell ref="G408:H408"/>
    <mergeCell ref="I44:J44"/>
    <mergeCell ref="I166:J166"/>
    <mergeCell ref="A240:B240"/>
    <mergeCell ref="I473:J473"/>
    <mergeCell ref="A111:B111"/>
    <mergeCell ref="G410:H410"/>
    <mergeCell ref="G439:H439"/>
    <mergeCell ref="A605:H605"/>
    <mergeCell ref="G12:H12"/>
    <mergeCell ref="C490:D490"/>
    <mergeCell ref="C175:D175"/>
    <mergeCell ref="G441:H441"/>
    <mergeCell ref="I199:J199"/>
    <mergeCell ref="G435:H435"/>
    <mergeCell ref="A29:J29"/>
    <mergeCell ref="A4:J4"/>
    <mergeCell ref="I70:J70"/>
    <mergeCell ref="G610:H610"/>
    <mergeCell ref="I499:J499"/>
    <mergeCell ref="G591:H592"/>
    <mergeCell ref="C30:F30"/>
    <mergeCell ref="C695:F695"/>
    <mergeCell ref="A566:B566"/>
    <mergeCell ref="I96:J96"/>
    <mergeCell ref="A145:B145"/>
    <mergeCell ref="A139:B139"/>
    <mergeCell ref="C630:D630"/>
    <mergeCell ref="I98:J98"/>
    <mergeCell ref="G65:H65"/>
    <mergeCell ref="G154:H154"/>
    <mergeCell ref="E172:F172"/>
    <mergeCell ref="I398:J398"/>
    <mergeCell ref="G365:H365"/>
    <mergeCell ref="G25:H25"/>
    <mergeCell ref="G454:H454"/>
    <mergeCell ref="C415:F415"/>
    <mergeCell ref="G60:H60"/>
    <mergeCell ref="G236:H236"/>
    <mergeCell ref="G665:H665"/>
    <mergeCell ref="I423:J423"/>
    <mergeCell ref="E592:F592"/>
    <mergeCell ref="C559:D559"/>
    <mergeCell ref="A279:B279"/>
    <mergeCell ref="H638:J638"/>
    <mergeCell ref="I2:J2"/>
    <mergeCell ref="I124:J124"/>
    <mergeCell ref="A626:B627"/>
    <mergeCell ref="I422:J422"/>
    <mergeCell ref="A496:B496"/>
    <mergeCell ref="I116:J116"/>
    <mergeCell ref="A69:B69"/>
    <mergeCell ref="I126:J126"/>
    <mergeCell ref="A498:B498"/>
    <mergeCell ref="C560:D560"/>
    <mergeCell ref="A183:B183"/>
    <mergeCell ref="C321:J321"/>
    <mergeCell ref="A674:H674"/>
    <mergeCell ref="C555:F555"/>
    <mergeCell ref="G376:H376"/>
    <mergeCell ref="I142:J142"/>
    <mergeCell ref="C100:F100"/>
    <mergeCell ref="G378:H378"/>
    <mergeCell ref="A675:H675"/>
    <mergeCell ref="G536:H536"/>
    <mergeCell ref="E315:F315"/>
    <mergeCell ref="A99:J99"/>
    <mergeCell ref="A209:B209"/>
    <mergeCell ref="I442:J442"/>
    <mergeCell ref="I594:J594"/>
    <mergeCell ref="G406:H406"/>
    <mergeCell ref="I164:J164"/>
    <mergeCell ref="I139:J139"/>
    <mergeCell ref="E33:F33"/>
    <mergeCell ref="G518:H518"/>
    <mergeCell ref="A570:H570"/>
    <mergeCell ref="G437:H437"/>
    <mergeCell ref="I195:J195"/>
    <mergeCell ref="E35:F35"/>
    <mergeCell ref="I493:J493"/>
    <mergeCell ref="E700:F700"/>
    <mergeCell ref="G547:H547"/>
    <mergeCell ref="G308:H308"/>
    <mergeCell ref="E245:F245"/>
    <mergeCell ref="G310:H310"/>
    <mergeCell ref="I68:J68"/>
    <mergeCell ref="I190:J190"/>
    <mergeCell ref="G92:H92"/>
    <mergeCell ref="G608:H608"/>
    <mergeCell ref="I524:J524"/>
    <mergeCell ref="A135:B135"/>
    <mergeCell ref="G101:H102"/>
    <mergeCell ref="I219:J219"/>
    <mergeCell ref="C628:D628"/>
    <mergeCell ref="C355:J355"/>
    <mergeCell ref="G478:H478"/>
    <mergeCell ref="C323:D323"/>
    <mergeCell ref="C391:J391"/>
    <mergeCell ref="G21:H21"/>
    <mergeCell ref="G450:H450"/>
    <mergeCell ref="I208:J208"/>
    <mergeCell ref="C357:J357"/>
    <mergeCell ref="C42:J42"/>
    <mergeCell ref="I366:J366"/>
    <mergeCell ref="I664:J664"/>
    <mergeCell ref="G23:H23"/>
    <mergeCell ref="I521:J522"/>
    <mergeCell ref="I210:J210"/>
    <mergeCell ref="I237:J237"/>
    <mergeCell ref="G479:H479"/>
    <mergeCell ref="G486:H487"/>
    <mergeCell ref="I666:J666"/>
    <mergeCell ref="I209:J209"/>
    <mergeCell ref="G174:H174"/>
    <mergeCell ref="G445:H445"/>
    <mergeCell ref="I203:J203"/>
    <mergeCell ref="C381:F381"/>
    <mergeCell ref="G481:H481"/>
    <mergeCell ref="I122:J122"/>
    <mergeCell ref="I537:J537"/>
    <mergeCell ref="I420:J420"/>
    <mergeCell ref="G18:H18"/>
    <mergeCell ref="C75:J75"/>
    <mergeCell ref="I456:J456"/>
    <mergeCell ref="I238:J238"/>
    <mergeCell ref="C43:D43"/>
    <mergeCell ref="E105:F105"/>
    <mergeCell ref="A285:B285"/>
    <mergeCell ref="A278:B278"/>
    <mergeCell ref="I236:J236"/>
    <mergeCell ref="G163:H163"/>
    <mergeCell ref="G626:H627"/>
    <mergeCell ref="C67:D67"/>
    <mergeCell ref="G165:H165"/>
    <mergeCell ref="C521:F521"/>
    <mergeCell ref="A637:B637"/>
    <mergeCell ref="E102:F102"/>
    <mergeCell ref="G171:H172"/>
    <mergeCell ref="C69:D69"/>
    <mergeCell ref="G158:H158"/>
    <mergeCell ref="A603:B603"/>
    <mergeCell ref="G375:H375"/>
    <mergeCell ref="I133:J133"/>
    <mergeCell ref="I108:J108"/>
    <mergeCell ref="A182:B182"/>
    <mergeCell ref="I598:J598"/>
    <mergeCell ref="I135:J135"/>
    <mergeCell ref="G191:H191"/>
    <mergeCell ref="C450:F450"/>
    <mergeCell ref="I435:J435"/>
    <mergeCell ref="I608:J608"/>
    <mergeCell ref="A31:B32"/>
    <mergeCell ref="C451:F451"/>
    <mergeCell ref="A322:B322"/>
    <mergeCell ref="G545:H545"/>
    <mergeCell ref="G88:H88"/>
    <mergeCell ref="I609:J609"/>
    <mergeCell ref="G90:H90"/>
    <mergeCell ref="G546:H546"/>
    <mergeCell ref="I611:J611"/>
    <mergeCell ref="A114:H114"/>
    <mergeCell ref="H393:J393"/>
    <mergeCell ref="A134:J134"/>
    <mergeCell ref="G579:H579"/>
    <mergeCell ref="I337:J337"/>
    <mergeCell ref="G573:H573"/>
    <mergeCell ref="G116:H116"/>
    <mergeCell ref="I31:J32"/>
    <mergeCell ref="G118:H118"/>
    <mergeCell ref="A169:J169"/>
    <mergeCell ref="I505:J505"/>
    <mergeCell ref="C312:D312"/>
    <mergeCell ref="E70:F70"/>
    <mergeCell ref="C32:D32"/>
    <mergeCell ref="A10:H10"/>
    <mergeCell ref="I50:J50"/>
    <mergeCell ref="G584:H584"/>
    <mergeCell ref="G503:H503"/>
    <mergeCell ref="I261:J261"/>
    <mergeCell ref="A309:J309"/>
    <mergeCell ref="I559:J559"/>
    <mergeCell ref="I690:J690"/>
    <mergeCell ref="G617:H617"/>
    <mergeCell ref="I350:J350"/>
    <mergeCell ref="I561:J561"/>
    <mergeCell ref="G488:H488"/>
    <mergeCell ref="C697:D697"/>
    <mergeCell ref="I681:J681"/>
    <mergeCell ref="G156:H156"/>
    <mergeCell ref="A526:B528"/>
    <mergeCell ref="I560:J560"/>
    <mergeCell ref="I254:J254"/>
    <mergeCell ref="I264:J264"/>
    <mergeCell ref="I220:J220"/>
    <mergeCell ref="I562:J562"/>
    <mergeCell ref="A636:B636"/>
    <mergeCell ref="G187:H187"/>
    <mergeCell ref="G485:H485"/>
    <mergeCell ref="G643:H643"/>
    <mergeCell ref="E452:F452"/>
    <mergeCell ref="G514:H514"/>
    <mergeCell ref="G645:H645"/>
    <mergeCell ref="G188:H188"/>
    <mergeCell ref="I280:J280"/>
    <mergeCell ref="I551:J551"/>
    <mergeCell ref="G516:H516"/>
    <mergeCell ref="A348:B348"/>
    <mergeCell ref="E453:F453"/>
    <mergeCell ref="I246:J246"/>
    <mergeCell ref="A320:B320"/>
    <mergeCell ref="C78:D78"/>
    <mergeCell ref="A314:B314"/>
    <mergeCell ref="H673:J673"/>
    <mergeCell ref="E288:G288"/>
    <mergeCell ref="I275:J275"/>
    <mergeCell ref="A349:B349"/>
    <mergeCell ref="A315:B315"/>
    <mergeCell ref="I302:J302"/>
    <mergeCell ref="I575:J575"/>
    <mergeCell ref="C556:F556"/>
    <mergeCell ref="E594:F594"/>
    <mergeCell ref="G656:H656"/>
    <mergeCell ref="E137:F137"/>
    <mergeCell ref="E173:F173"/>
    <mergeCell ref="I631:J631"/>
    <mergeCell ref="G229:H229"/>
    <mergeCell ref="G658:H658"/>
    <mergeCell ref="A33:B33"/>
    <mergeCell ref="I633:J633"/>
    <mergeCell ref="C591:F591"/>
    <mergeCell ref="A489:B489"/>
    <mergeCell ref="I170:J170"/>
    <mergeCell ref="I328:J328"/>
    <mergeCell ref="A35:B35"/>
    <mergeCell ref="A700:B700"/>
    <mergeCell ref="I628:J628"/>
    <mergeCell ref="E522:F522"/>
    <mergeCell ref="A245:B245"/>
    <mergeCell ref="A30:B30"/>
    <mergeCell ref="I46:J46"/>
    <mergeCell ref="E524:F524"/>
    <mergeCell ref="E67:F67"/>
    <mergeCell ref="A274:J274"/>
    <mergeCell ref="G588:H588"/>
    <mergeCell ref="G582:H582"/>
    <mergeCell ref="C495:J495"/>
    <mergeCell ref="G125:H125"/>
    <mergeCell ref="I348:J348"/>
    <mergeCell ref="I470:J470"/>
    <mergeCell ref="I646:J646"/>
    <mergeCell ref="G127:H127"/>
    <mergeCell ref="A149:H149"/>
    <mergeCell ref="G583:H583"/>
    <mergeCell ref="I341:J341"/>
    <mergeCell ref="A415:B415"/>
    <mergeCell ref="I648:J648"/>
    <mergeCell ref="E664:F664"/>
    <mergeCell ref="I372:J372"/>
    <mergeCell ref="C174:D174"/>
    <mergeCell ref="I374:J374"/>
    <mergeCell ref="G301:H301"/>
    <mergeCell ref="I59:J59"/>
    <mergeCell ref="A204:J204"/>
    <mergeCell ref="G303:H303"/>
    <mergeCell ref="I699:J699"/>
    <mergeCell ref="I674:J674"/>
    <mergeCell ref="I359:J359"/>
    <mergeCell ref="G296:H296"/>
    <mergeCell ref="A79:H79"/>
    <mergeCell ref="I271:J271"/>
    <mergeCell ref="I700:J700"/>
    <mergeCell ref="I273:J273"/>
    <mergeCell ref="C566:J566"/>
    <mergeCell ref="G329:H329"/>
    <mergeCell ref="I87:J87"/>
    <mergeCell ref="G652:H652"/>
    <mergeCell ref="G31:H32"/>
    <mergeCell ref="I418:J418"/>
    <mergeCell ref="G654:H654"/>
    <mergeCell ref="G629:H629"/>
    <mergeCell ref="C567:J567"/>
    <mergeCell ref="C345:F345"/>
    <mergeCell ref="G51:H51"/>
    <mergeCell ref="G349:H349"/>
    <mergeCell ref="A454:B454"/>
    <mergeCell ref="G226:H226"/>
    <mergeCell ref="I255:J255"/>
    <mergeCell ref="I291:J291"/>
    <mergeCell ref="I413:J413"/>
    <mergeCell ref="C245:D245"/>
    <mergeCell ref="A358:B358"/>
    <mergeCell ref="I415:J415"/>
    <mergeCell ref="G680:H680"/>
    <mergeCell ref="G551:H551"/>
    <mergeCell ref="G682:H682"/>
    <mergeCell ref="I317:J317"/>
    <mergeCell ref="C275:F275"/>
    <mergeCell ref="A385:B385"/>
    <mergeCell ref="E183:G183"/>
    <mergeCell ref="I12:J12"/>
    <mergeCell ref="E490:F490"/>
    <mergeCell ref="A384:B384"/>
    <mergeCell ref="I14:J14"/>
    <mergeCell ref="I339:J339"/>
    <mergeCell ref="I314:J314"/>
    <mergeCell ref="E208:F208"/>
    <mergeCell ref="E662:F662"/>
    <mergeCell ref="A569:H569"/>
    <mergeCell ref="G693:H693"/>
    <mergeCell ref="E210:F210"/>
    <mergeCell ref="C626:F626"/>
    <mergeCell ref="A70:B70"/>
    <mergeCell ref="I365:J365"/>
    <mergeCell ref="G292:H292"/>
    <mergeCell ref="G267:H267"/>
    <mergeCell ref="I25:J25"/>
    <mergeCell ref="A599:J599"/>
    <mergeCell ref="A284:J284"/>
    <mergeCell ref="I58:J58"/>
    <mergeCell ref="G294:H294"/>
    <mergeCell ref="H568:J568"/>
    <mergeCell ref="I665:J665"/>
    <mergeCell ref="E559:F559"/>
    <mergeCell ref="E350:F350"/>
    <mergeCell ref="A464:H464"/>
    <mergeCell ref="I83:J83"/>
    <mergeCell ref="A290:H290"/>
    <mergeCell ref="G20:H20"/>
    <mergeCell ref="C498:D498"/>
    <mergeCell ref="E560:F560"/>
    <mergeCell ref="G625:H625"/>
    <mergeCell ref="I383:J383"/>
    <mergeCell ref="C217:J217"/>
    <mergeCell ref="I541:J541"/>
    <mergeCell ref="G22:H22"/>
    <mergeCell ref="I84:J84"/>
    <mergeCell ref="G198:H198"/>
    <mergeCell ref="I385:J385"/>
    <mergeCell ref="G416:H417"/>
    <mergeCell ref="I86:J86"/>
    <mergeCell ref="I80:J80"/>
    <mergeCell ref="I384:J384"/>
    <mergeCell ref="G620:H620"/>
    <mergeCell ref="I378:J378"/>
    <mergeCell ref="A561:B563"/>
    <mergeCell ref="C250:J250"/>
    <mergeCell ref="C218:D218"/>
    <mergeCell ref="E280:F280"/>
    <mergeCell ref="C638:D638"/>
    <mergeCell ref="A453:B453"/>
    <mergeCell ref="G162:H162"/>
    <mergeCell ref="G678:H678"/>
    <mergeCell ref="G338:H338"/>
    <mergeCell ref="I525:J525"/>
    <mergeCell ref="G33:H33"/>
    <mergeCell ref="I226:J226"/>
    <mergeCell ref="G340:H340"/>
    <mergeCell ref="C696:F696"/>
    <mergeCell ref="I437:J437"/>
    <mergeCell ref="G35:H35"/>
    <mergeCell ref="G346:H347"/>
    <mergeCell ref="G333:H333"/>
    <mergeCell ref="I526:J526"/>
    <mergeCell ref="A600:B600"/>
    <mergeCell ref="I10:J10"/>
    <mergeCell ref="C358:D358"/>
    <mergeCell ref="I520:J520"/>
    <mergeCell ref="I308:J308"/>
    <mergeCell ref="G550:H550"/>
    <mergeCell ref="A594:B594"/>
    <mergeCell ref="G366:H366"/>
    <mergeCell ref="A173:B173"/>
    <mergeCell ref="I397:J397"/>
    <mergeCell ref="A77:B77"/>
    <mergeCell ref="I310:J310"/>
    <mergeCell ref="C6:J6"/>
    <mergeCell ref="G689:H689"/>
    <mergeCell ref="G480:H480"/>
    <mergeCell ref="G122:H122"/>
    <mergeCell ref="I455:J455"/>
    <mergeCell ref="G691:H691"/>
    <mergeCell ref="I150:J150"/>
    <mergeCell ref="E628:F628"/>
    <mergeCell ref="A497:B497"/>
    <mergeCell ref="G263:H263"/>
    <mergeCell ref="I21:J21"/>
    <mergeCell ref="I152:J152"/>
    <mergeCell ref="G692:H692"/>
    <mergeCell ref="I450:J450"/>
    <mergeCell ref="A524:B524"/>
    <mergeCell ref="I23:J23"/>
    <mergeCell ref="A624:J624"/>
    <mergeCell ref="I481:J481"/>
    <mergeCell ref="E348:F348"/>
    <mergeCell ref="G448:H448"/>
    <mergeCell ref="G404:H404"/>
    <mergeCell ref="A346:B347"/>
    <mergeCell ref="I178:J178"/>
    <mergeCell ref="G105:H105"/>
    <mergeCell ref="I512:J512"/>
    <mergeCell ref="I468:J468"/>
    <mergeCell ref="I49:J49"/>
    <mergeCell ref="I478:J478"/>
    <mergeCell ref="G405:H405"/>
    <mergeCell ref="I163:J163"/>
    <mergeCell ref="A344:J344"/>
    <mergeCell ref="I380:J380"/>
    <mergeCell ref="A39:J39"/>
    <mergeCell ref="I680:J680"/>
    <mergeCell ref="A640:H640"/>
    <mergeCell ref="C207:D207"/>
    <mergeCell ref="A185:H185"/>
    <mergeCell ref="I661:J662"/>
    <mergeCell ref="A484:J484"/>
    <mergeCell ref="I550:J550"/>
    <mergeCell ref="I516:J516"/>
    <mergeCell ref="A590:B590"/>
    <mergeCell ref="A565:B565"/>
    <mergeCell ref="C627:D627"/>
    <mergeCell ref="I552:J552"/>
    <mergeCell ref="I95:J95"/>
    <mergeCell ref="G331:H331"/>
    <mergeCell ref="I89:J89"/>
    <mergeCell ref="E418:F418"/>
    <mergeCell ref="C491:H493"/>
    <mergeCell ref="C629:D629"/>
    <mergeCell ref="A325:H325"/>
    <mergeCell ref="C349:D349"/>
    <mergeCell ref="I553:J553"/>
    <mergeCell ref="C36:H38"/>
    <mergeCell ref="G476:H476"/>
    <mergeCell ref="G57:H57"/>
    <mergeCell ref="C112:J112"/>
    <mergeCell ref="I578:J578"/>
    <mergeCell ref="I121:J121"/>
    <mergeCell ref="G471:H471"/>
    <mergeCell ref="G58:H58"/>
    <mergeCell ref="A456:B458"/>
    <mergeCell ref="I123:J123"/>
    <mergeCell ref="A141:B143"/>
    <mergeCell ref="I421:J421"/>
    <mergeCell ref="A495:B495"/>
    <mergeCell ref="C253:D253"/>
    <mergeCell ref="I535:J535"/>
    <mergeCell ref="A68:B68"/>
    <mergeCell ref="A490:B490"/>
    <mergeCell ref="I477:J477"/>
    <mergeCell ref="C135:F135"/>
    <mergeCell ref="E312:F312"/>
    <mergeCell ref="G70:H70"/>
    <mergeCell ref="I508:J508"/>
    <mergeCell ref="A635:B635"/>
    <mergeCell ref="C393:D393"/>
    <mergeCell ref="I293:J293"/>
    <mergeCell ref="E314:F314"/>
    <mergeCell ref="A208:B208"/>
    <mergeCell ref="A664:B664"/>
    <mergeCell ref="I503:J503"/>
    <mergeCell ref="A210:B210"/>
    <mergeCell ref="A630:B630"/>
    <mergeCell ref="G432:H432"/>
    <mergeCell ref="E488:F488"/>
    <mergeCell ref="G129:H129"/>
    <mergeCell ref="I492:J492"/>
    <mergeCell ref="E454:F454"/>
    <mergeCell ref="E699:F699"/>
    <mergeCell ref="G131:H131"/>
    <mergeCell ref="E358:G358"/>
    <mergeCell ref="I187:J187"/>
    <mergeCell ref="E665:F665"/>
    <mergeCell ref="A449:J449"/>
    <mergeCell ref="I485:J485"/>
    <mergeCell ref="A559:B559"/>
    <mergeCell ref="I643:J643"/>
    <mergeCell ref="A350:B350"/>
    <mergeCell ref="G300:H300"/>
    <mergeCell ref="A144:J144"/>
    <mergeCell ref="G431:H431"/>
    <mergeCell ref="I189:J189"/>
    <mergeCell ref="I610:J610"/>
    <mergeCell ref="I523:J523"/>
    <mergeCell ref="I645:J645"/>
    <mergeCell ref="G126:H126"/>
    <mergeCell ref="I188:J188"/>
    <mergeCell ref="A560:B560"/>
    <mergeCell ref="E383:F383"/>
    <mergeCell ref="E385:F385"/>
    <mergeCell ref="G447:H447"/>
    <mergeCell ref="I205:J205"/>
    <mergeCell ref="A589:J589"/>
    <mergeCell ref="E384:F384"/>
    <mergeCell ref="C110:J110"/>
    <mergeCell ref="A379:J379"/>
    <mergeCell ref="I663:J663"/>
    <mergeCell ref="A280:B280"/>
    <mergeCell ref="G442:H442"/>
    <mergeCell ref="A74:J74"/>
    <mergeCell ref="A106:B108"/>
    <mergeCell ref="H113:J113"/>
    <mergeCell ref="G173:H173"/>
    <mergeCell ref="A9:H9"/>
    <mergeCell ref="I658:J658"/>
    <mergeCell ref="C386:H388"/>
    <mergeCell ref="A275:B275"/>
    <mergeCell ref="C33:D33"/>
    <mergeCell ref="G473:H473"/>
    <mergeCell ref="C489:D489"/>
    <mergeCell ref="A146:B146"/>
    <mergeCell ref="A6:B6"/>
    <mergeCell ref="C35:D35"/>
    <mergeCell ref="G170:H170"/>
    <mergeCell ref="A311:B312"/>
    <mergeCell ref="G504:H504"/>
    <mergeCell ref="I289:J289"/>
    <mergeCell ref="I593:J593"/>
    <mergeCell ref="I587:J587"/>
    <mergeCell ref="C520:F520"/>
    <mergeCell ref="I130:J130"/>
    <mergeCell ref="G524:H524"/>
    <mergeCell ref="I132:J132"/>
    <mergeCell ref="I430:J430"/>
    <mergeCell ref="I290:J290"/>
    <mergeCell ref="H43:J43"/>
    <mergeCell ref="I588:J588"/>
    <mergeCell ref="C420:D420"/>
    <mergeCell ref="A288:B288"/>
    <mergeCell ref="I590:J590"/>
    <mergeCell ref="G208:H208"/>
    <mergeCell ref="G244:H244"/>
    <mergeCell ref="I615:J615"/>
    <mergeCell ref="G542:H542"/>
    <mergeCell ref="A176:B178"/>
    <mergeCell ref="I316:J316"/>
    <mergeCell ref="G552:H552"/>
    <mergeCell ref="I272:J272"/>
    <mergeCell ref="G237:H237"/>
    <mergeCell ref="G544:H544"/>
    <mergeCell ref="I606:J606"/>
    <mergeCell ref="A41:B41"/>
    <mergeCell ref="G245:H245"/>
    <mergeCell ref="G543:H543"/>
    <mergeCell ref="I301:J301"/>
    <mergeCell ref="C105:D105"/>
    <mergeCell ref="I186:J186"/>
    <mergeCell ref="A289:H289"/>
    <mergeCell ref="I654:J654"/>
    <mergeCell ref="A459:J459"/>
    <mergeCell ref="I233:J233"/>
    <mergeCell ref="G469:H469"/>
    <mergeCell ref="I227:J227"/>
    <mergeCell ref="I685:J685"/>
    <mergeCell ref="E525:F525"/>
    <mergeCell ref="I258:J258"/>
    <mergeCell ref="I687:J687"/>
    <mergeCell ref="G614:H614"/>
    <mergeCell ref="A465:H465"/>
    <mergeCell ref="G195:H195"/>
    <mergeCell ref="C673:D673"/>
    <mergeCell ref="I224:J224"/>
    <mergeCell ref="I558:J558"/>
    <mergeCell ref="G616:H616"/>
    <mergeCell ref="G197:H197"/>
    <mergeCell ref="I259:J259"/>
    <mergeCell ref="I688:J688"/>
    <mergeCell ref="I682:J682"/>
    <mergeCell ref="A214:J214"/>
    <mergeCell ref="E455:F455"/>
    <mergeCell ref="I256:J256"/>
    <mergeCell ref="I698:J698"/>
    <mergeCell ref="A628:B628"/>
    <mergeCell ref="G337:H337"/>
    <mergeCell ref="C147:J147"/>
    <mergeCell ref="I103:J103"/>
    <mergeCell ref="G339:H339"/>
    <mergeCell ref="I97:J97"/>
    <mergeCell ref="I401:J401"/>
    <mergeCell ref="I395:J395"/>
    <mergeCell ref="G210:H210"/>
    <mergeCell ref="I403:J403"/>
    <mergeCell ref="C533:D533"/>
    <mergeCell ref="C70:D70"/>
    <mergeCell ref="A43:B43"/>
    <mergeCell ref="G50:H50"/>
    <mergeCell ref="G52:H52"/>
    <mergeCell ref="I630:J630"/>
    <mergeCell ref="G690:H690"/>
    <mergeCell ref="G350:H350"/>
    <mergeCell ref="I27:J27"/>
    <mergeCell ref="I325:J325"/>
    <mergeCell ref="A488:B488"/>
    <mergeCell ref="I327:J327"/>
    <mergeCell ref="C463:D463"/>
    <mergeCell ref="I625:J625"/>
    <mergeCell ref="A699:B699"/>
    <mergeCell ref="G264:H264"/>
    <mergeCell ref="I22:J22"/>
    <mergeCell ref="G279:H279"/>
    <mergeCell ref="I167:J167"/>
    <mergeCell ref="E523:F523"/>
    <mergeCell ref="G585:H585"/>
    <mergeCell ref="I343:J343"/>
    <mergeCell ref="G280:H280"/>
    <mergeCell ref="I38:J38"/>
    <mergeCell ref="C311:F311"/>
    <mergeCell ref="A112:B112"/>
    <mergeCell ref="G411:H411"/>
    <mergeCell ref="I467:J467"/>
    <mergeCell ref="I678:J678"/>
    <mergeCell ref="G580:H580"/>
    <mergeCell ref="I338:J338"/>
    <mergeCell ref="I469:J469"/>
    <mergeCell ref="I257:J257"/>
    <mergeCell ref="I340:J340"/>
    <mergeCell ref="C172:D172"/>
    <mergeCell ref="G307:H307"/>
    <mergeCell ref="H253:J253"/>
    <mergeCell ref="E663:F663"/>
    <mergeCell ref="E244:F244"/>
    <mergeCell ref="A567:B567"/>
    <mergeCell ref="C173:D173"/>
    <mergeCell ref="C530:J530"/>
    <mergeCell ref="G335:H335"/>
    <mergeCell ref="A659:J659"/>
    <mergeCell ref="A354:J354"/>
    <mergeCell ref="C532:J532"/>
    <mergeCell ref="I399:J399"/>
    <mergeCell ref="I66:J67"/>
    <mergeCell ref="I691:J691"/>
    <mergeCell ref="I270:J270"/>
    <mergeCell ref="G506:H506"/>
    <mergeCell ref="A44:H44"/>
    <mergeCell ref="E593:F593"/>
    <mergeCell ref="C666:H668"/>
    <mergeCell ref="A500:H500"/>
    <mergeCell ref="I394:J394"/>
    <mergeCell ref="C524:D524"/>
    <mergeCell ref="A591:B592"/>
    <mergeCell ref="C211:H213"/>
    <mergeCell ref="G651:H651"/>
    <mergeCell ref="G48:H48"/>
    <mergeCell ref="G653:H653"/>
    <mergeCell ref="G348:H348"/>
    <mergeCell ref="G646:H646"/>
    <mergeCell ref="C242:D242"/>
    <mergeCell ref="I404:J404"/>
    <mergeCell ref="A316:B318"/>
    <mergeCell ref="I114:J114"/>
    <mergeCell ref="I412:J412"/>
    <mergeCell ref="G648:H648"/>
    <mergeCell ref="C244:D244"/>
    <mergeCell ref="C664:D664"/>
    <mergeCell ref="G677:H677"/>
    <mergeCell ref="I107:J107"/>
    <mergeCell ref="A181:B181"/>
    <mergeCell ref="C351:H353"/>
    <mergeCell ref="A486:B487"/>
    <mergeCell ref="G372:H372"/>
    <mergeCell ref="A665:B665"/>
    <mergeCell ref="G380:H380"/>
    <mergeCell ref="I138:J138"/>
    <mergeCell ref="G374:H374"/>
    <mergeCell ref="I9:J9"/>
    <mergeCell ref="E487:F487"/>
    <mergeCell ref="I140:J140"/>
    <mergeCell ref="I438:J438"/>
    <mergeCell ref="C568:D568"/>
    <mergeCell ref="I11:J11"/>
    <mergeCell ref="A383:B383"/>
    <mergeCell ref="I465:J465"/>
    <mergeCell ref="I440:J440"/>
    <mergeCell ref="H218:J218"/>
    <mergeCell ref="C113:D113"/>
    <mergeCell ref="A78:B78"/>
    <mergeCell ref="G87:H87"/>
    <mergeCell ref="E627:F627"/>
    <mergeCell ref="I62:J62"/>
    <mergeCell ref="G95:H95"/>
    <mergeCell ref="I491:J491"/>
    <mergeCell ref="G418:H418"/>
    <mergeCell ref="G89:H89"/>
    <mergeCell ref="E629:F629"/>
    <mergeCell ref="C625:F625"/>
    <mergeCell ref="G306:H306"/>
    <mergeCell ref="E533:G533"/>
    <mergeCell ref="I362:J362"/>
    <mergeCell ref="G420:H420"/>
    <mergeCell ref="I153:J153"/>
    <mergeCell ref="I476:J476"/>
    <mergeCell ref="A525:B525"/>
    <mergeCell ref="I364:J364"/>
    <mergeCell ref="I65:J65"/>
    <mergeCell ref="I363:J363"/>
    <mergeCell ref="E382:F382"/>
    <mergeCell ref="E558:F558"/>
    <mergeCell ref="A520:B520"/>
    <mergeCell ref="G17:H17"/>
    <mergeCell ref="G446:H446"/>
    <mergeCell ref="G622:H622"/>
    <mergeCell ref="G19:H19"/>
    <mergeCell ref="I510:J510"/>
    <mergeCell ref="I504:J504"/>
    <mergeCell ref="C40:J40"/>
    <mergeCell ref="G477:H477"/>
    <mergeCell ref="I235:J235"/>
    <mergeCell ref="I506:J506"/>
    <mergeCell ref="G14:H14"/>
    <mergeCell ref="E698:F698"/>
    <mergeCell ref="A184:H184"/>
    <mergeCell ref="A450:B450"/>
    <mergeCell ref="C208:D208"/>
    <mergeCell ref="G159:H159"/>
    <mergeCell ref="A179:J179"/>
    <mergeCell ref="G370:H370"/>
    <mergeCell ref="C210:D210"/>
    <mergeCell ref="G161:H161"/>
    <mergeCell ref="A389:J389"/>
    <mergeCell ref="C427:J427"/>
    <mergeCell ref="I434:J434"/>
    <mergeCell ref="I225:J225"/>
    <mergeCell ref="I129:J129"/>
    <mergeCell ref="I436:J436"/>
    <mergeCell ref="A286:B286"/>
    <mergeCell ref="G373:H373"/>
    <mergeCell ref="I131:J131"/>
    <mergeCell ref="I307:J307"/>
    <mergeCell ref="C350:D350"/>
    <mergeCell ref="A76:B76"/>
    <mergeCell ref="C138:D138"/>
    <mergeCell ref="I431:J431"/>
    <mergeCell ref="G91:H91"/>
    <mergeCell ref="G85:H85"/>
    <mergeCell ref="G383:H383"/>
    <mergeCell ref="G541:H541"/>
    <mergeCell ref="G84:H84"/>
    <mergeCell ref="I149:J149"/>
    <mergeCell ref="G385:H385"/>
    <mergeCell ref="I447:J447"/>
    <mergeCell ref="I605:J605"/>
    <mergeCell ref="G86:H86"/>
    <mergeCell ref="H358:J358"/>
    <mergeCell ref="A216:B216"/>
    <mergeCell ref="I151:J151"/>
    <mergeCell ref="C1:H3"/>
    <mergeCell ref="A523:B523"/>
    <mergeCell ref="I607:J607"/>
    <mergeCell ref="A218:B218"/>
    <mergeCell ref="C280:D280"/>
    <mergeCell ref="G559:H559"/>
    <mergeCell ref="C590:F590"/>
    <mergeCell ref="I177:J177"/>
    <mergeCell ref="G104:H104"/>
    <mergeCell ref="I500:J500"/>
    <mergeCell ref="G560:H560"/>
    <mergeCell ref="E43:G43"/>
    <mergeCell ref="C8:D8"/>
    <mergeCell ref="A244:B244"/>
    <mergeCell ref="I231:J231"/>
    <mergeCell ref="I501:J501"/>
    <mergeCell ref="C670:J670"/>
    <mergeCell ref="E68:F68"/>
    <mergeCell ref="G130:H130"/>
    <mergeCell ref="G155:H155"/>
    <mergeCell ref="E568:G568"/>
    <mergeCell ref="G157:H157"/>
    <mergeCell ref="G132:H132"/>
    <mergeCell ref="E697:F697"/>
    <mergeCell ref="G455:H455"/>
    <mergeCell ref="C662:D662"/>
    <mergeCell ref="I547:J547"/>
    <mergeCell ref="E113:G113"/>
    <mergeCell ref="G186:H186"/>
    <mergeCell ref="I221:J221"/>
    <mergeCell ref="I513:J513"/>
    <mergeCell ref="A64:J64"/>
    <mergeCell ref="I549:J549"/>
    <mergeCell ref="G152:H152"/>
    <mergeCell ref="I542:J542"/>
    <mergeCell ref="A324:H324"/>
    <mergeCell ref="G54:H54"/>
    <mergeCell ref="I245:J245"/>
    <mergeCell ref="C348:D348"/>
    <mergeCell ref="G510:H510"/>
    <mergeCell ref="G56:H56"/>
    <mergeCell ref="C111:J111"/>
    <mergeCell ref="G512:H512"/>
    <mergeCell ref="G468:H468"/>
    <mergeCell ref="I120:J120"/>
    <mergeCell ref="A529:J529"/>
    <mergeCell ref="I278:J278"/>
    <mergeCell ref="I234:J234"/>
    <mergeCell ref="G206:H207"/>
    <mergeCell ref="I576:J576"/>
    <mergeCell ref="I570:J570"/>
    <mergeCell ref="A485:B485"/>
    <mergeCell ref="E138:F138"/>
    <mergeCell ref="C103:D103"/>
    <mergeCell ref="C101:F101"/>
    <mergeCell ref="I115:J115"/>
    <mergeCell ref="G196:H196"/>
    <mergeCell ref="G225:H225"/>
    <mergeCell ref="G661:H662"/>
    <mergeCell ref="C7:J7"/>
    <mergeCell ref="I262:J262"/>
    <mergeCell ref="G227:H227"/>
    <mergeCell ref="G525:H525"/>
    <mergeCell ref="A357:B357"/>
    <mergeCell ref="G444:H444"/>
    <mergeCell ref="I202:J202"/>
    <mergeCell ref="I614:J614"/>
    <mergeCell ref="I168:J168"/>
    <mergeCell ref="C141:H143"/>
    <mergeCell ref="A663:B663"/>
    <mergeCell ref="E673:G673"/>
    <mergeCell ref="I502:J502"/>
    <mergeCell ref="A629:B629"/>
    <mergeCell ref="G97:H97"/>
    <mergeCell ref="I197:J197"/>
    <mergeCell ref="G128:H128"/>
    <mergeCell ref="I184:J184"/>
    <mergeCell ref="I342:J342"/>
    <mergeCell ref="G121:H121"/>
    <mergeCell ref="A251:B251"/>
    <mergeCell ref="C171:F171"/>
    <mergeCell ref="A42:B42"/>
    <mergeCell ref="G586:H586"/>
    <mergeCell ref="I642:J642"/>
    <mergeCell ref="G123:H123"/>
    <mergeCell ref="A253:B253"/>
    <mergeCell ref="I644:J644"/>
    <mergeCell ref="G297:H297"/>
    <mergeCell ref="E78:G78"/>
    <mergeCell ref="G508:H508"/>
    <mergeCell ref="G299:H299"/>
    <mergeCell ref="I57:J57"/>
    <mergeCell ref="G293:H293"/>
    <mergeCell ref="I268:J268"/>
    <mergeCell ref="I243:J243"/>
    <mergeCell ref="I572:J572"/>
    <mergeCell ref="I574:J574"/>
    <mergeCell ref="G192:H192"/>
    <mergeCell ref="C488:D488"/>
    <mergeCell ref="I569:J569"/>
    <mergeCell ref="G221:H221"/>
    <mergeCell ref="C699:D699"/>
    <mergeCell ref="E8:G8"/>
    <mergeCell ref="G650:H650"/>
    <mergeCell ref="G223:H223"/>
    <mergeCell ref="G523:H523"/>
    <mergeCell ref="I281:J281"/>
    <mergeCell ref="I585:J585"/>
    <mergeCell ref="C417:D417"/>
    <mergeCell ref="A359:H359"/>
    <mergeCell ref="A246:B248"/>
    <mergeCell ref="A625:B625"/>
    <mergeCell ref="C383:D383"/>
    <mergeCell ref="I411:J411"/>
    <mergeCell ref="C146:J146"/>
    <mergeCell ref="I282:J282"/>
    <mergeCell ref="A356:B356"/>
    <mergeCell ref="C418:D418"/>
    <mergeCell ref="C526:H528"/>
    <mergeCell ref="A661:B662"/>
    <mergeCell ref="G205:H205"/>
    <mergeCell ref="G363:H363"/>
    <mergeCell ref="G539:H539"/>
    <mergeCell ref="G549:H549"/>
    <mergeCell ref="G234:H234"/>
    <mergeCell ref="I136:J137"/>
    <mergeCell ref="G663:H663"/>
    <mergeCell ref="A380:B380"/>
    <mergeCell ref="I315:J315"/>
    <mergeCell ref="I613:J613"/>
    <mergeCell ref="A631:B633"/>
    <mergeCell ref="I429:J429"/>
    <mergeCell ref="A40:B40"/>
    <mergeCell ref="C140:D140"/>
    <mergeCell ref="I640:J640"/>
    <mergeCell ref="C246:H248"/>
    <mergeCell ref="I300:J300"/>
    <mergeCell ref="G664:H664"/>
    <mergeCell ref="A672:B672"/>
    <mergeCell ref="I335:J335"/>
    <mergeCell ref="C104:D104"/>
    <mergeCell ref="A252:B252"/>
    <mergeCell ref="G262:H262"/>
    <mergeCell ref="I53:J53"/>
    <mergeCell ref="I28:J28"/>
    <mergeCell ref="G593:H593"/>
    <mergeCell ref="I351:J351"/>
    <mergeCell ref="I326:J326"/>
    <mergeCell ref="A698:B698"/>
    <mergeCell ref="H533:J533"/>
    <mergeCell ref="A521:B522"/>
    <mergeCell ref="I55:J55"/>
    <mergeCell ref="A393:B393"/>
    <mergeCell ref="I353:J353"/>
    <mergeCell ref="G595:H595"/>
    <mergeCell ref="I651:J651"/>
    <mergeCell ref="I48:J48"/>
    <mergeCell ref="A420:B420"/>
    <mergeCell ref="I653:J653"/>
    <mergeCell ref="E557:F557"/>
    <mergeCell ref="E242:F242"/>
    <mergeCell ref="I81:J81"/>
    <mergeCell ref="G621:H621"/>
    <mergeCell ref="I677:J677"/>
    <mergeCell ref="G194:H194"/>
    <mergeCell ref="G623:H623"/>
    <mergeCell ref="I679:J679"/>
    <mergeCell ref="G606:H606"/>
    <mergeCell ref="G160:H160"/>
    <mergeCell ref="C215:J215"/>
    <mergeCell ref="E393:G393"/>
    <mergeCell ref="G189:H189"/>
    <mergeCell ref="A669:J669"/>
    <mergeCell ref="G34:H34"/>
    <mergeCell ref="A604:H604"/>
    <mergeCell ref="G334:H334"/>
    <mergeCell ref="C385:D385"/>
    <mergeCell ref="G336:H336"/>
    <mergeCell ref="I94:J94"/>
    <mergeCell ref="A239:J239"/>
    <mergeCell ref="C145:J145"/>
    <mergeCell ref="I304:J304"/>
    <mergeCell ref="A461:B461"/>
    <mergeCell ref="A1:B3"/>
    <mergeCell ref="I306:J306"/>
    <mergeCell ref="G233:H233"/>
    <mergeCell ref="C525:D525"/>
    <mergeCell ref="C286:J286"/>
    <mergeCell ref="G258:H258"/>
    <mergeCell ref="G49:H49"/>
    <mergeCell ref="G687:H687"/>
    <mergeCell ref="I276:J277"/>
    <mergeCell ref="G266:H266"/>
    <mergeCell ref="I24:J24"/>
    <mergeCell ref="G260:H260"/>
    <mergeCell ref="G558:H558"/>
    <mergeCell ref="C287:J287"/>
    <mergeCell ref="G259:H259"/>
    <mergeCell ref="I17:J17"/>
    <mergeCell ref="A254:H254"/>
    <mergeCell ref="A660:B660"/>
    <mergeCell ref="I324:J324"/>
    <mergeCell ref="I446:J446"/>
    <mergeCell ref="G688:H688"/>
    <mergeCell ref="I622:J622"/>
    <mergeCell ref="A180:B180"/>
    <mergeCell ref="I482:J482"/>
    <mergeCell ref="G261:H261"/>
    <mergeCell ref="I19:J19"/>
    <mergeCell ref="A391:B391"/>
    <mergeCell ref="I448:J448"/>
    <mergeCell ref="C455:D455"/>
    <mergeCell ref="G400:H400"/>
    <mergeCell ref="G698:H698"/>
    <mergeCell ref="G402:H402"/>
    <mergeCell ref="I464:J464"/>
    <mergeCell ref="G103:H103"/>
    <mergeCell ref="I377:J377"/>
    <mergeCell ref="A75:B75"/>
    <mergeCell ref="C310:F310"/>
    <mergeCell ref="I37:J37"/>
    <mergeCell ref="I159:J159"/>
    <mergeCell ref="G401:H401"/>
    <mergeCell ref="G619:H619"/>
    <mergeCell ref="A531:B531"/>
    <mergeCell ref="I466:J466"/>
    <mergeCell ref="E218:G218"/>
    <mergeCell ref="A104:B104"/>
    <mergeCell ref="G403:H403"/>
    <mergeCell ref="I161:J161"/>
    <mergeCell ref="A533:B533"/>
    <mergeCell ref="I676:J676"/>
    <mergeCell ref="E243:F243"/>
    <mergeCell ref="G330:H330"/>
    <mergeCell ref="I63:J63"/>
    <mergeCell ref="G332:H332"/>
    <mergeCell ref="I90:J90"/>
    <mergeCell ref="G630:H630"/>
    <mergeCell ref="I388:J388"/>
    <mergeCell ref="C346:F346"/>
    <mergeCell ref="G27:H27"/>
    <mergeCell ref="A138:B138"/>
    <mergeCell ref="I396:J396"/>
    <mergeCell ref="E148:G148"/>
    <mergeCell ref="E140:F140"/>
    <mergeCell ref="I548:J548"/>
    <mergeCell ref="I91:J91"/>
    <mergeCell ref="G327:H327"/>
    <mergeCell ref="I85:J85"/>
    <mergeCell ref="A463:B463"/>
    <mergeCell ref="A319:J319"/>
    <mergeCell ref="I93:J93"/>
    <mergeCell ref="H603:J603"/>
    <mergeCell ref="G472:H472"/>
    <mergeCell ref="A499:H499"/>
    <mergeCell ref="I118:J118"/>
    <mergeCell ref="C523:D523"/>
    <mergeCell ref="A219:H219"/>
    <mergeCell ref="G343:H343"/>
    <mergeCell ref="G501:H501"/>
    <mergeCell ref="G55:H55"/>
    <mergeCell ref="G47:H47"/>
    <mergeCell ref="G345:H345"/>
    <mergeCell ref="G467:H467"/>
    <mergeCell ref="I119:J119"/>
    <mergeCell ref="G46:H46"/>
    <mergeCell ref="C285:J285"/>
    <mergeCell ref="I444:J444"/>
    <mergeCell ref="I419:J419"/>
    <mergeCell ref="I104:J104"/>
    <mergeCell ref="E313:F313"/>
    <mergeCell ref="A639:H639"/>
    <mergeCell ref="A281:B283"/>
    <mergeCell ref="C663:D663"/>
    <mergeCell ref="I106:J106"/>
    <mergeCell ref="G371:H371"/>
    <mergeCell ref="C426:J426"/>
    <mergeCell ref="C561:H563"/>
    <mergeCell ref="C180:J180"/>
    <mergeCell ref="C148:D148"/>
    <mergeCell ref="I556:J557"/>
    <mergeCell ref="G521:H522"/>
    <mergeCell ref="G68:H68"/>
    <mergeCell ref="I155:J155"/>
    <mergeCell ref="C182:J182"/>
    <mergeCell ref="C106:H108"/>
    <mergeCell ref="C416:F416"/>
    <mergeCell ref="G399:H399"/>
    <mergeCell ref="I157:J157"/>
    <mergeCell ref="G66:H67"/>
    <mergeCell ref="I193:J193"/>
    <mergeCell ref="G270:H270"/>
    <mergeCell ref="G699:H699"/>
    <mergeCell ref="I457:J457"/>
    <mergeCell ref="C593:D593"/>
    <mergeCell ref="I30:J30"/>
    <mergeCell ref="G513:H513"/>
    <mergeCell ref="G117:H117"/>
    <mergeCell ref="C595:D595"/>
    <mergeCell ref="I488:J488"/>
    <mergeCell ref="A103:B103"/>
    <mergeCell ref="C322:J322"/>
    <mergeCell ref="I61:J61"/>
    <mergeCell ref="I490:J490"/>
    <mergeCell ref="I175:J175"/>
    <mergeCell ref="I517:J517"/>
    <mergeCell ref="I54:J54"/>
    <mergeCell ref="I185:J185"/>
    <mergeCell ref="A426:B426"/>
    <mergeCell ref="I212:J212"/>
    <mergeCell ref="I483:J483"/>
    <mergeCell ref="A217:B217"/>
    <mergeCell ref="I475:J475"/>
    <mergeCell ref="G298:H298"/>
    <mergeCell ref="I56:J56"/>
    <mergeCell ref="A428:B428"/>
    <mergeCell ref="I176:J176"/>
    <mergeCell ref="G412:H412"/>
    <mergeCell ref="G443:H443"/>
    <mergeCell ref="I201:J201"/>
    <mergeCell ref="G16:H16"/>
    <mergeCell ref="G138:H138"/>
    <mergeCell ref="H323:J323"/>
    <mergeCell ref="A66:B67"/>
    <mergeCell ref="E253:G253"/>
    <mergeCell ref="G140:H140"/>
    <mergeCell ref="G438:H438"/>
    <mergeCell ref="C34:D34"/>
    <mergeCell ref="I196:J196"/>
    <mergeCell ref="G474:H474"/>
    <mergeCell ref="I232:J232"/>
    <mergeCell ref="A568:B568"/>
    <mergeCell ref="G11:H11"/>
    <mergeCell ref="G440:H440"/>
    <mergeCell ref="I198:J198"/>
    <mergeCell ref="G69:H69"/>
    <mergeCell ref="G367:H367"/>
    <mergeCell ref="G369:H369"/>
    <mergeCell ref="H8:J8"/>
    <mergeCell ref="C665:D665"/>
    <mergeCell ref="G368:H368"/>
    <mergeCell ref="I381:J382"/>
    <mergeCell ref="I433:J433"/>
    <mergeCell ref="A519:J519"/>
    <mergeCell ref="G153:H153"/>
    <mergeCell ref="C425:J425"/>
    <mergeCell ref="I128:J128"/>
    <mergeCell ref="G364:H364"/>
    <mergeCell ref="I591:J592"/>
    <mergeCell ref="C636:J636"/>
    <mergeCell ref="A421:B423"/>
    <mergeCell ref="C558:D558"/>
    <mergeCell ref="I586:J586"/>
    <mergeCell ref="A45:H45"/>
    <mergeCell ref="G82:H82"/>
    <mergeCell ref="G240:H240"/>
    <mergeCell ref="G538:H538"/>
    <mergeCell ref="C320:J320"/>
    <mergeCell ref="I311:J312"/>
    <mergeCell ref="G540:H540"/>
    <mergeCell ref="G83:H83"/>
    <mergeCell ref="I479:J479"/>
    <mergeCell ref="I515:J515"/>
    <mergeCell ref="G235:H235"/>
    <mergeCell ref="I297:J297"/>
    <mergeCell ref="I604:J604"/>
    <mergeCell ref="C698:D698"/>
    <mergeCell ref="A215:B215"/>
    <mergeCell ref="I1:J1"/>
    <mergeCell ref="I299:J299"/>
    <mergeCell ref="C421:H423"/>
    <mergeCell ref="I597:J597"/>
    <mergeCell ref="A671:B671"/>
    <mergeCell ref="C456:H458"/>
    <mergeCell ref="A673:B673"/>
    <mergeCell ref="I451:J452"/>
    <mergeCell ref="C496:J496"/>
    <mergeCell ref="C77:J77"/>
    <mergeCell ref="I655:J655"/>
    <mergeCell ref="G434:H434"/>
    <mergeCell ref="G470:H470"/>
    <mergeCell ref="I228:J228"/>
    <mergeCell ref="A355:B355"/>
    <mergeCell ref="I657:J657"/>
    <mergeCell ref="I200:J200"/>
    <mergeCell ref="G436:H436"/>
    <mergeCell ref="I194:J194"/>
    <mergeCell ref="A696:B697"/>
    <mergeCell ref="A243:B243"/>
    <mergeCell ref="I528:J528"/>
    <mergeCell ref="C486:F486"/>
    <mergeCell ref="I650:J650"/>
    <mergeCell ref="I71:J71"/>
    <mergeCell ref="I223:J223"/>
    <mergeCell ref="A140:B140"/>
    <mergeCell ref="I683:J683"/>
    <mergeCell ref="H428:J428"/>
    <mergeCell ref="E419:F419"/>
    <mergeCell ref="G612:H612"/>
    <mergeCell ref="I370:J370"/>
    <mergeCell ref="G193:H193"/>
    <mergeCell ref="I668:J668"/>
    <mergeCell ref="G483:H483"/>
    <mergeCell ref="C390:J390"/>
    <mergeCell ref="G151:H151"/>
    <mergeCell ref="I213:J213"/>
    <mergeCell ref="E420:F420"/>
    <mergeCell ref="A287:B287"/>
    <mergeCell ref="G607:H607"/>
    <mergeCell ref="G209:H209"/>
    <mergeCell ref="G175:H175"/>
    <mergeCell ref="C382:D382"/>
    <mergeCell ref="G509:H509"/>
    <mergeCell ref="E104:F104"/>
    <mergeCell ref="A313:B313"/>
    <mergeCell ref="G475:H475"/>
    <mergeCell ref="G511:H511"/>
    <mergeCell ref="I269:J269"/>
    <mergeCell ref="E323:G323"/>
    <mergeCell ref="A8:B8"/>
    <mergeCell ref="I539:J539"/>
    <mergeCell ref="I696:J697"/>
    <mergeCell ref="C102:D102"/>
    <mergeCell ref="A310:B310"/>
    <mergeCell ref="C68:D68"/>
    <mergeCell ref="I595:J595"/>
    <mergeCell ref="E489:F489"/>
    <mergeCell ref="I409:J409"/>
    <mergeCell ref="C461:J461"/>
    <mergeCell ref="A554:J554"/>
    <mergeCell ref="G224:H224"/>
    <mergeCell ref="C460:J460"/>
    <mergeCell ref="A249:J249"/>
    <mergeCell ref="I313:J313"/>
    <mergeCell ref="C462:J462"/>
    <mergeCell ref="I165:J165"/>
    <mergeCell ref="I621:J621"/>
    <mergeCell ref="A695:B695"/>
    <mergeCell ref="I623:J623"/>
    <mergeCell ref="G581:H581"/>
    <mergeCell ref="I346:J347"/>
    <mergeCell ref="G575:H575"/>
    <mergeCell ref="I34:J34"/>
    <mergeCell ref="C602:J602"/>
    <mergeCell ref="G577:H577"/>
    <mergeCell ref="I639:J639"/>
    <mergeCell ref="A211:B213"/>
    <mergeCell ref="G120:H120"/>
    <mergeCell ref="G278:H278"/>
    <mergeCell ref="I36:J36"/>
    <mergeCell ref="A250:B250"/>
    <mergeCell ref="A110:B110"/>
    <mergeCell ref="I334:J334"/>
    <mergeCell ref="C170:F170"/>
    <mergeCell ref="G576:H576"/>
    <mergeCell ref="I641:J641"/>
    <mergeCell ref="A206:B207"/>
    <mergeCell ref="G578:H578"/>
    <mergeCell ref="I336:J336"/>
    <mergeCell ref="C531:J531"/>
    <mergeCell ref="G419:H419"/>
    <mergeCell ref="G505:H505"/>
    <mergeCell ref="I692:J692"/>
    <mergeCell ref="G200:H200"/>
    <mergeCell ref="G507:H507"/>
    <mergeCell ref="I265:J265"/>
    <mergeCell ref="I563:J563"/>
    <mergeCell ref="G202:H202"/>
    <mergeCell ref="H148:J148"/>
    <mergeCell ref="A136:B137"/>
    <mergeCell ref="G291:H291"/>
    <mergeCell ref="I266:J266"/>
    <mergeCell ref="G502:H502"/>
    <mergeCell ref="I260:J260"/>
    <mergeCell ref="A638:B638"/>
    <mergeCell ref="I695:J695"/>
    <mergeCell ref="A494:J494"/>
    <mergeCell ref="G647:H647"/>
    <mergeCell ref="G342:H342"/>
    <mergeCell ref="A394:H394"/>
    <mergeCell ref="G649:H649"/>
    <mergeCell ref="I407:J407"/>
    <mergeCell ref="A276:B277"/>
    <mergeCell ref="E463:G463"/>
    <mergeCell ref="G222:H222"/>
    <mergeCell ref="G520:H520"/>
    <mergeCell ref="G642:H642"/>
    <mergeCell ref="I617:J617"/>
    <mergeCell ref="A634:J634"/>
    <mergeCell ref="I408:J408"/>
    <mergeCell ref="G644:H644"/>
    <mergeCell ref="I402:J402"/>
    <mergeCell ref="I206:J207"/>
    <mergeCell ref="I619:J619"/>
    <mergeCell ref="I279:J279"/>
    <mergeCell ref="I410:J410"/>
    <mergeCell ref="A534:H534"/>
    <mergeCell ref="C419:D419"/>
    <mergeCell ref="E175:F175"/>
    <mergeCell ref="G362:H362"/>
    <mergeCell ref="G660:H660"/>
    <mergeCell ref="C600:J600"/>
    <mergeCell ref="G572:H572"/>
    <mergeCell ref="G243:H243"/>
    <mergeCell ref="I305:J305"/>
    <mergeCell ref="I330:J330"/>
    <mergeCell ref="C137:D137"/>
    <mergeCell ref="A564:J564"/>
    <mergeCell ref="G574:H574"/>
    <mergeCell ref="I332:J332"/>
    <mergeCell ref="G241:H242"/>
    <mergeCell ref="A596:B598"/>
    <mergeCell ref="C139:D139"/>
    <mergeCell ref="E630:F630"/>
    <mergeCell ref="I632:J632"/>
    <mergeCell ref="C497:J497"/>
    <mergeCell ref="I60:J60"/>
    <mergeCell ref="I174:J174"/>
    <mergeCell ref="I472:J472"/>
    <mergeCell ref="C279:D279"/>
    <mergeCell ref="I360:J360"/>
    <mergeCell ref="I45:J45"/>
    <mergeCell ref="A101:B102"/>
    <mergeCell ref="I352:J352"/>
    <mergeCell ref="I474:J474"/>
    <mergeCell ref="C596:H598"/>
    <mergeCell ref="A427:B427"/>
    <mergeCell ref="I47:J47"/>
    <mergeCell ref="G587:H587"/>
    <mergeCell ref="C183:D183"/>
    <mergeCell ref="I345:J345"/>
    <mergeCell ref="A419:B419"/>
    <mergeCell ref="C41:J41"/>
    <mergeCell ref="G13:H13"/>
    <mergeCell ref="A418:B418"/>
    <mergeCell ref="G314:H314"/>
    <mergeCell ref="C252:J252"/>
    <mergeCell ref="I376:J376"/>
    <mergeCell ref="G618:H618"/>
    <mergeCell ref="I534:J534"/>
    <mergeCell ref="G15:H15"/>
    <mergeCell ref="G313:H313"/>
    <mergeCell ref="C205:F205"/>
    <mergeCell ref="G136:H137"/>
    <mergeCell ref="C65:F65"/>
    <mergeCell ref="G305:H305"/>
    <mergeCell ref="A241:B242"/>
    <mergeCell ref="I79:J79"/>
    <mergeCell ref="G315:H315"/>
    <mergeCell ref="I73:J73"/>
    <mergeCell ref="C31:F31"/>
    <mergeCell ref="A147:B147"/>
    <mergeCell ref="C209:D209"/>
    <mergeCell ref="I371:J371"/>
    <mergeCell ref="G613:H613"/>
    <mergeCell ref="G615:H615"/>
    <mergeCell ref="A148:B148"/>
    <mergeCell ref="I406:J406"/>
    <mergeCell ref="I518:J518"/>
    <mergeCell ref="G53:H53"/>
    <mergeCell ref="G28:H28"/>
    <mergeCell ref="H183:J183"/>
    <mergeCell ref="A80:H80"/>
    <mergeCell ref="A171:B172"/>
    <mergeCell ref="G326:H326"/>
    <mergeCell ref="I3:J3"/>
    <mergeCell ref="C565:J565"/>
    <mergeCell ref="I432:J432"/>
    <mergeCell ref="G30:H30"/>
    <mergeCell ref="I92:J92"/>
    <mergeCell ref="I117:J117"/>
    <mergeCell ref="E595:F595"/>
    <mergeCell ref="A694:J694"/>
    <mergeCell ref="I303:J303"/>
    <mergeCell ref="I101:J102"/>
    <mergeCell ref="G384:H384"/>
    <mergeCell ref="C557:D557"/>
    <mergeCell ref="G684:H684"/>
    <mergeCell ref="A220:H220"/>
    <mergeCell ref="G81:H81"/>
    <mergeCell ref="G686:H686"/>
    <mergeCell ref="G685:H685"/>
    <mergeCell ref="I443:J443"/>
    <mergeCell ref="G679:H679"/>
    <mergeCell ref="I486:J487"/>
    <mergeCell ref="I241:J242"/>
    <mergeCell ref="I16:J16"/>
    <mergeCell ref="I445:J445"/>
    <mergeCell ref="C277:D277"/>
    <mergeCell ref="I18:J18"/>
    <mergeCell ref="E34:F34"/>
    <mergeCell ref="A390:B390"/>
    <mergeCell ref="G397:H397"/>
    <mergeCell ref="G555:H555"/>
    <mergeCell ref="C278:D278"/>
    <mergeCell ref="A150:H150"/>
    <mergeCell ref="C635:J635"/>
    <mergeCell ref="I626:J627"/>
    <mergeCell ref="G100:H100"/>
    <mergeCell ref="C671:J671"/>
    <mergeCell ref="G94:H94"/>
    <mergeCell ref="I69:J69"/>
    <mergeCell ref="C637:J637"/>
    <mergeCell ref="G609:H609"/>
    <mergeCell ref="I367:J367"/>
    <mergeCell ref="I171:J172"/>
    <mergeCell ref="A491:B493"/>
    <mergeCell ref="I158:J158"/>
    <mergeCell ref="C603:D603"/>
    <mergeCell ref="A530:B530"/>
    <mergeCell ref="C288:D288"/>
    <mergeCell ref="I375:J375"/>
    <mergeCell ref="G611:H611"/>
    <mergeCell ref="I369:J369"/>
    <mergeCell ref="I489:J489"/>
    <mergeCell ref="I160:J160"/>
    <mergeCell ref="I527:J527"/>
    <mergeCell ref="A36:B38"/>
    <mergeCell ref="C661:F661"/>
    <mergeCell ref="A532:B532"/>
    <mergeCell ref="I72:J72"/>
    <mergeCell ref="C316:H318"/>
    <mergeCell ref="I514:J514"/>
    <mergeCell ref="C392:J392"/>
    <mergeCell ref="G276:H277"/>
    <mergeCell ref="I543:J543"/>
    <mergeCell ref="G24:H24"/>
    <mergeCell ref="I211:J211"/>
    <mergeCell ref="C347:D347"/>
    <mergeCell ref="I509:J509"/>
    <mergeCell ref="A558:B558"/>
    <mergeCell ref="I545:J545"/>
    <mergeCell ref="G26:H26"/>
    <mergeCell ref="I88:J88"/>
    <mergeCell ref="I82:J82"/>
    <mergeCell ref="A460:B460"/>
    <mergeCell ref="G482:H482"/>
    <mergeCell ref="I240:J240"/>
    <mergeCell ref="I511:J511"/>
    <mergeCell ref="I538:J538"/>
    <mergeCell ref="I546:J546"/>
    <mergeCell ref="I540:J540"/>
    <mergeCell ref="A455:B455"/>
    <mergeCell ref="I571:J571"/>
    <mergeCell ref="C66:F66"/>
    <mergeCell ref="G166:H166"/>
    <mergeCell ref="I141:J141"/>
    <mergeCell ref="E103:F103"/>
    <mergeCell ref="G377:H377"/>
    <mergeCell ref="I439:J439"/>
    <mergeCell ref="E279:F279"/>
    <mergeCell ref="G681:H681"/>
    <mergeCell ref="I230:J230"/>
    <mergeCell ref="G466:H466"/>
    <mergeCell ref="E498:G498"/>
    <mergeCell ref="A602:B602"/>
    <mergeCell ref="I143:J143"/>
    <mergeCell ref="G167:H167"/>
    <mergeCell ref="I441:J441"/>
    <mergeCell ref="A175:B175"/>
    <mergeCell ref="E32:F32"/>
    <mergeCell ref="C243:D243"/>
    <mergeCell ref="A170:B170"/>
    <mergeCell ref="G63:H63"/>
    <mergeCell ref="A115:H115"/>
    <mergeCell ref="G553:H553"/>
    <mergeCell ref="G96:H96"/>
    <mergeCell ref="I584:J584"/>
    <mergeCell ref="E638:G638"/>
    <mergeCell ref="A414:J414"/>
    <mergeCell ref="A424:J424"/>
    <mergeCell ref="G98:H98"/>
    <mergeCell ref="A109:J109"/>
    <mergeCell ref="G396:H396"/>
    <mergeCell ref="I154:J154"/>
    <mergeCell ref="C5:J5"/>
    <mergeCell ref="G548:H548"/>
    <mergeCell ref="I156:J156"/>
    <mergeCell ref="I454:J454"/>
    <mergeCell ref="I612:J612"/>
    <mergeCell ref="G93:H93"/>
    <mergeCell ref="A255:H255"/>
    <mergeCell ref="C594:D594"/>
    <mergeCell ref="G124:H124"/>
    <mergeCell ref="C181:J181"/>
    <mergeCell ref="I480:J480"/>
    <mergeCell ref="G119:H119"/>
    <mergeCell ref="A386:B388"/>
    <mergeCell ref="G295:H295"/>
    <mergeCell ref="G453:H453"/>
    <mergeCell ref="G409:H409"/>
    <mergeCell ref="C314:D314"/>
  </mergeCells>
  <printOptions horizontalCentered="1"/>
  <pageMargins left="0.4" right="0.4" top="0.5" bottom="0.5" header="0.3" footer="0.3"/>
  <pageSetup orientation="portrait" paperSize="9" fitToHeight="0" fitToWidth="1"/>
  <rowBreaks count="19" manualBreakCount="19">
    <brk id="35" min="0" max="16383" man="1"/>
    <brk id="70" min="0" max="16383" man="1"/>
    <brk id="105" min="0" max="16383" man="1"/>
    <brk id="140" min="0" max="16383" man="1"/>
    <brk id="175" min="0" max="16383" man="1"/>
    <brk id="210" min="0" max="16383" man="1"/>
    <brk id="245" min="0" max="16383" man="1"/>
    <brk id="280" min="0" max="16383" man="1"/>
    <brk id="315" min="0" max="16383" man="1"/>
    <brk id="350" min="0" max="16383" man="1"/>
    <brk id="385" min="0" max="16383" man="1"/>
    <brk id="420" min="0" max="16383" man="1"/>
    <brk id="455" min="0" max="16383" man="1"/>
    <brk id="490" min="0" max="16383" man="1"/>
    <brk id="525" min="0" max="16383" man="1"/>
    <brk id="560" min="0" max="16383" man="1"/>
    <brk id="595" min="0" max="16383" man="1"/>
    <brk id="630" min="0" max="16383" man="1"/>
    <brk id="665" min="0" max="16383" man="1"/>
  </rowBreaks>
  <drawing xmlns:r="http://schemas.openxmlformats.org/officeDocument/2006/relationships" r:id="rId1"/>
</worksheet>
</file>

<file path=xl/worksheets/sheet30.xml><?xml version="1.0" encoding="utf-8"?>
<worksheet xmlns="http://schemas.openxmlformats.org/spreadsheetml/2006/main">
  <sheetPr>
    <tabColor rgb="007030A0"/>
    <outlinePr summaryBelow="1" summaryRight="1"/>
    <pageSetUpPr fitToPage="1"/>
  </sheetPr>
  <dimension ref="A1:L560"/>
  <sheetViews>
    <sheetView showGridLines="0" workbookViewId="0">
      <selection activeCell="A1" sqref="A1"/>
    </sheetView>
  </sheetViews>
  <sheetFormatPr baseColWidth="8" defaultRowHeight="15"/>
  <cols>
    <col width="9.28515625" customWidth="1" min="1" max="1"/>
    <col width="12.14062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hidden="1" width="3" customWidth="1" min="11" max="11"/>
    <col hidden="1" width="42" customWidth="1" min="12" max="12"/>
  </cols>
  <sheetData>
    <row r="1" ht="21.75" customHeight="1">
      <c r="A1" s="49" t="n"/>
      <c r="B1" s="56" t="n"/>
      <c r="C1" s="67">
        <f>Paramètres!$C$6</f>
        <v/>
      </c>
      <c r="D1" s="101" t="n"/>
      <c r="E1" s="101" t="n"/>
      <c r="F1" s="101" t="n"/>
      <c r="G1" s="101" t="n"/>
      <c r="H1" s="56" t="n"/>
      <c r="I1" s="55">
        <f>Paramètres!$D$6</f>
        <v/>
      </c>
      <c r="J1" s="50" t="n"/>
      <c r="L1" s="29" t="inlineStr">
        <is>
          <t>Calcul (ne pas modifier) – ligne registre :</t>
        </is>
      </c>
    </row>
    <row r="2" ht="21.75" customHeight="1">
      <c r="A2" s="60" t="n"/>
      <c r="B2" s="61" t="n"/>
      <c r="C2" s="60" t="n"/>
      <c r="H2" s="61" t="n"/>
      <c r="I2" s="55">
        <f>"Date: "&amp;Paramètres!$E$6</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Cintrage'!$A$2:$A$501,0),0)</f>
        <v/>
      </c>
    </row>
    <row r="4" ht="27.95" customHeight="1">
      <c r="A4" s="67" t="inlineStr">
        <is>
          <t>Procès-Verbal De Cintrage Pipe</t>
        </is>
      </c>
      <c r="B4" s="52" t="n"/>
      <c r="C4" s="52" t="n"/>
      <c r="D4" s="52" t="n"/>
      <c r="E4" s="52" t="n"/>
      <c r="F4" s="52" t="n"/>
      <c r="G4" s="52" t="n"/>
      <c r="H4" s="52" t="n"/>
      <c r="I4" s="52" t="n"/>
      <c r="J4" s="50" t="n"/>
      <c r="L4" s="32">
        <f>IF($H$8="","",IF($L$2=0,"⚠ RFI absent du Registre",IF(INDEX(Registre!$A$2:$A$1999,IF($L$2=0,-1,$L$2))&lt;&gt;"Cintrage","⚠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f>IFERROR(INDEX('Impression groupée'!$B$4:$B$103,MATCH("Cintrage|1",'Impression groupée'!$E$4:$E$103,0)),"")</f>
        <v/>
      </c>
      <c r="I8" s="52" t="n"/>
      <c r="J8" s="50" t="n"/>
    </row>
    <row r="9" ht="30" customHeight="1">
      <c r="A9" s="67" t="inlineStr">
        <is>
          <t>Caractéristique De La Section</t>
        </is>
      </c>
      <c r="B9" s="52" t="n"/>
      <c r="C9" s="52" t="n"/>
      <c r="D9" s="52" t="n"/>
      <c r="E9" s="52" t="n"/>
      <c r="F9" s="52" t="n"/>
      <c r="G9" s="52" t="n"/>
      <c r="H9" s="52" t="n"/>
      <c r="I9" s="52" t="n"/>
      <c r="J9" s="50" t="n"/>
    </row>
    <row r="10" ht="30" customHeight="1">
      <c r="A10" s="67" t="inlineStr">
        <is>
          <t>N° pipe</t>
        </is>
      </c>
      <c r="B10" s="50" t="n"/>
      <c r="C10" s="67" t="inlineStr">
        <is>
          <t>N° de coulée</t>
        </is>
      </c>
      <c r="D10" s="50" t="n"/>
      <c r="E10" s="67" t="inlineStr">
        <is>
          <t>Diamètre</t>
        </is>
      </c>
      <c r="F10" s="67" t="inlineStr">
        <is>
          <t>Matériel</t>
        </is>
      </c>
      <c r="G10" s="67" t="inlineStr">
        <is>
          <t>Epaisseur Nominale (mm)</t>
        </is>
      </c>
      <c r="H10" s="50" t="n"/>
      <c r="I10" s="67" t="inlineStr">
        <is>
          <t>Epaisseur Mesurée (mm)</t>
        </is>
      </c>
      <c r="J10" s="50" t="n"/>
    </row>
    <row r="11" ht="19.5" customHeight="1">
      <c r="A11" s="93">
        <f>IFERROR(INDEX('Données Cintrage'!$B$2:$B$501,IF($L$3=0,-1,$L$3))&amp;"","")</f>
        <v/>
      </c>
      <c r="B11" s="50" t="n"/>
      <c r="C11" s="93">
        <f>IFERROR(INDEX('Données Cintrage'!$C$2:$C$501,IF($L$3=0,-1,$L$3))&amp;"","")</f>
        <v/>
      </c>
      <c r="D11" s="50" t="n"/>
      <c r="E11" s="93">
        <f>IFERROR(INDEX('Données Cintrage'!$D$2:$D$501,IF($L$3=0,-1,$L$3))&amp;"","")</f>
        <v/>
      </c>
      <c r="F11" s="93">
        <f>IFERROR(INDEX('Données Cintrage'!$E$2:$E$501,IF($L$3=0,-1,$L$3))&amp;"","")</f>
        <v/>
      </c>
      <c r="G11" s="93">
        <f>IFERROR(INDEX('Données Cintrage'!$F$2:$F$501,IF($L$3=0,-1,$L$3))&amp;"","")</f>
        <v/>
      </c>
      <c r="H11" s="50" t="n"/>
      <c r="I11" s="93">
        <f>IFERROR(INDEX('Données Cintrage'!$G$2:$G$501,IF($L$3=0,-1,$L$3))&amp;"","")</f>
        <v/>
      </c>
      <c r="J11" s="50" t="n"/>
    </row>
    <row r="12" ht="19.5" customHeight="1">
      <c r="A12" s="90">
        <f>"Rayon de courbure : "&amp;IFERROR(INDEX('Données Cintrage'!$H$2:$H$501,IF($L$3=0,-1,$L$3))&amp;"","")</f>
        <v/>
      </c>
      <c r="B12" s="52" t="n"/>
      <c r="C12" s="52" t="n"/>
      <c r="D12" s="52" t="n"/>
      <c r="E12" s="50" t="n"/>
      <c r="F12" s="90">
        <f>"Angle : "&amp;IFERROR(INDEX('Données Cintrage'!$I$2:$I$501,IF($L$3=0,-1,$L$3))&amp;"","")</f>
        <v/>
      </c>
      <c r="G12" s="52" t="n"/>
      <c r="H12" s="52" t="n"/>
      <c r="I12" s="52" t="n"/>
      <c r="J12" s="50" t="n"/>
    </row>
    <row r="13" ht="19.5" customHeight="1">
      <c r="A13" s="90" t="inlineStr">
        <is>
          <t>Jauge 97 % ND interne appliqué</t>
        </is>
      </c>
      <c r="B13" s="52" t="n"/>
      <c r="C13" s="52" t="n"/>
      <c r="D13" s="52" t="n"/>
      <c r="E13" s="50" t="n"/>
      <c r="F13" s="93">
        <f>IF(IFERROR(INDEX('Données Cintrage'!$J$2:$J$501,IF($L$3=0,-1,$L$3))&amp;"","")="Oui","☒","☐")&amp;" Oui"&amp;"          "&amp;IF(IFERROR(INDEX('Données Cintrage'!$J$2:$J$501,IF($L$3=0,-1,$L$3))&amp;"","")="Non","☒","☐")&amp;" Non"</f>
        <v/>
      </c>
      <c r="G13" s="52" t="n"/>
      <c r="H13" s="52" t="n"/>
      <c r="I13" s="52" t="n"/>
      <c r="J13" s="50" t="n"/>
    </row>
    <row r="14" ht="30" customHeight="1">
      <c r="A14" s="67" t="inlineStr">
        <is>
          <t>Vérification de la section cintrée</t>
        </is>
      </c>
      <c r="B14" s="52" t="n"/>
      <c r="C14" s="52" t="n"/>
      <c r="D14" s="52" t="n"/>
      <c r="E14" s="52" t="n"/>
      <c r="F14" s="52" t="n"/>
      <c r="G14" s="52" t="n"/>
      <c r="H14" s="52" t="n"/>
      <c r="I14" s="52" t="n"/>
      <c r="J14" s="50" t="n"/>
    </row>
    <row r="15" ht="18" customHeight="1">
      <c r="A15" s="96" t="inlineStr">
        <is>
          <t>Position longitudinale de la soudure</t>
        </is>
      </c>
      <c r="B15" s="101" t="n"/>
      <c r="C15" s="101" t="n"/>
      <c r="D15" s="56" t="n"/>
      <c r="E15" s="97">
        <f>"Extrémités rectilignes"&amp;CHAR(10)&amp;"&gt;= 1.5 m"&amp;CHAR(10)&amp;CHAR(10)&amp;CHAR(10)&amp;IF(IFERROR(INDEX('Données Cintrage'!$K$2:$K$501,IF($L$3=0,-1,$L$3))&amp;"","")="Oui","☒","☐")&amp;" Oui"&amp;"       "&amp;IF(IFERROR(INDEX('Données Cintrage'!$K$2:$K$501,IF($L$3=0,-1,$L$3))&amp;"","")="Non","☒","☐")&amp;" Non"</f>
        <v/>
      </c>
      <c r="F15" s="101" t="n"/>
      <c r="G15" s="56" t="n"/>
      <c r="H15" s="96">
        <f>"Traçabilité du pipe cintrée"&amp;CHAR(10)&amp;"Ligne, diamètre, angle"&amp;CHAR(10)&amp;"N du PK d’installation"&amp;CHAR(10)&amp;CHAR(10)&amp;IF(IFERROR(INDEX('Données Cintrage'!$L$2:$L$501,IF($L$3=0,-1,$L$3))&amp;"","")="C","☒","☐")&amp;" C"&amp;"       "&amp;IF(IFERROR(INDEX('Données Cintrage'!$L$2:$L$501,IF($L$3=0,-1,$L$3))&amp;"","")="NC","☒","☐")&amp;" NC"</f>
        <v/>
      </c>
      <c r="I15" s="101" t="n"/>
      <c r="J15" s="56" t="n"/>
    </row>
    <row r="16" ht="18" customHeight="1">
      <c r="A16" s="60" t="n"/>
      <c r="D16" s="61" t="n"/>
      <c r="E16" s="60" t="n"/>
      <c r="G16" s="61" t="n"/>
      <c r="H16" s="60" t="n"/>
      <c r="J16" s="61" t="n"/>
    </row>
    <row r="17" ht="18" customHeight="1">
      <c r="A17" s="60" t="n"/>
      <c r="D17" s="61" t="n"/>
      <c r="E17" s="60" t="n"/>
      <c r="G17" s="61" t="n"/>
      <c r="H17" s="60" t="n"/>
      <c r="J17" s="61" t="n"/>
    </row>
    <row r="18" ht="18" customHeight="1">
      <c r="A18" s="60" t="n"/>
      <c r="D18" s="61" t="n"/>
      <c r="E18" s="60" t="n"/>
      <c r="G18" s="61" t="n"/>
      <c r="H18" s="60" t="n"/>
      <c r="J18" s="61" t="n"/>
    </row>
    <row r="19" ht="18" customHeight="1">
      <c r="A19" s="60" t="n"/>
      <c r="D19" s="61" t="n"/>
      <c r="E19" s="60" t="n"/>
      <c r="G19" s="61" t="n"/>
      <c r="H19" s="60" t="n"/>
      <c r="J19" s="61" t="n"/>
    </row>
    <row r="20" ht="18" customHeight="1">
      <c r="A20" s="57" t="n"/>
      <c r="B20" s="102" t="n"/>
      <c r="C20" s="102" t="n"/>
      <c r="D20" s="58" t="n"/>
      <c r="E20" s="57" t="n"/>
      <c r="F20" s="102" t="n"/>
      <c r="G20" s="58" t="n"/>
      <c r="H20" s="57" t="n"/>
      <c r="I20" s="102" t="n"/>
      <c r="J20" s="58" t="n"/>
    </row>
    <row r="21" ht="30" customHeight="1">
      <c r="A21" s="90" t="inlineStr">
        <is>
          <t>Évaluation générale</t>
        </is>
      </c>
      <c r="B21" s="52" t="n"/>
      <c r="C21" s="52" t="n"/>
      <c r="D21" s="50" t="n"/>
      <c r="E21" s="93">
        <f>IF(IFERROR(INDEX('Données Cintrage'!$M$2:$M$501,IF($L$3=0,-1,$L$3))&amp;"","")="Acc","☒","☐")&amp;" Acc"</f>
        <v/>
      </c>
      <c r="F21" s="52" t="n"/>
      <c r="G21" s="50" t="n"/>
      <c r="H21" s="93">
        <f>IF(IFERROR(INDEX('Données Cintrage'!$M$2:$M$501,IF($L$3=0,-1,$L$3))&amp;"","")="Rej","☒","☐")&amp;" Rej"</f>
        <v/>
      </c>
      <c r="I21" s="52" t="n"/>
      <c r="J21" s="50" t="n"/>
    </row>
    <row r="22" ht="336.4" customHeight="1">
      <c r="A22" s="94">
        <f>"Remarques : "&amp;IFERROR(INDEX(Registre!$O$2:$O$1999,IF($L$2=0,-1,$L$2))&amp;"","")</f>
        <v/>
      </c>
      <c r="B22" s="52" t="n"/>
      <c r="C22" s="52" t="n"/>
      <c r="D22" s="52" t="n"/>
      <c r="E22" s="52" t="n"/>
      <c r="F22" s="52" t="n"/>
      <c r="G22" s="52" t="n"/>
      <c r="H22" s="52" t="n"/>
      <c r="I22" s="52" t="n"/>
      <c r="J22" s="50" t="n"/>
    </row>
    <row r="23" ht="30" customHeight="1">
      <c r="A23" s="53" t="inlineStr">
        <is>
          <t>Conclusion de l’inspection</t>
        </is>
      </c>
      <c r="B23" s="50" t="n"/>
      <c r="C23" s="51">
        <f>IF(IFERROR(INDEX(Registre!$N$2:$N$1999,IF($L$2=0,-1,$L$2))&amp;"","")="Non applicable","☒","☐")&amp;"  Non applicable"</f>
        <v/>
      </c>
      <c r="D23" s="52" t="n"/>
      <c r="E23" s="52" t="n"/>
      <c r="F23" s="50" t="n"/>
      <c r="G23" s="51">
        <f>IF(IFERROR(INDEX(Registre!$N$2:$N$1999,IF($L$2=0,-1,$L$2))&amp;"","")="Accepté","☒","☐")&amp;"  Accepté"</f>
        <v/>
      </c>
      <c r="H23" s="50" t="n"/>
      <c r="I23" s="51">
        <f>IF(IFERROR(INDEX(Registre!$N$2:$N$1999,IF($L$2=0,-1,$L$2))&amp;"","")="Rejeté","☒","☐")&amp;"  Rejeté"</f>
        <v/>
      </c>
      <c r="J23" s="50" t="n"/>
    </row>
    <row r="24" ht="30" customHeight="1">
      <c r="A24" s="53" t="inlineStr">
        <is>
          <t>APPROBATION</t>
        </is>
      </c>
      <c r="B24" s="56" t="n"/>
      <c r="C24" s="59" t="inlineStr">
        <is>
          <t>C3</t>
        </is>
      </c>
      <c r="D24" s="52" t="n"/>
      <c r="E24" s="52" t="n"/>
      <c r="F24" s="50" t="n"/>
      <c r="G24" s="59" t="inlineStr">
        <is>
          <t>C1</t>
        </is>
      </c>
      <c r="H24" s="56" t="n"/>
      <c r="I24" s="59" t="inlineStr">
        <is>
          <t>CA</t>
        </is>
      </c>
      <c r="J24" s="56" t="n"/>
    </row>
    <row r="25" ht="30" customHeight="1">
      <c r="A25" s="57" t="n"/>
      <c r="B25" s="58" t="n"/>
      <c r="C25" s="59" t="inlineStr">
        <is>
          <t>CST</t>
        </is>
      </c>
      <c r="D25" s="50" t="n"/>
      <c r="E25" s="59" t="inlineStr">
        <is>
          <t>QCI</t>
        </is>
      </c>
      <c r="F25" s="50" t="n"/>
      <c r="G25" s="57" t="n"/>
      <c r="H25" s="58" t="n"/>
      <c r="I25" s="57" t="n"/>
      <c r="J25" s="58" t="n"/>
    </row>
    <row r="26" ht="30" customHeight="1">
      <c r="A26" s="55" t="inlineStr">
        <is>
          <t>Nom</t>
        </is>
      </c>
      <c r="B26" s="50" t="n"/>
      <c r="C26" s="49" t="n"/>
      <c r="D26" s="50" t="n"/>
      <c r="E26" s="49" t="n"/>
      <c r="F26" s="50" t="n"/>
      <c r="G26" s="49" t="n"/>
      <c r="H26" s="50" t="n"/>
      <c r="I26" s="49" t="n"/>
      <c r="J26" s="50" t="n"/>
    </row>
    <row r="27" ht="30" customHeight="1">
      <c r="A27" s="55" t="inlineStr">
        <is>
          <t>Signature</t>
        </is>
      </c>
      <c r="B27" s="50" t="n"/>
      <c r="C27" s="49" t="n"/>
      <c r="D27" s="50" t="n"/>
      <c r="E27" s="49" t="n"/>
      <c r="F27" s="50" t="n"/>
      <c r="G27" s="49" t="n"/>
      <c r="H27" s="50" t="n"/>
      <c r="I27" s="49" t="n"/>
      <c r="J27" s="50" t="n"/>
    </row>
    <row r="28" ht="30" customHeight="1">
      <c r="A28" s="55" t="inlineStr">
        <is>
          <t>Date</t>
        </is>
      </c>
      <c r="B28" s="50" t="n"/>
      <c r="C28" s="49" t="n"/>
      <c r="D28" s="50" t="n"/>
      <c r="E28" s="49" t="n"/>
      <c r="F28" s="50" t="n"/>
      <c r="G28" s="49" t="n"/>
      <c r="H28" s="50" t="n"/>
      <c r="I28" s="49" t="n"/>
      <c r="J28" s="50" t="n"/>
    </row>
    <row r="29" ht="21.75" customHeight="1">
      <c r="A29" s="49" t="n"/>
      <c r="B29" s="56" t="n"/>
      <c r="C29" s="67">
        <f>Paramètres!$C$6</f>
        <v/>
      </c>
      <c r="D29" s="101" t="n"/>
      <c r="E29" s="101" t="n"/>
      <c r="F29" s="101" t="n"/>
      <c r="G29" s="101" t="n"/>
      <c r="H29" s="56" t="n"/>
      <c r="I29" s="55">
        <f>Paramètres!$D$6</f>
        <v/>
      </c>
      <c r="J29" s="50" t="n"/>
      <c r="L29" s="29" t="inlineStr">
        <is>
          <t>Calcul (ne pas modifier) – ligne registre :</t>
        </is>
      </c>
    </row>
    <row r="30" ht="21.75" customHeight="1">
      <c r="A30" s="60" t="n"/>
      <c r="B30" s="61" t="n"/>
      <c r="C30" s="60" t="n"/>
      <c r="H30" s="61" t="n"/>
      <c r="I30" s="55">
        <f>"Date: "&amp;Paramètres!$E$6</f>
        <v/>
      </c>
      <c r="J30" s="50" t="n"/>
      <c r="L30" s="30">
        <f>IFERROR(MATCH($H$36,Registre!$B$2:$B$1999,0),0)</f>
        <v/>
      </c>
    </row>
    <row r="31" ht="21.75" customHeight="1">
      <c r="A31" s="57" t="n"/>
      <c r="B31" s="58" t="n"/>
      <c r="C31" s="57" t="n"/>
      <c r="D31" s="102" t="n"/>
      <c r="E31" s="102" t="n"/>
      <c r="F31" s="102" t="n"/>
      <c r="G31" s="102" t="n"/>
      <c r="H31" s="58" t="n"/>
      <c r="I31" s="55" t="inlineStr">
        <is>
          <t>Page 1/1</t>
        </is>
      </c>
      <c r="J31" s="50" t="n"/>
      <c r="L31" s="30">
        <f>IFERROR(MATCH($H$36,'Données Cintrage'!$A$2:$A$501,0),0)</f>
        <v/>
      </c>
    </row>
    <row r="32" ht="27.95" customHeight="1">
      <c r="A32" s="67" t="inlineStr">
        <is>
          <t>Procès-Verbal De Cintrage Pipe</t>
        </is>
      </c>
      <c r="B32" s="52" t="n"/>
      <c r="C32" s="52" t="n"/>
      <c r="D32" s="52" t="n"/>
      <c r="E32" s="52" t="n"/>
      <c r="F32" s="52" t="n"/>
      <c r="G32" s="52" t="n"/>
      <c r="H32" s="52" t="n"/>
      <c r="I32" s="52" t="n"/>
      <c r="J32" s="50" t="n"/>
      <c r="L32" s="32">
        <f>IF($H$36="","",IF($L$30=0,"⚠ RFI absent du Registre",IF(INDEX(Registre!$A$2:$A$1999,IF($L$30=0,-1,$L$30))&lt;&gt;"Cintrage","⚠ Ce RFI est de type : "&amp;INDEX(Registre!$A$2:$A$1999,IF($L$30=0,-1,$L$30)),"")))</f>
        <v/>
      </c>
    </row>
    <row r="33" ht="27" customHeight="1">
      <c r="A33" s="90" t="inlineStr">
        <is>
          <t>Ouvrages</t>
        </is>
      </c>
      <c r="B33" s="50" t="n"/>
      <c r="C33" s="80">
        <f>IFERROR(INDEX(Registre!$E$2:$E$1999,IF($L$30=0,-1,$L$30))&amp;"","")</f>
        <v/>
      </c>
      <c r="D33" s="52" t="n"/>
      <c r="E33" s="52" t="n"/>
      <c r="F33" s="52" t="n"/>
      <c r="G33" s="52" t="n"/>
      <c r="H33" s="52" t="n"/>
      <c r="I33" s="52" t="n"/>
      <c r="J33" s="50" t="n"/>
    </row>
    <row r="34" ht="27" customHeight="1">
      <c r="A34" s="90" t="inlineStr">
        <is>
          <t>Plan nº</t>
        </is>
      </c>
      <c r="B34" s="50" t="n"/>
      <c r="C34" s="90">
        <f>IFERROR(INDEX(Registre!$F$2:$F$1999,IF($L$30=0,-1,$L$30))&amp;"","")</f>
        <v/>
      </c>
      <c r="D34" s="52" t="n"/>
      <c r="E34" s="52" t="n"/>
      <c r="F34" s="52" t="n"/>
      <c r="G34" s="52" t="n"/>
      <c r="H34" s="52" t="n"/>
      <c r="I34" s="52" t="n"/>
      <c r="J34" s="50" t="n"/>
      <c r="L34" s="31" t="inlineStr">
        <is>
          <t>◀ Choisissez le RFI dans la case « RFI nº » (liste déroulante)</t>
        </is>
      </c>
    </row>
    <row r="35" ht="27" customHeight="1">
      <c r="A35" s="90" t="inlineStr">
        <is>
          <t>Désignation</t>
        </is>
      </c>
      <c r="B35" s="50" t="n"/>
      <c r="C35" s="90">
        <f>IFERROR(INDEX(Registre!$G$2:$G$1999,IF($L$30=0,-1,$L$30))&amp;"","")</f>
        <v/>
      </c>
      <c r="D35" s="52" t="n"/>
      <c r="E35" s="52" t="n"/>
      <c r="F35" s="52" t="n"/>
      <c r="G35" s="52" t="n"/>
      <c r="H35" s="52" t="n"/>
      <c r="I35" s="52" t="n"/>
      <c r="J35" s="50" t="n"/>
    </row>
    <row r="36" ht="27" customHeight="1">
      <c r="A36" s="90" t="inlineStr">
        <is>
          <t>Rapport nº</t>
        </is>
      </c>
      <c r="B36" s="50" t="n"/>
      <c r="C36" s="90">
        <f>IFERROR(IF(INDEX(Registre!$C$2:$C$1999,IF($L$30=0,-1,$L$30))&amp;""&lt;&gt;"",INDEX(Registre!$C$2:$C$1999,IF($L$30=0,-1,$L$30))&amp;"",TEXT(COUNTIF(Registre!$A$2:INDEX(Registre!$A$2:$A$1999,IF($L$30=0,-1,$L$30)),INDEX(Registre!$A$2:$A$1999,IF($L$30=0,-1,$L$30))),"000")),"")</f>
        <v/>
      </c>
      <c r="D36" s="50" t="n"/>
      <c r="E36" s="91" t="inlineStr">
        <is>
          <t>DI/ (RFI) nº</t>
        </is>
      </c>
      <c r="F36" s="52" t="n"/>
      <c r="G36" s="50" t="n"/>
      <c r="H36" s="82">
        <f>IFERROR(INDEX('Impression groupée'!$B$4:$B$103,MATCH("Cintrage|2",'Impression groupée'!$E$4:$E$103,0)),"")</f>
        <v/>
      </c>
      <c r="I36" s="52" t="n"/>
      <c r="J36" s="50" t="n"/>
    </row>
    <row r="37" ht="30" customHeight="1">
      <c r="A37" s="67" t="inlineStr">
        <is>
          <t>Caractéristique De La Section</t>
        </is>
      </c>
      <c r="B37" s="52" t="n"/>
      <c r="C37" s="52" t="n"/>
      <c r="D37" s="52" t="n"/>
      <c r="E37" s="52" t="n"/>
      <c r="F37" s="52" t="n"/>
      <c r="G37" s="52" t="n"/>
      <c r="H37" s="52" t="n"/>
      <c r="I37" s="52" t="n"/>
      <c r="J37" s="50" t="n"/>
    </row>
    <row r="38" ht="30" customHeight="1">
      <c r="A38" s="67" t="inlineStr">
        <is>
          <t>N° pipe</t>
        </is>
      </c>
      <c r="B38" s="50" t="n"/>
      <c r="C38" s="67" t="inlineStr">
        <is>
          <t>N° de coulée</t>
        </is>
      </c>
      <c r="D38" s="50" t="n"/>
      <c r="E38" s="67" t="inlineStr">
        <is>
          <t>Diamètre</t>
        </is>
      </c>
      <c r="F38" s="67" t="inlineStr">
        <is>
          <t>Matériel</t>
        </is>
      </c>
      <c r="G38" s="67" t="inlineStr">
        <is>
          <t>Epaisseur Nominale (mm)</t>
        </is>
      </c>
      <c r="H38" s="50" t="n"/>
      <c r="I38" s="67" t="inlineStr">
        <is>
          <t>Epaisseur Mesurée (mm)</t>
        </is>
      </c>
      <c r="J38" s="50" t="n"/>
    </row>
    <row r="39" ht="19.5" customHeight="1">
      <c r="A39" s="93">
        <f>IFERROR(INDEX('Données Cintrage'!$B$2:$B$501,IF($L$31=0,-1,$L$31))&amp;"","")</f>
        <v/>
      </c>
      <c r="B39" s="50" t="n"/>
      <c r="C39" s="93">
        <f>IFERROR(INDEX('Données Cintrage'!$C$2:$C$501,IF($L$31=0,-1,$L$31))&amp;"","")</f>
        <v/>
      </c>
      <c r="D39" s="50" t="n"/>
      <c r="E39" s="93">
        <f>IFERROR(INDEX('Données Cintrage'!$D$2:$D$501,IF($L$31=0,-1,$L$31))&amp;"","")</f>
        <v/>
      </c>
      <c r="F39" s="93">
        <f>IFERROR(INDEX('Données Cintrage'!$E$2:$E$501,IF($L$31=0,-1,$L$31))&amp;"","")</f>
        <v/>
      </c>
      <c r="G39" s="93">
        <f>IFERROR(INDEX('Données Cintrage'!$F$2:$F$501,IF($L$31=0,-1,$L$31))&amp;"","")</f>
        <v/>
      </c>
      <c r="H39" s="50" t="n"/>
      <c r="I39" s="93">
        <f>IFERROR(INDEX('Données Cintrage'!$G$2:$G$501,IF($L$31=0,-1,$L$31))&amp;"","")</f>
        <v/>
      </c>
      <c r="J39" s="50" t="n"/>
    </row>
    <row r="40" ht="19.5" customHeight="1">
      <c r="A40" s="90">
        <f>"Rayon de courbure : "&amp;IFERROR(INDEX('Données Cintrage'!$H$2:$H$501,IF($L$31=0,-1,$L$31))&amp;"","")</f>
        <v/>
      </c>
      <c r="B40" s="52" t="n"/>
      <c r="C40" s="52" t="n"/>
      <c r="D40" s="52" t="n"/>
      <c r="E40" s="50" t="n"/>
      <c r="F40" s="90">
        <f>"Angle : "&amp;IFERROR(INDEX('Données Cintrage'!$I$2:$I$501,IF($L$31=0,-1,$L$31))&amp;"","")</f>
        <v/>
      </c>
      <c r="G40" s="52" t="n"/>
      <c r="H40" s="52" t="n"/>
      <c r="I40" s="52" t="n"/>
      <c r="J40" s="50" t="n"/>
    </row>
    <row r="41" ht="19.5" customHeight="1">
      <c r="A41" s="90" t="inlineStr">
        <is>
          <t>Jauge 97 % ND interne appliqué</t>
        </is>
      </c>
      <c r="B41" s="52" t="n"/>
      <c r="C41" s="52" t="n"/>
      <c r="D41" s="52" t="n"/>
      <c r="E41" s="50" t="n"/>
      <c r="F41" s="93">
        <f>IF(IFERROR(INDEX('Données Cintrage'!$J$2:$J$501,IF($L$31=0,-1,$L$31))&amp;"","")="Oui","☒","☐")&amp;" Oui"&amp;"          "&amp;IF(IFERROR(INDEX('Données Cintrage'!$J$2:$J$501,IF($L$31=0,-1,$L$31))&amp;"","")="Non","☒","☐")&amp;" Non"</f>
        <v/>
      </c>
      <c r="G41" s="52" t="n"/>
      <c r="H41" s="52" t="n"/>
      <c r="I41" s="52" t="n"/>
      <c r="J41" s="50" t="n"/>
    </row>
    <row r="42" ht="30" customHeight="1">
      <c r="A42" s="67" t="inlineStr">
        <is>
          <t>Vérification de la section cintrée</t>
        </is>
      </c>
      <c r="B42" s="52" t="n"/>
      <c r="C42" s="52" t="n"/>
      <c r="D42" s="52" t="n"/>
      <c r="E42" s="52" t="n"/>
      <c r="F42" s="52" t="n"/>
      <c r="G42" s="52" t="n"/>
      <c r="H42" s="52" t="n"/>
      <c r="I42" s="52" t="n"/>
      <c r="J42" s="50" t="n"/>
    </row>
    <row r="43" ht="18" customHeight="1">
      <c r="A43" s="96" t="inlineStr">
        <is>
          <t>Position longitudinale de la soudure</t>
        </is>
      </c>
      <c r="B43" s="101" t="n"/>
      <c r="C43" s="101" t="n"/>
      <c r="D43" s="56" t="n"/>
      <c r="E43" s="97">
        <f>"Extrémités rectilignes"&amp;CHAR(10)&amp;"&gt;= 1.5 m"&amp;CHAR(10)&amp;CHAR(10)&amp;CHAR(10)&amp;IF(IFERROR(INDEX('Données Cintrage'!$K$2:$K$501,IF($L$31=0,-1,$L$31))&amp;"","")="Oui","☒","☐")&amp;" Oui"&amp;"       "&amp;IF(IFERROR(INDEX('Données Cintrage'!$K$2:$K$501,IF($L$31=0,-1,$L$31))&amp;"","")="Non","☒","☐")&amp;" Non"</f>
        <v/>
      </c>
      <c r="F43" s="101" t="n"/>
      <c r="G43" s="56" t="n"/>
      <c r="H43" s="96">
        <f>"Traçabilité du pipe cintrée"&amp;CHAR(10)&amp;"Ligne, diamètre, angle"&amp;CHAR(10)&amp;"N du PK d’installation"&amp;CHAR(10)&amp;CHAR(10)&amp;IF(IFERROR(INDEX('Données Cintrage'!$L$2:$L$501,IF($L$31=0,-1,$L$31))&amp;"","")="C","☒","☐")&amp;" C"&amp;"       "&amp;IF(IFERROR(INDEX('Données Cintrage'!$L$2:$L$501,IF($L$31=0,-1,$L$31))&amp;"","")="NC","☒","☐")&amp;" NC"</f>
        <v/>
      </c>
      <c r="I43" s="101" t="n"/>
      <c r="J43" s="56" t="n"/>
    </row>
    <row r="44" ht="18" customHeight="1">
      <c r="A44" s="60" t="n"/>
      <c r="D44" s="61" t="n"/>
      <c r="E44" s="60" t="n"/>
      <c r="G44" s="61" t="n"/>
      <c r="H44" s="60" t="n"/>
      <c r="J44" s="61" t="n"/>
    </row>
    <row r="45" ht="18" customHeight="1">
      <c r="A45" s="60" t="n"/>
      <c r="D45" s="61" t="n"/>
      <c r="E45" s="60" t="n"/>
      <c r="G45" s="61" t="n"/>
      <c r="H45" s="60" t="n"/>
      <c r="J45" s="61" t="n"/>
    </row>
    <row r="46" ht="18" customHeight="1">
      <c r="A46" s="60" t="n"/>
      <c r="D46" s="61" t="n"/>
      <c r="E46" s="60" t="n"/>
      <c r="G46" s="61" t="n"/>
      <c r="H46" s="60" t="n"/>
      <c r="J46" s="61" t="n"/>
    </row>
    <row r="47" ht="18" customHeight="1">
      <c r="A47" s="60" t="n"/>
      <c r="D47" s="61" t="n"/>
      <c r="E47" s="60" t="n"/>
      <c r="G47" s="61" t="n"/>
      <c r="H47" s="60" t="n"/>
      <c r="J47" s="61" t="n"/>
    </row>
    <row r="48" ht="18" customHeight="1">
      <c r="A48" s="57" t="n"/>
      <c r="B48" s="102" t="n"/>
      <c r="C48" s="102" t="n"/>
      <c r="D48" s="58" t="n"/>
      <c r="E48" s="57" t="n"/>
      <c r="F48" s="102" t="n"/>
      <c r="G48" s="58" t="n"/>
      <c r="H48" s="57" t="n"/>
      <c r="I48" s="102" t="n"/>
      <c r="J48" s="58" t="n"/>
    </row>
    <row r="49" ht="30" customHeight="1">
      <c r="A49" s="90" t="inlineStr">
        <is>
          <t>Évaluation générale</t>
        </is>
      </c>
      <c r="B49" s="52" t="n"/>
      <c r="C49" s="52" t="n"/>
      <c r="D49" s="50" t="n"/>
      <c r="E49" s="93">
        <f>IF(IFERROR(INDEX('Données Cintrage'!$M$2:$M$501,IF($L$31=0,-1,$L$31))&amp;"","")="Acc","☒","☐")&amp;" Acc"</f>
        <v/>
      </c>
      <c r="F49" s="52" t="n"/>
      <c r="G49" s="50" t="n"/>
      <c r="H49" s="93">
        <f>IF(IFERROR(INDEX('Données Cintrage'!$M$2:$M$501,IF($L$31=0,-1,$L$31))&amp;"","")="Rej","☒","☐")&amp;" Rej"</f>
        <v/>
      </c>
      <c r="I49" s="52" t="n"/>
      <c r="J49" s="50" t="n"/>
    </row>
    <row r="50" ht="336.4" customHeight="1">
      <c r="A50" s="94">
        <f>"Remarques : "&amp;IFERROR(INDEX(Registre!$O$2:$O$1999,IF($L$30=0,-1,$L$30))&amp;"","")</f>
        <v/>
      </c>
      <c r="B50" s="52" t="n"/>
      <c r="C50" s="52" t="n"/>
      <c r="D50" s="52" t="n"/>
      <c r="E50" s="52" t="n"/>
      <c r="F50" s="52" t="n"/>
      <c r="G50" s="52" t="n"/>
      <c r="H50" s="52" t="n"/>
      <c r="I50" s="52" t="n"/>
      <c r="J50" s="50" t="n"/>
    </row>
    <row r="51" ht="30" customHeight="1">
      <c r="A51" s="53" t="inlineStr">
        <is>
          <t>Conclusion de l’inspection</t>
        </is>
      </c>
      <c r="B51" s="50" t="n"/>
      <c r="C51" s="51">
        <f>IF(IFERROR(INDEX(Registre!$N$2:$N$1999,IF($L$30=0,-1,$L$30))&amp;"","")="Non applicable","☒","☐")&amp;"  Non applicable"</f>
        <v/>
      </c>
      <c r="D51" s="52" t="n"/>
      <c r="E51" s="52" t="n"/>
      <c r="F51" s="50" t="n"/>
      <c r="G51" s="51">
        <f>IF(IFERROR(INDEX(Registre!$N$2:$N$1999,IF($L$30=0,-1,$L$30))&amp;"","")="Accepté","☒","☐")&amp;"  Accepté"</f>
        <v/>
      </c>
      <c r="H51" s="50" t="n"/>
      <c r="I51" s="51">
        <f>IF(IFERROR(INDEX(Registre!$N$2:$N$1999,IF($L$30=0,-1,$L$30))&amp;"","")="Rejeté","☒","☐")&amp;"  Rejeté"</f>
        <v/>
      </c>
      <c r="J51" s="50" t="n"/>
    </row>
    <row r="52" ht="30" customHeight="1">
      <c r="A52" s="53" t="inlineStr">
        <is>
          <t>APPROBATION</t>
        </is>
      </c>
      <c r="B52" s="56" t="n"/>
      <c r="C52" s="59" t="inlineStr">
        <is>
          <t>C3</t>
        </is>
      </c>
      <c r="D52" s="52" t="n"/>
      <c r="E52" s="52" t="n"/>
      <c r="F52" s="50" t="n"/>
      <c r="G52" s="59" t="inlineStr">
        <is>
          <t>C1</t>
        </is>
      </c>
      <c r="H52" s="56" t="n"/>
      <c r="I52" s="59" t="inlineStr">
        <is>
          <t>CA</t>
        </is>
      </c>
      <c r="J52" s="56" t="n"/>
    </row>
    <row r="53" ht="30" customHeight="1">
      <c r="A53" s="57" t="n"/>
      <c r="B53" s="58" t="n"/>
      <c r="C53" s="59" t="inlineStr">
        <is>
          <t>CST</t>
        </is>
      </c>
      <c r="D53" s="50" t="n"/>
      <c r="E53" s="59" t="inlineStr">
        <is>
          <t>QCI</t>
        </is>
      </c>
      <c r="F53" s="50" t="n"/>
      <c r="G53" s="57" t="n"/>
      <c r="H53" s="58" t="n"/>
      <c r="I53" s="57" t="n"/>
      <c r="J53" s="58" t="n"/>
    </row>
    <row r="54" ht="30" customHeight="1">
      <c r="A54" s="55" t="inlineStr">
        <is>
          <t>Nom</t>
        </is>
      </c>
      <c r="B54" s="50" t="n"/>
      <c r="C54" s="49" t="n"/>
      <c r="D54" s="50" t="n"/>
      <c r="E54" s="49" t="n"/>
      <c r="F54" s="50" t="n"/>
      <c r="G54" s="49" t="n"/>
      <c r="H54" s="50" t="n"/>
      <c r="I54" s="49" t="n"/>
      <c r="J54" s="50" t="n"/>
    </row>
    <row r="55" ht="30" customHeight="1">
      <c r="A55" s="55" t="inlineStr">
        <is>
          <t>Signature</t>
        </is>
      </c>
      <c r="B55" s="50" t="n"/>
      <c r="C55" s="49" t="n"/>
      <c r="D55" s="50" t="n"/>
      <c r="E55" s="49" t="n"/>
      <c r="F55" s="50" t="n"/>
      <c r="G55" s="49" t="n"/>
      <c r="H55" s="50" t="n"/>
      <c r="I55" s="49" t="n"/>
      <c r="J55" s="50" t="n"/>
    </row>
    <row r="56" ht="30" customHeight="1">
      <c r="A56" s="55" t="inlineStr">
        <is>
          <t>Date</t>
        </is>
      </c>
      <c r="B56" s="50" t="n"/>
      <c r="C56" s="49" t="n"/>
      <c r="D56" s="50" t="n"/>
      <c r="E56" s="49" t="n"/>
      <c r="F56" s="50" t="n"/>
      <c r="G56" s="49" t="n"/>
      <c r="H56" s="50" t="n"/>
      <c r="I56" s="49" t="n"/>
      <c r="J56" s="50" t="n"/>
    </row>
    <row r="57" ht="21.75" customHeight="1">
      <c r="A57" s="49" t="n"/>
      <c r="B57" s="56" t="n"/>
      <c r="C57" s="67">
        <f>Paramètres!$C$6</f>
        <v/>
      </c>
      <c r="D57" s="101" t="n"/>
      <c r="E57" s="101" t="n"/>
      <c r="F57" s="101" t="n"/>
      <c r="G57" s="101" t="n"/>
      <c r="H57" s="56" t="n"/>
      <c r="I57" s="55">
        <f>Paramètres!$D$6</f>
        <v/>
      </c>
      <c r="J57" s="50" t="n"/>
      <c r="L57" s="29" t="inlineStr">
        <is>
          <t>Calcul (ne pas modifier) – ligne registre :</t>
        </is>
      </c>
    </row>
    <row r="58" ht="21.75" customHeight="1">
      <c r="A58" s="60" t="n"/>
      <c r="B58" s="61" t="n"/>
      <c r="C58" s="60" t="n"/>
      <c r="H58" s="61" t="n"/>
      <c r="I58" s="55">
        <f>"Date: "&amp;Paramètres!$E$6</f>
        <v/>
      </c>
      <c r="J58" s="50" t="n"/>
      <c r="L58" s="30">
        <f>IFERROR(MATCH($H$64,Registre!$B$2:$B$1999,0),0)</f>
        <v/>
      </c>
    </row>
    <row r="59" ht="21.75" customHeight="1">
      <c r="A59" s="57" t="n"/>
      <c r="B59" s="58" t="n"/>
      <c r="C59" s="57" t="n"/>
      <c r="D59" s="102" t="n"/>
      <c r="E59" s="102" t="n"/>
      <c r="F59" s="102" t="n"/>
      <c r="G59" s="102" t="n"/>
      <c r="H59" s="58" t="n"/>
      <c r="I59" s="55" t="inlineStr">
        <is>
          <t>Page 1/1</t>
        </is>
      </c>
      <c r="J59" s="50" t="n"/>
      <c r="L59" s="30">
        <f>IFERROR(MATCH($H$64,'Données Cintrage'!$A$2:$A$501,0),0)</f>
        <v/>
      </c>
    </row>
    <row r="60" ht="27.95" customHeight="1">
      <c r="A60" s="67" t="inlineStr">
        <is>
          <t>Procès-Verbal De Cintrage Pipe</t>
        </is>
      </c>
      <c r="B60" s="52" t="n"/>
      <c r="C60" s="52" t="n"/>
      <c r="D60" s="52" t="n"/>
      <c r="E60" s="52" t="n"/>
      <c r="F60" s="52" t="n"/>
      <c r="G60" s="52" t="n"/>
      <c r="H60" s="52" t="n"/>
      <c r="I60" s="52" t="n"/>
      <c r="J60" s="50" t="n"/>
      <c r="L60" s="32">
        <f>IF($H$64="","",IF($L$58=0,"⚠ RFI absent du Registre",IF(INDEX(Registre!$A$2:$A$1999,IF($L$58=0,-1,$L$58))&lt;&gt;"Cintrage","⚠ Ce RFI est de type : "&amp;INDEX(Registre!$A$2:$A$1999,IF($L$58=0,-1,$L$58)),"")))</f>
        <v/>
      </c>
    </row>
    <row r="61" ht="27" customHeight="1">
      <c r="A61" s="90" t="inlineStr">
        <is>
          <t>Ouvrages</t>
        </is>
      </c>
      <c r="B61" s="50" t="n"/>
      <c r="C61" s="80">
        <f>IFERROR(INDEX(Registre!$E$2:$E$1999,IF($L$58=0,-1,$L$58))&amp;"","")</f>
        <v/>
      </c>
      <c r="D61" s="52" t="n"/>
      <c r="E61" s="52" t="n"/>
      <c r="F61" s="52" t="n"/>
      <c r="G61" s="52" t="n"/>
      <c r="H61" s="52" t="n"/>
      <c r="I61" s="52" t="n"/>
      <c r="J61" s="50" t="n"/>
    </row>
    <row r="62" ht="27" customHeight="1">
      <c r="A62" s="90" t="inlineStr">
        <is>
          <t>Plan nº</t>
        </is>
      </c>
      <c r="B62" s="50" t="n"/>
      <c r="C62" s="90">
        <f>IFERROR(INDEX(Registre!$F$2:$F$1999,IF($L$58=0,-1,$L$58))&amp;"","")</f>
        <v/>
      </c>
      <c r="D62" s="52" t="n"/>
      <c r="E62" s="52" t="n"/>
      <c r="F62" s="52" t="n"/>
      <c r="G62" s="52" t="n"/>
      <c r="H62" s="52" t="n"/>
      <c r="I62" s="52" t="n"/>
      <c r="J62" s="50" t="n"/>
      <c r="L62" s="31" t="inlineStr">
        <is>
          <t>◀ Choisissez le RFI dans la case « RFI nº » (liste déroulante)</t>
        </is>
      </c>
    </row>
    <row r="63" ht="27" customHeight="1">
      <c r="A63" s="90" t="inlineStr">
        <is>
          <t>Désignation</t>
        </is>
      </c>
      <c r="B63" s="50" t="n"/>
      <c r="C63" s="90">
        <f>IFERROR(INDEX(Registre!$G$2:$G$1999,IF($L$58=0,-1,$L$58))&amp;"","")</f>
        <v/>
      </c>
      <c r="D63" s="52" t="n"/>
      <c r="E63" s="52" t="n"/>
      <c r="F63" s="52" t="n"/>
      <c r="G63" s="52" t="n"/>
      <c r="H63" s="52" t="n"/>
      <c r="I63" s="52" t="n"/>
      <c r="J63" s="50" t="n"/>
    </row>
    <row r="64" ht="27" customHeight="1">
      <c r="A64" s="90" t="inlineStr">
        <is>
          <t>Rapport nº</t>
        </is>
      </c>
      <c r="B64" s="50" t="n"/>
      <c r="C64" s="90">
        <f>IFERROR(IF(INDEX(Registre!$C$2:$C$1999,IF($L$58=0,-1,$L$58))&amp;""&lt;&gt;"",INDEX(Registre!$C$2:$C$1999,IF($L$58=0,-1,$L$58))&amp;"",TEXT(COUNTIF(Registre!$A$2:INDEX(Registre!$A$2:$A$1999,IF($L$58=0,-1,$L$58)),INDEX(Registre!$A$2:$A$1999,IF($L$58=0,-1,$L$58))),"000")),"")</f>
        <v/>
      </c>
      <c r="D64" s="50" t="n"/>
      <c r="E64" s="91" t="inlineStr">
        <is>
          <t>DI/ (RFI) nº</t>
        </is>
      </c>
      <c r="F64" s="52" t="n"/>
      <c r="G64" s="50" t="n"/>
      <c r="H64" s="82">
        <f>IFERROR(INDEX('Impression groupée'!$B$4:$B$103,MATCH("Cintrage|3",'Impression groupée'!$E$4:$E$103,0)),"")</f>
        <v/>
      </c>
      <c r="I64" s="52" t="n"/>
      <c r="J64" s="50" t="n"/>
    </row>
    <row r="65" ht="30" customHeight="1">
      <c r="A65" s="67" t="inlineStr">
        <is>
          <t>Caractéristique De La Section</t>
        </is>
      </c>
      <c r="B65" s="52" t="n"/>
      <c r="C65" s="52" t="n"/>
      <c r="D65" s="52" t="n"/>
      <c r="E65" s="52" t="n"/>
      <c r="F65" s="52" t="n"/>
      <c r="G65" s="52" t="n"/>
      <c r="H65" s="52" t="n"/>
      <c r="I65" s="52" t="n"/>
      <c r="J65" s="50" t="n"/>
    </row>
    <row r="66" ht="30" customHeight="1">
      <c r="A66" s="67" t="inlineStr">
        <is>
          <t>N° pipe</t>
        </is>
      </c>
      <c r="B66" s="50" t="n"/>
      <c r="C66" s="67" t="inlineStr">
        <is>
          <t>N° de coulée</t>
        </is>
      </c>
      <c r="D66" s="50" t="n"/>
      <c r="E66" s="67" t="inlineStr">
        <is>
          <t>Diamètre</t>
        </is>
      </c>
      <c r="F66" s="67" t="inlineStr">
        <is>
          <t>Matériel</t>
        </is>
      </c>
      <c r="G66" s="67" t="inlineStr">
        <is>
          <t>Epaisseur Nominale (mm)</t>
        </is>
      </c>
      <c r="H66" s="50" t="n"/>
      <c r="I66" s="67" t="inlineStr">
        <is>
          <t>Epaisseur Mesurée (mm)</t>
        </is>
      </c>
      <c r="J66" s="50" t="n"/>
    </row>
    <row r="67" ht="19.5" customHeight="1">
      <c r="A67" s="93">
        <f>IFERROR(INDEX('Données Cintrage'!$B$2:$B$501,IF($L$59=0,-1,$L$59))&amp;"","")</f>
        <v/>
      </c>
      <c r="B67" s="50" t="n"/>
      <c r="C67" s="93">
        <f>IFERROR(INDEX('Données Cintrage'!$C$2:$C$501,IF($L$59=0,-1,$L$59))&amp;"","")</f>
        <v/>
      </c>
      <c r="D67" s="50" t="n"/>
      <c r="E67" s="93">
        <f>IFERROR(INDEX('Données Cintrage'!$D$2:$D$501,IF($L$59=0,-1,$L$59))&amp;"","")</f>
        <v/>
      </c>
      <c r="F67" s="93">
        <f>IFERROR(INDEX('Données Cintrage'!$E$2:$E$501,IF($L$59=0,-1,$L$59))&amp;"","")</f>
        <v/>
      </c>
      <c r="G67" s="93">
        <f>IFERROR(INDEX('Données Cintrage'!$F$2:$F$501,IF($L$59=0,-1,$L$59))&amp;"","")</f>
        <v/>
      </c>
      <c r="H67" s="50" t="n"/>
      <c r="I67" s="93">
        <f>IFERROR(INDEX('Données Cintrage'!$G$2:$G$501,IF($L$59=0,-1,$L$59))&amp;"","")</f>
        <v/>
      </c>
      <c r="J67" s="50" t="n"/>
    </row>
    <row r="68" ht="19.5" customHeight="1">
      <c r="A68" s="90">
        <f>"Rayon de courbure : "&amp;IFERROR(INDEX('Données Cintrage'!$H$2:$H$501,IF($L$59=0,-1,$L$59))&amp;"","")</f>
        <v/>
      </c>
      <c r="B68" s="52" t="n"/>
      <c r="C68" s="52" t="n"/>
      <c r="D68" s="52" t="n"/>
      <c r="E68" s="50" t="n"/>
      <c r="F68" s="90">
        <f>"Angle : "&amp;IFERROR(INDEX('Données Cintrage'!$I$2:$I$501,IF($L$59=0,-1,$L$59))&amp;"","")</f>
        <v/>
      </c>
      <c r="G68" s="52" t="n"/>
      <c r="H68" s="52" t="n"/>
      <c r="I68" s="52" t="n"/>
      <c r="J68" s="50" t="n"/>
    </row>
    <row r="69" ht="19.5" customHeight="1">
      <c r="A69" s="90" t="inlineStr">
        <is>
          <t>Jauge 97 % ND interne appliqué</t>
        </is>
      </c>
      <c r="B69" s="52" t="n"/>
      <c r="C69" s="52" t="n"/>
      <c r="D69" s="52" t="n"/>
      <c r="E69" s="50" t="n"/>
      <c r="F69" s="93">
        <f>IF(IFERROR(INDEX('Données Cintrage'!$J$2:$J$501,IF($L$59=0,-1,$L$59))&amp;"","")="Oui","☒","☐")&amp;" Oui"&amp;"          "&amp;IF(IFERROR(INDEX('Données Cintrage'!$J$2:$J$501,IF($L$59=0,-1,$L$59))&amp;"","")="Non","☒","☐")&amp;" Non"</f>
        <v/>
      </c>
      <c r="G69" s="52" t="n"/>
      <c r="H69" s="52" t="n"/>
      <c r="I69" s="52" t="n"/>
      <c r="J69" s="50" t="n"/>
    </row>
    <row r="70" ht="30" customHeight="1">
      <c r="A70" s="67" t="inlineStr">
        <is>
          <t>Vérification de la section cintrée</t>
        </is>
      </c>
      <c r="B70" s="52" t="n"/>
      <c r="C70" s="52" t="n"/>
      <c r="D70" s="52" t="n"/>
      <c r="E70" s="52" t="n"/>
      <c r="F70" s="52" t="n"/>
      <c r="G70" s="52" t="n"/>
      <c r="H70" s="52" t="n"/>
      <c r="I70" s="52" t="n"/>
      <c r="J70" s="50" t="n"/>
    </row>
    <row r="71" ht="18" customHeight="1">
      <c r="A71" s="96" t="inlineStr">
        <is>
          <t>Position longitudinale de la soudure</t>
        </is>
      </c>
      <c r="B71" s="101" t="n"/>
      <c r="C71" s="101" t="n"/>
      <c r="D71" s="56" t="n"/>
      <c r="E71" s="97">
        <f>"Extrémités rectilignes"&amp;CHAR(10)&amp;"&gt;= 1.5 m"&amp;CHAR(10)&amp;CHAR(10)&amp;CHAR(10)&amp;IF(IFERROR(INDEX('Données Cintrage'!$K$2:$K$501,IF($L$59=0,-1,$L$59))&amp;"","")="Oui","☒","☐")&amp;" Oui"&amp;"       "&amp;IF(IFERROR(INDEX('Données Cintrage'!$K$2:$K$501,IF($L$59=0,-1,$L$59))&amp;"","")="Non","☒","☐")&amp;" Non"</f>
        <v/>
      </c>
      <c r="F71" s="101" t="n"/>
      <c r="G71" s="56" t="n"/>
      <c r="H71" s="96">
        <f>"Traçabilité du pipe cintrée"&amp;CHAR(10)&amp;"Ligne, diamètre, angle"&amp;CHAR(10)&amp;"N du PK d’installation"&amp;CHAR(10)&amp;CHAR(10)&amp;IF(IFERROR(INDEX('Données Cintrage'!$L$2:$L$501,IF($L$59=0,-1,$L$59))&amp;"","")="C","☒","☐")&amp;" C"&amp;"       "&amp;IF(IFERROR(INDEX('Données Cintrage'!$L$2:$L$501,IF($L$59=0,-1,$L$59))&amp;"","")="NC","☒","☐")&amp;" NC"</f>
        <v/>
      </c>
      <c r="I71" s="101" t="n"/>
      <c r="J71" s="56" t="n"/>
    </row>
    <row r="72" ht="18" customHeight="1">
      <c r="A72" s="60" t="n"/>
      <c r="D72" s="61" t="n"/>
      <c r="E72" s="60" t="n"/>
      <c r="G72" s="61" t="n"/>
      <c r="H72" s="60" t="n"/>
      <c r="J72" s="61" t="n"/>
    </row>
    <row r="73" ht="18" customHeight="1">
      <c r="A73" s="60" t="n"/>
      <c r="D73" s="61" t="n"/>
      <c r="E73" s="60" t="n"/>
      <c r="G73" s="61" t="n"/>
      <c r="H73" s="60" t="n"/>
      <c r="J73" s="61" t="n"/>
    </row>
    <row r="74" ht="18" customHeight="1">
      <c r="A74" s="60" t="n"/>
      <c r="D74" s="61" t="n"/>
      <c r="E74" s="60" t="n"/>
      <c r="G74" s="61" t="n"/>
      <c r="H74" s="60" t="n"/>
      <c r="J74" s="61" t="n"/>
    </row>
    <row r="75" ht="18" customHeight="1">
      <c r="A75" s="60" t="n"/>
      <c r="D75" s="61" t="n"/>
      <c r="E75" s="60" t="n"/>
      <c r="G75" s="61" t="n"/>
      <c r="H75" s="60" t="n"/>
      <c r="J75" s="61" t="n"/>
    </row>
    <row r="76" ht="18" customHeight="1">
      <c r="A76" s="57" t="n"/>
      <c r="B76" s="102" t="n"/>
      <c r="C76" s="102" t="n"/>
      <c r="D76" s="58" t="n"/>
      <c r="E76" s="57" t="n"/>
      <c r="F76" s="102" t="n"/>
      <c r="G76" s="58" t="n"/>
      <c r="H76" s="57" t="n"/>
      <c r="I76" s="102" t="n"/>
      <c r="J76" s="58" t="n"/>
    </row>
    <row r="77" ht="30" customHeight="1">
      <c r="A77" s="90" t="inlineStr">
        <is>
          <t>Évaluation générale</t>
        </is>
      </c>
      <c r="B77" s="52" t="n"/>
      <c r="C77" s="52" t="n"/>
      <c r="D77" s="50" t="n"/>
      <c r="E77" s="93">
        <f>IF(IFERROR(INDEX('Données Cintrage'!$M$2:$M$501,IF($L$59=0,-1,$L$59))&amp;"","")="Acc","☒","☐")&amp;" Acc"</f>
        <v/>
      </c>
      <c r="F77" s="52" t="n"/>
      <c r="G77" s="50" t="n"/>
      <c r="H77" s="93">
        <f>IF(IFERROR(INDEX('Données Cintrage'!$M$2:$M$501,IF($L$59=0,-1,$L$59))&amp;"","")="Rej","☒","☐")&amp;" Rej"</f>
        <v/>
      </c>
      <c r="I77" s="52" t="n"/>
      <c r="J77" s="50" t="n"/>
    </row>
    <row r="78" ht="336.4" customHeight="1">
      <c r="A78" s="94">
        <f>"Remarques : "&amp;IFERROR(INDEX(Registre!$O$2:$O$1999,IF($L$58=0,-1,$L$58))&amp;"","")</f>
        <v/>
      </c>
      <c r="B78" s="52" t="n"/>
      <c r="C78" s="52" t="n"/>
      <c r="D78" s="52" t="n"/>
      <c r="E78" s="52" t="n"/>
      <c r="F78" s="52" t="n"/>
      <c r="G78" s="52" t="n"/>
      <c r="H78" s="52" t="n"/>
      <c r="I78" s="52" t="n"/>
      <c r="J78" s="50" t="n"/>
    </row>
    <row r="79" ht="30" customHeight="1">
      <c r="A79" s="53" t="inlineStr">
        <is>
          <t>Conclusion de l’inspection</t>
        </is>
      </c>
      <c r="B79" s="50" t="n"/>
      <c r="C79" s="51">
        <f>IF(IFERROR(INDEX(Registre!$N$2:$N$1999,IF($L$58=0,-1,$L$58))&amp;"","")="Non applicable","☒","☐")&amp;"  Non applicable"</f>
        <v/>
      </c>
      <c r="D79" s="52" t="n"/>
      <c r="E79" s="52" t="n"/>
      <c r="F79" s="50" t="n"/>
      <c r="G79" s="51">
        <f>IF(IFERROR(INDEX(Registre!$N$2:$N$1999,IF($L$58=0,-1,$L$58))&amp;"","")="Accepté","☒","☐")&amp;"  Accepté"</f>
        <v/>
      </c>
      <c r="H79" s="50" t="n"/>
      <c r="I79" s="51">
        <f>IF(IFERROR(INDEX(Registre!$N$2:$N$1999,IF($L$58=0,-1,$L$58))&amp;"","")="Rejeté","☒","☐")&amp;"  Rejeté"</f>
        <v/>
      </c>
      <c r="J79" s="50" t="n"/>
    </row>
    <row r="80" ht="30" customHeight="1">
      <c r="A80" s="53" t="inlineStr">
        <is>
          <t>APPROBATION</t>
        </is>
      </c>
      <c r="B80" s="56" t="n"/>
      <c r="C80" s="59" t="inlineStr">
        <is>
          <t>C3</t>
        </is>
      </c>
      <c r="D80" s="52" t="n"/>
      <c r="E80" s="52" t="n"/>
      <c r="F80" s="50" t="n"/>
      <c r="G80" s="59" t="inlineStr">
        <is>
          <t>C1</t>
        </is>
      </c>
      <c r="H80" s="56" t="n"/>
      <c r="I80" s="59" t="inlineStr">
        <is>
          <t>CA</t>
        </is>
      </c>
      <c r="J80" s="56" t="n"/>
    </row>
    <row r="81" ht="30" customHeight="1">
      <c r="A81" s="57" t="n"/>
      <c r="B81" s="58" t="n"/>
      <c r="C81" s="59" t="inlineStr">
        <is>
          <t>CST</t>
        </is>
      </c>
      <c r="D81" s="50" t="n"/>
      <c r="E81" s="59" t="inlineStr">
        <is>
          <t>QCI</t>
        </is>
      </c>
      <c r="F81" s="50" t="n"/>
      <c r="G81" s="57" t="n"/>
      <c r="H81" s="58" t="n"/>
      <c r="I81" s="57" t="n"/>
      <c r="J81" s="58" t="n"/>
    </row>
    <row r="82" ht="30" customHeight="1">
      <c r="A82" s="55" t="inlineStr">
        <is>
          <t>Nom</t>
        </is>
      </c>
      <c r="B82" s="50" t="n"/>
      <c r="C82" s="49" t="n"/>
      <c r="D82" s="50" t="n"/>
      <c r="E82" s="49" t="n"/>
      <c r="F82" s="50" t="n"/>
      <c r="G82" s="49" t="n"/>
      <c r="H82" s="50" t="n"/>
      <c r="I82" s="49" t="n"/>
      <c r="J82" s="50" t="n"/>
    </row>
    <row r="83" ht="30" customHeight="1">
      <c r="A83" s="55" t="inlineStr">
        <is>
          <t>Signature</t>
        </is>
      </c>
      <c r="B83" s="50" t="n"/>
      <c r="C83" s="49" t="n"/>
      <c r="D83" s="50" t="n"/>
      <c r="E83" s="49" t="n"/>
      <c r="F83" s="50" t="n"/>
      <c r="G83" s="49" t="n"/>
      <c r="H83" s="50" t="n"/>
      <c r="I83" s="49" t="n"/>
      <c r="J83" s="50" t="n"/>
    </row>
    <row r="84" ht="30" customHeight="1">
      <c r="A84" s="55" t="inlineStr">
        <is>
          <t>Date</t>
        </is>
      </c>
      <c r="B84" s="50" t="n"/>
      <c r="C84" s="49" t="n"/>
      <c r="D84" s="50" t="n"/>
      <c r="E84" s="49" t="n"/>
      <c r="F84" s="50" t="n"/>
      <c r="G84" s="49" t="n"/>
      <c r="H84" s="50" t="n"/>
      <c r="I84" s="49" t="n"/>
      <c r="J84" s="50" t="n"/>
    </row>
    <row r="85" ht="21.75" customHeight="1">
      <c r="A85" s="49" t="n"/>
      <c r="B85" s="56" t="n"/>
      <c r="C85" s="67">
        <f>Paramètres!$C$6</f>
        <v/>
      </c>
      <c r="D85" s="101" t="n"/>
      <c r="E85" s="101" t="n"/>
      <c r="F85" s="101" t="n"/>
      <c r="G85" s="101" t="n"/>
      <c r="H85" s="56" t="n"/>
      <c r="I85" s="55">
        <f>Paramètres!$D$6</f>
        <v/>
      </c>
      <c r="J85" s="50" t="n"/>
      <c r="L85" s="29" t="inlineStr">
        <is>
          <t>Calcul (ne pas modifier) – ligne registre :</t>
        </is>
      </c>
    </row>
    <row r="86" ht="21.75" customHeight="1">
      <c r="A86" s="60" t="n"/>
      <c r="B86" s="61" t="n"/>
      <c r="C86" s="60" t="n"/>
      <c r="H86" s="61" t="n"/>
      <c r="I86" s="55">
        <f>"Date: "&amp;Paramètres!$E$6</f>
        <v/>
      </c>
      <c r="J86" s="50" t="n"/>
      <c r="L86" s="30">
        <f>IFERROR(MATCH($H$92,Registre!$B$2:$B$1999,0),0)</f>
        <v/>
      </c>
    </row>
    <row r="87" ht="21.75" customHeight="1">
      <c r="A87" s="57" t="n"/>
      <c r="B87" s="58" t="n"/>
      <c r="C87" s="57" t="n"/>
      <c r="D87" s="102" t="n"/>
      <c r="E87" s="102" t="n"/>
      <c r="F87" s="102" t="n"/>
      <c r="G87" s="102" t="n"/>
      <c r="H87" s="58" t="n"/>
      <c r="I87" s="55" t="inlineStr">
        <is>
          <t>Page 1/1</t>
        </is>
      </c>
      <c r="J87" s="50" t="n"/>
      <c r="L87" s="30">
        <f>IFERROR(MATCH($H$92,'Données Cintrage'!$A$2:$A$501,0),0)</f>
        <v/>
      </c>
    </row>
    <row r="88" ht="27.95" customHeight="1">
      <c r="A88" s="67" t="inlineStr">
        <is>
          <t>Procès-Verbal De Cintrage Pipe</t>
        </is>
      </c>
      <c r="B88" s="52" t="n"/>
      <c r="C88" s="52" t="n"/>
      <c r="D88" s="52" t="n"/>
      <c r="E88" s="52" t="n"/>
      <c r="F88" s="52" t="n"/>
      <c r="G88" s="52" t="n"/>
      <c r="H88" s="52" t="n"/>
      <c r="I88" s="52" t="n"/>
      <c r="J88" s="50" t="n"/>
      <c r="L88" s="32">
        <f>IF($H$92="","",IF($L$86=0,"⚠ RFI absent du Registre",IF(INDEX(Registre!$A$2:$A$1999,IF($L$86=0,-1,$L$86))&lt;&gt;"Cintrage","⚠ Ce RFI est de type : "&amp;INDEX(Registre!$A$2:$A$1999,IF($L$86=0,-1,$L$86)),"")))</f>
        <v/>
      </c>
    </row>
    <row r="89" ht="27" customHeight="1">
      <c r="A89" s="90" t="inlineStr">
        <is>
          <t>Ouvrages</t>
        </is>
      </c>
      <c r="B89" s="50" t="n"/>
      <c r="C89" s="80">
        <f>IFERROR(INDEX(Registre!$E$2:$E$1999,IF($L$86=0,-1,$L$86))&amp;"","")</f>
        <v/>
      </c>
      <c r="D89" s="52" t="n"/>
      <c r="E89" s="52" t="n"/>
      <c r="F89" s="52" t="n"/>
      <c r="G89" s="52" t="n"/>
      <c r="H89" s="52" t="n"/>
      <c r="I89" s="52" t="n"/>
      <c r="J89" s="50" t="n"/>
    </row>
    <row r="90" ht="27" customHeight="1">
      <c r="A90" s="90" t="inlineStr">
        <is>
          <t>Plan nº</t>
        </is>
      </c>
      <c r="B90" s="50" t="n"/>
      <c r="C90" s="90">
        <f>IFERROR(INDEX(Registre!$F$2:$F$1999,IF($L$86=0,-1,$L$86))&amp;"","")</f>
        <v/>
      </c>
      <c r="D90" s="52" t="n"/>
      <c r="E90" s="52" t="n"/>
      <c r="F90" s="52" t="n"/>
      <c r="G90" s="52" t="n"/>
      <c r="H90" s="52" t="n"/>
      <c r="I90" s="52" t="n"/>
      <c r="J90" s="50" t="n"/>
      <c r="L90" s="31" t="inlineStr">
        <is>
          <t>◀ Choisissez le RFI dans la case « RFI nº » (liste déroulante)</t>
        </is>
      </c>
    </row>
    <row r="91" ht="27" customHeight="1">
      <c r="A91" s="90" t="inlineStr">
        <is>
          <t>Désignation</t>
        </is>
      </c>
      <c r="B91" s="50" t="n"/>
      <c r="C91" s="90">
        <f>IFERROR(INDEX(Registre!$G$2:$G$1999,IF($L$86=0,-1,$L$86))&amp;"","")</f>
        <v/>
      </c>
      <c r="D91" s="52" t="n"/>
      <c r="E91" s="52" t="n"/>
      <c r="F91" s="52" t="n"/>
      <c r="G91" s="52" t="n"/>
      <c r="H91" s="52" t="n"/>
      <c r="I91" s="52" t="n"/>
      <c r="J91" s="50" t="n"/>
    </row>
    <row r="92" ht="27" customHeight="1">
      <c r="A92" s="90" t="inlineStr">
        <is>
          <t>Rapport nº</t>
        </is>
      </c>
      <c r="B92" s="50" t="n"/>
      <c r="C92" s="90">
        <f>IFERROR(IF(INDEX(Registre!$C$2:$C$1999,IF($L$86=0,-1,$L$86))&amp;""&lt;&gt;"",INDEX(Registre!$C$2:$C$1999,IF($L$86=0,-1,$L$86))&amp;"",TEXT(COUNTIF(Registre!$A$2:INDEX(Registre!$A$2:$A$1999,IF($L$86=0,-1,$L$86)),INDEX(Registre!$A$2:$A$1999,IF($L$86=0,-1,$L$86))),"000")),"")</f>
        <v/>
      </c>
      <c r="D92" s="50" t="n"/>
      <c r="E92" s="91" t="inlineStr">
        <is>
          <t>DI/ (RFI) nº</t>
        </is>
      </c>
      <c r="F92" s="52" t="n"/>
      <c r="G92" s="50" t="n"/>
      <c r="H92" s="82">
        <f>IFERROR(INDEX('Impression groupée'!$B$4:$B$103,MATCH("Cintrage|4",'Impression groupée'!$E$4:$E$103,0)),"")</f>
        <v/>
      </c>
      <c r="I92" s="52" t="n"/>
      <c r="J92" s="50" t="n"/>
    </row>
    <row r="93" ht="30" customHeight="1">
      <c r="A93" s="67" t="inlineStr">
        <is>
          <t>Caractéristique De La Section</t>
        </is>
      </c>
      <c r="B93" s="52" t="n"/>
      <c r="C93" s="52" t="n"/>
      <c r="D93" s="52" t="n"/>
      <c r="E93" s="52" t="n"/>
      <c r="F93" s="52" t="n"/>
      <c r="G93" s="52" t="n"/>
      <c r="H93" s="52" t="n"/>
      <c r="I93" s="52" t="n"/>
      <c r="J93" s="50" t="n"/>
    </row>
    <row r="94" ht="30" customHeight="1">
      <c r="A94" s="67" t="inlineStr">
        <is>
          <t>N° pipe</t>
        </is>
      </c>
      <c r="B94" s="50" t="n"/>
      <c r="C94" s="67" t="inlineStr">
        <is>
          <t>N° de coulée</t>
        </is>
      </c>
      <c r="D94" s="50" t="n"/>
      <c r="E94" s="67" t="inlineStr">
        <is>
          <t>Diamètre</t>
        </is>
      </c>
      <c r="F94" s="67" t="inlineStr">
        <is>
          <t>Matériel</t>
        </is>
      </c>
      <c r="G94" s="67" t="inlineStr">
        <is>
          <t>Epaisseur Nominale (mm)</t>
        </is>
      </c>
      <c r="H94" s="50" t="n"/>
      <c r="I94" s="67" t="inlineStr">
        <is>
          <t>Epaisseur Mesurée (mm)</t>
        </is>
      </c>
      <c r="J94" s="50" t="n"/>
    </row>
    <row r="95" ht="19.5" customHeight="1">
      <c r="A95" s="93">
        <f>IFERROR(INDEX('Données Cintrage'!$B$2:$B$501,IF($L$87=0,-1,$L$87))&amp;"","")</f>
        <v/>
      </c>
      <c r="B95" s="50" t="n"/>
      <c r="C95" s="93">
        <f>IFERROR(INDEX('Données Cintrage'!$C$2:$C$501,IF($L$87=0,-1,$L$87))&amp;"","")</f>
        <v/>
      </c>
      <c r="D95" s="50" t="n"/>
      <c r="E95" s="93">
        <f>IFERROR(INDEX('Données Cintrage'!$D$2:$D$501,IF($L$87=0,-1,$L$87))&amp;"","")</f>
        <v/>
      </c>
      <c r="F95" s="93">
        <f>IFERROR(INDEX('Données Cintrage'!$E$2:$E$501,IF($L$87=0,-1,$L$87))&amp;"","")</f>
        <v/>
      </c>
      <c r="G95" s="93">
        <f>IFERROR(INDEX('Données Cintrage'!$F$2:$F$501,IF($L$87=0,-1,$L$87))&amp;"","")</f>
        <v/>
      </c>
      <c r="H95" s="50" t="n"/>
      <c r="I95" s="93">
        <f>IFERROR(INDEX('Données Cintrage'!$G$2:$G$501,IF($L$87=0,-1,$L$87))&amp;"","")</f>
        <v/>
      </c>
      <c r="J95" s="50" t="n"/>
    </row>
    <row r="96" ht="19.5" customHeight="1">
      <c r="A96" s="90">
        <f>"Rayon de courbure : "&amp;IFERROR(INDEX('Données Cintrage'!$H$2:$H$501,IF($L$87=0,-1,$L$87))&amp;"","")</f>
        <v/>
      </c>
      <c r="B96" s="52" t="n"/>
      <c r="C96" s="52" t="n"/>
      <c r="D96" s="52" t="n"/>
      <c r="E96" s="50" t="n"/>
      <c r="F96" s="90">
        <f>"Angle : "&amp;IFERROR(INDEX('Données Cintrage'!$I$2:$I$501,IF($L$87=0,-1,$L$87))&amp;"","")</f>
        <v/>
      </c>
      <c r="G96" s="52" t="n"/>
      <c r="H96" s="52" t="n"/>
      <c r="I96" s="52" t="n"/>
      <c r="J96" s="50" t="n"/>
    </row>
    <row r="97" ht="19.5" customHeight="1">
      <c r="A97" s="90" t="inlineStr">
        <is>
          <t>Jauge 97 % ND interne appliqué</t>
        </is>
      </c>
      <c r="B97" s="52" t="n"/>
      <c r="C97" s="52" t="n"/>
      <c r="D97" s="52" t="n"/>
      <c r="E97" s="50" t="n"/>
      <c r="F97" s="93">
        <f>IF(IFERROR(INDEX('Données Cintrage'!$J$2:$J$501,IF($L$87=0,-1,$L$87))&amp;"","")="Oui","☒","☐")&amp;" Oui"&amp;"          "&amp;IF(IFERROR(INDEX('Données Cintrage'!$J$2:$J$501,IF($L$87=0,-1,$L$87))&amp;"","")="Non","☒","☐")&amp;" Non"</f>
        <v/>
      </c>
      <c r="G97" s="52" t="n"/>
      <c r="H97" s="52" t="n"/>
      <c r="I97" s="52" t="n"/>
      <c r="J97" s="50" t="n"/>
    </row>
    <row r="98" ht="30" customHeight="1">
      <c r="A98" s="67" t="inlineStr">
        <is>
          <t>Vérification de la section cintrée</t>
        </is>
      </c>
      <c r="B98" s="52" t="n"/>
      <c r="C98" s="52" t="n"/>
      <c r="D98" s="52" t="n"/>
      <c r="E98" s="52" t="n"/>
      <c r="F98" s="52" t="n"/>
      <c r="G98" s="52" t="n"/>
      <c r="H98" s="52" t="n"/>
      <c r="I98" s="52" t="n"/>
      <c r="J98" s="50" t="n"/>
    </row>
    <row r="99" ht="18" customHeight="1">
      <c r="A99" s="96" t="inlineStr">
        <is>
          <t>Position longitudinale de la soudure</t>
        </is>
      </c>
      <c r="B99" s="101" t="n"/>
      <c r="C99" s="101" t="n"/>
      <c r="D99" s="56" t="n"/>
      <c r="E99" s="97">
        <f>"Extrémités rectilignes"&amp;CHAR(10)&amp;"&gt;= 1.5 m"&amp;CHAR(10)&amp;CHAR(10)&amp;CHAR(10)&amp;IF(IFERROR(INDEX('Données Cintrage'!$K$2:$K$501,IF($L$87=0,-1,$L$87))&amp;"","")="Oui","☒","☐")&amp;" Oui"&amp;"       "&amp;IF(IFERROR(INDEX('Données Cintrage'!$K$2:$K$501,IF($L$87=0,-1,$L$87))&amp;"","")="Non","☒","☐")&amp;" Non"</f>
        <v/>
      </c>
      <c r="F99" s="101" t="n"/>
      <c r="G99" s="56" t="n"/>
      <c r="H99" s="96">
        <f>"Traçabilité du pipe cintrée"&amp;CHAR(10)&amp;"Ligne, diamètre, angle"&amp;CHAR(10)&amp;"N du PK d’installation"&amp;CHAR(10)&amp;CHAR(10)&amp;IF(IFERROR(INDEX('Données Cintrage'!$L$2:$L$501,IF($L$87=0,-1,$L$87))&amp;"","")="C","☒","☐")&amp;" C"&amp;"       "&amp;IF(IFERROR(INDEX('Données Cintrage'!$L$2:$L$501,IF($L$87=0,-1,$L$87))&amp;"","")="NC","☒","☐")&amp;" NC"</f>
        <v/>
      </c>
      <c r="I99" s="101" t="n"/>
      <c r="J99" s="56" t="n"/>
    </row>
    <row r="100" ht="18" customHeight="1">
      <c r="A100" s="60" t="n"/>
      <c r="D100" s="61" t="n"/>
      <c r="E100" s="60" t="n"/>
      <c r="G100" s="61" t="n"/>
      <c r="H100" s="60" t="n"/>
      <c r="J100" s="61" t="n"/>
    </row>
    <row r="101" ht="18" customHeight="1">
      <c r="A101" s="60" t="n"/>
      <c r="D101" s="61" t="n"/>
      <c r="E101" s="60" t="n"/>
      <c r="G101" s="61" t="n"/>
      <c r="H101" s="60" t="n"/>
      <c r="J101" s="61" t="n"/>
    </row>
    <row r="102" ht="18" customHeight="1">
      <c r="A102" s="60" t="n"/>
      <c r="D102" s="61" t="n"/>
      <c r="E102" s="60" t="n"/>
      <c r="G102" s="61" t="n"/>
      <c r="H102" s="60" t="n"/>
      <c r="J102" s="61" t="n"/>
    </row>
    <row r="103" ht="18" customHeight="1">
      <c r="A103" s="60" t="n"/>
      <c r="D103" s="61" t="n"/>
      <c r="E103" s="60" t="n"/>
      <c r="G103" s="61" t="n"/>
      <c r="H103" s="60" t="n"/>
      <c r="J103" s="61" t="n"/>
    </row>
    <row r="104" ht="18" customHeight="1">
      <c r="A104" s="57" t="n"/>
      <c r="B104" s="102" t="n"/>
      <c r="C104" s="102" t="n"/>
      <c r="D104" s="58" t="n"/>
      <c r="E104" s="57" t="n"/>
      <c r="F104" s="102" t="n"/>
      <c r="G104" s="58" t="n"/>
      <c r="H104" s="57" t="n"/>
      <c r="I104" s="102" t="n"/>
      <c r="J104" s="58" t="n"/>
    </row>
    <row r="105" ht="30" customHeight="1">
      <c r="A105" s="90" t="inlineStr">
        <is>
          <t>Évaluation générale</t>
        </is>
      </c>
      <c r="B105" s="52" t="n"/>
      <c r="C105" s="52" t="n"/>
      <c r="D105" s="50" t="n"/>
      <c r="E105" s="93">
        <f>IF(IFERROR(INDEX('Données Cintrage'!$M$2:$M$501,IF($L$87=0,-1,$L$87))&amp;"","")="Acc","☒","☐")&amp;" Acc"</f>
        <v/>
      </c>
      <c r="F105" s="52" t="n"/>
      <c r="G105" s="50" t="n"/>
      <c r="H105" s="93">
        <f>IF(IFERROR(INDEX('Données Cintrage'!$M$2:$M$501,IF($L$87=0,-1,$L$87))&amp;"","")="Rej","☒","☐")&amp;" Rej"</f>
        <v/>
      </c>
      <c r="I105" s="52" t="n"/>
      <c r="J105" s="50" t="n"/>
    </row>
    <row r="106" ht="336.4" customHeight="1">
      <c r="A106" s="94">
        <f>"Remarques : "&amp;IFERROR(INDEX(Registre!$O$2:$O$1999,IF($L$86=0,-1,$L$86))&amp;"","")</f>
        <v/>
      </c>
      <c r="B106" s="52" t="n"/>
      <c r="C106" s="52" t="n"/>
      <c r="D106" s="52" t="n"/>
      <c r="E106" s="52" t="n"/>
      <c r="F106" s="52" t="n"/>
      <c r="G106" s="52" t="n"/>
      <c r="H106" s="52" t="n"/>
      <c r="I106" s="52" t="n"/>
      <c r="J106" s="50" t="n"/>
    </row>
    <row r="107" ht="30" customHeight="1">
      <c r="A107" s="53" t="inlineStr">
        <is>
          <t>Conclusion de l’inspection</t>
        </is>
      </c>
      <c r="B107" s="50" t="n"/>
      <c r="C107" s="51">
        <f>IF(IFERROR(INDEX(Registre!$N$2:$N$1999,IF($L$86=0,-1,$L$86))&amp;"","")="Non applicable","☒","☐")&amp;"  Non applicable"</f>
        <v/>
      </c>
      <c r="D107" s="52" t="n"/>
      <c r="E107" s="52" t="n"/>
      <c r="F107" s="50" t="n"/>
      <c r="G107" s="51">
        <f>IF(IFERROR(INDEX(Registre!$N$2:$N$1999,IF($L$86=0,-1,$L$86))&amp;"","")="Accepté","☒","☐")&amp;"  Accepté"</f>
        <v/>
      </c>
      <c r="H107" s="50" t="n"/>
      <c r="I107" s="51">
        <f>IF(IFERROR(INDEX(Registre!$N$2:$N$1999,IF($L$86=0,-1,$L$86))&amp;"","")="Rejeté","☒","☐")&amp;"  Rejeté"</f>
        <v/>
      </c>
      <c r="J107" s="50" t="n"/>
    </row>
    <row r="108" ht="30" customHeight="1">
      <c r="A108" s="53" t="inlineStr">
        <is>
          <t>APPROBATION</t>
        </is>
      </c>
      <c r="B108" s="56" t="n"/>
      <c r="C108" s="59" t="inlineStr">
        <is>
          <t>C3</t>
        </is>
      </c>
      <c r="D108" s="52" t="n"/>
      <c r="E108" s="52" t="n"/>
      <c r="F108" s="50" t="n"/>
      <c r="G108" s="59" t="inlineStr">
        <is>
          <t>C1</t>
        </is>
      </c>
      <c r="H108" s="56" t="n"/>
      <c r="I108" s="59" t="inlineStr">
        <is>
          <t>CA</t>
        </is>
      </c>
      <c r="J108" s="56" t="n"/>
    </row>
    <row r="109" ht="30" customHeight="1">
      <c r="A109" s="57" t="n"/>
      <c r="B109" s="58" t="n"/>
      <c r="C109" s="59" t="inlineStr">
        <is>
          <t>CST</t>
        </is>
      </c>
      <c r="D109" s="50" t="n"/>
      <c r="E109" s="59" t="inlineStr">
        <is>
          <t>QCI</t>
        </is>
      </c>
      <c r="F109" s="50" t="n"/>
      <c r="G109" s="57" t="n"/>
      <c r="H109" s="58" t="n"/>
      <c r="I109" s="57" t="n"/>
      <c r="J109" s="58" t="n"/>
    </row>
    <row r="110" ht="30" customHeight="1">
      <c r="A110" s="55" t="inlineStr">
        <is>
          <t>Nom</t>
        </is>
      </c>
      <c r="B110" s="50" t="n"/>
      <c r="C110" s="49" t="n"/>
      <c r="D110" s="50" t="n"/>
      <c r="E110" s="49" t="n"/>
      <c r="F110" s="50" t="n"/>
      <c r="G110" s="49" t="n"/>
      <c r="H110" s="50" t="n"/>
      <c r="I110" s="49" t="n"/>
      <c r="J110" s="50" t="n"/>
    </row>
    <row r="111" ht="30" customHeight="1">
      <c r="A111" s="55" t="inlineStr">
        <is>
          <t>Signature</t>
        </is>
      </c>
      <c r="B111" s="50" t="n"/>
      <c r="C111" s="49" t="n"/>
      <c r="D111" s="50" t="n"/>
      <c r="E111" s="49" t="n"/>
      <c r="F111" s="50" t="n"/>
      <c r="G111" s="49" t="n"/>
      <c r="H111" s="50" t="n"/>
      <c r="I111" s="49" t="n"/>
      <c r="J111" s="50" t="n"/>
    </row>
    <row r="112" ht="30" customHeight="1">
      <c r="A112" s="55" t="inlineStr">
        <is>
          <t>Date</t>
        </is>
      </c>
      <c r="B112" s="50" t="n"/>
      <c r="C112" s="49" t="n"/>
      <c r="D112" s="50" t="n"/>
      <c r="E112" s="49" t="n"/>
      <c r="F112" s="50" t="n"/>
      <c r="G112" s="49" t="n"/>
      <c r="H112" s="50" t="n"/>
      <c r="I112" s="49" t="n"/>
      <c r="J112" s="50" t="n"/>
    </row>
    <row r="113" ht="21.75" customHeight="1">
      <c r="A113" s="49" t="n"/>
      <c r="B113" s="56" t="n"/>
      <c r="C113" s="67">
        <f>Paramètres!$C$6</f>
        <v/>
      </c>
      <c r="D113" s="101" t="n"/>
      <c r="E113" s="101" t="n"/>
      <c r="F113" s="101" t="n"/>
      <c r="G113" s="101" t="n"/>
      <c r="H113" s="56" t="n"/>
      <c r="I113" s="55">
        <f>Paramètres!$D$6</f>
        <v/>
      </c>
      <c r="J113" s="50" t="n"/>
      <c r="L113" s="29" t="inlineStr">
        <is>
          <t>Calcul (ne pas modifier) – ligne registre :</t>
        </is>
      </c>
    </row>
    <row r="114" ht="21.75" customHeight="1">
      <c r="A114" s="60" t="n"/>
      <c r="B114" s="61" t="n"/>
      <c r="C114" s="60" t="n"/>
      <c r="H114" s="61" t="n"/>
      <c r="I114" s="55">
        <f>"Date: "&amp;Paramètres!$E$6</f>
        <v/>
      </c>
      <c r="J114" s="50" t="n"/>
      <c r="L114" s="30">
        <f>IFERROR(MATCH($H$120,Registre!$B$2:$B$1999,0),0)</f>
        <v/>
      </c>
    </row>
    <row r="115" ht="21.75" customHeight="1">
      <c r="A115" s="57" t="n"/>
      <c r="B115" s="58" t="n"/>
      <c r="C115" s="57" t="n"/>
      <c r="D115" s="102" t="n"/>
      <c r="E115" s="102" t="n"/>
      <c r="F115" s="102" t="n"/>
      <c r="G115" s="102" t="n"/>
      <c r="H115" s="58" t="n"/>
      <c r="I115" s="55" t="inlineStr">
        <is>
          <t>Page 1/1</t>
        </is>
      </c>
      <c r="J115" s="50" t="n"/>
      <c r="L115" s="30">
        <f>IFERROR(MATCH($H$120,'Données Cintrage'!$A$2:$A$501,0),0)</f>
        <v/>
      </c>
    </row>
    <row r="116" ht="27.95" customHeight="1">
      <c r="A116" s="67" t="inlineStr">
        <is>
          <t>Procès-Verbal De Cintrage Pipe</t>
        </is>
      </c>
      <c r="B116" s="52" t="n"/>
      <c r="C116" s="52" t="n"/>
      <c r="D116" s="52" t="n"/>
      <c r="E116" s="52" t="n"/>
      <c r="F116" s="52" t="n"/>
      <c r="G116" s="52" t="n"/>
      <c r="H116" s="52" t="n"/>
      <c r="I116" s="52" t="n"/>
      <c r="J116" s="50" t="n"/>
      <c r="L116" s="32">
        <f>IF($H$120="","",IF($L$114=0,"⚠ RFI absent du Registre",IF(INDEX(Registre!$A$2:$A$1999,IF($L$114=0,-1,$L$114))&lt;&gt;"Cintrage","⚠ Ce RFI est de type : "&amp;INDEX(Registre!$A$2:$A$1999,IF($L$114=0,-1,$L$114)),"")))</f>
        <v/>
      </c>
    </row>
    <row r="117" ht="27" customHeight="1">
      <c r="A117" s="90" t="inlineStr">
        <is>
          <t>Ouvrages</t>
        </is>
      </c>
      <c r="B117" s="50" t="n"/>
      <c r="C117" s="80">
        <f>IFERROR(INDEX(Registre!$E$2:$E$1999,IF($L$114=0,-1,$L$114))&amp;"","")</f>
        <v/>
      </c>
      <c r="D117" s="52" t="n"/>
      <c r="E117" s="52" t="n"/>
      <c r="F117" s="52" t="n"/>
      <c r="G117" s="52" t="n"/>
      <c r="H117" s="52" t="n"/>
      <c r="I117" s="52" t="n"/>
      <c r="J117" s="50" t="n"/>
    </row>
    <row r="118" ht="27" customHeight="1">
      <c r="A118" s="90" t="inlineStr">
        <is>
          <t>Plan nº</t>
        </is>
      </c>
      <c r="B118" s="50" t="n"/>
      <c r="C118" s="90">
        <f>IFERROR(INDEX(Registre!$F$2:$F$1999,IF($L$114=0,-1,$L$114))&amp;"","")</f>
        <v/>
      </c>
      <c r="D118" s="52" t="n"/>
      <c r="E118" s="52" t="n"/>
      <c r="F118" s="52" t="n"/>
      <c r="G118" s="52" t="n"/>
      <c r="H118" s="52" t="n"/>
      <c r="I118" s="52" t="n"/>
      <c r="J118" s="50" t="n"/>
      <c r="L118" s="31" t="inlineStr">
        <is>
          <t>◀ Choisissez le RFI dans la case « RFI nº » (liste déroulante)</t>
        </is>
      </c>
    </row>
    <row r="119" ht="27" customHeight="1">
      <c r="A119" s="90" t="inlineStr">
        <is>
          <t>Désignation</t>
        </is>
      </c>
      <c r="B119" s="50" t="n"/>
      <c r="C119" s="90">
        <f>IFERROR(INDEX(Registre!$G$2:$G$1999,IF($L$114=0,-1,$L$114))&amp;"","")</f>
        <v/>
      </c>
      <c r="D119" s="52" t="n"/>
      <c r="E119" s="52" t="n"/>
      <c r="F119" s="52" t="n"/>
      <c r="G119" s="52" t="n"/>
      <c r="H119" s="52" t="n"/>
      <c r="I119" s="52" t="n"/>
      <c r="J119" s="50" t="n"/>
    </row>
    <row r="120" ht="27" customHeight="1">
      <c r="A120" s="90" t="inlineStr">
        <is>
          <t>Rapport nº</t>
        </is>
      </c>
      <c r="B120" s="50" t="n"/>
      <c r="C120" s="90">
        <f>IFERROR(IF(INDEX(Registre!$C$2:$C$1999,IF($L$114=0,-1,$L$114))&amp;""&lt;&gt;"",INDEX(Registre!$C$2:$C$1999,IF($L$114=0,-1,$L$114))&amp;"",TEXT(COUNTIF(Registre!$A$2:INDEX(Registre!$A$2:$A$1999,IF($L$114=0,-1,$L$114)),INDEX(Registre!$A$2:$A$1999,IF($L$114=0,-1,$L$114))),"000")),"")</f>
        <v/>
      </c>
      <c r="D120" s="50" t="n"/>
      <c r="E120" s="91" t="inlineStr">
        <is>
          <t>DI/ (RFI) nº</t>
        </is>
      </c>
      <c r="F120" s="52" t="n"/>
      <c r="G120" s="50" t="n"/>
      <c r="H120" s="82">
        <f>IFERROR(INDEX('Impression groupée'!$B$4:$B$103,MATCH("Cintrage|5",'Impression groupée'!$E$4:$E$103,0)),"")</f>
        <v/>
      </c>
      <c r="I120" s="52" t="n"/>
      <c r="J120" s="50" t="n"/>
    </row>
    <row r="121" ht="30" customHeight="1">
      <c r="A121" s="67" t="inlineStr">
        <is>
          <t>Caractéristique De La Section</t>
        </is>
      </c>
      <c r="B121" s="52" t="n"/>
      <c r="C121" s="52" t="n"/>
      <c r="D121" s="52" t="n"/>
      <c r="E121" s="52" t="n"/>
      <c r="F121" s="52" t="n"/>
      <c r="G121" s="52" t="n"/>
      <c r="H121" s="52" t="n"/>
      <c r="I121" s="52" t="n"/>
      <c r="J121" s="50" t="n"/>
    </row>
    <row r="122" ht="30" customHeight="1">
      <c r="A122" s="67" t="inlineStr">
        <is>
          <t>N° pipe</t>
        </is>
      </c>
      <c r="B122" s="50" t="n"/>
      <c r="C122" s="67" t="inlineStr">
        <is>
          <t>N° de coulée</t>
        </is>
      </c>
      <c r="D122" s="50" t="n"/>
      <c r="E122" s="67" t="inlineStr">
        <is>
          <t>Diamètre</t>
        </is>
      </c>
      <c r="F122" s="67" t="inlineStr">
        <is>
          <t>Matériel</t>
        </is>
      </c>
      <c r="G122" s="67" t="inlineStr">
        <is>
          <t>Epaisseur Nominale (mm)</t>
        </is>
      </c>
      <c r="H122" s="50" t="n"/>
      <c r="I122" s="67" t="inlineStr">
        <is>
          <t>Epaisseur Mesurée (mm)</t>
        </is>
      </c>
      <c r="J122" s="50" t="n"/>
    </row>
    <row r="123" ht="19.5" customHeight="1">
      <c r="A123" s="93">
        <f>IFERROR(INDEX('Données Cintrage'!$B$2:$B$501,IF($L$115=0,-1,$L$115))&amp;"","")</f>
        <v/>
      </c>
      <c r="B123" s="50" t="n"/>
      <c r="C123" s="93">
        <f>IFERROR(INDEX('Données Cintrage'!$C$2:$C$501,IF($L$115=0,-1,$L$115))&amp;"","")</f>
        <v/>
      </c>
      <c r="D123" s="50" t="n"/>
      <c r="E123" s="93">
        <f>IFERROR(INDEX('Données Cintrage'!$D$2:$D$501,IF($L$115=0,-1,$L$115))&amp;"","")</f>
        <v/>
      </c>
      <c r="F123" s="93">
        <f>IFERROR(INDEX('Données Cintrage'!$E$2:$E$501,IF($L$115=0,-1,$L$115))&amp;"","")</f>
        <v/>
      </c>
      <c r="G123" s="93">
        <f>IFERROR(INDEX('Données Cintrage'!$F$2:$F$501,IF($L$115=0,-1,$L$115))&amp;"","")</f>
        <v/>
      </c>
      <c r="H123" s="50" t="n"/>
      <c r="I123" s="93">
        <f>IFERROR(INDEX('Données Cintrage'!$G$2:$G$501,IF($L$115=0,-1,$L$115))&amp;"","")</f>
        <v/>
      </c>
      <c r="J123" s="50" t="n"/>
    </row>
    <row r="124" ht="19.5" customHeight="1">
      <c r="A124" s="90">
        <f>"Rayon de courbure : "&amp;IFERROR(INDEX('Données Cintrage'!$H$2:$H$501,IF($L$115=0,-1,$L$115))&amp;"","")</f>
        <v/>
      </c>
      <c r="B124" s="52" t="n"/>
      <c r="C124" s="52" t="n"/>
      <c r="D124" s="52" t="n"/>
      <c r="E124" s="50" t="n"/>
      <c r="F124" s="90">
        <f>"Angle : "&amp;IFERROR(INDEX('Données Cintrage'!$I$2:$I$501,IF($L$115=0,-1,$L$115))&amp;"","")</f>
        <v/>
      </c>
      <c r="G124" s="52" t="n"/>
      <c r="H124" s="52" t="n"/>
      <c r="I124" s="52" t="n"/>
      <c r="J124" s="50" t="n"/>
    </row>
    <row r="125" ht="19.5" customHeight="1">
      <c r="A125" s="90" t="inlineStr">
        <is>
          <t>Jauge 97 % ND interne appliqué</t>
        </is>
      </c>
      <c r="B125" s="52" t="n"/>
      <c r="C125" s="52" t="n"/>
      <c r="D125" s="52" t="n"/>
      <c r="E125" s="50" t="n"/>
      <c r="F125" s="93">
        <f>IF(IFERROR(INDEX('Données Cintrage'!$J$2:$J$501,IF($L$115=0,-1,$L$115))&amp;"","")="Oui","☒","☐")&amp;" Oui"&amp;"          "&amp;IF(IFERROR(INDEX('Données Cintrage'!$J$2:$J$501,IF($L$115=0,-1,$L$115))&amp;"","")="Non","☒","☐")&amp;" Non"</f>
        <v/>
      </c>
      <c r="G125" s="52" t="n"/>
      <c r="H125" s="52" t="n"/>
      <c r="I125" s="52" t="n"/>
      <c r="J125" s="50" t="n"/>
    </row>
    <row r="126" ht="30" customHeight="1">
      <c r="A126" s="67" t="inlineStr">
        <is>
          <t>Vérification de la section cintrée</t>
        </is>
      </c>
      <c r="B126" s="52" t="n"/>
      <c r="C126" s="52" t="n"/>
      <c r="D126" s="52" t="n"/>
      <c r="E126" s="52" t="n"/>
      <c r="F126" s="52" t="n"/>
      <c r="G126" s="52" t="n"/>
      <c r="H126" s="52" t="n"/>
      <c r="I126" s="52" t="n"/>
      <c r="J126" s="50" t="n"/>
    </row>
    <row r="127" ht="18" customHeight="1">
      <c r="A127" s="96" t="inlineStr">
        <is>
          <t>Position longitudinale de la soudure</t>
        </is>
      </c>
      <c r="B127" s="101" t="n"/>
      <c r="C127" s="101" t="n"/>
      <c r="D127" s="56" t="n"/>
      <c r="E127" s="97">
        <f>"Extrémités rectilignes"&amp;CHAR(10)&amp;"&gt;= 1.5 m"&amp;CHAR(10)&amp;CHAR(10)&amp;CHAR(10)&amp;IF(IFERROR(INDEX('Données Cintrage'!$K$2:$K$501,IF($L$115=0,-1,$L$115))&amp;"","")="Oui","☒","☐")&amp;" Oui"&amp;"       "&amp;IF(IFERROR(INDEX('Données Cintrage'!$K$2:$K$501,IF($L$115=0,-1,$L$115))&amp;"","")="Non","☒","☐")&amp;" Non"</f>
        <v/>
      </c>
      <c r="F127" s="101" t="n"/>
      <c r="G127" s="56" t="n"/>
      <c r="H127" s="96">
        <f>"Traçabilité du pipe cintrée"&amp;CHAR(10)&amp;"Ligne, diamètre, angle"&amp;CHAR(10)&amp;"N du PK d’installation"&amp;CHAR(10)&amp;CHAR(10)&amp;IF(IFERROR(INDEX('Données Cintrage'!$L$2:$L$501,IF($L$115=0,-1,$L$115))&amp;"","")="C","☒","☐")&amp;" C"&amp;"       "&amp;IF(IFERROR(INDEX('Données Cintrage'!$L$2:$L$501,IF($L$115=0,-1,$L$115))&amp;"","")="NC","☒","☐")&amp;" NC"</f>
        <v/>
      </c>
      <c r="I127" s="101" t="n"/>
      <c r="J127" s="56" t="n"/>
    </row>
    <row r="128" ht="18" customHeight="1">
      <c r="A128" s="60" t="n"/>
      <c r="D128" s="61" t="n"/>
      <c r="E128" s="60" t="n"/>
      <c r="G128" s="61" t="n"/>
      <c r="H128" s="60" t="n"/>
      <c r="J128" s="61" t="n"/>
    </row>
    <row r="129" ht="18" customHeight="1">
      <c r="A129" s="60" t="n"/>
      <c r="D129" s="61" t="n"/>
      <c r="E129" s="60" t="n"/>
      <c r="G129" s="61" t="n"/>
      <c r="H129" s="60" t="n"/>
      <c r="J129" s="61" t="n"/>
    </row>
    <row r="130" ht="18" customHeight="1">
      <c r="A130" s="60" t="n"/>
      <c r="D130" s="61" t="n"/>
      <c r="E130" s="60" t="n"/>
      <c r="G130" s="61" t="n"/>
      <c r="H130" s="60" t="n"/>
      <c r="J130" s="61" t="n"/>
    </row>
    <row r="131" ht="18" customHeight="1">
      <c r="A131" s="60" t="n"/>
      <c r="D131" s="61" t="n"/>
      <c r="E131" s="60" t="n"/>
      <c r="G131" s="61" t="n"/>
      <c r="H131" s="60" t="n"/>
      <c r="J131" s="61" t="n"/>
    </row>
    <row r="132" ht="18" customHeight="1">
      <c r="A132" s="57" t="n"/>
      <c r="B132" s="102" t="n"/>
      <c r="C132" s="102" t="n"/>
      <c r="D132" s="58" t="n"/>
      <c r="E132" s="57" t="n"/>
      <c r="F132" s="102" t="n"/>
      <c r="G132" s="58" t="n"/>
      <c r="H132" s="57" t="n"/>
      <c r="I132" s="102" t="n"/>
      <c r="J132" s="58" t="n"/>
    </row>
    <row r="133" ht="30" customHeight="1">
      <c r="A133" s="90" t="inlineStr">
        <is>
          <t>Évaluation générale</t>
        </is>
      </c>
      <c r="B133" s="52" t="n"/>
      <c r="C133" s="52" t="n"/>
      <c r="D133" s="50" t="n"/>
      <c r="E133" s="93">
        <f>IF(IFERROR(INDEX('Données Cintrage'!$M$2:$M$501,IF($L$115=0,-1,$L$115))&amp;"","")="Acc","☒","☐")&amp;" Acc"</f>
        <v/>
      </c>
      <c r="F133" s="52" t="n"/>
      <c r="G133" s="50" t="n"/>
      <c r="H133" s="93">
        <f>IF(IFERROR(INDEX('Données Cintrage'!$M$2:$M$501,IF($L$115=0,-1,$L$115))&amp;"","")="Rej","☒","☐")&amp;" Rej"</f>
        <v/>
      </c>
      <c r="I133" s="52" t="n"/>
      <c r="J133" s="50" t="n"/>
    </row>
    <row r="134" ht="336.4" customHeight="1">
      <c r="A134" s="94">
        <f>"Remarques : "&amp;IFERROR(INDEX(Registre!$O$2:$O$1999,IF($L$114=0,-1,$L$114))&amp;"","")</f>
        <v/>
      </c>
      <c r="B134" s="52" t="n"/>
      <c r="C134" s="52" t="n"/>
      <c r="D134" s="52" t="n"/>
      <c r="E134" s="52" t="n"/>
      <c r="F134" s="52" t="n"/>
      <c r="G134" s="52" t="n"/>
      <c r="H134" s="52" t="n"/>
      <c r="I134" s="52" t="n"/>
      <c r="J134" s="50" t="n"/>
    </row>
    <row r="135" ht="30" customHeight="1">
      <c r="A135" s="53" t="inlineStr">
        <is>
          <t>Conclusion de l’inspection</t>
        </is>
      </c>
      <c r="B135" s="50" t="n"/>
      <c r="C135" s="51">
        <f>IF(IFERROR(INDEX(Registre!$N$2:$N$1999,IF($L$114=0,-1,$L$114))&amp;"","")="Non applicable","☒","☐")&amp;"  Non applicable"</f>
        <v/>
      </c>
      <c r="D135" s="52" t="n"/>
      <c r="E135" s="52" t="n"/>
      <c r="F135" s="50" t="n"/>
      <c r="G135" s="51">
        <f>IF(IFERROR(INDEX(Registre!$N$2:$N$1999,IF($L$114=0,-1,$L$114))&amp;"","")="Accepté","☒","☐")&amp;"  Accepté"</f>
        <v/>
      </c>
      <c r="H135" s="50" t="n"/>
      <c r="I135" s="51">
        <f>IF(IFERROR(INDEX(Registre!$N$2:$N$1999,IF($L$114=0,-1,$L$114))&amp;"","")="Rejeté","☒","☐")&amp;"  Rejeté"</f>
        <v/>
      </c>
      <c r="J135" s="50" t="n"/>
    </row>
    <row r="136" ht="30" customHeight="1">
      <c r="A136" s="53" t="inlineStr">
        <is>
          <t>APPROBATION</t>
        </is>
      </c>
      <c r="B136" s="56" t="n"/>
      <c r="C136" s="59" t="inlineStr">
        <is>
          <t>C3</t>
        </is>
      </c>
      <c r="D136" s="52" t="n"/>
      <c r="E136" s="52" t="n"/>
      <c r="F136" s="50" t="n"/>
      <c r="G136" s="59" t="inlineStr">
        <is>
          <t>C1</t>
        </is>
      </c>
      <c r="H136" s="56" t="n"/>
      <c r="I136" s="59" t="inlineStr">
        <is>
          <t>CA</t>
        </is>
      </c>
      <c r="J136" s="56" t="n"/>
    </row>
    <row r="137" ht="30" customHeight="1">
      <c r="A137" s="57" t="n"/>
      <c r="B137" s="58" t="n"/>
      <c r="C137" s="59" t="inlineStr">
        <is>
          <t>CST</t>
        </is>
      </c>
      <c r="D137" s="50" t="n"/>
      <c r="E137" s="59" t="inlineStr">
        <is>
          <t>QCI</t>
        </is>
      </c>
      <c r="F137" s="50" t="n"/>
      <c r="G137" s="57" t="n"/>
      <c r="H137" s="58" t="n"/>
      <c r="I137" s="57" t="n"/>
      <c r="J137" s="58" t="n"/>
    </row>
    <row r="138" ht="30" customHeight="1">
      <c r="A138" s="55" t="inlineStr">
        <is>
          <t>Nom</t>
        </is>
      </c>
      <c r="B138" s="50" t="n"/>
      <c r="C138" s="49" t="n"/>
      <c r="D138" s="50" t="n"/>
      <c r="E138" s="49" t="n"/>
      <c r="F138" s="50" t="n"/>
      <c r="G138" s="49" t="n"/>
      <c r="H138" s="50" t="n"/>
      <c r="I138" s="49" t="n"/>
      <c r="J138" s="50" t="n"/>
    </row>
    <row r="139" ht="30" customHeight="1">
      <c r="A139" s="55" t="inlineStr">
        <is>
          <t>Signature</t>
        </is>
      </c>
      <c r="B139" s="50" t="n"/>
      <c r="C139" s="49" t="n"/>
      <c r="D139" s="50" t="n"/>
      <c r="E139" s="49" t="n"/>
      <c r="F139" s="50" t="n"/>
      <c r="G139" s="49" t="n"/>
      <c r="H139" s="50" t="n"/>
      <c r="I139" s="49" t="n"/>
      <c r="J139" s="50" t="n"/>
    </row>
    <row r="140" ht="30" customHeight="1">
      <c r="A140" s="55" t="inlineStr">
        <is>
          <t>Date</t>
        </is>
      </c>
      <c r="B140" s="50" t="n"/>
      <c r="C140" s="49" t="n"/>
      <c r="D140" s="50" t="n"/>
      <c r="E140" s="49" t="n"/>
      <c r="F140" s="50" t="n"/>
      <c r="G140" s="49" t="n"/>
      <c r="H140" s="50" t="n"/>
      <c r="I140" s="49" t="n"/>
      <c r="J140" s="50" t="n"/>
    </row>
    <row r="141" ht="21.75" customHeight="1">
      <c r="A141" s="49" t="n"/>
      <c r="B141" s="56" t="n"/>
      <c r="C141" s="67">
        <f>Paramètres!$C$6</f>
        <v/>
      </c>
      <c r="D141" s="101" t="n"/>
      <c r="E141" s="101" t="n"/>
      <c r="F141" s="101" t="n"/>
      <c r="G141" s="101" t="n"/>
      <c r="H141" s="56" t="n"/>
      <c r="I141" s="55">
        <f>Paramètres!$D$6</f>
        <v/>
      </c>
      <c r="J141" s="50" t="n"/>
      <c r="L141" s="29" t="inlineStr">
        <is>
          <t>Calcul (ne pas modifier) – ligne registre :</t>
        </is>
      </c>
    </row>
    <row r="142" ht="21.75" customHeight="1">
      <c r="A142" s="60" t="n"/>
      <c r="B142" s="61" t="n"/>
      <c r="C142" s="60" t="n"/>
      <c r="H142" s="61" t="n"/>
      <c r="I142" s="55">
        <f>"Date: "&amp;Paramètres!$E$6</f>
        <v/>
      </c>
      <c r="J142" s="50" t="n"/>
      <c r="L142" s="30">
        <f>IFERROR(MATCH($H$148,Registre!$B$2:$B$1999,0),0)</f>
        <v/>
      </c>
    </row>
    <row r="143" ht="21.75" customHeight="1">
      <c r="A143" s="57" t="n"/>
      <c r="B143" s="58" t="n"/>
      <c r="C143" s="57" t="n"/>
      <c r="D143" s="102" t="n"/>
      <c r="E143" s="102" t="n"/>
      <c r="F143" s="102" t="n"/>
      <c r="G143" s="102" t="n"/>
      <c r="H143" s="58" t="n"/>
      <c r="I143" s="55" t="inlineStr">
        <is>
          <t>Page 1/1</t>
        </is>
      </c>
      <c r="J143" s="50" t="n"/>
      <c r="L143" s="30">
        <f>IFERROR(MATCH($H$148,'Données Cintrage'!$A$2:$A$501,0),0)</f>
        <v/>
      </c>
    </row>
    <row r="144" ht="27.95" customHeight="1">
      <c r="A144" s="67" t="inlineStr">
        <is>
          <t>Procès-Verbal De Cintrage Pipe</t>
        </is>
      </c>
      <c r="B144" s="52" t="n"/>
      <c r="C144" s="52" t="n"/>
      <c r="D144" s="52" t="n"/>
      <c r="E144" s="52" t="n"/>
      <c r="F144" s="52" t="n"/>
      <c r="G144" s="52" t="n"/>
      <c r="H144" s="52" t="n"/>
      <c r="I144" s="52" t="n"/>
      <c r="J144" s="50" t="n"/>
      <c r="L144" s="32">
        <f>IF($H$148="","",IF($L$142=0,"⚠ RFI absent du Registre",IF(INDEX(Registre!$A$2:$A$1999,IF($L$142=0,-1,$L$142))&lt;&gt;"Cintrage","⚠ Ce RFI est de type : "&amp;INDEX(Registre!$A$2:$A$1999,IF($L$142=0,-1,$L$142)),"")))</f>
        <v/>
      </c>
    </row>
    <row r="145" ht="27" customHeight="1">
      <c r="A145" s="90" t="inlineStr">
        <is>
          <t>Ouvrages</t>
        </is>
      </c>
      <c r="B145" s="50" t="n"/>
      <c r="C145" s="80">
        <f>IFERROR(INDEX(Registre!$E$2:$E$1999,IF($L$142=0,-1,$L$142))&amp;"","")</f>
        <v/>
      </c>
      <c r="D145" s="52" t="n"/>
      <c r="E145" s="52" t="n"/>
      <c r="F145" s="52" t="n"/>
      <c r="G145" s="52" t="n"/>
      <c r="H145" s="52" t="n"/>
      <c r="I145" s="52" t="n"/>
      <c r="J145" s="50" t="n"/>
    </row>
    <row r="146" ht="27" customHeight="1">
      <c r="A146" s="90" t="inlineStr">
        <is>
          <t>Plan nº</t>
        </is>
      </c>
      <c r="B146" s="50" t="n"/>
      <c r="C146" s="90">
        <f>IFERROR(INDEX(Registre!$F$2:$F$1999,IF($L$142=0,-1,$L$142))&amp;"","")</f>
        <v/>
      </c>
      <c r="D146" s="52" t="n"/>
      <c r="E146" s="52" t="n"/>
      <c r="F146" s="52" t="n"/>
      <c r="G146" s="52" t="n"/>
      <c r="H146" s="52" t="n"/>
      <c r="I146" s="52" t="n"/>
      <c r="J146" s="50" t="n"/>
      <c r="L146" s="31" t="inlineStr">
        <is>
          <t>◀ Choisissez le RFI dans la case « RFI nº » (liste déroulante)</t>
        </is>
      </c>
    </row>
    <row r="147" ht="27" customHeight="1">
      <c r="A147" s="90" t="inlineStr">
        <is>
          <t>Désignation</t>
        </is>
      </c>
      <c r="B147" s="50" t="n"/>
      <c r="C147" s="90">
        <f>IFERROR(INDEX(Registre!$G$2:$G$1999,IF($L$142=0,-1,$L$142))&amp;"","")</f>
        <v/>
      </c>
      <c r="D147" s="52" t="n"/>
      <c r="E147" s="52" t="n"/>
      <c r="F147" s="52" t="n"/>
      <c r="G147" s="52" t="n"/>
      <c r="H147" s="52" t="n"/>
      <c r="I147" s="52" t="n"/>
      <c r="J147" s="50" t="n"/>
    </row>
    <row r="148" ht="27" customHeight="1">
      <c r="A148" s="90" t="inlineStr">
        <is>
          <t>Rapport nº</t>
        </is>
      </c>
      <c r="B148" s="50" t="n"/>
      <c r="C148" s="90">
        <f>IFERROR(IF(INDEX(Registre!$C$2:$C$1999,IF($L$142=0,-1,$L$142))&amp;""&lt;&gt;"",INDEX(Registre!$C$2:$C$1999,IF($L$142=0,-1,$L$142))&amp;"",TEXT(COUNTIF(Registre!$A$2:INDEX(Registre!$A$2:$A$1999,IF($L$142=0,-1,$L$142)),INDEX(Registre!$A$2:$A$1999,IF($L$142=0,-1,$L$142))),"000")),"")</f>
        <v/>
      </c>
      <c r="D148" s="50" t="n"/>
      <c r="E148" s="91" t="inlineStr">
        <is>
          <t>DI/ (RFI) nº</t>
        </is>
      </c>
      <c r="F148" s="52" t="n"/>
      <c r="G148" s="50" t="n"/>
      <c r="H148" s="82">
        <f>IFERROR(INDEX('Impression groupée'!$B$4:$B$103,MATCH("Cintrage|6",'Impression groupée'!$E$4:$E$103,0)),"")</f>
        <v/>
      </c>
      <c r="I148" s="52" t="n"/>
      <c r="J148" s="50" t="n"/>
    </row>
    <row r="149" ht="30" customHeight="1">
      <c r="A149" s="67" t="inlineStr">
        <is>
          <t>Caractéristique De La Section</t>
        </is>
      </c>
      <c r="B149" s="52" t="n"/>
      <c r="C149" s="52" t="n"/>
      <c r="D149" s="52" t="n"/>
      <c r="E149" s="52" t="n"/>
      <c r="F149" s="52" t="n"/>
      <c r="G149" s="52" t="n"/>
      <c r="H149" s="52" t="n"/>
      <c r="I149" s="52" t="n"/>
      <c r="J149" s="50" t="n"/>
    </row>
    <row r="150" ht="30" customHeight="1">
      <c r="A150" s="67" t="inlineStr">
        <is>
          <t>N° pipe</t>
        </is>
      </c>
      <c r="B150" s="50" t="n"/>
      <c r="C150" s="67" t="inlineStr">
        <is>
          <t>N° de coulée</t>
        </is>
      </c>
      <c r="D150" s="50" t="n"/>
      <c r="E150" s="67" t="inlineStr">
        <is>
          <t>Diamètre</t>
        </is>
      </c>
      <c r="F150" s="67" t="inlineStr">
        <is>
          <t>Matériel</t>
        </is>
      </c>
      <c r="G150" s="67" t="inlineStr">
        <is>
          <t>Epaisseur Nominale (mm)</t>
        </is>
      </c>
      <c r="H150" s="50" t="n"/>
      <c r="I150" s="67" t="inlineStr">
        <is>
          <t>Epaisseur Mesurée (mm)</t>
        </is>
      </c>
      <c r="J150" s="50" t="n"/>
    </row>
    <row r="151" ht="19.5" customHeight="1">
      <c r="A151" s="93">
        <f>IFERROR(INDEX('Données Cintrage'!$B$2:$B$501,IF($L$143=0,-1,$L$143))&amp;"","")</f>
        <v/>
      </c>
      <c r="B151" s="50" t="n"/>
      <c r="C151" s="93">
        <f>IFERROR(INDEX('Données Cintrage'!$C$2:$C$501,IF($L$143=0,-1,$L$143))&amp;"","")</f>
        <v/>
      </c>
      <c r="D151" s="50" t="n"/>
      <c r="E151" s="93">
        <f>IFERROR(INDEX('Données Cintrage'!$D$2:$D$501,IF($L$143=0,-1,$L$143))&amp;"","")</f>
        <v/>
      </c>
      <c r="F151" s="93">
        <f>IFERROR(INDEX('Données Cintrage'!$E$2:$E$501,IF($L$143=0,-1,$L$143))&amp;"","")</f>
        <v/>
      </c>
      <c r="G151" s="93">
        <f>IFERROR(INDEX('Données Cintrage'!$F$2:$F$501,IF($L$143=0,-1,$L$143))&amp;"","")</f>
        <v/>
      </c>
      <c r="H151" s="50" t="n"/>
      <c r="I151" s="93">
        <f>IFERROR(INDEX('Données Cintrage'!$G$2:$G$501,IF($L$143=0,-1,$L$143))&amp;"","")</f>
        <v/>
      </c>
      <c r="J151" s="50" t="n"/>
    </row>
    <row r="152" ht="19.5" customHeight="1">
      <c r="A152" s="90">
        <f>"Rayon de courbure : "&amp;IFERROR(INDEX('Données Cintrage'!$H$2:$H$501,IF($L$143=0,-1,$L$143))&amp;"","")</f>
        <v/>
      </c>
      <c r="B152" s="52" t="n"/>
      <c r="C152" s="52" t="n"/>
      <c r="D152" s="52" t="n"/>
      <c r="E152" s="50" t="n"/>
      <c r="F152" s="90">
        <f>"Angle : "&amp;IFERROR(INDEX('Données Cintrage'!$I$2:$I$501,IF($L$143=0,-1,$L$143))&amp;"","")</f>
        <v/>
      </c>
      <c r="G152" s="52" t="n"/>
      <c r="H152" s="52" t="n"/>
      <c r="I152" s="52" t="n"/>
      <c r="J152" s="50" t="n"/>
    </row>
    <row r="153" ht="19.5" customHeight="1">
      <c r="A153" s="90" t="inlineStr">
        <is>
          <t>Jauge 97 % ND interne appliqué</t>
        </is>
      </c>
      <c r="B153" s="52" t="n"/>
      <c r="C153" s="52" t="n"/>
      <c r="D153" s="52" t="n"/>
      <c r="E153" s="50" t="n"/>
      <c r="F153" s="93">
        <f>IF(IFERROR(INDEX('Données Cintrage'!$J$2:$J$501,IF($L$143=0,-1,$L$143))&amp;"","")="Oui","☒","☐")&amp;" Oui"&amp;"          "&amp;IF(IFERROR(INDEX('Données Cintrage'!$J$2:$J$501,IF($L$143=0,-1,$L$143))&amp;"","")="Non","☒","☐")&amp;" Non"</f>
        <v/>
      </c>
      <c r="G153" s="52" t="n"/>
      <c r="H153" s="52" t="n"/>
      <c r="I153" s="52" t="n"/>
      <c r="J153" s="50" t="n"/>
    </row>
    <row r="154" ht="30" customHeight="1">
      <c r="A154" s="67" t="inlineStr">
        <is>
          <t>Vérification de la section cintrée</t>
        </is>
      </c>
      <c r="B154" s="52" t="n"/>
      <c r="C154" s="52" t="n"/>
      <c r="D154" s="52" t="n"/>
      <c r="E154" s="52" t="n"/>
      <c r="F154" s="52" t="n"/>
      <c r="G154" s="52" t="n"/>
      <c r="H154" s="52" t="n"/>
      <c r="I154" s="52" t="n"/>
      <c r="J154" s="50" t="n"/>
    </row>
    <row r="155" ht="18" customHeight="1">
      <c r="A155" s="96" t="inlineStr">
        <is>
          <t>Position longitudinale de la soudure</t>
        </is>
      </c>
      <c r="B155" s="101" t="n"/>
      <c r="C155" s="101" t="n"/>
      <c r="D155" s="56" t="n"/>
      <c r="E155" s="97">
        <f>"Extrémités rectilignes"&amp;CHAR(10)&amp;"&gt;= 1.5 m"&amp;CHAR(10)&amp;CHAR(10)&amp;CHAR(10)&amp;IF(IFERROR(INDEX('Données Cintrage'!$K$2:$K$501,IF($L$143=0,-1,$L$143))&amp;"","")="Oui","☒","☐")&amp;" Oui"&amp;"       "&amp;IF(IFERROR(INDEX('Données Cintrage'!$K$2:$K$501,IF($L$143=0,-1,$L$143))&amp;"","")="Non","☒","☐")&amp;" Non"</f>
        <v/>
      </c>
      <c r="F155" s="101" t="n"/>
      <c r="G155" s="56" t="n"/>
      <c r="H155" s="96">
        <f>"Traçabilité du pipe cintrée"&amp;CHAR(10)&amp;"Ligne, diamètre, angle"&amp;CHAR(10)&amp;"N du PK d’installation"&amp;CHAR(10)&amp;CHAR(10)&amp;IF(IFERROR(INDEX('Données Cintrage'!$L$2:$L$501,IF($L$143=0,-1,$L$143))&amp;"","")="C","☒","☐")&amp;" C"&amp;"       "&amp;IF(IFERROR(INDEX('Données Cintrage'!$L$2:$L$501,IF($L$143=0,-1,$L$143))&amp;"","")="NC","☒","☐")&amp;" NC"</f>
        <v/>
      </c>
      <c r="I155" s="101" t="n"/>
      <c r="J155" s="56" t="n"/>
    </row>
    <row r="156" ht="18" customHeight="1">
      <c r="A156" s="60" t="n"/>
      <c r="D156" s="61" t="n"/>
      <c r="E156" s="60" t="n"/>
      <c r="G156" s="61" t="n"/>
      <c r="H156" s="60" t="n"/>
      <c r="J156" s="61" t="n"/>
    </row>
    <row r="157" ht="18" customHeight="1">
      <c r="A157" s="60" t="n"/>
      <c r="D157" s="61" t="n"/>
      <c r="E157" s="60" t="n"/>
      <c r="G157" s="61" t="n"/>
      <c r="H157" s="60" t="n"/>
      <c r="J157" s="61" t="n"/>
    </row>
    <row r="158" ht="18" customHeight="1">
      <c r="A158" s="60" t="n"/>
      <c r="D158" s="61" t="n"/>
      <c r="E158" s="60" t="n"/>
      <c r="G158" s="61" t="n"/>
      <c r="H158" s="60" t="n"/>
      <c r="J158" s="61" t="n"/>
    </row>
    <row r="159" ht="18" customHeight="1">
      <c r="A159" s="60" t="n"/>
      <c r="D159" s="61" t="n"/>
      <c r="E159" s="60" t="n"/>
      <c r="G159" s="61" t="n"/>
      <c r="H159" s="60" t="n"/>
      <c r="J159" s="61" t="n"/>
    </row>
    <row r="160" ht="18" customHeight="1">
      <c r="A160" s="57" t="n"/>
      <c r="B160" s="102" t="n"/>
      <c r="C160" s="102" t="n"/>
      <c r="D160" s="58" t="n"/>
      <c r="E160" s="57" t="n"/>
      <c r="F160" s="102" t="n"/>
      <c r="G160" s="58" t="n"/>
      <c r="H160" s="57" t="n"/>
      <c r="I160" s="102" t="n"/>
      <c r="J160" s="58" t="n"/>
    </row>
    <row r="161" ht="30" customHeight="1">
      <c r="A161" s="90" t="inlineStr">
        <is>
          <t>Évaluation générale</t>
        </is>
      </c>
      <c r="B161" s="52" t="n"/>
      <c r="C161" s="52" t="n"/>
      <c r="D161" s="50" t="n"/>
      <c r="E161" s="93">
        <f>IF(IFERROR(INDEX('Données Cintrage'!$M$2:$M$501,IF($L$143=0,-1,$L$143))&amp;"","")="Acc","☒","☐")&amp;" Acc"</f>
        <v/>
      </c>
      <c r="F161" s="52" t="n"/>
      <c r="G161" s="50" t="n"/>
      <c r="H161" s="93">
        <f>IF(IFERROR(INDEX('Données Cintrage'!$M$2:$M$501,IF($L$143=0,-1,$L$143))&amp;"","")="Rej","☒","☐")&amp;" Rej"</f>
        <v/>
      </c>
      <c r="I161" s="52" t="n"/>
      <c r="J161" s="50" t="n"/>
    </row>
    <row r="162" ht="336.4" customHeight="1">
      <c r="A162" s="94">
        <f>"Remarques : "&amp;IFERROR(INDEX(Registre!$O$2:$O$1999,IF($L$142=0,-1,$L$142))&amp;"","")</f>
        <v/>
      </c>
      <c r="B162" s="52" t="n"/>
      <c r="C162" s="52" t="n"/>
      <c r="D162" s="52" t="n"/>
      <c r="E162" s="52" t="n"/>
      <c r="F162" s="52" t="n"/>
      <c r="G162" s="52" t="n"/>
      <c r="H162" s="52" t="n"/>
      <c r="I162" s="52" t="n"/>
      <c r="J162" s="50" t="n"/>
    </row>
    <row r="163" ht="30" customHeight="1">
      <c r="A163" s="53" t="inlineStr">
        <is>
          <t>Conclusion de l’inspection</t>
        </is>
      </c>
      <c r="B163" s="50" t="n"/>
      <c r="C163" s="51">
        <f>IF(IFERROR(INDEX(Registre!$N$2:$N$1999,IF($L$142=0,-1,$L$142))&amp;"","")="Non applicable","☒","☐")&amp;"  Non applicable"</f>
        <v/>
      </c>
      <c r="D163" s="52" t="n"/>
      <c r="E163" s="52" t="n"/>
      <c r="F163" s="50" t="n"/>
      <c r="G163" s="51">
        <f>IF(IFERROR(INDEX(Registre!$N$2:$N$1999,IF($L$142=0,-1,$L$142))&amp;"","")="Accepté","☒","☐")&amp;"  Accepté"</f>
        <v/>
      </c>
      <c r="H163" s="50" t="n"/>
      <c r="I163" s="51">
        <f>IF(IFERROR(INDEX(Registre!$N$2:$N$1999,IF($L$142=0,-1,$L$142))&amp;"","")="Rejeté","☒","☐")&amp;"  Rejeté"</f>
        <v/>
      </c>
      <c r="J163" s="50" t="n"/>
    </row>
    <row r="164" ht="30" customHeight="1">
      <c r="A164" s="53" t="inlineStr">
        <is>
          <t>APPROBATION</t>
        </is>
      </c>
      <c r="B164" s="56" t="n"/>
      <c r="C164" s="59" t="inlineStr">
        <is>
          <t>C3</t>
        </is>
      </c>
      <c r="D164" s="52" t="n"/>
      <c r="E164" s="52" t="n"/>
      <c r="F164" s="50" t="n"/>
      <c r="G164" s="59" t="inlineStr">
        <is>
          <t>C1</t>
        </is>
      </c>
      <c r="H164" s="56" t="n"/>
      <c r="I164" s="59" t="inlineStr">
        <is>
          <t>CA</t>
        </is>
      </c>
      <c r="J164" s="56" t="n"/>
    </row>
    <row r="165" ht="30" customHeight="1">
      <c r="A165" s="57" t="n"/>
      <c r="B165" s="58" t="n"/>
      <c r="C165" s="59" t="inlineStr">
        <is>
          <t>CST</t>
        </is>
      </c>
      <c r="D165" s="50" t="n"/>
      <c r="E165" s="59" t="inlineStr">
        <is>
          <t>QCI</t>
        </is>
      </c>
      <c r="F165" s="50" t="n"/>
      <c r="G165" s="57" t="n"/>
      <c r="H165" s="58" t="n"/>
      <c r="I165" s="57" t="n"/>
      <c r="J165" s="58" t="n"/>
    </row>
    <row r="166" ht="30" customHeight="1">
      <c r="A166" s="55" t="inlineStr">
        <is>
          <t>Nom</t>
        </is>
      </c>
      <c r="B166" s="50" t="n"/>
      <c r="C166" s="49" t="n"/>
      <c r="D166" s="50" t="n"/>
      <c r="E166" s="49" t="n"/>
      <c r="F166" s="50" t="n"/>
      <c r="G166" s="49" t="n"/>
      <c r="H166" s="50" t="n"/>
      <c r="I166" s="49" t="n"/>
      <c r="J166" s="50" t="n"/>
    </row>
    <row r="167" ht="30" customHeight="1">
      <c r="A167" s="55" t="inlineStr">
        <is>
          <t>Signature</t>
        </is>
      </c>
      <c r="B167" s="50" t="n"/>
      <c r="C167" s="49" t="n"/>
      <c r="D167" s="50" t="n"/>
      <c r="E167" s="49" t="n"/>
      <c r="F167" s="50" t="n"/>
      <c r="G167" s="49" t="n"/>
      <c r="H167" s="50" t="n"/>
      <c r="I167" s="49" t="n"/>
      <c r="J167" s="50" t="n"/>
    </row>
    <row r="168" ht="30" customHeight="1">
      <c r="A168" s="55" t="inlineStr">
        <is>
          <t>Date</t>
        </is>
      </c>
      <c r="B168" s="50" t="n"/>
      <c r="C168" s="49" t="n"/>
      <c r="D168" s="50" t="n"/>
      <c r="E168" s="49" t="n"/>
      <c r="F168" s="50" t="n"/>
      <c r="G168" s="49" t="n"/>
      <c r="H168" s="50" t="n"/>
      <c r="I168" s="49" t="n"/>
      <c r="J168" s="50" t="n"/>
    </row>
    <row r="169" ht="21.75" customHeight="1">
      <c r="A169" s="49" t="n"/>
      <c r="B169" s="56" t="n"/>
      <c r="C169" s="67">
        <f>Paramètres!$C$6</f>
        <v/>
      </c>
      <c r="D169" s="101" t="n"/>
      <c r="E169" s="101" t="n"/>
      <c r="F169" s="101" t="n"/>
      <c r="G169" s="101" t="n"/>
      <c r="H169" s="56" t="n"/>
      <c r="I169" s="55">
        <f>Paramètres!$D$6</f>
        <v/>
      </c>
      <c r="J169" s="50" t="n"/>
      <c r="L169" s="29" t="inlineStr">
        <is>
          <t>Calcul (ne pas modifier) – ligne registre :</t>
        </is>
      </c>
    </row>
    <row r="170" ht="21.75" customHeight="1">
      <c r="A170" s="60" t="n"/>
      <c r="B170" s="61" t="n"/>
      <c r="C170" s="60" t="n"/>
      <c r="H170" s="61" t="n"/>
      <c r="I170" s="55">
        <f>"Date: "&amp;Paramètres!$E$6</f>
        <v/>
      </c>
      <c r="J170" s="50" t="n"/>
      <c r="L170" s="30">
        <f>IFERROR(MATCH($H$176,Registre!$B$2:$B$1999,0),0)</f>
        <v/>
      </c>
    </row>
    <row r="171" ht="21.75" customHeight="1">
      <c r="A171" s="57" t="n"/>
      <c r="B171" s="58" t="n"/>
      <c r="C171" s="57" t="n"/>
      <c r="D171" s="102" t="n"/>
      <c r="E171" s="102" t="n"/>
      <c r="F171" s="102" t="n"/>
      <c r="G171" s="102" t="n"/>
      <c r="H171" s="58" t="n"/>
      <c r="I171" s="55" t="inlineStr">
        <is>
          <t>Page 1/1</t>
        </is>
      </c>
      <c r="J171" s="50" t="n"/>
      <c r="L171" s="30">
        <f>IFERROR(MATCH($H$176,'Données Cintrage'!$A$2:$A$501,0),0)</f>
        <v/>
      </c>
    </row>
    <row r="172" ht="27.95" customHeight="1">
      <c r="A172" s="67" t="inlineStr">
        <is>
          <t>Procès-Verbal De Cintrage Pipe</t>
        </is>
      </c>
      <c r="B172" s="52" t="n"/>
      <c r="C172" s="52" t="n"/>
      <c r="D172" s="52" t="n"/>
      <c r="E172" s="52" t="n"/>
      <c r="F172" s="52" t="n"/>
      <c r="G172" s="52" t="n"/>
      <c r="H172" s="52" t="n"/>
      <c r="I172" s="52" t="n"/>
      <c r="J172" s="50" t="n"/>
      <c r="L172" s="32">
        <f>IF($H$176="","",IF($L$170=0,"⚠ RFI absent du Registre",IF(INDEX(Registre!$A$2:$A$1999,IF($L$170=0,-1,$L$170))&lt;&gt;"Cintrage","⚠ Ce RFI est de type : "&amp;INDEX(Registre!$A$2:$A$1999,IF($L$170=0,-1,$L$170)),"")))</f>
        <v/>
      </c>
    </row>
    <row r="173" ht="27" customHeight="1">
      <c r="A173" s="90" t="inlineStr">
        <is>
          <t>Ouvrages</t>
        </is>
      </c>
      <c r="B173" s="50" t="n"/>
      <c r="C173" s="80">
        <f>IFERROR(INDEX(Registre!$E$2:$E$1999,IF($L$170=0,-1,$L$170))&amp;"","")</f>
        <v/>
      </c>
      <c r="D173" s="52" t="n"/>
      <c r="E173" s="52" t="n"/>
      <c r="F173" s="52" t="n"/>
      <c r="G173" s="52" t="n"/>
      <c r="H173" s="52" t="n"/>
      <c r="I173" s="52" t="n"/>
      <c r="J173" s="50" t="n"/>
    </row>
    <row r="174" ht="27" customHeight="1">
      <c r="A174" s="90" t="inlineStr">
        <is>
          <t>Plan nº</t>
        </is>
      </c>
      <c r="B174" s="50" t="n"/>
      <c r="C174" s="90">
        <f>IFERROR(INDEX(Registre!$F$2:$F$1999,IF($L$170=0,-1,$L$170))&amp;"","")</f>
        <v/>
      </c>
      <c r="D174" s="52" t="n"/>
      <c r="E174" s="52" t="n"/>
      <c r="F174" s="52" t="n"/>
      <c r="G174" s="52" t="n"/>
      <c r="H174" s="52" t="n"/>
      <c r="I174" s="52" t="n"/>
      <c r="J174" s="50" t="n"/>
      <c r="L174" s="31" t="inlineStr">
        <is>
          <t>◀ Choisissez le RFI dans la case « RFI nº » (liste déroulante)</t>
        </is>
      </c>
    </row>
    <row r="175" ht="27" customHeight="1">
      <c r="A175" s="90" t="inlineStr">
        <is>
          <t>Désignation</t>
        </is>
      </c>
      <c r="B175" s="50" t="n"/>
      <c r="C175" s="90">
        <f>IFERROR(INDEX(Registre!$G$2:$G$1999,IF($L$170=0,-1,$L$170))&amp;"","")</f>
        <v/>
      </c>
      <c r="D175" s="52" t="n"/>
      <c r="E175" s="52" t="n"/>
      <c r="F175" s="52" t="n"/>
      <c r="G175" s="52" t="n"/>
      <c r="H175" s="52" t="n"/>
      <c r="I175" s="52" t="n"/>
      <c r="J175" s="50" t="n"/>
    </row>
    <row r="176" ht="27" customHeight="1">
      <c r="A176" s="90" t="inlineStr">
        <is>
          <t>Rapport nº</t>
        </is>
      </c>
      <c r="B176" s="50" t="n"/>
      <c r="C176" s="90">
        <f>IFERROR(IF(INDEX(Registre!$C$2:$C$1999,IF($L$170=0,-1,$L$170))&amp;""&lt;&gt;"",INDEX(Registre!$C$2:$C$1999,IF($L$170=0,-1,$L$170))&amp;"",TEXT(COUNTIF(Registre!$A$2:INDEX(Registre!$A$2:$A$1999,IF($L$170=0,-1,$L$170)),INDEX(Registre!$A$2:$A$1999,IF($L$170=0,-1,$L$170))),"000")),"")</f>
        <v/>
      </c>
      <c r="D176" s="50" t="n"/>
      <c r="E176" s="91" t="inlineStr">
        <is>
          <t>DI/ (RFI) nº</t>
        </is>
      </c>
      <c r="F176" s="52" t="n"/>
      <c r="G176" s="50" t="n"/>
      <c r="H176" s="82">
        <f>IFERROR(INDEX('Impression groupée'!$B$4:$B$103,MATCH("Cintrage|7",'Impression groupée'!$E$4:$E$103,0)),"")</f>
        <v/>
      </c>
      <c r="I176" s="52" t="n"/>
      <c r="J176" s="50" t="n"/>
    </row>
    <row r="177" ht="30" customHeight="1">
      <c r="A177" s="67" t="inlineStr">
        <is>
          <t>Caractéristique De La Section</t>
        </is>
      </c>
      <c r="B177" s="52" t="n"/>
      <c r="C177" s="52" t="n"/>
      <c r="D177" s="52" t="n"/>
      <c r="E177" s="52" t="n"/>
      <c r="F177" s="52" t="n"/>
      <c r="G177" s="52" t="n"/>
      <c r="H177" s="52" t="n"/>
      <c r="I177" s="52" t="n"/>
      <c r="J177" s="50" t="n"/>
    </row>
    <row r="178" ht="30" customHeight="1">
      <c r="A178" s="67" t="inlineStr">
        <is>
          <t>N° pipe</t>
        </is>
      </c>
      <c r="B178" s="50" t="n"/>
      <c r="C178" s="67" t="inlineStr">
        <is>
          <t>N° de coulée</t>
        </is>
      </c>
      <c r="D178" s="50" t="n"/>
      <c r="E178" s="67" t="inlineStr">
        <is>
          <t>Diamètre</t>
        </is>
      </c>
      <c r="F178" s="67" t="inlineStr">
        <is>
          <t>Matériel</t>
        </is>
      </c>
      <c r="G178" s="67" t="inlineStr">
        <is>
          <t>Epaisseur Nominale (mm)</t>
        </is>
      </c>
      <c r="H178" s="50" t="n"/>
      <c r="I178" s="67" t="inlineStr">
        <is>
          <t>Epaisseur Mesurée (mm)</t>
        </is>
      </c>
      <c r="J178" s="50" t="n"/>
    </row>
    <row r="179" ht="19.5" customHeight="1">
      <c r="A179" s="93">
        <f>IFERROR(INDEX('Données Cintrage'!$B$2:$B$501,IF($L$171=0,-1,$L$171))&amp;"","")</f>
        <v/>
      </c>
      <c r="B179" s="50" t="n"/>
      <c r="C179" s="93">
        <f>IFERROR(INDEX('Données Cintrage'!$C$2:$C$501,IF($L$171=0,-1,$L$171))&amp;"","")</f>
        <v/>
      </c>
      <c r="D179" s="50" t="n"/>
      <c r="E179" s="93">
        <f>IFERROR(INDEX('Données Cintrage'!$D$2:$D$501,IF($L$171=0,-1,$L$171))&amp;"","")</f>
        <v/>
      </c>
      <c r="F179" s="93">
        <f>IFERROR(INDEX('Données Cintrage'!$E$2:$E$501,IF($L$171=0,-1,$L$171))&amp;"","")</f>
        <v/>
      </c>
      <c r="G179" s="93">
        <f>IFERROR(INDEX('Données Cintrage'!$F$2:$F$501,IF($L$171=0,-1,$L$171))&amp;"","")</f>
        <v/>
      </c>
      <c r="H179" s="50" t="n"/>
      <c r="I179" s="93">
        <f>IFERROR(INDEX('Données Cintrage'!$G$2:$G$501,IF($L$171=0,-1,$L$171))&amp;"","")</f>
        <v/>
      </c>
      <c r="J179" s="50" t="n"/>
    </row>
    <row r="180" ht="19.5" customHeight="1">
      <c r="A180" s="90">
        <f>"Rayon de courbure : "&amp;IFERROR(INDEX('Données Cintrage'!$H$2:$H$501,IF($L$171=0,-1,$L$171))&amp;"","")</f>
        <v/>
      </c>
      <c r="B180" s="52" t="n"/>
      <c r="C180" s="52" t="n"/>
      <c r="D180" s="52" t="n"/>
      <c r="E180" s="50" t="n"/>
      <c r="F180" s="90">
        <f>"Angle : "&amp;IFERROR(INDEX('Données Cintrage'!$I$2:$I$501,IF($L$171=0,-1,$L$171))&amp;"","")</f>
        <v/>
      </c>
      <c r="G180" s="52" t="n"/>
      <c r="H180" s="52" t="n"/>
      <c r="I180" s="52" t="n"/>
      <c r="J180" s="50" t="n"/>
    </row>
    <row r="181" ht="19.5" customHeight="1">
      <c r="A181" s="90" t="inlineStr">
        <is>
          <t>Jauge 97 % ND interne appliqué</t>
        </is>
      </c>
      <c r="B181" s="52" t="n"/>
      <c r="C181" s="52" t="n"/>
      <c r="D181" s="52" t="n"/>
      <c r="E181" s="50" t="n"/>
      <c r="F181" s="93">
        <f>IF(IFERROR(INDEX('Données Cintrage'!$J$2:$J$501,IF($L$171=0,-1,$L$171))&amp;"","")="Oui","☒","☐")&amp;" Oui"&amp;"          "&amp;IF(IFERROR(INDEX('Données Cintrage'!$J$2:$J$501,IF($L$171=0,-1,$L$171))&amp;"","")="Non","☒","☐")&amp;" Non"</f>
        <v/>
      </c>
      <c r="G181" s="52" t="n"/>
      <c r="H181" s="52" t="n"/>
      <c r="I181" s="52" t="n"/>
      <c r="J181" s="50" t="n"/>
    </row>
    <row r="182" ht="30" customHeight="1">
      <c r="A182" s="67" t="inlineStr">
        <is>
          <t>Vérification de la section cintrée</t>
        </is>
      </c>
      <c r="B182" s="52" t="n"/>
      <c r="C182" s="52" t="n"/>
      <c r="D182" s="52" t="n"/>
      <c r="E182" s="52" t="n"/>
      <c r="F182" s="52" t="n"/>
      <c r="G182" s="52" t="n"/>
      <c r="H182" s="52" t="n"/>
      <c r="I182" s="52" t="n"/>
      <c r="J182" s="50" t="n"/>
    </row>
    <row r="183" ht="18" customHeight="1">
      <c r="A183" s="96" t="inlineStr">
        <is>
          <t>Position longitudinale de la soudure</t>
        </is>
      </c>
      <c r="B183" s="101" t="n"/>
      <c r="C183" s="101" t="n"/>
      <c r="D183" s="56" t="n"/>
      <c r="E183" s="97">
        <f>"Extrémités rectilignes"&amp;CHAR(10)&amp;"&gt;= 1.5 m"&amp;CHAR(10)&amp;CHAR(10)&amp;CHAR(10)&amp;IF(IFERROR(INDEX('Données Cintrage'!$K$2:$K$501,IF($L$171=0,-1,$L$171))&amp;"","")="Oui","☒","☐")&amp;" Oui"&amp;"       "&amp;IF(IFERROR(INDEX('Données Cintrage'!$K$2:$K$501,IF($L$171=0,-1,$L$171))&amp;"","")="Non","☒","☐")&amp;" Non"</f>
        <v/>
      </c>
      <c r="F183" s="101" t="n"/>
      <c r="G183" s="56" t="n"/>
      <c r="H183" s="96">
        <f>"Traçabilité du pipe cintrée"&amp;CHAR(10)&amp;"Ligne, diamètre, angle"&amp;CHAR(10)&amp;"N du PK d’installation"&amp;CHAR(10)&amp;CHAR(10)&amp;IF(IFERROR(INDEX('Données Cintrage'!$L$2:$L$501,IF($L$171=0,-1,$L$171))&amp;"","")="C","☒","☐")&amp;" C"&amp;"       "&amp;IF(IFERROR(INDEX('Données Cintrage'!$L$2:$L$501,IF($L$171=0,-1,$L$171))&amp;"","")="NC","☒","☐")&amp;" NC"</f>
        <v/>
      </c>
      <c r="I183" s="101" t="n"/>
      <c r="J183" s="56" t="n"/>
    </row>
    <row r="184" ht="18" customHeight="1">
      <c r="A184" s="60" t="n"/>
      <c r="D184" s="61" t="n"/>
      <c r="E184" s="60" t="n"/>
      <c r="G184" s="61" t="n"/>
      <c r="H184" s="60" t="n"/>
      <c r="J184" s="61" t="n"/>
    </row>
    <row r="185" ht="18" customHeight="1">
      <c r="A185" s="60" t="n"/>
      <c r="D185" s="61" t="n"/>
      <c r="E185" s="60" t="n"/>
      <c r="G185" s="61" t="n"/>
      <c r="H185" s="60" t="n"/>
      <c r="J185" s="61" t="n"/>
    </row>
    <row r="186" ht="18" customHeight="1">
      <c r="A186" s="60" t="n"/>
      <c r="D186" s="61" t="n"/>
      <c r="E186" s="60" t="n"/>
      <c r="G186" s="61" t="n"/>
      <c r="H186" s="60" t="n"/>
      <c r="J186" s="61" t="n"/>
    </row>
    <row r="187" ht="18" customHeight="1">
      <c r="A187" s="60" t="n"/>
      <c r="D187" s="61" t="n"/>
      <c r="E187" s="60" t="n"/>
      <c r="G187" s="61" t="n"/>
      <c r="H187" s="60" t="n"/>
      <c r="J187" s="61" t="n"/>
    </row>
    <row r="188" ht="18" customHeight="1">
      <c r="A188" s="57" t="n"/>
      <c r="B188" s="102" t="n"/>
      <c r="C188" s="102" t="n"/>
      <c r="D188" s="58" t="n"/>
      <c r="E188" s="57" t="n"/>
      <c r="F188" s="102" t="n"/>
      <c r="G188" s="58" t="n"/>
      <c r="H188" s="57" t="n"/>
      <c r="I188" s="102" t="n"/>
      <c r="J188" s="58" t="n"/>
    </row>
    <row r="189" ht="30" customHeight="1">
      <c r="A189" s="90" t="inlineStr">
        <is>
          <t>Évaluation générale</t>
        </is>
      </c>
      <c r="B189" s="52" t="n"/>
      <c r="C189" s="52" t="n"/>
      <c r="D189" s="50" t="n"/>
      <c r="E189" s="93">
        <f>IF(IFERROR(INDEX('Données Cintrage'!$M$2:$M$501,IF($L$171=0,-1,$L$171))&amp;"","")="Acc","☒","☐")&amp;" Acc"</f>
        <v/>
      </c>
      <c r="F189" s="52" t="n"/>
      <c r="G189" s="50" t="n"/>
      <c r="H189" s="93">
        <f>IF(IFERROR(INDEX('Données Cintrage'!$M$2:$M$501,IF($L$171=0,-1,$L$171))&amp;"","")="Rej","☒","☐")&amp;" Rej"</f>
        <v/>
      </c>
      <c r="I189" s="52" t="n"/>
      <c r="J189" s="50" t="n"/>
    </row>
    <row r="190" ht="336.4" customHeight="1">
      <c r="A190" s="94">
        <f>"Remarques : "&amp;IFERROR(INDEX(Registre!$O$2:$O$1999,IF($L$170=0,-1,$L$170))&amp;"","")</f>
        <v/>
      </c>
      <c r="B190" s="52" t="n"/>
      <c r="C190" s="52" t="n"/>
      <c r="D190" s="52" t="n"/>
      <c r="E190" s="52" t="n"/>
      <c r="F190" s="52" t="n"/>
      <c r="G190" s="52" t="n"/>
      <c r="H190" s="52" t="n"/>
      <c r="I190" s="52" t="n"/>
      <c r="J190" s="50" t="n"/>
    </row>
    <row r="191" ht="30" customHeight="1">
      <c r="A191" s="53" t="inlineStr">
        <is>
          <t>Conclusion de l’inspection</t>
        </is>
      </c>
      <c r="B191" s="50" t="n"/>
      <c r="C191" s="51">
        <f>IF(IFERROR(INDEX(Registre!$N$2:$N$1999,IF($L$170=0,-1,$L$170))&amp;"","")="Non applicable","☒","☐")&amp;"  Non applicable"</f>
        <v/>
      </c>
      <c r="D191" s="52" t="n"/>
      <c r="E191" s="52" t="n"/>
      <c r="F191" s="50" t="n"/>
      <c r="G191" s="51">
        <f>IF(IFERROR(INDEX(Registre!$N$2:$N$1999,IF($L$170=0,-1,$L$170))&amp;"","")="Accepté","☒","☐")&amp;"  Accepté"</f>
        <v/>
      </c>
      <c r="H191" s="50" t="n"/>
      <c r="I191" s="51">
        <f>IF(IFERROR(INDEX(Registre!$N$2:$N$1999,IF($L$170=0,-1,$L$170))&amp;"","")="Rejeté","☒","☐")&amp;"  Rejeté"</f>
        <v/>
      </c>
      <c r="J191" s="50" t="n"/>
    </row>
    <row r="192" ht="30" customHeight="1">
      <c r="A192" s="53" t="inlineStr">
        <is>
          <t>APPROBATION</t>
        </is>
      </c>
      <c r="B192" s="56" t="n"/>
      <c r="C192" s="59" t="inlineStr">
        <is>
          <t>C3</t>
        </is>
      </c>
      <c r="D192" s="52" t="n"/>
      <c r="E192" s="52" t="n"/>
      <c r="F192" s="50" t="n"/>
      <c r="G192" s="59" t="inlineStr">
        <is>
          <t>C1</t>
        </is>
      </c>
      <c r="H192" s="56" t="n"/>
      <c r="I192" s="59" t="inlineStr">
        <is>
          <t>CA</t>
        </is>
      </c>
      <c r="J192" s="56" t="n"/>
    </row>
    <row r="193" ht="30" customHeight="1">
      <c r="A193" s="57" t="n"/>
      <c r="B193" s="58" t="n"/>
      <c r="C193" s="59" t="inlineStr">
        <is>
          <t>CST</t>
        </is>
      </c>
      <c r="D193" s="50" t="n"/>
      <c r="E193" s="59" t="inlineStr">
        <is>
          <t>QCI</t>
        </is>
      </c>
      <c r="F193" s="50" t="n"/>
      <c r="G193" s="57" t="n"/>
      <c r="H193" s="58" t="n"/>
      <c r="I193" s="57" t="n"/>
      <c r="J193" s="58" t="n"/>
    </row>
    <row r="194" ht="30" customHeight="1">
      <c r="A194" s="55" t="inlineStr">
        <is>
          <t>Nom</t>
        </is>
      </c>
      <c r="B194" s="50" t="n"/>
      <c r="C194" s="49" t="n"/>
      <c r="D194" s="50" t="n"/>
      <c r="E194" s="49" t="n"/>
      <c r="F194" s="50" t="n"/>
      <c r="G194" s="49" t="n"/>
      <c r="H194" s="50" t="n"/>
      <c r="I194" s="49" t="n"/>
      <c r="J194" s="50" t="n"/>
    </row>
    <row r="195" ht="30" customHeight="1">
      <c r="A195" s="55" t="inlineStr">
        <is>
          <t>Signature</t>
        </is>
      </c>
      <c r="B195" s="50" t="n"/>
      <c r="C195" s="49" t="n"/>
      <c r="D195" s="50" t="n"/>
      <c r="E195" s="49" t="n"/>
      <c r="F195" s="50" t="n"/>
      <c r="G195" s="49" t="n"/>
      <c r="H195" s="50" t="n"/>
      <c r="I195" s="49" t="n"/>
      <c r="J195" s="50" t="n"/>
    </row>
    <row r="196" ht="30" customHeight="1">
      <c r="A196" s="55" t="inlineStr">
        <is>
          <t>Date</t>
        </is>
      </c>
      <c r="B196" s="50" t="n"/>
      <c r="C196" s="49" t="n"/>
      <c r="D196" s="50" t="n"/>
      <c r="E196" s="49" t="n"/>
      <c r="F196" s="50" t="n"/>
      <c r="G196" s="49" t="n"/>
      <c r="H196" s="50" t="n"/>
      <c r="I196" s="49" t="n"/>
      <c r="J196" s="50" t="n"/>
    </row>
    <row r="197" ht="21.75" customHeight="1">
      <c r="A197" s="49" t="n"/>
      <c r="B197" s="56" t="n"/>
      <c r="C197" s="67">
        <f>Paramètres!$C$6</f>
        <v/>
      </c>
      <c r="D197" s="101" t="n"/>
      <c r="E197" s="101" t="n"/>
      <c r="F197" s="101" t="n"/>
      <c r="G197" s="101" t="n"/>
      <c r="H197" s="56" t="n"/>
      <c r="I197" s="55">
        <f>Paramètres!$D$6</f>
        <v/>
      </c>
      <c r="J197" s="50" t="n"/>
      <c r="L197" s="29" t="inlineStr">
        <is>
          <t>Calcul (ne pas modifier) – ligne registre :</t>
        </is>
      </c>
    </row>
    <row r="198" ht="21.75" customHeight="1">
      <c r="A198" s="60" t="n"/>
      <c r="B198" s="61" t="n"/>
      <c r="C198" s="60" t="n"/>
      <c r="H198" s="61" t="n"/>
      <c r="I198" s="55">
        <f>"Date: "&amp;Paramètres!$E$6</f>
        <v/>
      </c>
      <c r="J198" s="50" t="n"/>
      <c r="L198" s="30">
        <f>IFERROR(MATCH($H$204,Registre!$B$2:$B$1999,0),0)</f>
        <v/>
      </c>
    </row>
    <row r="199" ht="21.75" customHeight="1">
      <c r="A199" s="57" t="n"/>
      <c r="B199" s="58" t="n"/>
      <c r="C199" s="57" t="n"/>
      <c r="D199" s="102" t="n"/>
      <c r="E199" s="102" t="n"/>
      <c r="F199" s="102" t="n"/>
      <c r="G199" s="102" t="n"/>
      <c r="H199" s="58" t="n"/>
      <c r="I199" s="55" t="inlineStr">
        <is>
          <t>Page 1/1</t>
        </is>
      </c>
      <c r="J199" s="50" t="n"/>
      <c r="L199" s="30">
        <f>IFERROR(MATCH($H$204,'Données Cintrage'!$A$2:$A$501,0),0)</f>
        <v/>
      </c>
    </row>
    <row r="200" ht="27.95" customHeight="1">
      <c r="A200" s="67" t="inlineStr">
        <is>
          <t>Procès-Verbal De Cintrage Pipe</t>
        </is>
      </c>
      <c r="B200" s="52" t="n"/>
      <c r="C200" s="52" t="n"/>
      <c r="D200" s="52" t="n"/>
      <c r="E200" s="52" t="n"/>
      <c r="F200" s="52" t="n"/>
      <c r="G200" s="52" t="n"/>
      <c r="H200" s="52" t="n"/>
      <c r="I200" s="52" t="n"/>
      <c r="J200" s="50" t="n"/>
      <c r="L200" s="32">
        <f>IF($H$204="","",IF($L$198=0,"⚠ RFI absent du Registre",IF(INDEX(Registre!$A$2:$A$1999,IF($L$198=0,-1,$L$198))&lt;&gt;"Cintrage","⚠ Ce RFI est de type : "&amp;INDEX(Registre!$A$2:$A$1999,IF($L$198=0,-1,$L$198)),"")))</f>
        <v/>
      </c>
    </row>
    <row r="201" ht="27" customHeight="1">
      <c r="A201" s="90" t="inlineStr">
        <is>
          <t>Ouvrages</t>
        </is>
      </c>
      <c r="B201" s="50" t="n"/>
      <c r="C201" s="80">
        <f>IFERROR(INDEX(Registre!$E$2:$E$1999,IF($L$198=0,-1,$L$198))&amp;"","")</f>
        <v/>
      </c>
      <c r="D201" s="52" t="n"/>
      <c r="E201" s="52" t="n"/>
      <c r="F201" s="52" t="n"/>
      <c r="G201" s="52" t="n"/>
      <c r="H201" s="52" t="n"/>
      <c r="I201" s="52" t="n"/>
      <c r="J201" s="50" t="n"/>
    </row>
    <row r="202" ht="27" customHeight="1">
      <c r="A202" s="90" t="inlineStr">
        <is>
          <t>Plan nº</t>
        </is>
      </c>
      <c r="B202" s="50" t="n"/>
      <c r="C202" s="90">
        <f>IFERROR(INDEX(Registre!$F$2:$F$1999,IF($L$198=0,-1,$L$198))&amp;"","")</f>
        <v/>
      </c>
      <c r="D202" s="52" t="n"/>
      <c r="E202" s="52" t="n"/>
      <c r="F202" s="52" t="n"/>
      <c r="G202" s="52" t="n"/>
      <c r="H202" s="52" t="n"/>
      <c r="I202" s="52" t="n"/>
      <c r="J202" s="50" t="n"/>
      <c r="L202" s="31" t="inlineStr">
        <is>
          <t>◀ Choisissez le RFI dans la case « RFI nº » (liste déroulante)</t>
        </is>
      </c>
    </row>
    <row r="203" ht="27" customHeight="1">
      <c r="A203" s="90" t="inlineStr">
        <is>
          <t>Désignation</t>
        </is>
      </c>
      <c r="B203" s="50" t="n"/>
      <c r="C203" s="90">
        <f>IFERROR(INDEX(Registre!$G$2:$G$1999,IF($L$198=0,-1,$L$198))&amp;"","")</f>
        <v/>
      </c>
      <c r="D203" s="52" t="n"/>
      <c r="E203" s="52" t="n"/>
      <c r="F203" s="52" t="n"/>
      <c r="G203" s="52" t="n"/>
      <c r="H203" s="52" t="n"/>
      <c r="I203" s="52" t="n"/>
      <c r="J203" s="50" t="n"/>
    </row>
    <row r="204" ht="27" customHeight="1">
      <c r="A204" s="90" t="inlineStr">
        <is>
          <t>Rapport nº</t>
        </is>
      </c>
      <c r="B204" s="50" t="n"/>
      <c r="C204" s="90">
        <f>IFERROR(IF(INDEX(Registre!$C$2:$C$1999,IF($L$198=0,-1,$L$198))&amp;""&lt;&gt;"",INDEX(Registre!$C$2:$C$1999,IF($L$198=0,-1,$L$198))&amp;"",TEXT(COUNTIF(Registre!$A$2:INDEX(Registre!$A$2:$A$1999,IF($L$198=0,-1,$L$198)),INDEX(Registre!$A$2:$A$1999,IF($L$198=0,-1,$L$198))),"000")),"")</f>
        <v/>
      </c>
      <c r="D204" s="50" t="n"/>
      <c r="E204" s="91" t="inlineStr">
        <is>
          <t>DI/ (RFI) nº</t>
        </is>
      </c>
      <c r="F204" s="52" t="n"/>
      <c r="G204" s="50" t="n"/>
      <c r="H204" s="82">
        <f>IFERROR(INDEX('Impression groupée'!$B$4:$B$103,MATCH("Cintrage|8",'Impression groupée'!$E$4:$E$103,0)),"")</f>
        <v/>
      </c>
      <c r="I204" s="52" t="n"/>
      <c r="J204" s="50" t="n"/>
    </row>
    <row r="205" ht="30" customHeight="1">
      <c r="A205" s="67" t="inlineStr">
        <is>
          <t>Caractéristique De La Section</t>
        </is>
      </c>
      <c r="B205" s="52" t="n"/>
      <c r="C205" s="52" t="n"/>
      <c r="D205" s="52" t="n"/>
      <c r="E205" s="52" t="n"/>
      <c r="F205" s="52" t="n"/>
      <c r="G205" s="52" t="n"/>
      <c r="H205" s="52" t="n"/>
      <c r="I205" s="52" t="n"/>
      <c r="J205" s="50" t="n"/>
    </row>
    <row r="206" ht="30" customHeight="1">
      <c r="A206" s="67" t="inlineStr">
        <is>
          <t>N° pipe</t>
        </is>
      </c>
      <c r="B206" s="50" t="n"/>
      <c r="C206" s="67" t="inlineStr">
        <is>
          <t>N° de coulée</t>
        </is>
      </c>
      <c r="D206" s="50" t="n"/>
      <c r="E206" s="67" t="inlineStr">
        <is>
          <t>Diamètre</t>
        </is>
      </c>
      <c r="F206" s="67" t="inlineStr">
        <is>
          <t>Matériel</t>
        </is>
      </c>
      <c r="G206" s="67" t="inlineStr">
        <is>
          <t>Epaisseur Nominale (mm)</t>
        </is>
      </c>
      <c r="H206" s="50" t="n"/>
      <c r="I206" s="67" t="inlineStr">
        <is>
          <t>Epaisseur Mesurée (mm)</t>
        </is>
      </c>
      <c r="J206" s="50" t="n"/>
    </row>
    <row r="207" ht="19.5" customHeight="1">
      <c r="A207" s="93">
        <f>IFERROR(INDEX('Données Cintrage'!$B$2:$B$501,IF($L$199=0,-1,$L$199))&amp;"","")</f>
        <v/>
      </c>
      <c r="B207" s="50" t="n"/>
      <c r="C207" s="93">
        <f>IFERROR(INDEX('Données Cintrage'!$C$2:$C$501,IF($L$199=0,-1,$L$199))&amp;"","")</f>
        <v/>
      </c>
      <c r="D207" s="50" t="n"/>
      <c r="E207" s="93">
        <f>IFERROR(INDEX('Données Cintrage'!$D$2:$D$501,IF($L$199=0,-1,$L$199))&amp;"","")</f>
        <v/>
      </c>
      <c r="F207" s="93">
        <f>IFERROR(INDEX('Données Cintrage'!$E$2:$E$501,IF($L$199=0,-1,$L$199))&amp;"","")</f>
        <v/>
      </c>
      <c r="G207" s="93">
        <f>IFERROR(INDEX('Données Cintrage'!$F$2:$F$501,IF($L$199=0,-1,$L$199))&amp;"","")</f>
        <v/>
      </c>
      <c r="H207" s="50" t="n"/>
      <c r="I207" s="93">
        <f>IFERROR(INDEX('Données Cintrage'!$G$2:$G$501,IF($L$199=0,-1,$L$199))&amp;"","")</f>
        <v/>
      </c>
      <c r="J207" s="50" t="n"/>
    </row>
    <row r="208" ht="19.5" customHeight="1">
      <c r="A208" s="90">
        <f>"Rayon de courbure : "&amp;IFERROR(INDEX('Données Cintrage'!$H$2:$H$501,IF($L$199=0,-1,$L$199))&amp;"","")</f>
        <v/>
      </c>
      <c r="B208" s="52" t="n"/>
      <c r="C208" s="52" t="n"/>
      <c r="D208" s="52" t="n"/>
      <c r="E208" s="50" t="n"/>
      <c r="F208" s="90">
        <f>"Angle : "&amp;IFERROR(INDEX('Données Cintrage'!$I$2:$I$501,IF($L$199=0,-1,$L$199))&amp;"","")</f>
        <v/>
      </c>
      <c r="G208" s="52" t="n"/>
      <c r="H208" s="52" t="n"/>
      <c r="I208" s="52" t="n"/>
      <c r="J208" s="50" t="n"/>
    </row>
    <row r="209" ht="19.5" customHeight="1">
      <c r="A209" s="90" t="inlineStr">
        <is>
          <t>Jauge 97 % ND interne appliqué</t>
        </is>
      </c>
      <c r="B209" s="52" t="n"/>
      <c r="C209" s="52" t="n"/>
      <c r="D209" s="52" t="n"/>
      <c r="E209" s="50" t="n"/>
      <c r="F209" s="93">
        <f>IF(IFERROR(INDEX('Données Cintrage'!$J$2:$J$501,IF($L$199=0,-1,$L$199))&amp;"","")="Oui","☒","☐")&amp;" Oui"&amp;"          "&amp;IF(IFERROR(INDEX('Données Cintrage'!$J$2:$J$501,IF($L$199=0,-1,$L$199))&amp;"","")="Non","☒","☐")&amp;" Non"</f>
        <v/>
      </c>
      <c r="G209" s="52" t="n"/>
      <c r="H209" s="52" t="n"/>
      <c r="I209" s="52" t="n"/>
      <c r="J209" s="50" t="n"/>
    </row>
    <row r="210" ht="30" customHeight="1">
      <c r="A210" s="67" t="inlineStr">
        <is>
          <t>Vérification de la section cintrée</t>
        </is>
      </c>
      <c r="B210" s="52" t="n"/>
      <c r="C210" s="52" t="n"/>
      <c r="D210" s="52" t="n"/>
      <c r="E210" s="52" t="n"/>
      <c r="F210" s="52" t="n"/>
      <c r="G210" s="52" t="n"/>
      <c r="H210" s="52" t="n"/>
      <c r="I210" s="52" t="n"/>
      <c r="J210" s="50" t="n"/>
    </row>
    <row r="211" ht="18" customHeight="1">
      <c r="A211" s="96" t="inlineStr">
        <is>
          <t>Position longitudinale de la soudure</t>
        </is>
      </c>
      <c r="B211" s="101" t="n"/>
      <c r="C211" s="101" t="n"/>
      <c r="D211" s="56" t="n"/>
      <c r="E211" s="97">
        <f>"Extrémités rectilignes"&amp;CHAR(10)&amp;"&gt;= 1.5 m"&amp;CHAR(10)&amp;CHAR(10)&amp;CHAR(10)&amp;IF(IFERROR(INDEX('Données Cintrage'!$K$2:$K$501,IF($L$199=0,-1,$L$199))&amp;"","")="Oui","☒","☐")&amp;" Oui"&amp;"       "&amp;IF(IFERROR(INDEX('Données Cintrage'!$K$2:$K$501,IF($L$199=0,-1,$L$199))&amp;"","")="Non","☒","☐")&amp;" Non"</f>
        <v/>
      </c>
      <c r="F211" s="101" t="n"/>
      <c r="G211" s="56" t="n"/>
      <c r="H211" s="96">
        <f>"Traçabilité du pipe cintrée"&amp;CHAR(10)&amp;"Ligne, diamètre, angle"&amp;CHAR(10)&amp;"N du PK d’installation"&amp;CHAR(10)&amp;CHAR(10)&amp;IF(IFERROR(INDEX('Données Cintrage'!$L$2:$L$501,IF($L$199=0,-1,$L$199))&amp;"","")="C","☒","☐")&amp;" C"&amp;"       "&amp;IF(IFERROR(INDEX('Données Cintrage'!$L$2:$L$501,IF($L$199=0,-1,$L$199))&amp;"","")="NC","☒","☐")&amp;" NC"</f>
        <v/>
      </c>
      <c r="I211" s="101" t="n"/>
      <c r="J211" s="56" t="n"/>
    </row>
    <row r="212" ht="18" customHeight="1">
      <c r="A212" s="60" t="n"/>
      <c r="D212" s="61" t="n"/>
      <c r="E212" s="60" t="n"/>
      <c r="G212" s="61" t="n"/>
      <c r="H212" s="60" t="n"/>
      <c r="J212" s="61" t="n"/>
    </row>
    <row r="213" ht="18" customHeight="1">
      <c r="A213" s="60" t="n"/>
      <c r="D213" s="61" t="n"/>
      <c r="E213" s="60" t="n"/>
      <c r="G213" s="61" t="n"/>
      <c r="H213" s="60" t="n"/>
      <c r="J213" s="61" t="n"/>
    </row>
    <row r="214" ht="18" customHeight="1">
      <c r="A214" s="60" t="n"/>
      <c r="D214" s="61" t="n"/>
      <c r="E214" s="60" t="n"/>
      <c r="G214" s="61" t="n"/>
      <c r="H214" s="60" t="n"/>
      <c r="J214" s="61" t="n"/>
    </row>
    <row r="215" ht="18" customHeight="1">
      <c r="A215" s="60" t="n"/>
      <c r="D215" s="61" t="n"/>
      <c r="E215" s="60" t="n"/>
      <c r="G215" s="61" t="n"/>
      <c r="H215" s="60" t="n"/>
      <c r="J215" s="61" t="n"/>
    </row>
    <row r="216" ht="18" customHeight="1">
      <c r="A216" s="57" t="n"/>
      <c r="B216" s="102" t="n"/>
      <c r="C216" s="102" t="n"/>
      <c r="D216" s="58" t="n"/>
      <c r="E216" s="57" t="n"/>
      <c r="F216" s="102" t="n"/>
      <c r="G216" s="58" t="n"/>
      <c r="H216" s="57" t="n"/>
      <c r="I216" s="102" t="n"/>
      <c r="J216" s="58" t="n"/>
    </row>
    <row r="217" ht="30" customHeight="1">
      <c r="A217" s="90" t="inlineStr">
        <is>
          <t>Évaluation générale</t>
        </is>
      </c>
      <c r="B217" s="52" t="n"/>
      <c r="C217" s="52" t="n"/>
      <c r="D217" s="50" t="n"/>
      <c r="E217" s="93">
        <f>IF(IFERROR(INDEX('Données Cintrage'!$M$2:$M$501,IF($L$199=0,-1,$L$199))&amp;"","")="Acc","☒","☐")&amp;" Acc"</f>
        <v/>
      </c>
      <c r="F217" s="52" t="n"/>
      <c r="G217" s="50" t="n"/>
      <c r="H217" s="93">
        <f>IF(IFERROR(INDEX('Données Cintrage'!$M$2:$M$501,IF($L$199=0,-1,$L$199))&amp;"","")="Rej","☒","☐")&amp;" Rej"</f>
        <v/>
      </c>
      <c r="I217" s="52" t="n"/>
      <c r="J217" s="50" t="n"/>
    </row>
    <row r="218" ht="336.4" customHeight="1">
      <c r="A218" s="94">
        <f>"Remarques : "&amp;IFERROR(INDEX(Registre!$O$2:$O$1999,IF($L$198=0,-1,$L$198))&amp;"","")</f>
        <v/>
      </c>
      <c r="B218" s="52" t="n"/>
      <c r="C218" s="52" t="n"/>
      <c r="D218" s="52" t="n"/>
      <c r="E218" s="52" t="n"/>
      <c r="F218" s="52" t="n"/>
      <c r="G218" s="52" t="n"/>
      <c r="H218" s="52" t="n"/>
      <c r="I218" s="52" t="n"/>
      <c r="J218" s="50" t="n"/>
    </row>
    <row r="219" ht="30" customHeight="1">
      <c r="A219" s="53" t="inlineStr">
        <is>
          <t>Conclusion de l’inspection</t>
        </is>
      </c>
      <c r="B219" s="50" t="n"/>
      <c r="C219" s="51">
        <f>IF(IFERROR(INDEX(Registre!$N$2:$N$1999,IF($L$198=0,-1,$L$198))&amp;"","")="Non applicable","☒","☐")&amp;"  Non applicable"</f>
        <v/>
      </c>
      <c r="D219" s="52" t="n"/>
      <c r="E219" s="52" t="n"/>
      <c r="F219" s="50" t="n"/>
      <c r="G219" s="51">
        <f>IF(IFERROR(INDEX(Registre!$N$2:$N$1999,IF($L$198=0,-1,$L$198))&amp;"","")="Accepté","☒","☐")&amp;"  Accepté"</f>
        <v/>
      </c>
      <c r="H219" s="50" t="n"/>
      <c r="I219" s="51">
        <f>IF(IFERROR(INDEX(Registre!$N$2:$N$1999,IF($L$198=0,-1,$L$198))&amp;"","")="Rejeté","☒","☐")&amp;"  Rejeté"</f>
        <v/>
      </c>
      <c r="J219" s="50" t="n"/>
    </row>
    <row r="220" ht="30" customHeight="1">
      <c r="A220" s="53" t="inlineStr">
        <is>
          <t>APPROBATION</t>
        </is>
      </c>
      <c r="B220" s="56" t="n"/>
      <c r="C220" s="59" t="inlineStr">
        <is>
          <t>C3</t>
        </is>
      </c>
      <c r="D220" s="52" t="n"/>
      <c r="E220" s="52" t="n"/>
      <c r="F220" s="50" t="n"/>
      <c r="G220" s="59" t="inlineStr">
        <is>
          <t>C1</t>
        </is>
      </c>
      <c r="H220" s="56" t="n"/>
      <c r="I220" s="59" t="inlineStr">
        <is>
          <t>CA</t>
        </is>
      </c>
      <c r="J220" s="56" t="n"/>
    </row>
    <row r="221" ht="30" customHeight="1">
      <c r="A221" s="57" t="n"/>
      <c r="B221" s="58" t="n"/>
      <c r="C221" s="59" t="inlineStr">
        <is>
          <t>CST</t>
        </is>
      </c>
      <c r="D221" s="50" t="n"/>
      <c r="E221" s="59" t="inlineStr">
        <is>
          <t>QCI</t>
        </is>
      </c>
      <c r="F221" s="50" t="n"/>
      <c r="G221" s="57" t="n"/>
      <c r="H221" s="58" t="n"/>
      <c r="I221" s="57" t="n"/>
      <c r="J221" s="58" t="n"/>
    </row>
    <row r="222" ht="30" customHeight="1">
      <c r="A222" s="55" t="inlineStr">
        <is>
          <t>Nom</t>
        </is>
      </c>
      <c r="B222" s="50" t="n"/>
      <c r="C222" s="49" t="n"/>
      <c r="D222" s="50" t="n"/>
      <c r="E222" s="49" t="n"/>
      <c r="F222" s="50" t="n"/>
      <c r="G222" s="49" t="n"/>
      <c r="H222" s="50" t="n"/>
      <c r="I222" s="49" t="n"/>
      <c r="J222" s="50" t="n"/>
    </row>
    <row r="223" ht="30" customHeight="1">
      <c r="A223" s="55" t="inlineStr">
        <is>
          <t>Signature</t>
        </is>
      </c>
      <c r="B223" s="50" t="n"/>
      <c r="C223" s="49" t="n"/>
      <c r="D223" s="50" t="n"/>
      <c r="E223" s="49" t="n"/>
      <c r="F223" s="50" t="n"/>
      <c r="G223" s="49" t="n"/>
      <c r="H223" s="50" t="n"/>
      <c r="I223" s="49" t="n"/>
      <c r="J223" s="50" t="n"/>
    </row>
    <row r="224" ht="30" customHeight="1">
      <c r="A224" s="55" t="inlineStr">
        <is>
          <t>Date</t>
        </is>
      </c>
      <c r="B224" s="50" t="n"/>
      <c r="C224" s="49" t="n"/>
      <c r="D224" s="50" t="n"/>
      <c r="E224" s="49" t="n"/>
      <c r="F224" s="50" t="n"/>
      <c r="G224" s="49" t="n"/>
      <c r="H224" s="50" t="n"/>
      <c r="I224" s="49" t="n"/>
      <c r="J224" s="50" t="n"/>
    </row>
    <row r="225" ht="21.75" customHeight="1">
      <c r="A225" s="49" t="n"/>
      <c r="B225" s="56" t="n"/>
      <c r="C225" s="67">
        <f>Paramètres!$C$6</f>
        <v/>
      </c>
      <c r="D225" s="101" t="n"/>
      <c r="E225" s="101" t="n"/>
      <c r="F225" s="101" t="n"/>
      <c r="G225" s="101" t="n"/>
      <c r="H225" s="56" t="n"/>
      <c r="I225" s="55">
        <f>Paramètres!$D$6</f>
        <v/>
      </c>
      <c r="J225" s="50" t="n"/>
      <c r="L225" s="29" t="inlineStr">
        <is>
          <t>Calcul (ne pas modifier) – ligne registre :</t>
        </is>
      </c>
    </row>
    <row r="226" ht="21.75" customHeight="1">
      <c r="A226" s="60" t="n"/>
      <c r="B226" s="61" t="n"/>
      <c r="C226" s="60" t="n"/>
      <c r="H226" s="61" t="n"/>
      <c r="I226" s="55">
        <f>"Date: "&amp;Paramètres!$E$6</f>
        <v/>
      </c>
      <c r="J226" s="50" t="n"/>
      <c r="L226" s="30">
        <f>IFERROR(MATCH($H$232,Registre!$B$2:$B$1999,0),0)</f>
        <v/>
      </c>
    </row>
    <row r="227" ht="21.75" customHeight="1">
      <c r="A227" s="57" t="n"/>
      <c r="B227" s="58" t="n"/>
      <c r="C227" s="57" t="n"/>
      <c r="D227" s="102" t="n"/>
      <c r="E227" s="102" t="n"/>
      <c r="F227" s="102" t="n"/>
      <c r="G227" s="102" t="n"/>
      <c r="H227" s="58" t="n"/>
      <c r="I227" s="55" t="inlineStr">
        <is>
          <t>Page 1/1</t>
        </is>
      </c>
      <c r="J227" s="50" t="n"/>
      <c r="L227" s="30">
        <f>IFERROR(MATCH($H$232,'Données Cintrage'!$A$2:$A$501,0),0)</f>
        <v/>
      </c>
    </row>
    <row r="228" ht="27.95" customHeight="1">
      <c r="A228" s="67" t="inlineStr">
        <is>
          <t>Procès-Verbal De Cintrage Pipe</t>
        </is>
      </c>
      <c r="B228" s="52" t="n"/>
      <c r="C228" s="52" t="n"/>
      <c r="D228" s="52" t="n"/>
      <c r="E228" s="52" t="n"/>
      <c r="F228" s="52" t="n"/>
      <c r="G228" s="52" t="n"/>
      <c r="H228" s="52" t="n"/>
      <c r="I228" s="52" t="n"/>
      <c r="J228" s="50" t="n"/>
      <c r="L228" s="32">
        <f>IF($H$232="","",IF($L$226=0,"⚠ RFI absent du Registre",IF(INDEX(Registre!$A$2:$A$1999,IF($L$226=0,-1,$L$226))&lt;&gt;"Cintrage","⚠ Ce RFI est de type : "&amp;INDEX(Registre!$A$2:$A$1999,IF($L$226=0,-1,$L$226)),"")))</f>
        <v/>
      </c>
    </row>
    <row r="229" ht="27" customHeight="1">
      <c r="A229" s="90" t="inlineStr">
        <is>
          <t>Ouvrages</t>
        </is>
      </c>
      <c r="B229" s="50" t="n"/>
      <c r="C229" s="80">
        <f>IFERROR(INDEX(Registre!$E$2:$E$1999,IF($L$226=0,-1,$L$226))&amp;"","")</f>
        <v/>
      </c>
      <c r="D229" s="52" t="n"/>
      <c r="E229" s="52" t="n"/>
      <c r="F229" s="52" t="n"/>
      <c r="G229" s="52" t="n"/>
      <c r="H229" s="52" t="n"/>
      <c r="I229" s="52" t="n"/>
      <c r="J229" s="50" t="n"/>
    </row>
    <row r="230" ht="27" customHeight="1">
      <c r="A230" s="90" t="inlineStr">
        <is>
          <t>Plan nº</t>
        </is>
      </c>
      <c r="B230" s="50" t="n"/>
      <c r="C230" s="90">
        <f>IFERROR(INDEX(Registre!$F$2:$F$1999,IF($L$226=0,-1,$L$226))&amp;"","")</f>
        <v/>
      </c>
      <c r="D230" s="52" t="n"/>
      <c r="E230" s="52" t="n"/>
      <c r="F230" s="52" t="n"/>
      <c r="G230" s="52" t="n"/>
      <c r="H230" s="52" t="n"/>
      <c r="I230" s="52" t="n"/>
      <c r="J230" s="50" t="n"/>
      <c r="L230" s="31" t="inlineStr">
        <is>
          <t>◀ Choisissez le RFI dans la case « RFI nº » (liste déroulante)</t>
        </is>
      </c>
    </row>
    <row r="231" ht="27" customHeight="1">
      <c r="A231" s="90" t="inlineStr">
        <is>
          <t>Désignation</t>
        </is>
      </c>
      <c r="B231" s="50" t="n"/>
      <c r="C231" s="90">
        <f>IFERROR(INDEX(Registre!$G$2:$G$1999,IF($L$226=0,-1,$L$226))&amp;"","")</f>
        <v/>
      </c>
      <c r="D231" s="52" t="n"/>
      <c r="E231" s="52" t="n"/>
      <c r="F231" s="52" t="n"/>
      <c r="G231" s="52" t="n"/>
      <c r="H231" s="52" t="n"/>
      <c r="I231" s="52" t="n"/>
      <c r="J231" s="50" t="n"/>
    </row>
    <row r="232" ht="27" customHeight="1">
      <c r="A232" s="90" t="inlineStr">
        <is>
          <t>Rapport nº</t>
        </is>
      </c>
      <c r="B232" s="50" t="n"/>
      <c r="C232" s="90">
        <f>IFERROR(IF(INDEX(Registre!$C$2:$C$1999,IF($L$226=0,-1,$L$226))&amp;""&lt;&gt;"",INDEX(Registre!$C$2:$C$1999,IF($L$226=0,-1,$L$226))&amp;"",TEXT(COUNTIF(Registre!$A$2:INDEX(Registre!$A$2:$A$1999,IF($L$226=0,-1,$L$226)),INDEX(Registre!$A$2:$A$1999,IF($L$226=0,-1,$L$226))),"000")),"")</f>
        <v/>
      </c>
      <c r="D232" s="50" t="n"/>
      <c r="E232" s="91" t="inlineStr">
        <is>
          <t>DI/ (RFI) nº</t>
        </is>
      </c>
      <c r="F232" s="52" t="n"/>
      <c r="G232" s="50" t="n"/>
      <c r="H232" s="82">
        <f>IFERROR(INDEX('Impression groupée'!$B$4:$B$103,MATCH("Cintrage|9",'Impression groupée'!$E$4:$E$103,0)),"")</f>
        <v/>
      </c>
      <c r="I232" s="52" t="n"/>
      <c r="J232" s="50" t="n"/>
    </row>
    <row r="233" ht="30" customHeight="1">
      <c r="A233" s="67" t="inlineStr">
        <is>
          <t>Caractéristique De La Section</t>
        </is>
      </c>
      <c r="B233" s="52" t="n"/>
      <c r="C233" s="52" t="n"/>
      <c r="D233" s="52" t="n"/>
      <c r="E233" s="52" t="n"/>
      <c r="F233" s="52" t="n"/>
      <c r="G233" s="52" t="n"/>
      <c r="H233" s="52" t="n"/>
      <c r="I233" s="52" t="n"/>
      <c r="J233" s="50" t="n"/>
    </row>
    <row r="234" ht="30" customHeight="1">
      <c r="A234" s="67" t="inlineStr">
        <is>
          <t>N° pipe</t>
        </is>
      </c>
      <c r="B234" s="50" t="n"/>
      <c r="C234" s="67" t="inlineStr">
        <is>
          <t>N° de coulée</t>
        </is>
      </c>
      <c r="D234" s="50" t="n"/>
      <c r="E234" s="67" t="inlineStr">
        <is>
          <t>Diamètre</t>
        </is>
      </c>
      <c r="F234" s="67" t="inlineStr">
        <is>
          <t>Matériel</t>
        </is>
      </c>
      <c r="G234" s="67" t="inlineStr">
        <is>
          <t>Epaisseur Nominale (mm)</t>
        </is>
      </c>
      <c r="H234" s="50" t="n"/>
      <c r="I234" s="67" t="inlineStr">
        <is>
          <t>Epaisseur Mesurée (mm)</t>
        </is>
      </c>
      <c r="J234" s="50" t="n"/>
    </row>
    <row r="235" ht="19.5" customHeight="1">
      <c r="A235" s="93">
        <f>IFERROR(INDEX('Données Cintrage'!$B$2:$B$501,IF($L$227=0,-1,$L$227))&amp;"","")</f>
        <v/>
      </c>
      <c r="B235" s="50" t="n"/>
      <c r="C235" s="93">
        <f>IFERROR(INDEX('Données Cintrage'!$C$2:$C$501,IF($L$227=0,-1,$L$227))&amp;"","")</f>
        <v/>
      </c>
      <c r="D235" s="50" t="n"/>
      <c r="E235" s="93">
        <f>IFERROR(INDEX('Données Cintrage'!$D$2:$D$501,IF($L$227=0,-1,$L$227))&amp;"","")</f>
        <v/>
      </c>
      <c r="F235" s="93">
        <f>IFERROR(INDEX('Données Cintrage'!$E$2:$E$501,IF($L$227=0,-1,$L$227))&amp;"","")</f>
        <v/>
      </c>
      <c r="G235" s="93">
        <f>IFERROR(INDEX('Données Cintrage'!$F$2:$F$501,IF($L$227=0,-1,$L$227))&amp;"","")</f>
        <v/>
      </c>
      <c r="H235" s="50" t="n"/>
      <c r="I235" s="93">
        <f>IFERROR(INDEX('Données Cintrage'!$G$2:$G$501,IF($L$227=0,-1,$L$227))&amp;"","")</f>
        <v/>
      </c>
      <c r="J235" s="50" t="n"/>
    </row>
    <row r="236" ht="19.5" customHeight="1">
      <c r="A236" s="90">
        <f>"Rayon de courbure : "&amp;IFERROR(INDEX('Données Cintrage'!$H$2:$H$501,IF($L$227=0,-1,$L$227))&amp;"","")</f>
        <v/>
      </c>
      <c r="B236" s="52" t="n"/>
      <c r="C236" s="52" t="n"/>
      <c r="D236" s="52" t="n"/>
      <c r="E236" s="50" t="n"/>
      <c r="F236" s="90">
        <f>"Angle : "&amp;IFERROR(INDEX('Données Cintrage'!$I$2:$I$501,IF($L$227=0,-1,$L$227))&amp;"","")</f>
        <v/>
      </c>
      <c r="G236" s="52" t="n"/>
      <c r="H236" s="52" t="n"/>
      <c r="I236" s="52" t="n"/>
      <c r="J236" s="50" t="n"/>
    </row>
    <row r="237" ht="19.5" customHeight="1">
      <c r="A237" s="90" t="inlineStr">
        <is>
          <t>Jauge 97 % ND interne appliqué</t>
        </is>
      </c>
      <c r="B237" s="52" t="n"/>
      <c r="C237" s="52" t="n"/>
      <c r="D237" s="52" t="n"/>
      <c r="E237" s="50" t="n"/>
      <c r="F237" s="93">
        <f>IF(IFERROR(INDEX('Données Cintrage'!$J$2:$J$501,IF($L$227=0,-1,$L$227))&amp;"","")="Oui","☒","☐")&amp;" Oui"&amp;"          "&amp;IF(IFERROR(INDEX('Données Cintrage'!$J$2:$J$501,IF($L$227=0,-1,$L$227))&amp;"","")="Non","☒","☐")&amp;" Non"</f>
        <v/>
      </c>
      <c r="G237" s="52" t="n"/>
      <c r="H237" s="52" t="n"/>
      <c r="I237" s="52" t="n"/>
      <c r="J237" s="50" t="n"/>
    </row>
    <row r="238" ht="30" customHeight="1">
      <c r="A238" s="67" t="inlineStr">
        <is>
          <t>Vérification de la section cintrée</t>
        </is>
      </c>
      <c r="B238" s="52" t="n"/>
      <c r="C238" s="52" t="n"/>
      <c r="D238" s="52" t="n"/>
      <c r="E238" s="52" t="n"/>
      <c r="F238" s="52" t="n"/>
      <c r="G238" s="52" t="n"/>
      <c r="H238" s="52" t="n"/>
      <c r="I238" s="52" t="n"/>
      <c r="J238" s="50" t="n"/>
    </row>
    <row r="239" ht="18" customHeight="1">
      <c r="A239" s="96" t="inlineStr">
        <is>
          <t>Position longitudinale de la soudure</t>
        </is>
      </c>
      <c r="B239" s="101" t="n"/>
      <c r="C239" s="101" t="n"/>
      <c r="D239" s="56" t="n"/>
      <c r="E239" s="97">
        <f>"Extrémités rectilignes"&amp;CHAR(10)&amp;"&gt;= 1.5 m"&amp;CHAR(10)&amp;CHAR(10)&amp;CHAR(10)&amp;IF(IFERROR(INDEX('Données Cintrage'!$K$2:$K$501,IF($L$227=0,-1,$L$227))&amp;"","")="Oui","☒","☐")&amp;" Oui"&amp;"       "&amp;IF(IFERROR(INDEX('Données Cintrage'!$K$2:$K$501,IF($L$227=0,-1,$L$227))&amp;"","")="Non","☒","☐")&amp;" Non"</f>
        <v/>
      </c>
      <c r="F239" s="101" t="n"/>
      <c r="G239" s="56" t="n"/>
      <c r="H239" s="96">
        <f>"Traçabilité du pipe cintrée"&amp;CHAR(10)&amp;"Ligne, diamètre, angle"&amp;CHAR(10)&amp;"N du PK d’installation"&amp;CHAR(10)&amp;CHAR(10)&amp;IF(IFERROR(INDEX('Données Cintrage'!$L$2:$L$501,IF($L$227=0,-1,$L$227))&amp;"","")="C","☒","☐")&amp;" C"&amp;"       "&amp;IF(IFERROR(INDEX('Données Cintrage'!$L$2:$L$501,IF($L$227=0,-1,$L$227))&amp;"","")="NC","☒","☐")&amp;" NC"</f>
        <v/>
      </c>
      <c r="I239" s="101" t="n"/>
      <c r="J239" s="56" t="n"/>
    </row>
    <row r="240" ht="18" customHeight="1">
      <c r="A240" s="60" t="n"/>
      <c r="D240" s="61" t="n"/>
      <c r="E240" s="60" t="n"/>
      <c r="G240" s="61" t="n"/>
      <c r="H240" s="60" t="n"/>
      <c r="J240" s="61" t="n"/>
    </row>
    <row r="241" ht="18" customHeight="1">
      <c r="A241" s="60" t="n"/>
      <c r="D241" s="61" t="n"/>
      <c r="E241" s="60" t="n"/>
      <c r="G241" s="61" t="n"/>
      <c r="H241" s="60" t="n"/>
      <c r="J241" s="61" t="n"/>
    </row>
    <row r="242" ht="18" customHeight="1">
      <c r="A242" s="60" t="n"/>
      <c r="D242" s="61" t="n"/>
      <c r="E242" s="60" t="n"/>
      <c r="G242" s="61" t="n"/>
      <c r="H242" s="60" t="n"/>
      <c r="J242" s="61" t="n"/>
    </row>
    <row r="243" ht="18" customHeight="1">
      <c r="A243" s="60" t="n"/>
      <c r="D243" s="61" t="n"/>
      <c r="E243" s="60" t="n"/>
      <c r="G243" s="61" t="n"/>
      <c r="H243" s="60" t="n"/>
      <c r="J243" s="61" t="n"/>
    </row>
    <row r="244" ht="18" customHeight="1">
      <c r="A244" s="57" t="n"/>
      <c r="B244" s="102" t="n"/>
      <c r="C244" s="102" t="n"/>
      <c r="D244" s="58" t="n"/>
      <c r="E244" s="57" t="n"/>
      <c r="F244" s="102" t="n"/>
      <c r="G244" s="58" t="n"/>
      <c r="H244" s="57" t="n"/>
      <c r="I244" s="102" t="n"/>
      <c r="J244" s="58" t="n"/>
    </row>
    <row r="245" ht="30" customHeight="1">
      <c r="A245" s="90" t="inlineStr">
        <is>
          <t>Évaluation générale</t>
        </is>
      </c>
      <c r="B245" s="52" t="n"/>
      <c r="C245" s="52" t="n"/>
      <c r="D245" s="50" t="n"/>
      <c r="E245" s="93">
        <f>IF(IFERROR(INDEX('Données Cintrage'!$M$2:$M$501,IF($L$227=0,-1,$L$227))&amp;"","")="Acc","☒","☐")&amp;" Acc"</f>
        <v/>
      </c>
      <c r="F245" s="52" t="n"/>
      <c r="G245" s="50" t="n"/>
      <c r="H245" s="93">
        <f>IF(IFERROR(INDEX('Données Cintrage'!$M$2:$M$501,IF($L$227=0,-1,$L$227))&amp;"","")="Rej","☒","☐")&amp;" Rej"</f>
        <v/>
      </c>
      <c r="I245" s="52" t="n"/>
      <c r="J245" s="50" t="n"/>
    </row>
    <row r="246" ht="336.4" customHeight="1">
      <c r="A246" s="94">
        <f>"Remarques : "&amp;IFERROR(INDEX(Registre!$O$2:$O$1999,IF($L$226=0,-1,$L$226))&amp;"","")</f>
        <v/>
      </c>
      <c r="B246" s="52" t="n"/>
      <c r="C246" s="52" t="n"/>
      <c r="D246" s="52" t="n"/>
      <c r="E246" s="52" t="n"/>
      <c r="F246" s="52" t="n"/>
      <c r="G246" s="52" t="n"/>
      <c r="H246" s="52" t="n"/>
      <c r="I246" s="52" t="n"/>
      <c r="J246" s="50" t="n"/>
    </row>
    <row r="247" ht="30" customHeight="1">
      <c r="A247" s="53" t="inlineStr">
        <is>
          <t>Conclusion de l’inspection</t>
        </is>
      </c>
      <c r="B247" s="50" t="n"/>
      <c r="C247" s="51">
        <f>IF(IFERROR(INDEX(Registre!$N$2:$N$1999,IF($L$226=0,-1,$L$226))&amp;"","")="Non applicable","☒","☐")&amp;"  Non applicable"</f>
        <v/>
      </c>
      <c r="D247" s="52" t="n"/>
      <c r="E247" s="52" t="n"/>
      <c r="F247" s="50" t="n"/>
      <c r="G247" s="51">
        <f>IF(IFERROR(INDEX(Registre!$N$2:$N$1999,IF($L$226=0,-1,$L$226))&amp;"","")="Accepté","☒","☐")&amp;"  Accepté"</f>
        <v/>
      </c>
      <c r="H247" s="50" t="n"/>
      <c r="I247" s="51">
        <f>IF(IFERROR(INDEX(Registre!$N$2:$N$1999,IF($L$226=0,-1,$L$226))&amp;"","")="Rejeté","☒","☐")&amp;"  Rejeté"</f>
        <v/>
      </c>
      <c r="J247" s="50" t="n"/>
    </row>
    <row r="248" ht="30" customHeight="1">
      <c r="A248" s="53" t="inlineStr">
        <is>
          <t>APPROBATION</t>
        </is>
      </c>
      <c r="B248" s="56" t="n"/>
      <c r="C248" s="59" t="inlineStr">
        <is>
          <t>C3</t>
        </is>
      </c>
      <c r="D248" s="52" t="n"/>
      <c r="E248" s="52" t="n"/>
      <c r="F248" s="50" t="n"/>
      <c r="G248" s="59" t="inlineStr">
        <is>
          <t>C1</t>
        </is>
      </c>
      <c r="H248" s="56" t="n"/>
      <c r="I248" s="59" t="inlineStr">
        <is>
          <t>CA</t>
        </is>
      </c>
      <c r="J248" s="56" t="n"/>
    </row>
    <row r="249" ht="30" customHeight="1">
      <c r="A249" s="57" t="n"/>
      <c r="B249" s="58" t="n"/>
      <c r="C249" s="59" t="inlineStr">
        <is>
          <t>CST</t>
        </is>
      </c>
      <c r="D249" s="50" t="n"/>
      <c r="E249" s="59" t="inlineStr">
        <is>
          <t>QCI</t>
        </is>
      </c>
      <c r="F249" s="50" t="n"/>
      <c r="G249" s="57" t="n"/>
      <c r="H249" s="58" t="n"/>
      <c r="I249" s="57" t="n"/>
      <c r="J249" s="58" t="n"/>
    </row>
    <row r="250" ht="30" customHeight="1">
      <c r="A250" s="55" t="inlineStr">
        <is>
          <t>Nom</t>
        </is>
      </c>
      <c r="B250" s="50" t="n"/>
      <c r="C250" s="49" t="n"/>
      <c r="D250" s="50" t="n"/>
      <c r="E250" s="49" t="n"/>
      <c r="F250" s="50" t="n"/>
      <c r="G250" s="49" t="n"/>
      <c r="H250" s="50" t="n"/>
      <c r="I250" s="49" t="n"/>
      <c r="J250" s="50" t="n"/>
    </row>
    <row r="251" ht="30" customHeight="1">
      <c r="A251" s="55" t="inlineStr">
        <is>
          <t>Signature</t>
        </is>
      </c>
      <c r="B251" s="50" t="n"/>
      <c r="C251" s="49" t="n"/>
      <c r="D251" s="50" t="n"/>
      <c r="E251" s="49" t="n"/>
      <c r="F251" s="50" t="n"/>
      <c r="G251" s="49" t="n"/>
      <c r="H251" s="50" t="n"/>
      <c r="I251" s="49" t="n"/>
      <c r="J251" s="50" t="n"/>
    </row>
    <row r="252" ht="30" customHeight="1">
      <c r="A252" s="55" t="inlineStr">
        <is>
          <t>Date</t>
        </is>
      </c>
      <c r="B252" s="50" t="n"/>
      <c r="C252" s="49" t="n"/>
      <c r="D252" s="50" t="n"/>
      <c r="E252" s="49" t="n"/>
      <c r="F252" s="50" t="n"/>
      <c r="G252" s="49" t="n"/>
      <c r="H252" s="50" t="n"/>
      <c r="I252" s="49" t="n"/>
      <c r="J252" s="50" t="n"/>
    </row>
    <row r="253" ht="21.75" customHeight="1">
      <c r="A253" s="49" t="n"/>
      <c r="B253" s="56" t="n"/>
      <c r="C253" s="67">
        <f>Paramètres!$C$6</f>
        <v/>
      </c>
      <c r="D253" s="101" t="n"/>
      <c r="E253" s="101" t="n"/>
      <c r="F253" s="101" t="n"/>
      <c r="G253" s="101" t="n"/>
      <c r="H253" s="56" t="n"/>
      <c r="I253" s="55">
        <f>Paramètres!$D$6</f>
        <v/>
      </c>
      <c r="J253" s="50" t="n"/>
      <c r="L253" s="29" t="inlineStr">
        <is>
          <t>Calcul (ne pas modifier) – ligne registre :</t>
        </is>
      </c>
    </row>
    <row r="254" ht="21.75" customHeight="1">
      <c r="A254" s="60" t="n"/>
      <c r="B254" s="61" t="n"/>
      <c r="C254" s="60" t="n"/>
      <c r="H254" s="61" t="n"/>
      <c r="I254" s="55">
        <f>"Date: "&amp;Paramètres!$E$6</f>
        <v/>
      </c>
      <c r="J254" s="50" t="n"/>
      <c r="L254" s="30">
        <f>IFERROR(MATCH($H$260,Registre!$B$2:$B$1999,0),0)</f>
        <v/>
      </c>
    </row>
    <row r="255" ht="21.75" customHeight="1">
      <c r="A255" s="57" t="n"/>
      <c r="B255" s="58" t="n"/>
      <c r="C255" s="57" t="n"/>
      <c r="D255" s="102" t="n"/>
      <c r="E255" s="102" t="n"/>
      <c r="F255" s="102" t="n"/>
      <c r="G255" s="102" t="n"/>
      <c r="H255" s="58" t="n"/>
      <c r="I255" s="55" t="inlineStr">
        <is>
          <t>Page 1/1</t>
        </is>
      </c>
      <c r="J255" s="50" t="n"/>
      <c r="L255" s="30">
        <f>IFERROR(MATCH($H$260,'Données Cintrage'!$A$2:$A$501,0),0)</f>
        <v/>
      </c>
    </row>
    <row r="256" ht="27.95" customHeight="1">
      <c r="A256" s="67" t="inlineStr">
        <is>
          <t>Procès-Verbal De Cintrage Pipe</t>
        </is>
      </c>
      <c r="B256" s="52" t="n"/>
      <c r="C256" s="52" t="n"/>
      <c r="D256" s="52" t="n"/>
      <c r="E256" s="52" t="n"/>
      <c r="F256" s="52" t="n"/>
      <c r="G256" s="52" t="n"/>
      <c r="H256" s="52" t="n"/>
      <c r="I256" s="52" t="n"/>
      <c r="J256" s="50" t="n"/>
      <c r="L256" s="32">
        <f>IF($H$260="","",IF($L$254=0,"⚠ RFI absent du Registre",IF(INDEX(Registre!$A$2:$A$1999,IF($L$254=0,-1,$L$254))&lt;&gt;"Cintrage","⚠ Ce RFI est de type : "&amp;INDEX(Registre!$A$2:$A$1999,IF($L$254=0,-1,$L$254)),"")))</f>
        <v/>
      </c>
    </row>
    <row r="257" ht="27" customHeight="1">
      <c r="A257" s="90" t="inlineStr">
        <is>
          <t>Ouvrages</t>
        </is>
      </c>
      <c r="B257" s="50" t="n"/>
      <c r="C257" s="80">
        <f>IFERROR(INDEX(Registre!$E$2:$E$1999,IF($L$254=0,-1,$L$254))&amp;"","")</f>
        <v/>
      </c>
      <c r="D257" s="52" t="n"/>
      <c r="E257" s="52" t="n"/>
      <c r="F257" s="52" t="n"/>
      <c r="G257" s="52" t="n"/>
      <c r="H257" s="52" t="n"/>
      <c r="I257" s="52" t="n"/>
      <c r="J257" s="50" t="n"/>
    </row>
    <row r="258" ht="27" customHeight="1">
      <c r="A258" s="90" t="inlineStr">
        <is>
          <t>Plan nº</t>
        </is>
      </c>
      <c r="B258" s="50" t="n"/>
      <c r="C258" s="90">
        <f>IFERROR(INDEX(Registre!$F$2:$F$1999,IF($L$254=0,-1,$L$254))&amp;"","")</f>
        <v/>
      </c>
      <c r="D258" s="52" t="n"/>
      <c r="E258" s="52" t="n"/>
      <c r="F258" s="52" t="n"/>
      <c r="G258" s="52" t="n"/>
      <c r="H258" s="52" t="n"/>
      <c r="I258" s="52" t="n"/>
      <c r="J258" s="50" t="n"/>
      <c r="L258" s="31" t="inlineStr">
        <is>
          <t>◀ Choisissez le RFI dans la case « RFI nº » (liste déroulante)</t>
        </is>
      </c>
    </row>
    <row r="259" ht="27" customHeight="1">
      <c r="A259" s="90" t="inlineStr">
        <is>
          <t>Désignation</t>
        </is>
      </c>
      <c r="B259" s="50" t="n"/>
      <c r="C259" s="90">
        <f>IFERROR(INDEX(Registre!$G$2:$G$1999,IF($L$254=0,-1,$L$254))&amp;"","")</f>
        <v/>
      </c>
      <c r="D259" s="52" t="n"/>
      <c r="E259" s="52" t="n"/>
      <c r="F259" s="52" t="n"/>
      <c r="G259" s="52" t="n"/>
      <c r="H259" s="52" t="n"/>
      <c r="I259" s="52" t="n"/>
      <c r="J259" s="50" t="n"/>
    </row>
    <row r="260" ht="27" customHeight="1">
      <c r="A260" s="90" t="inlineStr">
        <is>
          <t>Rapport nº</t>
        </is>
      </c>
      <c r="B260" s="50" t="n"/>
      <c r="C260" s="90">
        <f>IFERROR(IF(INDEX(Registre!$C$2:$C$1999,IF($L$254=0,-1,$L$254))&amp;""&lt;&gt;"",INDEX(Registre!$C$2:$C$1999,IF($L$254=0,-1,$L$254))&amp;"",TEXT(COUNTIF(Registre!$A$2:INDEX(Registre!$A$2:$A$1999,IF($L$254=0,-1,$L$254)),INDEX(Registre!$A$2:$A$1999,IF($L$254=0,-1,$L$254))),"000")),"")</f>
        <v/>
      </c>
      <c r="D260" s="50" t="n"/>
      <c r="E260" s="91" t="inlineStr">
        <is>
          <t>DI/ (RFI) nº</t>
        </is>
      </c>
      <c r="F260" s="52" t="n"/>
      <c r="G260" s="50" t="n"/>
      <c r="H260" s="82">
        <f>IFERROR(INDEX('Impression groupée'!$B$4:$B$103,MATCH("Cintrage|10",'Impression groupée'!$E$4:$E$103,0)),"")</f>
        <v/>
      </c>
      <c r="I260" s="52" t="n"/>
      <c r="J260" s="50" t="n"/>
    </row>
    <row r="261" ht="30" customHeight="1">
      <c r="A261" s="67" t="inlineStr">
        <is>
          <t>Caractéristique De La Section</t>
        </is>
      </c>
      <c r="B261" s="52" t="n"/>
      <c r="C261" s="52" t="n"/>
      <c r="D261" s="52" t="n"/>
      <c r="E261" s="52" t="n"/>
      <c r="F261" s="52" t="n"/>
      <c r="G261" s="52" t="n"/>
      <c r="H261" s="52" t="n"/>
      <c r="I261" s="52" t="n"/>
      <c r="J261" s="50" t="n"/>
    </row>
    <row r="262" ht="30" customHeight="1">
      <c r="A262" s="67" t="inlineStr">
        <is>
          <t>N° pipe</t>
        </is>
      </c>
      <c r="B262" s="50" t="n"/>
      <c r="C262" s="67" t="inlineStr">
        <is>
          <t>N° de coulée</t>
        </is>
      </c>
      <c r="D262" s="50" t="n"/>
      <c r="E262" s="67" t="inlineStr">
        <is>
          <t>Diamètre</t>
        </is>
      </c>
      <c r="F262" s="67" t="inlineStr">
        <is>
          <t>Matériel</t>
        </is>
      </c>
      <c r="G262" s="67" t="inlineStr">
        <is>
          <t>Epaisseur Nominale (mm)</t>
        </is>
      </c>
      <c r="H262" s="50" t="n"/>
      <c r="I262" s="67" t="inlineStr">
        <is>
          <t>Epaisseur Mesurée (mm)</t>
        </is>
      </c>
      <c r="J262" s="50" t="n"/>
    </row>
    <row r="263" ht="19.5" customHeight="1">
      <c r="A263" s="93">
        <f>IFERROR(INDEX('Données Cintrage'!$B$2:$B$501,IF($L$255=0,-1,$L$255))&amp;"","")</f>
        <v/>
      </c>
      <c r="B263" s="50" t="n"/>
      <c r="C263" s="93">
        <f>IFERROR(INDEX('Données Cintrage'!$C$2:$C$501,IF($L$255=0,-1,$L$255))&amp;"","")</f>
        <v/>
      </c>
      <c r="D263" s="50" t="n"/>
      <c r="E263" s="93">
        <f>IFERROR(INDEX('Données Cintrage'!$D$2:$D$501,IF($L$255=0,-1,$L$255))&amp;"","")</f>
        <v/>
      </c>
      <c r="F263" s="93">
        <f>IFERROR(INDEX('Données Cintrage'!$E$2:$E$501,IF($L$255=0,-1,$L$255))&amp;"","")</f>
        <v/>
      </c>
      <c r="G263" s="93">
        <f>IFERROR(INDEX('Données Cintrage'!$F$2:$F$501,IF($L$255=0,-1,$L$255))&amp;"","")</f>
        <v/>
      </c>
      <c r="H263" s="50" t="n"/>
      <c r="I263" s="93">
        <f>IFERROR(INDEX('Données Cintrage'!$G$2:$G$501,IF($L$255=0,-1,$L$255))&amp;"","")</f>
        <v/>
      </c>
      <c r="J263" s="50" t="n"/>
    </row>
    <row r="264" ht="19.5" customHeight="1">
      <c r="A264" s="90">
        <f>"Rayon de courbure : "&amp;IFERROR(INDEX('Données Cintrage'!$H$2:$H$501,IF($L$255=0,-1,$L$255))&amp;"","")</f>
        <v/>
      </c>
      <c r="B264" s="52" t="n"/>
      <c r="C264" s="52" t="n"/>
      <c r="D264" s="52" t="n"/>
      <c r="E264" s="50" t="n"/>
      <c r="F264" s="90">
        <f>"Angle : "&amp;IFERROR(INDEX('Données Cintrage'!$I$2:$I$501,IF($L$255=0,-1,$L$255))&amp;"","")</f>
        <v/>
      </c>
      <c r="G264" s="52" t="n"/>
      <c r="H264" s="52" t="n"/>
      <c r="I264" s="52" t="n"/>
      <c r="J264" s="50" t="n"/>
    </row>
    <row r="265" ht="19.5" customHeight="1">
      <c r="A265" s="90" t="inlineStr">
        <is>
          <t>Jauge 97 % ND interne appliqué</t>
        </is>
      </c>
      <c r="B265" s="52" t="n"/>
      <c r="C265" s="52" t="n"/>
      <c r="D265" s="52" t="n"/>
      <c r="E265" s="50" t="n"/>
      <c r="F265" s="93">
        <f>IF(IFERROR(INDEX('Données Cintrage'!$J$2:$J$501,IF($L$255=0,-1,$L$255))&amp;"","")="Oui","☒","☐")&amp;" Oui"&amp;"          "&amp;IF(IFERROR(INDEX('Données Cintrage'!$J$2:$J$501,IF($L$255=0,-1,$L$255))&amp;"","")="Non","☒","☐")&amp;" Non"</f>
        <v/>
      </c>
      <c r="G265" s="52" t="n"/>
      <c r="H265" s="52" t="n"/>
      <c r="I265" s="52" t="n"/>
      <c r="J265" s="50" t="n"/>
    </row>
    <row r="266" ht="30" customHeight="1">
      <c r="A266" s="67" t="inlineStr">
        <is>
          <t>Vérification de la section cintrée</t>
        </is>
      </c>
      <c r="B266" s="52" t="n"/>
      <c r="C266" s="52" t="n"/>
      <c r="D266" s="52" t="n"/>
      <c r="E266" s="52" t="n"/>
      <c r="F266" s="52" t="n"/>
      <c r="G266" s="52" t="n"/>
      <c r="H266" s="52" t="n"/>
      <c r="I266" s="52" t="n"/>
      <c r="J266" s="50" t="n"/>
    </row>
    <row r="267" ht="18" customHeight="1">
      <c r="A267" s="96" t="inlineStr">
        <is>
          <t>Position longitudinale de la soudure</t>
        </is>
      </c>
      <c r="B267" s="101" t="n"/>
      <c r="C267" s="101" t="n"/>
      <c r="D267" s="56" t="n"/>
      <c r="E267" s="97">
        <f>"Extrémités rectilignes"&amp;CHAR(10)&amp;"&gt;= 1.5 m"&amp;CHAR(10)&amp;CHAR(10)&amp;CHAR(10)&amp;IF(IFERROR(INDEX('Données Cintrage'!$K$2:$K$501,IF($L$255=0,-1,$L$255))&amp;"","")="Oui","☒","☐")&amp;" Oui"&amp;"       "&amp;IF(IFERROR(INDEX('Données Cintrage'!$K$2:$K$501,IF($L$255=0,-1,$L$255))&amp;"","")="Non","☒","☐")&amp;" Non"</f>
        <v/>
      </c>
      <c r="F267" s="101" t="n"/>
      <c r="G267" s="56" t="n"/>
      <c r="H267" s="96">
        <f>"Traçabilité du pipe cintrée"&amp;CHAR(10)&amp;"Ligne, diamètre, angle"&amp;CHAR(10)&amp;"N du PK d’installation"&amp;CHAR(10)&amp;CHAR(10)&amp;IF(IFERROR(INDEX('Données Cintrage'!$L$2:$L$501,IF($L$255=0,-1,$L$255))&amp;"","")="C","☒","☐")&amp;" C"&amp;"       "&amp;IF(IFERROR(INDEX('Données Cintrage'!$L$2:$L$501,IF($L$255=0,-1,$L$255))&amp;"","")="NC","☒","☐")&amp;" NC"</f>
        <v/>
      </c>
      <c r="I267" s="101" t="n"/>
      <c r="J267" s="56" t="n"/>
    </row>
    <row r="268" ht="18" customHeight="1">
      <c r="A268" s="60" t="n"/>
      <c r="D268" s="61" t="n"/>
      <c r="E268" s="60" t="n"/>
      <c r="G268" s="61" t="n"/>
      <c r="H268" s="60" t="n"/>
      <c r="J268" s="61" t="n"/>
    </row>
    <row r="269" ht="18" customHeight="1">
      <c r="A269" s="60" t="n"/>
      <c r="D269" s="61" t="n"/>
      <c r="E269" s="60" t="n"/>
      <c r="G269" s="61" t="n"/>
      <c r="H269" s="60" t="n"/>
      <c r="J269" s="61" t="n"/>
    </row>
    <row r="270" ht="18" customHeight="1">
      <c r="A270" s="60" t="n"/>
      <c r="D270" s="61" t="n"/>
      <c r="E270" s="60" t="n"/>
      <c r="G270" s="61" t="n"/>
      <c r="H270" s="60" t="n"/>
      <c r="J270" s="61" t="n"/>
    </row>
    <row r="271" ht="18" customHeight="1">
      <c r="A271" s="60" t="n"/>
      <c r="D271" s="61" t="n"/>
      <c r="E271" s="60" t="n"/>
      <c r="G271" s="61" t="n"/>
      <c r="H271" s="60" t="n"/>
      <c r="J271" s="61" t="n"/>
    </row>
    <row r="272" ht="18" customHeight="1">
      <c r="A272" s="57" t="n"/>
      <c r="B272" s="102" t="n"/>
      <c r="C272" s="102" t="n"/>
      <c r="D272" s="58" t="n"/>
      <c r="E272" s="57" t="n"/>
      <c r="F272" s="102" t="n"/>
      <c r="G272" s="58" t="n"/>
      <c r="H272" s="57" t="n"/>
      <c r="I272" s="102" t="n"/>
      <c r="J272" s="58" t="n"/>
    </row>
    <row r="273" ht="30" customHeight="1">
      <c r="A273" s="90" t="inlineStr">
        <is>
          <t>Évaluation générale</t>
        </is>
      </c>
      <c r="B273" s="52" t="n"/>
      <c r="C273" s="52" t="n"/>
      <c r="D273" s="50" t="n"/>
      <c r="E273" s="93">
        <f>IF(IFERROR(INDEX('Données Cintrage'!$M$2:$M$501,IF($L$255=0,-1,$L$255))&amp;"","")="Acc","☒","☐")&amp;" Acc"</f>
        <v/>
      </c>
      <c r="F273" s="52" t="n"/>
      <c r="G273" s="50" t="n"/>
      <c r="H273" s="93">
        <f>IF(IFERROR(INDEX('Données Cintrage'!$M$2:$M$501,IF($L$255=0,-1,$L$255))&amp;"","")="Rej","☒","☐")&amp;" Rej"</f>
        <v/>
      </c>
      <c r="I273" s="52" t="n"/>
      <c r="J273" s="50" t="n"/>
    </row>
    <row r="274" ht="336.4" customHeight="1">
      <c r="A274" s="94">
        <f>"Remarques : "&amp;IFERROR(INDEX(Registre!$O$2:$O$1999,IF($L$254=0,-1,$L$254))&amp;"","")</f>
        <v/>
      </c>
      <c r="B274" s="52" t="n"/>
      <c r="C274" s="52" t="n"/>
      <c r="D274" s="52" t="n"/>
      <c r="E274" s="52" t="n"/>
      <c r="F274" s="52" t="n"/>
      <c r="G274" s="52" t="n"/>
      <c r="H274" s="52" t="n"/>
      <c r="I274" s="52" t="n"/>
      <c r="J274" s="50" t="n"/>
    </row>
    <row r="275" ht="30" customHeight="1">
      <c r="A275" s="53" t="inlineStr">
        <is>
          <t>Conclusion de l’inspection</t>
        </is>
      </c>
      <c r="B275" s="50" t="n"/>
      <c r="C275" s="51">
        <f>IF(IFERROR(INDEX(Registre!$N$2:$N$1999,IF($L$254=0,-1,$L$254))&amp;"","")="Non applicable","☒","☐")&amp;"  Non applicable"</f>
        <v/>
      </c>
      <c r="D275" s="52" t="n"/>
      <c r="E275" s="52" t="n"/>
      <c r="F275" s="50" t="n"/>
      <c r="G275" s="51">
        <f>IF(IFERROR(INDEX(Registre!$N$2:$N$1999,IF($L$254=0,-1,$L$254))&amp;"","")="Accepté","☒","☐")&amp;"  Accepté"</f>
        <v/>
      </c>
      <c r="H275" s="50" t="n"/>
      <c r="I275" s="51">
        <f>IF(IFERROR(INDEX(Registre!$N$2:$N$1999,IF($L$254=0,-1,$L$254))&amp;"","")="Rejeté","☒","☐")&amp;"  Rejeté"</f>
        <v/>
      </c>
      <c r="J275" s="50" t="n"/>
    </row>
    <row r="276" ht="30" customHeight="1">
      <c r="A276" s="53" t="inlineStr">
        <is>
          <t>APPROBATION</t>
        </is>
      </c>
      <c r="B276" s="56" t="n"/>
      <c r="C276" s="59" t="inlineStr">
        <is>
          <t>C3</t>
        </is>
      </c>
      <c r="D276" s="52" t="n"/>
      <c r="E276" s="52" t="n"/>
      <c r="F276" s="50" t="n"/>
      <c r="G276" s="59" t="inlineStr">
        <is>
          <t>C1</t>
        </is>
      </c>
      <c r="H276" s="56" t="n"/>
      <c r="I276" s="59" t="inlineStr">
        <is>
          <t>CA</t>
        </is>
      </c>
      <c r="J276" s="56" t="n"/>
    </row>
    <row r="277" ht="30" customHeight="1">
      <c r="A277" s="57" t="n"/>
      <c r="B277" s="58" t="n"/>
      <c r="C277" s="59" t="inlineStr">
        <is>
          <t>CST</t>
        </is>
      </c>
      <c r="D277" s="50" t="n"/>
      <c r="E277" s="59" t="inlineStr">
        <is>
          <t>QCI</t>
        </is>
      </c>
      <c r="F277" s="50" t="n"/>
      <c r="G277" s="57" t="n"/>
      <c r="H277" s="58" t="n"/>
      <c r="I277" s="57" t="n"/>
      <c r="J277" s="58" t="n"/>
    </row>
    <row r="278" ht="30" customHeight="1">
      <c r="A278" s="55" t="inlineStr">
        <is>
          <t>Nom</t>
        </is>
      </c>
      <c r="B278" s="50" t="n"/>
      <c r="C278" s="49" t="n"/>
      <c r="D278" s="50" t="n"/>
      <c r="E278" s="49" t="n"/>
      <c r="F278" s="50" t="n"/>
      <c r="G278" s="49" t="n"/>
      <c r="H278" s="50" t="n"/>
      <c r="I278" s="49" t="n"/>
      <c r="J278" s="50" t="n"/>
    </row>
    <row r="279" ht="30" customHeight="1">
      <c r="A279" s="55" t="inlineStr">
        <is>
          <t>Signature</t>
        </is>
      </c>
      <c r="B279" s="50" t="n"/>
      <c r="C279" s="49" t="n"/>
      <c r="D279" s="50" t="n"/>
      <c r="E279" s="49" t="n"/>
      <c r="F279" s="50" t="n"/>
      <c r="G279" s="49" t="n"/>
      <c r="H279" s="50" t="n"/>
      <c r="I279" s="49" t="n"/>
      <c r="J279" s="50" t="n"/>
    </row>
    <row r="280" ht="30" customHeight="1">
      <c r="A280" s="55" t="inlineStr">
        <is>
          <t>Date</t>
        </is>
      </c>
      <c r="B280" s="50" t="n"/>
      <c r="C280" s="49" t="n"/>
      <c r="D280" s="50" t="n"/>
      <c r="E280" s="49" t="n"/>
      <c r="F280" s="50" t="n"/>
      <c r="G280" s="49" t="n"/>
      <c r="H280" s="50" t="n"/>
      <c r="I280" s="49" t="n"/>
      <c r="J280" s="50" t="n"/>
    </row>
    <row r="281" ht="21.75" customHeight="1">
      <c r="A281" s="49" t="n"/>
      <c r="B281" s="56" t="n"/>
      <c r="C281" s="67">
        <f>Paramètres!$C$6</f>
        <v/>
      </c>
      <c r="D281" s="101" t="n"/>
      <c r="E281" s="101" t="n"/>
      <c r="F281" s="101" t="n"/>
      <c r="G281" s="101" t="n"/>
      <c r="H281" s="56" t="n"/>
      <c r="I281" s="55">
        <f>Paramètres!$D$6</f>
        <v/>
      </c>
      <c r="J281" s="50" t="n"/>
      <c r="L281" s="29" t="inlineStr">
        <is>
          <t>Calcul (ne pas modifier) – ligne registre :</t>
        </is>
      </c>
    </row>
    <row r="282" ht="21.75" customHeight="1">
      <c r="A282" s="60" t="n"/>
      <c r="B282" s="61" t="n"/>
      <c r="C282" s="60" t="n"/>
      <c r="H282" s="61" t="n"/>
      <c r="I282" s="55">
        <f>"Date: "&amp;Paramètres!$E$6</f>
        <v/>
      </c>
      <c r="J282" s="50" t="n"/>
      <c r="L282" s="30">
        <f>IFERROR(MATCH($H$288,Registre!$B$2:$B$1999,0),0)</f>
        <v/>
      </c>
    </row>
    <row r="283" ht="21.75" customHeight="1">
      <c r="A283" s="57" t="n"/>
      <c r="B283" s="58" t="n"/>
      <c r="C283" s="57" t="n"/>
      <c r="D283" s="102" t="n"/>
      <c r="E283" s="102" t="n"/>
      <c r="F283" s="102" t="n"/>
      <c r="G283" s="102" t="n"/>
      <c r="H283" s="58" t="n"/>
      <c r="I283" s="55" t="inlineStr">
        <is>
          <t>Page 1/1</t>
        </is>
      </c>
      <c r="J283" s="50" t="n"/>
      <c r="L283" s="30">
        <f>IFERROR(MATCH($H$288,'Données Cintrage'!$A$2:$A$501,0),0)</f>
        <v/>
      </c>
    </row>
    <row r="284" ht="27.95" customHeight="1">
      <c r="A284" s="67" t="inlineStr">
        <is>
          <t>Procès-Verbal De Cintrage Pipe</t>
        </is>
      </c>
      <c r="B284" s="52" t="n"/>
      <c r="C284" s="52" t="n"/>
      <c r="D284" s="52" t="n"/>
      <c r="E284" s="52" t="n"/>
      <c r="F284" s="52" t="n"/>
      <c r="G284" s="52" t="n"/>
      <c r="H284" s="52" t="n"/>
      <c r="I284" s="52" t="n"/>
      <c r="J284" s="50" t="n"/>
      <c r="L284" s="32">
        <f>IF($H$288="","",IF($L$282=0,"⚠ RFI absent du Registre",IF(INDEX(Registre!$A$2:$A$1999,IF($L$282=0,-1,$L$282))&lt;&gt;"Cintrage","⚠ Ce RFI est de type : "&amp;INDEX(Registre!$A$2:$A$1999,IF($L$282=0,-1,$L$282)),"")))</f>
        <v/>
      </c>
    </row>
    <row r="285" ht="27" customHeight="1">
      <c r="A285" s="90" t="inlineStr">
        <is>
          <t>Ouvrages</t>
        </is>
      </c>
      <c r="B285" s="50" t="n"/>
      <c r="C285" s="80">
        <f>IFERROR(INDEX(Registre!$E$2:$E$1999,IF($L$282=0,-1,$L$282))&amp;"","")</f>
        <v/>
      </c>
      <c r="D285" s="52" t="n"/>
      <c r="E285" s="52" t="n"/>
      <c r="F285" s="52" t="n"/>
      <c r="G285" s="52" t="n"/>
      <c r="H285" s="52" t="n"/>
      <c r="I285" s="52" t="n"/>
      <c r="J285" s="50" t="n"/>
    </row>
    <row r="286" ht="27" customHeight="1">
      <c r="A286" s="90" t="inlineStr">
        <is>
          <t>Plan nº</t>
        </is>
      </c>
      <c r="B286" s="50" t="n"/>
      <c r="C286" s="90">
        <f>IFERROR(INDEX(Registre!$F$2:$F$1999,IF($L$282=0,-1,$L$282))&amp;"","")</f>
        <v/>
      </c>
      <c r="D286" s="52" t="n"/>
      <c r="E286" s="52" t="n"/>
      <c r="F286" s="52" t="n"/>
      <c r="G286" s="52" t="n"/>
      <c r="H286" s="52" t="n"/>
      <c r="I286" s="52" t="n"/>
      <c r="J286" s="50" t="n"/>
      <c r="L286" s="31" t="inlineStr">
        <is>
          <t>◀ Choisissez le RFI dans la case « RFI nº » (liste déroulante)</t>
        </is>
      </c>
    </row>
    <row r="287" ht="27" customHeight="1">
      <c r="A287" s="90" t="inlineStr">
        <is>
          <t>Désignation</t>
        </is>
      </c>
      <c r="B287" s="50" t="n"/>
      <c r="C287" s="90">
        <f>IFERROR(INDEX(Registre!$G$2:$G$1999,IF($L$282=0,-1,$L$282))&amp;"","")</f>
        <v/>
      </c>
      <c r="D287" s="52" t="n"/>
      <c r="E287" s="52" t="n"/>
      <c r="F287" s="52" t="n"/>
      <c r="G287" s="52" t="n"/>
      <c r="H287" s="52" t="n"/>
      <c r="I287" s="52" t="n"/>
      <c r="J287" s="50" t="n"/>
    </row>
    <row r="288" ht="27" customHeight="1">
      <c r="A288" s="90" t="inlineStr">
        <is>
          <t>Rapport nº</t>
        </is>
      </c>
      <c r="B288" s="50" t="n"/>
      <c r="C288" s="90">
        <f>IFERROR(IF(INDEX(Registre!$C$2:$C$1999,IF($L$282=0,-1,$L$282))&amp;""&lt;&gt;"",INDEX(Registre!$C$2:$C$1999,IF($L$282=0,-1,$L$282))&amp;"",TEXT(COUNTIF(Registre!$A$2:INDEX(Registre!$A$2:$A$1999,IF($L$282=0,-1,$L$282)),INDEX(Registre!$A$2:$A$1999,IF($L$282=0,-1,$L$282))),"000")),"")</f>
        <v/>
      </c>
      <c r="D288" s="50" t="n"/>
      <c r="E288" s="91" t="inlineStr">
        <is>
          <t>DI/ (RFI) nº</t>
        </is>
      </c>
      <c r="F288" s="52" t="n"/>
      <c r="G288" s="50" t="n"/>
      <c r="H288" s="82">
        <f>IFERROR(INDEX('Impression groupée'!$B$4:$B$103,MATCH("Cintrage|11",'Impression groupée'!$E$4:$E$103,0)),"")</f>
        <v/>
      </c>
      <c r="I288" s="52" t="n"/>
      <c r="J288" s="50" t="n"/>
    </row>
    <row r="289" ht="30" customHeight="1">
      <c r="A289" s="67" t="inlineStr">
        <is>
          <t>Caractéristique De La Section</t>
        </is>
      </c>
      <c r="B289" s="52" t="n"/>
      <c r="C289" s="52" t="n"/>
      <c r="D289" s="52" t="n"/>
      <c r="E289" s="52" t="n"/>
      <c r="F289" s="52" t="n"/>
      <c r="G289" s="52" t="n"/>
      <c r="H289" s="52" t="n"/>
      <c r="I289" s="52" t="n"/>
      <c r="J289" s="50" t="n"/>
    </row>
    <row r="290" ht="30" customHeight="1">
      <c r="A290" s="67" t="inlineStr">
        <is>
          <t>N° pipe</t>
        </is>
      </c>
      <c r="B290" s="50" t="n"/>
      <c r="C290" s="67" t="inlineStr">
        <is>
          <t>N° de coulée</t>
        </is>
      </c>
      <c r="D290" s="50" t="n"/>
      <c r="E290" s="67" t="inlineStr">
        <is>
          <t>Diamètre</t>
        </is>
      </c>
      <c r="F290" s="67" t="inlineStr">
        <is>
          <t>Matériel</t>
        </is>
      </c>
      <c r="G290" s="67" t="inlineStr">
        <is>
          <t>Epaisseur Nominale (mm)</t>
        </is>
      </c>
      <c r="H290" s="50" t="n"/>
      <c r="I290" s="67" t="inlineStr">
        <is>
          <t>Epaisseur Mesurée (mm)</t>
        </is>
      </c>
      <c r="J290" s="50" t="n"/>
    </row>
    <row r="291" ht="19.5" customHeight="1">
      <c r="A291" s="93">
        <f>IFERROR(INDEX('Données Cintrage'!$B$2:$B$501,IF($L$283=0,-1,$L$283))&amp;"","")</f>
        <v/>
      </c>
      <c r="B291" s="50" t="n"/>
      <c r="C291" s="93">
        <f>IFERROR(INDEX('Données Cintrage'!$C$2:$C$501,IF($L$283=0,-1,$L$283))&amp;"","")</f>
        <v/>
      </c>
      <c r="D291" s="50" t="n"/>
      <c r="E291" s="93">
        <f>IFERROR(INDEX('Données Cintrage'!$D$2:$D$501,IF($L$283=0,-1,$L$283))&amp;"","")</f>
        <v/>
      </c>
      <c r="F291" s="93">
        <f>IFERROR(INDEX('Données Cintrage'!$E$2:$E$501,IF($L$283=0,-1,$L$283))&amp;"","")</f>
        <v/>
      </c>
      <c r="G291" s="93">
        <f>IFERROR(INDEX('Données Cintrage'!$F$2:$F$501,IF($L$283=0,-1,$L$283))&amp;"","")</f>
        <v/>
      </c>
      <c r="H291" s="50" t="n"/>
      <c r="I291" s="93">
        <f>IFERROR(INDEX('Données Cintrage'!$G$2:$G$501,IF($L$283=0,-1,$L$283))&amp;"","")</f>
        <v/>
      </c>
      <c r="J291" s="50" t="n"/>
    </row>
    <row r="292" ht="19.5" customHeight="1">
      <c r="A292" s="90">
        <f>"Rayon de courbure : "&amp;IFERROR(INDEX('Données Cintrage'!$H$2:$H$501,IF($L$283=0,-1,$L$283))&amp;"","")</f>
        <v/>
      </c>
      <c r="B292" s="52" t="n"/>
      <c r="C292" s="52" t="n"/>
      <c r="D292" s="52" t="n"/>
      <c r="E292" s="50" t="n"/>
      <c r="F292" s="90">
        <f>"Angle : "&amp;IFERROR(INDEX('Données Cintrage'!$I$2:$I$501,IF($L$283=0,-1,$L$283))&amp;"","")</f>
        <v/>
      </c>
      <c r="G292" s="52" t="n"/>
      <c r="H292" s="52" t="n"/>
      <c r="I292" s="52" t="n"/>
      <c r="J292" s="50" t="n"/>
    </row>
    <row r="293" ht="19.5" customHeight="1">
      <c r="A293" s="90" t="inlineStr">
        <is>
          <t>Jauge 97 % ND interne appliqué</t>
        </is>
      </c>
      <c r="B293" s="52" t="n"/>
      <c r="C293" s="52" t="n"/>
      <c r="D293" s="52" t="n"/>
      <c r="E293" s="50" t="n"/>
      <c r="F293" s="93">
        <f>IF(IFERROR(INDEX('Données Cintrage'!$J$2:$J$501,IF($L$283=0,-1,$L$283))&amp;"","")="Oui","☒","☐")&amp;" Oui"&amp;"          "&amp;IF(IFERROR(INDEX('Données Cintrage'!$J$2:$J$501,IF($L$283=0,-1,$L$283))&amp;"","")="Non","☒","☐")&amp;" Non"</f>
        <v/>
      </c>
      <c r="G293" s="52" t="n"/>
      <c r="H293" s="52" t="n"/>
      <c r="I293" s="52" t="n"/>
      <c r="J293" s="50" t="n"/>
    </row>
    <row r="294" ht="30" customHeight="1">
      <c r="A294" s="67" t="inlineStr">
        <is>
          <t>Vérification de la section cintrée</t>
        </is>
      </c>
      <c r="B294" s="52" t="n"/>
      <c r="C294" s="52" t="n"/>
      <c r="D294" s="52" t="n"/>
      <c r="E294" s="52" t="n"/>
      <c r="F294" s="52" t="n"/>
      <c r="G294" s="52" t="n"/>
      <c r="H294" s="52" t="n"/>
      <c r="I294" s="52" t="n"/>
      <c r="J294" s="50" t="n"/>
    </row>
    <row r="295" ht="18" customHeight="1">
      <c r="A295" s="96" t="inlineStr">
        <is>
          <t>Position longitudinale de la soudure</t>
        </is>
      </c>
      <c r="B295" s="101" t="n"/>
      <c r="C295" s="101" t="n"/>
      <c r="D295" s="56" t="n"/>
      <c r="E295" s="97">
        <f>"Extrémités rectilignes"&amp;CHAR(10)&amp;"&gt;= 1.5 m"&amp;CHAR(10)&amp;CHAR(10)&amp;CHAR(10)&amp;IF(IFERROR(INDEX('Données Cintrage'!$K$2:$K$501,IF($L$283=0,-1,$L$283))&amp;"","")="Oui","☒","☐")&amp;" Oui"&amp;"       "&amp;IF(IFERROR(INDEX('Données Cintrage'!$K$2:$K$501,IF($L$283=0,-1,$L$283))&amp;"","")="Non","☒","☐")&amp;" Non"</f>
        <v/>
      </c>
      <c r="F295" s="101" t="n"/>
      <c r="G295" s="56" t="n"/>
      <c r="H295" s="96">
        <f>"Traçabilité du pipe cintrée"&amp;CHAR(10)&amp;"Ligne, diamètre, angle"&amp;CHAR(10)&amp;"N du PK d’installation"&amp;CHAR(10)&amp;CHAR(10)&amp;IF(IFERROR(INDEX('Données Cintrage'!$L$2:$L$501,IF($L$283=0,-1,$L$283))&amp;"","")="C","☒","☐")&amp;" C"&amp;"       "&amp;IF(IFERROR(INDEX('Données Cintrage'!$L$2:$L$501,IF($L$283=0,-1,$L$283))&amp;"","")="NC","☒","☐")&amp;" NC"</f>
        <v/>
      </c>
      <c r="I295" s="101" t="n"/>
      <c r="J295" s="56" t="n"/>
    </row>
    <row r="296" ht="18" customHeight="1">
      <c r="A296" s="60" t="n"/>
      <c r="D296" s="61" t="n"/>
      <c r="E296" s="60" t="n"/>
      <c r="G296" s="61" t="n"/>
      <c r="H296" s="60" t="n"/>
      <c r="J296" s="61" t="n"/>
    </row>
    <row r="297" ht="18" customHeight="1">
      <c r="A297" s="60" t="n"/>
      <c r="D297" s="61" t="n"/>
      <c r="E297" s="60" t="n"/>
      <c r="G297" s="61" t="n"/>
      <c r="H297" s="60" t="n"/>
      <c r="J297" s="61" t="n"/>
    </row>
    <row r="298" ht="18" customHeight="1">
      <c r="A298" s="60" t="n"/>
      <c r="D298" s="61" t="n"/>
      <c r="E298" s="60" t="n"/>
      <c r="G298" s="61" t="n"/>
      <c r="H298" s="60" t="n"/>
      <c r="J298" s="61" t="n"/>
    </row>
    <row r="299" ht="18" customHeight="1">
      <c r="A299" s="60" t="n"/>
      <c r="D299" s="61" t="n"/>
      <c r="E299" s="60" t="n"/>
      <c r="G299" s="61" t="n"/>
      <c r="H299" s="60" t="n"/>
      <c r="J299" s="61" t="n"/>
    </row>
    <row r="300" ht="18" customHeight="1">
      <c r="A300" s="57" t="n"/>
      <c r="B300" s="102" t="n"/>
      <c r="C300" s="102" t="n"/>
      <c r="D300" s="58" t="n"/>
      <c r="E300" s="57" t="n"/>
      <c r="F300" s="102" t="n"/>
      <c r="G300" s="58" t="n"/>
      <c r="H300" s="57" t="n"/>
      <c r="I300" s="102" t="n"/>
      <c r="J300" s="58" t="n"/>
    </row>
    <row r="301" ht="30" customHeight="1">
      <c r="A301" s="90" t="inlineStr">
        <is>
          <t>Évaluation générale</t>
        </is>
      </c>
      <c r="B301" s="52" t="n"/>
      <c r="C301" s="52" t="n"/>
      <c r="D301" s="50" t="n"/>
      <c r="E301" s="93">
        <f>IF(IFERROR(INDEX('Données Cintrage'!$M$2:$M$501,IF($L$283=0,-1,$L$283))&amp;"","")="Acc","☒","☐")&amp;" Acc"</f>
        <v/>
      </c>
      <c r="F301" s="52" t="n"/>
      <c r="G301" s="50" t="n"/>
      <c r="H301" s="93">
        <f>IF(IFERROR(INDEX('Données Cintrage'!$M$2:$M$501,IF($L$283=0,-1,$L$283))&amp;"","")="Rej","☒","☐")&amp;" Rej"</f>
        <v/>
      </c>
      <c r="I301" s="52" t="n"/>
      <c r="J301" s="50" t="n"/>
    </row>
    <row r="302" ht="336.4" customHeight="1">
      <c r="A302" s="94">
        <f>"Remarques : "&amp;IFERROR(INDEX(Registre!$O$2:$O$1999,IF($L$282=0,-1,$L$282))&amp;"","")</f>
        <v/>
      </c>
      <c r="B302" s="52" t="n"/>
      <c r="C302" s="52" t="n"/>
      <c r="D302" s="52" t="n"/>
      <c r="E302" s="52" t="n"/>
      <c r="F302" s="52" t="n"/>
      <c r="G302" s="52" t="n"/>
      <c r="H302" s="52" t="n"/>
      <c r="I302" s="52" t="n"/>
      <c r="J302" s="50" t="n"/>
    </row>
    <row r="303" ht="30" customHeight="1">
      <c r="A303" s="53" t="inlineStr">
        <is>
          <t>Conclusion de l’inspection</t>
        </is>
      </c>
      <c r="B303" s="50" t="n"/>
      <c r="C303" s="51">
        <f>IF(IFERROR(INDEX(Registre!$N$2:$N$1999,IF($L$282=0,-1,$L$282))&amp;"","")="Non applicable","☒","☐")&amp;"  Non applicable"</f>
        <v/>
      </c>
      <c r="D303" s="52" t="n"/>
      <c r="E303" s="52" t="n"/>
      <c r="F303" s="50" t="n"/>
      <c r="G303" s="51">
        <f>IF(IFERROR(INDEX(Registre!$N$2:$N$1999,IF($L$282=0,-1,$L$282))&amp;"","")="Accepté","☒","☐")&amp;"  Accepté"</f>
        <v/>
      </c>
      <c r="H303" s="50" t="n"/>
      <c r="I303" s="51">
        <f>IF(IFERROR(INDEX(Registre!$N$2:$N$1999,IF($L$282=0,-1,$L$282))&amp;"","")="Rejeté","☒","☐")&amp;"  Rejeté"</f>
        <v/>
      </c>
      <c r="J303" s="50" t="n"/>
    </row>
    <row r="304" ht="30" customHeight="1">
      <c r="A304" s="53" t="inlineStr">
        <is>
          <t>APPROBATION</t>
        </is>
      </c>
      <c r="B304" s="56" t="n"/>
      <c r="C304" s="59" t="inlineStr">
        <is>
          <t>C3</t>
        </is>
      </c>
      <c r="D304" s="52" t="n"/>
      <c r="E304" s="52" t="n"/>
      <c r="F304" s="50" t="n"/>
      <c r="G304" s="59" t="inlineStr">
        <is>
          <t>C1</t>
        </is>
      </c>
      <c r="H304" s="56" t="n"/>
      <c r="I304" s="59" t="inlineStr">
        <is>
          <t>CA</t>
        </is>
      </c>
      <c r="J304" s="56" t="n"/>
    </row>
    <row r="305" ht="30" customHeight="1">
      <c r="A305" s="57" t="n"/>
      <c r="B305" s="58" t="n"/>
      <c r="C305" s="59" t="inlineStr">
        <is>
          <t>CST</t>
        </is>
      </c>
      <c r="D305" s="50" t="n"/>
      <c r="E305" s="59" t="inlineStr">
        <is>
          <t>QCI</t>
        </is>
      </c>
      <c r="F305" s="50" t="n"/>
      <c r="G305" s="57" t="n"/>
      <c r="H305" s="58" t="n"/>
      <c r="I305" s="57" t="n"/>
      <c r="J305" s="58" t="n"/>
    </row>
    <row r="306" ht="30" customHeight="1">
      <c r="A306" s="55" t="inlineStr">
        <is>
          <t>Nom</t>
        </is>
      </c>
      <c r="B306" s="50" t="n"/>
      <c r="C306" s="49" t="n"/>
      <c r="D306" s="50" t="n"/>
      <c r="E306" s="49" t="n"/>
      <c r="F306" s="50" t="n"/>
      <c r="G306" s="49" t="n"/>
      <c r="H306" s="50" t="n"/>
      <c r="I306" s="49" t="n"/>
      <c r="J306" s="50" t="n"/>
    </row>
    <row r="307" ht="30" customHeight="1">
      <c r="A307" s="55" t="inlineStr">
        <is>
          <t>Signature</t>
        </is>
      </c>
      <c r="B307" s="50" t="n"/>
      <c r="C307" s="49" t="n"/>
      <c r="D307" s="50" t="n"/>
      <c r="E307" s="49" t="n"/>
      <c r="F307" s="50" t="n"/>
      <c r="G307" s="49" t="n"/>
      <c r="H307" s="50" t="n"/>
      <c r="I307" s="49" t="n"/>
      <c r="J307" s="50" t="n"/>
    </row>
    <row r="308" ht="30" customHeight="1">
      <c r="A308" s="55" t="inlineStr">
        <is>
          <t>Date</t>
        </is>
      </c>
      <c r="B308" s="50" t="n"/>
      <c r="C308" s="49" t="n"/>
      <c r="D308" s="50" t="n"/>
      <c r="E308" s="49" t="n"/>
      <c r="F308" s="50" t="n"/>
      <c r="G308" s="49" t="n"/>
      <c r="H308" s="50" t="n"/>
      <c r="I308" s="49" t="n"/>
      <c r="J308" s="50" t="n"/>
    </row>
    <row r="309" ht="21.75" customHeight="1">
      <c r="A309" s="49" t="n"/>
      <c r="B309" s="56" t="n"/>
      <c r="C309" s="67">
        <f>Paramètres!$C$6</f>
        <v/>
      </c>
      <c r="D309" s="101" t="n"/>
      <c r="E309" s="101" t="n"/>
      <c r="F309" s="101" t="n"/>
      <c r="G309" s="101" t="n"/>
      <c r="H309" s="56" t="n"/>
      <c r="I309" s="55">
        <f>Paramètres!$D$6</f>
        <v/>
      </c>
      <c r="J309" s="50" t="n"/>
      <c r="L309" s="29" t="inlineStr">
        <is>
          <t>Calcul (ne pas modifier) – ligne registre :</t>
        </is>
      </c>
    </row>
    <row r="310" ht="21.75" customHeight="1">
      <c r="A310" s="60" t="n"/>
      <c r="B310" s="61" t="n"/>
      <c r="C310" s="60" t="n"/>
      <c r="H310" s="61" t="n"/>
      <c r="I310" s="55">
        <f>"Date: "&amp;Paramètres!$E$6</f>
        <v/>
      </c>
      <c r="J310" s="50" t="n"/>
      <c r="L310" s="30">
        <f>IFERROR(MATCH($H$316,Registre!$B$2:$B$1999,0),0)</f>
        <v/>
      </c>
    </row>
    <row r="311" ht="21.75" customHeight="1">
      <c r="A311" s="57" t="n"/>
      <c r="B311" s="58" t="n"/>
      <c r="C311" s="57" t="n"/>
      <c r="D311" s="102" t="n"/>
      <c r="E311" s="102" t="n"/>
      <c r="F311" s="102" t="n"/>
      <c r="G311" s="102" t="n"/>
      <c r="H311" s="58" t="n"/>
      <c r="I311" s="55" t="inlineStr">
        <is>
          <t>Page 1/1</t>
        </is>
      </c>
      <c r="J311" s="50" t="n"/>
      <c r="L311" s="30">
        <f>IFERROR(MATCH($H$316,'Données Cintrage'!$A$2:$A$501,0),0)</f>
        <v/>
      </c>
    </row>
    <row r="312" ht="27.95" customHeight="1">
      <c r="A312" s="67" t="inlineStr">
        <is>
          <t>Procès-Verbal De Cintrage Pipe</t>
        </is>
      </c>
      <c r="B312" s="52" t="n"/>
      <c r="C312" s="52" t="n"/>
      <c r="D312" s="52" t="n"/>
      <c r="E312" s="52" t="n"/>
      <c r="F312" s="52" t="n"/>
      <c r="G312" s="52" t="n"/>
      <c r="H312" s="52" t="n"/>
      <c r="I312" s="52" t="n"/>
      <c r="J312" s="50" t="n"/>
      <c r="L312" s="32">
        <f>IF($H$316="","",IF($L$310=0,"⚠ RFI absent du Registre",IF(INDEX(Registre!$A$2:$A$1999,IF($L$310=0,-1,$L$310))&lt;&gt;"Cintrage","⚠ Ce RFI est de type : "&amp;INDEX(Registre!$A$2:$A$1999,IF($L$310=0,-1,$L$310)),"")))</f>
        <v/>
      </c>
    </row>
    <row r="313" ht="27" customHeight="1">
      <c r="A313" s="90" t="inlineStr">
        <is>
          <t>Ouvrages</t>
        </is>
      </c>
      <c r="B313" s="50" t="n"/>
      <c r="C313" s="80">
        <f>IFERROR(INDEX(Registre!$E$2:$E$1999,IF($L$310=0,-1,$L$310))&amp;"","")</f>
        <v/>
      </c>
      <c r="D313" s="52" t="n"/>
      <c r="E313" s="52" t="n"/>
      <c r="F313" s="52" t="n"/>
      <c r="G313" s="52" t="n"/>
      <c r="H313" s="52" t="n"/>
      <c r="I313" s="52" t="n"/>
      <c r="J313" s="50" t="n"/>
    </row>
    <row r="314" ht="27" customHeight="1">
      <c r="A314" s="90" t="inlineStr">
        <is>
          <t>Plan nº</t>
        </is>
      </c>
      <c r="B314" s="50" t="n"/>
      <c r="C314" s="90">
        <f>IFERROR(INDEX(Registre!$F$2:$F$1999,IF($L$310=0,-1,$L$310))&amp;"","")</f>
        <v/>
      </c>
      <c r="D314" s="52" t="n"/>
      <c r="E314" s="52" t="n"/>
      <c r="F314" s="52" t="n"/>
      <c r="G314" s="52" t="n"/>
      <c r="H314" s="52" t="n"/>
      <c r="I314" s="52" t="n"/>
      <c r="J314" s="50" t="n"/>
      <c r="L314" s="31" t="inlineStr">
        <is>
          <t>◀ Choisissez le RFI dans la case « RFI nº » (liste déroulante)</t>
        </is>
      </c>
    </row>
    <row r="315" ht="27" customHeight="1">
      <c r="A315" s="90" t="inlineStr">
        <is>
          <t>Désignation</t>
        </is>
      </c>
      <c r="B315" s="50" t="n"/>
      <c r="C315" s="90">
        <f>IFERROR(INDEX(Registre!$G$2:$G$1999,IF($L$310=0,-1,$L$310))&amp;"","")</f>
        <v/>
      </c>
      <c r="D315" s="52" t="n"/>
      <c r="E315" s="52" t="n"/>
      <c r="F315" s="52" t="n"/>
      <c r="G315" s="52" t="n"/>
      <c r="H315" s="52" t="n"/>
      <c r="I315" s="52" t="n"/>
      <c r="J315" s="50" t="n"/>
    </row>
    <row r="316" ht="27" customHeight="1">
      <c r="A316" s="90" t="inlineStr">
        <is>
          <t>Rapport nº</t>
        </is>
      </c>
      <c r="B316" s="50" t="n"/>
      <c r="C316" s="90">
        <f>IFERROR(IF(INDEX(Registre!$C$2:$C$1999,IF($L$310=0,-1,$L$310))&amp;""&lt;&gt;"",INDEX(Registre!$C$2:$C$1999,IF($L$310=0,-1,$L$310))&amp;"",TEXT(COUNTIF(Registre!$A$2:INDEX(Registre!$A$2:$A$1999,IF($L$310=0,-1,$L$310)),INDEX(Registre!$A$2:$A$1999,IF($L$310=0,-1,$L$310))),"000")),"")</f>
        <v/>
      </c>
      <c r="D316" s="50" t="n"/>
      <c r="E316" s="91" t="inlineStr">
        <is>
          <t>DI/ (RFI) nº</t>
        </is>
      </c>
      <c r="F316" s="52" t="n"/>
      <c r="G316" s="50" t="n"/>
      <c r="H316" s="82">
        <f>IFERROR(INDEX('Impression groupée'!$B$4:$B$103,MATCH("Cintrage|12",'Impression groupée'!$E$4:$E$103,0)),"")</f>
        <v/>
      </c>
      <c r="I316" s="52" t="n"/>
      <c r="J316" s="50" t="n"/>
    </row>
    <row r="317" ht="30" customHeight="1">
      <c r="A317" s="67" t="inlineStr">
        <is>
          <t>Caractéristique De La Section</t>
        </is>
      </c>
      <c r="B317" s="52" t="n"/>
      <c r="C317" s="52" t="n"/>
      <c r="D317" s="52" t="n"/>
      <c r="E317" s="52" t="n"/>
      <c r="F317" s="52" t="n"/>
      <c r="G317" s="52" t="n"/>
      <c r="H317" s="52" t="n"/>
      <c r="I317" s="52" t="n"/>
      <c r="J317" s="50" t="n"/>
    </row>
    <row r="318" ht="30" customHeight="1">
      <c r="A318" s="67" t="inlineStr">
        <is>
          <t>N° pipe</t>
        </is>
      </c>
      <c r="B318" s="50" t="n"/>
      <c r="C318" s="67" t="inlineStr">
        <is>
          <t>N° de coulée</t>
        </is>
      </c>
      <c r="D318" s="50" t="n"/>
      <c r="E318" s="67" t="inlineStr">
        <is>
          <t>Diamètre</t>
        </is>
      </c>
      <c r="F318" s="67" t="inlineStr">
        <is>
          <t>Matériel</t>
        </is>
      </c>
      <c r="G318" s="67" t="inlineStr">
        <is>
          <t>Epaisseur Nominale (mm)</t>
        </is>
      </c>
      <c r="H318" s="50" t="n"/>
      <c r="I318" s="67" t="inlineStr">
        <is>
          <t>Epaisseur Mesurée (mm)</t>
        </is>
      </c>
      <c r="J318" s="50" t="n"/>
    </row>
    <row r="319" ht="19.5" customHeight="1">
      <c r="A319" s="93">
        <f>IFERROR(INDEX('Données Cintrage'!$B$2:$B$501,IF($L$311=0,-1,$L$311))&amp;"","")</f>
        <v/>
      </c>
      <c r="B319" s="50" t="n"/>
      <c r="C319" s="93">
        <f>IFERROR(INDEX('Données Cintrage'!$C$2:$C$501,IF($L$311=0,-1,$L$311))&amp;"","")</f>
        <v/>
      </c>
      <c r="D319" s="50" t="n"/>
      <c r="E319" s="93">
        <f>IFERROR(INDEX('Données Cintrage'!$D$2:$D$501,IF($L$311=0,-1,$L$311))&amp;"","")</f>
        <v/>
      </c>
      <c r="F319" s="93">
        <f>IFERROR(INDEX('Données Cintrage'!$E$2:$E$501,IF($L$311=0,-1,$L$311))&amp;"","")</f>
        <v/>
      </c>
      <c r="G319" s="93">
        <f>IFERROR(INDEX('Données Cintrage'!$F$2:$F$501,IF($L$311=0,-1,$L$311))&amp;"","")</f>
        <v/>
      </c>
      <c r="H319" s="50" t="n"/>
      <c r="I319" s="93">
        <f>IFERROR(INDEX('Données Cintrage'!$G$2:$G$501,IF($L$311=0,-1,$L$311))&amp;"","")</f>
        <v/>
      </c>
      <c r="J319" s="50" t="n"/>
    </row>
    <row r="320" ht="19.5" customHeight="1">
      <c r="A320" s="90">
        <f>"Rayon de courbure : "&amp;IFERROR(INDEX('Données Cintrage'!$H$2:$H$501,IF($L$311=0,-1,$L$311))&amp;"","")</f>
        <v/>
      </c>
      <c r="B320" s="52" t="n"/>
      <c r="C320" s="52" t="n"/>
      <c r="D320" s="52" t="n"/>
      <c r="E320" s="50" t="n"/>
      <c r="F320" s="90">
        <f>"Angle : "&amp;IFERROR(INDEX('Données Cintrage'!$I$2:$I$501,IF($L$311=0,-1,$L$311))&amp;"","")</f>
        <v/>
      </c>
      <c r="G320" s="52" t="n"/>
      <c r="H320" s="52" t="n"/>
      <c r="I320" s="52" t="n"/>
      <c r="J320" s="50" t="n"/>
    </row>
    <row r="321" ht="19.5" customHeight="1">
      <c r="A321" s="90" t="inlineStr">
        <is>
          <t>Jauge 97 % ND interne appliqué</t>
        </is>
      </c>
      <c r="B321" s="52" t="n"/>
      <c r="C321" s="52" t="n"/>
      <c r="D321" s="52" t="n"/>
      <c r="E321" s="50" t="n"/>
      <c r="F321" s="93">
        <f>IF(IFERROR(INDEX('Données Cintrage'!$J$2:$J$501,IF($L$311=0,-1,$L$311))&amp;"","")="Oui","☒","☐")&amp;" Oui"&amp;"          "&amp;IF(IFERROR(INDEX('Données Cintrage'!$J$2:$J$501,IF($L$311=0,-1,$L$311))&amp;"","")="Non","☒","☐")&amp;" Non"</f>
        <v/>
      </c>
      <c r="G321" s="52" t="n"/>
      <c r="H321" s="52" t="n"/>
      <c r="I321" s="52" t="n"/>
      <c r="J321" s="50" t="n"/>
    </row>
    <row r="322" ht="30" customHeight="1">
      <c r="A322" s="67" t="inlineStr">
        <is>
          <t>Vérification de la section cintrée</t>
        </is>
      </c>
      <c r="B322" s="52" t="n"/>
      <c r="C322" s="52" t="n"/>
      <c r="D322" s="52" t="n"/>
      <c r="E322" s="52" t="n"/>
      <c r="F322" s="52" t="n"/>
      <c r="G322" s="52" t="n"/>
      <c r="H322" s="52" t="n"/>
      <c r="I322" s="52" t="n"/>
      <c r="J322" s="50" t="n"/>
    </row>
    <row r="323" ht="18" customHeight="1">
      <c r="A323" s="96" t="inlineStr">
        <is>
          <t>Position longitudinale de la soudure</t>
        </is>
      </c>
      <c r="B323" s="101" t="n"/>
      <c r="C323" s="101" t="n"/>
      <c r="D323" s="56" t="n"/>
      <c r="E323" s="97">
        <f>"Extrémités rectilignes"&amp;CHAR(10)&amp;"&gt;= 1.5 m"&amp;CHAR(10)&amp;CHAR(10)&amp;CHAR(10)&amp;IF(IFERROR(INDEX('Données Cintrage'!$K$2:$K$501,IF($L$311=0,-1,$L$311))&amp;"","")="Oui","☒","☐")&amp;" Oui"&amp;"       "&amp;IF(IFERROR(INDEX('Données Cintrage'!$K$2:$K$501,IF($L$311=0,-1,$L$311))&amp;"","")="Non","☒","☐")&amp;" Non"</f>
        <v/>
      </c>
      <c r="F323" s="101" t="n"/>
      <c r="G323" s="56" t="n"/>
      <c r="H323" s="96">
        <f>"Traçabilité du pipe cintrée"&amp;CHAR(10)&amp;"Ligne, diamètre, angle"&amp;CHAR(10)&amp;"N du PK d’installation"&amp;CHAR(10)&amp;CHAR(10)&amp;IF(IFERROR(INDEX('Données Cintrage'!$L$2:$L$501,IF($L$311=0,-1,$L$311))&amp;"","")="C","☒","☐")&amp;" C"&amp;"       "&amp;IF(IFERROR(INDEX('Données Cintrage'!$L$2:$L$501,IF($L$311=0,-1,$L$311))&amp;"","")="NC","☒","☐")&amp;" NC"</f>
        <v/>
      </c>
      <c r="I323" s="101" t="n"/>
      <c r="J323" s="56" t="n"/>
    </row>
    <row r="324" ht="18" customHeight="1">
      <c r="A324" s="60" t="n"/>
      <c r="D324" s="61" t="n"/>
      <c r="E324" s="60" t="n"/>
      <c r="G324" s="61" t="n"/>
      <c r="H324" s="60" t="n"/>
      <c r="J324" s="61" t="n"/>
    </row>
    <row r="325" ht="18" customHeight="1">
      <c r="A325" s="60" t="n"/>
      <c r="D325" s="61" t="n"/>
      <c r="E325" s="60" t="n"/>
      <c r="G325" s="61" t="n"/>
      <c r="H325" s="60" t="n"/>
      <c r="J325" s="61" t="n"/>
    </row>
    <row r="326" ht="18" customHeight="1">
      <c r="A326" s="60" t="n"/>
      <c r="D326" s="61" t="n"/>
      <c r="E326" s="60" t="n"/>
      <c r="G326" s="61" t="n"/>
      <c r="H326" s="60" t="n"/>
      <c r="J326" s="61" t="n"/>
    </row>
    <row r="327" ht="18" customHeight="1">
      <c r="A327" s="60" t="n"/>
      <c r="D327" s="61" t="n"/>
      <c r="E327" s="60" t="n"/>
      <c r="G327" s="61" t="n"/>
      <c r="H327" s="60" t="n"/>
      <c r="J327" s="61" t="n"/>
    </row>
    <row r="328" ht="18" customHeight="1">
      <c r="A328" s="57" t="n"/>
      <c r="B328" s="102" t="n"/>
      <c r="C328" s="102" t="n"/>
      <c r="D328" s="58" t="n"/>
      <c r="E328" s="57" t="n"/>
      <c r="F328" s="102" t="n"/>
      <c r="G328" s="58" t="n"/>
      <c r="H328" s="57" t="n"/>
      <c r="I328" s="102" t="n"/>
      <c r="J328" s="58" t="n"/>
    </row>
    <row r="329" ht="30" customHeight="1">
      <c r="A329" s="90" t="inlineStr">
        <is>
          <t>Évaluation générale</t>
        </is>
      </c>
      <c r="B329" s="52" t="n"/>
      <c r="C329" s="52" t="n"/>
      <c r="D329" s="50" t="n"/>
      <c r="E329" s="93">
        <f>IF(IFERROR(INDEX('Données Cintrage'!$M$2:$M$501,IF($L$311=0,-1,$L$311))&amp;"","")="Acc","☒","☐")&amp;" Acc"</f>
        <v/>
      </c>
      <c r="F329" s="52" t="n"/>
      <c r="G329" s="50" t="n"/>
      <c r="H329" s="93">
        <f>IF(IFERROR(INDEX('Données Cintrage'!$M$2:$M$501,IF($L$311=0,-1,$L$311))&amp;"","")="Rej","☒","☐")&amp;" Rej"</f>
        <v/>
      </c>
      <c r="I329" s="52" t="n"/>
      <c r="J329" s="50" t="n"/>
    </row>
    <row r="330" ht="336.4" customHeight="1">
      <c r="A330" s="94">
        <f>"Remarques : "&amp;IFERROR(INDEX(Registre!$O$2:$O$1999,IF($L$310=0,-1,$L$310))&amp;"","")</f>
        <v/>
      </c>
      <c r="B330" s="52" t="n"/>
      <c r="C330" s="52" t="n"/>
      <c r="D330" s="52" t="n"/>
      <c r="E330" s="52" t="n"/>
      <c r="F330" s="52" t="n"/>
      <c r="G330" s="52" t="n"/>
      <c r="H330" s="52" t="n"/>
      <c r="I330" s="52" t="n"/>
      <c r="J330" s="50" t="n"/>
    </row>
    <row r="331" ht="30" customHeight="1">
      <c r="A331" s="53" t="inlineStr">
        <is>
          <t>Conclusion de l’inspection</t>
        </is>
      </c>
      <c r="B331" s="50" t="n"/>
      <c r="C331" s="51">
        <f>IF(IFERROR(INDEX(Registre!$N$2:$N$1999,IF($L$310=0,-1,$L$310))&amp;"","")="Non applicable","☒","☐")&amp;"  Non applicable"</f>
        <v/>
      </c>
      <c r="D331" s="52" t="n"/>
      <c r="E331" s="52" t="n"/>
      <c r="F331" s="50" t="n"/>
      <c r="G331" s="51">
        <f>IF(IFERROR(INDEX(Registre!$N$2:$N$1999,IF($L$310=0,-1,$L$310))&amp;"","")="Accepté","☒","☐")&amp;"  Accepté"</f>
        <v/>
      </c>
      <c r="H331" s="50" t="n"/>
      <c r="I331" s="51">
        <f>IF(IFERROR(INDEX(Registre!$N$2:$N$1999,IF($L$310=0,-1,$L$310))&amp;"","")="Rejeté","☒","☐")&amp;"  Rejeté"</f>
        <v/>
      </c>
      <c r="J331" s="50" t="n"/>
    </row>
    <row r="332" ht="30" customHeight="1">
      <c r="A332" s="53" t="inlineStr">
        <is>
          <t>APPROBATION</t>
        </is>
      </c>
      <c r="B332" s="56" t="n"/>
      <c r="C332" s="59" t="inlineStr">
        <is>
          <t>C3</t>
        </is>
      </c>
      <c r="D332" s="52" t="n"/>
      <c r="E332" s="52" t="n"/>
      <c r="F332" s="50" t="n"/>
      <c r="G332" s="59" t="inlineStr">
        <is>
          <t>C1</t>
        </is>
      </c>
      <c r="H332" s="56" t="n"/>
      <c r="I332" s="59" t="inlineStr">
        <is>
          <t>CA</t>
        </is>
      </c>
      <c r="J332" s="56" t="n"/>
    </row>
    <row r="333" ht="30" customHeight="1">
      <c r="A333" s="57" t="n"/>
      <c r="B333" s="58" t="n"/>
      <c r="C333" s="59" t="inlineStr">
        <is>
          <t>CST</t>
        </is>
      </c>
      <c r="D333" s="50" t="n"/>
      <c r="E333" s="59" t="inlineStr">
        <is>
          <t>QCI</t>
        </is>
      </c>
      <c r="F333" s="50" t="n"/>
      <c r="G333" s="57" t="n"/>
      <c r="H333" s="58" t="n"/>
      <c r="I333" s="57" t="n"/>
      <c r="J333" s="58" t="n"/>
    </row>
    <row r="334" ht="30" customHeight="1">
      <c r="A334" s="55" t="inlineStr">
        <is>
          <t>Nom</t>
        </is>
      </c>
      <c r="B334" s="50" t="n"/>
      <c r="C334" s="49" t="n"/>
      <c r="D334" s="50" t="n"/>
      <c r="E334" s="49" t="n"/>
      <c r="F334" s="50" t="n"/>
      <c r="G334" s="49" t="n"/>
      <c r="H334" s="50" t="n"/>
      <c r="I334" s="49" t="n"/>
      <c r="J334" s="50" t="n"/>
    </row>
    <row r="335" ht="30" customHeight="1">
      <c r="A335" s="55" t="inlineStr">
        <is>
          <t>Signature</t>
        </is>
      </c>
      <c r="B335" s="50" t="n"/>
      <c r="C335" s="49" t="n"/>
      <c r="D335" s="50" t="n"/>
      <c r="E335" s="49" t="n"/>
      <c r="F335" s="50" t="n"/>
      <c r="G335" s="49" t="n"/>
      <c r="H335" s="50" t="n"/>
      <c r="I335" s="49" t="n"/>
      <c r="J335" s="50" t="n"/>
    </row>
    <row r="336" ht="30" customHeight="1">
      <c r="A336" s="55" t="inlineStr">
        <is>
          <t>Date</t>
        </is>
      </c>
      <c r="B336" s="50" t="n"/>
      <c r="C336" s="49" t="n"/>
      <c r="D336" s="50" t="n"/>
      <c r="E336" s="49" t="n"/>
      <c r="F336" s="50" t="n"/>
      <c r="G336" s="49" t="n"/>
      <c r="H336" s="50" t="n"/>
      <c r="I336" s="49" t="n"/>
      <c r="J336" s="50" t="n"/>
    </row>
    <row r="337" ht="21.75" customHeight="1">
      <c r="A337" s="49" t="n"/>
      <c r="B337" s="56" t="n"/>
      <c r="C337" s="67">
        <f>Paramètres!$C$6</f>
        <v/>
      </c>
      <c r="D337" s="101" t="n"/>
      <c r="E337" s="101" t="n"/>
      <c r="F337" s="101" t="n"/>
      <c r="G337" s="101" t="n"/>
      <c r="H337" s="56" t="n"/>
      <c r="I337" s="55">
        <f>Paramètres!$D$6</f>
        <v/>
      </c>
      <c r="J337" s="50" t="n"/>
      <c r="L337" s="29" t="inlineStr">
        <is>
          <t>Calcul (ne pas modifier) – ligne registre :</t>
        </is>
      </c>
    </row>
    <row r="338" ht="21.75" customHeight="1">
      <c r="A338" s="60" t="n"/>
      <c r="B338" s="61" t="n"/>
      <c r="C338" s="60" t="n"/>
      <c r="H338" s="61" t="n"/>
      <c r="I338" s="55">
        <f>"Date: "&amp;Paramètres!$E$6</f>
        <v/>
      </c>
      <c r="J338" s="50" t="n"/>
      <c r="L338" s="30">
        <f>IFERROR(MATCH($H$344,Registre!$B$2:$B$1999,0),0)</f>
        <v/>
      </c>
    </row>
    <row r="339" ht="21.75" customHeight="1">
      <c r="A339" s="57" t="n"/>
      <c r="B339" s="58" t="n"/>
      <c r="C339" s="57" t="n"/>
      <c r="D339" s="102" t="n"/>
      <c r="E339" s="102" t="n"/>
      <c r="F339" s="102" t="n"/>
      <c r="G339" s="102" t="n"/>
      <c r="H339" s="58" t="n"/>
      <c r="I339" s="55" t="inlineStr">
        <is>
          <t>Page 1/1</t>
        </is>
      </c>
      <c r="J339" s="50" t="n"/>
      <c r="L339" s="30">
        <f>IFERROR(MATCH($H$344,'Données Cintrage'!$A$2:$A$501,0),0)</f>
        <v/>
      </c>
    </row>
    <row r="340" ht="27.95" customHeight="1">
      <c r="A340" s="67" t="inlineStr">
        <is>
          <t>Procès-Verbal De Cintrage Pipe</t>
        </is>
      </c>
      <c r="B340" s="52" t="n"/>
      <c r="C340" s="52" t="n"/>
      <c r="D340" s="52" t="n"/>
      <c r="E340" s="52" t="n"/>
      <c r="F340" s="52" t="n"/>
      <c r="G340" s="52" t="n"/>
      <c r="H340" s="52" t="n"/>
      <c r="I340" s="52" t="n"/>
      <c r="J340" s="50" t="n"/>
      <c r="L340" s="32">
        <f>IF($H$344="","",IF($L$338=0,"⚠ RFI absent du Registre",IF(INDEX(Registre!$A$2:$A$1999,IF($L$338=0,-1,$L$338))&lt;&gt;"Cintrage","⚠ Ce RFI est de type : "&amp;INDEX(Registre!$A$2:$A$1999,IF($L$338=0,-1,$L$338)),"")))</f>
        <v/>
      </c>
    </row>
    <row r="341" ht="27" customHeight="1">
      <c r="A341" s="90" t="inlineStr">
        <is>
          <t>Ouvrages</t>
        </is>
      </c>
      <c r="B341" s="50" t="n"/>
      <c r="C341" s="80">
        <f>IFERROR(INDEX(Registre!$E$2:$E$1999,IF($L$338=0,-1,$L$338))&amp;"","")</f>
        <v/>
      </c>
      <c r="D341" s="52" t="n"/>
      <c r="E341" s="52" t="n"/>
      <c r="F341" s="52" t="n"/>
      <c r="G341" s="52" t="n"/>
      <c r="H341" s="52" t="n"/>
      <c r="I341" s="52" t="n"/>
      <c r="J341" s="50" t="n"/>
    </row>
    <row r="342" ht="27" customHeight="1">
      <c r="A342" s="90" t="inlineStr">
        <is>
          <t>Plan nº</t>
        </is>
      </c>
      <c r="B342" s="50" t="n"/>
      <c r="C342" s="90">
        <f>IFERROR(INDEX(Registre!$F$2:$F$1999,IF($L$338=0,-1,$L$338))&amp;"","")</f>
        <v/>
      </c>
      <c r="D342" s="52" t="n"/>
      <c r="E342" s="52" t="n"/>
      <c r="F342" s="52" t="n"/>
      <c r="G342" s="52" t="n"/>
      <c r="H342" s="52" t="n"/>
      <c r="I342" s="52" t="n"/>
      <c r="J342" s="50" t="n"/>
      <c r="L342" s="31" t="inlineStr">
        <is>
          <t>◀ Choisissez le RFI dans la case « RFI nº » (liste déroulante)</t>
        </is>
      </c>
    </row>
    <row r="343" ht="27" customHeight="1">
      <c r="A343" s="90" t="inlineStr">
        <is>
          <t>Désignation</t>
        </is>
      </c>
      <c r="B343" s="50" t="n"/>
      <c r="C343" s="90">
        <f>IFERROR(INDEX(Registre!$G$2:$G$1999,IF($L$338=0,-1,$L$338))&amp;"","")</f>
        <v/>
      </c>
      <c r="D343" s="52" t="n"/>
      <c r="E343" s="52" t="n"/>
      <c r="F343" s="52" t="n"/>
      <c r="G343" s="52" t="n"/>
      <c r="H343" s="52" t="n"/>
      <c r="I343" s="52" t="n"/>
      <c r="J343" s="50" t="n"/>
    </row>
    <row r="344" ht="27" customHeight="1">
      <c r="A344" s="90" t="inlineStr">
        <is>
          <t>Rapport nº</t>
        </is>
      </c>
      <c r="B344" s="50" t="n"/>
      <c r="C344" s="90">
        <f>IFERROR(IF(INDEX(Registre!$C$2:$C$1999,IF($L$338=0,-1,$L$338))&amp;""&lt;&gt;"",INDEX(Registre!$C$2:$C$1999,IF($L$338=0,-1,$L$338))&amp;"",TEXT(COUNTIF(Registre!$A$2:INDEX(Registre!$A$2:$A$1999,IF($L$338=0,-1,$L$338)),INDEX(Registre!$A$2:$A$1999,IF($L$338=0,-1,$L$338))),"000")),"")</f>
        <v/>
      </c>
      <c r="D344" s="50" t="n"/>
      <c r="E344" s="91" t="inlineStr">
        <is>
          <t>DI/ (RFI) nº</t>
        </is>
      </c>
      <c r="F344" s="52" t="n"/>
      <c r="G344" s="50" t="n"/>
      <c r="H344" s="82">
        <f>IFERROR(INDEX('Impression groupée'!$B$4:$B$103,MATCH("Cintrage|13",'Impression groupée'!$E$4:$E$103,0)),"")</f>
        <v/>
      </c>
      <c r="I344" s="52" t="n"/>
      <c r="J344" s="50" t="n"/>
    </row>
    <row r="345" ht="30" customHeight="1">
      <c r="A345" s="67" t="inlineStr">
        <is>
          <t>Caractéristique De La Section</t>
        </is>
      </c>
      <c r="B345" s="52" t="n"/>
      <c r="C345" s="52" t="n"/>
      <c r="D345" s="52" t="n"/>
      <c r="E345" s="52" t="n"/>
      <c r="F345" s="52" t="n"/>
      <c r="G345" s="52" t="n"/>
      <c r="H345" s="52" t="n"/>
      <c r="I345" s="52" t="n"/>
      <c r="J345" s="50" t="n"/>
    </row>
    <row r="346" ht="30" customHeight="1">
      <c r="A346" s="67" t="inlineStr">
        <is>
          <t>N° pipe</t>
        </is>
      </c>
      <c r="B346" s="50" t="n"/>
      <c r="C346" s="67" t="inlineStr">
        <is>
          <t>N° de coulée</t>
        </is>
      </c>
      <c r="D346" s="50" t="n"/>
      <c r="E346" s="67" t="inlineStr">
        <is>
          <t>Diamètre</t>
        </is>
      </c>
      <c r="F346" s="67" t="inlineStr">
        <is>
          <t>Matériel</t>
        </is>
      </c>
      <c r="G346" s="67" t="inlineStr">
        <is>
          <t>Epaisseur Nominale (mm)</t>
        </is>
      </c>
      <c r="H346" s="50" t="n"/>
      <c r="I346" s="67" t="inlineStr">
        <is>
          <t>Epaisseur Mesurée (mm)</t>
        </is>
      </c>
      <c r="J346" s="50" t="n"/>
    </row>
    <row r="347" ht="19.5" customHeight="1">
      <c r="A347" s="93">
        <f>IFERROR(INDEX('Données Cintrage'!$B$2:$B$501,IF($L$339=0,-1,$L$339))&amp;"","")</f>
        <v/>
      </c>
      <c r="B347" s="50" t="n"/>
      <c r="C347" s="93">
        <f>IFERROR(INDEX('Données Cintrage'!$C$2:$C$501,IF($L$339=0,-1,$L$339))&amp;"","")</f>
        <v/>
      </c>
      <c r="D347" s="50" t="n"/>
      <c r="E347" s="93">
        <f>IFERROR(INDEX('Données Cintrage'!$D$2:$D$501,IF($L$339=0,-1,$L$339))&amp;"","")</f>
        <v/>
      </c>
      <c r="F347" s="93">
        <f>IFERROR(INDEX('Données Cintrage'!$E$2:$E$501,IF($L$339=0,-1,$L$339))&amp;"","")</f>
        <v/>
      </c>
      <c r="G347" s="93">
        <f>IFERROR(INDEX('Données Cintrage'!$F$2:$F$501,IF($L$339=0,-1,$L$339))&amp;"","")</f>
        <v/>
      </c>
      <c r="H347" s="50" t="n"/>
      <c r="I347" s="93">
        <f>IFERROR(INDEX('Données Cintrage'!$G$2:$G$501,IF($L$339=0,-1,$L$339))&amp;"","")</f>
        <v/>
      </c>
      <c r="J347" s="50" t="n"/>
    </row>
    <row r="348" ht="19.5" customHeight="1">
      <c r="A348" s="90">
        <f>"Rayon de courbure : "&amp;IFERROR(INDEX('Données Cintrage'!$H$2:$H$501,IF($L$339=0,-1,$L$339))&amp;"","")</f>
        <v/>
      </c>
      <c r="B348" s="52" t="n"/>
      <c r="C348" s="52" t="n"/>
      <c r="D348" s="52" t="n"/>
      <c r="E348" s="50" t="n"/>
      <c r="F348" s="90">
        <f>"Angle : "&amp;IFERROR(INDEX('Données Cintrage'!$I$2:$I$501,IF($L$339=0,-1,$L$339))&amp;"","")</f>
        <v/>
      </c>
      <c r="G348" s="52" t="n"/>
      <c r="H348" s="52" t="n"/>
      <c r="I348" s="52" t="n"/>
      <c r="J348" s="50" t="n"/>
    </row>
    <row r="349" ht="19.5" customHeight="1">
      <c r="A349" s="90" t="inlineStr">
        <is>
          <t>Jauge 97 % ND interne appliqué</t>
        </is>
      </c>
      <c r="B349" s="52" t="n"/>
      <c r="C349" s="52" t="n"/>
      <c r="D349" s="52" t="n"/>
      <c r="E349" s="50" t="n"/>
      <c r="F349" s="93">
        <f>IF(IFERROR(INDEX('Données Cintrage'!$J$2:$J$501,IF($L$339=0,-1,$L$339))&amp;"","")="Oui","☒","☐")&amp;" Oui"&amp;"          "&amp;IF(IFERROR(INDEX('Données Cintrage'!$J$2:$J$501,IF($L$339=0,-1,$L$339))&amp;"","")="Non","☒","☐")&amp;" Non"</f>
        <v/>
      </c>
      <c r="G349" s="52" t="n"/>
      <c r="H349" s="52" t="n"/>
      <c r="I349" s="52" t="n"/>
      <c r="J349" s="50" t="n"/>
    </row>
    <row r="350" ht="30" customHeight="1">
      <c r="A350" s="67" t="inlineStr">
        <is>
          <t>Vérification de la section cintrée</t>
        </is>
      </c>
      <c r="B350" s="52" t="n"/>
      <c r="C350" s="52" t="n"/>
      <c r="D350" s="52" t="n"/>
      <c r="E350" s="52" t="n"/>
      <c r="F350" s="52" t="n"/>
      <c r="G350" s="52" t="n"/>
      <c r="H350" s="52" t="n"/>
      <c r="I350" s="52" t="n"/>
      <c r="J350" s="50" t="n"/>
    </row>
    <row r="351" ht="18" customHeight="1">
      <c r="A351" s="96" t="inlineStr">
        <is>
          <t>Position longitudinale de la soudure</t>
        </is>
      </c>
      <c r="B351" s="101" t="n"/>
      <c r="C351" s="101" t="n"/>
      <c r="D351" s="56" t="n"/>
      <c r="E351" s="97">
        <f>"Extrémités rectilignes"&amp;CHAR(10)&amp;"&gt;= 1.5 m"&amp;CHAR(10)&amp;CHAR(10)&amp;CHAR(10)&amp;IF(IFERROR(INDEX('Données Cintrage'!$K$2:$K$501,IF($L$339=0,-1,$L$339))&amp;"","")="Oui","☒","☐")&amp;" Oui"&amp;"       "&amp;IF(IFERROR(INDEX('Données Cintrage'!$K$2:$K$501,IF($L$339=0,-1,$L$339))&amp;"","")="Non","☒","☐")&amp;" Non"</f>
        <v/>
      </c>
      <c r="F351" s="101" t="n"/>
      <c r="G351" s="56" t="n"/>
      <c r="H351" s="96">
        <f>"Traçabilité du pipe cintrée"&amp;CHAR(10)&amp;"Ligne, diamètre, angle"&amp;CHAR(10)&amp;"N du PK d’installation"&amp;CHAR(10)&amp;CHAR(10)&amp;IF(IFERROR(INDEX('Données Cintrage'!$L$2:$L$501,IF($L$339=0,-1,$L$339))&amp;"","")="C","☒","☐")&amp;" C"&amp;"       "&amp;IF(IFERROR(INDEX('Données Cintrage'!$L$2:$L$501,IF($L$339=0,-1,$L$339))&amp;"","")="NC","☒","☐")&amp;" NC"</f>
        <v/>
      </c>
      <c r="I351" s="101" t="n"/>
      <c r="J351" s="56" t="n"/>
    </row>
    <row r="352" ht="18" customHeight="1">
      <c r="A352" s="60" t="n"/>
      <c r="D352" s="61" t="n"/>
      <c r="E352" s="60" t="n"/>
      <c r="G352" s="61" t="n"/>
      <c r="H352" s="60" t="n"/>
      <c r="J352" s="61" t="n"/>
    </row>
    <row r="353" ht="18" customHeight="1">
      <c r="A353" s="60" t="n"/>
      <c r="D353" s="61" t="n"/>
      <c r="E353" s="60" t="n"/>
      <c r="G353" s="61" t="n"/>
      <c r="H353" s="60" t="n"/>
      <c r="J353" s="61" t="n"/>
    </row>
    <row r="354" ht="18" customHeight="1">
      <c r="A354" s="60" t="n"/>
      <c r="D354" s="61" t="n"/>
      <c r="E354" s="60" t="n"/>
      <c r="G354" s="61" t="n"/>
      <c r="H354" s="60" t="n"/>
      <c r="J354" s="61" t="n"/>
    </row>
    <row r="355" ht="18" customHeight="1">
      <c r="A355" s="60" t="n"/>
      <c r="D355" s="61" t="n"/>
      <c r="E355" s="60" t="n"/>
      <c r="G355" s="61" t="n"/>
      <c r="H355" s="60" t="n"/>
      <c r="J355" s="61" t="n"/>
    </row>
    <row r="356" ht="18" customHeight="1">
      <c r="A356" s="57" t="n"/>
      <c r="B356" s="102" t="n"/>
      <c r="C356" s="102" t="n"/>
      <c r="D356" s="58" t="n"/>
      <c r="E356" s="57" t="n"/>
      <c r="F356" s="102" t="n"/>
      <c r="G356" s="58" t="n"/>
      <c r="H356" s="57" t="n"/>
      <c r="I356" s="102" t="n"/>
      <c r="J356" s="58" t="n"/>
    </row>
    <row r="357" ht="30" customHeight="1">
      <c r="A357" s="90" t="inlineStr">
        <is>
          <t>Évaluation générale</t>
        </is>
      </c>
      <c r="B357" s="52" t="n"/>
      <c r="C357" s="52" t="n"/>
      <c r="D357" s="50" t="n"/>
      <c r="E357" s="93">
        <f>IF(IFERROR(INDEX('Données Cintrage'!$M$2:$M$501,IF($L$339=0,-1,$L$339))&amp;"","")="Acc","☒","☐")&amp;" Acc"</f>
        <v/>
      </c>
      <c r="F357" s="52" t="n"/>
      <c r="G357" s="50" t="n"/>
      <c r="H357" s="93">
        <f>IF(IFERROR(INDEX('Données Cintrage'!$M$2:$M$501,IF($L$339=0,-1,$L$339))&amp;"","")="Rej","☒","☐")&amp;" Rej"</f>
        <v/>
      </c>
      <c r="I357" s="52" t="n"/>
      <c r="J357" s="50" t="n"/>
    </row>
    <row r="358" ht="336.4" customHeight="1">
      <c r="A358" s="94">
        <f>"Remarques : "&amp;IFERROR(INDEX(Registre!$O$2:$O$1999,IF($L$338=0,-1,$L$338))&amp;"","")</f>
        <v/>
      </c>
      <c r="B358" s="52" t="n"/>
      <c r="C358" s="52" t="n"/>
      <c r="D358" s="52" t="n"/>
      <c r="E358" s="52" t="n"/>
      <c r="F358" s="52" t="n"/>
      <c r="G358" s="52" t="n"/>
      <c r="H358" s="52" t="n"/>
      <c r="I358" s="52" t="n"/>
      <c r="J358" s="50" t="n"/>
    </row>
    <row r="359" ht="30" customHeight="1">
      <c r="A359" s="53" t="inlineStr">
        <is>
          <t>Conclusion de l’inspection</t>
        </is>
      </c>
      <c r="B359" s="50" t="n"/>
      <c r="C359" s="51">
        <f>IF(IFERROR(INDEX(Registre!$N$2:$N$1999,IF($L$338=0,-1,$L$338))&amp;"","")="Non applicable","☒","☐")&amp;"  Non applicable"</f>
        <v/>
      </c>
      <c r="D359" s="52" t="n"/>
      <c r="E359" s="52" t="n"/>
      <c r="F359" s="50" t="n"/>
      <c r="G359" s="51">
        <f>IF(IFERROR(INDEX(Registre!$N$2:$N$1999,IF($L$338=0,-1,$L$338))&amp;"","")="Accepté","☒","☐")&amp;"  Accepté"</f>
        <v/>
      </c>
      <c r="H359" s="50" t="n"/>
      <c r="I359" s="51">
        <f>IF(IFERROR(INDEX(Registre!$N$2:$N$1999,IF($L$338=0,-1,$L$338))&amp;"","")="Rejeté","☒","☐")&amp;"  Rejeté"</f>
        <v/>
      </c>
      <c r="J359" s="50" t="n"/>
    </row>
    <row r="360" ht="30" customHeight="1">
      <c r="A360" s="53" t="inlineStr">
        <is>
          <t>APPROBATION</t>
        </is>
      </c>
      <c r="B360" s="56" t="n"/>
      <c r="C360" s="59" t="inlineStr">
        <is>
          <t>C3</t>
        </is>
      </c>
      <c r="D360" s="52" t="n"/>
      <c r="E360" s="52" t="n"/>
      <c r="F360" s="50" t="n"/>
      <c r="G360" s="59" t="inlineStr">
        <is>
          <t>C1</t>
        </is>
      </c>
      <c r="H360" s="56" t="n"/>
      <c r="I360" s="59" t="inlineStr">
        <is>
          <t>CA</t>
        </is>
      </c>
      <c r="J360" s="56" t="n"/>
    </row>
    <row r="361" ht="30" customHeight="1">
      <c r="A361" s="57" t="n"/>
      <c r="B361" s="58" t="n"/>
      <c r="C361" s="59" t="inlineStr">
        <is>
          <t>CST</t>
        </is>
      </c>
      <c r="D361" s="50" t="n"/>
      <c r="E361" s="59" t="inlineStr">
        <is>
          <t>QCI</t>
        </is>
      </c>
      <c r="F361" s="50" t="n"/>
      <c r="G361" s="57" t="n"/>
      <c r="H361" s="58" t="n"/>
      <c r="I361" s="57" t="n"/>
      <c r="J361" s="58" t="n"/>
    </row>
    <row r="362" ht="30" customHeight="1">
      <c r="A362" s="55" t="inlineStr">
        <is>
          <t>Nom</t>
        </is>
      </c>
      <c r="B362" s="50" t="n"/>
      <c r="C362" s="49" t="n"/>
      <c r="D362" s="50" t="n"/>
      <c r="E362" s="49" t="n"/>
      <c r="F362" s="50" t="n"/>
      <c r="G362" s="49" t="n"/>
      <c r="H362" s="50" t="n"/>
      <c r="I362" s="49" t="n"/>
      <c r="J362" s="50" t="n"/>
    </row>
    <row r="363" ht="30" customHeight="1">
      <c r="A363" s="55" t="inlineStr">
        <is>
          <t>Signature</t>
        </is>
      </c>
      <c r="B363" s="50" t="n"/>
      <c r="C363" s="49" t="n"/>
      <c r="D363" s="50" t="n"/>
      <c r="E363" s="49" t="n"/>
      <c r="F363" s="50" t="n"/>
      <c r="G363" s="49" t="n"/>
      <c r="H363" s="50" t="n"/>
      <c r="I363" s="49" t="n"/>
      <c r="J363" s="50" t="n"/>
    </row>
    <row r="364" ht="30" customHeight="1">
      <c r="A364" s="55" t="inlineStr">
        <is>
          <t>Date</t>
        </is>
      </c>
      <c r="B364" s="50" t="n"/>
      <c r="C364" s="49" t="n"/>
      <c r="D364" s="50" t="n"/>
      <c r="E364" s="49" t="n"/>
      <c r="F364" s="50" t="n"/>
      <c r="G364" s="49" t="n"/>
      <c r="H364" s="50" t="n"/>
      <c r="I364" s="49" t="n"/>
      <c r="J364" s="50" t="n"/>
    </row>
    <row r="365" ht="21.75" customHeight="1">
      <c r="A365" s="49" t="n"/>
      <c r="B365" s="56" t="n"/>
      <c r="C365" s="67">
        <f>Paramètres!$C$6</f>
        <v/>
      </c>
      <c r="D365" s="101" t="n"/>
      <c r="E365" s="101" t="n"/>
      <c r="F365" s="101" t="n"/>
      <c r="G365" s="101" t="n"/>
      <c r="H365" s="56" t="n"/>
      <c r="I365" s="55">
        <f>Paramètres!$D$6</f>
        <v/>
      </c>
      <c r="J365" s="50" t="n"/>
      <c r="L365" s="29" t="inlineStr">
        <is>
          <t>Calcul (ne pas modifier) – ligne registre :</t>
        </is>
      </c>
    </row>
    <row r="366" ht="21.75" customHeight="1">
      <c r="A366" s="60" t="n"/>
      <c r="B366" s="61" t="n"/>
      <c r="C366" s="60" t="n"/>
      <c r="H366" s="61" t="n"/>
      <c r="I366" s="55">
        <f>"Date: "&amp;Paramètres!$E$6</f>
        <v/>
      </c>
      <c r="J366" s="50" t="n"/>
      <c r="L366" s="30">
        <f>IFERROR(MATCH($H$372,Registre!$B$2:$B$1999,0),0)</f>
        <v/>
      </c>
    </row>
    <row r="367" ht="21.75" customHeight="1">
      <c r="A367" s="57" t="n"/>
      <c r="B367" s="58" t="n"/>
      <c r="C367" s="57" t="n"/>
      <c r="D367" s="102" t="n"/>
      <c r="E367" s="102" t="n"/>
      <c r="F367" s="102" t="n"/>
      <c r="G367" s="102" t="n"/>
      <c r="H367" s="58" t="n"/>
      <c r="I367" s="55" t="inlineStr">
        <is>
          <t>Page 1/1</t>
        </is>
      </c>
      <c r="J367" s="50" t="n"/>
      <c r="L367" s="30">
        <f>IFERROR(MATCH($H$372,'Données Cintrage'!$A$2:$A$501,0),0)</f>
        <v/>
      </c>
    </row>
    <row r="368" ht="27.95" customHeight="1">
      <c r="A368" s="67" t="inlineStr">
        <is>
          <t>Procès-Verbal De Cintrage Pipe</t>
        </is>
      </c>
      <c r="B368" s="52" t="n"/>
      <c r="C368" s="52" t="n"/>
      <c r="D368" s="52" t="n"/>
      <c r="E368" s="52" t="n"/>
      <c r="F368" s="52" t="n"/>
      <c r="G368" s="52" t="n"/>
      <c r="H368" s="52" t="n"/>
      <c r="I368" s="52" t="n"/>
      <c r="J368" s="50" t="n"/>
      <c r="L368" s="32">
        <f>IF($H$372="","",IF($L$366=0,"⚠ RFI absent du Registre",IF(INDEX(Registre!$A$2:$A$1999,IF($L$366=0,-1,$L$366))&lt;&gt;"Cintrage","⚠ Ce RFI est de type : "&amp;INDEX(Registre!$A$2:$A$1999,IF($L$366=0,-1,$L$366)),"")))</f>
        <v/>
      </c>
    </row>
    <row r="369" ht="27" customHeight="1">
      <c r="A369" s="90" t="inlineStr">
        <is>
          <t>Ouvrages</t>
        </is>
      </c>
      <c r="B369" s="50" t="n"/>
      <c r="C369" s="80">
        <f>IFERROR(INDEX(Registre!$E$2:$E$1999,IF($L$366=0,-1,$L$366))&amp;"","")</f>
        <v/>
      </c>
      <c r="D369" s="52" t="n"/>
      <c r="E369" s="52" t="n"/>
      <c r="F369" s="52" t="n"/>
      <c r="G369" s="52" t="n"/>
      <c r="H369" s="52" t="n"/>
      <c r="I369" s="52" t="n"/>
      <c r="J369" s="50" t="n"/>
    </row>
    <row r="370" ht="27" customHeight="1">
      <c r="A370" s="90" t="inlineStr">
        <is>
          <t>Plan nº</t>
        </is>
      </c>
      <c r="B370" s="50" t="n"/>
      <c r="C370" s="90">
        <f>IFERROR(INDEX(Registre!$F$2:$F$1999,IF($L$366=0,-1,$L$366))&amp;"","")</f>
        <v/>
      </c>
      <c r="D370" s="52" t="n"/>
      <c r="E370" s="52" t="n"/>
      <c r="F370" s="52" t="n"/>
      <c r="G370" s="52" t="n"/>
      <c r="H370" s="52" t="n"/>
      <c r="I370" s="52" t="n"/>
      <c r="J370" s="50" t="n"/>
      <c r="L370" s="31" t="inlineStr">
        <is>
          <t>◀ Choisissez le RFI dans la case « RFI nº » (liste déroulante)</t>
        </is>
      </c>
    </row>
    <row r="371" ht="27" customHeight="1">
      <c r="A371" s="90" t="inlineStr">
        <is>
          <t>Désignation</t>
        </is>
      </c>
      <c r="B371" s="50" t="n"/>
      <c r="C371" s="90">
        <f>IFERROR(INDEX(Registre!$G$2:$G$1999,IF($L$366=0,-1,$L$366))&amp;"","")</f>
        <v/>
      </c>
      <c r="D371" s="52" t="n"/>
      <c r="E371" s="52" t="n"/>
      <c r="F371" s="52" t="n"/>
      <c r="G371" s="52" t="n"/>
      <c r="H371" s="52" t="n"/>
      <c r="I371" s="52" t="n"/>
      <c r="J371" s="50" t="n"/>
    </row>
    <row r="372" ht="27" customHeight="1">
      <c r="A372" s="90" t="inlineStr">
        <is>
          <t>Rapport nº</t>
        </is>
      </c>
      <c r="B372" s="50" t="n"/>
      <c r="C372" s="90">
        <f>IFERROR(IF(INDEX(Registre!$C$2:$C$1999,IF($L$366=0,-1,$L$366))&amp;""&lt;&gt;"",INDEX(Registre!$C$2:$C$1999,IF($L$366=0,-1,$L$366))&amp;"",TEXT(COUNTIF(Registre!$A$2:INDEX(Registre!$A$2:$A$1999,IF($L$366=0,-1,$L$366)),INDEX(Registre!$A$2:$A$1999,IF($L$366=0,-1,$L$366))),"000")),"")</f>
        <v/>
      </c>
      <c r="D372" s="50" t="n"/>
      <c r="E372" s="91" t="inlineStr">
        <is>
          <t>DI/ (RFI) nº</t>
        </is>
      </c>
      <c r="F372" s="52" t="n"/>
      <c r="G372" s="50" t="n"/>
      <c r="H372" s="82">
        <f>IFERROR(INDEX('Impression groupée'!$B$4:$B$103,MATCH("Cintrage|14",'Impression groupée'!$E$4:$E$103,0)),"")</f>
        <v/>
      </c>
      <c r="I372" s="52" t="n"/>
      <c r="J372" s="50" t="n"/>
    </row>
    <row r="373" ht="30" customHeight="1">
      <c r="A373" s="67" t="inlineStr">
        <is>
          <t>Caractéristique De La Section</t>
        </is>
      </c>
      <c r="B373" s="52" t="n"/>
      <c r="C373" s="52" t="n"/>
      <c r="D373" s="52" t="n"/>
      <c r="E373" s="52" t="n"/>
      <c r="F373" s="52" t="n"/>
      <c r="G373" s="52" t="n"/>
      <c r="H373" s="52" t="n"/>
      <c r="I373" s="52" t="n"/>
      <c r="J373" s="50" t="n"/>
    </row>
    <row r="374" ht="30" customHeight="1">
      <c r="A374" s="67" t="inlineStr">
        <is>
          <t>N° pipe</t>
        </is>
      </c>
      <c r="B374" s="50" t="n"/>
      <c r="C374" s="67" t="inlineStr">
        <is>
          <t>N° de coulée</t>
        </is>
      </c>
      <c r="D374" s="50" t="n"/>
      <c r="E374" s="67" t="inlineStr">
        <is>
          <t>Diamètre</t>
        </is>
      </c>
      <c r="F374" s="67" t="inlineStr">
        <is>
          <t>Matériel</t>
        </is>
      </c>
      <c r="G374" s="67" t="inlineStr">
        <is>
          <t>Epaisseur Nominale (mm)</t>
        </is>
      </c>
      <c r="H374" s="50" t="n"/>
      <c r="I374" s="67" t="inlineStr">
        <is>
          <t>Epaisseur Mesurée (mm)</t>
        </is>
      </c>
      <c r="J374" s="50" t="n"/>
    </row>
    <row r="375" ht="19.5" customHeight="1">
      <c r="A375" s="93">
        <f>IFERROR(INDEX('Données Cintrage'!$B$2:$B$501,IF($L$367=0,-1,$L$367))&amp;"","")</f>
        <v/>
      </c>
      <c r="B375" s="50" t="n"/>
      <c r="C375" s="93">
        <f>IFERROR(INDEX('Données Cintrage'!$C$2:$C$501,IF($L$367=0,-1,$L$367))&amp;"","")</f>
        <v/>
      </c>
      <c r="D375" s="50" t="n"/>
      <c r="E375" s="93">
        <f>IFERROR(INDEX('Données Cintrage'!$D$2:$D$501,IF($L$367=0,-1,$L$367))&amp;"","")</f>
        <v/>
      </c>
      <c r="F375" s="93">
        <f>IFERROR(INDEX('Données Cintrage'!$E$2:$E$501,IF($L$367=0,-1,$L$367))&amp;"","")</f>
        <v/>
      </c>
      <c r="G375" s="93">
        <f>IFERROR(INDEX('Données Cintrage'!$F$2:$F$501,IF($L$367=0,-1,$L$367))&amp;"","")</f>
        <v/>
      </c>
      <c r="H375" s="50" t="n"/>
      <c r="I375" s="93">
        <f>IFERROR(INDEX('Données Cintrage'!$G$2:$G$501,IF($L$367=0,-1,$L$367))&amp;"","")</f>
        <v/>
      </c>
      <c r="J375" s="50" t="n"/>
    </row>
    <row r="376" ht="19.5" customHeight="1">
      <c r="A376" s="90">
        <f>"Rayon de courbure : "&amp;IFERROR(INDEX('Données Cintrage'!$H$2:$H$501,IF($L$367=0,-1,$L$367))&amp;"","")</f>
        <v/>
      </c>
      <c r="B376" s="52" t="n"/>
      <c r="C376" s="52" t="n"/>
      <c r="D376" s="52" t="n"/>
      <c r="E376" s="50" t="n"/>
      <c r="F376" s="90">
        <f>"Angle : "&amp;IFERROR(INDEX('Données Cintrage'!$I$2:$I$501,IF($L$367=0,-1,$L$367))&amp;"","")</f>
        <v/>
      </c>
      <c r="G376" s="52" t="n"/>
      <c r="H376" s="52" t="n"/>
      <c r="I376" s="52" t="n"/>
      <c r="J376" s="50" t="n"/>
    </row>
    <row r="377" ht="19.5" customHeight="1">
      <c r="A377" s="90" t="inlineStr">
        <is>
          <t>Jauge 97 % ND interne appliqué</t>
        </is>
      </c>
      <c r="B377" s="52" t="n"/>
      <c r="C377" s="52" t="n"/>
      <c r="D377" s="52" t="n"/>
      <c r="E377" s="50" t="n"/>
      <c r="F377" s="93">
        <f>IF(IFERROR(INDEX('Données Cintrage'!$J$2:$J$501,IF($L$367=0,-1,$L$367))&amp;"","")="Oui","☒","☐")&amp;" Oui"&amp;"          "&amp;IF(IFERROR(INDEX('Données Cintrage'!$J$2:$J$501,IF($L$367=0,-1,$L$367))&amp;"","")="Non","☒","☐")&amp;" Non"</f>
        <v/>
      </c>
      <c r="G377" s="52" t="n"/>
      <c r="H377" s="52" t="n"/>
      <c r="I377" s="52" t="n"/>
      <c r="J377" s="50" t="n"/>
    </row>
    <row r="378" ht="30" customHeight="1">
      <c r="A378" s="67" t="inlineStr">
        <is>
          <t>Vérification de la section cintrée</t>
        </is>
      </c>
      <c r="B378" s="52" t="n"/>
      <c r="C378" s="52" t="n"/>
      <c r="D378" s="52" t="n"/>
      <c r="E378" s="52" t="n"/>
      <c r="F378" s="52" t="n"/>
      <c r="G378" s="52" t="n"/>
      <c r="H378" s="52" t="n"/>
      <c r="I378" s="52" t="n"/>
      <c r="J378" s="50" t="n"/>
    </row>
    <row r="379" ht="18" customHeight="1">
      <c r="A379" s="96" t="inlineStr">
        <is>
          <t>Position longitudinale de la soudure</t>
        </is>
      </c>
      <c r="B379" s="101" t="n"/>
      <c r="C379" s="101" t="n"/>
      <c r="D379" s="56" t="n"/>
      <c r="E379" s="97">
        <f>"Extrémités rectilignes"&amp;CHAR(10)&amp;"&gt;= 1.5 m"&amp;CHAR(10)&amp;CHAR(10)&amp;CHAR(10)&amp;IF(IFERROR(INDEX('Données Cintrage'!$K$2:$K$501,IF($L$367=0,-1,$L$367))&amp;"","")="Oui","☒","☐")&amp;" Oui"&amp;"       "&amp;IF(IFERROR(INDEX('Données Cintrage'!$K$2:$K$501,IF($L$367=0,-1,$L$367))&amp;"","")="Non","☒","☐")&amp;" Non"</f>
        <v/>
      </c>
      <c r="F379" s="101" t="n"/>
      <c r="G379" s="56" t="n"/>
      <c r="H379" s="96">
        <f>"Traçabilité du pipe cintrée"&amp;CHAR(10)&amp;"Ligne, diamètre, angle"&amp;CHAR(10)&amp;"N du PK d’installation"&amp;CHAR(10)&amp;CHAR(10)&amp;IF(IFERROR(INDEX('Données Cintrage'!$L$2:$L$501,IF($L$367=0,-1,$L$367))&amp;"","")="C","☒","☐")&amp;" C"&amp;"       "&amp;IF(IFERROR(INDEX('Données Cintrage'!$L$2:$L$501,IF($L$367=0,-1,$L$367))&amp;"","")="NC","☒","☐")&amp;" NC"</f>
        <v/>
      </c>
      <c r="I379" s="101" t="n"/>
      <c r="J379" s="56" t="n"/>
    </row>
    <row r="380" ht="18" customHeight="1">
      <c r="A380" s="60" t="n"/>
      <c r="D380" s="61" t="n"/>
      <c r="E380" s="60" t="n"/>
      <c r="G380" s="61" t="n"/>
      <c r="H380" s="60" t="n"/>
      <c r="J380" s="61" t="n"/>
    </row>
    <row r="381" ht="18" customHeight="1">
      <c r="A381" s="60" t="n"/>
      <c r="D381" s="61" t="n"/>
      <c r="E381" s="60" t="n"/>
      <c r="G381" s="61" t="n"/>
      <c r="H381" s="60" t="n"/>
      <c r="J381" s="61" t="n"/>
    </row>
    <row r="382" ht="18" customHeight="1">
      <c r="A382" s="60" t="n"/>
      <c r="D382" s="61" t="n"/>
      <c r="E382" s="60" t="n"/>
      <c r="G382" s="61" t="n"/>
      <c r="H382" s="60" t="n"/>
      <c r="J382" s="61" t="n"/>
    </row>
    <row r="383" ht="18" customHeight="1">
      <c r="A383" s="60" t="n"/>
      <c r="D383" s="61" t="n"/>
      <c r="E383" s="60" t="n"/>
      <c r="G383" s="61" t="n"/>
      <c r="H383" s="60" t="n"/>
      <c r="J383" s="61" t="n"/>
    </row>
    <row r="384" ht="18" customHeight="1">
      <c r="A384" s="57" t="n"/>
      <c r="B384" s="102" t="n"/>
      <c r="C384" s="102" t="n"/>
      <c r="D384" s="58" t="n"/>
      <c r="E384" s="57" t="n"/>
      <c r="F384" s="102" t="n"/>
      <c r="G384" s="58" t="n"/>
      <c r="H384" s="57" t="n"/>
      <c r="I384" s="102" t="n"/>
      <c r="J384" s="58" t="n"/>
    </row>
    <row r="385" ht="30" customHeight="1">
      <c r="A385" s="90" t="inlineStr">
        <is>
          <t>Évaluation générale</t>
        </is>
      </c>
      <c r="B385" s="52" t="n"/>
      <c r="C385" s="52" t="n"/>
      <c r="D385" s="50" t="n"/>
      <c r="E385" s="93">
        <f>IF(IFERROR(INDEX('Données Cintrage'!$M$2:$M$501,IF($L$367=0,-1,$L$367))&amp;"","")="Acc","☒","☐")&amp;" Acc"</f>
        <v/>
      </c>
      <c r="F385" s="52" t="n"/>
      <c r="G385" s="50" t="n"/>
      <c r="H385" s="93">
        <f>IF(IFERROR(INDEX('Données Cintrage'!$M$2:$M$501,IF($L$367=0,-1,$L$367))&amp;"","")="Rej","☒","☐")&amp;" Rej"</f>
        <v/>
      </c>
      <c r="I385" s="52" t="n"/>
      <c r="J385" s="50" t="n"/>
    </row>
    <row r="386" ht="336.4" customHeight="1">
      <c r="A386" s="94">
        <f>"Remarques : "&amp;IFERROR(INDEX(Registre!$O$2:$O$1999,IF($L$366=0,-1,$L$366))&amp;"","")</f>
        <v/>
      </c>
      <c r="B386" s="52" t="n"/>
      <c r="C386" s="52" t="n"/>
      <c r="D386" s="52" t="n"/>
      <c r="E386" s="52" t="n"/>
      <c r="F386" s="52" t="n"/>
      <c r="G386" s="52" t="n"/>
      <c r="H386" s="52" t="n"/>
      <c r="I386" s="52" t="n"/>
      <c r="J386" s="50" t="n"/>
    </row>
    <row r="387" ht="30" customHeight="1">
      <c r="A387" s="53" t="inlineStr">
        <is>
          <t>Conclusion de l’inspection</t>
        </is>
      </c>
      <c r="B387" s="50" t="n"/>
      <c r="C387" s="51">
        <f>IF(IFERROR(INDEX(Registre!$N$2:$N$1999,IF($L$366=0,-1,$L$366))&amp;"","")="Non applicable","☒","☐")&amp;"  Non applicable"</f>
        <v/>
      </c>
      <c r="D387" s="52" t="n"/>
      <c r="E387" s="52" t="n"/>
      <c r="F387" s="50" t="n"/>
      <c r="G387" s="51">
        <f>IF(IFERROR(INDEX(Registre!$N$2:$N$1999,IF($L$366=0,-1,$L$366))&amp;"","")="Accepté","☒","☐")&amp;"  Accepté"</f>
        <v/>
      </c>
      <c r="H387" s="50" t="n"/>
      <c r="I387" s="51">
        <f>IF(IFERROR(INDEX(Registre!$N$2:$N$1999,IF($L$366=0,-1,$L$366))&amp;"","")="Rejeté","☒","☐")&amp;"  Rejeté"</f>
        <v/>
      </c>
      <c r="J387" s="50" t="n"/>
    </row>
    <row r="388" ht="30" customHeight="1">
      <c r="A388" s="53" t="inlineStr">
        <is>
          <t>APPROBATION</t>
        </is>
      </c>
      <c r="B388" s="56" t="n"/>
      <c r="C388" s="59" t="inlineStr">
        <is>
          <t>C3</t>
        </is>
      </c>
      <c r="D388" s="52" t="n"/>
      <c r="E388" s="52" t="n"/>
      <c r="F388" s="50" t="n"/>
      <c r="G388" s="59" t="inlineStr">
        <is>
          <t>C1</t>
        </is>
      </c>
      <c r="H388" s="56" t="n"/>
      <c r="I388" s="59" t="inlineStr">
        <is>
          <t>CA</t>
        </is>
      </c>
      <c r="J388" s="56" t="n"/>
    </row>
    <row r="389" ht="30" customHeight="1">
      <c r="A389" s="57" t="n"/>
      <c r="B389" s="58" t="n"/>
      <c r="C389" s="59" t="inlineStr">
        <is>
          <t>CST</t>
        </is>
      </c>
      <c r="D389" s="50" t="n"/>
      <c r="E389" s="59" t="inlineStr">
        <is>
          <t>QCI</t>
        </is>
      </c>
      <c r="F389" s="50" t="n"/>
      <c r="G389" s="57" t="n"/>
      <c r="H389" s="58" t="n"/>
      <c r="I389" s="57" t="n"/>
      <c r="J389" s="58" t="n"/>
    </row>
    <row r="390" ht="30" customHeight="1">
      <c r="A390" s="55" t="inlineStr">
        <is>
          <t>Nom</t>
        </is>
      </c>
      <c r="B390" s="50" t="n"/>
      <c r="C390" s="49" t="n"/>
      <c r="D390" s="50" t="n"/>
      <c r="E390" s="49" t="n"/>
      <c r="F390" s="50" t="n"/>
      <c r="G390" s="49" t="n"/>
      <c r="H390" s="50" t="n"/>
      <c r="I390" s="49" t="n"/>
      <c r="J390" s="50" t="n"/>
    </row>
    <row r="391" ht="30" customHeight="1">
      <c r="A391" s="55" t="inlineStr">
        <is>
          <t>Signature</t>
        </is>
      </c>
      <c r="B391" s="50" t="n"/>
      <c r="C391" s="49" t="n"/>
      <c r="D391" s="50" t="n"/>
      <c r="E391" s="49" t="n"/>
      <c r="F391" s="50" t="n"/>
      <c r="G391" s="49" t="n"/>
      <c r="H391" s="50" t="n"/>
      <c r="I391" s="49" t="n"/>
      <c r="J391" s="50" t="n"/>
    </row>
    <row r="392" ht="30" customHeight="1">
      <c r="A392" s="55" t="inlineStr">
        <is>
          <t>Date</t>
        </is>
      </c>
      <c r="B392" s="50" t="n"/>
      <c r="C392" s="49" t="n"/>
      <c r="D392" s="50" t="n"/>
      <c r="E392" s="49" t="n"/>
      <c r="F392" s="50" t="n"/>
      <c r="G392" s="49" t="n"/>
      <c r="H392" s="50" t="n"/>
      <c r="I392" s="49" t="n"/>
      <c r="J392" s="50" t="n"/>
    </row>
    <row r="393" ht="21.75" customHeight="1">
      <c r="A393" s="49" t="n"/>
      <c r="B393" s="56" t="n"/>
      <c r="C393" s="67">
        <f>Paramètres!$C$6</f>
        <v/>
      </c>
      <c r="D393" s="101" t="n"/>
      <c r="E393" s="101" t="n"/>
      <c r="F393" s="101" t="n"/>
      <c r="G393" s="101" t="n"/>
      <c r="H393" s="56" t="n"/>
      <c r="I393" s="55">
        <f>Paramètres!$D$6</f>
        <v/>
      </c>
      <c r="J393" s="50" t="n"/>
      <c r="L393" s="29" t="inlineStr">
        <is>
          <t>Calcul (ne pas modifier) – ligne registre :</t>
        </is>
      </c>
    </row>
    <row r="394" ht="21.75" customHeight="1">
      <c r="A394" s="60" t="n"/>
      <c r="B394" s="61" t="n"/>
      <c r="C394" s="60" t="n"/>
      <c r="H394" s="61" t="n"/>
      <c r="I394" s="55">
        <f>"Date: "&amp;Paramètres!$E$6</f>
        <v/>
      </c>
      <c r="J394" s="50" t="n"/>
      <c r="L394" s="30">
        <f>IFERROR(MATCH($H$400,Registre!$B$2:$B$1999,0),0)</f>
        <v/>
      </c>
    </row>
    <row r="395" ht="21.75" customHeight="1">
      <c r="A395" s="57" t="n"/>
      <c r="B395" s="58" t="n"/>
      <c r="C395" s="57" t="n"/>
      <c r="D395" s="102" t="n"/>
      <c r="E395" s="102" t="n"/>
      <c r="F395" s="102" t="n"/>
      <c r="G395" s="102" t="n"/>
      <c r="H395" s="58" t="n"/>
      <c r="I395" s="55" t="inlineStr">
        <is>
          <t>Page 1/1</t>
        </is>
      </c>
      <c r="J395" s="50" t="n"/>
      <c r="L395" s="30">
        <f>IFERROR(MATCH($H$400,'Données Cintrage'!$A$2:$A$501,0),0)</f>
        <v/>
      </c>
    </row>
    <row r="396" ht="27.95" customHeight="1">
      <c r="A396" s="67" t="inlineStr">
        <is>
          <t>Procès-Verbal De Cintrage Pipe</t>
        </is>
      </c>
      <c r="B396" s="52" t="n"/>
      <c r="C396" s="52" t="n"/>
      <c r="D396" s="52" t="n"/>
      <c r="E396" s="52" t="n"/>
      <c r="F396" s="52" t="n"/>
      <c r="G396" s="52" t="n"/>
      <c r="H396" s="52" t="n"/>
      <c r="I396" s="52" t="n"/>
      <c r="J396" s="50" t="n"/>
      <c r="L396" s="32">
        <f>IF($H$400="","",IF($L$394=0,"⚠ RFI absent du Registre",IF(INDEX(Registre!$A$2:$A$1999,IF($L$394=0,-1,$L$394))&lt;&gt;"Cintrage","⚠ Ce RFI est de type : "&amp;INDEX(Registre!$A$2:$A$1999,IF($L$394=0,-1,$L$394)),"")))</f>
        <v/>
      </c>
    </row>
    <row r="397" ht="27" customHeight="1">
      <c r="A397" s="90" t="inlineStr">
        <is>
          <t>Ouvrages</t>
        </is>
      </c>
      <c r="B397" s="50" t="n"/>
      <c r="C397" s="80">
        <f>IFERROR(INDEX(Registre!$E$2:$E$1999,IF($L$394=0,-1,$L$394))&amp;"","")</f>
        <v/>
      </c>
      <c r="D397" s="52" t="n"/>
      <c r="E397" s="52" t="n"/>
      <c r="F397" s="52" t="n"/>
      <c r="G397" s="52" t="n"/>
      <c r="H397" s="52" t="n"/>
      <c r="I397" s="52" t="n"/>
      <c r="J397" s="50" t="n"/>
    </row>
    <row r="398" ht="27" customHeight="1">
      <c r="A398" s="90" t="inlineStr">
        <is>
          <t>Plan nº</t>
        </is>
      </c>
      <c r="B398" s="50" t="n"/>
      <c r="C398" s="90">
        <f>IFERROR(INDEX(Registre!$F$2:$F$1999,IF($L$394=0,-1,$L$394))&amp;"","")</f>
        <v/>
      </c>
      <c r="D398" s="52" t="n"/>
      <c r="E398" s="52" t="n"/>
      <c r="F398" s="52" t="n"/>
      <c r="G398" s="52" t="n"/>
      <c r="H398" s="52" t="n"/>
      <c r="I398" s="52" t="n"/>
      <c r="J398" s="50" t="n"/>
      <c r="L398" s="31" t="inlineStr">
        <is>
          <t>◀ Choisissez le RFI dans la case « RFI nº » (liste déroulante)</t>
        </is>
      </c>
    </row>
    <row r="399" ht="27" customHeight="1">
      <c r="A399" s="90" t="inlineStr">
        <is>
          <t>Désignation</t>
        </is>
      </c>
      <c r="B399" s="50" t="n"/>
      <c r="C399" s="90">
        <f>IFERROR(INDEX(Registre!$G$2:$G$1999,IF($L$394=0,-1,$L$394))&amp;"","")</f>
        <v/>
      </c>
      <c r="D399" s="52" t="n"/>
      <c r="E399" s="52" t="n"/>
      <c r="F399" s="52" t="n"/>
      <c r="G399" s="52" t="n"/>
      <c r="H399" s="52" t="n"/>
      <c r="I399" s="52" t="n"/>
      <c r="J399" s="50" t="n"/>
    </row>
    <row r="400" ht="27" customHeight="1">
      <c r="A400" s="90" t="inlineStr">
        <is>
          <t>Rapport nº</t>
        </is>
      </c>
      <c r="B400" s="50" t="n"/>
      <c r="C400" s="90">
        <f>IFERROR(IF(INDEX(Registre!$C$2:$C$1999,IF($L$394=0,-1,$L$394))&amp;""&lt;&gt;"",INDEX(Registre!$C$2:$C$1999,IF($L$394=0,-1,$L$394))&amp;"",TEXT(COUNTIF(Registre!$A$2:INDEX(Registre!$A$2:$A$1999,IF($L$394=0,-1,$L$394)),INDEX(Registre!$A$2:$A$1999,IF($L$394=0,-1,$L$394))),"000")),"")</f>
        <v/>
      </c>
      <c r="D400" s="50" t="n"/>
      <c r="E400" s="91" t="inlineStr">
        <is>
          <t>DI/ (RFI) nº</t>
        </is>
      </c>
      <c r="F400" s="52" t="n"/>
      <c r="G400" s="50" t="n"/>
      <c r="H400" s="82">
        <f>IFERROR(INDEX('Impression groupée'!$B$4:$B$103,MATCH("Cintrage|15",'Impression groupée'!$E$4:$E$103,0)),"")</f>
        <v/>
      </c>
      <c r="I400" s="52" t="n"/>
      <c r="J400" s="50" t="n"/>
    </row>
    <row r="401" ht="30" customHeight="1">
      <c r="A401" s="67" t="inlineStr">
        <is>
          <t>Caractéristique De La Section</t>
        </is>
      </c>
      <c r="B401" s="52" t="n"/>
      <c r="C401" s="52" t="n"/>
      <c r="D401" s="52" t="n"/>
      <c r="E401" s="52" t="n"/>
      <c r="F401" s="52" t="n"/>
      <c r="G401" s="52" t="n"/>
      <c r="H401" s="52" t="n"/>
      <c r="I401" s="52" t="n"/>
      <c r="J401" s="50" t="n"/>
    </row>
    <row r="402" ht="30" customHeight="1">
      <c r="A402" s="67" t="inlineStr">
        <is>
          <t>N° pipe</t>
        </is>
      </c>
      <c r="B402" s="50" t="n"/>
      <c r="C402" s="67" t="inlineStr">
        <is>
          <t>N° de coulée</t>
        </is>
      </c>
      <c r="D402" s="50" t="n"/>
      <c r="E402" s="67" t="inlineStr">
        <is>
          <t>Diamètre</t>
        </is>
      </c>
      <c r="F402" s="67" t="inlineStr">
        <is>
          <t>Matériel</t>
        </is>
      </c>
      <c r="G402" s="67" t="inlineStr">
        <is>
          <t>Epaisseur Nominale (mm)</t>
        </is>
      </c>
      <c r="H402" s="50" t="n"/>
      <c r="I402" s="67" t="inlineStr">
        <is>
          <t>Epaisseur Mesurée (mm)</t>
        </is>
      </c>
      <c r="J402" s="50" t="n"/>
    </row>
    <row r="403" ht="19.5" customHeight="1">
      <c r="A403" s="93">
        <f>IFERROR(INDEX('Données Cintrage'!$B$2:$B$501,IF($L$395=0,-1,$L$395))&amp;"","")</f>
        <v/>
      </c>
      <c r="B403" s="50" t="n"/>
      <c r="C403" s="93">
        <f>IFERROR(INDEX('Données Cintrage'!$C$2:$C$501,IF($L$395=0,-1,$L$395))&amp;"","")</f>
        <v/>
      </c>
      <c r="D403" s="50" t="n"/>
      <c r="E403" s="93">
        <f>IFERROR(INDEX('Données Cintrage'!$D$2:$D$501,IF($L$395=0,-1,$L$395))&amp;"","")</f>
        <v/>
      </c>
      <c r="F403" s="93">
        <f>IFERROR(INDEX('Données Cintrage'!$E$2:$E$501,IF($L$395=0,-1,$L$395))&amp;"","")</f>
        <v/>
      </c>
      <c r="G403" s="93">
        <f>IFERROR(INDEX('Données Cintrage'!$F$2:$F$501,IF($L$395=0,-1,$L$395))&amp;"","")</f>
        <v/>
      </c>
      <c r="H403" s="50" t="n"/>
      <c r="I403" s="93">
        <f>IFERROR(INDEX('Données Cintrage'!$G$2:$G$501,IF($L$395=0,-1,$L$395))&amp;"","")</f>
        <v/>
      </c>
      <c r="J403" s="50" t="n"/>
    </row>
    <row r="404" ht="19.5" customHeight="1">
      <c r="A404" s="90">
        <f>"Rayon de courbure : "&amp;IFERROR(INDEX('Données Cintrage'!$H$2:$H$501,IF($L$395=0,-1,$L$395))&amp;"","")</f>
        <v/>
      </c>
      <c r="B404" s="52" t="n"/>
      <c r="C404" s="52" t="n"/>
      <c r="D404" s="52" t="n"/>
      <c r="E404" s="50" t="n"/>
      <c r="F404" s="90">
        <f>"Angle : "&amp;IFERROR(INDEX('Données Cintrage'!$I$2:$I$501,IF($L$395=0,-1,$L$395))&amp;"","")</f>
        <v/>
      </c>
      <c r="G404" s="52" t="n"/>
      <c r="H404" s="52" t="n"/>
      <c r="I404" s="52" t="n"/>
      <c r="J404" s="50" t="n"/>
    </row>
    <row r="405" ht="19.5" customHeight="1">
      <c r="A405" s="90" t="inlineStr">
        <is>
          <t>Jauge 97 % ND interne appliqué</t>
        </is>
      </c>
      <c r="B405" s="52" t="n"/>
      <c r="C405" s="52" t="n"/>
      <c r="D405" s="52" t="n"/>
      <c r="E405" s="50" t="n"/>
      <c r="F405" s="93">
        <f>IF(IFERROR(INDEX('Données Cintrage'!$J$2:$J$501,IF($L$395=0,-1,$L$395))&amp;"","")="Oui","☒","☐")&amp;" Oui"&amp;"          "&amp;IF(IFERROR(INDEX('Données Cintrage'!$J$2:$J$501,IF($L$395=0,-1,$L$395))&amp;"","")="Non","☒","☐")&amp;" Non"</f>
        <v/>
      </c>
      <c r="G405" s="52" t="n"/>
      <c r="H405" s="52" t="n"/>
      <c r="I405" s="52" t="n"/>
      <c r="J405" s="50" t="n"/>
    </row>
    <row r="406" ht="30" customHeight="1">
      <c r="A406" s="67" t="inlineStr">
        <is>
          <t>Vérification de la section cintrée</t>
        </is>
      </c>
      <c r="B406" s="52" t="n"/>
      <c r="C406" s="52" t="n"/>
      <c r="D406" s="52" t="n"/>
      <c r="E406" s="52" t="n"/>
      <c r="F406" s="52" t="n"/>
      <c r="G406" s="52" t="n"/>
      <c r="H406" s="52" t="n"/>
      <c r="I406" s="52" t="n"/>
      <c r="J406" s="50" t="n"/>
    </row>
    <row r="407" ht="18" customHeight="1">
      <c r="A407" s="96" t="inlineStr">
        <is>
          <t>Position longitudinale de la soudure</t>
        </is>
      </c>
      <c r="B407" s="101" t="n"/>
      <c r="C407" s="101" t="n"/>
      <c r="D407" s="56" t="n"/>
      <c r="E407" s="97">
        <f>"Extrémités rectilignes"&amp;CHAR(10)&amp;"&gt;= 1.5 m"&amp;CHAR(10)&amp;CHAR(10)&amp;CHAR(10)&amp;IF(IFERROR(INDEX('Données Cintrage'!$K$2:$K$501,IF($L$395=0,-1,$L$395))&amp;"","")="Oui","☒","☐")&amp;" Oui"&amp;"       "&amp;IF(IFERROR(INDEX('Données Cintrage'!$K$2:$K$501,IF($L$395=0,-1,$L$395))&amp;"","")="Non","☒","☐")&amp;" Non"</f>
        <v/>
      </c>
      <c r="F407" s="101" t="n"/>
      <c r="G407" s="56" t="n"/>
      <c r="H407" s="96">
        <f>"Traçabilité du pipe cintrée"&amp;CHAR(10)&amp;"Ligne, diamètre, angle"&amp;CHAR(10)&amp;"N du PK d’installation"&amp;CHAR(10)&amp;CHAR(10)&amp;IF(IFERROR(INDEX('Données Cintrage'!$L$2:$L$501,IF($L$395=0,-1,$L$395))&amp;"","")="C","☒","☐")&amp;" C"&amp;"       "&amp;IF(IFERROR(INDEX('Données Cintrage'!$L$2:$L$501,IF($L$395=0,-1,$L$395))&amp;"","")="NC","☒","☐")&amp;" NC"</f>
        <v/>
      </c>
      <c r="I407" s="101" t="n"/>
      <c r="J407" s="56" t="n"/>
    </row>
    <row r="408" ht="18" customHeight="1">
      <c r="A408" s="60" t="n"/>
      <c r="D408" s="61" t="n"/>
      <c r="E408" s="60" t="n"/>
      <c r="G408" s="61" t="n"/>
      <c r="H408" s="60" t="n"/>
      <c r="J408" s="61" t="n"/>
    </row>
    <row r="409" ht="18" customHeight="1">
      <c r="A409" s="60" t="n"/>
      <c r="D409" s="61" t="n"/>
      <c r="E409" s="60" t="n"/>
      <c r="G409" s="61" t="n"/>
      <c r="H409" s="60" t="n"/>
      <c r="J409" s="61" t="n"/>
    </row>
    <row r="410" ht="18" customHeight="1">
      <c r="A410" s="60" t="n"/>
      <c r="D410" s="61" t="n"/>
      <c r="E410" s="60" t="n"/>
      <c r="G410" s="61" t="n"/>
      <c r="H410" s="60" t="n"/>
      <c r="J410" s="61" t="n"/>
    </row>
    <row r="411" ht="18" customHeight="1">
      <c r="A411" s="60" t="n"/>
      <c r="D411" s="61" t="n"/>
      <c r="E411" s="60" t="n"/>
      <c r="G411" s="61" t="n"/>
      <c r="H411" s="60" t="n"/>
      <c r="J411" s="61" t="n"/>
    </row>
    <row r="412" ht="18" customHeight="1">
      <c r="A412" s="57" t="n"/>
      <c r="B412" s="102" t="n"/>
      <c r="C412" s="102" t="n"/>
      <c r="D412" s="58" t="n"/>
      <c r="E412" s="57" t="n"/>
      <c r="F412" s="102" t="n"/>
      <c r="G412" s="58" t="n"/>
      <c r="H412" s="57" t="n"/>
      <c r="I412" s="102" t="n"/>
      <c r="J412" s="58" t="n"/>
    </row>
    <row r="413" ht="30" customHeight="1">
      <c r="A413" s="90" t="inlineStr">
        <is>
          <t>Évaluation générale</t>
        </is>
      </c>
      <c r="B413" s="52" t="n"/>
      <c r="C413" s="52" t="n"/>
      <c r="D413" s="50" t="n"/>
      <c r="E413" s="93">
        <f>IF(IFERROR(INDEX('Données Cintrage'!$M$2:$M$501,IF($L$395=0,-1,$L$395))&amp;"","")="Acc","☒","☐")&amp;" Acc"</f>
        <v/>
      </c>
      <c r="F413" s="52" t="n"/>
      <c r="G413" s="50" t="n"/>
      <c r="H413" s="93">
        <f>IF(IFERROR(INDEX('Données Cintrage'!$M$2:$M$501,IF($L$395=0,-1,$L$395))&amp;"","")="Rej","☒","☐")&amp;" Rej"</f>
        <v/>
      </c>
      <c r="I413" s="52" t="n"/>
      <c r="J413" s="50" t="n"/>
    </row>
    <row r="414" ht="336.4" customHeight="1">
      <c r="A414" s="94">
        <f>"Remarques : "&amp;IFERROR(INDEX(Registre!$O$2:$O$1999,IF($L$394=0,-1,$L$394))&amp;"","")</f>
        <v/>
      </c>
      <c r="B414" s="52" t="n"/>
      <c r="C414" s="52" t="n"/>
      <c r="D414" s="52" t="n"/>
      <c r="E414" s="52" t="n"/>
      <c r="F414" s="52" t="n"/>
      <c r="G414" s="52" t="n"/>
      <c r="H414" s="52" t="n"/>
      <c r="I414" s="52" t="n"/>
      <c r="J414" s="50" t="n"/>
    </row>
    <row r="415" ht="30" customHeight="1">
      <c r="A415" s="53" t="inlineStr">
        <is>
          <t>Conclusion de l’inspection</t>
        </is>
      </c>
      <c r="B415" s="50" t="n"/>
      <c r="C415" s="51">
        <f>IF(IFERROR(INDEX(Registre!$N$2:$N$1999,IF($L$394=0,-1,$L$394))&amp;"","")="Non applicable","☒","☐")&amp;"  Non applicable"</f>
        <v/>
      </c>
      <c r="D415" s="52" t="n"/>
      <c r="E415" s="52" t="n"/>
      <c r="F415" s="50" t="n"/>
      <c r="G415" s="51">
        <f>IF(IFERROR(INDEX(Registre!$N$2:$N$1999,IF($L$394=0,-1,$L$394))&amp;"","")="Accepté","☒","☐")&amp;"  Accepté"</f>
        <v/>
      </c>
      <c r="H415" s="50" t="n"/>
      <c r="I415" s="51">
        <f>IF(IFERROR(INDEX(Registre!$N$2:$N$1999,IF($L$394=0,-1,$L$394))&amp;"","")="Rejeté","☒","☐")&amp;"  Rejeté"</f>
        <v/>
      </c>
      <c r="J415" s="50" t="n"/>
    </row>
    <row r="416" ht="30" customHeight="1">
      <c r="A416" s="53" t="inlineStr">
        <is>
          <t>APPROBATION</t>
        </is>
      </c>
      <c r="B416" s="56" t="n"/>
      <c r="C416" s="59" t="inlineStr">
        <is>
          <t>C3</t>
        </is>
      </c>
      <c r="D416" s="52" t="n"/>
      <c r="E416" s="52" t="n"/>
      <c r="F416" s="50" t="n"/>
      <c r="G416" s="59" t="inlineStr">
        <is>
          <t>C1</t>
        </is>
      </c>
      <c r="H416" s="56" t="n"/>
      <c r="I416" s="59" t="inlineStr">
        <is>
          <t>CA</t>
        </is>
      </c>
      <c r="J416" s="56" t="n"/>
    </row>
    <row r="417" ht="30" customHeight="1">
      <c r="A417" s="57" t="n"/>
      <c r="B417" s="58" t="n"/>
      <c r="C417" s="59" t="inlineStr">
        <is>
          <t>CST</t>
        </is>
      </c>
      <c r="D417" s="50" t="n"/>
      <c r="E417" s="59" t="inlineStr">
        <is>
          <t>QCI</t>
        </is>
      </c>
      <c r="F417" s="50" t="n"/>
      <c r="G417" s="57" t="n"/>
      <c r="H417" s="58" t="n"/>
      <c r="I417" s="57" t="n"/>
      <c r="J417" s="58" t="n"/>
    </row>
    <row r="418" ht="30" customHeight="1">
      <c r="A418" s="55" t="inlineStr">
        <is>
          <t>Nom</t>
        </is>
      </c>
      <c r="B418" s="50" t="n"/>
      <c r="C418" s="49" t="n"/>
      <c r="D418" s="50" t="n"/>
      <c r="E418" s="49" t="n"/>
      <c r="F418" s="50" t="n"/>
      <c r="G418" s="49" t="n"/>
      <c r="H418" s="50" t="n"/>
      <c r="I418" s="49" t="n"/>
      <c r="J418" s="50" t="n"/>
    </row>
    <row r="419" ht="30" customHeight="1">
      <c r="A419" s="55" t="inlineStr">
        <is>
          <t>Signature</t>
        </is>
      </c>
      <c r="B419" s="50" t="n"/>
      <c r="C419" s="49" t="n"/>
      <c r="D419" s="50" t="n"/>
      <c r="E419" s="49" t="n"/>
      <c r="F419" s="50" t="n"/>
      <c r="G419" s="49" t="n"/>
      <c r="H419" s="50" t="n"/>
      <c r="I419" s="49" t="n"/>
      <c r="J419" s="50" t="n"/>
    </row>
    <row r="420" ht="30" customHeight="1">
      <c r="A420" s="55" t="inlineStr">
        <is>
          <t>Date</t>
        </is>
      </c>
      <c r="B420" s="50" t="n"/>
      <c r="C420" s="49" t="n"/>
      <c r="D420" s="50" t="n"/>
      <c r="E420" s="49" t="n"/>
      <c r="F420" s="50" t="n"/>
      <c r="G420" s="49" t="n"/>
      <c r="H420" s="50" t="n"/>
      <c r="I420" s="49" t="n"/>
      <c r="J420" s="50" t="n"/>
    </row>
    <row r="421" ht="21.75" customHeight="1">
      <c r="A421" s="49" t="n"/>
      <c r="B421" s="56" t="n"/>
      <c r="C421" s="67">
        <f>Paramètres!$C$6</f>
        <v/>
      </c>
      <c r="D421" s="101" t="n"/>
      <c r="E421" s="101" t="n"/>
      <c r="F421" s="101" t="n"/>
      <c r="G421" s="101" t="n"/>
      <c r="H421" s="56" t="n"/>
      <c r="I421" s="55">
        <f>Paramètres!$D$6</f>
        <v/>
      </c>
      <c r="J421" s="50" t="n"/>
      <c r="L421" s="29" t="inlineStr">
        <is>
          <t>Calcul (ne pas modifier) – ligne registre :</t>
        </is>
      </c>
    </row>
    <row r="422" ht="21.75" customHeight="1">
      <c r="A422" s="60" t="n"/>
      <c r="B422" s="61" t="n"/>
      <c r="C422" s="60" t="n"/>
      <c r="H422" s="61" t="n"/>
      <c r="I422" s="55">
        <f>"Date: "&amp;Paramètres!$E$6</f>
        <v/>
      </c>
      <c r="J422" s="50" t="n"/>
      <c r="L422" s="30">
        <f>IFERROR(MATCH($H$428,Registre!$B$2:$B$1999,0),0)</f>
        <v/>
      </c>
    </row>
    <row r="423" ht="21.75" customHeight="1">
      <c r="A423" s="57" t="n"/>
      <c r="B423" s="58" t="n"/>
      <c r="C423" s="57" t="n"/>
      <c r="D423" s="102" t="n"/>
      <c r="E423" s="102" t="n"/>
      <c r="F423" s="102" t="n"/>
      <c r="G423" s="102" t="n"/>
      <c r="H423" s="58" t="n"/>
      <c r="I423" s="55" t="inlineStr">
        <is>
          <t>Page 1/1</t>
        </is>
      </c>
      <c r="J423" s="50" t="n"/>
      <c r="L423" s="30">
        <f>IFERROR(MATCH($H$428,'Données Cintrage'!$A$2:$A$501,0),0)</f>
        <v/>
      </c>
    </row>
    <row r="424" ht="27.95" customHeight="1">
      <c r="A424" s="67" t="inlineStr">
        <is>
          <t>Procès-Verbal De Cintrage Pipe</t>
        </is>
      </c>
      <c r="B424" s="52" t="n"/>
      <c r="C424" s="52" t="n"/>
      <c r="D424" s="52" t="n"/>
      <c r="E424" s="52" t="n"/>
      <c r="F424" s="52" t="n"/>
      <c r="G424" s="52" t="n"/>
      <c r="H424" s="52" t="n"/>
      <c r="I424" s="52" t="n"/>
      <c r="J424" s="50" t="n"/>
      <c r="L424" s="32">
        <f>IF($H$428="","",IF($L$422=0,"⚠ RFI absent du Registre",IF(INDEX(Registre!$A$2:$A$1999,IF($L$422=0,-1,$L$422))&lt;&gt;"Cintrage","⚠ Ce RFI est de type : "&amp;INDEX(Registre!$A$2:$A$1999,IF($L$422=0,-1,$L$422)),"")))</f>
        <v/>
      </c>
    </row>
    <row r="425" ht="27" customHeight="1">
      <c r="A425" s="90" t="inlineStr">
        <is>
          <t>Ouvrages</t>
        </is>
      </c>
      <c r="B425" s="50" t="n"/>
      <c r="C425" s="80">
        <f>IFERROR(INDEX(Registre!$E$2:$E$1999,IF($L$422=0,-1,$L$422))&amp;"","")</f>
        <v/>
      </c>
      <c r="D425" s="52" t="n"/>
      <c r="E425" s="52" t="n"/>
      <c r="F425" s="52" t="n"/>
      <c r="G425" s="52" t="n"/>
      <c r="H425" s="52" t="n"/>
      <c r="I425" s="52" t="n"/>
      <c r="J425" s="50" t="n"/>
    </row>
    <row r="426" ht="27" customHeight="1">
      <c r="A426" s="90" t="inlineStr">
        <is>
          <t>Plan nº</t>
        </is>
      </c>
      <c r="B426" s="50" t="n"/>
      <c r="C426" s="90">
        <f>IFERROR(INDEX(Registre!$F$2:$F$1999,IF($L$422=0,-1,$L$422))&amp;"","")</f>
        <v/>
      </c>
      <c r="D426" s="52" t="n"/>
      <c r="E426" s="52" t="n"/>
      <c r="F426" s="52" t="n"/>
      <c r="G426" s="52" t="n"/>
      <c r="H426" s="52" t="n"/>
      <c r="I426" s="52" t="n"/>
      <c r="J426" s="50" t="n"/>
      <c r="L426" s="31" t="inlineStr">
        <is>
          <t>◀ Choisissez le RFI dans la case « RFI nº » (liste déroulante)</t>
        </is>
      </c>
    </row>
    <row r="427" ht="27" customHeight="1">
      <c r="A427" s="90" t="inlineStr">
        <is>
          <t>Désignation</t>
        </is>
      </c>
      <c r="B427" s="50" t="n"/>
      <c r="C427" s="90">
        <f>IFERROR(INDEX(Registre!$G$2:$G$1999,IF($L$422=0,-1,$L$422))&amp;"","")</f>
        <v/>
      </c>
      <c r="D427" s="52" t="n"/>
      <c r="E427" s="52" t="n"/>
      <c r="F427" s="52" t="n"/>
      <c r="G427" s="52" t="n"/>
      <c r="H427" s="52" t="n"/>
      <c r="I427" s="52" t="n"/>
      <c r="J427" s="50" t="n"/>
    </row>
    <row r="428" ht="27" customHeight="1">
      <c r="A428" s="90" t="inlineStr">
        <is>
          <t>Rapport nº</t>
        </is>
      </c>
      <c r="B428" s="50" t="n"/>
      <c r="C428" s="90">
        <f>IFERROR(IF(INDEX(Registre!$C$2:$C$1999,IF($L$422=0,-1,$L$422))&amp;""&lt;&gt;"",INDEX(Registre!$C$2:$C$1999,IF($L$422=0,-1,$L$422))&amp;"",TEXT(COUNTIF(Registre!$A$2:INDEX(Registre!$A$2:$A$1999,IF($L$422=0,-1,$L$422)),INDEX(Registre!$A$2:$A$1999,IF($L$422=0,-1,$L$422))),"000")),"")</f>
        <v/>
      </c>
      <c r="D428" s="50" t="n"/>
      <c r="E428" s="91" t="inlineStr">
        <is>
          <t>DI/ (RFI) nº</t>
        </is>
      </c>
      <c r="F428" s="52" t="n"/>
      <c r="G428" s="50" t="n"/>
      <c r="H428" s="82">
        <f>IFERROR(INDEX('Impression groupée'!$B$4:$B$103,MATCH("Cintrage|16",'Impression groupée'!$E$4:$E$103,0)),"")</f>
        <v/>
      </c>
      <c r="I428" s="52" t="n"/>
      <c r="J428" s="50" t="n"/>
    </row>
    <row r="429" ht="30" customHeight="1">
      <c r="A429" s="67" t="inlineStr">
        <is>
          <t>Caractéristique De La Section</t>
        </is>
      </c>
      <c r="B429" s="52" t="n"/>
      <c r="C429" s="52" t="n"/>
      <c r="D429" s="52" t="n"/>
      <c r="E429" s="52" t="n"/>
      <c r="F429" s="52" t="n"/>
      <c r="G429" s="52" t="n"/>
      <c r="H429" s="52" t="n"/>
      <c r="I429" s="52" t="n"/>
      <c r="J429" s="50" t="n"/>
    </row>
    <row r="430" ht="30" customHeight="1">
      <c r="A430" s="67" t="inlineStr">
        <is>
          <t>N° pipe</t>
        </is>
      </c>
      <c r="B430" s="50" t="n"/>
      <c r="C430" s="67" t="inlineStr">
        <is>
          <t>N° de coulée</t>
        </is>
      </c>
      <c r="D430" s="50" t="n"/>
      <c r="E430" s="67" t="inlineStr">
        <is>
          <t>Diamètre</t>
        </is>
      </c>
      <c r="F430" s="67" t="inlineStr">
        <is>
          <t>Matériel</t>
        </is>
      </c>
      <c r="G430" s="67" t="inlineStr">
        <is>
          <t>Epaisseur Nominale (mm)</t>
        </is>
      </c>
      <c r="H430" s="50" t="n"/>
      <c r="I430" s="67" t="inlineStr">
        <is>
          <t>Epaisseur Mesurée (mm)</t>
        </is>
      </c>
      <c r="J430" s="50" t="n"/>
    </row>
    <row r="431" ht="19.5" customHeight="1">
      <c r="A431" s="93">
        <f>IFERROR(INDEX('Données Cintrage'!$B$2:$B$501,IF($L$423=0,-1,$L$423))&amp;"","")</f>
        <v/>
      </c>
      <c r="B431" s="50" t="n"/>
      <c r="C431" s="93">
        <f>IFERROR(INDEX('Données Cintrage'!$C$2:$C$501,IF($L$423=0,-1,$L$423))&amp;"","")</f>
        <v/>
      </c>
      <c r="D431" s="50" t="n"/>
      <c r="E431" s="93">
        <f>IFERROR(INDEX('Données Cintrage'!$D$2:$D$501,IF($L$423=0,-1,$L$423))&amp;"","")</f>
        <v/>
      </c>
      <c r="F431" s="93">
        <f>IFERROR(INDEX('Données Cintrage'!$E$2:$E$501,IF($L$423=0,-1,$L$423))&amp;"","")</f>
        <v/>
      </c>
      <c r="G431" s="93">
        <f>IFERROR(INDEX('Données Cintrage'!$F$2:$F$501,IF($L$423=0,-1,$L$423))&amp;"","")</f>
        <v/>
      </c>
      <c r="H431" s="50" t="n"/>
      <c r="I431" s="93">
        <f>IFERROR(INDEX('Données Cintrage'!$G$2:$G$501,IF($L$423=0,-1,$L$423))&amp;"","")</f>
        <v/>
      </c>
      <c r="J431" s="50" t="n"/>
    </row>
    <row r="432" ht="19.5" customHeight="1">
      <c r="A432" s="90">
        <f>"Rayon de courbure : "&amp;IFERROR(INDEX('Données Cintrage'!$H$2:$H$501,IF($L$423=0,-1,$L$423))&amp;"","")</f>
        <v/>
      </c>
      <c r="B432" s="52" t="n"/>
      <c r="C432" s="52" t="n"/>
      <c r="D432" s="52" t="n"/>
      <c r="E432" s="50" t="n"/>
      <c r="F432" s="90">
        <f>"Angle : "&amp;IFERROR(INDEX('Données Cintrage'!$I$2:$I$501,IF($L$423=0,-1,$L$423))&amp;"","")</f>
        <v/>
      </c>
      <c r="G432" s="52" t="n"/>
      <c r="H432" s="52" t="n"/>
      <c r="I432" s="52" t="n"/>
      <c r="J432" s="50" t="n"/>
    </row>
    <row r="433" ht="19.5" customHeight="1">
      <c r="A433" s="90" t="inlineStr">
        <is>
          <t>Jauge 97 % ND interne appliqué</t>
        </is>
      </c>
      <c r="B433" s="52" t="n"/>
      <c r="C433" s="52" t="n"/>
      <c r="D433" s="52" t="n"/>
      <c r="E433" s="50" t="n"/>
      <c r="F433" s="93">
        <f>IF(IFERROR(INDEX('Données Cintrage'!$J$2:$J$501,IF($L$423=0,-1,$L$423))&amp;"","")="Oui","☒","☐")&amp;" Oui"&amp;"          "&amp;IF(IFERROR(INDEX('Données Cintrage'!$J$2:$J$501,IF($L$423=0,-1,$L$423))&amp;"","")="Non","☒","☐")&amp;" Non"</f>
        <v/>
      </c>
      <c r="G433" s="52" t="n"/>
      <c r="H433" s="52" t="n"/>
      <c r="I433" s="52" t="n"/>
      <c r="J433" s="50" t="n"/>
    </row>
    <row r="434" ht="30" customHeight="1">
      <c r="A434" s="67" t="inlineStr">
        <is>
          <t>Vérification de la section cintrée</t>
        </is>
      </c>
      <c r="B434" s="52" t="n"/>
      <c r="C434" s="52" t="n"/>
      <c r="D434" s="52" t="n"/>
      <c r="E434" s="52" t="n"/>
      <c r="F434" s="52" t="n"/>
      <c r="G434" s="52" t="n"/>
      <c r="H434" s="52" t="n"/>
      <c r="I434" s="52" t="n"/>
      <c r="J434" s="50" t="n"/>
    </row>
    <row r="435" ht="18" customHeight="1">
      <c r="A435" s="96" t="inlineStr">
        <is>
          <t>Position longitudinale de la soudure</t>
        </is>
      </c>
      <c r="B435" s="101" t="n"/>
      <c r="C435" s="101" t="n"/>
      <c r="D435" s="56" t="n"/>
      <c r="E435" s="97">
        <f>"Extrémités rectilignes"&amp;CHAR(10)&amp;"&gt;= 1.5 m"&amp;CHAR(10)&amp;CHAR(10)&amp;CHAR(10)&amp;IF(IFERROR(INDEX('Données Cintrage'!$K$2:$K$501,IF($L$423=0,-1,$L$423))&amp;"","")="Oui","☒","☐")&amp;" Oui"&amp;"       "&amp;IF(IFERROR(INDEX('Données Cintrage'!$K$2:$K$501,IF($L$423=0,-1,$L$423))&amp;"","")="Non","☒","☐")&amp;" Non"</f>
        <v/>
      </c>
      <c r="F435" s="101" t="n"/>
      <c r="G435" s="56" t="n"/>
      <c r="H435" s="96">
        <f>"Traçabilité du pipe cintrée"&amp;CHAR(10)&amp;"Ligne, diamètre, angle"&amp;CHAR(10)&amp;"N du PK d’installation"&amp;CHAR(10)&amp;CHAR(10)&amp;IF(IFERROR(INDEX('Données Cintrage'!$L$2:$L$501,IF($L$423=0,-1,$L$423))&amp;"","")="C","☒","☐")&amp;" C"&amp;"       "&amp;IF(IFERROR(INDEX('Données Cintrage'!$L$2:$L$501,IF($L$423=0,-1,$L$423))&amp;"","")="NC","☒","☐")&amp;" NC"</f>
        <v/>
      </c>
      <c r="I435" s="101" t="n"/>
      <c r="J435" s="56" t="n"/>
    </row>
    <row r="436" ht="18" customHeight="1">
      <c r="A436" s="60" t="n"/>
      <c r="D436" s="61" t="n"/>
      <c r="E436" s="60" t="n"/>
      <c r="G436" s="61" t="n"/>
      <c r="H436" s="60" t="n"/>
      <c r="J436" s="61" t="n"/>
    </row>
    <row r="437" ht="18" customHeight="1">
      <c r="A437" s="60" t="n"/>
      <c r="D437" s="61" t="n"/>
      <c r="E437" s="60" t="n"/>
      <c r="G437" s="61" t="n"/>
      <c r="H437" s="60" t="n"/>
      <c r="J437" s="61" t="n"/>
    </row>
    <row r="438" ht="18" customHeight="1">
      <c r="A438" s="60" t="n"/>
      <c r="D438" s="61" t="n"/>
      <c r="E438" s="60" t="n"/>
      <c r="G438" s="61" t="n"/>
      <c r="H438" s="60" t="n"/>
      <c r="J438" s="61" t="n"/>
    </row>
    <row r="439" ht="18" customHeight="1">
      <c r="A439" s="60" t="n"/>
      <c r="D439" s="61" t="n"/>
      <c r="E439" s="60" t="n"/>
      <c r="G439" s="61" t="n"/>
      <c r="H439" s="60" t="n"/>
      <c r="J439" s="61" t="n"/>
    </row>
    <row r="440" ht="18" customHeight="1">
      <c r="A440" s="57" t="n"/>
      <c r="B440" s="102" t="n"/>
      <c r="C440" s="102" t="n"/>
      <c r="D440" s="58" t="n"/>
      <c r="E440" s="57" t="n"/>
      <c r="F440" s="102" t="n"/>
      <c r="G440" s="58" t="n"/>
      <c r="H440" s="57" t="n"/>
      <c r="I440" s="102" t="n"/>
      <c r="J440" s="58" t="n"/>
    </row>
    <row r="441" ht="30" customHeight="1">
      <c r="A441" s="90" t="inlineStr">
        <is>
          <t>Évaluation générale</t>
        </is>
      </c>
      <c r="B441" s="52" t="n"/>
      <c r="C441" s="52" t="n"/>
      <c r="D441" s="50" t="n"/>
      <c r="E441" s="93">
        <f>IF(IFERROR(INDEX('Données Cintrage'!$M$2:$M$501,IF($L$423=0,-1,$L$423))&amp;"","")="Acc","☒","☐")&amp;" Acc"</f>
        <v/>
      </c>
      <c r="F441" s="52" t="n"/>
      <c r="G441" s="50" t="n"/>
      <c r="H441" s="93">
        <f>IF(IFERROR(INDEX('Données Cintrage'!$M$2:$M$501,IF($L$423=0,-1,$L$423))&amp;"","")="Rej","☒","☐")&amp;" Rej"</f>
        <v/>
      </c>
      <c r="I441" s="52" t="n"/>
      <c r="J441" s="50" t="n"/>
    </row>
    <row r="442" ht="336.4" customHeight="1">
      <c r="A442" s="94">
        <f>"Remarques : "&amp;IFERROR(INDEX(Registre!$O$2:$O$1999,IF($L$422=0,-1,$L$422))&amp;"","")</f>
        <v/>
      </c>
      <c r="B442" s="52" t="n"/>
      <c r="C442" s="52" t="n"/>
      <c r="D442" s="52" t="n"/>
      <c r="E442" s="52" t="n"/>
      <c r="F442" s="52" t="n"/>
      <c r="G442" s="52" t="n"/>
      <c r="H442" s="52" t="n"/>
      <c r="I442" s="52" t="n"/>
      <c r="J442" s="50" t="n"/>
    </row>
    <row r="443" ht="30" customHeight="1">
      <c r="A443" s="53" t="inlineStr">
        <is>
          <t>Conclusion de l’inspection</t>
        </is>
      </c>
      <c r="B443" s="50" t="n"/>
      <c r="C443" s="51">
        <f>IF(IFERROR(INDEX(Registre!$N$2:$N$1999,IF($L$422=0,-1,$L$422))&amp;"","")="Non applicable","☒","☐")&amp;"  Non applicable"</f>
        <v/>
      </c>
      <c r="D443" s="52" t="n"/>
      <c r="E443" s="52" t="n"/>
      <c r="F443" s="50" t="n"/>
      <c r="G443" s="51">
        <f>IF(IFERROR(INDEX(Registre!$N$2:$N$1999,IF($L$422=0,-1,$L$422))&amp;"","")="Accepté","☒","☐")&amp;"  Accepté"</f>
        <v/>
      </c>
      <c r="H443" s="50" t="n"/>
      <c r="I443" s="51">
        <f>IF(IFERROR(INDEX(Registre!$N$2:$N$1999,IF($L$422=0,-1,$L$422))&amp;"","")="Rejeté","☒","☐")&amp;"  Rejeté"</f>
        <v/>
      </c>
      <c r="J443" s="50" t="n"/>
    </row>
    <row r="444" ht="30" customHeight="1">
      <c r="A444" s="53" t="inlineStr">
        <is>
          <t>APPROBATION</t>
        </is>
      </c>
      <c r="B444" s="56" t="n"/>
      <c r="C444" s="59" t="inlineStr">
        <is>
          <t>C3</t>
        </is>
      </c>
      <c r="D444" s="52" t="n"/>
      <c r="E444" s="52" t="n"/>
      <c r="F444" s="50" t="n"/>
      <c r="G444" s="59" t="inlineStr">
        <is>
          <t>C1</t>
        </is>
      </c>
      <c r="H444" s="56" t="n"/>
      <c r="I444" s="59" t="inlineStr">
        <is>
          <t>CA</t>
        </is>
      </c>
      <c r="J444" s="56" t="n"/>
    </row>
    <row r="445" ht="30" customHeight="1">
      <c r="A445" s="57" t="n"/>
      <c r="B445" s="58" t="n"/>
      <c r="C445" s="59" t="inlineStr">
        <is>
          <t>CST</t>
        </is>
      </c>
      <c r="D445" s="50" t="n"/>
      <c r="E445" s="59" t="inlineStr">
        <is>
          <t>QCI</t>
        </is>
      </c>
      <c r="F445" s="50" t="n"/>
      <c r="G445" s="57" t="n"/>
      <c r="H445" s="58" t="n"/>
      <c r="I445" s="57" t="n"/>
      <c r="J445" s="58" t="n"/>
    </row>
    <row r="446" ht="30" customHeight="1">
      <c r="A446" s="55" t="inlineStr">
        <is>
          <t>Nom</t>
        </is>
      </c>
      <c r="B446" s="50" t="n"/>
      <c r="C446" s="49" t="n"/>
      <c r="D446" s="50" t="n"/>
      <c r="E446" s="49" t="n"/>
      <c r="F446" s="50" t="n"/>
      <c r="G446" s="49" t="n"/>
      <c r="H446" s="50" t="n"/>
      <c r="I446" s="49" t="n"/>
      <c r="J446" s="50" t="n"/>
    </row>
    <row r="447" ht="30" customHeight="1">
      <c r="A447" s="55" t="inlineStr">
        <is>
          <t>Signature</t>
        </is>
      </c>
      <c r="B447" s="50" t="n"/>
      <c r="C447" s="49" t="n"/>
      <c r="D447" s="50" t="n"/>
      <c r="E447" s="49" t="n"/>
      <c r="F447" s="50" t="n"/>
      <c r="G447" s="49" t="n"/>
      <c r="H447" s="50" t="n"/>
      <c r="I447" s="49" t="n"/>
      <c r="J447" s="50" t="n"/>
    </row>
    <row r="448" ht="30" customHeight="1">
      <c r="A448" s="55" t="inlineStr">
        <is>
          <t>Date</t>
        </is>
      </c>
      <c r="B448" s="50" t="n"/>
      <c r="C448" s="49" t="n"/>
      <c r="D448" s="50" t="n"/>
      <c r="E448" s="49" t="n"/>
      <c r="F448" s="50" t="n"/>
      <c r="G448" s="49" t="n"/>
      <c r="H448" s="50" t="n"/>
      <c r="I448" s="49" t="n"/>
      <c r="J448" s="50" t="n"/>
    </row>
    <row r="449" ht="21.75" customHeight="1">
      <c r="A449" s="49" t="n"/>
      <c r="B449" s="56" t="n"/>
      <c r="C449" s="67">
        <f>Paramètres!$C$6</f>
        <v/>
      </c>
      <c r="D449" s="101" t="n"/>
      <c r="E449" s="101" t="n"/>
      <c r="F449" s="101" t="n"/>
      <c r="G449" s="101" t="n"/>
      <c r="H449" s="56" t="n"/>
      <c r="I449" s="55">
        <f>Paramètres!$D$6</f>
        <v/>
      </c>
      <c r="J449" s="50" t="n"/>
      <c r="L449" s="29" t="inlineStr">
        <is>
          <t>Calcul (ne pas modifier) – ligne registre :</t>
        </is>
      </c>
    </row>
    <row r="450" ht="21.75" customHeight="1">
      <c r="A450" s="60" t="n"/>
      <c r="B450" s="61" t="n"/>
      <c r="C450" s="60" t="n"/>
      <c r="H450" s="61" t="n"/>
      <c r="I450" s="55">
        <f>"Date: "&amp;Paramètres!$E$6</f>
        <v/>
      </c>
      <c r="J450" s="50" t="n"/>
      <c r="L450" s="30">
        <f>IFERROR(MATCH($H$456,Registre!$B$2:$B$1999,0),0)</f>
        <v/>
      </c>
    </row>
    <row r="451" ht="21.75" customHeight="1">
      <c r="A451" s="57" t="n"/>
      <c r="B451" s="58" t="n"/>
      <c r="C451" s="57" t="n"/>
      <c r="D451" s="102" t="n"/>
      <c r="E451" s="102" t="n"/>
      <c r="F451" s="102" t="n"/>
      <c r="G451" s="102" t="n"/>
      <c r="H451" s="58" t="n"/>
      <c r="I451" s="55" t="inlineStr">
        <is>
          <t>Page 1/1</t>
        </is>
      </c>
      <c r="J451" s="50" t="n"/>
      <c r="L451" s="30">
        <f>IFERROR(MATCH($H$456,'Données Cintrage'!$A$2:$A$501,0),0)</f>
        <v/>
      </c>
    </row>
    <row r="452" ht="27.95" customHeight="1">
      <c r="A452" s="67" t="inlineStr">
        <is>
          <t>Procès-Verbal De Cintrage Pipe</t>
        </is>
      </c>
      <c r="B452" s="52" t="n"/>
      <c r="C452" s="52" t="n"/>
      <c r="D452" s="52" t="n"/>
      <c r="E452" s="52" t="n"/>
      <c r="F452" s="52" t="n"/>
      <c r="G452" s="52" t="n"/>
      <c r="H452" s="52" t="n"/>
      <c r="I452" s="52" t="n"/>
      <c r="J452" s="50" t="n"/>
      <c r="L452" s="32">
        <f>IF($H$456="","",IF($L$450=0,"⚠ RFI absent du Registre",IF(INDEX(Registre!$A$2:$A$1999,IF($L$450=0,-1,$L$450))&lt;&gt;"Cintrage","⚠ Ce RFI est de type : "&amp;INDEX(Registre!$A$2:$A$1999,IF($L$450=0,-1,$L$450)),"")))</f>
        <v/>
      </c>
    </row>
    <row r="453" ht="27" customHeight="1">
      <c r="A453" s="90" t="inlineStr">
        <is>
          <t>Ouvrages</t>
        </is>
      </c>
      <c r="B453" s="50" t="n"/>
      <c r="C453" s="80">
        <f>IFERROR(INDEX(Registre!$E$2:$E$1999,IF($L$450=0,-1,$L$450))&amp;"","")</f>
        <v/>
      </c>
      <c r="D453" s="52" t="n"/>
      <c r="E453" s="52" t="n"/>
      <c r="F453" s="52" t="n"/>
      <c r="G453" s="52" t="n"/>
      <c r="H453" s="52" t="n"/>
      <c r="I453" s="52" t="n"/>
      <c r="J453" s="50" t="n"/>
    </row>
    <row r="454" ht="27" customHeight="1">
      <c r="A454" s="90" t="inlineStr">
        <is>
          <t>Plan nº</t>
        </is>
      </c>
      <c r="B454" s="50" t="n"/>
      <c r="C454" s="90">
        <f>IFERROR(INDEX(Registre!$F$2:$F$1999,IF($L$450=0,-1,$L$450))&amp;"","")</f>
        <v/>
      </c>
      <c r="D454" s="52" t="n"/>
      <c r="E454" s="52" t="n"/>
      <c r="F454" s="52" t="n"/>
      <c r="G454" s="52" t="n"/>
      <c r="H454" s="52" t="n"/>
      <c r="I454" s="52" t="n"/>
      <c r="J454" s="50" t="n"/>
      <c r="L454" s="31" t="inlineStr">
        <is>
          <t>◀ Choisissez le RFI dans la case « RFI nº » (liste déroulante)</t>
        </is>
      </c>
    </row>
    <row r="455" ht="27" customHeight="1">
      <c r="A455" s="90" t="inlineStr">
        <is>
          <t>Désignation</t>
        </is>
      </c>
      <c r="B455" s="50" t="n"/>
      <c r="C455" s="90">
        <f>IFERROR(INDEX(Registre!$G$2:$G$1999,IF($L$450=0,-1,$L$450))&amp;"","")</f>
        <v/>
      </c>
      <c r="D455" s="52" t="n"/>
      <c r="E455" s="52" t="n"/>
      <c r="F455" s="52" t="n"/>
      <c r="G455" s="52" t="n"/>
      <c r="H455" s="52" t="n"/>
      <c r="I455" s="52" t="n"/>
      <c r="J455" s="50" t="n"/>
    </row>
    <row r="456" ht="27" customHeight="1">
      <c r="A456" s="90" t="inlineStr">
        <is>
          <t>Rapport nº</t>
        </is>
      </c>
      <c r="B456" s="50" t="n"/>
      <c r="C456" s="90">
        <f>IFERROR(IF(INDEX(Registre!$C$2:$C$1999,IF($L$450=0,-1,$L$450))&amp;""&lt;&gt;"",INDEX(Registre!$C$2:$C$1999,IF($L$450=0,-1,$L$450))&amp;"",TEXT(COUNTIF(Registre!$A$2:INDEX(Registre!$A$2:$A$1999,IF($L$450=0,-1,$L$450)),INDEX(Registre!$A$2:$A$1999,IF($L$450=0,-1,$L$450))),"000")),"")</f>
        <v/>
      </c>
      <c r="D456" s="50" t="n"/>
      <c r="E456" s="91" t="inlineStr">
        <is>
          <t>DI/ (RFI) nº</t>
        </is>
      </c>
      <c r="F456" s="52" t="n"/>
      <c r="G456" s="50" t="n"/>
      <c r="H456" s="82">
        <f>IFERROR(INDEX('Impression groupée'!$B$4:$B$103,MATCH("Cintrage|17",'Impression groupée'!$E$4:$E$103,0)),"")</f>
        <v/>
      </c>
      <c r="I456" s="52" t="n"/>
      <c r="J456" s="50" t="n"/>
    </row>
    <row r="457" ht="30" customHeight="1">
      <c r="A457" s="67" t="inlineStr">
        <is>
          <t>Caractéristique De La Section</t>
        </is>
      </c>
      <c r="B457" s="52" t="n"/>
      <c r="C457" s="52" t="n"/>
      <c r="D457" s="52" t="n"/>
      <c r="E457" s="52" t="n"/>
      <c r="F457" s="52" t="n"/>
      <c r="G457" s="52" t="n"/>
      <c r="H457" s="52" t="n"/>
      <c r="I457" s="52" t="n"/>
      <c r="J457" s="50" t="n"/>
    </row>
    <row r="458" ht="30" customHeight="1">
      <c r="A458" s="67" t="inlineStr">
        <is>
          <t>N° pipe</t>
        </is>
      </c>
      <c r="B458" s="50" t="n"/>
      <c r="C458" s="67" t="inlineStr">
        <is>
          <t>N° de coulée</t>
        </is>
      </c>
      <c r="D458" s="50" t="n"/>
      <c r="E458" s="67" t="inlineStr">
        <is>
          <t>Diamètre</t>
        </is>
      </c>
      <c r="F458" s="67" t="inlineStr">
        <is>
          <t>Matériel</t>
        </is>
      </c>
      <c r="G458" s="67" t="inlineStr">
        <is>
          <t>Epaisseur Nominale (mm)</t>
        </is>
      </c>
      <c r="H458" s="50" t="n"/>
      <c r="I458" s="67" t="inlineStr">
        <is>
          <t>Epaisseur Mesurée (mm)</t>
        </is>
      </c>
      <c r="J458" s="50" t="n"/>
    </row>
    <row r="459" ht="19.5" customHeight="1">
      <c r="A459" s="93">
        <f>IFERROR(INDEX('Données Cintrage'!$B$2:$B$501,IF($L$451=0,-1,$L$451))&amp;"","")</f>
        <v/>
      </c>
      <c r="B459" s="50" t="n"/>
      <c r="C459" s="93">
        <f>IFERROR(INDEX('Données Cintrage'!$C$2:$C$501,IF($L$451=0,-1,$L$451))&amp;"","")</f>
        <v/>
      </c>
      <c r="D459" s="50" t="n"/>
      <c r="E459" s="93">
        <f>IFERROR(INDEX('Données Cintrage'!$D$2:$D$501,IF($L$451=0,-1,$L$451))&amp;"","")</f>
        <v/>
      </c>
      <c r="F459" s="93">
        <f>IFERROR(INDEX('Données Cintrage'!$E$2:$E$501,IF($L$451=0,-1,$L$451))&amp;"","")</f>
        <v/>
      </c>
      <c r="G459" s="93">
        <f>IFERROR(INDEX('Données Cintrage'!$F$2:$F$501,IF($L$451=0,-1,$L$451))&amp;"","")</f>
        <v/>
      </c>
      <c r="H459" s="50" t="n"/>
      <c r="I459" s="93">
        <f>IFERROR(INDEX('Données Cintrage'!$G$2:$G$501,IF($L$451=0,-1,$L$451))&amp;"","")</f>
        <v/>
      </c>
      <c r="J459" s="50" t="n"/>
    </row>
    <row r="460" ht="19.5" customHeight="1">
      <c r="A460" s="90">
        <f>"Rayon de courbure : "&amp;IFERROR(INDEX('Données Cintrage'!$H$2:$H$501,IF($L$451=0,-1,$L$451))&amp;"","")</f>
        <v/>
      </c>
      <c r="B460" s="52" t="n"/>
      <c r="C460" s="52" t="n"/>
      <c r="D460" s="52" t="n"/>
      <c r="E460" s="50" t="n"/>
      <c r="F460" s="90">
        <f>"Angle : "&amp;IFERROR(INDEX('Données Cintrage'!$I$2:$I$501,IF($L$451=0,-1,$L$451))&amp;"","")</f>
        <v/>
      </c>
      <c r="G460" s="52" t="n"/>
      <c r="H460" s="52" t="n"/>
      <c r="I460" s="52" t="n"/>
      <c r="J460" s="50" t="n"/>
    </row>
    <row r="461" ht="19.5" customHeight="1">
      <c r="A461" s="90" t="inlineStr">
        <is>
          <t>Jauge 97 % ND interne appliqué</t>
        </is>
      </c>
      <c r="B461" s="52" t="n"/>
      <c r="C461" s="52" t="n"/>
      <c r="D461" s="52" t="n"/>
      <c r="E461" s="50" t="n"/>
      <c r="F461" s="93">
        <f>IF(IFERROR(INDEX('Données Cintrage'!$J$2:$J$501,IF($L$451=0,-1,$L$451))&amp;"","")="Oui","☒","☐")&amp;" Oui"&amp;"          "&amp;IF(IFERROR(INDEX('Données Cintrage'!$J$2:$J$501,IF($L$451=0,-1,$L$451))&amp;"","")="Non","☒","☐")&amp;" Non"</f>
        <v/>
      </c>
      <c r="G461" s="52" t="n"/>
      <c r="H461" s="52" t="n"/>
      <c r="I461" s="52" t="n"/>
      <c r="J461" s="50" t="n"/>
    </row>
    <row r="462" ht="30" customHeight="1">
      <c r="A462" s="67" t="inlineStr">
        <is>
          <t>Vérification de la section cintrée</t>
        </is>
      </c>
      <c r="B462" s="52" t="n"/>
      <c r="C462" s="52" t="n"/>
      <c r="D462" s="52" t="n"/>
      <c r="E462" s="52" t="n"/>
      <c r="F462" s="52" t="n"/>
      <c r="G462" s="52" t="n"/>
      <c r="H462" s="52" t="n"/>
      <c r="I462" s="52" t="n"/>
      <c r="J462" s="50" t="n"/>
    </row>
    <row r="463" ht="18" customHeight="1">
      <c r="A463" s="96" t="inlineStr">
        <is>
          <t>Position longitudinale de la soudure</t>
        </is>
      </c>
      <c r="B463" s="101" t="n"/>
      <c r="C463" s="101" t="n"/>
      <c r="D463" s="56" t="n"/>
      <c r="E463" s="97">
        <f>"Extrémités rectilignes"&amp;CHAR(10)&amp;"&gt;= 1.5 m"&amp;CHAR(10)&amp;CHAR(10)&amp;CHAR(10)&amp;IF(IFERROR(INDEX('Données Cintrage'!$K$2:$K$501,IF($L$451=0,-1,$L$451))&amp;"","")="Oui","☒","☐")&amp;" Oui"&amp;"       "&amp;IF(IFERROR(INDEX('Données Cintrage'!$K$2:$K$501,IF($L$451=0,-1,$L$451))&amp;"","")="Non","☒","☐")&amp;" Non"</f>
        <v/>
      </c>
      <c r="F463" s="101" t="n"/>
      <c r="G463" s="56" t="n"/>
      <c r="H463" s="96">
        <f>"Traçabilité du pipe cintrée"&amp;CHAR(10)&amp;"Ligne, diamètre, angle"&amp;CHAR(10)&amp;"N du PK d’installation"&amp;CHAR(10)&amp;CHAR(10)&amp;IF(IFERROR(INDEX('Données Cintrage'!$L$2:$L$501,IF($L$451=0,-1,$L$451))&amp;"","")="C","☒","☐")&amp;" C"&amp;"       "&amp;IF(IFERROR(INDEX('Données Cintrage'!$L$2:$L$501,IF($L$451=0,-1,$L$451))&amp;"","")="NC","☒","☐")&amp;" NC"</f>
        <v/>
      </c>
      <c r="I463" s="101" t="n"/>
      <c r="J463" s="56" t="n"/>
    </row>
    <row r="464" ht="18" customHeight="1">
      <c r="A464" s="60" t="n"/>
      <c r="D464" s="61" t="n"/>
      <c r="E464" s="60" t="n"/>
      <c r="G464" s="61" t="n"/>
      <c r="H464" s="60" t="n"/>
      <c r="J464" s="61" t="n"/>
    </row>
    <row r="465" ht="18" customHeight="1">
      <c r="A465" s="60" t="n"/>
      <c r="D465" s="61" t="n"/>
      <c r="E465" s="60" t="n"/>
      <c r="G465" s="61" t="n"/>
      <c r="H465" s="60" t="n"/>
      <c r="J465" s="61" t="n"/>
    </row>
    <row r="466" ht="18" customHeight="1">
      <c r="A466" s="60" t="n"/>
      <c r="D466" s="61" t="n"/>
      <c r="E466" s="60" t="n"/>
      <c r="G466" s="61" t="n"/>
      <c r="H466" s="60" t="n"/>
      <c r="J466" s="61" t="n"/>
    </row>
    <row r="467" ht="18" customHeight="1">
      <c r="A467" s="60" t="n"/>
      <c r="D467" s="61" t="n"/>
      <c r="E467" s="60" t="n"/>
      <c r="G467" s="61" t="n"/>
      <c r="H467" s="60" t="n"/>
      <c r="J467" s="61" t="n"/>
    </row>
    <row r="468" ht="18" customHeight="1">
      <c r="A468" s="57" t="n"/>
      <c r="B468" s="102" t="n"/>
      <c r="C468" s="102" t="n"/>
      <c r="D468" s="58" t="n"/>
      <c r="E468" s="57" t="n"/>
      <c r="F468" s="102" t="n"/>
      <c r="G468" s="58" t="n"/>
      <c r="H468" s="57" t="n"/>
      <c r="I468" s="102" t="n"/>
      <c r="J468" s="58" t="n"/>
    </row>
    <row r="469" ht="30" customHeight="1">
      <c r="A469" s="90" t="inlineStr">
        <is>
          <t>Évaluation générale</t>
        </is>
      </c>
      <c r="B469" s="52" t="n"/>
      <c r="C469" s="52" t="n"/>
      <c r="D469" s="50" t="n"/>
      <c r="E469" s="93">
        <f>IF(IFERROR(INDEX('Données Cintrage'!$M$2:$M$501,IF($L$451=0,-1,$L$451))&amp;"","")="Acc","☒","☐")&amp;" Acc"</f>
        <v/>
      </c>
      <c r="F469" s="52" t="n"/>
      <c r="G469" s="50" t="n"/>
      <c r="H469" s="93">
        <f>IF(IFERROR(INDEX('Données Cintrage'!$M$2:$M$501,IF($L$451=0,-1,$L$451))&amp;"","")="Rej","☒","☐")&amp;" Rej"</f>
        <v/>
      </c>
      <c r="I469" s="52" t="n"/>
      <c r="J469" s="50" t="n"/>
    </row>
    <row r="470" ht="336.4" customHeight="1">
      <c r="A470" s="94">
        <f>"Remarques : "&amp;IFERROR(INDEX(Registre!$O$2:$O$1999,IF($L$450=0,-1,$L$450))&amp;"","")</f>
        <v/>
      </c>
      <c r="B470" s="52" t="n"/>
      <c r="C470" s="52" t="n"/>
      <c r="D470" s="52" t="n"/>
      <c r="E470" s="52" t="n"/>
      <c r="F470" s="52" t="n"/>
      <c r="G470" s="52" t="n"/>
      <c r="H470" s="52" t="n"/>
      <c r="I470" s="52" t="n"/>
      <c r="J470" s="50" t="n"/>
    </row>
    <row r="471" ht="30" customHeight="1">
      <c r="A471" s="53" t="inlineStr">
        <is>
          <t>Conclusion de l’inspection</t>
        </is>
      </c>
      <c r="B471" s="50" t="n"/>
      <c r="C471" s="51">
        <f>IF(IFERROR(INDEX(Registre!$N$2:$N$1999,IF($L$450=0,-1,$L$450))&amp;"","")="Non applicable","☒","☐")&amp;"  Non applicable"</f>
        <v/>
      </c>
      <c r="D471" s="52" t="n"/>
      <c r="E471" s="52" t="n"/>
      <c r="F471" s="50" t="n"/>
      <c r="G471" s="51">
        <f>IF(IFERROR(INDEX(Registre!$N$2:$N$1999,IF($L$450=0,-1,$L$450))&amp;"","")="Accepté","☒","☐")&amp;"  Accepté"</f>
        <v/>
      </c>
      <c r="H471" s="50" t="n"/>
      <c r="I471" s="51">
        <f>IF(IFERROR(INDEX(Registre!$N$2:$N$1999,IF($L$450=0,-1,$L$450))&amp;"","")="Rejeté","☒","☐")&amp;"  Rejeté"</f>
        <v/>
      </c>
      <c r="J471" s="50" t="n"/>
    </row>
    <row r="472" ht="30" customHeight="1">
      <c r="A472" s="53" t="inlineStr">
        <is>
          <t>APPROBATION</t>
        </is>
      </c>
      <c r="B472" s="56" t="n"/>
      <c r="C472" s="59" t="inlineStr">
        <is>
          <t>C3</t>
        </is>
      </c>
      <c r="D472" s="52" t="n"/>
      <c r="E472" s="52" t="n"/>
      <c r="F472" s="50" t="n"/>
      <c r="G472" s="59" t="inlineStr">
        <is>
          <t>C1</t>
        </is>
      </c>
      <c r="H472" s="56" t="n"/>
      <c r="I472" s="59" t="inlineStr">
        <is>
          <t>CA</t>
        </is>
      </c>
      <c r="J472" s="56" t="n"/>
    </row>
    <row r="473" ht="30" customHeight="1">
      <c r="A473" s="57" t="n"/>
      <c r="B473" s="58" t="n"/>
      <c r="C473" s="59" t="inlineStr">
        <is>
          <t>CST</t>
        </is>
      </c>
      <c r="D473" s="50" t="n"/>
      <c r="E473" s="59" t="inlineStr">
        <is>
          <t>QCI</t>
        </is>
      </c>
      <c r="F473" s="50" t="n"/>
      <c r="G473" s="57" t="n"/>
      <c r="H473" s="58" t="n"/>
      <c r="I473" s="57" t="n"/>
      <c r="J473" s="58" t="n"/>
    </row>
    <row r="474" ht="30" customHeight="1">
      <c r="A474" s="55" t="inlineStr">
        <is>
          <t>Nom</t>
        </is>
      </c>
      <c r="B474" s="50" t="n"/>
      <c r="C474" s="49" t="n"/>
      <c r="D474" s="50" t="n"/>
      <c r="E474" s="49" t="n"/>
      <c r="F474" s="50" t="n"/>
      <c r="G474" s="49" t="n"/>
      <c r="H474" s="50" t="n"/>
      <c r="I474" s="49" t="n"/>
      <c r="J474" s="50" t="n"/>
    </row>
    <row r="475" ht="30" customHeight="1">
      <c r="A475" s="55" t="inlineStr">
        <is>
          <t>Signature</t>
        </is>
      </c>
      <c r="B475" s="50" t="n"/>
      <c r="C475" s="49" t="n"/>
      <c r="D475" s="50" t="n"/>
      <c r="E475" s="49" t="n"/>
      <c r="F475" s="50" t="n"/>
      <c r="G475" s="49" t="n"/>
      <c r="H475" s="50" t="n"/>
      <c r="I475" s="49" t="n"/>
      <c r="J475" s="50" t="n"/>
    </row>
    <row r="476" ht="30" customHeight="1">
      <c r="A476" s="55" t="inlineStr">
        <is>
          <t>Date</t>
        </is>
      </c>
      <c r="B476" s="50" t="n"/>
      <c r="C476" s="49" t="n"/>
      <c r="D476" s="50" t="n"/>
      <c r="E476" s="49" t="n"/>
      <c r="F476" s="50" t="n"/>
      <c r="G476" s="49" t="n"/>
      <c r="H476" s="50" t="n"/>
      <c r="I476" s="49" t="n"/>
      <c r="J476" s="50" t="n"/>
    </row>
    <row r="477" ht="21.75" customHeight="1">
      <c r="A477" s="49" t="n"/>
      <c r="B477" s="56" t="n"/>
      <c r="C477" s="67">
        <f>Paramètres!$C$6</f>
        <v/>
      </c>
      <c r="D477" s="101" t="n"/>
      <c r="E477" s="101" t="n"/>
      <c r="F477" s="101" t="n"/>
      <c r="G477" s="101" t="n"/>
      <c r="H477" s="56" t="n"/>
      <c r="I477" s="55">
        <f>Paramètres!$D$6</f>
        <v/>
      </c>
      <c r="J477" s="50" t="n"/>
      <c r="L477" s="29" t="inlineStr">
        <is>
          <t>Calcul (ne pas modifier) – ligne registre :</t>
        </is>
      </c>
    </row>
    <row r="478" ht="21.75" customHeight="1">
      <c r="A478" s="60" t="n"/>
      <c r="B478" s="61" t="n"/>
      <c r="C478" s="60" t="n"/>
      <c r="H478" s="61" t="n"/>
      <c r="I478" s="55">
        <f>"Date: "&amp;Paramètres!$E$6</f>
        <v/>
      </c>
      <c r="J478" s="50" t="n"/>
      <c r="L478" s="30">
        <f>IFERROR(MATCH($H$484,Registre!$B$2:$B$1999,0),0)</f>
        <v/>
      </c>
    </row>
    <row r="479" ht="21.75" customHeight="1">
      <c r="A479" s="57" t="n"/>
      <c r="B479" s="58" t="n"/>
      <c r="C479" s="57" t="n"/>
      <c r="D479" s="102" t="n"/>
      <c r="E479" s="102" t="n"/>
      <c r="F479" s="102" t="n"/>
      <c r="G479" s="102" t="n"/>
      <c r="H479" s="58" t="n"/>
      <c r="I479" s="55" t="inlineStr">
        <is>
          <t>Page 1/1</t>
        </is>
      </c>
      <c r="J479" s="50" t="n"/>
      <c r="L479" s="30">
        <f>IFERROR(MATCH($H$484,'Données Cintrage'!$A$2:$A$501,0),0)</f>
        <v/>
      </c>
    </row>
    <row r="480" ht="27.95" customHeight="1">
      <c r="A480" s="67" t="inlineStr">
        <is>
          <t>Procès-Verbal De Cintrage Pipe</t>
        </is>
      </c>
      <c r="B480" s="52" t="n"/>
      <c r="C480" s="52" t="n"/>
      <c r="D480" s="52" t="n"/>
      <c r="E480" s="52" t="n"/>
      <c r="F480" s="52" t="n"/>
      <c r="G480" s="52" t="n"/>
      <c r="H480" s="52" t="n"/>
      <c r="I480" s="52" t="n"/>
      <c r="J480" s="50" t="n"/>
      <c r="L480" s="32">
        <f>IF($H$484="","",IF($L$478=0,"⚠ RFI absent du Registre",IF(INDEX(Registre!$A$2:$A$1999,IF($L$478=0,-1,$L$478))&lt;&gt;"Cintrage","⚠ Ce RFI est de type : "&amp;INDEX(Registre!$A$2:$A$1999,IF($L$478=0,-1,$L$478)),"")))</f>
        <v/>
      </c>
    </row>
    <row r="481" ht="27" customHeight="1">
      <c r="A481" s="90" t="inlineStr">
        <is>
          <t>Ouvrages</t>
        </is>
      </c>
      <c r="B481" s="50" t="n"/>
      <c r="C481" s="80">
        <f>IFERROR(INDEX(Registre!$E$2:$E$1999,IF($L$478=0,-1,$L$478))&amp;"","")</f>
        <v/>
      </c>
      <c r="D481" s="52" t="n"/>
      <c r="E481" s="52" t="n"/>
      <c r="F481" s="52" t="n"/>
      <c r="G481" s="52" t="n"/>
      <c r="H481" s="52" t="n"/>
      <c r="I481" s="52" t="n"/>
      <c r="J481" s="50" t="n"/>
    </row>
    <row r="482" ht="27" customHeight="1">
      <c r="A482" s="90" t="inlineStr">
        <is>
          <t>Plan nº</t>
        </is>
      </c>
      <c r="B482" s="50" t="n"/>
      <c r="C482" s="90">
        <f>IFERROR(INDEX(Registre!$F$2:$F$1999,IF($L$478=0,-1,$L$478))&amp;"","")</f>
        <v/>
      </c>
      <c r="D482" s="52" t="n"/>
      <c r="E482" s="52" t="n"/>
      <c r="F482" s="52" t="n"/>
      <c r="G482" s="52" t="n"/>
      <c r="H482" s="52" t="n"/>
      <c r="I482" s="52" t="n"/>
      <c r="J482" s="50" t="n"/>
      <c r="L482" s="31" t="inlineStr">
        <is>
          <t>◀ Choisissez le RFI dans la case « RFI nº » (liste déroulante)</t>
        </is>
      </c>
    </row>
    <row r="483" ht="27" customHeight="1">
      <c r="A483" s="90" t="inlineStr">
        <is>
          <t>Désignation</t>
        </is>
      </c>
      <c r="B483" s="50" t="n"/>
      <c r="C483" s="90">
        <f>IFERROR(INDEX(Registre!$G$2:$G$1999,IF($L$478=0,-1,$L$478))&amp;"","")</f>
        <v/>
      </c>
      <c r="D483" s="52" t="n"/>
      <c r="E483" s="52" t="n"/>
      <c r="F483" s="52" t="n"/>
      <c r="G483" s="52" t="n"/>
      <c r="H483" s="52" t="n"/>
      <c r="I483" s="52" t="n"/>
      <c r="J483" s="50" t="n"/>
    </row>
    <row r="484" ht="27" customHeight="1">
      <c r="A484" s="90" t="inlineStr">
        <is>
          <t>Rapport nº</t>
        </is>
      </c>
      <c r="B484" s="50" t="n"/>
      <c r="C484" s="90">
        <f>IFERROR(IF(INDEX(Registre!$C$2:$C$1999,IF($L$478=0,-1,$L$478))&amp;""&lt;&gt;"",INDEX(Registre!$C$2:$C$1999,IF($L$478=0,-1,$L$478))&amp;"",TEXT(COUNTIF(Registre!$A$2:INDEX(Registre!$A$2:$A$1999,IF($L$478=0,-1,$L$478)),INDEX(Registre!$A$2:$A$1999,IF($L$478=0,-1,$L$478))),"000")),"")</f>
        <v/>
      </c>
      <c r="D484" s="50" t="n"/>
      <c r="E484" s="91" t="inlineStr">
        <is>
          <t>DI/ (RFI) nº</t>
        </is>
      </c>
      <c r="F484" s="52" t="n"/>
      <c r="G484" s="50" t="n"/>
      <c r="H484" s="82">
        <f>IFERROR(INDEX('Impression groupée'!$B$4:$B$103,MATCH("Cintrage|18",'Impression groupée'!$E$4:$E$103,0)),"")</f>
        <v/>
      </c>
      <c r="I484" s="52" t="n"/>
      <c r="J484" s="50" t="n"/>
    </row>
    <row r="485" ht="30" customHeight="1">
      <c r="A485" s="67" t="inlineStr">
        <is>
          <t>Caractéristique De La Section</t>
        </is>
      </c>
      <c r="B485" s="52" t="n"/>
      <c r="C485" s="52" t="n"/>
      <c r="D485" s="52" t="n"/>
      <c r="E485" s="52" t="n"/>
      <c r="F485" s="52" t="n"/>
      <c r="G485" s="52" t="n"/>
      <c r="H485" s="52" t="n"/>
      <c r="I485" s="52" t="n"/>
      <c r="J485" s="50" t="n"/>
    </row>
    <row r="486" ht="30" customHeight="1">
      <c r="A486" s="67" t="inlineStr">
        <is>
          <t>N° pipe</t>
        </is>
      </c>
      <c r="B486" s="50" t="n"/>
      <c r="C486" s="67" t="inlineStr">
        <is>
          <t>N° de coulée</t>
        </is>
      </c>
      <c r="D486" s="50" t="n"/>
      <c r="E486" s="67" t="inlineStr">
        <is>
          <t>Diamètre</t>
        </is>
      </c>
      <c r="F486" s="67" t="inlineStr">
        <is>
          <t>Matériel</t>
        </is>
      </c>
      <c r="G486" s="67" t="inlineStr">
        <is>
          <t>Epaisseur Nominale (mm)</t>
        </is>
      </c>
      <c r="H486" s="50" t="n"/>
      <c r="I486" s="67" t="inlineStr">
        <is>
          <t>Epaisseur Mesurée (mm)</t>
        </is>
      </c>
      <c r="J486" s="50" t="n"/>
    </row>
    <row r="487" ht="19.5" customHeight="1">
      <c r="A487" s="93">
        <f>IFERROR(INDEX('Données Cintrage'!$B$2:$B$501,IF($L$479=0,-1,$L$479))&amp;"","")</f>
        <v/>
      </c>
      <c r="B487" s="50" t="n"/>
      <c r="C487" s="93">
        <f>IFERROR(INDEX('Données Cintrage'!$C$2:$C$501,IF($L$479=0,-1,$L$479))&amp;"","")</f>
        <v/>
      </c>
      <c r="D487" s="50" t="n"/>
      <c r="E487" s="93">
        <f>IFERROR(INDEX('Données Cintrage'!$D$2:$D$501,IF($L$479=0,-1,$L$479))&amp;"","")</f>
        <v/>
      </c>
      <c r="F487" s="93">
        <f>IFERROR(INDEX('Données Cintrage'!$E$2:$E$501,IF($L$479=0,-1,$L$479))&amp;"","")</f>
        <v/>
      </c>
      <c r="G487" s="93">
        <f>IFERROR(INDEX('Données Cintrage'!$F$2:$F$501,IF($L$479=0,-1,$L$479))&amp;"","")</f>
        <v/>
      </c>
      <c r="H487" s="50" t="n"/>
      <c r="I487" s="93">
        <f>IFERROR(INDEX('Données Cintrage'!$G$2:$G$501,IF($L$479=0,-1,$L$479))&amp;"","")</f>
        <v/>
      </c>
      <c r="J487" s="50" t="n"/>
    </row>
    <row r="488" ht="19.5" customHeight="1">
      <c r="A488" s="90">
        <f>"Rayon de courbure : "&amp;IFERROR(INDEX('Données Cintrage'!$H$2:$H$501,IF($L$479=0,-1,$L$479))&amp;"","")</f>
        <v/>
      </c>
      <c r="B488" s="52" t="n"/>
      <c r="C488" s="52" t="n"/>
      <c r="D488" s="52" t="n"/>
      <c r="E488" s="50" t="n"/>
      <c r="F488" s="90">
        <f>"Angle : "&amp;IFERROR(INDEX('Données Cintrage'!$I$2:$I$501,IF($L$479=0,-1,$L$479))&amp;"","")</f>
        <v/>
      </c>
      <c r="G488" s="52" t="n"/>
      <c r="H488" s="52" t="n"/>
      <c r="I488" s="52" t="n"/>
      <c r="J488" s="50" t="n"/>
    </row>
    <row r="489" ht="19.5" customHeight="1">
      <c r="A489" s="90" t="inlineStr">
        <is>
          <t>Jauge 97 % ND interne appliqué</t>
        </is>
      </c>
      <c r="B489" s="52" t="n"/>
      <c r="C489" s="52" t="n"/>
      <c r="D489" s="52" t="n"/>
      <c r="E489" s="50" t="n"/>
      <c r="F489" s="93">
        <f>IF(IFERROR(INDEX('Données Cintrage'!$J$2:$J$501,IF($L$479=0,-1,$L$479))&amp;"","")="Oui","☒","☐")&amp;" Oui"&amp;"          "&amp;IF(IFERROR(INDEX('Données Cintrage'!$J$2:$J$501,IF($L$479=0,-1,$L$479))&amp;"","")="Non","☒","☐")&amp;" Non"</f>
        <v/>
      </c>
      <c r="G489" s="52" t="n"/>
      <c r="H489" s="52" t="n"/>
      <c r="I489" s="52" t="n"/>
      <c r="J489" s="50" t="n"/>
    </row>
    <row r="490" ht="30" customHeight="1">
      <c r="A490" s="67" t="inlineStr">
        <is>
          <t>Vérification de la section cintrée</t>
        </is>
      </c>
      <c r="B490" s="52" t="n"/>
      <c r="C490" s="52" t="n"/>
      <c r="D490" s="52" t="n"/>
      <c r="E490" s="52" t="n"/>
      <c r="F490" s="52" t="n"/>
      <c r="G490" s="52" t="n"/>
      <c r="H490" s="52" t="n"/>
      <c r="I490" s="52" t="n"/>
      <c r="J490" s="50" t="n"/>
    </row>
    <row r="491" ht="18" customHeight="1">
      <c r="A491" s="96" t="inlineStr">
        <is>
          <t>Position longitudinale de la soudure</t>
        </is>
      </c>
      <c r="B491" s="101" t="n"/>
      <c r="C491" s="101" t="n"/>
      <c r="D491" s="56" t="n"/>
      <c r="E491" s="97">
        <f>"Extrémités rectilignes"&amp;CHAR(10)&amp;"&gt;= 1.5 m"&amp;CHAR(10)&amp;CHAR(10)&amp;CHAR(10)&amp;IF(IFERROR(INDEX('Données Cintrage'!$K$2:$K$501,IF($L$479=0,-1,$L$479))&amp;"","")="Oui","☒","☐")&amp;" Oui"&amp;"       "&amp;IF(IFERROR(INDEX('Données Cintrage'!$K$2:$K$501,IF($L$479=0,-1,$L$479))&amp;"","")="Non","☒","☐")&amp;" Non"</f>
        <v/>
      </c>
      <c r="F491" s="101" t="n"/>
      <c r="G491" s="56" t="n"/>
      <c r="H491" s="96">
        <f>"Traçabilité du pipe cintrée"&amp;CHAR(10)&amp;"Ligne, diamètre, angle"&amp;CHAR(10)&amp;"N du PK d’installation"&amp;CHAR(10)&amp;CHAR(10)&amp;IF(IFERROR(INDEX('Données Cintrage'!$L$2:$L$501,IF($L$479=0,-1,$L$479))&amp;"","")="C","☒","☐")&amp;" C"&amp;"       "&amp;IF(IFERROR(INDEX('Données Cintrage'!$L$2:$L$501,IF($L$479=0,-1,$L$479))&amp;"","")="NC","☒","☐")&amp;" NC"</f>
        <v/>
      </c>
      <c r="I491" s="101" t="n"/>
      <c r="J491" s="56" t="n"/>
    </row>
    <row r="492" ht="18" customHeight="1">
      <c r="A492" s="60" t="n"/>
      <c r="D492" s="61" t="n"/>
      <c r="E492" s="60" t="n"/>
      <c r="G492" s="61" t="n"/>
      <c r="H492" s="60" t="n"/>
      <c r="J492" s="61" t="n"/>
    </row>
    <row r="493" ht="18" customHeight="1">
      <c r="A493" s="60" t="n"/>
      <c r="D493" s="61" t="n"/>
      <c r="E493" s="60" t="n"/>
      <c r="G493" s="61" t="n"/>
      <c r="H493" s="60" t="n"/>
      <c r="J493" s="61" t="n"/>
    </row>
    <row r="494" ht="18" customHeight="1">
      <c r="A494" s="60" t="n"/>
      <c r="D494" s="61" t="n"/>
      <c r="E494" s="60" t="n"/>
      <c r="G494" s="61" t="n"/>
      <c r="H494" s="60" t="n"/>
      <c r="J494" s="61" t="n"/>
    </row>
    <row r="495" ht="18" customHeight="1">
      <c r="A495" s="60" t="n"/>
      <c r="D495" s="61" t="n"/>
      <c r="E495" s="60" t="n"/>
      <c r="G495" s="61" t="n"/>
      <c r="H495" s="60" t="n"/>
      <c r="J495" s="61" t="n"/>
    </row>
    <row r="496" ht="18" customHeight="1">
      <c r="A496" s="57" t="n"/>
      <c r="B496" s="102" t="n"/>
      <c r="C496" s="102" t="n"/>
      <c r="D496" s="58" t="n"/>
      <c r="E496" s="57" t="n"/>
      <c r="F496" s="102" t="n"/>
      <c r="G496" s="58" t="n"/>
      <c r="H496" s="57" t="n"/>
      <c r="I496" s="102" t="n"/>
      <c r="J496" s="58" t="n"/>
    </row>
    <row r="497" ht="30" customHeight="1">
      <c r="A497" s="90" t="inlineStr">
        <is>
          <t>Évaluation générale</t>
        </is>
      </c>
      <c r="B497" s="52" t="n"/>
      <c r="C497" s="52" t="n"/>
      <c r="D497" s="50" t="n"/>
      <c r="E497" s="93">
        <f>IF(IFERROR(INDEX('Données Cintrage'!$M$2:$M$501,IF($L$479=0,-1,$L$479))&amp;"","")="Acc","☒","☐")&amp;" Acc"</f>
        <v/>
      </c>
      <c r="F497" s="52" t="n"/>
      <c r="G497" s="50" t="n"/>
      <c r="H497" s="93">
        <f>IF(IFERROR(INDEX('Données Cintrage'!$M$2:$M$501,IF($L$479=0,-1,$L$479))&amp;"","")="Rej","☒","☐")&amp;" Rej"</f>
        <v/>
      </c>
      <c r="I497" s="52" t="n"/>
      <c r="J497" s="50" t="n"/>
    </row>
    <row r="498" ht="336.4" customHeight="1">
      <c r="A498" s="94">
        <f>"Remarques : "&amp;IFERROR(INDEX(Registre!$O$2:$O$1999,IF($L$478=0,-1,$L$478))&amp;"","")</f>
        <v/>
      </c>
      <c r="B498" s="52" t="n"/>
      <c r="C498" s="52" t="n"/>
      <c r="D498" s="52" t="n"/>
      <c r="E498" s="52" t="n"/>
      <c r="F498" s="52" t="n"/>
      <c r="G498" s="52" t="n"/>
      <c r="H498" s="52" t="n"/>
      <c r="I498" s="52" t="n"/>
      <c r="J498" s="50" t="n"/>
    </row>
    <row r="499" ht="30" customHeight="1">
      <c r="A499" s="53" t="inlineStr">
        <is>
          <t>Conclusion de l’inspection</t>
        </is>
      </c>
      <c r="B499" s="50" t="n"/>
      <c r="C499" s="51">
        <f>IF(IFERROR(INDEX(Registre!$N$2:$N$1999,IF($L$478=0,-1,$L$478))&amp;"","")="Non applicable","☒","☐")&amp;"  Non applicable"</f>
        <v/>
      </c>
      <c r="D499" s="52" t="n"/>
      <c r="E499" s="52" t="n"/>
      <c r="F499" s="50" t="n"/>
      <c r="G499" s="51">
        <f>IF(IFERROR(INDEX(Registre!$N$2:$N$1999,IF($L$478=0,-1,$L$478))&amp;"","")="Accepté","☒","☐")&amp;"  Accepté"</f>
        <v/>
      </c>
      <c r="H499" s="50" t="n"/>
      <c r="I499" s="51">
        <f>IF(IFERROR(INDEX(Registre!$N$2:$N$1999,IF($L$478=0,-1,$L$478))&amp;"","")="Rejeté","☒","☐")&amp;"  Rejeté"</f>
        <v/>
      </c>
      <c r="J499" s="50" t="n"/>
    </row>
    <row r="500" ht="30" customHeight="1">
      <c r="A500" s="53" t="inlineStr">
        <is>
          <t>APPROBATION</t>
        </is>
      </c>
      <c r="B500" s="56" t="n"/>
      <c r="C500" s="59" t="inlineStr">
        <is>
          <t>C3</t>
        </is>
      </c>
      <c r="D500" s="52" t="n"/>
      <c r="E500" s="52" t="n"/>
      <c r="F500" s="50" t="n"/>
      <c r="G500" s="59" t="inlineStr">
        <is>
          <t>C1</t>
        </is>
      </c>
      <c r="H500" s="56" t="n"/>
      <c r="I500" s="59" t="inlineStr">
        <is>
          <t>CA</t>
        </is>
      </c>
      <c r="J500" s="56" t="n"/>
    </row>
    <row r="501" ht="30" customHeight="1">
      <c r="A501" s="57" t="n"/>
      <c r="B501" s="58" t="n"/>
      <c r="C501" s="59" t="inlineStr">
        <is>
          <t>CST</t>
        </is>
      </c>
      <c r="D501" s="50" t="n"/>
      <c r="E501" s="59" t="inlineStr">
        <is>
          <t>QCI</t>
        </is>
      </c>
      <c r="F501" s="50" t="n"/>
      <c r="G501" s="57" t="n"/>
      <c r="H501" s="58" t="n"/>
      <c r="I501" s="57" t="n"/>
      <c r="J501" s="58" t="n"/>
    </row>
    <row r="502" ht="30" customHeight="1">
      <c r="A502" s="55" t="inlineStr">
        <is>
          <t>Nom</t>
        </is>
      </c>
      <c r="B502" s="50" t="n"/>
      <c r="C502" s="49" t="n"/>
      <c r="D502" s="50" t="n"/>
      <c r="E502" s="49" t="n"/>
      <c r="F502" s="50" t="n"/>
      <c r="G502" s="49" t="n"/>
      <c r="H502" s="50" t="n"/>
      <c r="I502" s="49" t="n"/>
      <c r="J502" s="50" t="n"/>
    </row>
    <row r="503" ht="30" customHeight="1">
      <c r="A503" s="55" t="inlineStr">
        <is>
          <t>Signature</t>
        </is>
      </c>
      <c r="B503" s="50" t="n"/>
      <c r="C503" s="49" t="n"/>
      <c r="D503" s="50" t="n"/>
      <c r="E503" s="49" t="n"/>
      <c r="F503" s="50" t="n"/>
      <c r="G503" s="49" t="n"/>
      <c r="H503" s="50" t="n"/>
      <c r="I503" s="49" t="n"/>
      <c r="J503" s="50" t="n"/>
    </row>
    <row r="504" ht="30" customHeight="1">
      <c r="A504" s="55" t="inlineStr">
        <is>
          <t>Date</t>
        </is>
      </c>
      <c r="B504" s="50" t="n"/>
      <c r="C504" s="49" t="n"/>
      <c r="D504" s="50" t="n"/>
      <c r="E504" s="49" t="n"/>
      <c r="F504" s="50" t="n"/>
      <c r="G504" s="49" t="n"/>
      <c r="H504" s="50" t="n"/>
      <c r="I504" s="49" t="n"/>
      <c r="J504" s="50" t="n"/>
    </row>
    <row r="505" ht="21.75" customHeight="1">
      <c r="A505" s="49" t="n"/>
      <c r="B505" s="56" t="n"/>
      <c r="C505" s="67">
        <f>Paramètres!$C$6</f>
        <v/>
      </c>
      <c r="D505" s="101" t="n"/>
      <c r="E505" s="101" t="n"/>
      <c r="F505" s="101" t="n"/>
      <c r="G505" s="101" t="n"/>
      <c r="H505" s="56" t="n"/>
      <c r="I505" s="55">
        <f>Paramètres!$D$6</f>
        <v/>
      </c>
      <c r="J505" s="50" t="n"/>
      <c r="L505" s="29" t="inlineStr">
        <is>
          <t>Calcul (ne pas modifier) – ligne registre :</t>
        </is>
      </c>
    </row>
    <row r="506" ht="21.75" customHeight="1">
      <c r="A506" s="60" t="n"/>
      <c r="B506" s="61" t="n"/>
      <c r="C506" s="60" t="n"/>
      <c r="H506" s="61" t="n"/>
      <c r="I506" s="55">
        <f>"Date: "&amp;Paramètres!$E$6</f>
        <v/>
      </c>
      <c r="J506" s="50" t="n"/>
      <c r="L506" s="30">
        <f>IFERROR(MATCH($H$512,Registre!$B$2:$B$1999,0),0)</f>
        <v/>
      </c>
    </row>
    <row r="507" ht="21.75" customHeight="1">
      <c r="A507" s="57" t="n"/>
      <c r="B507" s="58" t="n"/>
      <c r="C507" s="57" t="n"/>
      <c r="D507" s="102" t="n"/>
      <c r="E507" s="102" t="n"/>
      <c r="F507" s="102" t="n"/>
      <c r="G507" s="102" t="n"/>
      <c r="H507" s="58" t="n"/>
      <c r="I507" s="55" t="inlineStr">
        <is>
          <t>Page 1/1</t>
        </is>
      </c>
      <c r="J507" s="50" t="n"/>
      <c r="L507" s="30">
        <f>IFERROR(MATCH($H$512,'Données Cintrage'!$A$2:$A$501,0),0)</f>
        <v/>
      </c>
    </row>
    <row r="508" ht="27.95" customHeight="1">
      <c r="A508" s="67" t="inlineStr">
        <is>
          <t>Procès-Verbal De Cintrage Pipe</t>
        </is>
      </c>
      <c r="B508" s="52" t="n"/>
      <c r="C508" s="52" t="n"/>
      <c r="D508" s="52" t="n"/>
      <c r="E508" s="52" t="n"/>
      <c r="F508" s="52" t="n"/>
      <c r="G508" s="52" t="n"/>
      <c r="H508" s="52" t="n"/>
      <c r="I508" s="52" t="n"/>
      <c r="J508" s="50" t="n"/>
      <c r="L508" s="32">
        <f>IF($H$512="","",IF($L$506=0,"⚠ RFI absent du Registre",IF(INDEX(Registre!$A$2:$A$1999,IF($L$506=0,-1,$L$506))&lt;&gt;"Cintrage","⚠ Ce RFI est de type : "&amp;INDEX(Registre!$A$2:$A$1999,IF($L$506=0,-1,$L$506)),"")))</f>
        <v/>
      </c>
    </row>
    <row r="509" ht="27" customHeight="1">
      <c r="A509" s="90" t="inlineStr">
        <is>
          <t>Ouvrages</t>
        </is>
      </c>
      <c r="B509" s="50" t="n"/>
      <c r="C509" s="80">
        <f>IFERROR(INDEX(Registre!$E$2:$E$1999,IF($L$506=0,-1,$L$506))&amp;"","")</f>
        <v/>
      </c>
      <c r="D509" s="52" t="n"/>
      <c r="E509" s="52" t="n"/>
      <c r="F509" s="52" t="n"/>
      <c r="G509" s="52" t="n"/>
      <c r="H509" s="52" t="n"/>
      <c r="I509" s="52" t="n"/>
      <c r="J509" s="50" t="n"/>
    </row>
    <row r="510" ht="27" customHeight="1">
      <c r="A510" s="90" t="inlineStr">
        <is>
          <t>Plan nº</t>
        </is>
      </c>
      <c r="B510" s="50" t="n"/>
      <c r="C510" s="90">
        <f>IFERROR(INDEX(Registre!$F$2:$F$1999,IF($L$506=0,-1,$L$506))&amp;"","")</f>
        <v/>
      </c>
      <c r="D510" s="52" t="n"/>
      <c r="E510" s="52" t="n"/>
      <c r="F510" s="52" t="n"/>
      <c r="G510" s="52" t="n"/>
      <c r="H510" s="52" t="n"/>
      <c r="I510" s="52" t="n"/>
      <c r="J510" s="50" t="n"/>
      <c r="L510" s="31" t="inlineStr">
        <is>
          <t>◀ Choisissez le RFI dans la case « RFI nº » (liste déroulante)</t>
        </is>
      </c>
    </row>
    <row r="511" ht="27" customHeight="1">
      <c r="A511" s="90" t="inlineStr">
        <is>
          <t>Désignation</t>
        </is>
      </c>
      <c r="B511" s="50" t="n"/>
      <c r="C511" s="90">
        <f>IFERROR(INDEX(Registre!$G$2:$G$1999,IF($L$506=0,-1,$L$506))&amp;"","")</f>
        <v/>
      </c>
      <c r="D511" s="52" t="n"/>
      <c r="E511" s="52" t="n"/>
      <c r="F511" s="52" t="n"/>
      <c r="G511" s="52" t="n"/>
      <c r="H511" s="52" t="n"/>
      <c r="I511" s="52" t="n"/>
      <c r="J511" s="50" t="n"/>
    </row>
    <row r="512" ht="27" customHeight="1">
      <c r="A512" s="90" t="inlineStr">
        <is>
          <t>Rapport nº</t>
        </is>
      </c>
      <c r="B512" s="50" t="n"/>
      <c r="C512" s="90">
        <f>IFERROR(IF(INDEX(Registre!$C$2:$C$1999,IF($L$506=0,-1,$L$506))&amp;""&lt;&gt;"",INDEX(Registre!$C$2:$C$1999,IF($L$506=0,-1,$L$506))&amp;"",TEXT(COUNTIF(Registre!$A$2:INDEX(Registre!$A$2:$A$1999,IF($L$506=0,-1,$L$506)),INDEX(Registre!$A$2:$A$1999,IF($L$506=0,-1,$L$506))),"000")),"")</f>
        <v/>
      </c>
      <c r="D512" s="50" t="n"/>
      <c r="E512" s="91" t="inlineStr">
        <is>
          <t>DI/ (RFI) nº</t>
        </is>
      </c>
      <c r="F512" s="52" t="n"/>
      <c r="G512" s="50" t="n"/>
      <c r="H512" s="82">
        <f>IFERROR(INDEX('Impression groupée'!$B$4:$B$103,MATCH("Cintrage|19",'Impression groupée'!$E$4:$E$103,0)),"")</f>
        <v/>
      </c>
      <c r="I512" s="52" t="n"/>
      <c r="J512" s="50" t="n"/>
    </row>
    <row r="513" ht="30" customHeight="1">
      <c r="A513" s="67" t="inlineStr">
        <is>
          <t>Caractéristique De La Section</t>
        </is>
      </c>
      <c r="B513" s="52" t="n"/>
      <c r="C513" s="52" t="n"/>
      <c r="D513" s="52" t="n"/>
      <c r="E513" s="52" t="n"/>
      <c r="F513" s="52" t="n"/>
      <c r="G513" s="52" t="n"/>
      <c r="H513" s="52" t="n"/>
      <c r="I513" s="52" t="n"/>
      <c r="J513" s="50" t="n"/>
    </row>
    <row r="514" ht="30" customHeight="1">
      <c r="A514" s="67" t="inlineStr">
        <is>
          <t>N° pipe</t>
        </is>
      </c>
      <c r="B514" s="50" t="n"/>
      <c r="C514" s="67" t="inlineStr">
        <is>
          <t>N° de coulée</t>
        </is>
      </c>
      <c r="D514" s="50" t="n"/>
      <c r="E514" s="67" t="inlineStr">
        <is>
          <t>Diamètre</t>
        </is>
      </c>
      <c r="F514" s="67" t="inlineStr">
        <is>
          <t>Matériel</t>
        </is>
      </c>
      <c r="G514" s="67" t="inlineStr">
        <is>
          <t>Epaisseur Nominale (mm)</t>
        </is>
      </c>
      <c r="H514" s="50" t="n"/>
      <c r="I514" s="67" t="inlineStr">
        <is>
          <t>Epaisseur Mesurée (mm)</t>
        </is>
      </c>
      <c r="J514" s="50" t="n"/>
    </row>
    <row r="515" ht="19.5" customHeight="1">
      <c r="A515" s="93">
        <f>IFERROR(INDEX('Données Cintrage'!$B$2:$B$501,IF($L$507=0,-1,$L$507))&amp;"","")</f>
        <v/>
      </c>
      <c r="B515" s="50" t="n"/>
      <c r="C515" s="93">
        <f>IFERROR(INDEX('Données Cintrage'!$C$2:$C$501,IF($L$507=0,-1,$L$507))&amp;"","")</f>
        <v/>
      </c>
      <c r="D515" s="50" t="n"/>
      <c r="E515" s="93">
        <f>IFERROR(INDEX('Données Cintrage'!$D$2:$D$501,IF($L$507=0,-1,$L$507))&amp;"","")</f>
        <v/>
      </c>
      <c r="F515" s="93">
        <f>IFERROR(INDEX('Données Cintrage'!$E$2:$E$501,IF($L$507=0,-1,$L$507))&amp;"","")</f>
        <v/>
      </c>
      <c r="G515" s="93">
        <f>IFERROR(INDEX('Données Cintrage'!$F$2:$F$501,IF($L$507=0,-1,$L$507))&amp;"","")</f>
        <v/>
      </c>
      <c r="H515" s="50" t="n"/>
      <c r="I515" s="93">
        <f>IFERROR(INDEX('Données Cintrage'!$G$2:$G$501,IF($L$507=0,-1,$L$507))&amp;"","")</f>
        <v/>
      </c>
      <c r="J515" s="50" t="n"/>
    </row>
    <row r="516" ht="19.5" customHeight="1">
      <c r="A516" s="90">
        <f>"Rayon de courbure : "&amp;IFERROR(INDEX('Données Cintrage'!$H$2:$H$501,IF($L$507=0,-1,$L$507))&amp;"","")</f>
        <v/>
      </c>
      <c r="B516" s="52" t="n"/>
      <c r="C516" s="52" t="n"/>
      <c r="D516" s="52" t="n"/>
      <c r="E516" s="50" t="n"/>
      <c r="F516" s="90">
        <f>"Angle : "&amp;IFERROR(INDEX('Données Cintrage'!$I$2:$I$501,IF($L$507=0,-1,$L$507))&amp;"","")</f>
        <v/>
      </c>
      <c r="G516" s="52" t="n"/>
      <c r="H516" s="52" t="n"/>
      <c r="I516" s="52" t="n"/>
      <c r="J516" s="50" t="n"/>
    </row>
    <row r="517" ht="19.5" customHeight="1">
      <c r="A517" s="90" t="inlineStr">
        <is>
          <t>Jauge 97 % ND interne appliqué</t>
        </is>
      </c>
      <c r="B517" s="52" t="n"/>
      <c r="C517" s="52" t="n"/>
      <c r="D517" s="52" t="n"/>
      <c r="E517" s="50" t="n"/>
      <c r="F517" s="93">
        <f>IF(IFERROR(INDEX('Données Cintrage'!$J$2:$J$501,IF($L$507=0,-1,$L$507))&amp;"","")="Oui","☒","☐")&amp;" Oui"&amp;"          "&amp;IF(IFERROR(INDEX('Données Cintrage'!$J$2:$J$501,IF($L$507=0,-1,$L$507))&amp;"","")="Non","☒","☐")&amp;" Non"</f>
        <v/>
      </c>
      <c r="G517" s="52" t="n"/>
      <c r="H517" s="52" t="n"/>
      <c r="I517" s="52" t="n"/>
      <c r="J517" s="50" t="n"/>
    </row>
    <row r="518" ht="30" customHeight="1">
      <c r="A518" s="67" t="inlineStr">
        <is>
          <t>Vérification de la section cintrée</t>
        </is>
      </c>
      <c r="B518" s="52" t="n"/>
      <c r="C518" s="52" t="n"/>
      <c r="D518" s="52" t="n"/>
      <c r="E518" s="52" t="n"/>
      <c r="F518" s="52" t="n"/>
      <c r="G518" s="52" t="n"/>
      <c r="H518" s="52" t="n"/>
      <c r="I518" s="52" t="n"/>
      <c r="J518" s="50" t="n"/>
    </row>
    <row r="519" ht="18" customHeight="1">
      <c r="A519" s="96" t="inlineStr">
        <is>
          <t>Position longitudinale de la soudure</t>
        </is>
      </c>
      <c r="B519" s="101" t="n"/>
      <c r="C519" s="101" t="n"/>
      <c r="D519" s="56" t="n"/>
      <c r="E519" s="97">
        <f>"Extrémités rectilignes"&amp;CHAR(10)&amp;"&gt;= 1.5 m"&amp;CHAR(10)&amp;CHAR(10)&amp;CHAR(10)&amp;IF(IFERROR(INDEX('Données Cintrage'!$K$2:$K$501,IF($L$507=0,-1,$L$507))&amp;"","")="Oui","☒","☐")&amp;" Oui"&amp;"       "&amp;IF(IFERROR(INDEX('Données Cintrage'!$K$2:$K$501,IF($L$507=0,-1,$L$507))&amp;"","")="Non","☒","☐")&amp;" Non"</f>
        <v/>
      </c>
      <c r="F519" s="101" t="n"/>
      <c r="G519" s="56" t="n"/>
      <c r="H519" s="96">
        <f>"Traçabilité du pipe cintrée"&amp;CHAR(10)&amp;"Ligne, diamètre, angle"&amp;CHAR(10)&amp;"N du PK d’installation"&amp;CHAR(10)&amp;CHAR(10)&amp;IF(IFERROR(INDEX('Données Cintrage'!$L$2:$L$501,IF($L$507=0,-1,$L$507))&amp;"","")="C","☒","☐")&amp;" C"&amp;"       "&amp;IF(IFERROR(INDEX('Données Cintrage'!$L$2:$L$501,IF($L$507=0,-1,$L$507))&amp;"","")="NC","☒","☐")&amp;" NC"</f>
        <v/>
      </c>
      <c r="I519" s="101" t="n"/>
      <c r="J519" s="56" t="n"/>
    </row>
    <row r="520" ht="18" customHeight="1">
      <c r="A520" s="60" t="n"/>
      <c r="D520" s="61" t="n"/>
      <c r="E520" s="60" t="n"/>
      <c r="G520" s="61" t="n"/>
      <c r="H520" s="60" t="n"/>
      <c r="J520" s="61" t="n"/>
    </row>
    <row r="521" ht="18" customHeight="1">
      <c r="A521" s="60" t="n"/>
      <c r="D521" s="61" t="n"/>
      <c r="E521" s="60" t="n"/>
      <c r="G521" s="61" t="n"/>
      <c r="H521" s="60" t="n"/>
      <c r="J521" s="61" t="n"/>
    </row>
    <row r="522" ht="18" customHeight="1">
      <c r="A522" s="60" t="n"/>
      <c r="D522" s="61" t="n"/>
      <c r="E522" s="60" t="n"/>
      <c r="G522" s="61" t="n"/>
      <c r="H522" s="60" t="n"/>
      <c r="J522" s="61" t="n"/>
    </row>
    <row r="523" ht="18" customHeight="1">
      <c r="A523" s="60" t="n"/>
      <c r="D523" s="61" t="n"/>
      <c r="E523" s="60" t="n"/>
      <c r="G523" s="61" t="n"/>
      <c r="H523" s="60" t="n"/>
      <c r="J523" s="61" t="n"/>
    </row>
    <row r="524" ht="18" customHeight="1">
      <c r="A524" s="57" t="n"/>
      <c r="B524" s="102" t="n"/>
      <c r="C524" s="102" t="n"/>
      <c r="D524" s="58" t="n"/>
      <c r="E524" s="57" t="n"/>
      <c r="F524" s="102" t="n"/>
      <c r="G524" s="58" t="n"/>
      <c r="H524" s="57" t="n"/>
      <c r="I524" s="102" t="n"/>
      <c r="J524" s="58" t="n"/>
    </row>
    <row r="525" ht="30" customHeight="1">
      <c r="A525" s="90" t="inlineStr">
        <is>
          <t>Évaluation générale</t>
        </is>
      </c>
      <c r="B525" s="52" t="n"/>
      <c r="C525" s="52" t="n"/>
      <c r="D525" s="50" t="n"/>
      <c r="E525" s="93">
        <f>IF(IFERROR(INDEX('Données Cintrage'!$M$2:$M$501,IF($L$507=0,-1,$L$507))&amp;"","")="Acc","☒","☐")&amp;" Acc"</f>
        <v/>
      </c>
      <c r="F525" s="52" t="n"/>
      <c r="G525" s="50" t="n"/>
      <c r="H525" s="93">
        <f>IF(IFERROR(INDEX('Données Cintrage'!$M$2:$M$501,IF($L$507=0,-1,$L$507))&amp;"","")="Rej","☒","☐")&amp;" Rej"</f>
        <v/>
      </c>
      <c r="I525" s="52" t="n"/>
      <c r="J525" s="50" t="n"/>
    </row>
    <row r="526" ht="336.4" customHeight="1">
      <c r="A526" s="94">
        <f>"Remarques : "&amp;IFERROR(INDEX(Registre!$O$2:$O$1999,IF($L$506=0,-1,$L$506))&amp;"","")</f>
        <v/>
      </c>
      <c r="B526" s="52" t="n"/>
      <c r="C526" s="52" t="n"/>
      <c r="D526" s="52" t="n"/>
      <c r="E526" s="52" t="n"/>
      <c r="F526" s="52" t="n"/>
      <c r="G526" s="52" t="n"/>
      <c r="H526" s="52" t="n"/>
      <c r="I526" s="52" t="n"/>
      <c r="J526" s="50" t="n"/>
    </row>
    <row r="527" ht="30" customHeight="1">
      <c r="A527" s="53" t="inlineStr">
        <is>
          <t>Conclusion de l’inspection</t>
        </is>
      </c>
      <c r="B527" s="50" t="n"/>
      <c r="C527" s="51">
        <f>IF(IFERROR(INDEX(Registre!$N$2:$N$1999,IF($L$506=0,-1,$L$506))&amp;"","")="Non applicable","☒","☐")&amp;"  Non applicable"</f>
        <v/>
      </c>
      <c r="D527" s="52" t="n"/>
      <c r="E527" s="52" t="n"/>
      <c r="F527" s="50" t="n"/>
      <c r="G527" s="51">
        <f>IF(IFERROR(INDEX(Registre!$N$2:$N$1999,IF($L$506=0,-1,$L$506))&amp;"","")="Accepté","☒","☐")&amp;"  Accepté"</f>
        <v/>
      </c>
      <c r="H527" s="50" t="n"/>
      <c r="I527" s="51">
        <f>IF(IFERROR(INDEX(Registre!$N$2:$N$1999,IF($L$506=0,-1,$L$506))&amp;"","")="Rejeté","☒","☐")&amp;"  Rejeté"</f>
        <v/>
      </c>
      <c r="J527" s="50" t="n"/>
    </row>
    <row r="528" ht="30" customHeight="1">
      <c r="A528" s="53" t="inlineStr">
        <is>
          <t>APPROBATION</t>
        </is>
      </c>
      <c r="B528" s="56" t="n"/>
      <c r="C528" s="59" t="inlineStr">
        <is>
          <t>C3</t>
        </is>
      </c>
      <c r="D528" s="52" t="n"/>
      <c r="E528" s="52" t="n"/>
      <c r="F528" s="50" t="n"/>
      <c r="G528" s="59" t="inlineStr">
        <is>
          <t>C1</t>
        </is>
      </c>
      <c r="H528" s="56" t="n"/>
      <c r="I528" s="59" t="inlineStr">
        <is>
          <t>CA</t>
        </is>
      </c>
      <c r="J528" s="56" t="n"/>
    </row>
    <row r="529" ht="30" customHeight="1">
      <c r="A529" s="57" t="n"/>
      <c r="B529" s="58" t="n"/>
      <c r="C529" s="59" t="inlineStr">
        <is>
          <t>CST</t>
        </is>
      </c>
      <c r="D529" s="50" t="n"/>
      <c r="E529" s="59" t="inlineStr">
        <is>
          <t>QCI</t>
        </is>
      </c>
      <c r="F529" s="50" t="n"/>
      <c r="G529" s="57" t="n"/>
      <c r="H529" s="58" t="n"/>
      <c r="I529" s="57" t="n"/>
      <c r="J529" s="58" t="n"/>
    </row>
    <row r="530" ht="30" customHeight="1">
      <c r="A530" s="55" t="inlineStr">
        <is>
          <t>Nom</t>
        </is>
      </c>
      <c r="B530" s="50" t="n"/>
      <c r="C530" s="49" t="n"/>
      <c r="D530" s="50" t="n"/>
      <c r="E530" s="49" t="n"/>
      <c r="F530" s="50" t="n"/>
      <c r="G530" s="49" t="n"/>
      <c r="H530" s="50" t="n"/>
      <c r="I530" s="49" t="n"/>
      <c r="J530" s="50" t="n"/>
    </row>
    <row r="531" ht="30" customHeight="1">
      <c r="A531" s="55" t="inlineStr">
        <is>
          <t>Signature</t>
        </is>
      </c>
      <c r="B531" s="50" t="n"/>
      <c r="C531" s="49" t="n"/>
      <c r="D531" s="50" t="n"/>
      <c r="E531" s="49" t="n"/>
      <c r="F531" s="50" t="n"/>
      <c r="G531" s="49" t="n"/>
      <c r="H531" s="50" t="n"/>
      <c r="I531" s="49" t="n"/>
      <c r="J531" s="50" t="n"/>
    </row>
    <row r="532" ht="30" customHeight="1">
      <c r="A532" s="55" t="inlineStr">
        <is>
          <t>Date</t>
        </is>
      </c>
      <c r="B532" s="50" t="n"/>
      <c r="C532" s="49" t="n"/>
      <c r="D532" s="50" t="n"/>
      <c r="E532" s="49" t="n"/>
      <c r="F532" s="50" t="n"/>
      <c r="G532" s="49" t="n"/>
      <c r="H532" s="50" t="n"/>
      <c r="I532" s="49" t="n"/>
      <c r="J532" s="50" t="n"/>
    </row>
    <row r="533" ht="21.75" customHeight="1">
      <c r="A533" s="49" t="n"/>
      <c r="B533" s="56" t="n"/>
      <c r="C533" s="67">
        <f>Paramètres!$C$6</f>
        <v/>
      </c>
      <c r="D533" s="101" t="n"/>
      <c r="E533" s="101" t="n"/>
      <c r="F533" s="101" t="n"/>
      <c r="G533" s="101" t="n"/>
      <c r="H533" s="56" t="n"/>
      <c r="I533" s="55">
        <f>Paramètres!$D$6</f>
        <v/>
      </c>
      <c r="J533" s="50" t="n"/>
      <c r="L533" s="29" t="inlineStr">
        <is>
          <t>Calcul (ne pas modifier) – ligne registre :</t>
        </is>
      </c>
    </row>
    <row r="534" ht="21.75" customHeight="1">
      <c r="A534" s="60" t="n"/>
      <c r="B534" s="61" t="n"/>
      <c r="C534" s="60" t="n"/>
      <c r="H534" s="61" t="n"/>
      <c r="I534" s="55">
        <f>"Date: "&amp;Paramètres!$E$6</f>
        <v/>
      </c>
      <c r="J534" s="50" t="n"/>
      <c r="L534" s="30">
        <f>IFERROR(MATCH($H$540,Registre!$B$2:$B$1999,0),0)</f>
        <v/>
      </c>
    </row>
    <row r="535" ht="21.75" customHeight="1">
      <c r="A535" s="57" t="n"/>
      <c r="B535" s="58" t="n"/>
      <c r="C535" s="57" t="n"/>
      <c r="D535" s="102" t="n"/>
      <c r="E535" s="102" t="n"/>
      <c r="F535" s="102" t="n"/>
      <c r="G535" s="102" t="n"/>
      <c r="H535" s="58" t="n"/>
      <c r="I535" s="55" t="inlineStr">
        <is>
          <t>Page 1/1</t>
        </is>
      </c>
      <c r="J535" s="50" t="n"/>
      <c r="L535" s="30">
        <f>IFERROR(MATCH($H$540,'Données Cintrage'!$A$2:$A$501,0),0)</f>
        <v/>
      </c>
    </row>
    <row r="536" ht="27.95" customHeight="1">
      <c r="A536" s="67" t="inlineStr">
        <is>
          <t>Procès-Verbal De Cintrage Pipe</t>
        </is>
      </c>
      <c r="B536" s="52" t="n"/>
      <c r="C536" s="52" t="n"/>
      <c r="D536" s="52" t="n"/>
      <c r="E536" s="52" t="n"/>
      <c r="F536" s="52" t="n"/>
      <c r="G536" s="52" t="n"/>
      <c r="H536" s="52" t="n"/>
      <c r="I536" s="52" t="n"/>
      <c r="J536" s="50" t="n"/>
      <c r="L536" s="32">
        <f>IF($H$540="","",IF($L$534=0,"⚠ RFI absent du Registre",IF(INDEX(Registre!$A$2:$A$1999,IF($L$534=0,-1,$L$534))&lt;&gt;"Cintrage","⚠ Ce RFI est de type : "&amp;INDEX(Registre!$A$2:$A$1999,IF($L$534=0,-1,$L$534)),"")))</f>
        <v/>
      </c>
    </row>
    <row r="537" ht="27" customHeight="1">
      <c r="A537" s="90" t="inlineStr">
        <is>
          <t>Ouvrages</t>
        </is>
      </c>
      <c r="B537" s="50" t="n"/>
      <c r="C537" s="80">
        <f>IFERROR(INDEX(Registre!$E$2:$E$1999,IF($L$534=0,-1,$L$534))&amp;"","")</f>
        <v/>
      </c>
      <c r="D537" s="52" t="n"/>
      <c r="E537" s="52" t="n"/>
      <c r="F537" s="52" t="n"/>
      <c r="G537" s="52" t="n"/>
      <c r="H537" s="52" t="n"/>
      <c r="I537" s="52" t="n"/>
      <c r="J537" s="50" t="n"/>
    </row>
    <row r="538" ht="27" customHeight="1">
      <c r="A538" s="90" t="inlineStr">
        <is>
          <t>Plan nº</t>
        </is>
      </c>
      <c r="B538" s="50" t="n"/>
      <c r="C538" s="90">
        <f>IFERROR(INDEX(Registre!$F$2:$F$1999,IF($L$534=0,-1,$L$534))&amp;"","")</f>
        <v/>
      </c>
      <c r="D538" s="52" t="n"/>
      <c r="E538" s="52" t="n"/>
      <c r="F538" s="52" t="n"/>
      <c r="G538" s="52" t="n"/>
      <c r="H538" s="52" t="n"/>
      <c r="I538" s="52" t="n"/>
      <c r="J538" s="50" t="n"/>
      <c r="L538" s="31" t="inlineStr">
        <is>
          <t>◀ Choisissez le RFI dans la case « RFI nº » (liste déroulante)</t>
        </is>
      </c>
    </row>
    <row r="539" ht="27" customHeight="1">
      <c r="A539" s="90" t="inlineStr">
        <is>
          <t>Désignation</t>
        </is>
      </c>
      <c r="B539" s="50" t="n"/>
      <c r="C539" s="90">
        <f>IFERROR(INDEX(Registre!$G$2:$G$1999,IF($L$534=0,-1,$L$534))&amp;"","")</f>
        <v/>
      </c>
      <c r="D539" s="52" t="n"/>
      <c r="E539" s="52" t="n"/>
      <c r="F539" s="52" t="n"/>
      <c r="G539" s="52" t="n"/>
      <c r="H539" s="52" t="n"/>
      <c r="I539" s="52" t="n"/>
      <c r="J539" s="50" t="n"/>
    </row>
    <row r="540" ht="27" customHeight="1">
      <c r="A540" s="90" t="inlineStr">
        <is>
          <t>Rapport nº</t>
        </is>
      </c>
      <c r="B540" s="50" t="n"/>
      <c r="C540" s="90">
        <f>IFERROR(IF(INDEX(Registre!$C$2:$C$1999,IF($L$534=0,-1,$L$534))&amp;""&lt;&gt;"",INDEX(Registre!$C$2:$C$1999,IF($L$534=0,-1,$L$534))&amp;"",TEXT(COUNTIF(Registre!$A$2:INDEX(Registre!$A$2:$A$1999,IF($L$534=0,-1,$L$534)),INDEX(Registre!$A$2:$A$1999,IF($L$534=0,-1,$L$534))),"000")),"")</f>
        <v/>
      </c>
      <c r="D540" s="50" t="n"/>
      <c r="E540" s="91" t="inlineStr">
        <is>
          <t>DI/ (RFI) nº</t>
        </is>
      </c>
      <c r="F540" s="52" t="n"/>
      <c r="G540" s="50" t="n"/>
      <c r="H540" s="82">
        <f>IFERROR(INDEX('Impression groupée'!$B$4:$B$103,MATCH("Cintrage|20",'Impression groupée'!$E$4:$E$103,0)),"")</f>
        <v/>
      </c>
      <c r="I540" s="52" t="n"/>
      <c r="J540" s="50" t="n"/>
    </row>
    <row r="541" ht="30" customHeight="1">
      <c r="A541" s="67" t="inlineStr">
        <is>
          <t>Caractéristique De La Section</t>
        </is>
      </c>
      <c r="B541" s="52" t="n"/>
      <c r="C541" s="52" t="n"/>
      <c r="D541" s="52" t="n"/>
      <c r="E541" s="52" t="n"/>
      <c r="F541" s="52" t="n"/>
      <c r="G541" s="52" t="n"/>
      <c r="H541" s="52" t="n"/>
      <c r="I541" s="52" t="n"/>
      <c r="J541" s="50" t="n"/>
    </row>
    <row r="542" ht="30" customHeight="1">
      <c r="A542" s="67" t="inlineStr">
        <is>
          <t>N° pipe</t>
        </is>
      </c>
      <c r="B542" s="50" t="n"/>
      <c r="C542" s="67" t="inlineStr">
        <is>
          <t>N° de coulée</t>
        </is>
      </c>
      <c r="D542" s="50" t="n"/>
      <c r="E542" s="67" t="inlineStr">
        <is>
          <t>Diamètre</t>
        </is>
      </c>
      <c r="F542" s="67" t="inlineStr">
        <is>
          <t>Matériel</t>
        </is>
      </c>
      <c r="G542" s="67" t="inlineStr">
        <is>
          <t>Epaisseur Nominale (mm)</t>
        </is>
      </c>
      <c r="H542" s="50" t="n"/>
      <c r="I542" s="67" t="inlineStr">
        <is>
          <t>Epaisseur Mesurée (mm)</t>
        </is>
      </c>
      <c r="J542" s="50" t="n"/>
    </row>
    <row r="543" ht="19.5" customHeight="1">
      <c r="A543" s="93">
        <f>IFERROR(INDEX('Données Cintrage'!$B$2:$B$501,IF($L$535=0,-1,$L$535))&amp;"","")</f>
        <v/>
      </c>
      <c r="B543" s="50" t="n"/>
      <c r="C543" s="93">
        <f>IFERROR(INDEX('Données Cintrage'!$C$2:$C$501,IF($L$535=0,-1,$L$535))&amp;"","")</f>
        <v/>
      </c>
      <c r="D543" s="50" t="n"/>
      <c r="E543" s="93">
        <f>IFERROR(INDEX('Données Cintrage'!$D$2:$D$501,IF($L$535=0,-1,$L$535))&amp;"","")</f>
        <v/>
      </c>
      <c r="F543" s="93">
        <f>IFERROR(INDEX('Données Cintrage'!$E$2:$E$501,IF($L$535=0,-1,$L$535))&amp;"","")</f>
        <v/>
      </c>
      <c r="G543" s="93">
        <f>IFERROR(INDEX('Données Cintrage'!$F$2:$F$501,IF($L$535=0,-1,$L$535))&amp;"","")</f>
        <v/>
      </c>
      <c r="H543" s="50" t="n"/>
      <c r="I543" s="93">
        <f>IFERROR(INDEX('Données Cintrage'!$G$2:$G$501,IF($L$535=0,-1,$L$535))&amp;"","")</f>
        <v/>
      </c>
      <c r="J543" s="50" t="n"/>
    </row>
    <row r="544" ht="19.5" customHeight="1">
      <c r="A544" s="90">
        <f>"Rayon de courbure : "&amp;IFERROR(INDEX('Données Cintrage'!$H$2:$H$501,IF($L$535=0,-1,$L$535))&amp;"","")</f>
        <v/>
      </c>
      <c r="B544" s="52" t="n"/>
      <c r="C544" s="52" t="n"/>
      <c r="D544" s="52" t="n"/>
      <c r="E544" s="50" t="n"/>
      <c r="F544" s="90">
        <f>"Angle : "&amp;IFERROR(INDEX('Données Cintrage'!$I$2:$I$501,IF($L$535=0,-1,$L$535))&amp;"","")</f>
        <v/>
      </c>
      <c r="G544" s="52" t="n"/>
      <c r="H544" s="52" t="n"/>
      <c r="I544" s="52" t="n"/>
      <c r="J544" s="50" t="n"/>
    </row>
    <row r="545" ht="19.5" customHeight="1">
      <c r="A545" s="90" t="inlineStr">
        <is>
          <t>Jauge 97 % ND interne appliqué</t>
        </is>
      </c>
      <c r="B545" s="52" t="n"/>
      <c r="C545" s="52" t="n"/>
      <c r="D545" s="52" t="n"/>
      <c r="E545" s="50" t="n"/>
      <c r="F545" s="93">
        <f>IF(IFERROR(INDEX('Données Cintrage'!$J$2:$J$501,IF($L$535=0,-1,$L$535))&amp;"","")="Oui","☒","☐")&amp;" Oui"&amp;"          "&amp;IF(IFERROR(INDEX('Données Cintrage'!$J$2:$J$501,IF($L$535=0,-1,$L$535))&amp;"","")="Non","☒","☐")&amp;" Non"</f>
        <v/>
      </c>
      <c r="G545" s="52" t="n"/>
      <c r="H545" s="52" t="n"/>
      <c r="I545" s="52" t="n"/>
      <c r="J545" s="50" t="n"/>
    </row>
    <row r="546" ht="30" customHeight="1">
      <c r="A546" s="67" t="inlineStr">
        <is>
          <t>Vérification de la section cintrée</t>
        </is>
      </c>
      <c r="B546" s="52" t="n"/>
      <c r="C546" s="52" t="n"/>
      <c r="D546" s="52" t="n"/>
      <c r="E546" s="52" t="n"/>
      <c r="F546" s="52" t="n"/>
      <c r="G546" s="52" t="n"/>
      <c r="H546" s="52" t="n"/>
      <c r="I546" s="52" t="n"/>
      <c r="J546" s="50" t="n"/>
    </row>
    <row r="547" ht="18" customHeight="1">
      <c r="A547" s="96" t="inlineStr">
        <is>
          <t>Position longitudinale de la soudure</t>
        </is>
      </c>
      <c r="B547" s="101" t="n"/>
      <c r="C547" s="101" t="n"/>
      <c r="D547" s="56" t="n"/>
      <c r="E547" s="97">
        <f>"Extrémités rectilignes"&amp;CHAR(10)&amp;"&gt;= 1.5 m"&amp;CHAR(10)&amp;CHAR(10)&amp;CHAR(10)&amp;IF(IFERROR(INDEX('Données Cintrage'!$K$2:$K$501,IF($L$535=0,-1,$L$535))&amp;"","")="Oui","☒","☐")&amp;" Oui"&amp;"       "&amp;IF(IFERROR(INDEX('Données Cintrage'!$K$2:$K$501,IF($L$535=0,-1,$L$535))&amp;"","")="Non","☒","☐")&amp;" Non"</f>
        <v/>
      </c>
      <c r="F547" s="101" t="n"/>
      <c r="G547" s="56" t="n"/>
      <c r="H547" s="96">
        <f>"Traçabilité du pipe cintrée"&amp;CHAR(10)&amp;"Ligne, diamètre, angle"&amp;CHAR(10)&amp;"N du PK d’installation"&amp;CHAR(10)&amp;CHAR(10)&amp;IF(IFERROR(INDEX('Données Cintrage'!$L$2:$L$501,IF($L$535=0,-1,$L$535))&amp;"","")="C","☒","☐")&amp;" C"&amp;"       "&amp;IF(IFERROR(INDEX('Données Cintrage'!$L$2:$L$501,IF($L$535=0,-1,$L$535))&amp;"","")="NC","☒","☐")&amp;" NC"</f>
        <v/>
      </c>
      <c r="I547" s="101" t="n"/>
      <c r="J547" s="56" t="n"/>
    </row>
    <row r="548" ht="18" customHeight="1">
      <c r="A548" s="60" t="n"/>
      <c r="D548" s="61" t="n"/>
      <c r="E548" s="60" t="n"/>
      <c r="G548" s="61" t="n"/>
      <c r="H548" s="60" t="n"/>
      <c r="J548" s="61" t="n"/>
    </row>
    <row r="549" ht="18" customHeight="1">
      <c r="A549" s="60" t="n"/>
      <c r="D549" s="61" t="n"/>
      <c r="E549" s="60" t="n"/>
      <c r="G549" s="61" t="n"/>
      <c r="H549" s="60" t="n"/>
      <c r="J549" s="61" t="n"/>
    </row>
    <row r="550" ht="18" customHeight="1">
      <c r="A550" s="60" t="n"/>
      <c r="D550" s="61" t="n"/>
      <c r="E550" s="60" t="n"/>
      <c r="G550" s="61" t="n"/>
      <c r="H550" s="60" t="n"/>
      <c r="J550" s="61" t="n"/>
    </row>
    <row r="551" ht="18" customHeight="1">
      <c r="A551" s="60" t="n"/>
      <c r="D551" s="61" t="n"/>
      <c r="E551" s="60" t="n"/>
      <c r="G551" s="61" t="n"/>
      <c r="H551" s="60" t="n"/>
      <c r="J551" s="61" t="n"/>
    </row>
    <row r="552" ht="18" customHeight="1">
      <c r="A552" s="57" t="n"/>
      <c r="B552" s="102" t="n"/>
      <c r="C552" s="102" t="n"/>
      <c r="D552" s="58" t="n"/>
      <c r="E552" s="57" t="n"/>
      <c r="F552" s="102" t="n"/>
      <c r="G552" s="58" t="n"/>
      <c r="H552" s="57" t="n"/>
      <c r="I552" s="102" t="n"/>
      <c r="J552" s="58" t="n"/>
    </row>
    <row r="553" ht="30" customHeight="1">
      <c r="A553" s="90" t="inlineStr">
        <is>
          <t>Évaluation générale</t>
        </is>
      </c>
      <c r="B553" s="52" t="n"/>
      <c r="C553" s="52" t="n"/>
      <c r="D553" s="50" t="n"/>
      <c r="E553" s="93">
        <f>IF(IFERROR(INDEX('Données Cintrage'!$M$2:$M$501,IF($L$535=0,-1,$L$535))&amp;"","")="Acc","☒","☐")&amp;" Acc"</f>
        <v/>
      </c>
      <c r="F553" s="52" t="n"/>
      <c r="G553" s="50" t="n"/>
      <c r="H553" s="93">
        <f>IF(IFERROR(INDEX('Données Cintrage'!$M$2:$M$501,IF($L$535=0,-1,$L$535))&amp;"","")="Rej","☒","☐")&amp;" Rej"</f>
        <v/>
      </c>
      <c r="I553" s="52" t="n"/>
      <c r="J553" s="50" t="n"/>
    </row>
    <row r="554" ht="336.4" customHeight="1">
      <c r="A554" s="94">
        <f>"Remarques : "&amp;IFERROR(INDEX(Registre!$O$2:$O$1999,IF($L$534=0,-1,$L$534))&amp;"","")</f>
        <v/>
      </c>
      <c r="B554" s="52" t="n"/>
      <c r="C554" s="52" t="n"/>
      <c r="D554" s="52" t="n"/>
      <c r="E554" s="52" t="n"/>
      <c r="F554" s="52" t="n"/>
      <c r="G554" s="52" t="n"/>
      <c r="H554" s="52" t="n"/>
      <c r="I554" s="52" t="n"/>
      <c r="J554" s="50" t="n"/>
    </row>
    <row r="555" ht="30" customHeight="1">
      <c r="A555" s="53" t="inlineStr">
        <is>
          <t>Conclusion de l’inspection</t>
        </is>
      </c>
      <c r="B555" s="50" t="n"/>
      <c r="C555" s="51">
        <f>IF(IFERROR(INDEX(Registre!$N$2:$N$1999,IF($L$534=0,-1,$L$534))&amp;"","")="Non applicable","☒","☐")&amp;"  Non applicable"</f>
        <v/>
      </c>
      <c r="D555" s="52" t="n"/>
      <c r="E555" s="52" t="n"/>
      <c r="F555" s="50" t="n"/>
      <c r="G555" s="51">
        <f>IF(IFERROR(INDEX(Registre!$N$2:$N$1999,IF($L$534=0,-1,$L$534))&amp;"","")="Accepté","☒","☐")&amp;"  Accepté"</f>
        <v/>
      </c>
      <c r="H555" s="50" t="n"/>
      <c r="I555" s="51">
        <f>IF(IFERROR(INDEX(Registre!$N$2:$N$1999,IF($L$534=0,-1,$L$534))&amp;"","")="Rejeté","☒","☐")&amp;"  Rejeté"</f>
        <v/>
      </c>
      <c r="J555" s="50" t="n"/>
    </row>
    <row r="556" ht="30" customHeight="1">
      <c r="A556" s="53" t="inlineStr">
        <is>
          <t>APPROBATION</t>
        </is>
      </c>
      <c r="B556" s="56" t="n"/>
      <c r="C556" s="59" t="inlineStr">
        <is>
          <t>C3</t>
        </is>
      </c>
      <c r="D556" s="52" t="n"/>
      <c r="E556" s="52" t="n"/>
      <c r="F556" s="50" t="n"/>
      <c r="G556" s="59" t="inlineStr">
        <is>
          <t>C1</t>
        </is>
      </c>
      <c r="H556" s="56" t="n"/>
      <c r="I556" s="59" t="inlineStr">
        <is>
          <t>CA</t>
        </is>
      </c>
      <c r="J556" s="56" t="n"/>
    </row>
    <row r="557" ht="30" customHeight="1">
      <c r="A557" s="57" t="n"/>
      <c r="B557" s="58" t="n"/>
      <c r="C557" s="59" t="inlineStr">
        <is>
          <t>CST</t>
        </is>
      </c>
      <c r="D557" s="50" t="n"/>
      <c r="E557" s="59" t="inlineStr">
        <is>
          <t>QCI</t>
        </is>
      </c>
      <c r="F557" s="50" t="n"/>
      <c r="G557" s="57" t="n"/>
      <c r="H557" s="58" t="n"/>
      <c r="I557" s="57" t="n"/>
      <c r="J557" s="58" t="n"/>
    </row>
    <row r="558" ht="30" customHeight="1">
      <c r="A558" s="55" t="inlineStr">
        <is>
          <t>Nom</t>
        </is>
      </c>
      <c r="B558" s="50" t="n"/>
      <c r="C558" s="49" t="n"/>
      <c r="D558" s="50" t="n"/>
      <c r="E558" s="49" t="n"/>
      <c r="F558" s="50" t="n"/>
      <c r="G558" s="49" t="n"/>
      <c r="H558" s="50" t="n"/>
      <c r="I558" s="49" t="n"/>
      <c r="J558" s="50" t="n"/>
    </row>
    <row r="559" ht="30" customHeight="1">
      <c r="A559" s="55" t="inlineStr">
        <is>
          <t>Signature</t>
        </is>
      </c>
      <c r="B559" s="50" t="n"/>
      <c r="C559" s="49" t="n"/>
      <c r="D559" s="50" t="n"/>
      <c r="E559" s="49" t="n"/>
      <c r="F559" s="50" t="n"/>
      <c r="G559" s="49" t="n"/>
      <c r="H559" s="50" t="n"/>
      <c r="I559" s="49" t="n"/>
      <c r="J559" s="50" t="n"/>
    </row>
    <row r="560" ht="30" customHeight="1">
      <c r="A560" s="55" t="inlineStr">
        <is>
          <t>Date</t>
        </is>
      </c>
      <c r="B560" s="50" t="n"/>
      <c r="C560" s="49" t="n"/>
      <c r="D560" s="50" t="n"/>
      <c r="E560" s="49" t="n"/>
      <c r="F560" s="50" t="n"/>
      <c r="G560" s="49" t="n"/>
      <c r="H560" s="50" t="n"/>
      <c r="I560" s="49" t="n"/>
      <c r="J560" s="50" t="n"/>
    </row>
  </sheetData>
  <mergeCells count="1240">
    <mergeCell ref="I332:J333"/>
    <mergeCell ref="A257:B257"/>
    <mergeCell ref="A470:J470"/>
    <mergeCell ref="A555:B555"/>
    <mergeCell ref="C500:F500"/>
    <mergeCell ref="H540:J540"/>
    <mergeCell ref="C527:F527"/>
    <mergeCell ref="A425:B425"/>
    <mergeCell ref="G139:H139"/>
    <mergeCell ref="I360:J361"/>
    <mergeCell ref="A498:J498"/>
    <mergeCell ref="G168:H168"/>
    <mergeCell ref="A262:B262"/>
    <mergeCell ref="C28:D28"/>
    <mergeCell ref="E92:G92"/>
    <mergeCell ref="I555:J555"/>
    <mergeCell ref="A211:D216"/>
    <mergeCell ref="G67:H67"/>
    <mergeCell ref="C89:J89"/>
    <mergeCell ref="G359:H359"/>
    <mergeCell ref="G219:H219"/>
    <mergeCell ref="E417:F417"/>
    <mergeCell ref="I283:J283"/>
    <mergeCell ref="C117:J117"/>
    <mergeCell ref="A536:J536"/>
    <mergeCell ref="A351:D356"/>
    <mergeCell ref="A113:B115"/>
    <mergeCell ref="A194:B194"/>
    <mergeCell ref="A239:D244"/>
    <mergeCell ref="C110:D110"/>
    <mergeCell ref="E473:F473"/>
    <mergeCell ref="H176:J176"/>
    <mergeCell ref="A40:E40"/>
    <mergeCell ref="A34:B34"/>
    <mergeCell ref="E474:F474"/>
    <mergeCell ref="G530:H530"/>
    <mergeCell ref="I207:J207"/>
    <mergeCell ref="A36:B36"/>
    <mergeCell ref="A334:B334"/>
    <mergeCell ref="A370:B370"/>
    <mergeCell ref="G532:H532"/>
    <mergeCell ref="I507:J507"/>
    <mergeCell ref="C94:D94"/>
    <mergeCell ref="A363:B363"/>
    <mergeCell ref="H105:J105"/>
    <mergeCell ref="C428:D428"/>
    <mergeCell ref="C95:D95"/>
    <mergeCell ref="G135:H135"/>
    <mergeCell ref="I191:J191"/>
    <mergeCell ref="E99:G104"/>
    <mergeCell ref="I51:J51"/>
    <mergeCell ref="E435:G440"/>
    <mergeCell ref="G556:H557"/>
    <mergeCell ref="A154:J154"/>
    <mergeCell ref="A388:B389"/>
    <mergeCell ref="A258:B258"/>
    <mergeCell ref="H133:J133"/>
    <mergeCell ref="A260:B260"/>
    <mergeCell ref="I222:J222"/>
    <mergeCell ref="F68:J68"/>
    <mergeCell ref="C26:D26"/>
    <mergeCell ref="E82:F82"/>
    <mergeCell ref="C55:D55"/>
    <mergeCell ref="E127:G132"/>
    <mergeCell ref="A416:B417"/>
    <mergeCell ref="G515:H515"/>
    <mergeCell ref="A78:J78"/>
    <mergeCell ref="A378:J378"/>
    <mergeCell ref="C81:D81"/>
    <mergeCell ref="A444:B445"/>
    <mergeCell ref="E109:F109"/>
    <mergeCell ref="C229:J229"/>
    <mergeCell ref="E139:F139"/>
    <mergeCell ref="A556:B557"/>
    <mergeCell ref="G24:H25"/>
    <mergeCell ref="E111:F111"/>
    <mergeCell ref="A161:D161"/>
    <mergeCell ref="C136:F136"/>
    <mergeCell ref="A7:B7"/>
    <mergeCell ref="A518:J518"/>
    <mergeCell ref="I388:J389"/>
    <mergeCell ref="H288:J288"/>
    <mergeCell ref="G52:H53"/>
    <mergeCell ref="A246:J246"/>
    <mergeCell ref="I318:J318"/>
    <mergeCell ref="C276:F276"/>
    <mergeCell ref="A392:B392"/>
    <mergeCell ref="E193:F193"/>
    <mergeCell ref="A475:B475"/>
    <mergeCell ref="G247:H247"/>
    <mergeCell ref="I416:J417"/>
    <mergeCell ref="A387:B387"/>
    <mergeCell ref="C109:D109"/>
    <mergeCell ref="C445:D445"/>
    <mergeCell ref="C510:J510"/>
    <mergeCell ref="H553:J553"/>
    <mergeCell ref="G275:H275"/>
    <mergeCell ref="A321:E321"/>
    <mergeCell ref="A172:J172"/>
    <mergeCell ref="A404:E404"/>
    <mergeCell ref="A371:B371"/>
    <mergeCell ref="I164:J165"/>
    <mergeCell ref="C165:D165"/>
    <mergeCell ref="A294:J294"/>
    <mergeCell ref="A400:B400"/>
    <mergeCell ref="C281:H283"/>
    <mergeCell ref="C375:D375"/>
    <mergeCell ref="C166:D166"/>
    <mergeCell ref="A402:B402"/>
    <mergeCell ref="A15:D20"/>
    <mergeCell ref="E224:F224"/>
    <mergeCell ref="I392:J392"/>
    <mergeCell ref="A120:B120"/>
    <mergeCell ref="I263:J263"/>
    <mergeCell ref="G499:H499"/>
    <mergeCell ref="A5:B5"/>
    <mergeCell ref="E400:G400"/>
    <mergeCell ref="A303:B303"/>
    <mergeCell ref="I387:J387"/>
    <mergeCell ref="E277:F277"/>
    <mergeCell ref="C390:D390"/>
    <mergeCell ref="E278:F278"/>
    <mergeCell ref="E428:G428"/>
    <mergeCell ref="A174:B174"/>
    <mergeCell ref="A474:B474"/>
    <mergeCell ref="C232:D232"/>
    <mergeCell ref="C530:D530"/>
    <mergeCell ref="C532:D532"/>
    <mergeCell ref="I247:J247"/>
    <mergeCell ref="I29:J29"/>
    <mergeCell ref="I458:J458"/>
    <mergeCell ref="I31:J31"/>
    <mergeCell ref="A192:B193"/>
    <mergeCell ref="I331:J331"/>
    <mergeCell ref="A527:B527"/>
    <mergeCell ref="I26:J26"/>
    <mergeCell ref="A398:B398"/>
    <mergeCell ref="I171:J171"/>
    <mergeCell ref="A543:B543"/>
    <mergeCell ref="E222:F222"/>
    <mergeCell ref="A220:B221"/>
    <mergeCell ref="G415:H415"/>
    <mergeCell ref="C487:D487"/>
    <mergeCell ref="F264:J264"/>
    <mergeCell ref="I471:J471"/>
    <mergeCell ref="G110:H110"/>
    <mergeCell ref="I166:J166"/>
    <mergeCell ref="A538:B538"/>
    <mergeCell ref="A117:B117"/>
    <mergeCell ref="A111:B111"/>
    <mergeCell ref="H413:J413"/>
    <mergeCell ref="I52:J53"/>
    <mergeCell ref="I199:J199"/>
    <mergeCell ref="G108:H109"/>
    <mergeCell ref="A4:J4"/>
    <mergeCell ref="C475:D475"/>
    <mergeCell ref="I499:J499"/>
    <mergeCell ref="E407:G412"/>
    <mergeCell ref="A60:J60"/>
    <mergeCell ref="H43:J48"/>
    <mergeCell ref="A145:B145"/>
    <mergeCell ref="A358:J358"/>
    <mergeCell ref="A139:B139"/>
    <mergeCell ref="A443:B443"/>
    <mergeCell ref="I192:J193"/>
    <mergeCell ref="I80:J81"/>
    <mergeCell ref="E390:F390"/>
    <mergeCell ref="A50:J50"/>
    <mergeCell ref="C415:F415"/>
    <mergeCell ref="A42:J42"/>
    <mergeCell ref="I423:J423"/>
    <mergeCell ref="C559:D559"/>
    <mergeCell ref="A279:B279"/>
    <mergeCell ref="I248:J249"/>
    <mergeCell ref="I2:J2"/>
    <mergeCell ref="A386:J386"/>
    <mergeCell ref="I422:J422"/>
    <mergeCell ref="I220:J221"/>
    <mergeCell ref="C560:D560"/>
    <mergeCell ref="A369:B369"/>
    <mergeCell ref="C57:H59"/>
    <mergeCell ref="A99:D104"/>
    <mergeCell ref="C555:F555"/>
    <mergeCell ref="A71:D76"/>
    <mergeCell ref="E497:G497"/>
    <mergeCell ref="A70:J70"/>
    <mergeCell ref="I142:J142"/>
    <mergeCell ref="A514:B514"/>
    <mergeCell ref="G79:H79"/>
    <mergeCell ref="A509:B509"/>
    <mergeCell ref="C34:J34"/>
    <mergeCell ref="A82:B82"/>
    <mergeCell ref="C85:H87"/>
    <mergeCell ref="I139:J139"/>
    <mergeCell ref="A127:D132"/>
    <mergeCell ref="A511:B511"/>
    <mergeCell ref="I195:J195"/>
    <mergeCell ref="E333:F333"/>
    <mergeCell ref="G10:H10"/>
    <mergeCell ref="G308:H308"/>
    <mergeCell ref="E28:F28"/>
    <mergeCell ref="F489:J489"/>
    <mergeCell ref="A452:J452"/>
    <mergeCell ref="I67:J67"/>
    <mergeCell ref="A135:B135"/>
    <mergeCell ref="I219:J219"/>
    <mergeCell ref="A224:B224"/>
    <mergeCell ref="C91:J91"/>
    <mergeCell ref="E392:F392"/>
    <mergeCell ref="G150:H150"/>
    <mergeCell ref="C52:F52"/>
    <mergeCell ref="F517:J517"/>
    <mergeCell ref="I366:J366"/>
    <mergeCell ref="G23:H23"/>
    <mergeCell ref="E260:G260"/>
    <mergeCell ref="I122:J122"/>
    <mergeCell ref="I420:J420"/>
    <mergeCell ref="A285:B285"/>
    <mergeCell ref="A306:B306"/>
    <mergeCell ref="A278:B278"/>
    <mergeCell ref="C36:D36"/>
    <mergeCell ref="G163:H163"/>
    <mergeCell ref="C67:D67"/>
    <mergeCell ref="G375:H375"/>
    <mergeCell ref="I135:J135"/>
    <mergeCell ref="G191:H191"/>
    <mergeCell ref="A332:B333"/>
    <mergeCell ref="H77:J77"/>
    <mergeCell ref="I309:J309"/>
    <mergeCell ref="E26:F26"/>
    <mergeCell ref="A24:B25"/>
    <mergeCell ref="C82:D82"/>
    <mergeCell ref="A105:D105"/>
    <mergeCell ref="I311:J311"/>
    <mergeCell ref="A360:B361"/>
    <mergeCell ref="A222:B222"/>
    <mergeCell ref="A22:J22"/>
    <mergeCell ref="A134:J134"/>
    <mergeCell ref="I179:J179"/>
    <mergeCell ref="I337:J337"/>
    <mergeCell ref="A162:J162"/>
    <mergeCell ref="A247:B247"/>
    <mergeCell ref="I505:J505"/>
    <mergeCell ref="C371:J371"/>
    <mergeCell ref="H441:J441"/>
    <mergeCell ref="C307:D307"/>
    <mergeCell ref="G503:H503"/>
    <mergeCell ref="C219:F219"/>
    <mergeCell ref="I559:J559"/>
    <mergeCell ref="I560:J560"/>
    <mergeCell ref="C392:D392"/>
    <mergeCell ref="C25:D25"/>
    <mergeCell ref="A480:J480"/>
    <mergeCell ref="I254:J254"/>
    <mergeCell ref="F125:J125"/>
    <mergeCell ref="G487:H487"/>
    <mergeCell ref="G514:H514"/>
    <mergeCell ref="A318:B318"/>
    <mergeCell ref="I280:J280"/>
    <mergeCell ref="A210:J210"/>
    <mergeCell ref="A347:B347"/>
    <mergeCell ref="A314:B314"/>
    <mergeCell ref="E288:G288"/>
    <mergeCell ref="A191:B191"/>
    <mergeCell ref="A51:B51"/>
    <mergeCell ref="I275:J275"/>
    <mergeCell ref="H547:J552"/>
    <mergeCell ref="A315:B315"/>
    <mergeCell ref="C556:F556"/>
    <mergeCell ref="A261:J261"/>
    <mergeCell ref="E137:F137"/>
    <mergeCell ref="E166:F166"/>
    <mergeCell ref="A33:B33"/>
    <mergeCell ref="I170:J170"/>
    <mergeCell ref="A256:J256"/>
    <mergeCell ref="E168:F168"/>
    <mergeCell ref="C164:F164"/>
    <mergeCell ref="A35:B35"/>
    <mergeCell ref="A62:B62"/>
    <mergeCell ref="E372:G372"/>
    <mergeCell ref="A28:B28"/>
    <mergeCell ref="A553:D553"/>
    <mergeCell ref="A362:B362"/>
    <mergeCell ref="C92:D92"/>
    <mergeCell ref="G80:H81"/>
    <mergeCell ref="A61:B61"/>
    <mergeCell ref="A274:J274"/>
    <mergeCell ref="A359:B359"/>
    <mergeCell ref="E77:G77"/>
    <mergeCell ref="I346:J346"/>
    <mergeCell ref="C304:F304"/>
    <mergeCell ref="I347:J347"/>
    <mergeCell ref="E252:F252"/>
    <mergeCell ref="A415:B415"/>
    <mergeCell ref="A393:B395"/>
    <mergeCell ref="C473:D473"/>
    <mergeCell ref="E491:G496"/>
    <mergeCell ref="I374:J374"/>
    <mergeCell ref="C332:F332"/>
    <mergeCell ref="I59:J59"/>
    <mergeCell ref="A108:B109"/>
    <mergeCell ref="G303:H303"/>
    <mergeCell ref="I359:J359"/>
    <mergeCell ref="F545:J545"/>
    <mergeCell ref="I87:J87"/>
    <mergeCell ref="A489:E489"/>
    <mergeCell ref="I418:J418"/>
    <mergeCell ref="A377:E377"/>
    <mergeCell ref="G51:H51"/>
    <mergeCell ref="A454:B454"/>
    <mergeCell ref="I255:J255"/>
    <mergeCell ref="I291:J291"/>
    <mergeCell ref="C543:D543"/>
    <mergeCell ref="E195:F195"/>
    <mergeCell ref="A164:B165"/>
    <mergeCell ref="C431:D431"/>
    <mergeCell ref="G251:H251"/>
    <mergeCell ref="I415:J415"/>
    <mergeCell ref="F320:J320"/>
    <mergeCell ref="A517:E517"/>
    <mergeCell ref="H497:J497"/>
    <mergeCell ref="A84:B84"/>
    <mergeCell ref="C275:F275"/>
    <mergeCell ref="C447:D447"/>
    <mergeCell ref="A515:B515"/>
    <mergeCell ref="I108:J109"/>
    <mergeCell ref="I39:J39"/>
    <mergeCell ref="C150:D150"/>
    <mergeCell ref="I339:J339"/>
    <mergeCell ref="A302:J302"/>
    <mergeCell ref="C509:J509"/>
    <mergeCell ref="I459:J459"/>
    <mergeCell ref="C511:J511"/>
    <mergeCell ref="I365:J365"/>
    <mergeCell ref="A397:B397"/>
    <mergeCell ref="A284:J284"/>
    <mergeCell ref="I58:J58"/>
    <mergeCell ref="C503:D503"/>
    <mergeCell ref="E559:F559"/>
    <mergeCell ref="I83:J83"/>
    <mergeCell ref="A317:J317"/>
    <mergeCell ref="G318:H318"/>
    <mergeCell ref="E560:F560"/>
    <mergeCell ref="A460:E460"/>
    <mergeCell ref="A43:D48"/>
    <mergeCell ref="I84:J84"/>
    <mergeCell ref="G416:H417"/>
    <mergeCell ref="E441:G441"/>
    <mergeCell ref="A14:J14"/>
    <mergeCell ref="A248:B249"/>
    <mergeCell ref="A312:J312"/>
    <mergeCell ref="A539:B539"/>
    <mergeCell ref="I86:J86"/>
    <mergeCell ref="A373:J373"/>
    <mergeCell ref="A458:B458"/>
    <mergeCell ref="C514:D514"/>
    <mergeCell ref="H351:J356"/>
    <mergeCell ref="E280:F280"/>
    <mergeCell ref="G38:H38"/>
    <mergeCell ref="A453:B453"/>
    <mergeCell ref="A26:B26"/>
    <mergeCell ref="F432:J432"/>
    <mergeCell ref="I226:J226"/>
    <mergeCell ref="G252:H252"/>
    <mergeCell ref="I10:J10"/>
    <mergeCell ref="I308:J308"/>
    <mergeCell ref="A173:B173"/>
    <mergeCell ref="C53:D53"/>
    <mergeCell ref="A471:B471"/>
    <mergeCell ref="I310:J310"/>
    <mergeCell ref="A166:B166"/>
    <mergeCell ref="C6:J6"/>
    <mergeCell ref="G391:H391"/>
    <mergeCell ref="A168:B168"/>
    <mergeCell ref="G122:H122"/>
    <mergeCell ref="A541:J541"/>
    <mergeCell ref="G392:H392"/>
    <mergeCell ref="I150:J150"/>
    <mergeCell ref="G263:H263"/>
    <mergeCell ref="I450:J450"/>
    <mergeCell ref="A499:B499"/>
    <mergeCell ref="I486:J486"/>
    <mergeCell ref="I23:J23"/>
    <mergeCell ref="A219:B219"/>
    <mergeCell ref="A125:E125"/>
    <mergeCell ref="G448:H448"/>
    <mergeCell ref="C342:J342"/>
    <mergeCell ref="A435:D440"/>
    <mergeCell ref="I178:J178"/>
    <mergeCell ref="E525:G525"/>
    <mergeCell ref="A123:B123"/>
    <mergeCell ref="G107:H107"/>
    <mergeCell ref="I478:J478"/>
    <mergeCell ref="I163:J163"/>
    <mergeCell ref="A537:B537"/>
    <mergeCell ref="A118:B118"/>
    <mergeCell ref="C207:D207"/>
    <mergeCell ref="A263:B263"/>
    <mergeCell ref="F96:J96"/>
    <mergeCell ref="C399:J399"/>
    <mergeCell ref="I252:J252"/>
    <mergeCell ref="I95:J95"/>
    <mergeCell ref="G331:H331"/>
    <mergeCell ref="I393:J393"/>
    <mergeCell ref="E418:F418"/>
    <mergeCell ref="G476:H476"/>
    <mergeCell ref="C107:F107"/>
    <mergeCell ref="H301:J301"/>
    <mergeCell ref="C79:F79"/>
    <mergeCell ref="A195:B195"/>
    <mergeCell ref="C222:D222"/>
    <mergeCell ref="C251:D251"/>
    <mergeCell ref="G471:H471"/>
    <mergeCell ref="I123:J123"/>
    <mergeCell ref="A141:B143"/>
    <mergeCell ref="I421:J421"/>
    <mergeCell ref="I535:J535"/>
    <mergeCell ref="H21:J21"/>
    <mergeCell ref="G531:H531"/>
    <mergeCell ref="I477:J477"/>
    <mergeCell ref="C135:F135"/>
    <mergeCell ref="C313:J313"/>
    <mergeCell ref="A121:J121"/>
    <mergeCell ref="C315:J315"/>
    <mergeCell ref="A245:D245"/>
    <mergeCell ref="A169:B171"/>
    <mergeCell ref="F41:J41"/>
    <mergeCell ref="I503:J503"/>
    <mergeCell ref="H372:J372"/>
    <mergeCell ref="A203:B203"/>
    <mergeCell ref="A413:D413"/>
    <mergeCell ref="A265:E265"/>
    <mergeCell ref="A149:J149"/>
    <mergeCell ref="E25:F25"/>
    <mergeCell ref="A309:B311"/>
    <mergeCell ref="A559:B559"/>
    <mergeCell ref="F69:J69"/>
    <mergeCell ref="G248:H249"/>
    <mergeCell ref="A144:J144"/>
    <mergeCell ref="G431:H431"/>
    <mergeCell ref="G458:H458"/>
    <mergeCell ref="E245:G245"/>
    <mergeCell ref="E83:F83"/>
    <mergeCell ref="I487:J487"/>
    <mergeCell ref="A343:B343"/>
    <mergeCell ref="A560:B560"/>
    <mergeCell ref="C318:D318"/>
    <mergeCell ref="A441:D441"/>
    <mergeCell ref="E84:F84"/>
    <mergeCell ref="H245:J245"/>
    <mergeCell ref="G447:H447"/>
    <mergeCell ref="H456:J456"/>
    <mergeCell ref="F209:J209"/>
    <mergeCell ref="H491:J496"/>
    <mergeCell ref="C80:F80"/>
    <mergeCell ref="A280:B280"/>
    <mergeCell ref="C38:D38"/>
    <mergeCell ref="E81:F81"/>
    <mergeCell ref="A275:B275"/>
    <mergeCell ref="A146:B146"/>
    <mergeCell ref="E105:G105"/>
    <mergeCell ref="A6:B6"/>
    <mergeCell ref="C333:D333"/>
    <mergeCell ref="G504:H504"/>
    <mergeCell ref="E316:G316"/>
    <mergeCell ref="C220:F220"/>
    <mergeCell ref="H469:J469"/>
    <mergeCell ref="F433:J433"/>
    <mergeCell ref="E189:G189"/>
    <mergeCell ref="A331:B331"/>
    <mergeCell ref="A218:J218"/>
    <mergeCell ref="I430:J430"/>
    <mergeCell ref="I290:J290"/>
    <mergeCell ref="C122:D122"/>
    <mergeCell ref="C420:D420"/>
    <mergeCell ref="C454:J454"/>
    <mergeCell ref="A288:B288"/>
    <mergeCell ref="C263:D263"/>
    <mergeCell ref="G542:H542"/>
    <mergeCell ref="E329:G329"/>
    <mergeCell ref="C455:J455"/>
    <mergeCell ref="A346:B346"/>
    <mergeCell ref="C482:J482"/>
    <mergeCell ref="G543:H543"/>
    <mergeCell ref="C448:D448"/>
    <mergeCell ref="A375:B375"/>
    <mergeCell ref="A52:B53"/>
    <mergeCell ref="A341:B341"/>
    <mergeCell ref="A376:E376"/>
    <mergeCell ref="A405:E405"/>
    <mergeCell ref="E357:G357"/>
    <mergeCell ref="C163:F163"/>
    <mergeCell ref="A403:B403"/>
    <mergeCell ref="C459:D459"/>
    <mergeCell ref="A505:B507"/>
    <mergeCell ref="I227:J227"/>
    <mergeCell ref="C63:J63"/>
    <mergeCell ref="C191:F191"/>
    <mergeCell ref="G195:H195"/>
    <mergeCell ref="I224:J224"/>
    <mergeCell ref="E553:G553"/>
    <mergeCell ref="I558:J558"/>
    <mergeCell ref="A485:J485"/>
    <mergeCell ref="I253:J253"/>
    <mergeCell ref="C362:D362"/>
    <mergeCell ref="C391:D391"/>
    <mergeCell ref="C515:D515"/>
    <mergeCell ref="C539:J539"/>
    <mergeCell ref="G179:H179"/>
    <mergeCell ref="G39:H39"/>
    <mergeCell ref="C147:J147"/>
    <mergeCell ref="A77:D77"/>
    <mergeCell ref="I395:J395"/>
    <mergeCell ref="C453:J453"/>
    <mergeCell ref="C531:D531"/>
    <mergeCell ref="I403:J403"/>
    <mergeCell ref="A449:B451"/>
    <mergeCell ref="A497:D497"/>
    <mergeCell ref="E501:F501"/>
    <mergeCell ref="H512:J512"/>
    <mergeCell ref="E503:F503"/>
    <mergeCell ref="H49:J49"/>
    <mergeCell ref="I27:J27"/>
    <mergeCell ref="F292:J292"/>
    <mergeCell ref="E165:F165"/>
    <mergeCell ref="A399:B399"/>
    <mergeCell ref="E221:F221"/>
    <mergeCell ref="A197:B199"/>
    <mergeCell ref="G279:H279"/>
    <mergeCell ref="C458:D458"/>
    <mergeCell ref="I167:J167"/>
    <mergeCell ref="A545:E545"/>
    <mergeCell ref="A429:J429"/>
    <mergeCell ref="F13:J13"/>
    <mergeCell ref="H525:J525"/>
    <mergeCell ref="G280:H280"/>
    <mergeCell ref="I38:J38"/>
    <mergeCell ref="A112:B112"/>
    <mergeCell ref="I169:J169"/>
    <mergeCell ref="C303:F303"/>
    <mergeCell ref="F349:J349"/>
    <mergeCell ref="I338:J338"/>
    <mergeCell ref="C197:H199"/>
    <mergeCell ref="A107:B107"/>
    <mergeCell ref="G307:H307"/>
    <mergeCell ref="C476:D476"/>
    <mergeCell ref="H15:J20"/>
    <mergeCell ref="C230:J230"/>
    <mergeCell ref="E183:G188"/>
    <mergeCell ref="I66:J66"/>
    <mergeCell ref="C24:F24"/>
    <mergeCell ref="C118:J118"/>
    <mergeCell ref="H273:J273"/>
    <mergeCell ref="E446:F446"/>
    <mergeCell ref="G335:H335"/>
    <mergeCell ref="E456:G456"/>
    <mergeCell ref="E448:F448"/>
    <mergeCell ref="G206:H206"/>
    <mergeCell ref="F544:J544"/>
    <mergeCell ref="C529:D529"/>
    <mergeCell ref="A39:B39"/>
    <mergeCell ref="C258:J258"/>
    <mergeCell ref="I394:J394"/>
    <mergeCell ref="G346:H346"/>
    <mergeCell ref="A488:E488"/>
    <mergeCell ref="E133:G133"/>
    <mergeCell ref="C259:J259"/>
    <mergeCell ref="A69:E69"/>
    <mergeCell ref="C248:F248"/>
    <mergeCell ref="A364:B364"/>
    <mergeCell ref="I112:J112"/>
    <mergeCell ref="A484:B484"/>
    <mergeCell ref="E469:G469"/>
    <mergeCell ref="C252:D252"/>
    <mergeCell ref="A340:J340"/>
    <mergeCell ref="I114:J114"/>
    <mergeCell ref="C542:D542"/>
    <mergeCell ref="C123:D123"/>
    <mergeCell ref="I107:J107"/>
    <mergeCell ref="G250:H250"/>
    <mergeCell ref="A209:E209"/>
    <mergeCell ref="I138:J138"/>
    <mergeCell ref="A481:B481"/>
    <mergeCell ref="G374:H374"/>
    <mergeCell ref="A510:B510"/>
    <mergeCell ref="C388:F388"/>
    <mergeCell ref="A83:B83"/>
    <mergeCell ref="I140:J140"/>
    <mergeCell ref="I11:J11"/>
    <mergeCell ref="A207:B207"/>
    <mergeCell ref="A337:B339"/>
    <mergeCell ref="C108:F108"/>
    <mergeCell ref="C201:J201"/>
    <mergeCell ref="G95:H95"/>
    <mergeCell ref="G418:H418"/>
    <mergeCell ref="C203:J203"/>
    <mergeCell ref="A133:D133"/>
    <mergeCell ref="A433:E433"/>
    <mergeCell ref="G306:H306"/>
    <mergeCell ref="A57:B59"/>
    <mergeCell ref="I362:J362"/>
    <mergeCell ref="G420:H420"/>
    <mergeCell ref="A29:B31"/>
    <mergeCell ref="I476:J476"/>
    <mergeCell ref="C51:F51"/>
    <mergeCell ref="I364:J364"/>
    <mergeCell ref="I363:J363"/>
    <mergeCell ref="C195:D195"/>
    <mergeCell ref="A431:B431"/>
    <mergeCell ref="H155:J160"/>
    <mergeCell ref="E558:F558"/>
    <mergeCell ref="C343:J343"/>
    <mergeCell ref="A153:E153"/>
    <mergeCell ref="G446:H446"/>
    <mergeCell ref="A9:J9"/>
    <mergeCell ref="E323:G328"/>
    <mergeCell ref="I206:J206"/>
    <mergeCell ref="A447:B447"/>
    <mergeCell ref="I504:J504"/>
    <mergeCell ref="G319:H319"/>
    <mergeCell ref="C257:J257"/>
    <mergeCell ref="A151:B151"/>
    <mergeCell ref="I235:J235"/>
    <mergeCell ref="I506:J506"/>
    <mergeCell ref="I533:J533"/>
    <mergeCell ref="A65:J65"/>
    <mergeCell ref="A150:B150"/>
    <mergeCell ref="C39:D39"/>
    <mergeCell ref="A253:B255"/>
    <mergeCell ref="A301:D301"/>
    <mergeCell ref="G500:H501"/>
    <mergeCell ref="H344:J344"/>
    <mergeCell ref="H379:J384"/>
    <mergeCell ref="C359:F359"/>
    <mergeCell ref="G472:H473"/>
    <mergeCell ref="H316:J316"/>
    <mergeCell ref="G459:H459"/>
    <mergeCell ref="A291:B291"/>
    <mergeCell ref="F124:J124"/>
    <mergeCell ref="C427:J427"/>
    <mergeCell ref="I225:J225"/>
    <mergeCell ref="A93:J93"/>
    <mergeCell ref="A286:B286"/>
    <mergeCell ref="C253:H255"/>
    <mergeCell ref="I307:J307"/>
    <mergeCell ref="A503:B503"/>
    <mergeCell ref="A163:B163"/>
    <mergeCell ref="C138:D138"/>
    <mergeCell ref="A374:B374"/>
    <mergeCell ref="I431:J431"/>
    <mergeCell ref="E27:F27"/>
    <mergeCell ref="E204:G204"/>
    <mergeCell ref="E196:F196"/>
    <mergeCell ref="F152:J152"/>
    <mergeCell ref="A233:J233"/>
    <mergeCell ref="H329:J329"/>
    <mergeCell ref="G84:H84"/>
    <mergeCell ref="C393:H395"/>
    <mergeCell ref="I447:J447"/>
    <mergeCell ref="A106:J106"/>
    <mergeCell ref="I151:J151"/>
    <mergeCell ref="I449:J449"/>
    <mergeCell ref="C1:H3"/>
    <mergeCell ref="A477:B479"/>
    <mergeCell ref="C280:D280"/>
    <mergeCell ref="A289:J289"/>
    <mergeCell ref="A89:B89"/>
    <mergeCell ref="A463:D468"/>
    <mergeCell ref="G559:H559"/>
    <mergeCell ref="H385:J385"/>
    <mergeCell ref="A462:J462"/>
    <mergeCell ref="H357:J357"/>
    <mergeCell ref="E217:G217"/>
    <mergeCell ref="A234:B234"/>
    <mergeCell ref="G560:H560"/>
    <mergeCell ref="C370:J370"/>
    <mergeCell ref="C8:D8"/>
    <mergeCell ref="A542:B542"/>
    <mergeCell ref="C308:D308"/>
    <mergeCell ref="A229:B229"/>
    <mergeCell ref="C477:H479"/>
    <mergeCell ref="F377:J377"/>
    <mergeCell ref="A491:D496"/>
    <mergeCell ref="C179:D179"/>
    <mergeCell ref="C360:F360"/>
    <mergeCell ref="C62:J62"/>
    <mergeCell ref="C369:J369"/>
    <mergeCell ref="G430:H430"/>
    <mergeCell ref="E463:G468"/>
    <mergeCell ref="C398:J398"/>
    <mergeCell ref="A292:E292"/>
    <mergeCell ref="F97:J97"/>
    <mergeCell ref="G486:H486"/>
    <mergeCell ref="E273:G273"/>
    <mergeCell ref="I542:J542"/>
    <mergeCell ref="A290:B290"/>
    <mergeCell ref="C346:D346"/>
    <mergeCell ref="A469:D469"/>
    <mergeCell ref="G54:H54"/>
    <mergeCell ref="E112:F112"/>
    <mergeCell ref="C538:J538"/>
    <mergeCell ref="A348:E348"/>
    <mergeCell ref="A13:E13"/>
    <mergeCell ref="G56:H56"/>
    <mergeCell ref="A320:E320"/>
    <mergeCell ref="F237:J237"/>
    <mergeCell ref="H519:J524"/>
    <mergeCell ref="E413:G413"/>
    <mergeCell ref="A349:E349"/>
    <mergeCell ref="C250:D250"/>
    <mergeCell ref="I278:J278"/>
    <mergeCell ref="C372:D372"/>
    <mergeCell ref="I234:J234"/>
    <mergeCell ref="C528:F528"/>
    <mergeCell ref="I113:J113"/>
    <mergeCell ref="E138:F138"/>
    <mergeCell ref="C374:D374"/>
    <mergeCell ref="I115:J115"/>
    <mergeCell ref="A487:B487"/>
    <mergeCell ref="E167:F167"/>
    <mergeCell ref="G196:H196"/>
    <mergeCell ref="C403:D403"/>
    <mergeCell ref="E344:G344"/>
    <mergeCell ref="E379:G384"/>
    <mergeCell ref="C7:J7"/>
    <mergeCell ref="I262:J262"/>
    <mergeCell ref="C247:F247"/>
    <mergeCell ref="A544:E544"/>
    <mergeCell ref="F461:J461"/>
    <mergeCell ref="I168:J168"/>
    <mergeCell ref="C141:H143"/>
    <mergeCell ref="A540:B540"/>
    <mergeCell ref="I502:J502"/>
    <mergeCell ref="I197:J197"/>
    <mergeCell ref="C306:D306"/>
    <mergeCell ref="E362:F362"/>
    <mergeCell ref="E547:G552"/>
    <mergeCell ref="C335:D335"/>
    <mergeCell ref="H400:J400"/>
    <mergeCell ref="E364:F364"/>
    <mergeCell ref="E363:F363"/>
    <mergeCell ref="G164:H165"/>
    <mergeCell ref="C483:J483"/>
    <mergeCell ref="F180:J180"/>
    <mergeCell ref="A251:B251"/>
    <mergeCell ref="G123:H123"/>
    <mergeCell ref="F488:J488"/>
    <mergeCell ref="A259:B259"/>
    <mergeCell ref="C471:F471"/>
    <mergeCell ref="A85:B87"/>
    <mergeCell ref="A80:B81"/>
    <mergeCell ref="E531:F531"/>
    <mergeCell ref="C319:D319"/>
    <mergeCell ref="G304:H305"/>
    <mergeCell ref="A200:J200"/>
    <mergeCell ref="H183:J188"/>
    <mergeCell ref="F208:J208"/>
    <mergeCell ref="E385:G385"/>
    <mergeCell ref="I57:J57"/>
    <mergeCell ref="C231:J231"/>
    <mergeCell ref="C499:F499"/>
    <mergeCell ref="I111:J111"/>
    <mergeCell ref="A533:B535"/>
    <mergeCell ref="E8:G8"/>
    <mergeCell ref="H161:J161"/>
    <mergeCell ref="G223:H223"/>
    <mergeCell ref="I251:J251"/>
    <mergeCell ref="A513:J513"/>
    <mergeCell ref="I281:J281"/>
    <mergeCell ref="C417:D417"/>
    <mergeCell ref="C389:D389"/>
    <mergeCell ref="C112:D112"/>
    <mergeCell ref="C533:H535"/>
    <mergeCell ref="C84:D84"/>
    <mergeCell ref="E475:F475"/>
    <mergeCell ref="C146:J146"/>
    <mergeCell ref="A49:D49"/>
    <mergeCell ref="I282:J282"/>
    <mergeCell ref="C418:D418"/>
    <mergeCell ref="E447:F447"/>
    <mergeCell ref="G363:H363"/>
    <mergeCell ref="H189:J189"/>
    <mergeCell ref="E484:G484"/>
    <mergeCell ref="E476:F476"/>
    <mergeCell ref="G234:H234"/>
    <mergeCell ref="E21:G21"/>
    <mergeCell ref="I136:J137"/>
    <mergeCell ref="A38:B38"/>
    <mergeCell ref="C174:J174"/>
    <mergeCell ref="A372:B372"/>
    <mergeCell ref="C481:J481"/>
    <mergeCell ref="C140:D140"/>
    <mergeCell ref="A67:B67"/>
    <mergeCell ref="I335:J335"/>
    <mergeCell ref="C446:D446"/>
    <mergeCell ref="H267:J272"/>
    <mergeCell ref="A525:D525"/>
    <mergeCell ref="E529:F529"/>
    <mergeCell ref="E504:F504"/>
    <mergeCell ref="A252:B252"/>
    <mergeCell ref="C10:D10"/>
    <mergeCell ref="E49:G49"/>
    <mergeCell ref="G262:H262"/>
    <mergeCell ref="A66:B66"/>
    <mergeCell ref="I28:J28"/>
    <mergeCell ref="C202:J202"/>
    <mergeCell ref="A95:B95"/>
    <mergeCell ref="I55:J55"/>
    <mergeCell ref="G290:H290"/>
    <mergeCell ref="A122:B122"/>
    <mergeCell ref="A420:B420"/>
    <mergeCell ref="C430:D430"/>
    <mergeCell ref="H295:J300"/>
    <mergeCell ref="E557:F557"/>
    <mergeCell ref="C484:D484"/>
    <mergeCell ref="C486:D486"/>
    <mergeCell ref="G194:H194"/>
    <mergeCell ref="C54:D54"/>
    <mergeCell ref="A448:B448"/>
    <mergeCell ref="A27:B27"/>
    <mergeCell ref="C56:D56"/>
    <mergeCell ref="E120:G120"/>
    <mergeCell ref="A456:B456"/>
    <mergeCell ref="C512:D512"/>
    <mergeCell ref="G334:H334"/>
    <mergeCell ref="E211:G216"/>
    <mergeCell ref="G336:H336"/>
    <mergeCell ref="I94:J94"/>
    <mergeCell ref="H64:J64"/>
    <mergeCell ref="A167:B167"/>
    <mergeCell ref="C145:J145"/>
    <mergeCell ref="A472:B473"/>
    <mergeCell ref="F265:J265"/>
    <mergeCell ref="A11:B11"/>
    <mergeCell ref="A1:B3"/>
    <mergeCell ref="I306:J306"/>
    <mergeCell ref="C286:J286"/>
    <mergeCell ref="E239:G244"/>
    <mergeCell ref="I451:J451"/>
    <mergeCell ref="H204:J204"/>
    <mergeCell ref="A179:B179"/>
    <mergeCell ref="I276:J277"/>
    <mergeCell ref="E502:F502"/>
    <mergeCell ref="G558:H558"/>
    <mergeCell ref="C287:J287"/>
    <mergeCell ref="A97:E97"/>
    <mergeCell ref="A91:B91"/>
    <mergeCell ref="I446:J446"/>
    <mergeCell ref="A96:E96"/>
    <mergeCell ref="A391:B391"/>
    <mergeCell ref="I448:J448"/>
    <mergeCell ref="I319:J319"/>
    <mergeCell ref="C314:J314"/>
    <mergeCell ref="C151:D151"/>
    <mergeCell ref="F40:J40"/>
    <mergeCell ref="A237:E237"/>
    <mergeCell ref="G402:H402"/>
    <mergeCell ref="F12:J12"/>
    <mergeCell ref="H217:J217"/>
    <mergeCell ref="A182:J182"/>
    <mergeCell ref="G444:H445"/>
    <mergeCell ref="A531:B531"/>
    <mergeCell ref="H323:J328"/>
    <mergeCell ref="G403:H403"/>
    <mergeCell ref="I472:J473"/>
    <mergeCell ref="A235:B235"/>
    <mergeCell ref="A365:B367"/>
    <mergeCell ref="A177:J177"/>
    <mergeCell ref="C309:H311"/>
    <mergeCell ref="A322:J322"/>
    <mergeCell ref="C23:F23"/>
    <mergeCell ref="H463:J468"/>
    <mergeCell ref="I528:J529"/>
    <mergeCell ref="G27:H27"/>
    <mergeCell ref="A138:B138"/>
    <mergeCell ref="A461:E461"/>
    <mergeCell ref="A430:B430"/>
    <mergeCell ref="E148:G148"/>
    <mergeCell ref="I390:J390"/>
    <mergeCell ref="E140:F140"/>
    <mergeCell ref="F236:J236"/>
    <mergeCell ref="I85:J85"/>
    <mergeCell ref="C221:D221"/>
    <mergeCell ref="C196:D196"/>
    <mergeCell ref="C365:H367"/>
    <mergeCell ref="C337:H339"/>
    <mergeCell ref="I391:J391"/>
    <mergeCell ref="A379:D384"/>
    <mergeCell ref="C223:D223"/>
    <mergeCell ref="G55:H55"/>
    <mergeCell ref="I530:J530"/>
    <mergeCell ref="A37:J37"/>
    <mergeCell ref="A180:E180"/>
    <mergeCell ref="A189:D189"/>
    <mergeCell ref="A68:E68"/>
    <mergeCell ref="A406:J406"/>
    <mergeCell ref="F405:J405"/>
    <mergeCell ref="C249:D249"/>
    <mergeCell ref="A176:B176"/>
    <mergeCell ref="C285:J285"/>
    <mergeCell ref="I531:J531"/>
    <mergeCell ref="E161:G161"/>
    <mergeCell ref="C363:D363"/>
    <mergeCell ref="A64:B64"/>
    <mergeCell ref="I419:J419"/>
    <mergeCell ref="A178:B178"/>
    <mergeCell ref="C397:J397"/>
    <mergeCell ref="A476:B476"/>
    <mergeCell ref="C234:D234"/>
    <mergeCell ref="A281:B283"/>
    <mergeCell ref="A357:D357"/>
    <mergeCell ref="A486:B486"/>
    <mergeCell ref="H71:J76"/>
    <mergeCell ref="C426:J426"/>
    <mergeCell ref="A329:D329"/>
    <mergeCell ref="E308:F308"/>
    <mergeCell ref="G66:H66"/>
    <mergeCell ref="A208:E208"/>
    <mergeCell ref="A546:J546"/>
    <mergeCell ref="H407:J412"/>
    <mergeCell ref="C148:D148"/>
    <mergeCell ref="I556:J557"/>
    <mergeCell ref="E335:F335"/>
    <mergeCell ref="E301:G301"/>
    <mergeCell ref="A204:B204"/>
    <mergeCell ref="E512:G512"/>
    <mergeCell ref="C416:F416"/>
    <mergeCell ref="A231:B231"/>
    <mergeCell ref="A206:B206"/>
    <mergeCell ref="A504:B504"/>
    <mergeCell ref="C262:D262"/>
    <mergeCell ref="A385:D385"/>
    <mergeCell ref="E53:F53"/>
    <mergeCell ref="I30:J30"/>
    <mergeCell ref="E361:F361"/>
    <mergeCell ref="E55:F55"/>
    <mergeCell ref="H435:J440"/>
    <mergeCell ref="E232:G232"/>
    <mergeCell ref="C290:D290"/>
    <mergeCell ref="E267:G272"/>
    <mergeCell ref="I54:J54"/>
    <mergeCell ref="G112:H112"/>
    <mergeCell ref="A426:B426"/>
    <mergeCell ref="A264:E264"/>
    <mergeCell ref="I475:J475"/>
    <mergeCell ref="I56:J56"/>
    <mergeCell ref="F181:J181"/>
    <mergeCell ref="A428:B428"/>
    <mergeCell ref="C194:D194"/>
    <mergeCell ref="C316:D316"/>
    <mergeCell ref="E250:F250"/>
    <mergeCell ref="E110:F110"/>
    <mergeCell ref="G443:H443"/>
    <mergeCell ref="G138:H138"/>
    <mergeCell ref="E295:G300"/>
    <mergeCell ref="A432:E432"/>
    <mergeCell ref="E251:F251"/>
    <mergeCell ref="E15:G20"/>
    <mergeCell ref="G140:H140"/>
    <mergeCell ref="I196:J196"/>
    <mergeCell ref="G474:H474"/>
    <mergeCell ref="G11:H11"/>
    <mergeCell ref="F376:J376"/>
    <mergeCell ref="I198:J198"/>
    <mergeCell ref="C334:D334"/>
    <mergeCell ref="I532:J532"/>
    <mergeCell ref="C336:D336"/>
    <mergeCell ref="A519:D524"/>
    <mergeCell ref="A55:B55"/>
    <mergeCell ref="C90:J90"/>
    <mergeCell ref="E43:G48"/>
    <mergeCell ref="A88:J88"/>
    <mergeCell ref="H8:J8"/>
    <mergeCell ref="G527:H527"/>
    <mergeCell ref="E306:F306"/>
    <mergeCell ref="C119:J119"/>
    <mergeCell ref="C425:J425"/>
    <mergeCell ref="A202:B202"/>
    <mergeCell ref="G364:H364"/>
    <mergeCell ref="C443:F443"/>
    <mergeCell ref="A421:B423"/>
    <mergeCell ref="A502:B502"/>
    <mergeCell ref="C260:D260"/>
    <mergeCell ref="C558:D558"/>
    <mergeCell ref="G82:H82"/>
    <mergeCell ref="E519:G524"/>
    <mergeCell ref="A41:E41"/>
    <mergeCell ref="H484:J484"/>
    <mergeCell ref="G83:H83"/>
    <mergeCell ref="I479:J479"/>
    <mergeCell ref="I515:J515"/>
    <mergeCell ref="G235:H235"/>
    <mergeCell ref="I304:J305"/>
    <mergeCell ref="C400:D400"/>
    <mergeCell ref="I1:J1"/>
    <mergeCell ref="C421:H423"/>
    <mergeCell ref="A155:D160"/>
    <mergeCell ref="C33:J33"/>
    <mergeCell ref="I24:J25"/>
    <mergeCell ref="C35:J35"/>
    <mergeCell ref="I194:J194"/>
    <mergeCell ref="C305:D305"/>
    <mergeCell ref="C169:H171"/>
    <mergeCell ref="I223:J223"/>
    <mergeCell ref="A183:D188"/>
    <mergeCell ref="C27:D27"/>
    <mergeCell ref="H92:J92"/>
    <mergeCell ref="A457:J457"/>
    <mergeCell ref="C361:D361"/>
    <mergeCell ref="C61:J61"/>
    <mergeCell ref="A140:B140"/>
    <mergeCell ref="E389:F389"/>
    <mergeCell ref="E155:G160"/>
    <mergeCell ref="H428:J428"/>
    <mergeCell ref="E419:F419"/>
    <mergeCell ref="A293:E293"/>
    <mergeCell ref="E391:F391"/>
    <mergeCell ref="A508:J508"/>
    <mergeCell ref="G151:H151"/>
    <mergeCell ref="E420:F420"/>
    <mergeCell ref="G178:H178"/>
    <mergeCell ref="A287:B287"/>
    <mergeCell ref="F516:J516"/>
    <mergeCell ref="C501:D501"/>
    <mergeCell ref="A316:B316"/>
    <mergeCell ref="E445:F445"/>
    <mergeCell ref="C537:J537"/>
    <mergeCell ref="A12:E12"/>
    <mergeCell ref="G332:H333"/>
    <mergeCell ref="A228:J228"/>
    <mergeCell ref="H211:J216"/>
    <mergeCell ref="A313:B313"/>
    <mergeCell ref="G475:H475"/>
    <mergeCell ref="A526:J526"/>
    <mergeCell ref="A307:B307"/>
    <mergeCell ref="A8:B8"/>
    <mergeCell ref="C444:F444"/>
    <mergeCell ref="A342:B342"/>
    <mergeCell ref="A336:B336"/>
    <mergeCell ref="A10:B10"/>
    <mergeCell ref="A308:B308"/>
    <mergeCell ref="C66:D66"/>
    <mergeCell ref="A344:B344"/>
    <mergeCell ref="C402:D402"/>
    <mergeCell ref="G360:H361"/>
    <mergeCell ref="H239:J244"/>
    <mergeCell ref="A554:J554"/>
    <mergeCell ref="G224:H224"/>
    <mergeCell ref="E36:G36"/>
    <mergeCell ref="E71:G76"/>
    <mergeCell ref="A236:E236"/>
    <mergeCell ref="F153:J153"/>
    <mergeCell ref="A267:D272"/>
    <mergeCell ref="I444:J445"/>
    <mergeCell ref="A23:B23"/>
    <mergeCell ref="E54:F54"/>
    <mergeCell ref="E64:G64"/>
    <mergeCell ref="E56:F56"/>
    <mergeCell ref="C456:D456"/>
    <mergeCell ref="C175:J175"/>
    <mergeCell ref="A250:B250"/>
    <mergeCell ref="G278:H278"/>
    <mergeCell ref="A295:D300"/>
    <mergeCell ref="A110:B110"/>
    <mergeCell ref="I334:J334"/>
    <mergeCell ref="I336:J336"/>
    <mergeCell ref="C168:D168"/>
    <mergeCell ref="C167:D167"/>
    <mergeCell ref="C474:D474"/>
    <mergeCell ref="H120:J120"/>
    <mergeCell ref="E530:F530"/>
    <mergeCell ref="C11:D11"/>
    <mergeCell ref="G419:H419"/>
    <mergeCell ref="G207:H207"/>
    <mergeCell ref="E532:F532"/>
    <mergeCell ref="H148:J148"/>
    <mergeCell ref="A136:B137"/>
    <mergeCell ref="G291:H291"/>
    <mergeCell ref="G502:H502"/>
    <mergeCell ref="G347:H347"/>
    <mergeCell ref="A225:B227"/>
    <mergeCell ref="C64:D64"/>
    <mergeCell ref="A335:B335"/>
    <mergeCell ref="C364:D364"/>
    <mergeCell ref="A368:J368"/>
    <mergeCell ref="A276:B277"/>
    <mergeCell ref="G222:H222"/>
    <mergeCell ref="A205:J205"/>
    <mergeCell ref="A181:E181"/>
    <mergeCell ref="I250:J250"/>
    <mergeCell ref="I110:J110"/>
    <mergeCell ref="A482:B482"/>
    <mergeCell ref="I402:J402"/>
    <mergeCell ref="A238:J238"/>
    <mergeCell ref="C225:H227"/>
    <mergeCell ref="I279:J279"/>
    <mergeCell ref="C111:D111"/>
    <mergeCell ref="C540:D540"/>
    <mergeCell ref="C83:D83"/>
    <mergeCell ref="A319:B319"/>
    <mergeCell ref="C419:D419"/>
    <mergeCell ref="C235:D235"/>
    <mergeCell ref="G362:H362"/>
    <mergeCell ref="E176:G176"/>
    <mergeCell ref="A79:B79"/>
    <mergeCell ref="C137:D137"/>
    <mergeCell ref="C173:J173"/>
    <mergeCell ref="A266:J266"/>
    <mergeCell ref="A500:B501"/>
    <mergeCell ref="C139:D139"/>
    <mergeCell ref="A217:D217"/>
    <mergeCell ref="C449:H451"/>
    <mergeCell ref="C192:F192"/>
    <mergeCell ref="A63:B63"/>
    <mergeCell ref="A434:J434"/>
    <mergeCell ref="A323:D328"/>
    <mergeCell ref="G388:H389"/>
    <mergeCell ref="H232:J232"/>
    <mergeCell ref="E223:F223"/>
    <mergeCell ref="A92:B92"/>
    <mergeCell ref="A528:B529"/>
    <mergeCell ref="C279:D279"/>
    <mergeCell ref="F348:J348"/>
    <mergeCell ref="A119:B119"/>
    <mergeCell ref="A94:B94"/>
    <mergeCell ref="A190:J190"/>
    <mergeCell ref="I474:J474"/>
    <mergeCell ref="A124:E124"/>
    <mergeCell ref="A427:B427"/>
    <mergeCell ref="A419:B419"/>
    <mergeCell ref="A490:J490"/>
    <mergeCell ref="C193:D193"/>
    <mergeCell ref="E249:F249"/>
    <mergeCell ref="C176:D176"/>
    <mergeCell ref="A418:B418"/>
    <mergeCell ref="I534:J534"/>
    <mergeCell ref="H260:J260"/>
    <mergeCell ref="C341:J341"/>
    <mergeCell ref="C178:D178"/>
    <mergeCell ref="G136:H137"/>
    <mergeCell ref="A330:J330"/>
    <mergeCell ref="I79:J79"/>
    <mergeCell ref="A273:D273"/>
    <mergeCell ref="A147:B147"/>
    <mergeCell ref="A152:E152"/>
    <mergeCell ref="C331:F331"/>
    <mergeCell ref="I500:J501"/>
    <mergeCell ref="A148:B148"/>
    <mergeCell ref="A446:B446"/>
    <mergeCell ref="C204:D204"/>
    <mergeCell ref="C206:D206"/>
    <mergeCell ref="C504:D504"/>
    <mergeCell ref="G28:H28"/>
    <mergeCell ref="A350:J350"/>
    <mergeCell ref="I3:J3"/>
    <mergeCell ref="I303:J303"/>
    <mergeCell ref="A345:J345"/>
    <mergeCell ref="C224:D224"/>
    <mergeCell ref="F293:J293"/>
    <mergeCell ref="C557:D557"/>
    <mergeCell ref="A407:D412"/>
    <mergeCell ref="A459:B459"/>
    <mergeCell ref="E194:F194"/>
    <mergeCell ref="G387:H387"/>
    <mergeCell ref="I443:J443"/>
    <mergeCell ref="E351:G356"/>
    <mergeCell ref="A54:B54"/>
    <mergeCell ref="A90:B90"/>
    <mergeCell ref="A516:E516"/>
    <mergeCell ref="C277:D277"/>
    <mergeCell ref="A547:D552"/>
    <mergeCell ref="A56:B56"/>
    <mergeCell ref="A390:B390"/>
    <mergeCell ref="A512:B512"/>
    <mergeCell ref="C120:D120"/>
    <mergeCell ref="G555:H555"/>
    <mergeCell ref="C278:D278"/>
    <mergeCell ref="E334:F334"/>
    <mergeCell ref="E336:F336"/>
    <mergeCell ref="G94:H94"/>
    <mergeCell ref="A230:B230"/>
    <mergeCell ref="I367:J367"/>
    <mergeCell ref="A232:B232"/>
    <mergeCell ref="A32:J32"/>
    <mergeCell ref="A530:B530"/>
    <mergeCell ref="C288:D288"/>
    <mergeCell ref="I375:J375"/>
    <mergeCell ref="E540:G540"/>
    <mergeCell ref="I527:J527"/>
    <mergeCell ref="A532:B532"/>
    <mergeCell ref="I514:J514"/>
    <mergeCell ref="C291:D291"/>
    <mergeCell ref="C387:F387"/>
    <mergeCell ref="G276:H277"/>
    <mergeCell ref="I543:J543"/>
    <mergeCell ref="C502:D502"/>
    <mergeCell ref="C347:D347"/>
    <mergeCell ref="A558:B558"/>
    <mergeCell ref="G26:H26"/>
    <mergeCell ref="I82:J82"/>
    <mergeCell ref="C29:H31"/>
    <mergeCell ref="A455:B455"/>
    <mergeCell ref="C344:D344"/>
    <mergeCell ref="A401:J401"/>
    <mergeCell ref="G166:H166"/>
    <mergeCell ref="I141:J141"/>
    <mergeCell ref="E279:F279"/>
    <mergeCell ref="F321:J321"/>
    <mergeCell ref="A98:J98"/>
    <mergeCell ref="A396:J396"/>
    <mergeCell ref="I143:J143"/>
    <mergeCell ref="G167:H167"/>
    <mergeCell ref="F404:J404"/>
    <mergeCell ref="A175:B175"/>
    <mergeCell ref="A304:B305"/>
    <mergeCell ref="A483:B483"/>
    <mergeCell ref="F460:J460"/>
    <mergeCell ref="C505:H507"/>
    <mergeCell ref="E305:F305"/>
    <mergeCell ref="A21:D21"/>
    <mergeCell ref="G220:H221"/>
    <mergeCell ref="E307:F307"/>
    <mergeCell ref="A116:J116"/>
    <mergeCell ref="H99:J104"/>
    <mergeCell ref="A201:B201"/>
    <mergeCell ref="A414:J414"/>
    <mergeCell ref="G192:H193"/>
    <mergeCell ref="H36:J36"/>
    <mergeCell ref="G528:H529"/>
    <mergeCell ref="A126:J126"/>
    <mergeCell ref="A424:J424"/>
    <mergeCell ref="C5:J5"/>
    <mergeCell ref="G390:H390"/>
    <mergeCell ref="A196:B196"/>
    <mergeCell ref="A223:B223"/>
    <mergeCell ref="H127:J132"/>
    <mergeCell ref="A442:J442"/>
    <mergeCell ref="C472:F472"/>
    <mergeCell ref="G111:H111"/>
    <mergeCell ref="C113:H115"/>
  </mergeCells>
  <printOptions horizontalCentered="1"/>
  <pageMargins left="0.4" right="0.4" top="0.5" bottom="0.5" header="0.3" footer="0.3"/>
  <pageSetup orientation="portrait" paperSize="9" fitToHeight="0" fitToWidth="1"/>
  <rowBreaks count="19" manualBreakCount="19">
    <brk id="28" min="0" max="16383" man="1"/>
    <brk id="56" min="0" max="16383" man="1"/>
    <brk id="84" min="0" max="16383" man="1"/>
    <brk id="112" min="0" max="16383" man="1"/>
    <brk id="140" min="0" max="16383" man="1"/>
    <brk id="168" min="0" max="16383" man="1"/>
    <brk id="196" min="0" max="16383" man="1"/>
    <brk id="224" min="0" max="16383" man="1"/>
    <brk id="252" min="0" max="16383" man="1"/>
    <brk id="280" min="0" max="16383" man="1"/>
    <brk id="308" min="0" max="16383" man="1"/>
    <brk id="336" min="0" max="16383" man="1"/>
    <brk id="364" min="0" max="16383" man="1"/>
    <brk id="392" min="0" max="16383" man="1"/>
    <brk id="420" min="0" max="16383" man="1"/>
    <brk id="448" min="0" max="16383" man="1"/>
    <brk id="476" min="0" max="16383" man="1"/>
    <brk id="504" min="0" max="16383" man="1"/>
    <brk id="532" min="0" max="16383" man="1"/>
  </rowBreaks>
  <drawing xmlns:r="http://schemas.openxmlformats.org/officeDocument/2006/relationships" r:id="rId1"/>
</worksheet>
</file>

<file path=xl/worksheets/sheet31.xml><?xml version="1.0" encoding="utf-8"?>
<worksheet xmlns="http://schemas.openxmlformats.org/spreadsheetml/2006/main">
  <sheetPr>
    <tabColor rgb="007030A0"/>
    <outlinePr summaryBelow="1" summaryRight="1"/>
    <pageSetUpPr fitToPage="1"/>
  </sheetPr>
  <dimension ref="A1:O720"/>
  <sheetViews>
    <sheetView showGridLines="0" workbookViewId="0">
      <selection activeCell="A1" sqref="A1"/>
    </sheetView>
  </sheetViews>
  <sheetFormatPr baseColWidth="8" defaultRowHeight="15"/>
  <cols>
    <col width="15.7109375"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hidden="1" width="3" customWidth="1" min="14" max="14"/>
    <col hidden="1" width="42" customWidth="1" min="15" max="15"/>
  </cols>
  <sheetData>
    <row r="1" ht="21.75" customHeight="1">
      <c r="A1" s="49" t="n"/>
      <c r="B1" s="56" t="n"/>
      <c r="C1" s="67">
        <f>Paramètres!$C$7</f>
        <v/>
      </c>
      <c r="D1" s="101" t="n"/>
      <c r="E1" s="101" t="n"/>
      <c r="F1" s="101" t="n"/>
      <c r="G1" s="101" t="n"/>
      <c r="H1" s="101" t="n"/>
      <c r="I1" s="101" t="n"/>
      <c r="J1" s="101" t="n"/>
      <c r="K1" s="56" t="n"/>
      <c r="L1" s="90">
        <f>Paramètres!$D$7</f>
        <v/>
      </c>
      <c r="M1" s="50" t="n"/>
      <c r="O1" s="29" t="inlineStr">
        <is>
          <t>Calcul (ne pas modifier) – ligne registre :</t>
        </is>
      </c>
    </row>
    <row r="2" ht="21.75" customHeight="1">
      <c r="A2" s="60" t="n"/>
      <c r="B2" s="61" t="n"/>
      <c r="C2" s="60" t="n"/>
      <c r="K2" s="61" t="n"/>
      <c r="L2" s="90">
        <f>"Date: "&amp;Paramètres!$E$7</f>
        <v/>
      </c>
      <c r="M2" s="50" t="n"/>
      <c r="O2" s="30">
        <f>IFERROR(MATCH($K$7,Registre!$B$2:$B$1999,0),0)</f>
        <v/>
      </c>
    </row>
    <row r="3" ht="21.75" customHeight="1">
      <c r="A3" s="57" t="n"/>
      <c r="B3" s="58" t="n"/>
      <c r="C3" s="57" t="n"/>
      <c r="D3" s="102" t="n"/>
      <c r="E3" s="102" t="n"/>
      <c r="F3" s="102" t="n"/>
      <c r="G3" s="102" t="n"/>
      <c r="H3" s="102" t="n"/>
      <c r="I3" s="102" t="n"/>
      <c r="J3" s="102" t="n"/>
      <c r="K3" s="58" t="n"/>
      <c r="L3" s="90" t="inlineStr">
        <is>
          <t>Page 1/1</t>
        </is>
      </c>
      <c r="M3" s="50" t="n"/>
      <c r="O3" s="30">
        <f>IFERROR(MATCH($K$7,'Données Enrobage'!$A$2:$A$501,0),0)</f>
        <v/>
      </c>
    </row>
    <row r="4" ht="27.95" customHeight="1">
      <c r="A4" s="67" t="inlineStr">
        <is>
          <t>Procès-Verbal d’enrobage</t>
        </is>
      </c>
      <c r="B4" s="52" t="n"/>
      <c r="C4" s="52" t="n"/>
      <c r="D4" s="52" t="n"/>
      <c r="E4" s="52" t="n"/>
      <c r="F4" s="52" t="n"/>
      <c r="G4" s="52" t="n"/>
      <c r="H4" s="52" t="n"/>
      <c r="I4" s="52" t="n"/>
      <c r="J4" s="52" t="n"/>
      <c r="K4" s="52" t="n"/>
      <c r="L4" s="52" t="n"/>
      <c r="M4" s="50" t="n"/>
      <c r="O4" s="32">
        <f>IF($K$7="","",IF($O$2=0,"⚠ RFI absent du Registre",IF(INDEX(Registre!$A$2:$A$1999,IF($O$2=0,-1,$O$2))&lt;&gt;"Enrobage","⚠ Ce RFI est de type : "&amp;INDEX(Registre!$A$2:$A$1999,IF($O$2=0,-1,$O$2)),"")))</f>
        <v/>
      </c>
    </row>
    <row r="5" ht="24.95" customHeight="1">
      <c r="A5" s="90">
        <f>"Ouvrages : "&amp;IFERROR(INDEX(Registre!$E$2:$E$1999,IF($O$2=0,-1,$O$2))&amp;"","")</f>
        <v/>
      </c>
      <c r="B5" s="52" t="n"/>
      <c r="C5" s="52" t="n"/>
      <c r="D5" s="52" t="n"/>
      <c r="E5" s="52" t="n"/>
      <c r="F5" s="52" t="n"/>
      <c r="G5" s="52" t="n"/>
      <c r="H5" s="52" t="n"/>
      <c r="I5" s="52" t="n"/>
      <c r="J5" s="50" t="n"/>
      <c r="K5" s="90">
        <f>"Date : "&amp;IFERROR(RIGHT("0"&amp;DAY(INDEX(Registre!$D$2:$D$1999,IF($O$2=0,-1,$O$2))),2)&amp;"/"&amp;RIGHT("0"&amp;MONTH(INDEX(Registre!$D$2:$D$1999,IF($O$2=0,-1,$O$2))),2)&amp;"/"&amp;YEAR(INDEX(Registre!$D$2:$D$1999,IF($O$2=0,-1,$O$2))),IFERROR(INDEX(Registre!$D$2:$D$1999,IF($O$2=0,-1,$O$2))&amp;"",""))</f>
        <v/>
      </c>
      <c r="L5" s="52" t="n"/>
      <c r="M5" s="50" t="n"/>
    </row>
    <row r="6" ht="24.95" customHeight="1">
      <c r="A6" s="90">
        <f>"Désignation : "&amp;IFERROR(INDEX(Registre!$G$2:$G$1999,IF($O$2=0,-1,$O$2))&amp;"","")</f>
        <v/>
      </c>
      <c r="B6" s="52" t="n"/>
      <c r="C6" s="52" t="n"/>
      <c r="D6" s="52" t="n"/>
      <c r="E6" s="52" t="n"/>
      <c r="F6" s="52" t="n"/>
      <c r="G6" s="52" t="n"/>
      <c r="H6" s="52" t="n"/>
      <c r="I6" s="52" t="n"/>
      <c r="J6" s="52" t="n"/>
      <c r="K6" s="52" t="n"/>
      <c r="L6" s="52" t="n"/>
      <c r="M6" s="50" t="n"/>
      <c r="O6" s="31" t="inlineStr">
        <is>
          <t>◀ Choisissez le RFI dans la case « RFI nº » (liste déroulante)</t>
        </is>
      </c>
    </row>
    <row r="7" ht="24.95" customHeight="1">
      <c r="A7" s="90">
        <f>"Plan Nº : "&amp;IFERROR(INDEX(Registre!$F$2:$F$1999,IF($O$2=0,-1,$O$2))&amp;"","")</f>
        <v/>
      </c>
      <c r="B7" s="52" t="n"/>
      <c r="C7" s="52" t="n"/>
      <c r="D7" s="52" t="n"/>
      <c r="E7" s="52" t="n"/>
      <c r="F7" s="50" t="n"/>
      <c r="G7" s="90">
        <f>"Report No : "&amp;IFERROR(IF(INDEX(Registre!$C$2:$C$1999,IF($O$2=0,-1,$O$2))&amp;""&lt;&gt;"",INDEX(Registre!$C$2:$C$1999,IF($O$2=0,-1,$O$2))&amp;"",TEXT(COUNTIF(Registre!$A$2:INDEX(Registre!$A$2:$A$1999,IF($O$2=0,-1,$O$2)),INDEX(Registre!$A$2:$A$1999,IF($O$2=0,-1,$O$2))),"000")),"")</f>
        <v/>
      </c>
      <c r="H7" s="50" t="n"/>
      <c r="I7" s="91" t="inlineStr">
        <is>
          <t>DI/ (RFI) No :</t>
        </is>
      </c>
      <c r="J7" s="50" t="n"/>
      <c r="K7" s="82">
        <f>IFERROR(INDEX('Impression groupée'!$B$4:$B$103,MATCH("Enrobage|1",'Impression groupée'!$E$4:$E$103,0)),"")</f>
        <v/>
      </c>
      <c r="L7" s="52" t="n"/>
      <c r="M7" s="50" t="n"/>
    </row>
    <row r="8" ht="27" customHeight="1">
      <c r="A8" s="80">
        <f>"Tronçon N° : "&amp;IFERROR(INDEX(Registre!$H$2:$H$1999,IF($O$2=0,-1,$O$2))&amp;"","")&amp;"   du PK "&amp;IFERROR(INDEX(Registre!$K$2:$K$1999,IF($O$2=0,-1,$O$2))&amp;"","")&amp;"   au PK "&amp;IFERROR(INDEX(Registre!$L$2:$L$1999,IF($O$2=0,-1,$O$2))&amp;"","")</f>
        <v/>
      </c>
      <c r="B8" s="52" t="n"/>
      <c r="C8" s="52" t="n"/>
      <c r="D8" s="52" t="n"/>
      <c r="E8" s="52" t="n"/>
      <c r="F8" s="50" t="n"/>
      <c r="G8" s="90">
        <f>"Long : "&amp;IFERROR(INDEX(Registre!$M$2:$M$1999,IF($O$2=0,-1,$O$2))&amp;"","")&amp;" ml"</f>
        <v/>
      </c>
      <c r="H8" s="50" t="n"/>
      <c r="I8" s="67" t="inlineStr">
        <is>
          <t>CONDITIONS ENVIRONNEMENTALES</t>
        </is>
      </c>
      <c r="J8" s="52" t="n"/>
      <c r="K8" s="52" t="n"/>
      <c r="L8" s="52" t="n"/>
      <c r="M8" s="50" t="n"/>
    </row>
    <row r="9" ht="25.5" customHeight="1">
      <c r="A9" s="90" t="inlineStr">
        <is>
          <t>Abrasif</t>
        </is>
      </c>
      <c r="B9" s="50" t="n"/>
      <c r="C9" s="90">
        <f>"N° de lot : "&amp;IFERROR(INDEX('Données Enrobage'!$B$2:$B$501,IF($O$3=0,-1,$O$3))&amp;"","")</f>
        <v/>
      </c>
      <c r="D9" s="52" t="n"/>
      <c r="E9" s="52" t="n"/>
      <c r="F9" s="52" t="n"/>
      <c r="G9" s="52" t="n"/>
      <c r="H9" s="50" t="n"/>
      <c r="I9" s="98" t="inlineStr">
        <is>
          <t>Temp de l'air</t>
        </is>
      </c>
      <c r="J9" s="93">
        <f>IFERROR(INDEX('Données Enrobage'!$F$2:$F$501,IF($O$3=0,-1,$O$3))&amp;"","")</f>
        <v/>
      </c>
      <c r="K9" s="93">
        <f>IFERROR(INDEX('Données Enrobage'!$G$2:$G$501,IF($O$3=0,-1,$O$3))&amp;"","")</f>
        <v/>
      </c>
      <c r="L9" s="93">
        <f>IFERROR(INDEX('Données Enrobage'!$H$2:$H$501,IF($O$3=0,-1,$O$3))&amp;"","")</f>
        <v/>
      </c>
      <c r="M9" s="93">
        <f>IFERROR(INDEX('Données Enrobage'!$I$2:$I$501,IF($O$3=0,-1,$O$3))&amp;"","")</f>
        <v/>
      </c>
    </row>
    <row r="10" ht="30.75" customHeight="1">
      <c r="A10" s="90" t="inlineStr">
        <is>
          <t>Apprêt / FBE</t>
        </is>
      </c>
      <c r="B10" s="50" t="n"/>
      <c r="C10" s="90">
        <f>"N° de lot : "&amp;IFERROR(INDEX('Données Enrobage'!$C$2:$C$501,IF($O$3=0,-1,$O$3))&amp;"","")</f>
        <v/>
      </c>
      <c r="D10" s="52" t="n"/>
      <c r="E10" s="52" t="n"/>
      <c r="F10" s="52" t="n"/>
      <c r="G10" s="52" t="n"/>
      <c r="H10" s="50" t="n"/>
      <c r="I10" s="98" t="inlineStr">
        <is>
          <t>Point de rosée</t>
        </is>
      </c>
      <c r="J10" s="93">
        <f>IFERROR(INDEX('Données Enrobage'!$J$2:$J$501,IF($O$3=0,-1,$O$3))&amp;"","")</f>
        <v/>
      </c>
      <c r="K10" s="93">
        <f>IFERROR(INDEX('Données Enrobage'!$K$2:$K$501,IF($O$3=0,-1,$O$3))&amp;"","")</f>
        <v/>
      </c>
      <c r="L10" s="93">
        <f>IFERROR(INDEX('Données Enrobage'!$L$2:$L$501,IF($O$3=0,-1,$O$3))&amp;"","")</f>
        <v/>
      </c>
      <c r="M10" s="93">
        <f>IFERROR(INDEX('Données Enrobage'!$M$2:$M$501,IF($O$3=0,-1,$O$3))&amp;"","")</f>
        <v/>
      </c>
    </row>
    <row r="11" ht="35.25" customHeight="1">
      <c r="A11" s="90" t="inlineStr">
        <is>
          <t>HSS</t>
        </is>
      </c>
      <c r="B11" s="50" t="n"/>
      <c r="C11" s="90">
        <f>"N° de lot : "&amp;IFERROR(INDEX('Données Enrobage'!$D$2:$D$501,IF($O$3=0,-1,$O$3))&amp;"","")</f>
        <v/>
      </c>
      <c r="D11" s="52" t="n"/>
      <c r="E11" s="52" t="n"/>
      <c r="F11" s="52" t="n"/>
      <c r="G11" s="52" t="n"/>
      <c r="H11" s="50" t="n"/>
      <c r="I11" s="98" t="inlineStr">
        <is>
          <t>Humidité relative (RH)</t>
        </is>
      </c>
      <c r="J11" s="93">
        <f>IFERROR(INDEX('Données Enrobage'!$N$2:$N$501,IF($O$3=0,-1,$O$3))&amp;"","")</f>
        <v/>
      </c>
      <c r="K11" s="93">
        <f>IFERROR(INDEX('Données Enrobage'!$O$2:$O$501,IF($O$3=0,-1,$O$3))&amp;"","")</f>
        <v/>
      </c>
      <c r="L11" s="93">
        <f>IFERROR(INDEX('Données Enrobage'!$P$2:$P$501,IF($O$3=0,-1,$O$3))&amp;"","")</f>
        <v/>
      </c>
      <c r="M11" s="93">
        <f>IFERROR(INDEX('Données Enrobage'!$Q$2:$Q$501,IF($O$3=0,-1,$O$3))&amp;"","")</f>
        <v/>
      </c>
    </row>
    <row r="12" ht="30.75" customHeight="1">
      <c r="A12" s="90" t="inlineStr">
        <is>
          <t>Solvant</t>
        </is>
      </c>
      <c r="B12" s="50" t="n"/>
      <c r="C12" s="90">
        <f>"N° de lot : "&amp;IFERROR(INDEX('Données Enrobage'!$E$2:$E$501,IF($O$3=0,-1,$O$3))&amp;"","")</f>
        <v/>
      </c>
      <c r="D12" s="52" t="n"/>
      <c r="E12" s="52" t="n"/>
      <c r="F12" s="52" t="n"/>
      <c r="G12" s="52" t="n"/>
      <c r="H12" s="50" t="n"/>
      <c r="I12" s="98" t="inlineStr">
        <is>
          <t>Qualité de l'air comprimé</t>
        </is>
      </c>
      <c r="J12" s="93">
        <f>IFERROR(INDEX('Données Enrobage'!$R$2:$R$501,IF($O$3=0,-1,$O$3))&amp;"","")</f>
        <v/>
      </c>
      <c r="K12" s="93">
        <f>IFERROR(INDEX('Données Enrobage'!$S$2:$S$501,IF($O$3=0,-1,$O$3))&amp;"","")</f>
        <v/>
      </c>
      <c r="L12" s="93">
        <f>IFERROR(INDEX('Données Enrobage'!$T$2:$T$501,IF($O$3=0,-1,$O$3))&amp;"","")</f>
        <v/>
      </c>
      <c r="M12" s="93">
        <f>IFERROR(INDEX('Données Enrobage'!$U$2:$U$501,IF($O$3=0,-1,$O$3))&amp;"","")</f>
        <v/>
      </c>
    </row>
    <row r="13" ht="24.95" customHeight="1">
      <c r="A13" s="67" t="inlineStr">
        <is>
          <t>SURFACE PREPARATION</t>
        </is>
      </c>
      <c r="B13" s="52" t="n"/>
      <c r="C13" s="52" t="n"/>
      <c r="D13" s="52" t="n"/>
      <c r="E13" s="52" t="n"/>
      <c r="F13" s="52" t="n"/>
      <c r="G13" s="50" t="n"/>
      <c r="H13" s="67" t="inlineStr">
        <is>
          <t>FINAL INSPECTION AND TESTING</t>
        </is>
      </c>
      <c r="I13" s="52" t="n"/>
      <c r="J13" s="52" t="n"/>
      <c r="K13" s="52" t="n"/>
      <c r="L13" s="52" t="n"/>
      <c r="M13" s="50" t="n"/>
    </row>
    <row r="14" ht="51.75" customHeight="1">
      <c r="A14" s="95" t="inlineStr">
        <is>
          <t>N° de joint</t>
        </is>
      </c>
      <c r="B14" s="95" t="inlineStr">
        <is>
          <t>État de surface avant sablage</t>
        </is>
      </c>
      <c r="C14" s="95" t="inlineStr">
        <is>
          <t>Temp de surface</t>
        </is>
      </c>
      <c r="D14" s="95" t="inlineStr">
        <is>
          <t>Profil de sablage µm</t>
        </is>
      </c>
      <c r="E14" s="95" t="inlineStr">
        <is>
          <t>Chlorures en surface µg/cm²</t>
        </is>
      </c>
      <c r="F14" s="95" t="inlineStr">
        <is>
          <t>Test poussière (ruban adhésif)</t>
        </is>
      </c>
      <c r="G14" s="95" t="inlineStr">
        <is>
          <t>Température de préchauffage °C</t>
        </is>
      </c>
      <c r="H14" s="95" t="inlineStr">
        <is>
          <t>Visuel</t>
        </is>
      </c>
      <c r="I14" s="95" t="inlineStr">
        <is>
          <t>Test d'adhérence</t>
        </is>
      </c>
      <c r="J14" s="95" t="inlineStr">
        <is>
          <t>Détection de porosités (Holiday Test – 25 kV / 100)</t>
        </is>
      </c>
      <c r="K14" s="95" t="inlineStr">
        <is>
          <t>Accepté / Rejeté</t>
        </is>
      </c>
      <c r="L14" s="95" t="inlineStr">
        <is>
          <t>Remarques</t>
        </is>
      </c>
      <c r="M14" s="50" t="n"/>
    </row>
    <row r="15" ht="15" customHeight="1">
      <c r="A15" s="93">
        <f>IFERROR(INDEX('Joints Enrobage'!$B$2:$B$501,MATCH($K$7&amp;"|1",'Joints Enrobage'!$N$2:$N$501,0))&amp;"","")</f>
        <v/>
      </c>
      <c r="B15" s="93">
        <f>IFERROR(INDEX('Joints Enrobage'!$C$2:$C$501,MATCH($K$7&amp;"|1",'Joints Enrobage'!$N$2:$N$501,0))&amp;"","")</f>
        <v/>
      </c>
      <c r="C15" s="93">
        <f>IFERROR(INDEX('Joints Enrobage'!$D$2:$D$501,MATCH($K$7&amp;"|1",'Joints Enrobage'!$N$2:$N$501,0))&amp;"","")</f>
        <v/>
      </c>
      <c r="D15" s="93">
        <f>IFERROR(INDEX('Joints Enrobage'!$E$2:$E$501,MATCH($K$7&amp;"|1",'Joints Enrobage'!$N$2:$N$501,0))&amp;"","")</f>
        <v/>
      </c>
      <c r="E15" s="93">
        <f>IFERROR(INDEX('Joints Enrobage'!$F$2:$F$501,MATCH($K$7&amp;"|1",'Joints Enrobage'!$N$2:$N$501,0))&amp;"","")</f>
        <v/>
      </c>
      <c r="F15" s="93">
        <f>IFERROR(INDEX('Joints Enrobage'!$G$2:$G$501,MATCH($K$7&amp;"|1",'Joints Enrobage'!$N$2:$N$501,0))&amp;"","")</f>
        <v/>
      </c>
      <c r="G15" s="93">
        <f>IFERROR(INDEX('Joints Enrobage'!$H$2:$H$501,MATCH($K$7&amp;"|1",'Joints Enrobage'!$N$2:$N$501,0))&amp;"","")</f>
        <v/>
      </c>
      <c r="H15" s="93">
        <f>IFERROR(INDEX('Joints Enrobage'!$I$2:$I$501,MATCH($K$7&amp;"|1",'Joints Enrobage'!$N$2:$N$501,0))&amp;"","")</f>
        <v/>
      </c>
      <c r="I15" s="93">
        <f>IFERROR(INDEX('Joints Enrobage'!$J$2:$J$501,MATCH($K$7&amp;"|1",'Joints Enrobage'!$N$2:$N$501,0))&amp;"","")</f>
        <v/>
      </c>
      <c r="J15" s="93">
        <f>IFERROR(INDEX('Joints Enrobage'!$K$2:$K$501,MATCH($K$7&amp;"|1",'Joints Enrobage'!$N$2:$N$501,0))&amp;"","")</f>
        <v/>
      </c>
      <c r="K15" s="93">
        <f>IFERROR(INDEX('Joints Enrobage'!$L$2:$L$501,MATCH($K$7&amp;"|1",'Joints Enrobage'!$N$2:$N$501,0))&amp;"","")</f>
        <v/>
      </c>
      <c r="L15" s="93">
        <f>IFERROR(INDEX('Joints Enrobage'!$M$2:$M$501,MATCH($K$7&amp;"|1",'Joints Enrobage'!$N$2:$N$501,0))&amp;"","")</f>
        <v/>
      </c>
      <c r="M15" s="50" t="n"/>
    </row>
    <row r="16" ht="15" customHeight="1">
      <c r="A16" s="93">
        <f>IFERROR(INDEX('Joints Enrobage'!$B$2:$B$501,MATCH($K$7&amp;"|2",'Joints Enrobage'!$N$2:$N$501,0))&amp;"","")</f>
        <v/>
      </c>
      <c r="B16" s="93">
        <f>IFERROR(INDEX('Joints Enrobage'!$C$2:$C$501,MATCH($K$7&amp;"|2",'Joints Enrobage'!$N$2:$N$501,0))&amp;"","")</f>
        <v/>
      </c>
      <c r="C16" s="93">
        <f>IFERROR(INDEX('Joints Enrobage'!$D$2:$D$501,MATCH($K$7&amp;"|2",'Joints Enrobage'!$N$2:$N$501,0))&amp;"","")</f>
        <v/>
      </c>
      <c r="D16" s="93">
        <f>IFERROR(INDEX('Joints Enrobage'!$E$2:$E$501,MATCH($K$7&amp;"|2",'Joints Enrobage'!$N$2:$N$501,0))&amp;"","")</f>
        <v/>
      </c>
      <c r="E16" s="93">
        <f>IFERROR(INDEX('Joints Enrobage'!$F$2:$F$501,MATCH($K$7&amp;"|2",'Joints Enrobage'!$N$2:$N$501,0))&amp;"","")</f>
        <v/>
      </c>
      <c r="F16" s="93">
        <f>IFERROR(INDEX('Joints Enrobage'!$G$2:$G$501,MATCH($K$7&amp;"|2",'Joints Enrobage'!$N$2:$N$501,0))&amp;"","")</f>
        <v/>
      </c>
      <c r="G16" s="93">
        <f>IFERROR(INDEX('Joints Enrobage'!$H$2:$H$501,MATCH($K$7&amp;"|2",'Joints Enrobage'!$N$2:$N$501,0))&amp;"","")</f>
        <v/>
      </c>
      <c r="H16" s="93">
        <f>IFERROR(INDEX('Joints Enrobage'!$I$2:$I$501,MATCH($K$7&amp;"|2",'Joints Enrobage'!$N$2:$N$501,0))&amp;"","")</f>
        <v/>
      </c>
      <c r="I16" s="93">
        <f>IFERROR(INDEX('Joints Enrobage'!$J$2:$J$501,MATCH($K$7&amp;"|2",'Joints Enrobage'!$N$2:$N$501,0))&amp;"","")</f>
        <v/>
      </c>
      <c r="J16" s="93">
        <f>IFERROR(INDEX('Joints Enrobage'!$K$2:$K$501,MATCH($K$7&amp;"|2",'Joints Enrobage'!$N$2:$N$501,0))&amp;"","")</f>
        <v/>
      </c>
      <c r="K16" s="93">
        <f>IFERROR(INDEX('Joints Enrobage'!$L$2:$L$501,MATCH($K$7&amp;"|2",'Joints Enrobage'!$N$2:$N$501,0))&amp;"","")</f>
        <v/>
      </c>
      <c r="L16" s="93">
        <f>IFERROR(INDEX('Joints Enrobage'!$M$2:$M$501,MATCH($K$7&amp;"|2",'Joints Enrobage'!$N$2:$N$501,0))&amp;"","")</f>
        <v/>
      </c>
      <c r="M16" s="50" t="n"/>
    </row>
    <row r="17" ht="15" customHeight="1">
      <c r="A17" s="93">
        <f>IFERROR(INDEX('Joints Enrobage'!$B$2:$B$501,MATCH($K$7&amp;"|3",'Joints Enrobage'!$N$2:$N$501,0))&amp;"","")</f>
        <v/>
      </c>
      <c r="B17" s="93">
        <f>IFERROR(INDEX('Joints Enrobage'!$C$2:$C$501,MATCH($K$7&amp;"|3",'Joints Enrobage'!$N$2:$N$501,0))&amp;"","")</f>
        <v/>
      </c>
      <c r="C17" s="93">
        <f>IFERROR(INDEX('Joints Enrobage'!$D$2:$D$501,MATCH($K$7&amp;"|3",'Joints Enrobage'!$N$2:$N$501,0))&amp;"","")</f>
        <v/>
      </c>
      <c r="D17" s="93">
        <f>IFERROR(INDEX('Joints Enrobage'!$E$2:$E$501,MATCH($K$7&amp;"|3",'Joints Enrobage'!$N$2:$N$501,0))&amp;"","")</f>
        <v/>
      </c>
      <c r="E17" s="93">
        <f>IFERROR(INDEX('Joints Enrobage'!$F$2:$F$501,MATCH($K$7&amp;"|3",'Joints Enrobage'!$N$2:$N$501,0))&amp;"","")</f>
        <v/>
      </c>
      <c r="F17" s="93">
        <f>IFERROR(INDEX('Joints Enrobage'!$G$2:$G$501,MATCH($K$7&amp;"|3",'Joints Enrobage'!$N$2:$N$501,0))&amp;"","")</f>
        <v/>
      </c>
      <c r="G17" s="93">
        <f>IFERROR(INDEX('Joints Enrobage'!$H$2:$H$501,MATCH($K$7&amp;"|3",'Joints Enrobage'!$N$2:$N$501,0))&amp;"","")</f>
        <v/>
      </c>
      <c r="H17" s="93">
        <f>IFERROR(INDEX('Joints Enrobage'!$I$2:$I$501,MATCH($K$7&amp;"|3",'Joints Enrobage'!$N$2:$N$501,0))&amp;"","")</f>
        <v/>
      </c>
      <c r="I17" s="93">
        <f>IFERROR(INDEX('Joints Enrobage'!$J$2:$J$501,MATCH($K$7&amp;"|3",'Joints Enrobage'!$N$2:$N$501,0))&amp;"","")</f>
        <v/>
      </c>
      <c r="J17" s="93">
        <f>IFERROR(INDEX('Joints Enrobage'!$K$2:$K$501,MATCH($K$7&amp;"|3",'Joints Enrobage'!$N$2:$N$501,0))&amp;"","")</f>
        <v/>
      </c>
      <c r="K17" s="93">
        <f>IFERROR(INDEX('Joints Enrobage'!$L$2:$L$501,MATCH($K$7&amp;"|3",'Joints Enrobage'!$N$2:$N$501,0))&amp;"","")</f>
        <v/>
      </c>
      <c r="L17" s="93">
        <f>IFERROR(INDEX('Joints Enrobage'!$M$2:$M$501,MATCH($K$7&amp;"|3",'Joints Enrobage'!$N$2:$N$501,0))&amp;"","")</f>
        <v/>
      </c>
      <c r="M17" s="50" t="n"/>
    </row>
    <row r="18" ht="15" customHeight="1">
      <c r="A18" s="93">
        <f>IFERROR(INDEX('Joints Enrobage'!$B$2:$B$501,MATCH($K$7&amp;"|4",'Joints Enrobage'!$N$2:$N$501,0))&amp;"","")</f>
        <v/>
      </c>
      <c r="B18" s="93">
        <f>IFERROR(INDEX('Joints Enrobage'!$C$2:$C$501,MATCH($K$7&amp;"|4",'Joints Enrobage'!$N$2:$N$501,0))&amp;"","")</f>
        <v/>
      </c>
      <c r="C18" s="93">
        <f>IFERROR(INDEX('Joints Enrobage'!$D$2:$D$501,MATCH($K$7&amp;"|4",'Joints Enrobage'!$N$2:$N$501,0))&amp;"","")</f>
        <v/>
      </c>
      <c r="D18" s="93">
        <f>IFERROR(INDEX('Joints Enrobage'!$E$2:$E$501,MATCH($K$7&amp;"|4",'Joints Enrobage'!$N$2:$N$501,0))&amp;"","")</f>
        <v/>
      </c>
      <c r="E18" s="93">
        <f>IFERROR(INDEX('Joints Enrobage'!$F$2:$F$501,MATCH($K$7&amp;"|4",'Joints Enrobage'!$N$2:$N$501,0))&amp;"","")</f>
        <v/>
      </c>
      <c r="F18" s="93">
        <f>IFERROR(INDEX('Joints Enrobage'!$G$2:$G$501,MATCH($K$7&amp;"|4",'Joints Enrobage'!$N$2:$N$501,0))&amp;"","")</f>
        <v/>
      </c>
      <c r="G18" s="93">
        <f>IFERROR(INDEX('Joints Enrobage'!$H$2:$H$501,MATCH($K$7&amp;"|4",'Joints Enrobage'!$N$2:$N$501,0))&amp;"","")</f>
        <v/>
      </c>
      <c r="H18" s="93">
        <f>IFERROR(INDEX('Joints Enrobage'!$I$2:$I$501,MATCH($K$7&amp;"|4",'Joints Enrobage'!$N$2:$N$501,0))&amp;"","")</f>
        <v/>
      </c>
      <c r="I18" s="93">
        <f>IFERROR(INDEX('Joints Enrobage'!$J$2:$J$501,MATCH($K$7&amp;"|4",'Joints Enrobage'!$N$2:$N$501,0))&amp;"","")</f>
        <v/>
      </c>
      <c r="J18" s="93">
        <f>IFERROR(INDEX('Joints Enrobage'!$K$2:$K$501,MATCH($K$7&amp;"|4",'Joints Enrobage'!$N$2:$N$501,0))&amp;"","")</f>
        <v/>
      </c>
      <c r="K18" s="93">
        <f>IFERROR(INDEX('Joints Enrobage'!$L$2:$L$501,MATCH($K$7&amp;"|4",'Joints Enrobage'!$N$2:$N$501,0))&amp;"","")</f>
        <v/>
      </c>
      <c r="L18" s="93">
        <f>IFERROR(INDEX('Joints Enrobage'!$M$2:$M$501,MATCH($K$7&amp;"|4",'Joints Enrobage'!$N$2:$N$501,0))&amp;"","")</f>
        <v/>
      </c>
      <c r="M18" s="50" t="n"/>
    </row>
    <row r="19" ht="15" customHeight="1">
      <c r="A19" s="93">
        <f>IFERROR(INDEX('Joints Enrobage'!$B$2:$B$501,MATCH($K$7&amp;"|5",'Joints Enrobage'!$N$2:$N$501,0))&amp;"","")</f>
        <v/>
      </c>
      <c r="B19" s="93">
        <f>IFERROR(INDEX('Joints Enrobage'!$C$2:$C$501,MATCH($K$7&amp;"|5",'Joints Enrobage'!$N$2:$N$501,0))&amp;"","")</f>
        <v/>
      </c>
      <c r="C19" s="93">
        <f>IFERROR(INDEX('Joints Enrobage'!$D$2:$D$501,MATCH($K$7&amp;"|5",'Joints Enrobage'!$N$2:$N$501,0))&amp;"","")</f>
        <v/>
      </c>
      <c r="D19" s="93">
        <f>IFERROR(INDEX('Joints Enrobage'!$E$2:$E$501,MATCH($K$7&amp;"|5",'Joints Enrobage'!$N$2:$N$501,0))&amp;"","")</f>
        <v/>
      </c>
      <c r="E19" s="93">
        <f>IFERROR(INDEX('Joints Enrobage'!$F$2:$F$501,MATCH($K$7&amp;"|5",'Joints Enrobage'!$N$2:$N$501,0))&amp;"","")</f>
        <v/>
      </c>
      <c r="F19" s="93">
        <f>IFERROR(INDEX('Joints Enrobage'!$G$2:$G$501,MATCH($K$7&amp;"|5",'Joints Enrobage'!$N$2:$N$501,0))&amp;"","")</f>
        <v/>
      </c>
      <c r="G19" s="93">
        <f>IFERROR(INDEX('Joints Enrobage'!$H$2:$H$501,MATCH($K$7&amp;"|5",'Joints Enrobage'!$N$2:$N$501,0))&amp;"","")</f>
        <v/>
      </c>
      <c r="H19" s="93">
        <f>IFERROR(INDEX('Joints Enrobage'!$I$2:$I$501,MATCH($K$7&amp;"|5",'Joints Enrobage'!$N$2:$N$501,0))&amp;"","")</f>
        <v/>
      </c>
      <c r="I19" s="93">
        <f>IFERROR(INDEX('Joints Enrobage'!$J$2:$J$501,MATCH($K$7&amp;"|5",'Joints Enrobage'!$N$2:$N$501,0))&amp;"","")</f>
        <v/>
      </c>
      <c r="J19" s="93">
        <f>IFERROR(INDEX('Joints Enrobage'!$K$2:$K$501,MATCH($K$7&amp;"|5",'Joints Enrobage'!$N$2:$N$501,0))&amp;"","")</f>
        <v/>
      </c>
      <c r="K19" s="93">
        <f>IFERROR(INDEX('Joints Enrobage'!$L$2:$L$501,MATCH($K$7&amp;"|5",'Joints Enrobage'!$N$2:$N$501,0))&amp;"","")</f>
        <v/>
      </c>
      <c r="L19" s="93">
        <f>IFERROR(INDEX('Joints Enrobage'!$M$2:$M$501,MATCH($K$7&amp;"|5",'Joints Enrobage'!$N$2:$N$501,0))&amp;"","")</f>
        <v/>
      </c>
      <c r="M19" s="50" t="n"/>
    </row>
    <row r="20" ht="15" customHeight="1">
      <c r="A20" s="93">
        <f>IFERROR(INDEX('Joints Enrobage'!$B$2:$B$501,MATCH($K$7&amp;"|6",'Joints Enrobage'!$N$2:$N$501,0))&amp;"","")</f>
        <v/>
      </c>
      <c r="B20" s="93">
        <f>IFERROR(INDEX('Joints Enrobage'!$C$2:$C$501,MATCH($K$7&amp;"|6",'Joints Enrobage'!$N$2:$N$501,0))&amp;"","")</f>
        <v/>
      </c>
      <c r="C20" s="93">
        <f>IFERROR(INDEX('Joints Enrobage'!$D$2:$D$501,MATCH($K$7&amp;"|6",'Joints Enrobage'!$N$2:$N$501,0))&amp;"","")</f>
        <v/>
      </c>
      <c r="D20" s="93">
        <f>IFERROR(INDEX('Joints Enrobage'!$E$2:$E$501,MATCH($K$7&amp;"|6",'Joints Enrobage'!$N$2:$N$501,0))&amp;"","")</f>
        <v/>
      </c>
      <c r="E20" s="93">
        <f>IFERROR(INDEX('Joints Enrobage'!$F$2:$F$501,MATCH($K$7&amp;"|6",'Joints Enrobage'!$N$2:$N$501,0))&amp;"","")</f>
        <v/>
      </c>
      <c r="F20" s="93">
        <f>IFERROR(INDEX('Joints Enrobage'!$G$2:$G$501,MATCH($K$7&amp;"|6",'Joints Enrobage'!$N$2:$N$501,0))&amp;"","")</f>
        <v/>
      </c>
      <c r="G20" s="93">
        <f>IFERROR(INDEX('Joints Enrobage'!$H$2:$H$501,MATCH($K$7&amp;"|6",'Joints Enrobage'!$N$2:$N$501,0))&amp;"","")</f>
        <v/>
      </c>
      <c r="H20" s="93">
        <f>IFERROR(INDEX('Joints Enrobage'!$I$2:$I$501,MATCH($K$7&amp;"|6",'Joints Enrobage'!$N$2:$N$501,0))&amp;"","")</f>
        <v/>
      </c>
      <c r="I20" s="93">
        <f>IFERROR(INDEX('Joints Enrobage'!$J$2:$J$501,MATCH($K$7&amp;"|6",'Joints Enrobage'!$N$2:$N$501,0))&amp;"","")</f>
        <v/>
      </c>
      <c r="J20" s="93">
        <f>IFERROR(INDEX('Joints Enrobage'!$K$2:$K$501,MATCH($K$7&amp;"|6",'Joints Enrobage'!$N$2:$N$501,0))&amp;"","")</f>
        <v/>
      </c>
      <c r="K20" s="93">
        <f>IFERROR(INDEX('Joints Enrobage'!$L$2:$L$501,MATCH($K$7&amp;"|6",'Joints Enrobage'!$N$2:$N$501,0))&amp;"","")</f>
        <v/>
      </c>
      <c r="L20" s="93">
        <f>IFERROR(INDEX('Joints Enrobage'!$M$2:$M$501,MATCH($K$7&amp;"|6",'Joints Enrobage'!$N$2:$N$501,0))&amp;"","")</f>
        <v/>
      </c>
      <c r="M20" s="50" t="n"/>
    </row>
    <row r="21" ht="15" customHeight="1">
      <c r="A21" s="93">
        <f>IFERROR(INDEX('Joints Enrobage'!$B$2:$B$501,MATCH($K$7&amp;"|7",'Joints Enrobage'!$N$2:$N$501,0))&amp;"","")</f>
        <v/>
      </c>
      <c r="B21" s="93">
        <f>IFERROR(INDEX('Joints Enrobage'!$C$2:$C$501,MATCH($K$7&amp;"|7",'Joints Enrobage'!$N$2:$N$501,0))&amp;"","")</f>
        <v/>
      </c>
      <c r="C21" s="93">
        <f>IFERROR(INDEX('Joints Enrobage'!$D$2:$D$501,MATCH($K$7&amp;"|7",'Joints Enrobage'!$N$2:$N$501,0))&amp;"","")</f>
        <v/>
      </c>
      <c r="D21" s="93">
        <f>IFERROR(INDEX('Joints Enrobage'!$E$2:$E$501,MATCH($K$7&amp;"|7",'Joints Enrobage'!$N$2:$N$501,0))&amp;"","")</f>
        <v/>
      </c>
      <c r="E21" s="93">
        <f>IFERROR(INDEX('Joints Enrobage'!$F$2:$F$501,MATCH($K$7&amp;"|7",'Joints Enrobage'!$N$2:$N$501,0))&amp;"","")</f>
        <v/>
      </c>
      <c r="F21" s="93">
        <f>IFERROR(INDEX('Joints Enrobage'!$G$2:$G$501,MATCH($K$7&amp;"|7",'Joints Enrobage'!$N$2:$N$501,0))&amp;"","")</f>
        <v/>
      </c>
      <c r="G21" s="93">
        <f>IFERROR(INDEX('Joints Enrobage'!$H$2:$H$501,MATCH($K$7&amp;"|7",'Joints Enrobage'!$N$2:$N$501,0))&amp;"","")</f>
        <v/>
      </c>
      <c r="H21" s="93">
        <f>IFERROR(INDEX('Joints Enrobage'!$I$2:$I$501,MATCH($K$7&amp;"|7",'Joints Enrobage'!$N$2:$N$501,0))&amp;"","")</f>
        <v/>
      </c>
      <c r="I21" s="93">
        <f>IFERROR(INDEX('Joints Enrobage'!$J$2:$J$501,MATCH($K$7&amp;"|7",'Joints Enrobage'!$N$2:$N$501,0))&amp;"","")</f>
        <v/>
      </c>
      <c r="J21" s="93">
        <f>IFERROR(INDEX('Joints Enrobage'!$K$2:$K$501,MATCH($K$7&amp;"|7",'Joints Enrobage'!$N$2:$N$501,0))&amp;"","")</f>
        <v/>
      </c>
      <c r="K21" s="93">
        <f>IFERROR(INDEX('Joints Enrobage'!$L$2:$L$501,MATCH($K$7&amp;"|7",'Joints Enrobage'!$N$2:$N$501,0))&amp;"","")</f>
        <v/>
      </c>
      <c r="L21" s="93">
        <f>IFERROR(INDEX('Joints Enrobage'!$M$2:$M$501,MATCH($K$7&amp;"|7",'Joints Enrobage'!$N$2:$N$501,0))&amp;"","")</f>
        <v/>
      </c>
      <c r="M21" s="50" t="n"/>
    </row>
    <row r="22" ht="15" customHeight="1">
      <c r="A22" s="93">
        <f>IFERROR(INDEX('Joints Enrobage'!$B$2:$B$501,MATCH($K$7&amp;"|8",'Joints Enrobage'!$N$2:$N$501,0))&amp;"","")</f>
        <v/>
      </c>
      <c r="B22" s="93">
        <f>IFERROR(INDEX('Joints Enrobage'!$C$2:$C$501,MATCH($K$7&amp;"|8",'Joints Enrobage'!$N$2:$N$501,0))&amp;"","")</f>
        <v/>
      </c>
      <c r="C22" s="93">
        <f>IFERROR(INDEX('Joints Enrobage'!$D$2:$D$501,MATCH($K$7&amp;"|8",'Joints Enrobage'!$N$2:$N$501,0))&amp;"","")</f>
        <v/>
      </c>
      <c r="D22" s="93">
        <f>IFERROR(INDEX('Joints Enrobage'!$E$2:$E$501,MATCH($K$7&amp;"|8",'Joints Enrobage'!$N$2:$N$501,0))&amp;"","")</f>
        <v/>
      </c>
      <c r="E22" s="93">
        <f>IFERROR(INDEX('Joints Enrobage'!$F$2:$F$501,MATCH($K$7&amp;"|8",'Joints Enrobage'!$N$2:$N$501,0))&amp;"","")</f>
        <v/>
      </c>
      <c r="F22" s="93">
        <f>IFERROR(INDEX('Joints Enrobage'!$G$2:$G$501,MATCH($K$7&amp;"|8",'Joints Enrobage'!$N$2:$N$501,0))&amp;"","")</f>
        <v/>
      </c>
      <c r="G22" s="93">
        <f>IFERROR(INDEX('Joints Enrobage'!$H$2:$H$501,MATCH($K$7&amp;"|8",'Joints Enrobage'!$N$2:$N$501,0))&amp;"","")</f>
        <v/>
      </c>
      <c r="H22" s="93">
        <f>IFERROR(INDEX('Joints Enrobage'!$I$2:$I$501,MATCH($K$7&amp;"|8",'Joints Enrobage'!$N$2:$N$501,0))&amp;"","")</f>
        <v/>
      </c>
      <c r="I22" s="93">
        <f>IFERROR(INDEX('Joints Enrobage'!$J$2:$J$501,MATCH($K$7&amp;"|8",'Joints Enrobage'!$N$2:$N$501,0))&amp;"","")</f>
        <v/>
      </c>
      <c r="J22" s="93">
        <f>IFERROR(INDEX('Joints Enrobage'!$K$2:$K$501,MATCH($K$7&amp;"|8",'Joints Enrobage'!$N$2:$N$501,0))&amp;"","")</f>
        <v/>
      </c>
      <c r="K22" s="93">
        <f>IFERROR(INDEX('Joints Enrobage'!$L$2:$L$501,MATCH($K$7&amp;"|8",'Joints Enrobage'!$N$2:$N$501,0))&amp;"","")</f>
        <v/>
      </c>
      <c r="L22" s="93">
        <f>IFERROR(INDEX('Joints Enrobage'!$M$2:$M$501,MATCH($K$7&amp;"|8",'Joints Enrobage'!$N$2:$N$501,0))&amp;"","")</f>
        <v/>
      </c>
      <c r="M22" s="50" t="n"/>
    </row>
    <row r="23" ht="15" customHeight="1">
      <c r="A23" s="93">
        <f>IFERROR(INDEX('Joints Enrobage'!$B$2:$B$501,MATCH($K$7&amp;"|9",'Joints Enrobage'!$N$2:$N$501,0))&amp;"","")</f>
        <v/>
      </c>
      <c r="B23" s="93">
        <f>IFERROR(INDEX('Joints Enrobage'!$C$2:$C$501,MATCH($K$7&amp;"|9",'Joints Enrobage'!$N$2:$N$501,0))&amp;"","")</f>
        <v/>
      </c>
      <c r="C23" s="93">
        <f>IFERROR(INDEX('Joints Enrobage'!$D$2:$D$501,MATCH($K$7&amp;"|9",'Joints Enrobage'!$N$2:$N$501,0))&amp;"","")</f>
        <v/>
      </c>
      <c r="D23" s="93">
        <f>IFERROR(INDEX('Joints Enrobage'!$E$2:$E$501,MATCH($K$7&amp;"|9",'Joints Enrobage'!$N$2:$N$501,0))&amp;"","")</f>
        <v/>
      </c>
      <c r="E23" s="93">
        <f>IFERROR(INDEX('Joints Enrobage'!$F$2:$F$501,MATCH($K$7&amp;"|9",'Joints Enrobage'!$N$2:$N$501,0))&amp;"","")</f>
        <v/>
      </c>
      <c r="F23" s="93">
        <f>IFERROR(INDEX('Joints Enrobage'!$G$2:$G$501,MATCH($K$7&amp;"|9",'Joints Enrobage'!$N$2:$N$501,0))&amp;"","")</f>
        <v/>
      </c>
      <c r="G23" s="93">
        <f>IFERROR(INDEX('Joints Enrobage'!$H$2:$H$501,MATCH($K$7&amp;"|9",'Joints Enrobage'!$N$2:$N$501,0))&amp;"","")</f>
        <v/>
      </c>
      <c r="H23" s="93">
        <f>IFERROR(INDEX('Joints Enrobage'!$I$2:$I$501,MATCH($K$7&amp;"|9",'Joints Enrobage'!$N$2:$N$501,0))&amp;"","")</f>
        <v/>
      </c>
      <c r="I23" s="93">
        <f>IFERROR(INDEX('Joints Enrobage'!$J$2:$J$501,MATCH($K$7&amp;"|9",'Joints Enrobage'!$N$2:$N$501,0))&amp;"","")</f>
        <v/>
      </c>
      <c r="J23" s="93">
        <f>IFERROR(INDEX('Joints Enrobage'!$K$2:$K$501,MATCH($K$7&amp;"|9",'Joints Enrobage'!$N$2:$N$501,0))&amp;"","")</f>
        <v/>
      </c>
      <c r="K23" s="93">
        <f>IFERROR(INDEX('Joints Enrobage'!$L$2:$L$501,MATCH($K$7&amp;"|9",'Joints Enrobage'!$N$2:$N$501,0))&amp;"","")</f>
        <v/>
      </c>
      <c r="L23" s="93">
        <f>IFERROR(INDEX('Joints Enrobage'!$M$2:$M$501,MATCH($K$7&amp;"|9",'Joints Enrobage'!$N$2:$N$501,0))&amp;"","")</f>
        <v/>
      </c>
      <c r="M23" s="50" t="n"/>
    </row>
    <row r="24" ht="15" customHeight="1">
      <c r="A24" s="93">
        <f>IFERROR(INDEX('Joints Enrobage'!$B$2:$B$501,MATCH($K$7&amp;"|10",'Joints Enrobage'!$N$2:$N$501,0))&amp;"","")</f>
        <v/>
      </c>
      <c r="B24" s="93">
        <f>IFERROR(INDEX('Joints Enrobage'!$C$2:$C$501,MATCH($K$7&amp;"|10",'Joints Enrobage'!$N$2:$N$501,0))&amp;"","")</f>
        <v/>
      </c>
      <c r="C24" s="93">
        <f>IFERROR(INDEX('Joints Enrobage'!$D$2:$D$501,MATCH($K$7&amp;"|10",'Joints Enrobage'!$N$2:$N$501,0))&amp;"","")</f>
        <v/>
      </c>
      <c r="D24" s="93">
        <f>IFERROR(INDEX('Joints Enrobage'!$E$2:$E$501,MATCH($K$7&amp;"|10",'Joints Enrobage'!$N$2:$N$501,0))&amp;"","")</f>
        <v/>
      </c>
      <c r="E24" s="93">
        <f>IFERROR(INDEX('Joints Enrobage'!$F$2:$F$501,MATCH($K$7&amp;"|10",'Joints Enrobage'!$N$2:$N$501,0))&amp;"","")</f>
        <v/>
      </c>
      <c r="F24" s="93">
        <f>IFERROR(INDEX('Joints Enrobage'!$G$2:$G$501,MATCH($K$7&amp;"|10",'Joints Enrobage'!$N$2:$N$501,0))&amp;"","")</f>
        <v/>
      </c>
      <c r="G24" s="93">
        <f>IFERROR(INDEX('Joints Enrobage'!$H$2:$H$501,MATCH($K$7&amp;"|10",'Joints Enrobage'!$N$2:$N$501,0))&amp;"","")</f>
        <v/>
      </c>
      <c r="H24" s="93">
        <f>IFERROR(INDEX('Joints Enrobage'!$I$2:$I$501,MATCH($K$7&amp;"|10",'Joints Enrobage'!$N$2:$N$501,0))&amp;"","")</f>
        <v/>
      </c>
      <c r="I24" s="93">
        <f>IFERROR(INDEX('Joints Enrobage'!$J$2:$J$501,MATCH($K$7&amp;"|10",'Joints Enrobage'!$N$2:$N$501,0))&amp;"","")</f>
        <v/>
      </c>
      <c r="J24" s="93">
        <f>IFERROR(INDEX('Joints Enrobage'!$K$2:$K$501,MATCH($K$7&amp;"|10",'Joints Enrobage'!$N$2:$N$501,0))&amp;"","")</f>
        <v/>
      </c>
      <c r="K24" s="93">
        <f>IFERROR(INDEX('Joints Enrobage'!$L$2:$L$501,MATCH($K$7&amp;"|10",'Joints Enrobage'!$N$2:$N$501,0))&amp;"","")</f>
        <v/>
      </c>
      <c r="L24" s="93">
        <f>IFERROR(INDEX('Joints Enrobage'!$M$2:$M$501,MATCH($K$7&amp;"|10",'Joints Enrobage'!$N$2:$N$501,0))&amp;"","")</f>
        <v/>
      </c>
      <c r="M24" s="50" t="n"/>
    </row>
    <row r="25" ht="15" customHeight="1">
      <c r="A25" s="93">
        <f>IFERROR(INDEX('Joints Enrobage'!$B$2:$B$501,MATCH($K$7&amp;"|11",'Joints Enrobage'!$N$2:$N$501,0))&amp;"","")</f>
        <v/>
      </c>
      <c r="B25" s="93">
        <f>IFERROR(INDEX('Joints Enrobage'!$C$2:$C$501,MATCH($K$7&amp;"|11",'Joints Enrobage'!$N$2:$N$501,0))&amp;"","")</f>
        <v/>
      </c>
      <c r="C25" s="93">
        <f>IFERROR(INDEX('Joints Enrobage'!$D$2:$D$501,MATCH($K$7&amp;"|11",'Joints Enrobage'!$N$2:$N$501,0))&amp;"","")</f>
        <v/>
      </c>
      <c r="D25" s="93">
        <f>IFERROR(INDEX('Joints Enrobage'!$E$2:$E$501,MATCH($K$7&amp;"|11",'Joints Enrobage'!$N$2:$N$501,0))&amp;"","")</f>
        <v/>
      </c>
      <c r="E25" s="93">
        <f>IFERROR(INDEX('Joints Enrobage'!$F$2:$F$501,MATCH($K$7&amp;"|11",'Joints Enrobage'!$N$2:$N$501,0))&amp;"","")</f>
        <v/>
      </c>
      <c r="F25" s="93">
        <f>IFERROR(INDEX('Joints Enrobage'!$G$2:$G$501,MATCH($K$7&amp;"|11",'Joints Enrobage'!$N$2:$N$501,0))&amp;"","")</f>
        <v/>
      </c>
      <c r="G25" s="93">
        <f>IFERROR(INDEX('Joints Enrobage'!$H$2:$H$501,MATCH($K$7&amp;"|11",'Joints Enrobage'!$N$2:$N$501,0))&amp;"","")</f>
        <v/>
      </c>
      <c r="H25" s="93">
        <f>IFERROR(INDEX('Joints Enrobage'!$I$2:$I$501,MATCH($K$7&amp;"|11",'Joints Enrobage'!$N$2:$N$501,0))&amp;"","")</f>
        <v/>
      </c>
      <c r="I25" s="93">
        <f>IFERROR(INDEX('Joints Enrobage'!$J$2:$J$501,MATCH($K$7&amp;"|11",'Joints Enrobage'!$N$2:$N$501,0))&amp;"","")</f>
        <v/>
      </c>
      <c r="J25" s="93">
        <f>IFERROR(INDEX('Joints Enrobage'!$K$2:$K$501,MATCH($K$7&amp;"|11",'Joints Enrobage'!$N$2:$N$501,0))&amp;"","")</f>
        <v/>
      </c>
      <c r="K25" s="93">
        <f>IFERROR(INDEX('Joints Enrobage'!$L$2:$L$501,MATCH($K$7&amp;"|11",'Joints Enrobage'!$N$2:$N$501,0))&amp;"","")</f>
        <v/>
      </c>
      <c r="L25" s="93">
        <f>IFERROR(INDEX('Joints Enrobage'!$M$2:$M$501,MATCH($K$7&amp;"|11",'Joints Enrobage'!$N$2:$N$501,0))&amp;"","")</f>
        <v/>
      </c>
      <c r="M25" s="50" t="n"/>
    </row>
    <row r="26" ht="15" customHeight="1">
      <c r="A26" s="62">
        <f>IFERROR(INDEX('Joints Enrobage'!$B$2:$B$501,MATCH($K$7&amp;"|12",'Joints Enrobage'!$N$2:$N$501,0))&amp;"","")</f>
        <v/>
      </c>
      <c r="B26" s="62">
        <f>IFERROR(INDEX('Joints Enrobage'!$C$2:$C$501,MATCH($K$7&amp;"|12",'Joints Enrobage'!$N$2:$N$501,0))&amp;"","")</f>
        <v/>
      </c>
      <c r="C26" s="62">
        <f>IFERROR(INDEX('Joints Enrobage'!$D$2:$D$501,MATCH($K$7&amp;"|12",'Joints Enrobage'!$N$2:$N$501,0))&amp;"","")</f>
        <v/>
      </c>
      <c r="D26" s="62">
        <f>IFERROR(INDEX('Joints Enrobage'!$E$2:$E$501,MATCH($K$7&amp;"|12",'Joints Enrobage'!$N$2:$N$501,0))&amp;"","")</f>
        <v/>
      </c>
      <c r="E26" s="62">
        <f>IFERROR(INDEX('Joints Enrobage'!$F$2:$F$501,MATCH($K$7&amp;"|12",'Joints Enrobage'!$N$2:$N$501,0))&amp;"","")</f>
        <v/>
      </c>
      <c r="F26" s="62">
        <f>IFERROR(INDEX('Joints Enrobage'!$G$2:$G$501,MATCH($K$7&amp;"|12",'Joints Enrobage'!$N$2:$N$501,0))&amp;"","")</f>
        <v/>
      </c>
      <c r="G26" s="62">
        <f>IFERROR(INDEX('Joints Enrobage'!$H$2:$H$501,MATCH($K$7&amp;"|12",'Joints Enrobage'!$N$2:$N$501,0))&amp;"","")</f>
        <v/>
      </c>
      <c r="H26" s="62">
        <f>IFERROR(INDEX('Joints Enrobage'!$I$2:$I$501,MATCH($K$7&amp;"|12",'Joints Enrobage'!$N$2:$N$501,0))&amp;"","")</f>
        <v/>
      </c>
      <c r="I26" s="62">
        <f>IFERROR(INDEX('Joints Enrobage'!$J$2:$J$501,MATCH($K$7&amp;"|12",'Joints Enrobage'!$N$2:$N$501,0))&amp;"","")</f>
        <v/>
      </c>
      <c r="J26" s="62">
        <f>IFERROR(INDEX('Joints Enrobage'!$K$2:$K$501,MATCH($K$7&amp;"|12",'Joints Enrobage'!$N$2:$N$501,0))&amp;"","")</f>
        <v/>
      </c>
      <c r="K26" s="62">
        <f>IFERROR(INDEX('Joints Enrobage'!$L$2:$L$501,MATCH($K$7&amp;"|12",'Joints Enrobage'!$N$2:$N$501,0))&amp;"","")</f>
        <v/>
      </c>
      <c r="L26" s="62">
        <f>IFERROR(INDEX('Joints Enrobage'!$M$2:$M$501,MATCH($K$7&amp;"|12",'Joints Enrobage'!$N$2:$N$501,0))&amp;"","")</f>
        <v/>
      </c>
      <c r="M26" s="50" t="n"/>
    </row>
    <row r="27" ht="15" customHeight="1">
      <c r="A27" s="62">
        <f>IFERROR(INDEX('Joints Enrobage'!$B$2:$B$501,MATCH($K$7&amp;"|13",'Joints Enrobage'!$N$2:$N$501,0))&amp;"","")</f>
        <v/>
      </c>
      <c r="B27" s="62">
        <f>IFERROR(INDEX('Joints Enrobage'!$C$2:$C$501,MATCH($K$7&amp;"|13",'Joints Enrobage'!$N$2:$N$501,0))&amp;"","")</f>
        <v/>
      </c>
      <c r="C27" s="62">
        <f>IFERROR(INDEX('Joints Enrobage'!$D$2:$D$501,MATCH($K$7&amp;"|13",'Joints Enrobage'!$N$2:$N$501,0))&amp;"","")</f>
        <v/>
      </c>
      <c r="D27" s="62">
        <f>IFERROR(INDEX('Joints Enrobage'!$E$2:$E$501,MATCH($K$7&amp;"|13",'Joints Enrobage'!$N$2:$N$501,0))&amp;"","")</f>
        <v/>
      </c>
      <c r="E27" s="62">
        <f>IFERROR(INDEX('Joints Enrobage'!$F$2:$F$501,MATCH($K$7&amp;"|13",'Joints Enrobage'!$N$2:$N$501,0))&amp;"","")</f>
        <v/>
      </c>
      <c r="F27" s="62">
        <f>IFERROR(INDEX('Joints Enrobage'!$G$2:$G$501,MATCH($K$7&amp;"|13",'Joints Enrobage'!$N$2:$N$501,0))&amp;"","")</f>
        <v/>
      </c>
      <c r="G27" s="62">
        <f>IFERROR(INDEX('Joints Enrobage'!$H$2:$H$501,MATCH($K$7&amp;"|13",'Joints Enrobage'!$N$2:$N$501,0))&amp;"","")</f>
        <v/>
      </c>
      <c r="H27" s="62">
        <f>IFERROR(INDEX('Joints Enrobage'!$I$2:$I$501,MATCH($K$7&amp;"|13",'Joints Enrobage'!$N$2:$N$501,0))&amp;"","")</f>
        <v/>
      </c>
      <c r="I27" s="62">
        <f>IFERROR(INDEX('Joints Enrobage'!$J$2:$J$501,MATCH($K$7&amp;"|13",'Joints Enrobage'!$N$2:$N$501,0))&amp;"","")</f>
        <v/>
      </c>
      <c r="J27" s="62">
        <f>IFERROR(INDEX('Joints Enrobage'!$K$2:$K$501,MATCH($K$7&amp;"|13",'Joints Enrobage'!$N$2:$N$501,0))&amp;"","")</f>
        <v/>
      </c>
      <c r="K27" s="62">
        <f>IFERROR(INDEX('Joints Enrobage'!$L$2:$L$501,MATCH($K$7&amp;"|13",'Joints Enrobage'!$N$2:$N$501,0))&amp;"","")</f>
        <v/>
      </c>
      <c r="L27" s="62">
        <f>IFERROR(INDEX('Joints Enrobage'!$M$2:$M$501,MATCH($K$7&amp;"|13",'Joints Enrobage'!$N$2:$N$501,0))&amp;"","")</f>
        <v/>
      </c>
      <c r="M27" s="50" t="n"/>
    </row>
    <row r="28" ht="15" customHeight="1">
      <c r="A28" s="62">
        <f>IFERROR(INDEX('Joints Enrobage'!$B$2:$B$501,MATCH($K$7&amp;"|14",'Joints Enrobage'!$N$2:$N$501,0))&amp;"","")</f>
        <v/>
      </c>
      <c r="B28" s="62">
        <f>IFERROR(INDEX('Joints Enrobage'!$C$2:$C$501,MATCH($K$7&amp;"|14",'Joints Enrobage'!$N$2:$N$501,0))&amp;"","")</f>
        <v/>
      </c>
      <c r="C28" s="62">
        <f>IFERROR(INDEX('Joints Enrobage'!$D$2:$D$501,MATCH($K$7&amp;"|14",'Joints Enrobage'!$N$2:$N$501,0))&amp;"","")</f>
        <v/>
      </c>
      <c r="D28" s="62">
        <f>IFERROR(INDEX('Joints Enrobage'!$E$2:$E$501,MATCH($K$7&amp;"|14",'Joints Enrobage'!$N$2:$N$501,0))&amp;"","")</f>
        <v/>
      </c>
      <c r="E28" s="62">
        <f>IFERROR(INDEX('Joints Enrobage'!$F$2:$F$501,MATCH($K$7&amp;"|14",'Joints Enrobage'!$N$2:$N$501,0))&amp;"","")</f>
        <v/>
      </c>
      <c r="F28" s="62">
        <f>IFERROR(INDEX('Joints Enrobage'!$G$2:$G$501,MATCH($K$7&amp;"|14",'Joints Enrobage'!$N$2:$N$501,0))&amp;"","")</f>
        <v/>
      </c>
      <c r="G28" s="62">
        <f>IFERROR(INDEX('Joints Enrobage'!$H$2:$H$501,MATCH($K$7&amp;"|14",'Joints Enrobage'!$N$2:$N$501,0))&amp;"","")</f>
        <v/>
      </c>
      <c r="H28" s="62">
        <f>IFERROR(INDEX('Joints Enrobage'!$I$2:$I$501,MATCH($K$7&amp;"|14",'Joints Enrobage'!$N$2:$N$501,0))&amp;"","")</f>
        <v/>
      </c>
      <c r="I28" s="62">
        <f>IFERROR(INDEX('Joints Enrobage'!$J$2:$J$501,MATCH($K$7&amp;"|14",'Joints Enrobage'!$N$2:$N$501,0))&amp;"","")</f>
        <v/>
      </c>
      <c r="J28" s="62">
        <f>IFERROR(INDEX('Joints Enrobage'!$K$2:$K$501,MATCH($K$7&amp;"|14",'Joints Enrobage'!$N$2:$N$501,0))&amp;"","")</f>
        <v/>
      </c>
      <c r="K28" s="62">
        <f>IFERROR(INDEX('Joints Enrobage'!$L$2:$L$501,MATCH($K$7&amp;"|14",'Joints Enrobage'!$N$2:$N$501,0))&amp;"","")</f>
        <v/>
      </c>
      <c r="L28" s="62">
        <f>IFERROR(INDEX('Joints Enrobage'!$M$2:$M$501,MATCH($K$7&amp;"|14",'Joints Enrobage'!$N$2:$N$501,0))&amp;"","")</f>
        <v/>
      </c>
      <c r="M28" s="50" t="n"/>
    </row>
    <row r="29" ht="15" customHeight="1">
      <c r="A29" s="62">
        <f>IFERROR(INDEX('Joints Enrobage'!$B$2:$B$501,MATCH($K$7&amp;"|15",'Joints Enrobage'!$N$2:$N$501,0))&amp;"","")</f>
        <v/>
      </c>
      <c r="B29" s="62">
        <f>IFERROR(INDEX('Joints Enrobage'!$C$2:$C$501,MATCH($K$7&amp;"|15",'Joints Enrobage'!$N$2:$N$501,0))&amp;"","")</f>
        <v/>
      </c>
      <c r="C29" s="62">
        <f>IFERROR(INDEX('Joints Enrobage'!$D$2:$D$501,MATCH($K$7&amp;"|15",'Joints Enrobage'!$N$2:$N$501,0))&amp;"","")</f>
        <v/>
      </c>
      <c r="D29" s="62">
        <f>IFERROR(INDEX('Joints Enrobage'!$E$2:$E$501,MATCH($K$7&amp;"|15",'Joints Enrobage'!$N$2:$N$501,0))&amp;"","")</f>
        <v/>
      </c>
      <c r="E29" s="62">
        <f>IFERROR(INDEX('Joints Enrobage'!$F$2:$F$501,MATCH($K$7&amp;"|15",'Joints Enrobage'!$N$2:$N$501,0))&amp;"","")</f>
        <v/>
      </c>
      <c r="F29" s="62">
        <f>IFERROR(INDEX('Joints Enrobage'!$G$2:$G$501,MATCH($K$7&amp;"|15",'Joints Enrobage'!$N$2:$N$501,0))&amp;"","")</f>
        <v/>
      </c>
      <c r="G29" s="62">
        <f>IFERROR(INDEX('Joints Enrobage'!$H$2:$H$501,MATCH($K$7&amp;"|15",'Joints Enrobage'!$N$2:$N$501,0))&amp;"","")</f>
        <v/>
      </c>
      <c r="H29" s="62">
        <f>IFERROR(INDEX('Joints Enrobage'!$I$2:$I$501,MATCH($K$7&amp;"|15",'Joints Enrobage'!$N$2:$N$501,0))&amp;"","")</f>
        <v/>
      </c>
      <c r="I29" s="62">
        <f>IFERROR(INDEX('Joints Enrobage'!$J$2:$J$501,MATCH($K$7&amp;"|15",'Joints Enrobage'!$N$2:$N$501,0))&amp;"","")</f>
        <v/>
      </c>
      <c r="J29" s="62">
        <f>IFERROR(INDEX('Joints Enrobage'!$K$2:$K$501,MATCH($K$7&amp;"|15",'Joints Enrobage'!$N$2:$N$501,0))&amp;"","")</f>
        <v/>
      </c>
      <c r="K29" s="62">
        <f>IFERROR(INDEX('Joints Enrobage'!$L$2:$L$501,MATCH($K$7&amp;"|15",'Joints Enrobage'!$N$2:$N$501,0))&amp;"","")</f>
        <v/>
      </c>
      <c r="L29" s="62">
        <f>IFERROR(INDEX('Joints Enrobage'!$M$2:$M$501,MATCH($K$7&amp;"|15",'Joints Enrobage'!$N$2:$N$501,0))&amp;"","")</f>
        <v/>
      </c>
      <c r="M29" s="50" t="n"/>
    </row>
    <row r="30" ht="39.95" customHeight="1">
      <c r="A30" s="94">
        <f>"Remarques : "&amp;IFERROR(INDEX(Registre!$O$2:$O$1999,IF($O$2=0,-1,$O$2))&amp;"","")</f>
        <v/>
      </c>
      <c r="B30" s="52" t="n"/>
      <c r="C30" s="52" t="n"/>
      <c r="D30" s="52" t="n"/>
      <c r="E30" s="52" t="n"/>
      <c r="F30" s="52" t="n"/>
      <c r="G30" s="52" t="n"/>
      <c r="H30" s="52" t="n"/>
      <c r="I30" s="52" t="n"/>
      <c r="J30" s="52" t="n"/>
      <c r="K30" s="52" t="n"/>
      <c r="L30" s="52" t="n"/>
      <c r="M30" s="50" t="n"/>
    </row>
    <row r="31" ht="30" customHeight="1">
      <c r="A31" s="80" t="inlineStr">
        <is>
          <t>Conclusion de l’inspection</t>
        </is>
      </c>
      <c r="B31" s="52" t="n"/>
      <c r="C31" s="50" t="n"/>
      <c r="D31" s="67">
        <f>IF(IFERROR(INDEX(Registre!$N$2:$N$1999,IF($O$2=0,-1,$O$2))&amp;"","")="Non applicable","☒","☐")&amp;"  Non applicable"</f>
        <v/>
      </c>
      <c r="E31" s="52" t="n"/>
      <c r="F31" s="52" t="n"/>
      <c r="G31" s="52" t="n"/>
      <c r="H31" s="52" t="n"/>
      <c r="I31" s="50" t="n"/>
      <c r="J31" s="67">
        <f>IF(IFERROR(INDEX(Registre!$N$2:$N$1999,IF($O$2=0,-1,$O$2))&amp;"","")="Accepté","☒","☐")&amp;"  Accepté"</f>
        <v/>
      </c>
      <c r="K31" s="50" t="n"/>
      <c r="L31" s="67">
        <f>IF(IFERROR(INDEX(Registre!$N$2:$N$1999,IF($O$2=0,-1,$O$2))&amp;"","")="Rejeté","☒","☐")&amp;"  Rejeté"</f>
        <v/>
      </c>
      <c r="M31" s="50" t="n"/>
    </row>
    <row r="32" ht="24.95" customHeight="1">
      <c r="A32" s="80" t="inlineStr">
        <is>
          <t>APPROBATION</t>
        </is>
      </c>
      <c r="B32" s="101" t="n"/>
      <c r="C32" s="56" t="n"/>
      <c r="D32" s="67" t="inlineStr">
        <is>
          <t>C3</t>
        </is>
      </c>
      <c r="E32" s="52" t="n"/>
      <c r="F32" s="52" t="n"/>
      <c r="G32" s="52" t="n"/>
      <c r="H32" s="52" t="n"/>
      <c r="I32" s="50" t="n"/>
      <c r="J32" s="67" t="inlineStr">
        <is>
          <t>C1</t>
        </is>
      </c>
      <c r="K32" s="56" t="n"/>
      <c r="L32" s="67" t="inlineStr">
        <is>
          <t>CA</t>
        </is>
      </c>
      <c r="M32" s="56" t="n"/>
    </row>
    <row r="33" ht="24.95" customHeight="1">
      <c r="A33" s="57" t="n"/>
      <c r="B33" s="102" t="n"/>
      <c r="C33" s="58" t="n"/>
      <c r="D33" s="67" t="inlineStr">
        <is>
          <t>CST</t>
        </is>
      </c>
      <c r="E33" s="52" t="n"/>
      <c r="F33" s="50" t="n"/>
      <c r="G33" s="67" t="inlineStr">
        <is>
          <t>QCI</t>
        </is>
      </c>
      <c r="H33" s="52" t="n"/>
      <c r="I33" s="50" t="n"/>
      <c r="J33" s="57" t="n"/>
      <c r="K33" s="58" t="n"/>
      <c r="L33" s="57" t="n"/>
      <c r="M33" s="58" t="n"/>
    </row>
    <row r="34" ht="30" customHeight="1">
      <c r="A34" s="90" t="inlineStr">
        <is>
          <t>Nom</t>
        </is>
      </c>
      <c r="B34" s="52" t="n"/>
      <c r="C34" s="50" t="n"/>
      <c r="D34" s="90" t="n"/>
      <c r="E34" s="52" t="n"/>
      <c r="F34" s="50" t="n"/>
      <c r="G34" s="90" t="n"/>
      <c r="H34" s="52" t="n"/>
      <c r="I34" s="50" t="n"/>
      <c r="J34" s="90" t="n"/>
      <c r="K34" s="50" t="n"/>
      <c r="L34" s="90" t="n"/>
      <c r="M34" s="50" t="n"/>
    </row>
    <row r="35" ht="30" customHeight="1">
      <c r="A35" s="90" t="inlineStr">
        <is>
          <t>Signature</t>
        </is>
      </c>
      <c r="B35" s="52" t="n"/>
      <c r="C35" s="50" t="n"/>
      <c r="D35" s="90" t="n"/>
      <c r="E35" s="52" t="n"/>
      <c r="F35" s="50" t="n"/>
      <c r="G35" s="90" t="n"/>
      <c r="H35" s="52" t="n"/>
      <c r="I35" s="50" t="n"/>
      <c r="J35" s="90" t="n"/>
      <c r="K35" s="50" t="n"/>
      <c r="L35" s="90" t="n"/>
      <c r="M35" s="50" t="n"/>
    </row>
    <row r="36" ht="30" customHeight="1">
      <c r="A36" s="90" t="inlineStr">
        <is>
          <t>Date</t>
        </is>
      </c>
      <c r="B36" s="52" t="n"/>
      <c r="C36" s="50" t="n"/>
      <c r="D36" s="90" t="n"/>
      <c r="E36" s="52" t="n"/>
      <c r="F36" s="50" t="n"/>
      <c r="G36" s="90" t="n"/>
      <c r="H36" s="52" t="n"/>
      <c r="I36" s="50" t="n"/>
      <c r="J36" s="90" t="n"/>
      <c r="K36" s="50" t="n"/>
      <c r="L36" s="90" t="n"/>
      <c r="M36" s="50" t="n"/>
    </row>
    <row r="37" ht="21.75" customHeight="1">
      <c r="A37" s="49" t="n"/>
      <c r="B37" s="56" t="n"/>
      <c r="C37" s="67">
        <f>Paramètres!$C$7</f>
        <v/>
      </c>
      <c r="D37" s="101" t="n"/>
      <c r="E37" s="101" t="n"/>
      <c r="F37" s="101" t="n"/>
      <c r="G37" s="101" t="n"/>
      <c r="H37" s="101" t="n"/>
      <c r="I37" s="101" t="n"/>
      <c r="J37" s="101" t="n"/>
      <c r="K37" s="56" t="n"/>
      <c r="L37" s="90">
        <f>Paramètres!$D$7</f>
        <v/>
      </c>
      <c r="M37" s="50" t="n"/>
      <c r="O37" s="29" t="inlineStr">
        <is>
          <t>Calcul (ne pas modifier) – ligne registre :</t>
        </is>
      </c>
    </row>
    <row r="38" ht="21.75" customHeight="1">
      <c r="A38" s="60" t="n"/>
      <c r="B38" s="61" t="n"/>
      <c r="C38" s="60" t="n"/>
      <c r="K38" s="61" t="n"/>
      <c r="L38" s="90">
        <f>"Date: "&amp;Paramètres!$E$7</f>
        <v/>
      </c>
      <c r="M38" s="50" t="n"/>
      <c r="O38" s="30">
        <f>IFERROR(MATCH($K$43,Registre!$B$2:$B$1999,0),0)</f>
        <v/>
      </c>
    </row>
    <row r="39" ht="21.75" customHeight="1">
      <c r="A39" s="57" t="n"/>
      <c r="B39" s="58" t="n"/>
      <c r="C39" s="57" t="n"/>
      <c r="D39" s="102" t="n"/>
      <c r="E39" s="102" t="n"/>
      <c r="F39" s="102" t="n"/>
      <c r="G39" s="102" t="n"/>
      <c r="H39" s="102" t="n"/>
      <c r="I39" s="102" t="n"/>
      <c r="J39" s="102" t="n"/>
      <c r="K39" s="58" t="n"/>
      <c r="L39" s="90" t="inlineStr">
        <is>
          <t>Page 1/1</t>
        </is>
      </c>
      <c r="M39" s="50" t="n"/>
      <c r="O39" s="30">
        <f>IFERROR(MATCH($K$43,'Données Enrobage'!$A$2:$A$501,0),0)</f>
        <v/>
      </c>
    </row>
    <row r="40" ht="27.95" customHeight="1">
      <c r="A40" s="67" t="inlineStr">
        <is>
          <t>Procès-Verbal d’enrobage</t>
        </is>
      </c>
      <c r="B40" s="52" t="n"/>
      <c r="C40" s="52" t="n"/>
      <c r="D40" s="52" t="n"/>
      <c r="E40" s="52" t="n"/>
      <c r="F40" s="52" t="n"/>
      <c r="G40" s="52" t="n"/>
      <c r="H40" s="52" t="n"/>
      <c r="I40" s="52" t="n"/>
      <c r="J40" s="52" t="n"/>
      <c r="K40" s="52" t="n"/>
      <c r="L40" s="52" t="n"/>
      <c r="M40" s="50" t="n"/>
      <c r="O40" s="32">
        <f>IF($K$43="","",IF($O$38=0,"⚠ RFI absent du Registre",IF(INDEX(Registre!$A$2:$A$1999,IF($O$38=0,-1,$O$38))&lt;&gt;"Enrobage","⚠ Ce RFI est de type : "&amp;INDEX(Registre!$A$2:$A$1999,IF($O$38=0,-1,$O$38)),"")))</f>
        <v/>
      </c>
    </row>
    <row r="41" ht="24.95" customHeight="1">
      <c r="A41" s="90">
        <f>"Ouvrages : "&amp;IFERROR(INDEX(Registre!$E$2:$E$1999,IF($O$38=0,-1,$O$38))&amp;"","")</f>
        <v/>
      </c>
      <c r="B41" s="52" t="n"/>
      <c r="C41" s="52" t="n"/>
      <c r="D41" s="52" t="n"/>
      <c r="E41" s="52" t="n"/>
      <c r="F41" s="52" t="n"/>
      <c r="G41" s="52" t="n"/>
      <c r="H41" s="52" t="n"/>
      <c r="I41" s="52" t="n"/>
      <c r="J41" s="50" t="n"/>
      <c r="K41" s="90">
        <f>"Date : "&amp;IFERROR(RIGHT("0"&amp;DAY(INDEX(Registre!$D$2:$D$1999,IF($O$38=0,-1,$O$38))),2)&amp;"/"&amp;RIGHT("0"&amp;MONTH(INDEX(Registre!$D$2:$D$1999,IF($O$38=0,-1,$O$38))),2)&amp;"/"&amp;YEAR(INDEX(Registre!$D$2:$D$1999,IF($O$38=0,-1,$O$38))),IFERROR(INDEX(Registre!$D$2:$D$1999,IF($O$38=0,-1,$O$38))&amp;"",""))</f>
        <v/>
      </c>
      <c r="L41" s="52" t="n"/>
      <c r="M41" s="50" t="n"/>
    </row>
    <row r="42" ht="24.95" customHeight="1">
      <c r="A42" s="90">
        <f>"Désignation : "&amp;IFERROR(INDEX(Registre!$G$2:$G$1999,IF($O$38=0,-1,$O$38))&amp;"","")</f>
        <v/>
      </c>
      <c r="B42" s="52" t="n"/>
      <c r="C42" s="52" t="n"/>
      <c r="D42" s="52" t="n"/>
      <c r="E42" s="52" t="n"/>
      <c r="F42" s="52" t="n"/>
      <c r="G42" s="52" t="n"/>
      <c r="H42" s="52" t="n"/>
      <c r="I42" s="52" t="n"/>
      <c r="J42" s="52" t="n"/>
      <c r="K42" s="52" t="n"/>
      <c r="L42" s="52" t="n"/>
      <c r="M42" s="50" t="n"/>
      <c r="O42" s="31" t="inlineStr">
        <is>
          <t>◀ Choisissez le RFI dans la case « RFI nº » (liste déroulante)</t>
        </is>
      </c>
    </row>
    <row r="43" ht="24.95" customHeight="1">
      <c r="A43" s="90">
        <f>"Plan Nº : "&amp;IFERROR(INDEX(Registre!$F$2:$F$1999,IF($O$38=0,-1,$O$38))&amp;"","")</f>
        <v/>
      </c>
      <c r="B43" s="52" t="n"/>
      <c r="C43" s="52" t="n"/>
      <c r="D43" s="52" t="n"/>
      <c r="E43" s="52" t="n"/>
      <c r="F43" s="50" t="n"/>
      <c r="G43" s="90">
        <f>"Report No : "&amp;IFERROR(IF(INDEX(Registre!$C$2:$C$1999,IF($O$38=0,-1,$O$38))&amp;""&lt;&gt;"",INDEX(Registre!$C$2:$C$1999,IF($O$38=0,-1,$O$38))&amp;"",TEXT(COUNTIF(Registre!$A$2:INDEX(Registre!$A$2:$A$1999,IF($O$38=0,-1,$O$38)),INDEX(Registre!$A$2:$A$1999,IF($O$38=0,-1,$O$38))),"000")),"")</f>
        <v/>
      </c>
      <c r="H43" s="50" t="n"/>
      <c r="I43" s="91" t="inlineStr">
        <is>
          <t>DI/ (RFI) No :</t>
        </is>
      </c>
      <c r="J43" s="50" t="n"/>
      <c r="K43" s="82">
        <f>IFERROR(INDEX('Impression groupée'!$B$4:$B$103,MATCH("Enrobage|2",'Impression groupée'!$E$4:$E$103,0)),"")</f>
        <v/>
      </c>
      <c r="L43" s="52" t="n"/>
      <c r="M43" s="50" t="n"/>
    </row>
    <row r="44" ht="27" customHeight="1">
      <c r="A44" s="80">
        <f>"Tronçon N° : "&amp;IFERROR(INDEX(Registre!$H$2:$H$1999,IF($O$38=0,-1,$O$38))&amp;"","")&amp;"   du PK "&amp;IFERROR(INDEX(Registre!$K$2:$K$1999,IF($O$38=0,-1,$O$38))&amp;"","")&amp;"   au PK "&amp;IFERROR(INDEX(Registre!$L$2:$L$1999,IF($O$38=0,-1,$O$38))&amp;"","")</f>
        <v/>
      </c>
      <c r="B44" s="52" t="n"/>
      <c r="C44" s="52" t="n"/>
      <c r="D44" s="52" t="n"/>
      <c r="E44" s="52" t="n"/>
      <c r="F44" s="50" t="n"/>
      <c r="G44" s="90">
        <f>"Long : "&amp;IFERROR(INDEX(Registre!$M$2:$M$1999,IF($O$38=0,-1,$O$38))&amp;"","")&amp;" ml"</f>
        <v/>
      </c>
      <c r="H44" s="50" t="n"/>
      <c r="I44" s="67" t="inlineStr">
        <is>
          <t>CONDITIONS ENVIRONNEMENTALES</t>
        </is>
      </c>
      <c r="J44" s="52" t="n"/>
      <c r="K44" s="52" t="n"/>
      <c r="L44" s="52" t="n"/>
      <c r="M44" s="50" t="n"/>
    </row>
    <row r="45" ht="25.5" customHeight="1">
      <c r="A45" s="90" t="inlineStr">
        <is>
          <t>Abrasif</t>
        </is>
      </c>
      <c r="B45" s="50" t="n"/>
      <c r="C45" s="90">
        <f>"N° de lot : "&amp;IFERROR(INDEX('Données Enrobage'!$B$2:$B$501,IF($O$39=0,-1,$O$39))&amp;"","")</f>
        <v/>
      </c>
      <c r="D45" s="52" t="n"/>
      <c r="E45" s="52" t="n"/>
      <c r="F45" s="52" t="n"/>
      <c r="G45" s="52" t="n"/>
      <c r="H45" s="50" t="n"/>
      <c r="I45" s="98" t="inlineStr">
        <is>
          <t>Temp de l'air</t>
        </is>
      </c>
      <c r="J45" s="93">
        <f>IFERROR(INDEX('Données Enrobage'!$F$2:$F$501,IF($O$39=0,-1,$O$39))&amp;"","")</f>
        <v/>
      </c>
      <c r="K45" s="93">
        <f>IFERROR(INDEX('Données Enrobage'!$G$2:$G$501,IF($O$39=0,-1,$O$39))&amp;"","")</f>
        <v/>
      </c>
      <c r="L45" s="93">
        <f>IFERROR(INDEX('Données Enrobage'!$H$2:$H$501,IF($O$39=0,-1,$O$39))&amp;"","")</f>
        <v/>
      </c>
      <c r="M45" s="93">
        <f>IFERROR(INDEX('Données Enrobage'!$I$2:$I$501,IF($O$39=0,-1,$O$39))&amp;"","")</f>
        <v/>
      </c>
    </row>
    <row r="46" ht="30.75" customHeight="1">
      <c r="A46" s="90" t="inlineStr">
        <is>
          <t>Apprêt / FBE</t>
        </is>
      </c>
      <c r="B46" s="50" t="n"/>
      <c r="C46" s="90">
        <f>"N° de lot : "&amp;IFERROR(INDEX('Données Enrobage'!$C$2:$C$501,IF($O$39=0,-1,$O$39))&amp;"","")</f>
        <v/>
      </c>
      <c r="D46" s="52" t="n"/>
      <c r="E46" s="52" t="n"/>
      <c r="F46" s="52" t="n"/>
      <c r="G46" s="52" t="n"/>
      <c r="H46" s="50" t="n"/>
      <c r="I46" s="98" t="inlineStr">
        <is>
          <t>Point de rosée</t>
        </is>
      </c>
      <c r="J46" s="93">
        <f>IFERROR(INDEX('Données Enrobage'!$J$2:$J$501,IF($O$39=0,-1,$O$39))&amp;"","")</f>
        <v/>
      </c>
      <c r="K46" s="93">
        <f>IFERROR(INDEX('Données Enrobage'!$K$2:$K$501,IF($O$39=0,-1,$O$39))&amp;"","")</f>
        <v/>
      </c>
      <c r="L46" s="93">
        <f>IFERROR(INDEX('Données Enrobage'!$L$2:$L$501,IF($O$39=0,-1,$O$39))&amp;"","")</f>
        <v/>
      </c>
      <c r="M46" s="93">
        <f>IFERROR(INDEX('Données Enrobage'!$M$2:$M$501,IF($O$39=0,-1,$O$39))&amp;"","")</f>
        <v/>
      </c>
    </row>
    <row r="47" ht="35.25" customHeight="1">
      <c r="A47" s="90" t="inlineStr">
        <is>
          <t>HSS</t>
        </is>
      </c>
      <c r="B47" s="50" t="n"/>
      <c r="C47" s="90">
        <f>"N° de lot : "&amp;IFERROR(INDEX('Données Enrobage'!$D$2:$D$501,IF($O$39=0,-1,$O$39))&amp;"","")</f>
        <v/>
      </c>
      <c r="D47" s="52" t="n"/>
      <c r="E47" s="52" t="n"/>
      <c r="F47" s="52" t="n"/>
      <c r="G47" s="52" t="n"/>
      <c r="H47" s="50" t="n"/>
      <c r="I47" s="98" t="inlineStr">
        <is>
          <t>Humidité relative (RH)</t>
        </is>
      </c>
      <c r="J47" s="93">
        <f>IFERROR(INDEX('Données Enrobage'!$N$2:$N$501,IF($O$39=0,-1,$O$39))&amp;"","")</f>
        <v/>
      </c>
      <c r="K47" s="93">
        <f>IFERROR(INDEX('Données Enrobage'!$O$2:$O$501,IF($O$39=0,-1,$O$39))&amp;"","")</f>
        <v/>
      </c>
      <c r="L47" s="93">
        <f>IFERROR(INDEX('Données Enrobage'!$P$2:$P$501,IF($O$39=0,-1,$O$39))&amp;"","")</f>
        <v/>
      </c>
      <c r="M47" s="93">
        <f>IFERROR(INDEX('Données Enrobage'!$Q$2:$Q$501,IF($O$39=0,-1,$O$39))&amp;"","")</f>
        <v/>
      </c>
    </row>
    <row r="48" ht="30.75" customHeight="1">
      <c r="A48" s="90" t="inlineStr">
        <is>
          <t>Solvant</t>
        </is>
      </c>
      <c r="B48" s="50" t="n"/>
      <c r="C48" s="90">
        <f>"N° de lot : "&amp;IFERROR(INDEX('Données Enrobage'!$E$2:$E$501,IF($O$39=0,-1,$O$39))&amp;"","")</f>
        <v/>
      </c>
      <c r="D48" s="52" t="n"/>
      <c r="E48" s="52" t="n"/>
      <c r="F48" s="52" t="n"/>
      <c r="G48" s="52" t="n"/>
      <c r="H48" s="50" t="n"/>
      <c r="I48" s="98" t="inlineStr">
        <is>
          <t>Qualité de l'air comprimé</t>
        </is>
      </c>
      <c r="J48" s="93">
        <f>IFERROR(INDEX('Données Enrobage'!$R$2:$R$501,IF($O$39=0,-1,$O$39))&amp;"","")</f>
        <v/>
      </c>
      <c r="K48" s="93">
        <f>IFERROR(INDEX('Données Enrobage'!$S$2:$S$501,IF($O$39=0,-1,$O$39))&amp;"","")</f>
        <v/>
      </c>
      <c r="L48" s="93">
        <f>IFERROR(INDEX('Données Enrobage'!$T$2:$T$501,IF($O$39=0,-1,$O$39))&amp;"","")</f>
        <v/>
      </c>
      <c r="M48" s="93">
        <f>IFERROR(INDEX('Données Enrobage'!$U$2:$U$501,IF($O$39=0,-1,$O$39))&amp;"","")</f>
        <v/>
      </c>
    </row>
    <row r="49" ht="24.95" customHeight="1">
      <c r="A49" s="67" t="inlineStr">
        <is>
          <t>SURFACE PREPARATION</t>
        </is>
      </c>
      <c r="B49" s="52" t="n"/>
      <c r="C49" s="52" t="n"/>
      <c r="D49" s="52" t="n"/>
      <c r="E49" s="52" t="n"/>
      <c r="F49" s="52" t="n"/>
      <c r="G49" s="50" t="n"/>
      <c r="H49" s="67" t="inlineStr">
        <is>
          <t>FINAL INSPECTION AND TESTING</t>
        </is>
      </c>
      <c r="I49" s="52" t="n"/>
      <c r="J49" s="52" t="n"/>
      <c r="K49" s="52" t="n"/>
      <c r="L49" s="52" t="n"/>
      <c r="M49" s="50" t="n"/>
    </row>
    <row r="50" ht="51.75" customHeight="1">
      <c r="A50" s="95" t="inlineStr">
        <is>
          <t>N° de joint</t>
        </is>
      </c>
      <c r="B50" s="95" t="inlineStr">
        <is>
          <t>État de surface avant sablage</t>
        </is>
      </c>
      <c r="C50" s="95" t="inlineStr">
        <is>
          <t>Temp de surface</t>
        </is>
      </c>
      <c r="D50" s="95" t="inlineStr">
        <is>
          <t>Profil de sablage µm</t>
        </is>
      </c>
      <c r="E50" s="95" t="inlineStr">
        <is>
          <t>Chlorures en surface µg/cm²</t>
        </is>
      </c>
      <c r="F50" s="95" t="inlineStr">
        <is>
          <t>Test poussière (ruban adhésif)</t>
        </is>
      </c>
      <c r="G50" s="95" t="inlineStr">
        <is>
          <t>Température de préchauffage °C</t>
        </is>
      </c>
      <c r="H50" s="95" t="inlineStr">
        <is>
          <t>Visuel</t>
        </is>
      </c>
      <c r="I50" s="95" t="inlineStr">
        <is>
          <t>Test d'adhérence</t>
        </is>
      </c>
      <c r="J50" s="95" t="inlineStr">
        <is>
          <t>Détection de porosités (Holiday Test – 25 kV / 100)</t>
        </is>
      </c>
      <c r="K50" s="95" t="inlineStr">
        <is>
          <t>Accepté / Rejeté</t>
        </is>
      </c>
      <c r="L50" s="95" t="inlineStr">
        <is>
          <t>Remarques</t>
        </is>
      </c>
      <c r="M50" s="50" t="n"/>
    </row>
    <row r="51" ht="15" customHeight="1">
      <c r="A51" s="93">
        <f>IFERROR(INDEX('Joints Enrobage'!$B$2:$B$501,MATCH($K$43&amp;"|1",'Joints Enrobage'!$N$2:$N$501,0))&amp;"","")</f>
        <v/>
      </c>
      <c r="B51" s="93">
        <f>IFERROR(INDEX('Joints Enrobage'!$C$2:$C$501,MATCH($K$43&amp;"|1",'Joints Enrobage'!$N$2:$N$501,0))&amp;"","")</f>
        <v/>
      </c>
      <c r="C51" s="93">
        <f>IFERROR(INDEX('Joints Enrobage'!$D$2:$D$501,MATCH($K$43&amp;"|1",'Joints Enrobage'!$N$2:$N$501,0))&amp;"","")</f>
        <v/>
      </c>
      <c r="D51" s="93">
        <f>IFERROR(INDEX('Joints Enrobage'!$E$2:$E$501,MATCH($K$43&amp;"|1",'Joints Enrobage'!$N$2:$N$501,0))&amp;"","")</f>
        <v/>
      </c>
      <c r="E51" s="93">
        <f>IFERROR(INDEX('Joints Enrobage'!$F$2:$F$501,MATCH($K$43&amp;"|1",'Joints Enrobage'!$N$2:$N$501,0))&amp;"","")</f>
        <v/>
      </c>
      <c r="F51" s="93">
        <f>IFERROR(INDEX('Joints Enrobage'!$G$2:$G$501,MATCH($K$43&amp;"|1",'Joints Enrobage'!$N$2:$N$501,0))&amp;"","")</f>
        <v/>
      </c>
      <c r="G51" s="93">
        <f>IFERROR(INDEX('Joints Enrobage'!$H$2:$H$501,MATCH($K$43&amp;"|1",'Joints Enrobage'!$N$2:$N$501,0))&amp;"","")</f>
        <v/>
      </c>
      <c r="H51" s="93">
        <f>IFERROR(INDEX('Joints Enrobage'!$I$2:$I$501,MATCH($K$43&amp;"|1",'Joints Enrobage'!$N$2:$N$501,0))&amp;"","")</f>
        <v/>
      </c>
      <c r="I51" s="93">
        <f>IFERROR(INDEX('Joints Enrobage'!$J$2:$J$501,MATCH($K$43&amp;"|1",'Joints Enrobage'!$N$2:$N$501,0))&amp;"","")</f>
        <v/>
      </c>
      <c r="J51" s="93">
        <f>IFERROR(INDEX('Joints Enrobage'!$K$2:$K$501,MATCH($K$43&amp;"|1",'Joints Enrobage'!$N$2:$N$501,0))&amp;"","")</f>
        <v/>
      </c>
      <c r="K51" s="93">
        <f>IFERROR(INDEX('Joints Enrobage'!$L$2:$L$501,MATCH($K$43&amp;"|1",'Joints Enrobage'!$N$2:$N$501,0))&amp;"","")</f>
        <v/>
      </c>
      <c r="L51" s="93">
        <f>IFERROR(INDEX('Joints Enrobage'!$M$2:$M$501,MATCH($K$43&amp;"|1",'Joints Enrobage'!$N$2:$N$501,0))&amp;"","")</f>
        <v/>
      </c>
      <c r="M51" s="50" t="n"/>
    </row>
    <row r="52" ht="15" customHeight="1">
      <c r="A52" s="93">
        <f>IFERROR(INDEX('Joints Enrobage'!$B$2:$B$501,MATCH($K$43&amp;"|2",'Joints Enrobage'!$N$2:$N$501,0))&amp;"","")</f>
        <v/>
      </c>
      <c r="B52" s="93">
        <f>IFERROR(INDEX('Joints Enrobage'!$C$2:$C$501,MATCH($K$43&amp;"|2",'Joints Enrobage'!$N$2:$N$501,0))&amp;"","")</f>
        <v/>
      </c>
      <c r="C52" s="93">
        <f>IFERROR(INDEX('Joints Enrobage'!$D$2:$D$501,MATCH($K$43&amp;"|2",'Joints Enrobage'!$N$2:$N$501,0))&amp;"","")</f>
        <v/>
      </c>
      <c r="D52" s="93">
        <f>IFERROR(INDEX('Joints Enrobage'!$E$2:$E$501,MATCH($K$43&amp;"|2",'Joints Enrobage'!$N$2:$N$501,0))&amp;"","")</f>
        <v/>
      </c>
      <c r="E52" s="93">
        <f>IFERROR(INDEX('Joints Enrobage'!$F$2:$F$501,MATCH($K$43&amp;"|2",'Joints Enrobage'!$N$2:$N$501,0))&amp;"","")</f>
        <v/>
      </c>
      <c r="F52" s="93">
        <f>IFERROR(INDEX('Joints Enrobage'!$G$2:$G$501,MATCH($K$43&amp;"|2",'Joints Enrobage'!$N$2:$N$501,0))&amp;"","")</f>
        <v/>
      </c>
      <c r="G52" s="93">
        <f>IFERROR(INDEX('Joints Enrobage'!$H$2:$H$501,MATCH($K$43&amp;"|2",'Joints Enrobage'!$N$2:$N$501,0))&amp;"","")</f>
        <v/>
      </c>
      <c r="H52" s="93">
        <f>IFERROR(INDEX('Joints Enrobage'!$I$2:$I$501,MATCH($K$43&amp;"|2",'Joints Enrobage'!$N$2:$N$501,0))&amp;"","")</f>
        <v/>
      </c>
      <c r="I52" s="93">
        <f>IFERROR(INDEX('Joints Enrobage'!$J$2:$J$501,MATCH($K$43&amp;"|2",'Joints Enrobage'!$N$2:$N$501,0))&amp;"","")</f>
        <v/>
      </c>
      <c r="J52" s="93">
        <f>IFERROR(INDEX('Joints Enrobage'!$K$2:$K$501,MATCH($K$43&amp;"|2",'Joints Enrobage'!$N$2:$N$501,0))&amp;"","")</f>
        <v/>
      </c>
      <c r="K52" s="93">
        <f>IFERROR(INDEX('Joints Enrobage'!$L$2:$L$501,MATCH($K$43&amp;"|2",'Joints Enrobage'!$N$2:$N$501,0))&amp;"","")</f>
        <v/>
      </c>
      <c r="L52" s="93">
        <f>IFERROR(INDEX('Joints Enrobage'!$M$2:$M$501,MATCH($K$43&amp;"|2",'Joints Enrobage'!$N$2:$N$501,0))&amp;"","")</f>
        <v/>
      </c>
      <c r="M52" s="50" t="n"/>
    </row>
    <row r="53" ht="15" customHeight="1">
      <c r="A53" s="93">
        <f>IFERROR(INDEX('Joints Enrobage'!$B$2:$B$501,MATCH($K$43&amp;"|3",'Joints Enrobage'!$N$2:$N$501,0))&amp;"","")</f>
        <v/>
      </c>
      <c r="B53" s="93">
        <f>IFERROR(INDEX('Joints Enrobage'!$C$2:$C$501,MATCH($K$43&amp;"|3",'Joints Enrobage'!$N$2:$N$501,0))&amp;"","")</f>
        <v/>
      </c>
      <c r="C53" s="93">
        <f>IFERROR(INDEX('Joints Enrobage'!$D$2:$D$501,MATCH($K$43&amp;"|3",'Joints Enrobage'!$N$2:$N$501,0))&amp;"","")</f>
        <v/>
      </c>
      <c r="D53" s="93">
        <f>IFERROR(INDEX('Joints Enrobage'!$E$2:$E$501,MATCH($K$43&amp;"|3",'Joints Enrobage'!$N$2:$N$501,0))&amp;"","")</f>
        <v/>
      </c>
      <c r="E53" s="93">
        <f>IFERROR(INDEX('Joints Enrobage'!$F$2:$F$501,MATCH($K$43&amp;"|3",'Joints Enrobage'!$N$2:$N$501,0))&amp;"","")</f>
        <v/>
      </c>
      <c r="F53" s="93">
        <f>IFERROR(INDEX('Joints Enrobage'!$G$2:$G$501,MATCH($K$43&amp;"|3",'Joints Enrobage'!$N$2:$N$501,0))&amp;"","")</f>
        <v/>
      </c>
      <c r="G53" s="93">
        <f>IFERROR(INDEX('Joints Enrobage'!$H$2:$H$501,MATCH($K$43&amp;"|3",'Joints Enrobage'!$N$2:$N$501,0))&amp;"","")</f>
        <v/>
      </c>
      <c r="H53" s="93">
        <f>IFERROR(INDEX('Joints Enrobage'!$I$2:$I$501,MATCH($K$43&amp;"|3",'Joints Enrobage'!$N$2:$N$501,0))&amp;"","")</f>
        <v/>
      </c>
      <c r="I53" s="93">
        <f>IFERROR(INDEX('Joints Enrobage'!$J$2:$J$501,MATCH($K$43&amp;"|3",'Joints Enrobage'!$N$2:$N$501,0))&amp;"","")</f>
        <v/>
      </c>
      <c r="J53" s="93">
        <f>IFERROR(INDEX('Joints Enrobage'!$K$2:$K$501,MATCH($K$43&amp;"|3",'Joints Enrobage'!$N$2:$N$501,0))&amp;"","")</f>
        <v/>
      </c>
      <c r="K53" s="93">
        <f>IFERROR(INDEX('Joints Enrobage'!$L$2:$L$501,MATCH($K$43&amp;"|3",'Joints Enrobage'!$N$2:$N$501,0))&amp;"","")</f>
        <v/>
      </c>
      <c r="L53" s="93">
        <f>IFERROR(INDEX('Joints Enrobage'!$M$2:$M$501,MATCH($K$43&amp;"|3",'Joints Enrobage'!$N$2:$N$501,0))&amp;"","")</f>
        <v/>
      </c>
      <c r="M53" s="50" t="n"/>
    </row>
    <row r="54" ht="15" customHeight="1">
      <c r="A54" s="93">
        <f>IFERROR(INDEX('Joints Enrobage'!$B$2:$B$501,MATCH($K$43&amp;"|4",'Joints Enrobage'!$N$2:$N$501,0))&amp;"","")</f>
        <v/>
      </c>
      <c r="B54" s="93">
        <f>IFERROR(INDEX('Joints Enrobage'!$C$2:$C$501,MATCH($K$43&amp;"|4",'Joints Enrobage'!$N$2:$N$501,0))&amp;"","")</f>
        <v/>
      </c>
      <c r="C54" s="93">
        <f>IFERROR(INDEX('Joints Enrobage'!$D$2:$D$501,MATCH($K$43&amp;"|4",'Joints Enrobage'!$N$2:$N$501,0))&amp;"","")</f>
        <v/>
      </c>
      <c r="D54" s="93">
        <f>IFERROR(INDEX('Joints Enrobage'!$E$2:$E$501,MATCH($K$43&amp;"|4",'Joints Enrobage'!$N$2:$N$501,0))&amp;"","")</f>
        <v/>
      </c>
      <c r="E54" s="93">
        <f>IFERROR(INDEX('Joints Enrobage'!$F$2:$F$501,MATCH($K$43&amp;"|4",'Joints Enrobage'!$N$2:$N$501,0))&amp;"","")</f>
        <v/>
      </c>
      <c r="F54" s="93">
        <f>IFERROR(INDEX('Joints Enrobage'!$G$2:$G$501,MATCH($K$43&amp;"|4",'Joints Enrobage'!$N$2:$N$501,0))&amp;"","")</f>
        <v/>
      </c>
      <c r="G54" s="93">
        <f>IFERROR(INDEX('Joints Enrobage'!$H$2:$H$501,MATCH($K$43&amp;"|4",'Joints Enrobage'!$N$2:$N$501,0))&amp;"","")</f>
        <v/>
      </c>
      <c r="H54" s="93">
        <f>IFERROR(INDEX('Joints Enrobage'!$I$2:$I$501,MATCH($K$43&amp;"|4",'Joints Enrobage'!$N$2:$N$501,0))&amp;"","")</f>
        <v/>
      </c>
      <c r="I54" s="93">
        <f>IFERROR(INDEX('Joints Enrobage'!$J$2:$J$501,MATCH($K$43&amp;"|4",'Joints Enrobage'!$N$2:$N$501,0))&amp;"","")</f>
        <v/>
      </c>
      <c r="J54" s="93">
        <f>IFERROR(INDEX('Joints Enrobage'!$K$2:$K$501,MATCH($K$43&amp;"|4",'Joints Enrobage'!$N$2:$N$501,0))&amp;"","")</f>
        <v/>
      </c>
      <c r="K54" s="93">
        <f>IFERROR(INDEX('Joints Enrobage'!$L$2:$L$501,MATCH($K$43&amp;"|4",'Joints Enrobage'!$N$2:$N$501,0))&amp;"","")</f>
        <v/>
      </c>
      <c r="L54" s="93">
        <f>IFERROR(INDEX('Joints Enrobage'!$M$2:$M$501,MATCH($K$43&amp;"|4",'Joints Enrobage'!$N$2:$N$501,0))&amp;"","")</f>
        <v/>
      </c>
      <c r="M54" s="50" t="n"/>
    </row>
    <row r="55" ht="15" customHeight="1">
      <c r="A55" s="93">
        <f>IFERROR(INDEX('Joints Enrobage'!$B$2:$B$501,MATCH($K$43&amp;"|5",'Joints Enrobage'!$N$2:$N$501,0))&amp;"","")</f>
        <v/>
      </c>
      <c r="B55" s="93">
        <f>IFERROR(INDEX('Joints Enrobage'!$C$2:$C$501,MATCH($K$43&amp;"|5",'Joints Enrobage'!$N$2:$N$501,0))&amp;"","")</f>
        <v/>
      </c>
      <c r="C55" s="93">
        <f>IFERROR(INDEX('Joints Enrobage'!$D$2:$D$501,MATCH($K$43&amp;"|5",'Joints Enrobage'!$N$2:$N$501,0))&amp;"","")</f>
        <v/>
      </c>
      <c r="D55" s="93">
        <f>IFERROR(INDEX('Joints Enrobage'!$E$2:$E$501,MATCH($K$43&amp;"|5",'Joints Enrobage'!$N$2:$N$501,0))&amp;"","")</f>
        <v/>
      </c>
      <c r="E55" s="93">
        <f>IFERROR(INDEX('Joints Enrobage'!$F$2:$F$501,MATCH($K$43&amp;"|5",'Joints Enrobage'!$N$2:$N$501,0))&amp;"","")</f>
        <v/>
      </c>
      <c r="F55" s="93">
        <f>IFERROR(INDEX('Joints Enrobage'!$G$2:$G$501,MATCH($K$43&amp;"|5",'Joints Enrobage'!$N$2:$N$501,0))&amp;"","")</f>
        <v/>
      </c>
      <c r="G55" s="93">
        <f>IFERROR(INDEX('Joints Enrobage'!$H$2:$H$501,MATCH($K$43&amp;"|5",'Joints Enrobage'!$N$2:$N$501,0))&amp;"","")</f>
        <v/>
      </c>
      <c r="H55" s="93">
        <f>IFERROR(INDEX('Joints Enrobage'!$I$2:$I$501,MATCH($K$43&amp;"|5",'Joints Enrobage'!$N$2:$N$501,0))&amp;"","")</f>
        <v/>
      </c>
      <c r="I55" s="93">
        <f>IFERROR(INDEX('Joints Enrobage'!$J$2:$J$501,MATCH($K$43&amp;"|5",'Joints Enrobage'!$N$2:$N$501,0))&amp;"","")</f>
        <v/>
      </c>
      <c r="J55" s="93">
        <f>IFERROR(INDEX('Joints Enrobage'!$K$2:$K$501,MATCH($K$43&amp;"|5",'Joints Enrobage'!$N$2:$N$501,0))&amp;"","")</f>
        <v/>
      </c>
      <c r="K55" s="93">
        <f>IFERROR(INDEX('Joints Enrobage'!$L$2:$L$501,MATCH($K$43&amp;"|5",'Joints Enrobage'!$N$2:$N$501,0))&amp;"","")</f>
        <v/>
      </c>
      <c r="L55" s="93">
        <f>IFERROR(INDEX('Joints Enrobage'!$M$2:$M$501,MATCH($K$43&amp;"|5",'Joints Enrobage'!$N$2:$N$501,0))&amp;"","")</f>
        <v/>
      </c>
      <c r="M55" s="50" t="n"/>
    </row>
    <row r="56" ht="15" customHeight="1">
      <c r="A56" s="93">
        <f>IFERROR(INDEX('Joints Enrobage'!$B$2:$B$501,MATCH($K$43&amp;"|6",'Joints Enrobage'!$N$2:$N$501,0))&amp;"","")</f>
        <v/>
      </c>
      <c r="B56" s="93">
        <f>IFERROR(INDEX('Joints Enrobage'!$C$2:$C$501,MATCH($K$43&amp;"|6",'Joints Enrobage'!$N$2:$N$501,0))&amp;"","")</f>
        <v/>
      </c>
      <c r="C56" s="93">
        <f>IFERROR(INDEX('Joints Enrobage'!$D$2:$D$501,MATCH($K$43&amp;"|6",'Joints Enrobage'!$N$2:$N$501,0))&amp;"","")</f>
        <v/>
      </c>
      <c r="D56" s="93">
        <f>IFERROR(INDEX('Joints Enrobage'!$E$2:$E$501,MATCH($K$43&amp;"|6",'Joints Enrobage'!$N$2:$N$501,0))&amp;"","")</f>
        <v/>
      </c>
      <c r="E56" s="93">
        <f>IFERROR(INDEX('Joints Enrobage'!$F$2:$F$501,MATCH($K$43&amp;"|6",'Joints Enrobage'!$N$2:$N$501,0))&amp;"","")</f>
        <v/>
      </c>
      <c r="F56" s="93">
        <f>IFERROR(INDEX('Joints Enrobage'!$G$2:$G$501,MATCH($K$43&amp;"|6",'Joints Enrobage'!$N$2:$N$501,0))&amp;"","")</f>
        <v/>
      </c>
      <c r="G56" s="93">
        <f>IFERROR(INDEX('Joints Enrobage'!$H$2:$H$501,MATCH($K$43&amp;"|6",'Joints Enrobage'!$N$2:$N$501,0))&amp;"","")</f>
        <v/>
      </c>
      <c r="H56" s="93">
        <f>IFERROR(INDEX('Joints Enrobage'!$I$2:$I$501,MATCH($K$43&amp;"|6",'Joints Enrobage'!$N$2:$N$501,0))&amp;"","")</f>
        <v/>
      </c>
      <c r="I56" s="93">
        <f>IFERROR(INDEX('Joints Enrobage'!$J$2:$J$501,MATCH($K$43&amp;"|6",'Joints Enrobage'!$N$2:$N$501,0))&amp;"","")</f>
        <v/>
      </c>
      <c r="J56" s="93">
        <f>IFERROR(INDEX('Joints Enrobage'!$K$2:$K$501,MATCH($K$43&amp;"|6",'Joints Enrobage'!$N$2:$N$501,0))&amp;"","")</f>
        <v/>
      </c>
      <c r="K56" s="93">
        <f>IFERROR(INDEX('Joints Enrobage'!$L$2:$L$501,MATCH($K$43&amp;"|6",'Joints Enrobage'!$N$2:$N$501,0))&amp;"","")</f>
        <v/>
      </c>
      <c r="L56" s="93">
        <f>IFERROR(INDEX('Joints Enrobage'!$M$2:$M$501,MATCH($K$43&amp;"|6",'Joints Enrobage'!$N$2:$N$501,0))&amp;"","")</f>
        <v/>
      </c>
      <c r="M56" s="50" t="n"/>
    </row>
    <row r="57" ht="15" customHeight="1">
      <c r="A57" s="93">
        <f>IFERROR(INDEX('Joints Enrobage'!$B$2:$B$501,MATCH($K$43&amp;"|7",'Joints Enrobage'!$N$2:$N$501,0))&amp;"","")</f>
        <v/>
      </c>
      <c r="B57" s="93">
        <f>IFERROR(INDEX('Joints Enrobage'!$C$2:$C$501,MATCH($K$43&amp;"|7",'Joints Enrobage'!$N$2:$N$501,0))&amp;"","")</f>
        <v/>
      </c>
      <c r="C57" s="93">
        <f>IFERROR(INDEX('Joints Enrobage'!$D$2:$D$501,MATCH($K$43&amp;"|7",'Joints Enrobage'!$N$2:$N$501,0))&amp;"","")</f>
        <v/>
      </c>
      <c r="D57" s="93">
        <f>IFERROR(INDEX('Joints Enrobage'!$E$2:$E$501,MATCH($K$43&amp;"|7",'Joints Enrobage'!$N$2:$N$501,0))&amp;"","")</f>
        <v/>
      </c>
      <c r="E57" s="93">
        <f>IFERROR(INDEX('Joints Enrobage'!$F$2:$F$501,MATCH($K$43&amp;"|7",'Joints Enrobage'!$N$2:$N$501,0))&amp;"","")</f>
        <v/>
      </c>
      <c r="F57" s="93">
        <f>IFERROR(INDEX('Joints Enrobage'!$G$2:$G$501,MATCH($K$43&amp;"|7",'Joints Enrobage'!$N$2:$N$501,0))&amp;"","")</f>
        <v/>
      </c>
      <c r="G57" s="93">
        <f>IFERROR(INDEX('Joints Enrobage'!$H$2:$H$501,MATCH($K$43&amp;"|7",'Joints Enrobage'!$N$2:$N$501,0))&amp;"","")</f>
        <v/>
      </c>
      <c r="H57" s="93">
        <f>IFERROR(INDEX('Joints Enrobage'!$I$2:$I$501,MATCH($K$43&amp;"|7",'Joints Enrobage'!$N$2:$N$501,0))&amp;"","")</f>
        <v/>
      </c>
      <c r="I57" s="93">
        <f>IFERROR(INDEX('Joints Enrobage'!$J$2:$J$501,MATCH($K$43&amp;"|7",'Joints Enrobage'!$N$2:$N$501,0))&amp;"","")</f>
        <v/>
      </c>
      <c r="J57" s="93">
        <f>IFERROR(INDEX('Joints Enrobage'!$K$2:$K$501,MATCH($K$43&amp;"|7",'Joints Enrobage'!$N$2:$N$501,0))&amp;"","")</f>
        <v/>
      </c>
      <c r="K57" s="93">
        <f>IFERROR(INDEX('Joints Enrobage'!$L$2:$L$501,MATCH($K$43&amp;"|7",'Joints Enrobage'!$N$2:$N$501,0))&amp;"","")</f>
        <v/>
      </c>
      <c r="L57" s="93">
        <f>IFERROR(INDEX('Joints Enrobage'!$M$2:$M$501,MATCH($K$43&amp;"|7",'Joints Enrobage'!$N$2:$N$501,0))&amp;"","")</f>
        <v/>
      </c>
      <c r="M57" s="50" t="n"/>
    </row>
    <row r="58" ht="15" customHeight="1">
      <c r="A58" s="93">
        <f>IFERROR(INDEX('Joints Enrobage'!$B$2:$B$501,MATCH($K$43&amp;"|8",'Joints Enrobage'!$N$2:$N$501,0))&amp;"","")</f>
        <v/>
      </c>
      <c r="B58" s="93">
        <f>IFERROR(INDEX('Joints Enrobage'!$C$2:$C$501,MATCH($K$43&amp;"|8",'Joints Enrobage'!$N$2:$N$501,0))&amp;"","")</f>
        <v/>
      </c>
      <c r="C58" s="93">
        <f>IFERROR(INDEX('Joints Enrobage'!$D$2:$D$501,MATCH($K$43&amp;"|8",'Joints Enrobage'!$N$2:$N$501,0))&amp;"","")</f>
        <v/>
      </c>
      <c r="D58" s="93">
        <f>IFERROR(INDEX('Joints Enrobage'!$E$2:$E$501,MATCH($K$43&amp;"|8",'Joints Enrobage'!$N$2:$N$501,0))&amp;"","")</f>
        <v/>
      </c>
      <c r="E58" s="93">
        <f>IFERROR(INDEX('Joints Enrobage'!$F$2:$F$501,MATCH($K$43&amp;"|8",'Joints Enrobage'!$N$2:$N$501,0))&amp;"","")</f>
        <v/>
      </c>
      <c r="F58" s="93">
        <f>IFERROR(INDEX('Joints Enrobage'!$G$2:$G$501,MATCH($K$43&amp;"|8",'Joints Enrobage'!$N$2:$N$501,0))&amp;"","")</f>
        <v/>
      </c>
      <c r="G58" s="93">
        <f>IFERROR(INDEX('Joints Enrobage'!$H$2:$H$501,MATCH($K$43&amp;"|8",'Joints Enrobage'!$N$2:$N$501,0))&amp;"","")</f>
        <v/>
      </c>
      <c r="H58" s="93">
        <f>IFERROR(INDEX('Joints Enrobage'!$I$2:$I$501,MATCH($K$43&amp;"|8",'Joints Enrobage'!$N$2:$N$501,0))&amp;"","")</f>
        <v/>
      </c>
      <c r="I58" s="93">
        <f>IFERROR(INDEX('Joints Enrobage'!$J$2:$J$501,MATCH($K$43&amp;"|8",'Joints Enrobage'!$N$2:$N$501,0))&amp;"","")</f>
        <v/>
      </c>
      <c r="J58" s="93">
        <f>IFERROR(INDEX('Joints Enrobage'!$K$2:$K$501,MATCH($K$43&amp;"|8",'Joints Enrobage'!$N$2:$N$501,0))&amp;"","")</f>
        <v/>
      </c>
      <c r="K58" s="93">
        <f>IFERROR(INDEX('Joints Enrobage'!$L$2:$L$501,MATCH($K$43&amp;"|8",'Joints Enrobage'!$N$2:$N$501,0))&amp;"","")</f>
        <v/>
      </c>
      <c r="L58" s="93">
        <f>IFERROR(INDEX('Joints Enrobage'!$M$2:$M$501,MATCH($K$43&amp;"|8",'Joints Enrobage'!$N$2:$N$501,0))&amp;"","")</f>
        <v/>
      </c>
      <c r="M58" s="50" t="n"/>
    </row>
    <row r="59" ht="15" customHeight="1">
      <c r="A59" s="93">
        <f>IFERROR(INDEX('Joints Enrobage'!$B$2:$B$501,MATCH($K$43&amp;"|9",'Joints Enrobage'!$N$2:$N$501,0))&amp;"","")</f>
        <v/>
      </c>
      <c r="B59" s="93">
        <f>IFERROR(INDEX('Joints Enrobage'!$C$2:$C$501,MATCH($K$43&amp;"|9",'Joints Enrobage'!$N$2:$N$501,0))&amp;"","")</f>
        <v/>
      </c>
      <c r="C59" s="93">
        <f>IFERROR(INDEX('Joints Enrobage'!$D$2:$D$501,MATCH($K$43&amp;"|9",'Joints Enrobage'!$N$2:$N$501,0))&amp;"","")</f>
        <v/>
      </c>
      <c r="D59" s="93">
        <f>IFERROR(INDEX('Joints Enrobage'!$E$2:$E$501,MATCH($K$43&amp;"|9",'Joints Enrobage'!$N$2:$N$501,0))&amp;"","")</f>
        <v/>
      </c>
      <c r="E59" s="93">
        <f>IFERROR(INDEX('Joints Enrobage'!$F$2:$F$501,MATCH($K$43&amp;"|9",'Joints Enrobage'!$N$2:$N$501,0))&amp;"","")</f>
        <v/>
      </c>
      <c r="F59" s="93">
        <f>IFERROR(INDEX('Joints Enrobage'!$G$2:$G$501,MATCH($K$43&amp;"|9",'Joints Enrobage'!$N$2:$N$501,0))&amp;"","")</f>
        <v/>
      </c>
      <c r="G59" s="93">
        <f>IFERROR(INDEX('Joints Enrobage'!$H$2:$H$501,MATCH($K$43&amp;"|9",'Joints Enrobage'!$N$2:$N$501,0))&amp;"","")</f>
        <v/>
      </c>
      <c r="H59" s="93">
        <f>IFERROR(INDEX('Joints Enrobage'!$I$2:$I$501,MATCH($K$43&amp;"|9",'Joints Enrobage'!$N$2:$N$501,0))&amp;"","")</f>
        <v/>
      </c>
      <c r="I59" s="93">
        <f>IFERROR(INDEX('Joints Enrobage'!$J$2:$J$501,MATCH($K$43&amp;"|9",'Joints Enrobage'!$N$2:$N$501,0))&amp;"","")</f>
        <v/>
      </c>
      <c r="J59" s="93">
        <f>IFERROR(INDEX('Joints Enrobage'!$K$2:$K$501,MATCH($K$43&amp;"|9",'Joints Enrobage'!$N$2:$N$501,0))&amp;"","")</f>
        <v/>
      </c>
      <c r="K59" s="93">
        <f>IFERROR(INDEX('Joints Enrobage'!$L$2:$L$501,MATCH($K$43&amp;"|9",'Joints Enrobage'!$N$2:$N$501,0))&amp;"","")</f>
        <v/>
      </c>
      <c r="L59" s="93">
        <f>IFERROR(INDEX('Joints Enrobage'!$M$2:$M$501,MATCH($K$43&amp;"|9",'Joints Enrobage'!$N$2:$N$501,0))&amp;"","")</f>
        <v/>
      </c>
      <c r="M59" s="50" t="n"/>
    </row>
    <row r="60" ht="15" customHeight="1">
      <c r="A60" s="93">
        <f>IFERROR(INDEX('Joints Enrobage'!$B$2:$B$501,MATCH($K$43&amp;"|10",'Joints Enrobage'!$N$2:$N$501,0))&amp;"","")</f>
        <v/>
      </c>
      <c r="B60" s="93">
        <f>IFERROR(INDEX('Joints Enrobage'!$C$2:$C$501,MATCH($K$43&amp;"|10",'Joints Enrobage'!$N$2:$N$501,0))&amp;"","")</f>
        <v/>
      </c>
      <c r="C60" s="93">
        <f>IFERROR(INDEX('Joints Enrobage'!$D$2:$D$501,MATCH($K$43&amp;"|10",'Joints Enrobage'!$N$2:$N$501,0))&amp;"","")</f>
        <v/>
      </c>
      <c r="D60" s="93">
        <f>IFERROR(INDEX('Joints Enrobage'!$E$2:$E$501,MATCH($K$43&amp;"|10",'Joints Enrobage'!$N$2:$N$501,0))&amp;"","")</f>
        <v/>
      </c>
      <c r="E60" s="93">
        <f>IFERROR(INDEX('Joints Enrobage'!$F$2:$F$501,MATCH($K$43&amp;"|10",'Joints Enrobage'!$N$2:$N$501,0))&amp;"","")</f>
        <v/>
      </c>
      <c r="F60" s="93">
        <f>IFERROR(INDEX('Joints Enrobage'!$G$2:$G$501,MATCH($K$43&amp;"|10",'Joints Enrobage'!$N$2:$N$501,0))&amp;"","")</f>
        <v/>
      </c>
      <c r="G60" s="93">
        <f>IFERROR(INDEX('Joints Enrobage'!$H$2:$H$501,MATCH($K$43&amp;"|10",'Joints Enrobage'!$N$2:$N$501,0))&amp;"","")</f>
        <v/>
      </c>
      <c r="H60" s="93">
        <f>IFERROR(INDEX('Joints Enrobage'!$I$2:$I$501,MATCH($K$43&amp;"|10",'Joints Enrobage'!$N$2:$N$501,0))&amp;"","")</f>
        <v/>
      </c>
      <c r="I60" s="93">
        <f>IFERROR(INDEX('Joints Enrobage'!$J$2:$J$501,MATCH($K$43&amp;"|10",'Joints Enrobage'!$N$2:$N$501,0))&amp;"","")</f>
        <v/>
      </c>
      <c r="J60" s="93">
        <f>IFERROR(INDEX('Joints Enrobage'!$K$2:$K$501,MATCH($K$43&amp;"|10",'Joints Enrobage'!$N$2:$N$501,0))&amp;"","")</f>
        <v/>
      </c>
      <c r="K60" s="93">
        <f>IFERROR(INDEX('Joints Enrobage'!$L$2:$L$501,MATCH($K$43&amp;"|10",'Joints Enrobage'!$N$2:$N$501,0))&amp;"","")</f>
        <v/>
      </c>
      <c r="L60" s="93">
        <f>IFERROR(INDEX('Joints Enrobage'!$M$2:$M$501,MATCH($K$43&amp;"|10",'Joints Enrobage'!$N$2:$N$501,0))&amp;"","")</f>
        <v/>
      </c>
      <c r="M60" s="50" t="n"/>
    </row>
    <row r="61" ht="15" customHeight="1">
      <c r="A61" s="93">
        <f>IFERROR(INDEX('Joints Enrobage'!$B$2:$B$501,MATCH($K$43&amp;"|11",'Joints Enrobage'!$N$2:$N$501,0))&amp;"","")</f>
        <v/>
      </c>
      <c r="B61" s="93">
        <f>IFERROR(INDEX('Joints Enrobage'!$C$2:$C$501,MATCH($K$43&amp;"|11",'Joints Enrobage'!$N$2:$N$501,0))&amp;"","")</f>
        <v/>
      </c>
      <c r="C61" s="93">
        <f>IFERROR(INDEX('Joints Enrobage'!$D$2:$D$501,MATCH($K$43&amp;"|11",'Joints Enrobage'!$N$2:$N$501,0))&amp;"","")</f>
        <v/>
      </c>
      <c r="D61" s="93">
        <f>IFERROR(INDEX('Joints Enrobage'!$E$2:$E$501,MATCH($K$43&amp;"|11",'Joints Enrobage'!$N$2:$N$501,0))&amp;"","")</f>
        <v/>
      </c>
      <c r="E61" s="93">
        <f>IFERROR(INDEX('Joints Enrobage'!$F$2:$F$501,MATCH($K$43&amp;"|11",'Joints Enrobage'!$N$2:$N$501,0))&amp;"","")</f>
        <v/>
      </c>
      <c r="F61" s="93">
        <f>IFERROR(INDEX('Joints Enrobage'!$G$2:$G$501,MATCH($K$43&amp;"|11",'Joints Enrobage'!$N$2:$N$501,0))&amp;"","")</f>
        <v/>
      </c>
      <c r="G61" s="93">
        <f>IFERROR(INDEX('Joints Enrobage'!$H$2:$H$501,MATCH($K$43&amp;"|11",'Joints Enrobage'!$N$2:$N$501,0))&amp;"","")</f>
        <v/>
      </c>
      <c r="H61" s="93">
        <f>IFERROR(INDEX('Joints Enrobage'!$I$2:$I$501,MATCH($K$43&amp;"|11",'Joints Enrobage'!$N$2:$N$501,0))&amp;"","")</f>
        <v/>
      </c>
      <c r="I61" s="93">
        <f>IFERROR(INDEX('Joints Enrobage'!$J$2:$J$501,MATCH($K$43&amp;"|11",'Joints Enrobage'!$N$2:$N$501,0))&amp;"","")</f>
        <v/>
      </c>
      <c r="J61" s="93">
        <f>IFERROR(INDEX('Joints Enrobage'!$K$2:$K$501,MATCH($K$43&amp;"|11",'Joints Enrobage'!$N$2:$N$501,0))&amp;"","")</f>
        <v/>
      </c>
      <c r="K61" s="93">
        <f>IFERROR(INDEX('Joints Enrobage'!$L$2:$L$501,MATCH($K$43&amp;"|11",'Joints Enrobage'!$N$2:$N$501,0))&amp;"","")</f>
        <v/>
      </c>
      <c r="L61" s="93">
        <f>IFERROR(INDEX('Joints Enrobage'!$M$2:$M$501,MATCH($K$43&amp;"|11",'Joints Enrobage'!$N$2:$N$501,0))&amp;"","")</f>
        <v/>
      </c>
      <c r="M61" s="50" t="n"/>
    </row>
    <row r="62" ht="15" customHeight="1">
      <c r="A62" s="62">
        <f>IFERROR(INDEX('Joints Enrobage'!$B$2:$B$501,MATCH($K$43&amp;"|12",'Joints Enrobage'!$N$2:$N$501,0))&amp;"","")</f>
        <v/>
      </c>
      <c r="B62" s="62">
        <f>IFERROR(INDEX('Joints Enrobage'!$C$2:$C$501,MATCH($K$43&amp;"|12",'Joints Enrobage'!$N$2:$N$501,0))&amp;"","")</f>
        <v/>
      </c>
      <c r="C62" s="62">
        <f>IFERROR(INDEX('Joints Enrobage'!$D$2:$D$501,MATCH($K$43&amp;"|12",'Joints Enrobage'!$N$2:$N$501,0))&amp;"","")</f>
        <v/>
      </c>
      <c r="D62" s="62">
        <f>IFERROR(INDEX('Joints Enrobage'!$E$2:$E$501,MATCH($K$43&amp;"|12",'Joints Enrobage'!$N$2:$N$501,0))&amp;"","")</f>
        <v/>
      </c>
      <c r="E62" s="62">
        <f>IFERROR(INDEX('Joints Enrobage'!$F$2:$F$501,MATCH($K$43&amp;"|12",'Joints Enrobage'!$N$2:$N$501,0))&amp;"","")</f>
        <v/>
      </c>
      <c r="F62" s="62">
        <f>IFERROR(INDEX('Joints Enrobage'!$G$2:$G$501,MATCH($K$43&amp;"|12",'Joints Enrobage'!$N$2:$N$501,0))&amp;"","")</f>
        <v/>
      </c>
      <c r="G62" s="62">
        <f>IFERROR(INDEX('Joints Enrobage'!$H$2:$H$501,MATCH($K$43&amp;"|12",'Joints Enrobage'!$N$2:$N$501,0))&amp;"","")</f>
        <v/>
      </c>
      <c r="H62" s="62">
        <f>IFERROR(INDEX('Joints Enrobage'!$I$2:$I$501,MATCH($K$43&amp;"|12",'Joints Enrobage'!$N$2:$N$501,0))&amp;"","")</f>
        <v/>
      </c>
      <c r="I62" s="62">
        <f>IFERROR(INDEX('Joints Enrobage'!$J$2:$J$501,MATCH($K$43&amp;"|12",'Joints Enrobage'!$N$2:$N$501,0))&amp;"","")</f>
        <v/>
      </c>
      <c r="J62" s="62">
        <f>IFERROR(INDEX('Joints Enrobage'!$K$2:$K$501,MATCH($K$43&amp;"|12",'Joints Enrobage'!$N$2:$N$501,0))&amp;"","")</f>
        <v/>
      </c>
      <c r="K62" s="62">
        <f>IFERROR(INDEX('Joints Enrobage'!$L$2:$L$501,MATCH($K$43&amp;"|12",'Joints Enrobage'!$N$2:$N$501,0))&amp;"","")</f>
        <v/>
      </c>
      <c r="L62" s="62">
        <f>IFERROR(INDEX('Joints Enrobage'!$M$2:$M$501,MATCH($K$43&amp;"|12",'Joints Enrobage'!$N$2:$N$501,0))&amp;"","")</f>
        <v/>
      </c>
      <c r="M62" s="50" t="n"/>
    </row>
    <row r="63" ht="15" customHeight="1">
      <c r="A63" s="62">
        <f>IFERROR(INDEX('Joints Enrobage'!$B$2:$B$501,MATCH($K$43&amp;"|13",'Joints Enrobage'!$N$2:$N$501,0))&amp;"","")</f>
        <v/>
      </c>
      <c r="B63" s="62">
        <f>IFERROR(INDEX('Joints Enrobage'!$C$2:$C$501,MATCH($K$43&amp;"|13",'Joints Enrobage'!$N$2:$N$501,0))&amp;"","")</f>
        <v/>
      </c>
      <c r="C63" s="62">
        <f>IFERROR(INDEX('Joints Enrobage'!$D$2:$D$501,MATCH($K$43&amp;"|13",'Joints Enrobage'!$N$2:$N$501,0))&amp;"","")</f>
        <v/>
      </c>
      <c r="D63" s="62">
        <f>IFERROR(INDEX('Joints Enrobage'!$E$2:$E$501,MATCH($K$43&amp;"|13",'Joints Enrobage'!$N$2:$N$501,0))&amp;"","")</f>
        <v/>
      </c>
      <c r="E63" s="62">
        <f>IFERROR(INDEX('Joints Enrobage'!$F$2:$F$501,MATCH($K$43&amp;"|13",'Joints Enrobage'!$N$2:$N$501,0))&amp;"","")</f>
        <v/>
      </c>
      <c r="F63" s="62">
        <f>IFERROR(INDEX('Joints Enrobage'!$G$2:$G$501,MATCH($K$43&amp;"|13",'Joints Enrobage'!$N$2:$N$501,0))&amp;"","")</f>
        <v/>
      </c>
      <c r="G63" s="62">
        <f>IFERROR(INDEX('Joints Enrobage'!$H$2:$H$501,MATCH($K$43&amp;"|13",'Joints Enrobage'!$N$2:$N$501,0))&amp;"","")</f>
        <v/>
      </c>
      <c r="H63" s="62">
        <f>IFERROR(INDEX('Joints Enrobage'!$I$2:$I$501,MATCH($K$43&amp;"|13",'Joints Enrobage'!$N$2:$N$501,0))&amp;"","")</f>
        <v/>
      </c>
      <c r="I63" s="62">
        <f>IFERROR(INDEX('Joints Enrobage'!$J$2:$J$501,MATCH($K$43&amp;"|13",'Joints Enrobage'!$N$2:$N$501,0))&amp;"","")</f>
        <v/>
      </c>
      <c r="J63" s="62">
        <f>IFERROR(INDEX('Joints Enrobage'!$K$2:$K$501,MATCH($K$43&amp;"|13",'Joints Enrobage'!$N$2:$N$501,0))&amp;"","")</f>
        <v/>
      </c>
      <c r="K63" s="62">
        <f>IFERROR(INDEX('Joints Enrobage'!$L$2:$L$501,MATCH($K$43&amp;"|13",'Joints Enrobage'!$N$2:$N$501,0))&amp;"","")</f>
        <v/>
      </c>
      <c r="L63" s="62">
        <f>IFERROR(INDEX('Joints Enrobage'!$M$2:$M$501,MATCH($K$43&amp;"|13",'Joints Enrobage'!$N$2:$N$501,0))&amp;"","")</f>
        <v/>
      </c>
      <c r="M63" s="50" t="n"/>
    </row>
    <row r="64" ht="15" customHeight="1">
      <c r="A64" s="62">
        <f>IFERROR(INDEX('Joints Enrobage'!$B$2:$B$501,MATCH($K$43&amp;"|14",'Joints Enrobage'!$N$2:$N$501,0))&amp;"","")</f>
        <v/>
      </c>
      <c r="B64" s="62">
        <f>IFERROR(INDEX('Joints Enrobage'!$C$2:$C$501,MATCH($K$43&amp;"|14",'Joints Enrobage'!$N$2:$N$501,0))&amp;"","")</f>
        <v/>
      </c>
      <c r="C64" s="62">
        <f>IFERROR(INDEX('Joints Enrobage'!$D$2:$D$501,MATCH($K$43&amp;"|14",'Joints Enrobage'!$N$2:$N$501,0))&amp;"","")</f>
        <v/>
      </c>
      <c r="D64" s="62">
        <f>IFERROR(INDEX('Joints Enrobage'!$E$2:$E$501,MATCH($K$43&amp;"|14",'Joints Enrobage'!$N$2:$N$501,0))&amp;"","")</f>
        <v/>
      </c>
      <c r="E64" s="62">
        <f>IFERROR(INDEX('Joints Enrobage'!$F$2:$F$501,MATCH($K$43&amp;"|14",'Joints Enrobage'!$N$2:$N$501,0))&amp;"","")</f>
        <v/>
      </c>
      <c r="F64" s="62">
        <f>IFERROR(INDEX('Joints Enrobage'!$G$2:$G$501,MATCH($K$43&amp;"|14",'Joints Enrobage'!$N$2:$N$501,0))&amp;"","")</f>
        <v/>
      </c>
      <c r="G64" s="62">
        <f>IFERROR(INDEX('Joints Enrobage'!$H$2:$H$501,MATCH($K$43&amp;"|14",'Joints Enrobage'!$N$2:$N$501,0))&amp;"","")</f>
        <v/>
      </c>
      <c r="H64" s="62">
        <f>IFERROR(INDEX('Joints Enrobage'!$I$2:$I$501,MATCH($K$43&amp;"|14",'Joints Enrobage'!$N$2:$N$501,0))&amp;"","")</f>
        <v/>
      </c>
      <c r="I64" s="62">
        <f>IFERROR(INDEX('Joints Enrobage'!$J$2:$J$501,MATCH($K$43&amp;"|14",'Joints Enrobage'!$N$2:$N$501,0))&amp;"","")</f>
        <v/>
      </c>
      <c r="J64" s="62">
        <f>IFERROR(INDEX('Joints Enrobage'!$K$2:$K$501,MATCH($K$43&amp;"|14",'Joints Enrobage'!$N$2:$N$501,0))&amp;"","")</f>
        <v/>
      </c>
      <c r="K64" s="62">
        <f>IFERROR(INDEX('Joints Enrobage'!$L$2:$L$501,MATCH($K$43&amp;"|14",'Joints Enrobage'!$N$2:$N$501,0))&amp;"","")</f>
        <v/>
      </c>
      <c r="L64" s="62">
        <f>IFERROR(INDEX('Joints Enrobage'!$M$2:$M$501,MATCH($K$43&amp;"|14",'Joints Enrobage'!$N$2:$N$501,0))&amp;"","")</f>
        <v/>
      </c>
      <c r="M64" s="50" t="n"/>
    </row>
    <row r="65" ht="15" customHeight="1">
      <c r="A65" s="62">
        <f>IFERROR(INDEX('Joints Enrobage'!$B$2:$B$501,MATCH($K$43&amp;"|15",'Joints Enrobage'!$N$2:$N$501,0))&amp;"","")</f>
        <v/>
      </c>
      <c r="B65" s="62">
        <f>IFERROR(INDEX('Joints Enrobage'!$C$2:$C$501,MATCH($K$43&amp;"|15",'Joints Enrobage'!$N$2:$N$501,0))&amp;"","")</f>
        <v/>
      </c>
      <c r="C65" s="62">
        <f>IFERROR(INDEX('Joints Enrobage'!$D$2:$D$501,MATCH($K$43&amp;"|15",'Joints Enrobage'!$N$2:$N$501,0))&amp;"","")</f>
        <v/>
      </c>
      <c r="D65" s="62">
        <f>IFERROR(INDEX('Joints Enrobage'!$E$2:$E$501,MATCH($K$43&amp;"|15",'Joints Enrobage'!$N$2:$N$501,0))&amp;"","")</f>
        <v/>
      </c>
      <c r="E65" s="62">
        <f>IFERROR(INDEX('Joints Enrobage'!$F$2:$F$501,MATCH($K$43&amp;"|15",'Joints Enrobage'!$N$2:$N$501,0))&amp;"","")</f>
        <v/>
      </c>
      <c r="F65" s="62">
        <f>IFERROR(INDEX('Joints Enrobage'!$G$2:$G$501,MATCH($K$43&amp;"|15",'Joints Enrobage'!$N$2:$N$501,0))&amp;"","")</f>
        <v/>
      </c>
      <c r="G65" s="62">
        <f>IFERROR(INDEX('Joints Enrobage'!$H$2:$H$501,MATCH($K$43&amp;"|15",'Joints Enrobage'!$N$2:$N$501,0))&amp;"","")</f>
        <v/>
      </c>
      <c r="H65" s="62">
        <f>IFERROR(INDEX('Joints Enrobage'!$I$2:$I$501,MATCH($K$43&amp;"|15",'Joints Enrobage'!$N$2:$N$501,0))&amp;"","")</f>
        <v/>
      </c>
      <c r="I65" s="62">
        <f>IFERROR(INDEX('Joints Enrobage'!$J$2:$J$501,MATCH($K$43&amp;"|15",'Joints Enrobage'!$N$2:$N$501,0))&amp;"","")</f>
        <v/>
      </c>
      <c r="J65" s="62">
        <f>IFERROR(INDEX('Joints Enrobage'!$K$2:$K$501,MATCH($K$43&amp;"|15",'Joints Enrobage'!$N$2:$N$501,0))&amp;"","")</f>
        <v/>
      </c>
      <c r="K65" s="62">
        <f>IFERROR(INDEX('Joints Enrobage'!$L$2:$L$501,MATCH($K$43&amp;"|15",'Joints Enrobage'!$N$2:$N$501,0))&amp;"","")</f>
        <v/>
      </c>
      <c r="L65" s="62">
        <f>IFERROR(INDEX('Joints Enrobage'!$M$2:$M$501,MATCH($K$43&amp;"|15",'Joints Enrobage'!$N$2:$N$501,0))&amp;"","")</f>
        <v/>
      </c>
      <c r="M65" s="50" t="n"/>
    </row>
    <row r="66" ht="39.95" customHeight="1">
      <c r="A66" s="94">
        <f>"Remarques : "&amp;IFERROR(INDEX(Registre!$O$2:$O$1999,IF($O$38=0,-1,$O$38))&amp;"","")</f>
        <v/>
      </c>
      <c r="B66" s="52" t="n"/>
      <c r="C66" s="52" t="n"/>
      <c r="D66" s="52" t="n"/>
      <c r="E66" s="52" t="n"/>
      <c r="F66" s="52" t="n"/>
      <c r="G66" s="52" t="n"/>
      <c r="H66" s="52" t="n"/>
      <c r="I66" s="52" t="n"/>
      <c r="J66" s="52" t="n"/>
      <c r="K66" s="52" t="n"/>
      <c r="L66" s="52" t="n"/>
      <c r="M66" s="50" t="n"/>
    </row>
    <row r="67" ht="30" customHeight="1">
      <c r="A67" s="80" t="inlineStr">
        <is>
          <t>Conclusion de l’inspection</t>
        </is>
      </c>
      <c r="B67" s="52" t="n"/>
      <c r="C67" s="50" t="n"/>
      <c r="D67" s="67">
        <f>IF(IFERROR(INDEX(Registre!$N$2:$N$1999,IF($O$38=0,-1,$O$38))&amp;"","")="Non applicable","☒","☐")&amp;"  Non applicable"</f>
        <v/>
      </c>
      <c r="E67" s="52" t="n"/>
      <c r="F67" s="52" t="n"/>
      <c r="G67" s="52" t="n"/>
      <c r="H67" s="52" t="n"/>
      <c r="I67" s="50" t="n"/>
      <c r="J67" s="67">
        <f>IF(IFERROR(INDEX(Registre!$N$2:$N$1999,IF($O$38=0,-1,$O$38))&amp;"","")="Accepté","☒","☐")&amp;"  Accepté"</f>
        <v/>
      </c>
      <c r="K67" s="50" t="n"/>
      <c r="L67" s="67">
        <f>IF(IFERROR(INDEX(Registre!$N$2:$N$1999,IF($O$38=0,-1,$O$38))&amp;"","")="Rejeté","☒","☐")&amp;"  Rejeté"</f>
        <v/>
      </c>
      <c r="M67" s="50" t="n"/>
    </row>
    <row r="68" ht="24.95" customHeight="1">
      <c r="A68" s="80" t="inlineStr">
        <is>
          <t>APPROBATION</t>
        </is>
      </c>
      <c r="B68" s="101" t="n"/>
      <c r="C68" s="56" t="n"/>
      <c r="D68" s="67" t="inlineStr">
        <is>
          <t>C3</t>
        </is>
      </c>
      <c r="E68" s="52" t="n"/>
      <c r="F68" s="52" t="n"/>
      <c r="G68" s="52" t="n"/>
      <c r="H68" s="52" t="n"/>
      <c r="I68" s="50" t="n"/>
      <c r="J68" s="67" t="inlineStr">
        <is>
          <t>C1</t>
        </is>
      </c>
      <c r="K68" s="56" t="n"/>
      <c r="L68" s="67" t="inlineStr">
        <is>
          <t>CA</t>
        </is>
      </c>
      <c r="M68" s="56" t="n"/>
    </row>
    <row r="69" ht="24.95" customHeight="1">
      <c r="A69" s="57" t="n"/>
      <c r="B69" s="102" t="n"/>
      <c r="C69" s="58" t="n"/>
      <c r="D69" s="67" t="inlineStr">
        <is>
          <t>CST</t>
        </is>
      </c>
      <c r="E69" s="52" t="n"/>
      <c r="F69" s="50" t="n"/>
      <c r="G69" s="67" t="inlineStr">
        <is>
          <t>QCI</t>
        </is>
      </c>
      <c r="H69" s="52" t="n"/>
      <c r="I69" s="50" t="n"/>
      <c r="J69" s="57" t="n"/>
      <c r="K69" s="58" t="n"/>
      <c r="L69" s="57" t="n"/>
      <c r="M69" s="58" t="n"/>
    </row>
    <row r="70" ht="30" customHeight="1">
      <c r="A70" s="90" t="inlineStr">
        <is>
          <t>Nom</t>
        </is>
      </c>
      <c r="B70" s="52" t="n"/>
      <c r="C70" s="50" t="n"/>
      <c r="D70" s="90" t="n"/>
      <c r="E70" s="52" t="n"/>
      <c r="F70" s="50" t="n"/>
      <c r="G70" s="90" t="n"/>
      <c r="H70" s="52" t="n"/>
      <c r="I70" s="50" t="n"/>
      <c r="J70" s="90" t="n"/>
      <c r="K70" s="50" t="n"/>
      <c r="L70" s="90" t="n"/>
      <c r="M70" s="50" t="n"/>
    </row>
    <row r="71" ht="30" customHeight="1">
      <c r="A71" s="90" t="inlineStr">
        <is>
          <t>Signature</t>
        </is>
      </c>
      <c r="B71" s="52" t="n"/>
      <c r="C71" s="50" t="n"/>
      <c r="D71" s="90" t="n"/>
      <c r="E71" s="52" t="n"/>
      <c r="F71" s="50" t="n"/>
      <c r="G71" s="90" t="n"/>
      <c r="H71" s="52" t="n"/>
      <c r="I71" s="50" t="n"/>
      <c r="J71" s="90" t="n"/>
      <c r="K71" s="50" t="n"/>
      <c r="L71" s="90" t="n"/>
      <c r="M71" s="50" t="n"/>
    </row>
    <row r="72" ht="30" customHeight="1">
      <c r="A72" s="90" t="inlineStr">
        <is>
          <t>Date</t>
        </is>
      </c>
      <c r="B72" s="52" t="n"/>
      <c r="C72" s="50" t="n"/>
      <c r="D72" s="90" t="n"/>
      <c r="E72" s="52" t="n"/>
      <c r="F72" s="50" t="n"/>
      <c r="G72" s="90" t="n"/>
      <c r="H72" s="52" t="n"/>
      <c r="I72" s="50" t="n"/>
      <c r="J72" s="90" t="n"/>
      <c r="K72" s="50" t="n"/>
      <c r="L72" s="90" t="n"/>
      <c r="M72" s="50" t="n"/>
    </row>
    <row r="73" ht="21.75" customHeight="1">
      <c r="A73" s="49" t="n"/>
      <c r="B73" s="56" t="n"/>
      <c r="C73" s="67">
        <f>Paramètres!$C$7</f>
        <v/>
      </c>
      <c r="D73" s="101" t="n"/>
      <c r="E73" s="101" t="n"/>
      <c r="F73" s="101" t="n"/>
      <c r="G73" s="101" t="n"/>
      <c r="H73" s="101" t="n"/>
      <c r="I73" s="101" t="n"/>
      <c r="J73" s="101" t="n"/>
      <c r="K73" s="56" t="n"/>
      <c r="L73" s="90">
        <f>Paramètres!$D$7</f>
        <v/>
      </c>
      <c r="M73" s="50" t="n"/>
      <c r="O73" s="29" t="inlineStr">
        <is>
          <t>Calcul (ne pas modifier) – ligne registre :</t>
        </is>
      </c>
    </row>
    <row r="74" ht="21.75" customHeight="1">
      <c r="A74" s="60" t="n"/>
      <c r="B74" s="61" t="n"/>
      <c r="C74" s="60" t="n"/>
      <c r="K74" s="61" t="n"/>
      <c r="L74" s="90">
        <f>"Date: "&amp;Paramètres!$E$7</f>
        <v/>
      </c>
      <c r="M74" s="50" t="n"/>
      <c r="O74" s="30">
        <f>IFERROR(MATCH($K$79,Registre!$B$2:$B$1999,0),0)</f>
        <v/>
      </c>
    </row>
    <row r="75" ht="21.75" customHeight="1">
      <c r="A75" s="57" t="n"/>
      <c r="B75" s="58" t="n"/>
      <c r="C75" s="57" t="n"/>
      <c r="D75" s="102" t="n"/>
      <c r="E75" s="102" t="n"/>
      <c r="F75" s="102" t="n"/>
      <c r="G75" s="102" t="n"/>
      <c r="H75" s="102" t="n"/>
      <c r="I75" s="102" t="n"/>
      <c r="J75" s="102" t="n"/>
      <c r="K75" s="58" t="n"/>
      <c r="L75" s="90" t="inlineStr">
        <is>
          <t>Page 1/1</t>
        </is>
      </c>
      <c r="M75" s="50" t="n"/>
      <c r="O75" s="30">
        <f>IFERROR(MATCH($K$79,'Données Enrobage'!$A$2:$A$501,0),0)</f>
        <v/>
      </c>
    </row>
    <row r="76" ht="27.95" customHeight="1">
      <c r="A76" s="67" t="inlineStr">
        <is>
          <t>Procès-Verbal d’enrobage</t>
        </is>
      </c>
      <c r="B76" s="52" t="n"/>
      <c r="C76" s="52" t="n"/>
      <c r="D76" s="52" t="n"/>
      <c r="E76" s="52" t="n"/>
      <c r="F76" s="52" t="n"/>
      <c r="G76" s="52" t="n"/>
      <c r="H76" s="52" t="n"/>
      <c r="I76" s="52" t="n"/>
      <c r="J76" s="52" t="n"/>
      <c r="K76" s="52" t="n"/>
      <c r="L76" s="52" t="n"/>
      <c r="M76" s="50" t="n"/>
      <c r="O76" s="32">
        <f>IF($K$79="","",IF($O$74=0,"⚠ RFI absent du Registre",IF(INDEX(Registre!$A$2:$A$1999,IF($O$74=0,-1,$O$74))&lt;&gt;"Enrobage","⚠ Ce RFI est de type : "&amp;INDEX(Registre!$A$2:$A$1999,IF($O$74=0,-1,$O$74)),"")))</f>
        <v/>
      </c>
    </row>
    <row r="77" ht="24.95" customHeight="1">
      <c r="A77" s="90">
        <f>"Ouvrages : "&amp;IFERROR(INDEX(Registre!$E$2:$E$1999,IF($O$74=0,-1,$O$74))&amp;"","")</f>
        <v/>
      </c>
      <c r="B77" s="52" t="n"/>
      <c r="C77" s="52" t="n"/>
      <c r="D77" s="52" t="n"/>
      <c r="E77" s="52" t="n"/>
      <c r="F77" s="52" t="n"/>
      <c r="G77" s="52" t="n"/>
      <c r="H77" s="52" t="n"/>
      <c r="I77" s="52" t="n"/>
      <c r="J77" s="50" t="n"/>
      <c r="K77" s="90">
        <f>"Date : "&amp;IFERROR(RIGHT("0"&amp;DAY(INDEX(Registre!$D$2:$D$1999,IF($O$74=0,-1,$O$74))),2)&amp;"/"&amp;RIGHT("0"&amp;MONTH(INDEX(Registre!$D$2:$D$1999,IF($O$74=0,-1,$O$74))),2)&amp;"/"&amp;YEAR(INDEX(Registre!$D$2:$D$1999,IF($O$74=0,-1,$O$74))),IFERROR(INDEX(Registre!$D$2:$D$1999,IF($O$74=0,-1,$O$74))&amp;"",""))</f>
        <v/>
      </c>
      <c r="L77" s="52" t="n"/>
      <c r="M77" s="50" t="n"/>
    </row>
    <row r="78" ht="24.95" customHeight="1">
      <c r="A78" s="90">
        <f>"Désignation : "&amp;IFERROR(INDEX(Registre!$G$2:$G$1999,IF($O$74=0,-1,$O$74))&amp;"","")</f>
        <v/>
      </c>
      <c r="B78" s="52" t="n"/>
      <c r="C78" s="52" t="n"/>
      <c r="D78" s="52" t="n"/>
      <c r="E78" s="52" t="n"/>
      <c r="F78" s="52" t="n"/>
      <c r="G78" s="52" t="n"/>
      <c r="H78" s="52" t="n"/>
      <c r="I78" s="52" t="n"/>
      <c r="J78" s="52" t="n"/>
      <c r="K78" s="52" t="n"/>
      <c r="L78" s="52" t="n"/>
      <c r="M78" s="50" t="n"/>
      <c r="O78" s="31" t="inlineStr">
        <is>
          <t>◀ Choisissez le RFI dans la case « RFI nº » (liste déroulante)</t>
        </is>
      </c>
    </row>
    <row r="79" ht="24.95" customHeight="1">
      <c r="A79" s="90">
        <f>"Plan Nº : "&amp;IFERROR(INDEX(Registre!$F$2:$F$1999,IF($O$74=0,-1,$O$74))&amp;"","")</f>
        <v/>
      </c>
      <c r="B79" s="52" t="n"/>
      <c r="C79" s="52" t="n"/>
      <c r="D79" s="52" t="n"/>
      <c r="E79" s="52" t="n"/>
      <c r="F79" s="50" t="n"/>
      <c r="G79" s="90">
        <f>"Report No : "&amp;IFERROR(IF(INDEX(Registre!$C$2:$C$1999,IF($O$74=0,-1,$O$74))&amp;""&lt;&gt;"",INDEX(Registre!$C$2:$C$1999,IF($O$74=0,-1,$O$74))&amp;"",TEXT(COUNTIF(Registre!$A$2:INDEX(Registre!$A$2:$A$1999,IF($O$74=0,-1,$O$74)),INDEX(Registre!$A$2:$A$1999,IF($O$74=0,-1,$O$74))),"000")),"")</f>
        <v/>
      </c>
      <c r="H79" s="50" t="n"/>
      <c r="I79" s="91" t="inlineStr">
        <is>
          <t>DI/ (RFI) No :</t>
        </is>
      </c>
      <c r="J79" s="50" t="n"/>
      <c r="K79" s="82">
        <f>IFERROR(INDEX('Impression groupée'!$B$4:$B$103,MATCH("Enrobage|3",'Impression groupée'!$E$4:$E$103,0)),"")</f>
        <v/>
      </c>
      <c r="L79" s="52" t="n"/>
      <c r="M79" s="50" t="n"/>
    </row>
    <row r="80" ht="27" customHeight="1">
      <c r="A80" s="80">
        <f>"Tronçon N° : "&amp;IFERROR(INDEX(Registre!$H$2:$H$1999,IF($O$74=0,-1,$O$74))&amp;"","")&amp;"   du PK "&amp;IFERROR(INDEX(Registre!$K$2:$K$1999,IF($O$74=0,-1,$O$74))&amp;"","")&amp;"   au PK "&amp;IFERROR(INDEX(Registre!$L$2:$L$1999,IF($O$74=0,-1,$O$74))&amp;"","")</f>
        <v/>
      </c>
      <c r="B80" s="52" t="n"/>
      <c r="C80" s="52" t="n"/>
      <c r="D80" s="52" t="n"/>
      <c r="E80" s="52" t="n"/>
      <c r="F80" s="50" t="n"/>
      <c r="G80" s="90">
        <f>"Long : "&amp;IFERROR(INDEX(Registre!$M$2:$M$1999,IF($O$74=0,-1,$O$74))&amp;"","")&amp;" ml"</f>
        <v/>
      </c>
      <c r="H80" s="50" t="n"/>
      <c r="I80" s="67" t="inlineStr">
        <is>
          <t>CONDITIONS ENVIRONNEMENTALES</t>
        </is>
      </c>
      <c r="J80" s="52" t="n"/>
      <c r="K80" s="52" t="n"/>
      <c r="L80" s="52" t="n"/>
      <c r="M80" s="50" t="n"/>
    </row>
    <row r="81" ht="25.5" customHeight="1">
      <c r="A81" s="90" t="inlineStr">
        <is>
          <t>Abrasif</t>
        </is>
      </c>
      <c r="B81" s="50" t="n"/>
      <c r="C81" s="90">
        <f>"N° de lot : "&amp;IFERROR(INDEX('Données Enrobage'!$B$2:$B$501,IF($O$75=0,-1,$O$75))&amp;"","")</f>
        <v/>
      </c>
      <c r="D81" s="52" t="n"/>
      <c r="E81" s="52" t="n"/>
      <c r="F81" s="52" t="n"/>
      <c r="G81" s="52" t="n"/>
      <c r="H81" s="50" t="n"/>
      <c r="I81" s="98" t="inlineStr">
        <is>
          <t>Temp de l'air</t>
        </is>
      </c>
      <c r="J81" s="93">
        <f>IFERROR(INDEX('Données Enrobage'!$F$2:$F$501,IF($O$75=0,-1,$O$75))&amp;"","")</f>
        <v/>
      </c>
      <c r="K81" s="93">
        <f>IFERROR(INDEX('Données Enrobage'!$G$2:$G$501,IF($O$75=0,-1,$O$75))&amp;"","")</f>
        <v/>
      </c>
      <c r="L81" s="93">
        <f>IFERROR(INDEX('Données Enrobage'!$H$2:$H$501,IF($O$75=0,-1,$O$75))&amp;"","")</f>
        <v/>
      </c>
      <c r="M81" s="93">
        <f>IFERROR(INDEX('Données Enrobage'!$I$2:$I$501,IF($O$75=0,-1,$O$75))&amp;"","")</f>
        <v/>
      </c>
    </row>
    <row r="82" ht="30.75" customHeight="1">
      <c r="A82" s="90" t="inlineStr">
        <is>
          <t>Apprêt / FBE</t>
        </is>
      </c>
      <c r="B82" s="50" t="n"/>
      <c r="C82" s="90">
        <f>"N° de lot : "&amp;IFERROR(INDEX('Données Enrobage'!$C$2:$C$501,IF($O$75=0,-1,$O$75))&amp;"","")</f>
        <v/>
      </c>
      <c r="D82" s="52" t="n"/>
      <c r="E82" s="52" t="n"/>
      <c r="F82" s="52" t="n"/>
      <c r="G82" s="52" t="n"/>
      <c r="H82" s="50" t="n"/>
      <c r="I82" s="98" t="inlineStr">
        <is>
          <t>Point de rosée</t>
        </is>
      </c>
      <c r="J82" s="93">
        <f>IFERROR(INDEX('Données Enrobage'!$J$2:$J$501,IF($O$75=0,-1,$O$75))&amp;"","")</f>
        <v/>
      </c>
      <c r="K82" s="93">
        <f>IFERROR(INDEX('Données Enrobage'!$K$2:$K$501,IF($O$75=0,-1,$O$75))&amp;"","")</f>
        <v/>
      </c>
      <c r="L82" s="93">
        <f>IFERROR(INDEX('Données Enrobage'!$L$2:$L$501,IF($O$75=0,-1,$O$75))&amp;"","")</f>
        <v/>
      </c>
      <c r="M82" s="93">
        <f>IFERROR(INDEX('Données Enrobage'!$M$2:$M$501,IF($O$75=0,-1,$O$75))&amp;"","")</f>
        <v/>
      </c>
    </row>
    <row r="83" ht="35.25" customHeight="1">
      <c r="A83" s="90" t="inlineStr">
        <is>
          <t>HSS</t>
        </is>
      </c>
      <c r="B83" s="50" t="n"/>
      <c r="C83" s="90">
        <f>"N° de lot : "&amp;IFERROR(INDEX('Données Enrobage'!$D$2:$D$501,IF($O$75=0,-1,$O$75))&amp;"","")</f>
        <v/>
      </c>
      <c r="D83" s="52" t="n"/>
      <c r="E83" s="52" t="n"/>
      <c r="F83" s="52" t="n"/>
      <c r="G83" s="52" t="n"/>
      <c r="H83" s="50" t="n"/>
      <c r="I83" s="98" t="inlineStr">
        <is>
          <t>Humidité relative (RH)</t>
        </is>
      </c>
      <c r="J83" s="93">
        <f>IFERROR(INDEX('Données Enrobage'!$N$2:$N$501,IF($O$75=0,-1,$O$75))&amp;"","")</f>
        <v/>
      </c>
      <c r="K83" s="93">
        <f>IFERROR(INDEX('Données Enrobage'!$O$2:$O$501,IF($O$75=0,-1,$O$75))&amp;"","")</f>
        <v/>
      </c>
      <c r="L83" s="93">
        <f>IFERROR(INDEX('Données Enrobage'!$P$2:$P$501,IF($O$75=0,-1,$O$75))&amp;"","")</f>
        <v/>
      </c>
      <c r="M83" s="93">
        <f>IFERROR(INDEX('Données Enrobage'!$Q$2:$Q$501,IF($O$75=0,-1,$O$75))&amp;"","")</f>
        <v/>
      </c>
    </row>
    <row r="84" ht="30.75" customHeight="1">
      <c r="A84" s="90" t="inlineStr">
        <is>
          <t>Solvant</t>
        </is>
      </c>
      <c r="B84" s="50" t="n"/>
      <c r="C84" s="90">
        <f>"N° de lot : "&amp;IFERROR(INDEX('Données Enrobage'!$E$2:$E$501,IF($O$75=0,-1,$O$75))&amp;"","")</f>
        <v/>
      </c>
      <c r="D84" s="52" t="n"/>
      <c r="E84" s="52" t="n"/>
      <c r="F84" s="52" t="n"/>
      <c r="G84" s="52" t="n"/>
      <c r="H84" s="50" t="n"/>
      <c r="I84" s="98" t="inlineStr">
        <is>
          <t>Qualité de l'air comprimé</t>
        </is>
      </c>
      <c r="J84" s="93">
        <f>IFERROR(INDEX('Données Enrobage'!$R$2:$R$501,IF($O$75=0,-1,$O$75))&amp;"","")</f>
        <v/>
      </c>
      <c r="K84" s="93">
        <f>IFERROR(INDEX('Données Enrobage'!$S$2:$S$501,IF($O$75=0,-1,$O$75))&amp;"","")</f>
        <v/>
      </c>
      <c r="L84" s="93">
        <f>IFERROR(INDEX('Données Enrobage'!$T$2:$T$501,IF($O$75=0,-1,$O$75))&amp;"","")</f>
        <v/>
      </c>
      <c r="M84" s="93">
        <f>IFERROR(INDEX('Données Enrobage'!$U$2:$U$501,IF($O$75=0,-1,$O$75))&amp;"","")</f>
        <v/>
      </c>
    </row>
    <row r="85" ht="24.95" customHeight="1">
      <c r="A85" s="67" t="inlineStr">
        <is>
          <t>SURFACE PREPARATION</t>
        </is>
      </c>
      <c r="B85" s="52" t="n"/>
      <c r="C85" s="52" t="n"/>
      <c r="D85" s="52" t="n"/>
      <c r="E85" s="52" t="n"/>
      <c r="F85" s="52" t="n"/>
      <c r="G85" s="50" t="n"/>
      <c r="H85" s="67" t="inlineStr">
        <is>
          <t>FINAL INSPECTION AND TESTING</t>
        </is>
      </c>
      <c r="I85" s="52" t="n"/>
      <c r="J85" s="52" t="n"/>
      <c r="K85" s="52" t="n"/>
      <c r="L85" s="52" t="n"/>
      <c r="M85" s="50" t="n"/>
    </row>
    <row r="86" ht="51.75" customHeight="1">
      <c r="A86" s="95" t="inlineStr">
        <is>
          <t>N° de joint</t>
        </is>
      </c>
      <c r="B86" s="95" t="inlineStr">
        <is>
          <t>État de surface avant sablage</t>
        </is>
      </c>
      <c r="C86" s="95" t="inlineStr">
        <is>
          <t>Temp de surface</t>
        </is>
      </c>
      <c r="D86" s="95" t="inlineStr">
        <is>
          <t>Profil de sablage µm</t>
        </is>
      </c>
      <c r="E86" s="95" t="inlineStr">
        <is>
          <t>Chlorures en surface µg/cm²</t>
        </is>
      </c>
      <c r="F86" s="95" t="inlineStr">
        <is>
          <t>Test poussière (ruban adhésif)</t>
        </is>
      </c>
      <c r="G86" s="95" t="inlineStr">
        <is>
          <t>Température de préchauffage °C</t>
        </is>
      </c>
      <c r="H86" s="95" t="inlineStr">
        <is>
          <t>Visuel</t>
        </is>
      </c>
      <c r="I86" s="95" t="inlineStr">
        <is>
          <t>Test d'adhérence</t>
        </is>
      </c>
      <c r="J86" s="95" t="inlineStr">
        <is>
          <t>Détection de porosités (Holiday Test – 25 kV / 100)</t>
        </is>
      </c>
      <c r="K86" s="95" t="inlineStr">
        <is>
          <t>Accepté / Rejeté</t>
        </is>
      </c>
      <c r="L86" s="95" t="inlineStr">
        <is>
          <t>Remarques</t>
        </is>
      </c>
      <c r="M86" s="50" t="n"/>
    </row>
    <row r="87" ht="15" customHeight="1">
      <c r="A87" s="93">
        <f>IFERROR(INDEX('Joints Enrobage'!$B$2:$B$501,MATCH($K$79&amp;"|1",'Joints Enrobage'!$N$2:$N$501,0))&amp;"","")</f>
        <v/>
      </c>
      <c r="B87" s="93">
        <f>IFERROR(INDEX('Joints Enrobage'!$C$2:$C$501,MATCH($K$79&amp;"|1",'Joints Enrobage'!$N$2:$N$501,0))&amp;"","")</f>
        <v/>
      </c>
      <c r="C87" s="93">
        <f>IFERROR(INDEX('Joints Enrobage'!$D$2:$D$501,MATCH($K$79&amp;"|1",'Joints Enrobage'!$N$2:$N$501,0))&amp;"","")</f>
        <v/>
      </c>
      <c r="D87" s="93">
        <f>IFERROR(INDEX('Joints Enrobage'!$E$2:$E$501,MATCH($K$79&amp;"|1",'Joints Enrobage'!$N$2:$N$501,0))&amp;"","")</f>
        <v/>
      </c>
      <c r="E87" s="93">
        <f>IFERROR(INDEX('Joints Enrobage'!$F$2:$F$501,MATCH($K$79&amp;"|1",'Joints Enrobage'!$N$2:$N$501,0))&amp;"","")</f>
        <v/>
      </c>
      <c r="F87" s="93">
        <f>IFERROR(INDEX('Joints Enrobage'!$G$2:$G$501,MATCH($K$79&amp;"|1",'Joints Enrobage'!$N$2:$N$501,0))&amp;"","")</f>
        <v/>
      </c>
      <c r="G87" s="93">
        <f>IFERROR(INDEX('Joints Enrobage'!$H$2:$H$501,MATCH($K$79&amp;"|1",'Joints Enrobage'!$N$2:$N$501,0))&amp;"","")</f>
        <v/>
      </c>
      <c r="H87" s="93">
        <f>IFERROR(INDEX('Joints Enrobage'!$I$2:$I$501,MATCH($K$79&amp;"|1",'Joints Enrobage'!$N$2:$N$501,0))&amp;"","")</f>
        <v/>
      </c>
      <c r="I87" s="93">
        <f>IFERROR(INDEX('Joints Enrobage'!$J$2:$J$501,MATCH($K$79&amp;"|1",'Joints Enrobage'!$N$2:$N$501,0))&amp;"","")</f>
        <v/>
      </c>
      <c r="J87" s="93">
        <f>IFERROR(INDEX('Joints Enrobage'!$K$2:$K$501,MATCH($K$79&amp;"|1",'Joints Enrobage'!$N$2:$N$501,0))&amp;"","")</f>
        <v/>
      </c>
      <c r="K87" s="93">
        <f>IFERROR(INDEX('Joints Enrobage'!$L$2:$L$501,MATCH($K$79&amp;"|1",'Joints Enrobage'!$N$2:$N$501,0))&amp;"","")</f>
        <v/>
      </c>
      <c r="L87" s="93">
        <f>IFERROR(INDEX('Joints Enrobage'!$M$2:$M$501,MATCH($K$79&amp;"|1",'Joints Enrobage'!$N$2:$N$501,0))&amp;"","")</f>
        <v/>
      </c>
      <c r="M87" s="50" t="n"/>
    </row>
    <row r="88" ht="15" customHeight="1">
      <c r="A88" s="93">
        <f>IFERROR(INDEX('Joints Enrobage'!$B$2:$B$501,MATCH($K$79&amp;"|2",'Joints Enrobage'!$N$2:$N$501,0))&amp;"","")</f>
        <v/>
      </c>
      <c r="B88" s="93">
        <f>IFERROR(INDEX('Joints Enrobage'!$C$2:$C$501,MATCH($K$79&amp;"|2",'Joints Enrobage'!$N$2:$N$501,0))&amp;"","")</f>
        <v/>
      </c>
      <c r="C88" s="93">
        <f>IFERROR(INDEX('Joints Enrobage'!$D$2:$D$501,MATCH($K$79&amp;"|2",'Joints Enrobage'!$N$2:$N$501,0))&amp;"","")</f>
        <v/>
      </c>
      <c r="D88" s="93">
        <f>IFERROR(INDEX('Joints Enrobage'!$E$2:$E$501,MATCH($K$79&amp;"|2",'Joints Enrobage'!$N$2:$N$501,0))&amp;"","")</f>
        <v/>
      </c>
      <c r="E88" s="93">
        <f>IFERROR(INDEX('Joints Enrobage'!$F$2:$F$501,MATCH($K$79&amp;"|2",'Joints Enrobage'!$N$2:$N$501,0))&amp;"","")</f>
        <v/>
      </c>
      <c r="F88" s="93">
        <f>IFERROR(INDEX('Joints Enrobage'!$G$2:$G$501,MATCH($K$79&amp;"|2",'Joints Enrobage'!$N$2:$N$501,0))&amp;"","")</f>
        <v/>
      </c>
      <c r="G88" s="93">
        <f>IFERROR(INDEX('Joints Enrobage'!$H$2:$H$501,MATCH($K$79&amp;"|2",'Joints Enrobage'!$N$2:$N$501,0))&amp;"","")</f>
        <v/>
      </c>
      <c r="H88" s="93">
        <f>IFERROR(INDEX('Joints Enrobage'!$I$2:$I$501,MATCH($K$79&amp;"|2",'Joints Enrobage'!$N$2:$N$501,0))&amp;"","")</f>
        <v/>
      </c>
      <c r="I88" s="93">
        <f>IFERROR(INDEX('Joints Enrobage'!$J$2:$J$501,MATCH($K$79&amp;"|2",'Joints Enrobage'!$N$2:$N$501,0))&amp;"","")</f>
        <v/>
      </c>
      <c r="J88" s="93">
        <f>IFERROR(INDEX('Joints Enrobage'!$K$2:$K$501,MATCH($K$79&amp;"|2",'Joints Enrobage'!$N$2:$N$501,0))&amp;"","")</f>
        <v/>
      </c>
      <c r="K88" s="93">
        <f>IFERROR(INDEX('Joints Enrobage'!$L$2:$L$501,MATCH($K$79&amp;"|2",'Joints Enrobage'!$N$2:$N$501,0))&amp;"","")</f>
        <v/>
      </c>
      <c r="L88" s="93">
        <f>IFERROR(INDEX('Joints Enrobage'!$M$2:$M$501,MATCH($K$79&amp;"|2",'Joints Enrobage'!$N$2:$N$501,0))&amp;"","")</f>
        <v/>
      </c>
      <c r="M88" s="50" t="n"/>
    </row>
    <row r="89" ht="15" customHeight="1">
      <c r="A89" s="93">
        <f>IFERROR(INDEX('Joints Enrobage'!$B$2:$B$501,MATCH($K$79&amp;"|3",'Joints Enrobage'!$N$2:$N$501,0))&amp;"","")</f>
        <v/>
      </c>
      <c r="B89" s="93">
        <f>IFERROR(INDEX('Joints Enrobage'!$C$2:$C$501,MATCH($K$79&amp;"|3",'Joints Enrobage'!$N$2:$N$501,0))&amp;"","")</f>
        <v/>
      </c>
      <c r="C89" s="93">
        <f>IFERROR(INDEX('Joints Enrobage'!$D$2:$D$501,MATCH($K$79&amp;"|3",'Joints Enrobage'!$N$2:$N$501,0))&amp;"","")</f>
        <v/>
      </c>
      <c r="D89" s="93">
        <f>IFERROR(INDEX('Joints Enrobage'!$E$2:$E$501,MATCH($K$79&amp;"|3",'Joints Enrobage'!$N$2:$N$501,0))&amp;"","")</f>
        <v/>
      </c>
      <c r="E89" s="93">
        <f>IFERROR(INDEX('Joints Enrobage'!$F$2:$F$501,MATCH($K$79&amp;"|3",'Joints Enrobage'!$N$2:$N$501,0))&amp;"","")</f>
        <v/>
      </c>
      <c r="F89" s="93">
        <f>IFERROR(INDEX('Joints Enrobage'!$G$2:$G$501,MATCH($K$79&amp;"|3",'Joints Enrobage'!$N$2:$N$501,0))&amp;"","")</f>
        <v/>
      </c>
      <c r="G89" s="93">
        <f>IFERROR(INDEX('Joints Enrobage'!$H$2:$H$501,MATCH($K$79&amp;"|3",'Joints Enrobage'!$N$2:$N$501,0))&amp;"","")</f>
        <v/>
      </c>
      <c r="H89" s="93">
        <f>IFERROR(INDEX('Joints Enrobage'!$I$2:$I$501,MATCH($K$79&amp;"|3",'Joints Enrobage'!$N$2:$N$501,0))&amp;"","")</f>
        <v/>
      </c>
      <c r="I89" s="93">
        <f>IFERROR(INDEX('Joints Enrobage'!$J$2:$J$501,MATCH($K$79&amp;"|3",'Joints Enrobage'!$N$2:$N$501,0))&amp;"","")</f>
        <v/>
      </c>
      <c r="J89" s="93">
        <f>IFERROR(INDEX('Joints Enrobage'!$K$2:$K$501,MATCH($K$79&amp;"|3",'Joints Enrobage'!$N$2:$N$501,0))&amp;"","")</f>
        <v/>
      </c>
      <c r="K89" s="93">
        <f>IFERROR(INDEX('Joints Enrobage'!$L$2:$L$501,MATCH($K$79&amp;"|3",'Joints Enrobage'!$N$2:$N$501,0))&amp;"","")</f>
        <v/>
      </c>
      <c r="L89" s="93">
        <f>IFERROR(INDEX('Joints Enrobage'!$M$2:$M$501,MATCH($K$79&amp;"|3",'Joints Enrobage'!$N$2:$N$501,0))&amp;"","")</f>
        <v/>
      </c>
      <c r="M89" s="50" t="n"/>
    </row>
    <row r="90" ht="15" customHeight="1">
      <c r="A90" s="93">
        <f>IFERROR(INDEX('Joints Enrobage'!$B$2:$B$501,MATCH($K$79&amp;"|4",'Joints Enrobage'!$N$2:$N$501,0))&amp;"","")</f>
        <v/>
      </c>
      <c r="B90" s="93">
        <f>IFERROR(INDEX('Joints Enrobage'!$C$2:$C$501,MATCH($K$79&amp;"|4",'Joints Enrobage'!$N$2:$N$501,0))&amp;"","")</f>
        <v/>
      </c>
      <c r="C90" s="93">
        <f>IFERROR(INDEX('Joints Enrobage'!$D$2:$D$501,MATCH($K$79&amp;"|4",'Joints Enrobage'!$N$2:$N$501,0))&amp;"","")</f>
        <v/>
      </c>
      <c r="D90" s="93">
        <f>IFERROR(INDEX('Joints Enrobage'!$E$2:$E$501,MATCH($K$79&amp;"|4",'Joints Enrobage'!$N$2:$N$501,0))&amp;"","")</f>
        <v/>
      </c>
      <c r="E90" s="93">
        <f>IFERROR(INDEX('Joints Enrobage'!$F$2:$F$501,MATCH($K$79&amp;"|4",'Joints Enrobage'!$N$2:$N$501,0))&amp;"","")</f>
        <v/>
      </c>
      <c r="F90" s="93">
        <f>IFERROR(INDEX('Joints Enrobage'!$G$2:$G$501,MATCH($K$79&amp;"|4",'Joints Enrobage'!$N$2:$N$501,0))&amp;"","")</f>
        <v/>
      </c>
      <c r="G90" s="93">
        <f>IFERROR(INDEX('Joints Enrobage'!$H$2:$H$501,MATCH($K$79&amp;"|4",'Joints Enrobage'!$N$2:$N$501,0))&amp;"","")</f>
        <v/>
      </c>
      <c r="H90" s="93">
        <f>IFERROR(INDEX('Joints Enrobage'!$I$2:$I$501,MATCH($K$79&amp;"|4",'Joints Enrobage'!$N$2:$N$501,0))&amp;"","")</f>
        <v/>
      </c>
      <c r="I90" s="93">
        <f>IFERROR(INDEX('Joints Enrobage'!$J$2:$J$501,MATCH($K$79&amp;"|4",'Joints Enrobage'!$N$2:$N$501,0))&amp;"","")</f>
        <v/>
      </c>
      <c r="J90" s="93">
        <f>IFERROR(INDEX('Joints Enrobage'!$K$2:$K$501,MATCH($K$79&amp;"|4",'Joints Enrobage'!$N$2:$N$501,0))&amp;"","")</f>
        <v/>
      </c>
      <c r="K90" s="93">
        <f>IFERROR(INDEX('Joints Enrobage'!$L$2:$L$501,MATCH($K$79&amp;"|4",'Joints Enrobage'!$N$2:$N$501,0))&amp;"","")</f>
        <v/>
      </c>
      <c r="L90" s="93">
        <f>IFERROR(INDEX('Joints Enrobage'!$M$2:$M$501,MATCH($K$79&amp;"|4",'Joints Enrobage'!$N$2:$N$501,0))&amp;"","")</f>
        <v/>
      </c>
      <c r="M90" s="50" t="n"/>
    </row>
    <row r="91" ht="15" customHeight="1">
      <c r="A91" s="93">
        <f>IFERROR(INDEX('Joints Enrobage'!$B$2:$B$501,MATCH($K$79&amp;"|5",'Joints Enrobage'!$N$2:$N$501,0))&amp;"","")</f>
        <v/>
      </c>
      <c r="B91" s="93">
        <f>IFERROR(INDEX('Joints Enrobage'!$C$2:$C$501,MATCH($K$79&amp;"|5",'Joints Enrobage'!$N$2:$N$501,0))&amp;"","")</f>
        <v/>
      </c>
      <c r="C91" s="93">
        <f>IFERROR(INDEX('Joints Enrobage'!$D$2:$D$501,MATCH($K$79&amp;"|5",'Joints Enrobage'!$N$2:$N$501,0))&amp;"","")</f>
        <v/>
      </c>
      <c r="D91" s="93">
        <f>IFERROR(INDEX('Joints Enrobage'!$E$2:$E$501,MATCH($K$79&amp;"|5",'Joints Enrobage'!$N$2:$N$501,0))&amp;"","")</f>
        <v/>
      </c>
      <c r="E91" s="93">
        <f>IFERROR(INDEX('Joints Enrobage'!$F$2:$F$501,MATCH($K$79&amp;"|5",'Joints Enrobage'!$N$2:$N$501,0))&amp;"","")</f>
        <v/>
      </c>
      <c r="F91" s="93">
        <f>IFERROR(INDEX('Joints Enrobage'!$G$2:$G$501,MATCH($K$79&amp;"|5",'Joints Enrobage'!$N$2:$N$501,0))&amp;"","")</f>
        <v/>
      </c>
      <c r="G91" s="93">
        <f>IFERROR(INDEX('Joints Enrobage'!$H$2:$H$501,MATCH($K$79&amp;"|5",'Joints Enrobage'!$N$2:$N$501,0))&amp;"","")</f>
        <v/>
      </c>
      <c r="H91" s="93">
        <f>IFERROR(INDEX('Joints Enrobage'!$I$2:$I$501,MATCH($K$79&amp;"|5",'Joints Enrobage'!$N$2:$N$501,0))&amp;"","")</f>
        <v/>
      </c>
      <c r="I91" s="93">
        <f>IFERROR(INDEX('Joints Enrobage'!$J$2:$J$501,MATCH($K$79&amp;"|5",'Joints Enrobage'!$N$2:$N$501,0))&amp;"","")</f>
        <v/>
      </c>
      <c r="J91" s="93">
        <f>IFERROR(INDEX('Joints Enrobage'!$K$2:$K$501,MATCH($K$79&amp;"|5",'Joints Enrobage'!$N$2:$N$501,0))&amp;"","")</f>
        <v/>
      </c>
      <c r="K91" s="93">
        <f>IFERROR(INDEX('Joints Enrobage'!$L$2:$L$501,MATCH($K$79&amp;"|5",'Joints Enrobage'!$N$2:$N$501,0))&amp;"","")</f>
        <v/>
      </c>
      <c r="L91" s="93">
        <f>IFERROR(INDEX('Joints Enrobage'!$M$2:$M$501,MATCH($K$79&amp;"|5",'Joints Enrobage'!$N$2:$N$501,0))&amp;"","")</f>
        <v/>
      </c>
      <c r="M91" s="50" t="n"/>
    </row>
    <row r="92" ht="15" customHeight="1">
      <c r="A92" s="93">
        <f>IFERROR(INDEX('Joints Enrobage'!$B$2:$B$501,MATCH($K$79&amp;"|6",'Joints Enrobage'!$N$2:$N$501,0))&amp;"","")</f>
        <v/>
      </c>
      <c r="B92" s="93">
        <f>IFERROR(INDEX('Joints Enrobage'!$C$2:$C$501,MATCH($K$79&amp;"|6",'Joints Enrobage'!$N$2:$N$501,0))&amp;"","")</f>
        <v/>
      </c>
      <c r="C92" s="93">
        <f>IFERROR(INDEX('Joints Enrobage'!$D$2:$D$501,MATCH($K$79&amp;"|6",'Joints Enrobage'!$N$2:$N$501,0))&amp;"","")</f>
        <v/>
      </c>
      <c r="D92" s="93">
        <f>IFERROR(INDEX('Joints Enrobage'!$E$2:$E$501,MATCH($K$79&amp;"|6",'Joints Enrobage'!$N$2:$N$501,0))&amp;"","")</f>
        <v/>
      </c>
      <c r="E92" s="93">
        <f>IFERROR(INDEX('Joints Enrobage'!$F$2:$F$501,MATCH($K$79&amp;"|6",'Joints Enrobage'!$N$2:$N$501,0))&amp;"","")</f>
        <v/>
      </c>
      <c r="F92" s="93">
        <f>IFERROR(INDEX('Joints Enrobage'!$G$2:$G$501,MATCH($K$79&amp;"|6",'Joints Enrobage'!$N$2:$N$501,0))&amp;"","")</f>
        <v/>
      </c>
      <c r="G92" s="93">
        <f>IFERROR(INDEX('Joints Enrobage'!$H$2:$H$501,MATCH($K$79&amp;"|6",'Joints Enrobage'!$N$2:$N$501,0))&amp;"","")</f>
        <v/>
      </c>
      <c r="H92" s="93">
        <f>IFERROR(INDEX('Joints Enrobage'!$I$2:$I$501,MATCH($K$79&amp;"|6",'Joints Enrobage'!$N$2:$N$501,0))&amp;"","")</f>
        <v/>
      </c>
      <c r="I92" s="93">
        <f>IFERROR(INDEX('Joints Enrobage'!$J$2:$J$501,MATCH($K$79&amp;"|6",'Joints Enrobage'!$N$2:$N$501,0))&amp;"","")</f>
        <v/>
      </c>
      <c r="J92" s="93">
        <f>IFERROR(INDEX('Joints Enrobage'!$K$2:$K$501,MATCH($K$79&amp;"|6",'Joints Enrobage'!$N$2:$N$501,0))&amp;"","")</f>
        <v/>
      </c>
      <c r="K92" s="93">
        <f>IFERROR(INDEX('Joints Enrobage'!$L$2:$L$501,MATCH($K$79&amp;"|6",'Joints Enrobage'!$N$2:$N$501,0))&amp;"","")</f>
        <v/>
      </c>
      <c r="L92" s="93">
        <f>IFERROR(INDEX('Joints Enrobage'!$M$2:$M$501,MATCH($K$79&amp;"|6",'Joints Enrobage'!$N$2:$N$501,0))&amp;"","")</f>
        <v/>
      </c>
      <c r="M92" s="50" t="n"/>
    </row>
    <row r="93" ht="15" customHeight="1">
      <c r="A93" s="93">
        <f>IFERROR(INDEX('Joints Enrobage'!$B$2:$B$501,MATCH($K$79&amp;"|7",'Joints Enrobage'!$N$2:$N$501,0))&amp;"","")</f>
        <v/>
      </c>
      <c r="B93" s="93">
        <f>IFERROR(INDEX('Joints Enrobage'!$C$2:$C$501,MATCH($K$79&amp;"|7",'Joints Enrobage'!$N$2:$N$501,0))&amp;"","")</f>
        <v/>
      </c>
      <c r="C93" s="93">
        <f>IFERROR(INDEX('Joints Enrobage'!$D$2:$D$501,MATCH($K$79&amp;"|7",'Joints Enrobage'!$N$2:$N$501,0))&amp;"","")</f>
        <v/>
      </c>
      <c r="D93" s="93">
        <f>IFERROR(INDEX('Joints Enrobage'!$E$2:$E$501,MATCH($K$79&amp;"|7",'Joints Enrobage'!$N$2:$N$501,0))&amp;"","")</f>
        <v/>
      </c>
      <c r="E93" s="93">
        <f>IFERROR(INDEX('Joints Enrobage'!$F$2:$F$501,MATCH($K$79&amp;"|7",'Joints Enrobage'!$N$2:$N$501,0))&amp;"","")</f>
        <v/>
      </c>
      <c r="F93" s="93">
        <f>IFERROR(INDEX('Joints Enrobage'!$G$2:$G$501,MATCH($K$79&amp;"|7",'Joints Enrobage'!$N$2:$N$501,0))&amp;"","")</f>
        <v/>
      </c>
      <c r="G93" s="93">
        <f>IFERROR(INDEX('Joints Enrobage'!$H$2:$H$501,MATCH($K$79&amp;"|7",'Joints Enrobage'!$N$2:$N$501,0))&amp;"","")</f>
        <v/>
      </c>
      <c r="H93" s="93">
        <f>IFERROR(INDEX('Joints Enrobage'!$I$2:$I$501,MATCH($K$79&amp;"|7",'Joints Enrobage'!$N$2:$N$501,0))&amp;"","")</f>
        <v/>
      </c>
      <c r="I93" s="93">
        <f>IFERROR(INDEX('Joints Enrobage'!$J$2:$J$501,MATCH($K$79&amp;"|7",'Joints Enrobage'!$N$2:$N$501,0))&amp;"","")</f>
        <v/>
      </c>
      <c r="J93" s="93">
        <f>IFERROR(INDEX('Joints Enrobage'!$K$2:$K$501,MATCH($K$79&amp;"|7",'Joints Enrobage'!$N$2:$N$501,0))&amp;"","")</f>
        <v/>
      </c>
      <c r="K93" s="93">
        <f>IFERROR(INDEX('Joints Enrobage'!$L$2:$L$501,MATCH($K$79&amp;"|7",'Joints Enrobage'!$N$2:$N$501,0))&amp;"","")</f>
        <v/>
      </c>
      <c r="L93" s="93">
        <f>IFERROR(INDEX('Joints Enrobage'!$M$2:$M$501,MATCH($K$79&amp;"|7",'Joints Enrobage'!$N$2:$N$501,0))&amp;"","")</f>
        <v/>
      </c>
      <c r="M93" s="50" t="n"/>
    </row>
    <row r="94" ht="15" customHeight="1">
      <c r="A94" s="93">
        <f>IFERROR(INDEX('Joints Enrobage'!$B$2:$B$501,MATCH($K$79&amp;"|8",'Joints Enrobage'!$N$2:$N$501,0))&amp;"","")</f>
        <v/>
      </c>
      <c r="B94" s="93">
        <f>IFERROR(INDEX('Joints Enrobage'!$C$2:$C$501,MATCH($K$79&amp;"|8",'Joints Enrobage'!$N$2:$N$501,0))&amp;"","")</f>
        <v/>
      </c>
      <c r="C94" s="93">
        <f>IFERROR(INDEX('Joints Enrobage'!$D$2:$D$501,MATCH($K$79&amp;"|8",'Joints Enrobage'!$N$2:$N$501,0))&amp;"","")</f>
        <v/>
      </c>
      <c r="D94" s="93">
        <f>IFERROR(INDEX('Joints Enrobage'!$E$2:$E$501,MATCH($K$79&amp;"|8",'Joints Enrobage'!$N$2:$N$501,0))&amp;"","")</f>
        <v/>
      </c>
      <c r="E94" s="93">
        <f>IFERROR(INDEX('Joints Enrobage'!$F$2:$F$501,MATCH($K$79&amp;"|8",'Joints Enrobage'!$N$2:$N$501,0))&amp;"","")</f>
        <v/>
      </c>
      <c r="F94" s="93">
        <f>IFERROR(INDEX('Joints Enrobage'!$G$2:$G$501,MATCH($K$79&amp;"|8",'Joints Enrobage'!$N$2:$N$501,0))&amp;"","")</f>
        <v/>
      </c>
      <c r="G94" s="93">
        <f>IFERROR(INDEX('Joints Enrobage'!$H$2:$H$501,MATCH($K$79&amp;"|8",'Joints Enrobage'!$N$2:$N$501,0))&amp;"","")</f>
        <v/>
      </c>
      <c r="H94" s="93">
        <f>IFERROR(INDEX('Joints Enrobage'!$I$2:$I$501,MATCH($K$79&amp;"|8",'Joints Enrobage'!$N$2:$N$501,0))&amp;"","")</f>
        <v/>
      </c>
      <c r="I94" s="93">
        <f>IFERROR(INDEX('Joints Enrobage'!$J$2:$J$501,MATCH($K$79&amp;"|8",'Joints Enrobage'!$N$2:$N$501,0))&amp;"","")</f>
        <v/>
      </c>
      <c r="J94" s="93">
        <f>IFERROR(INDEX('Joints Enrobage'!$K$2:$K$501,MATCH($K$79&amp;"|8",'Joints Enrobage'!$N$2:$N$501,0))&amp;"","")</f>
        <v/>
      </c>
      <c r="K94" s="93">
        <f>IFERROR(INDEX('Joints Enrobage'!$L$2:$L$501,MATCH($K$79&amp;"|8",'Joints Enrobage'!$N$2:$N$501,0))&amp;"","")</f>
        <v/>
      </c>
      <c r="L94" s="93">
        <f>IFERROR(INDEX('Joints Enrobage'!$M$2:$M$501,MATCH($K$79&amp;"|8",'Joints Enrobage'!$N$2:$N$501,0))&amp;"","")</f>
        <v/>
      </c>
      <c r="M94" s="50" t="n"/>
    </row>
    <row r="95" ht="15" customHeight="1">
      <c r="A95" s="93">
        <f>IFERROR(INDEX('Joints Enrobage'!$B$2:$B$501,MATCH($K$79&amp;"|9",'Joints Enrobage'!$N$2:$N$501,0))&amp;"","")</f>
        <v/>
      </c>
      <c r="B95" s="93">
        <f>IFERROR(INDEX('Joints Enrobage'!$C$2:$C$501,MATCH($K$79&amp;"|9",'Joints Enrobage'!$N$2:$N$501,0))&amp;"","")</f>
        <v/>
      </c>
      <c r="C95" s="93">
        <f>IFERROR(INDEX('Joints Enrobage'!$D$2:$D$501,MATCH($K$79&amp;"|9",'Joints Enrobage'!$N$2:$N$501,0))&amp;"","")</f>
        <v/>
      </c>
      <c r="D95" s="93">
        <f>IFERROR(INDEX('Joints Enrobage'!$E$2:$E$501,MATCH($K$79&amp;"|9",'Joints Enrobage'!$N$2:$N$501,0))&amp;"","")</f>
        <v/>
      </c>
      <c r="E95" s="93">
        <f>IFERROR(INDEX('Joints Enrobage'!$F$2:$F$501,MATCH($K$79&amp;"|9",'Joints Enrobage'!$N$2:$N$501,0))&amp;"","")</f>
        <v/>
      </c>
      <c r="F95" s="93">
        <f>IFERROR(INDEX('Joints Enrobage'!$G$2:$G$501,MATCH($K$79&amp;"|9",'Joints Enrobage'!$N$2:$N$501,0))&amp;"","")</f>
        <v/>
      </c>
      <c r="G95" s="93">
        <f>IFERROR(INDEX('Joints Enrobage'!$H$2:$H$501,MATCH($K$79&amp;"|9",'Joints Enrobage'!$N$2:$N$501,0))&amp;"","")</f>
        <v/>
      </c>
      <c r="H95" s="93">
        <f>IFERROR(INDEX('Joints Enrobage'!$I$2:$I$501,MATCH($K$79&amp;"|9",'Joints Enrobage'!$N$2:$N$501,0))&amp;"","")</f>
        <v/>
      </c>
      <c r="I95" s="93">
        <f>IFERROR(INDEX('Joints Enrobage'!$J$2:$J$501,MATCH($K$79&amp;"|9",'Joints Enrobage'!$N$2:$N$501,0))&amp;"","")</f>
        <v/>
      </c>
      <c r="J95" s="93">
        <f>IFERROR(INDEX('Joints Enrobage'!$K$2:$K$501,MATCH($K$79&amp;"|9",'Joints Enrobage'!$N$2:$N$501,0))&amp;"","")</f>
        <v/>
      </c>
      <c r="K95" s="93">
        <f>IFERROR(INDEX('Joints Enrobage'!$L$2:$L$501,MATCH($K$79&amp;"|9",'Joints Enrobage'!$N$2:$N$501,0))&amp;"","")</f>
        <v/>
      </c>
      <c r="L95" s="93">
        <f>IFERROR(INDEX('Joints Enrobage'!$M$2:$M$501,MATCH($K$79&amp;"|9",'Joints Enrobage'!$N$2:$N$501,0))&amp;"","")</f>
        <v/>
      </c>
      <c r="M95" s="50" t="n"/>
    </row>
    <row r="96" ht="15" customHeight="1">
      <c r="A96" s="93">
        <f>IFERROR(INDEX('Joints Enrobage'!$B$2:$B$501,MATCH($K$79&amp;"|10",'Joints Enrobage'!$N$2:$N$501,0))&amp;"","")</f>
        <v/>
      </c>
      <c r="B96" s="93">
        <f>IFERROR(INDEX('Joints Enrobage'!$C$2:$C$501,MATCH($K$79&amp;"|10",'Joints Enrobage'!$N$2:$N$501,0))&amp;"","")</f>
        <v/>
      </c>
      <c r="C96" s="93">
        <f>IFERROR(INDEX('Joints Enrobage'!$D$2:$D$501,MATCH($K$79&amp;"|10",'Joints Enrobage'!$N$2:$N$501,0))&amp;"","")</f>
        <v/>
      </c>
      <c r="D96" s="93">
        <f>IFERROR(INDEX('Joints Enrobage'!$E$2:$E$501,MATCH($K$79&amp;"|10",'Joints Enrobage'!$N$2:$N$501,0))&amp;"","")</f>
        <v/>
      </c>
      <c r="E96" s="93">
        <f>IFERROR(INDEX('Joints Enrobage'!$F$2:$F$501,MATCH($K$79&amp;"|10",'Joints Enrobage'!$N$2:$N$501,0))&amp;"","")</f>
        <v/>
      </c>
      <c r="F96" s="93">
        <f>IFERROR(INDEX('Joints Enrobage'!$G$2:$G$501,MATCH($K$79&amp;"|10",'Joints Enrobage'!$N$2:$N$501,0))&amp;"","")</f>
        <v/>
      </c>
      <c r="G96" s="93">
        <f>IFERROR(INDEX('Joints Enrobage'!$H$2:$H$501,MATCH($K$79&amp;"|10",'Joints Enrobage'!$N$2:$N$501,0))&amp;"","")</f>
        <v/>
      </c>
      <c r="H96" s="93">
        <f>IFERROR(INDEX('Joints Enrobage'!$I$2:$I$501,MATCH($K$79&amp;"|10",'Joints Enrobage'!$N$2:$N$501,0))&amp;"","")</f>
        <v/>
      </c>
      <c r="I96" s="93">
        <f>IFERROR(INDEX('Joints Enrobage'!$J$2:$J$501,MATCH($K$79&amp;"|10",'Joints Enrobage'!$N$2:$N$501,0))&amp;"","")</f>
        <v/>
      </c>
      <c r="J96" s="93">
        <f>IFERROR(INDEX('Joints Enrobage'!$K$2:$K$501,MATCH($K$79&amp;"|10",'Joints Enrobage'!$N$2:$N$501,0))&amp;"","")</f>
        <v/>
      </c>
      <c r="K96" s="93">
        <f>IFERROR(INDEX('Joints Enrobage'!$L$2:$L$501,MATCH($K$79&amp;"|10",'Joints Enrobage'!$N$2:$N$501,0))&amp;"","")</f>
        <v/>
      </c>
      <c r="L96" s="93">
        <f>IFERROR(INDEX('Joints Enrobage'!$M$2:$M$501,MATCH($K$79&amp;"|10",'Joints Enrobage'!$N$2:$N$501,0))&amp;"","")</f>
        <v/>
      </c>
      <c r="M96" s="50" t="n"/>
    </row>
    <row r="97" ht="15" customHeight="1">
      <c r="A97" s="93">
        <f>IFERROR(INDEX('Joints Enrobage'!$B$2:$B$501,MATCH($K$79&amp;"|11",'Joints Enrobage'!$N$2:$N$501,0))&amp;"","")</f>
        <v/>
      </c>
      <c r="B97" s="93">
        <f>IFERROR(INDEX('Joints Enrobage'!$C$2:$C$501,MATCH($K$79&amp;"|11",'Joints Enrobage'!$N$2:$N$501,0))&amp;"","")</f>
        <v/>
      </c>
      <c r="C97" s="93">
        <f>IFERROR(INDEX('Joints Enrobage'!$D$2:$D$501,MATCH($K$79&amp;"|11",'Joints Enrobage'!$N$2:$N$501,0))&amp;"","")</f>
        <v/>
      </c>
      <c r="D97" s="93">
        <f>IFERROR(INDEX('Joints Enrobage'!$E$2:$E$501,MATCH($K$79&amp;"|11",'Joints Enrobage'!$N$2:$N$501,0))&amp;"","")</f>
        <v/>
      </c>
      <c r="E97" s="93">
        <f>IFERROR(INDEX('Joints Enrobage'!$F$2:$F$501,MATCH($K$79&amp;"|11",'Joints Enrobage'!$N$2:$N$501,0))&amp;"","")</f>
        <v/>
      </c>
      <c r="F97" s="93">
        <f>IFERROR(INDEX('Joints Enrobage'!$G$2:$G$501,MATCH($K$79&amp;"|11",'Joints Enrobage'!$N$2:$N$501,0))&amp;"","")</f>
        <v/>
      </c>
      <c r="G97" s="93">
        <f>IFERROR(INDEX('Joints Enrobage'!$H$2:$H$501,MATCH($K$79&amp;"|11",'Joints Enrobage'!$N$2:$N$501,0))&amp;"","")</f>
        <v/>
      </c>
      <c r="H97" s="93">
        <f>IFERROR(INDEX('Joints Enrobage'!$I$2:$I$501,MATCH($K$79&amp;"|11",'Joints Enrobage'!$N$2:$N$501,0))&amp;"","")</f>
        <v/>
      </c>
      <c r="I97" s="93">
        <f>IFERROR(INDEX('Joints Enrobage'!$J$2:$J$501,MATCH($K$79&amp;"|11",'Joints Enrobage'!$N$2:$N$501,0))&amp;"","")</f>
        <v/>
      </c>
      <c r="J97" s="93">
        <f>IFERROR(INDEX('Joints Enrobage'!$K$2:$K$501,MATCH($K$79&amp;"|11",'Joints Enrobage'!$N$2:$N$501,0))&amp;"","")</f>
        <v/>
      </c>
      <c r="K97" s="93">
        <f>IFERROR(INDEX('Joints Enrobage'!$L$2:$L$501,MATCH($K$79&amp;"|11",'Joints Enrobage'!$N$2:$N$501,0))&amp;"","")</f>
        <v/>
      </c>
      <c r="L97" s="93">
        <f>IFERROR(INDEX('Joints Enrobage'!$M$2:$M$501,MATCH($K$79&amp;"|11",'Joints Enrobage'!$N$2:$N$501,0))&amp;"","")</f>
        <v/>
      </c>
      <c r="M97" s="50" t="n"/>
    </row>
    <row r="98" ht="15" customHeight="1">
      <c r="A98" s="62">
        <f>IFERROR(INDEX('Joints Enrobage'!$B$2:$B$501,MATCH($K$79&amp;"|12",'Joints Enrobage'!$N$2:$N$501,0))&amp;"","")</f>
        <v/>
      </c>
      <c r="B98" s="62">
        <f>IFERROR(INDEX('Joints Enrobage'!$C$2:$C$501,MATCH($K$79&amp;"|12",'Joints Enrobage'!$N$2:$N$501,0))&amp;"","")</f>
        <v/>
      </c>
      <c r="C98" s="62">
        <f>IFERROR(INDEX('Joints Enrobage'!$D$2:$D$501,MATCH($K$79&amp;"|12",'Joints Enrobage'!$N$2:$N$501,0))&amp;"","")</f>
        <v/>
      </c>
      <c r="D98" s="62">
        <f>IFERROR(INDEX('Joints Enrobage'!$E$2:$E$501,MATCH($K$79&amp;"|12",'Joints Enrobage'!$N$2:$N$501,0))&amp;"","")</f>
        <v/>
      </c>
      <c r="E98" s="62">
        <f>IFERROR(INDEX('Joints Enrobage'!$F$2:$F$501,MATCH($K$79&amp;"|12",'Joints Enrobage'!$N$2:$N$501,0))&amp;"","")</f>
        <v/>
      </c>
      <c r="F98" s="62">
        <f>IFERROR(INDEX('Joints Enrobage'!$G$2:$G$501,MATCH($K$79&amp;"|12",'Joints Enrobage'!$N$2:$N$501,0))&amp;"","")</f>
        <v/>
      </c>
      <c r="G98" s="62">
        <f>IFERROR(INDEX('Joints Enrobage'!$H$2:$H$501,MATCH($K$79&amp;"|12",'Joints Enrobage'!$N$2:$N$501,0))&amp;"","")</f>
        <v/>
      </c>
      <c r="H98" s="62">
        <f>IFERROR(INDEX('Joints Enrobage'!$I$2:$I$501,MATCH($K$79&amp;"|12",'Joints Enrobage'!$N$2:$N$501,0))&amp;"","")</f>
        <v/>
      </c>
      <c r="I98" s="62">
        <f>IFERROR(INDEX('Joints Enrobage'!$J$2:$J$501,MATCH($K$79&amp;"|12",'Joints Enrobage'!$N$2:$N$501,0))&amp;"","")</f>
        <v/>
      </c>
      <c r="J98" s="62">
        <f>IFERROR(INDEX('Joints Enrobage'!$K$2:$K$501,MATCH($K$79&amp;"|12",'Joints Enrobage'!$N$2:$N$501,0))&amp;"","")</f>
        <v/>
      </c>
      <c r="K98" s="62">
        <f>IFERROR(INDEX('Joints Enrobage'!$L$2:$L$501,MATCH($K$79&amp;"|12",'Joints Enrobage'!$N$2:$N$501,0))&amp;"","")</f>
        <v/>
      </c>
      <c r="L98" s="62">
        <f>IFERROR(INDEX('Joints Enrobage'!$M$2:$M$501,MATCH($K$79&amp;"|12",'Joints Enrobage'!$N$2:$N$501,0))&amp;"","")</f>
        <v/>
      </c>
      <c r="M98" s="50" t="n"/>
    </row>
    <row r="99" ht="15" customHeight="1">
      <c r="A99" s="62">
        <f>IFERROR(INDEX('Joints Enrobage'!$B$2:$B$501,MATCH($K$79&amp;"|13",'Joints Enrobage'!$N$2:$N$501,0))&amp;"","")</f>
        <v/>
      </c>
      <c r="B99" s="62">
        <f>IFERROR(INDEX('Joints Enrobage'!$C$2:$C$501,MATCH($K$79&amp;"|13",'Joints Enrobage'!$N$2:$N$501,0))&amp;"","")</f>
        <v/>
      </c>
      <c r="C99" s="62">
        <f>IFERROR(INDEX('Joints Enrobage'!$D$2:$D$501,MATCH($K$79&amp;"|13",'Joints Enrobage'!$N$2:$N$501,0))&amp;"","")</f>
        <v/>
      </c>
      <c r="D99" s="62">
        <f>IFERROR(INDEX('Joints Enrobage'!$E$2:$E$501,MATCH($K$79&amp;"|13",'Joints Enrobage'!$N$2:$N$501,0))&amp;"","")</f>
        <v/>
      </c>
      <c r="E99" s="62">
        <f>IFERROR(INDEX('Joints Enrobage'!$F$2:$F$501,MATCH($K$79&amp;"|13",'Joints Enrobage'!$N$2:$N$501,0))&amp;"","")</f>
        <v/>
      </c>
      <c r="F99" s="62">
        <f>IFERROR(INDEX('Joints Enrobage'!$G$2:$G$501,MATCH($K$79&amp;"|13",'Joints Enrobage'!$N$2:$N$501,0))&amp;"","")</f>
        <v/>
      </c>
      <c r="G99" s="62">
        <f>IFERROR(INDEX('Joints Enrobage'!$H$2:$H$501,MATCH($K$79&amp;"|13",'Joints Enrobage'!$N$2:$N$501,0))&amp;"","")</f>
        <v/>
      </c>
      <c r="H99" s="62">
        <f>IFERROR(INDEX('Joints Enrobage'!$I$2:$I$501,MATCH($K$79&amp;"|13",'Joints Enrobage'!$N$2:$N$501,0))&amp;"","")</f>
        <v/>
      </c>
      <c r="I99" s="62">
        <f>IFERROR(INDEX('Joints Enrobage'!$J$2:$J$501,MATCH($K$79&amp;"|13",'Joints Enrobage'!$N$2:$N$501,0))&amp;"","")</f>
        <v/>
      </c>
      <c r="J99" s="62">
        <f>IFERROR(INDEX('Joints Enrobage'!$K$2:$K$501,MATCH($K$79&amp;"|13",'Joints Enrobage'!$N$2:$N$501,0))&amp;"","")</f>
        <v/>
      </c>
      <c r="K99" s="62">
        <f>IFERROR(INDEX('Joints Enrobage'!$L$2:$L$501,MATCH($K$79&amp;"|13",'Joints Enrobage'!$N$2:$N$501,0))&amp;"","")</f>
        <v/>
      </c>
      <c r="L99" s="62">
        <f>IFERROR(INDEX('Joints Enrobage'!$M$2:$M$501,MATCH($K$79&amp;"|13",'Joints Enrobage'!$N$2:$N$501,0))&amp;"","")</f>
        <v/>
      </c>
      <c r="M99" s="50" t="n"/>
    </row>
    <row r="100" ht="15" customHeight="1">
      <c r="A100" s="62">
        <f>IFERROR(INDEX('Joints Enrobage'!$B$2:$B$501,MATCH($K$79&amp;"|14",'Joints Enrobage'!$N$2:$N$501,0))&amp;"","")</f>
        <v/>
      </c>
      <c r="B100" s="62">
        <f>IFERROR(INDEX('Joints Enrobage'!$C$2:$C$501,MATCH($K$79&amp;"|14",'Joints Enrobage'!$N$2:$N$501,0))&amp;"","")</f>
        <v/>
      </c>
      <c r="C100" s="62">
        <f>IFERROR(INDEX('Joints Enrobage'!$D$2:$D$501,MATCH($K$79&amp;"|14",'Joints Enrobage'!$N$2:$N$501,0))&amp;"","")</f>
        <v/>
      </c>
      <c r="D100" s="62">
        <f>IFERROR(INDEX('Joints Enrobage'!$E$2:$E$501,MATCH($K$79&amp;"|14",'Joints Enrobage'!$N$2:$N$501,0))&amp;"","")</f>
        <v/>
      </c>
      <c r="E100" s="62">
        <f>IFERROR(INDEX('Joints Enrobage'!$F$2:$F$501,MATCH($K$79&amp;"|14",'Joints Enrobage'!$N$2:$N$501,0))&amp;"","")</f>
        <v/>
      </c>
      <c r="F100" s="62">
        <f>IFERROR(INDEX('Joints Enrobage'!$G$2:$G$501,MATCH($K$79&amp;"|14",'Joints Enrobage'!$N$2:$N$501,0))&amp;"","")</f>
        <v/>
      </c>
      <c r="G100" s="62">
        <f>IFERROR(INDEX('Joints Enrobage'!$H$2:$H$501,MATCH($K$79&amp;"|14",'Joints Enrobage'!$N$2:$N$501,0))&amp;"","")</f>
        <v/>
      </c>
      <c r="H100" s="62">
        <f>IFERROR(INDEX('Joints Enrobage'!$I$2:$I$501,MATCH($K$79&amp;"|14",'Joints Enrobage'!$N$2:$N$501,0))&amp;"","")</f>
        <v/>
      </c>
      <c r="I100" s="62">
        <f>IFERROR(INDEX('Joints Enrobage'!$J$2:$J$501,MATCH($K$79&amp;"|14",'Joints Enrobage'!$N$2:$N$501,0))&amp;"","")</f>
        <v/>
      </c>
      <c r="J100" s="62">
        <f>IFERROR(INDEX('Joints Enrobage'!$K$2:$K$501,MATCH($K$79&amp;"|14",'Joints Enrobage'!$N$2:$N$501,0))&amp;"","")</f>
        <v/>
      </c>
      <c r="K100" s="62">
        <f>IFERROR(INDEX('Joints Enrobage'!$L$2:$L$501,MATCH($K$79&amp;"|14",'Joints Enrobage'!$N$2:$N$501,0))&amp;"","")</f>
        <v/>
      </c>
      <c r="L100" s="62">
        <f>IFERROR(INDEX('Joints Enrobage'!$M$2:$M$501,MATCH($K$79&amp;"|14",'Joints Enrobage'!$N$2:$N$501,0))&amp;"","")</f>
        <v/>
      </c>
      <c r="M100" s="50" t="n"/>
    </row>
    <row r="101" ht="15" customHeight="1">
      <c r="A101" s="62">
        <f>IFERROR(INDEX('Joints Enrobage'!$B$2:$B$501,MATCH($K$79&amp;"|15",'Joints Enrobage'!$N$2:$N$501,0))&amp;"","")</f>
        <v/>
      </c>
      <c r="B101" s="62">
        <f>IFERROR(INDEX('Joints Enrobage'!$C$2:$C$501,MATCH($K$79&amp;"|15",'Joints Enrobage'!$N$2:$N$501,0))&amp;"","")</f>
        <v/>
      </c>
      <c r="C101" s="62">
        <f>IFERROR(INDEX('Joints Enrobage'!$D$2:$D$501,MATCH($K$79&amp;"|15",'Joints Enrobage'!$N$2:$N$501,0))&amp;"","")</f>
        <v/>
      </c>
      <c r="D101" s="62">
        <f>IFERROR(INDEX('Joints Enrobage'!$E$2:$E$501,MATCH($K$79&amp;"|15",'Joints Enrobage'!$N$2:$N$501,0))&amp;"","")</f>
        <v/>
      </c>
      <c r="E101" s="62">
        <f>IFERROR(INDEX('Joints Enrobage'!$F$2:$F$501,MATCH($K$79&amp;"|15",'Joints Enrobage'!$N$2:$N$501,0))&amp;"","")</f>
        <v/>
      </c>
      <c r="F101" s="62">
        <f>IFERROR(INDEX('Joints Enrobage'!$G$2:$G$501,MATCH($K$79&amp;"|15",'Joints Enrobage'!$N$2:$N$501,0))&amp;"","")</f>
        <v/>
      </c>
      <c r="G101" s="62">
        <f>IFERROR(INDEX('Joints Enrobage'!$H$2:$H$501,MATCH($K$79&amp;"|15",'Joints Enrobage'!$N$2:$N$501,0))&amp;"","")</f>
        <v/>
      </c>
      <c r="H101" s="62">
        <f>IFERROR(INDEX('Joints Enrobage'!$I$2:$I$501,MATCH($K$79&amp;"|15",'Joints Enrobage'!$N$2:$N$501,0))&amp;"","")</f>
        <v/>
      </c>
      <c r="I101" s="62">
        <f>IFERROR(INDEX('Joints Enrobage'!$J$2:$J$501,MATCH($K$79&amp;"|15",'Joints Enrobage'!$N$2:$N$501,0))&amp;"","")</f>
        <v/>
      </c>
      <c r="J101" s="62">
        <f>IFERROR(INDEX('Joints Enrobage'!$K$2:$K$501,MATCH($K$79&amp;"|15",'Joints Enrobage'!$N$2:$N$501,0))&amp;"","")</f>
        <v/>
      </c>
      <c r="K101" s="62">
        <f>IFERROR(INDEX('Joints Enrobage'!$L$2:$L$501,MATCH($K$79&amp;"|15",'Joints Enrobage'!$N$2:$N$501,0))&amp;"","")</f>
        <v/>
      </c>
      <c r="L101" s="62">
        <f>IFERROR(INDEX('Joints Enrobage'!$M$2:$M$501,MATCH($K$79&amp;"|15",'Joints Enrobage'!$N$2:$N$501,0))&amp;"","")</f>
        <v/>
      </c>
      <c r="M101" s="50" t="n"/>
    </row>
    <row r="102" ht="39.95" customHeight="1">
      <c r="A102" s="94">
        <f>"Remarques : "&amp;IFERROR(INDEX(Registre!$O$2:$O$1999,IF($O$74=0,-1,$O$74))&amp;"","")</f>
        <v/>
      </c>
      <c r="B102" s="52" t="n"/>
      <c r="C102" s="52" t="n"/>
      <c r="D102" s="52" t="n"/>
      <c r="E102" s="52" t="n"/>
      <c r="F102" s="52" t="n"/>
      <c r="G102" s="52" t="n"/>
      <c r="H102" s="52" t="n"/>
      <c r="I102" s="52" t="n"/>
      <c r="J102" s="52" t="n"/>
      <c r="K102" s="52" t="n"/>
      <c r="L102" s="52" t="n"/>
      <c r="M102" s="50" t="n"/>
    </row>
    <row r="103" ht="30" customHeight="1">
      <c r="A103" s="80" t="inlineStr">
        <is>
          <t>Conclusion de l’inspection</t>
        </is>
      </c>
      <c r="B103" s="52" t="n"/>
      <c r="C103" s="50" t="n"/>
      <c r="D103" s="67">
        <f>IF(IFERROR(INDEX(Registre!$N$2:$N$1999,IF($O$74=0,-1,$O$74))&amp;"","")="Non applicable","☒","☐")&amp;"  Non applicable"</f>
        <v/>
      </c>
      <c r="E103" s="52" t="n"/>
      <c r="F103" s="52" t="n"/>
      <c r="G103" s="52" t="n"/>
      <c r="H103" s="52" t="n"/>
      <c r="I103" s="50" t="n"/>
      <c r="J103" s="67">
        <f>IF(IFERROR(INDEX(Registre!$N$2:$N$1999,IF($O$74=0,-1,$O$74))&amp;"","")="Accepté","☒","☐")&amp;"  Accepté"</f>
        <v/>
      </c>
      <c r="K103" s="50" t="n"/>
      <c r="L103" s="67">
        <f>IF(IFERROR(INDEX(Registre!$N$2:$N$1999,IF($O$74=0,-1,$O$74))&amp;"","")="Rejeté","☒","☐")&amp;"  Rejeté"</f>
        <v/>
      </c>
      <c r="M103" s="50" t="n"/>
    </row>
    <row r="104" ht="24.95" customHeight="1">
      <c r="A104" s="80" t="inlineStr">
        <is>
          <t>APPROBATION</t>
        </is>
      </c>
      <c r="B104" s="101" t="n"/>
      <c r="C104" s="56" t="n"/>
      <c r="D104" s="67" t="inlineStr">
        <is>
          <t>C3</t>
        </is>
      </c>
      <c r="E104" s="52" t="n"/>
      <c r="F104" s="52" t="n"/>
      <c r="G104" s="52" t="n"/>
      <c r="H104" s="52" t="n"/>
      <c r="I104" s="50" t="n"/>
      <c r="J104" s="67" t="inlineStr">
        <is>
          <t>C1</t>
        </is>
      </c>
      <c r="K104" s="56" t="n"/>
      <c r="L104" s="67" t="inlineStr">
        <is>
          <t>CA</t>
        </is>
      </c>
      <c r="M104" s="56" t="n"/>
    </row>
    <row r="105" ht="24.95" customHeight="1">
      <c r="A105" s="57" t="n"/>
      <c r="B105" s="102" t="n"/>
      <c r="C105" s="58" t="n"/>
      <c r="D105" s="67" t="inlineStr">
        <is>
          <t>CST</t>
        </is>
      </c>
      <c r="E105" s="52" t="n"/>
      <c r="F105" s="50" t="n"/>
      <c r="G105" s="67" t="inlineStr">
        <is>
          <t>QCI</t>
        </is>
      </c>
      <c r="H105" s="52" t="n"/>
      <c r="I105" s="50" t="n"/>
      <c r="J105" s="57" t="n"/>
      <c r="K105" s="58" t="n"/>
      <c r="L105" s="57" t="n"/>
      <c r="M105" s="58" t="n"/>
    </row>
    <row r="106" ht="30" customHeight="1">
      <c r="A106" s="90" t="inlineStr">
        <is>
          <t>Nom</t>
        </is>
      </c>
      <c r="B106" s="52" t="n"/>
      <c r="C106" s="50" t="n"/>
      <c r="D106" s="90" t="n"/>
      <c r="E106" s="52" t="n"/>
      <c r="F106" s="50" t="n"/>
      <c r="G106" s="90" t="n"/>
      <c r="H106" s="52" t="n"/>
      <c r="I106" s="50" t="n"/>
      <c r="J106" s="90" t="n"/>
      <c r="K106" s="50" t="n"/>
      <c r="L106" s="90" t="n"/>
      <c r="M106" s="50" t="n"/>
    </row>
    <row r="107" ht="30" customHeight="1">
      <c r="A107" s="90" t="inlineStr">
        <is>
          <t>Signature</t>
        </is>
      </c>
      <c r="B107" s="52" t="n"/>
      <c r="C107" s="50" t="n"/>
      <c r="D107" s="90" t="n"/>
      <c r="E107" s="52" t="n"/>
      <c r="F107" s="50" t="n"/>
      <c r="G107" s="90" t="n"/>
      <c r="H107" s="52" t="n"/>
      <c r="I107" s="50" t="n"/>
      <c r="J107" s="90" t="n"/>
      <c r="K107" s="50" t="n"/>
      <c r="L107" s="90" t="n"/>
      <c r="M107" s="50" t="n"/>
    </row>
    <row r="108" ht="30" customHeight="1">
      <c r="A108" s="90" t="inlineStr">
        <is>
          <t>Date</t>
        </is>
      </c>
      <c r="B108" s="52" t="n"/>
      <c r="C108" s="50" t="n"/>
      <c r="D108" s="90" t="n"/>
      <c r="E108" s="52" t="n"/>
      <c r="F108" s="50" t="n"/>
      <c r="G108" s="90" t="n"/>
      <c r="H108" s="52" t="n"/>
      <c r="I108" s="50" t="n"/>
      <c r="J108" s="90" t="n"/>
      <c r="K108" s="50" t="n"/>
      <c r="L108" s="90" t="n"/>
      <c r="M108" s="50" t="n"/>
    </row>
    <row r="109" ht="21.75" customHeight="1">
      <c r="A109" s="49" t="n"/>
      <c r="B109" s="56" t="n"/>
      <c r="C109" s="67">
        <f>Paramètres!$C$7</f>
        <v/>
      </c>
      <c r="D109" s="101" t="n"/>
      <c r="E109" s="101" t="n"/>
      <c r="F109" s="101" t="n"/>
      <c r="G109" s="101" t="n"/>
      <c r="H109" s="101" t="n"/>
      <c r="I109" s="101" t="n"/>
      <c r="J109" s="101" t="n"/>
      <c r="K109" s="56" t="n"/>
      <c r="L109" s="90">
        <f>Paramètres!$D$7</f>
        <v/>
      </c>
      <c r="M109" s="50" t="n"/>
      <c r="O109" s="29" t="inlineStr">
        <is>
          <t>Calcul (ne pas modifier) – ligne registre :</t>
        </is>
      </c>
    </row>
    <row r="110" ht="21.75" customHeight="1">
      <c r="A110" s="60" t="n"/>
      <c r="B110" s="61" t="n"/>
      <c r="C110" s="60" t="n"/>
      <c r="K110" s="61" t="n"/>
      <c r="L110" s="90">
        <f>"Date: "&amp;Paramètres!$E$7</f>
        <v/>
      </c>
      <c r="M110" s="50" t="n"/>
      <c r="O110" s="30">
        <f>IFERROR(MATCH($K$115,Registre!$B$2:$B$1999,0),0)</f>
        <v/>
      </c>
    </row>
    <row r="111" ht="21.75" customHeight="1">
      <c r="A111" s="57" t="n"/>
      <c r="B111" s="58" t="n"/>
      <c r="C111" s="57" t="n"/>
      <c r="D111" s="102" t="n"/>
      <c r="E111" s="102" t="n"/>
      <c r="F111" s="102" t="n"/>
      <c r="G111" s="102" t="n"/>
      <c r="H111" s="102" t="n"/>
      <c r="I111" s="102" t="n"/>
      <c r="J111" s="102" t="n"/>
      <c r="K111" s="58" t="n"/>
      <c r="L111" s="90" t="inlineStr">
        <is>
          <t>Page 1/1</t>
        </is>
      </c>
      <c r="M111" s="50" t="n"/>
      <c r="O111" s="30">
        <f>IFERROR(MATCH($K$115,'Données Enrobage'!$A$2:$A$501,0),0)</f>
        <v/>
      </c>
    </row>
    <row r="112" ht="27.95" customHeight="1">
      <c r="A112" s="67" t="inlineStr">
        <is>
          <t>Procès-Verbal d’enrobage</t>
        </is>
      </c>
      <c r="B112" s="52" t="n"/>
      <c r="C112" s="52" t="n"/>
      <c r="D112" s="52" t="n"/>
      <c r="E112" s="52" t="n"/>
      <c r="F112" s="52" t="n"/>
      <c r="G112" s="52" t="n"/>
      <c r="H112" s="52" t="n"/>
      <c r="I112" s="52" t="n"/>
      <c r="J112" s="52" t="n"/>
      <c r="K112" s="52" t="n"/>
      <c r="L112" s="52" t="n"/>
      <c r="M112" s="50" t="n"/>
      <c r="O112" s="32">
        <f>IF($K$115="","",IF($O$110=0,"⚠ RFI absent du Registre",IF(INDEX(Registre!$A$2:$A$1999,IF($O$110=0,-1,$O$110))&lt;&gt;"Enrobage","⚠ Ce RFI est de type : "&amp;INDEX(Registre!$A$2:$A$1999,IF($O$110=0,-1,$O$110)),"")))</f>
        <v/>
      </c>
    </row>
    <row r="113" ht="24.95" customHeight="1">
      <c r="A113" s="90">
        <f>"Ouvrages : "&amp;IFERROR(INDEX(Registre!$E$2:$E$1999,IF($O$110=0,-1,$O$110))&amp;"","")</f>
        <v/>
      </c>
      <c r="B113" s="52" t="n"/>
      <c r="C113" s="52" t="n"/>
      <c r="D113" s="52" t="n"/>
      <c r="E113" s="52" t="n"/>
      <c r="F113" s="52" t="n"/>
      <c r="G113" s="52" t="n"/>
      <c r="H113" s="52" t="n"/>
      <c r="I113" s="52" t="n"/>
      <c r="J113" s="50" t="n"/>
      <c r="K113" s="90">
        <f>"Date : "&amp;IFERROR(RIGHT("0"&amp;DAY(INDEX(Registre!$D$2:$D$1999,IF($O$110=0,-1,$O$110))),2)&amp;"/"&amp;RIGHT("0"&amp;MONTH(INDEX(Registre!$D$2:$D$1999,IF($O$110=0,-1,$O$110))),2)&amp;"/"&amp;YEAR(INDEX(Registre!$D$2:$D$1999,IF($O$110=0,-1,$O$110))),IFERROR(INDEX(Registre!$D$2:$D$1999,IF($O$110=0,-1,$O$110))&amp;"",""))</f>
        <v/>
      </c>
      <c r="L113" s="52" t="n"/>
      <c r="M113" s="50" t="n"/>
    </row>
    <row r="114" ht="24.95" customHeight="1">
      <c r="A114" s="90">
        <f>"Désignation : "&amp;IFERROR(INDEX(Registre!$G$2:$G$1999,IF($O$110=0,-1,$O$110))&amp;"","")</f>
        <v/>
      </c>
      <c r="B114" s="52" t="n"/>
      <c r="C114" s="52" t="n"/>
      <c r="D114" s="52" t="n"/>
      <c r="E114" s="52" t="n"/>
      <c r="F114" s="52" t="n"/>
      <c r="G114" s="52" t="n"/>
      <c r="H114" s="52" t="n"/>
      <c r="I114" s="52" t="n"/>
      <c r="J114" s="52" t="n"/>
      <c r="K114" s="52" t="n"/>
      <c r="L114" s="52" t="n"/>
      <c r="M114" s="50" t="n"/>
      <c r="O114" s="31" t="inlineStr">
        <is>
          <t>◀ Choisissez le RFI dans la case « RFI nº » (liste déroulante)</t>
        </is>
      </c>
    </row>
    <row r="115" ht="24.95" customHeight="1">
      <c r="A115" s="90">
        <f>"Plan Nº : "&amp;IFERROR(INDEX(Registre!$F$2:$F$1999,IF($O$110=0,-1,$O$110))&amp;"","")</f>
        <v/>
      </c>
      <c r="B115" s="52" t="n"/>
      <c r="C115" s="52" t="n"/>
      <c r="D115" s="52" t="n"/>
      <c r="E115" s="52" t="n"/>
      <c r="F115" s="50" t="n"/>
      <c r="G115" s="90">
        <f>"Report No : "&amp;IFERROR(IF(INDEX(Registre!$C$2:$C$1999,IF($O$110=0,-1,$O$110))&amp;""&lt;&gt;"",INDEX(Registre!$C$2:$C$1999,IF($O$110=0,-1,$O$110))&amp;"",TEXT(COUNTIF(Registre!$A$2:INDEX(Registre!$A$2:$A$1999,IF($O$110=0,-1,$O$110)),INDEX(Registre!$A$2:$A$1999,IF($O$110=0,-1,$O$110))),"000")),"")</f>
        <v/>
      </c>
      <c r="H115" s="50" t="n"/>
      <c r="I115" s="91" t="inlineStr">
        <is>
          <t>DI/ (RFI) No :</t>
        </is>
      </c>
      <c r="J115" s="50" t="n"/>
      <c r="K115" s="82">
        <f>IFERROR(INDEX('Impression groupée'!$B$4:$B$103,MATCH("Enrobage|4",'Impression groupée'!$E$4:$E$103,0)),"")</f>
        <v/>
      </c>
      <c r="L115" s="52" t="n"/>
      <c r="M115" s="50" t="n"/>
    </row>
    <row r="116" ht="27" customHeight="1">
      <c r="A116" s="80">
        <f>"Tronçon N° : "&amp;IFERROR(INDEX(Registre!$H$2:$H$1999,IF($O$110=0,-1,$O$110))&amp;"","")&amp;"   du PK "&amp;IFERROR(INDEX(Registre!$K$2:$K$1999,IF($O$110=0,-1,$O$110))&amp;"","")&amp;"   au PK "&amp;IFERROR(INDEX(Registre!$L$2:$L$1999,IF($O$110=0,-1,$O$110))&amp;"","")</f>
        <v/>
      </c>
      <c r="B116" s="52" t="n"/>
      <c r="C116" s="52" t="n"/>
      <c r="D116" s="52" t="n"/>
      <c r="E116" s="52" t="n"/>
      <c r="F116" s="50" t="n"/>
      <c r="G116" s="90">
        <f>"Long : "&amp;IFERROR(INDEX(Registre!$M$2:$M$1999,IF($O$110=0,-1,$O$110))&amp;"","")&amp;" ml"</f>
        <v/>
      </c>
      <c r="H116" s="50" t="n"/>
      <c r="I116" s="67" t="inlineStr">
        <is>
          <t>CONDITIONS ENVIRONNEMENTALES</t>
        </is>
      </c>
      <c r="J116" s="52" t="n"/>
      <c r="K116" s="52" t="n"/>
      <c r="L116" s="52" t="n"/>
      <c r="M116" s="50" t="n"/>
    </row>
    <row r="117" ht="25.5" customHeight="1">
      <c r="A117" s="90" t="inlineStr">
        <is>
          <t>Abrasif</t>
        </is>
      </c>
      <c r="B117" s="50" t="n"/>
      <c r="C117" s="90">
        <f>"N° de lot : "&amp;IFERROR(INDEX('Données Enrobage'!$B$2:$B$501,IF($O$111=0,-1,$O$111))&amp;"","")</f>
        <v/>
      </c>
      <c r="D117" s="52" t="n"/>
      <c r="E117" s="52" t="n"/>
      <c r="F117" s="52" t="n"/>
      <c r="G117" s="52" t="n"/>
      <c r="H117" s="50" t="n"/>
      <c r="I117" s="98" t="inlineStr">
        <is>
          <t>Temp de l'air</t>
        </is>
      </c>
      <c r="J117" s="93">
        <f>IFERROR(INDEX('Données Enrobage'!$F$2:$F$501,IF($O$111=0,-1,$O$111))&amp;"","")</f>
        <v/>
      </c>
      <c r="K117" s="93">
        <f>IFERROR(INDEX('Données Enrobage'!$G$2:$G$501,IF($O$111=0,-1,$O$111))&amp;"","")</f>
        <v/>
      </c>
      <c r="L117" s="93">
        <f>IFERROR(INDEX('Données Enrobage'!$H$2:$H$501,IF($O$111=0,-1,$O$111))&amp;"","")</f>
        <v/>
      </c>
      <c r="M117" s="93">
        <f>IFERROR(INDEX('Données Enrobage'!$I$2:$I$501,IF($O$111=0,-1,$O$111))&amp;"","")</f>
        <v/>
      </c>
    </row>
    <row r="118" ht="30.75" customHeight="1">
      <c r="A118" s="90" t="inlineStr">
        <is>
          <t>Apprêt / FBE</t>
        </is>
      </c>
      <c r="B118" s="50" t="n"/>
      <c r="C118" s="90">
        <f>"N° de lot : "&amp;IFERROR(INDEX('Données Enrobage'!$C$2:$C$501,IF($O$111=0,-1,$O$111))&amp;"","")</f>
        <v/>
      </c>
      <c r="D118" s="52" t="n"/>
      <c r="E118" s="52" t="n"/>
      <c r="F118" s="52" t="n"/>
      <c r="G118" s="52" t="n"/>
      <c r="H118" s="50" t="n"/>
      <c r="I118" s="98" t="inlineStr">
        <is>
          <t>Point de rosée</t>
        </is>
      </c>
      <c r="J118" s="93">
        <f>IFERROR(INDEX('Données Enrobage'!$J$2:$J$501,IF($O$111=0,-1,$O$111))&amp;"","")</f>
        <v/>
      </c>
      <c r="K118" s="93">
        <f>IFERROR(INDEX('Données Enrobage'!$K$2:$K$501,IF($O$111=0,-1,$O$111))&amp;"","")</f>
        <v/>
      </c>
      <c r="L118" s="93">
        <f>IFERROR(INDEX('Données Enrobage'!$L$2:$L$501,IF($O$111=0,-1,$O$111))&amp;"","")</f>
        <v/>
      </c>
      <c r="M118" s="93">
        <f>IFERROR(INDEX('Données Enrobage'!$M$2:$M$501,IF($O$111=0,-1,$O$111))&amp;"","")</f>
        <v/>
      </c>
    </row>
    <row r="119" ht="35.25" customHeight="1">
      <c r="A119" s="90" t="inlineStr">
        <is>
          <t>HSS</t>
        </is>
      </c>
      <c r="B119" s="50" t="n"/>
      <c r="C119" s="90">
        <f>"N° de lot : "&amp;IFERROR(INDEX('Données Enrobage'!$D$2:$D$501,IF($O$111=0,-1,$O$111))&amp;"","")</f>
        <v/>
      </c>
      <c r="D119" s="52" t="n"/>
      <c r="E119" s="52" t="n"/>
      <c r="F119" s="52" t="n"/>
      <c r="G119" s="52" t="n"/>
      <c r="H119" s="50" t="n"/>
      <c r="I119" s="98" t="inlineStr">
        <is>
          <t>Humidité relative (RH)</t>
        </is>
      </c>
      <c r="J119" s="93">
        <f>IFERROR(INDEX('Données Enrobage'!$N$2:$N$501,IF($O$111=0,-1,$O$111))&amp;"","")</f>
        <v/>
      </c>
      <c r="K119" s="93">
        <f>IFERROR(INDEX('Données Enrobage'!$O$2:$O$501,IF($O$111=0,-1,$O$111))&amp;"","")</f>
        <v/>
      </c>
      <c r="L119" s="93">
        <f>IFERROR(INDEX('Données Enrobage'!$P$2:$P$501,IF($O$111=0,-1,$O$111))&amp;"","")</f>
        <v/>
      </c>
      <c r="M119" s="93">
        <f>IFERROR(INDEX('Données Enrobage'!$Q$2:$Q$501,IF($O$111=0,-1,$O$111))&amp;"","")</f>
        <v/>
      </c>
    </row>
    <row r="120" ht="30.75" customHeight="1">
      <c r="A120" s="90" t="inlineStr">
        <is>
          <t>Solvant</t>
        </is>
      </c>
      <c r="B120" s="50" t="n"/>
      <c r="C120" s="90">
        <f>"N° de lot : "&amp;IFERROR(INDEX('Données Enrobage'!$E$2:$E$501,IF($O$111=0,-1,$O$111))&amp;"","")</f>
        <v/>
      </c>
      <c r="D120" s="52" t="n"/>
      <c r="E120" s="52" t="n"/>
      <c r="F120" s="52" t="n"/>
      <c r="G120" s="52" t="n"/>
      <c r="H120" s="50" t="n"/>
      <c r="I120" s="98" t="inlineStr">
        <is>
          <t>Qualité de l'air comprimé</t>
        </is>
      </c>
      <c r="J120" s="93">
        <f>IFERROR(INDEX('Données Enrobage'!$R$2:$R$501,IF($O$111=0,-1,$O$111))&amp;"","")</f>
        <v/>
      </c>
      <c r="K120" s="93">
        <f>IFERROR(INDEX('Données Enrobage'!$S$2:$S$501,IF($O$111=0,-1,$O$111))&amp;"","")</f>
        <v/>
      </c>
      <c r="L120" s="93">
        <f>IFERROR(INDEX('Données Enrobage'!$T$2:$T$501,IF($O$111=0,-1,$O$111))&amp;"","")</f>
        <v/>
      </c>
      <c r="M120" s="93">
        <f>IFERROR(INDEX('Données Enrobage'!$U$2:$U$501,IF($O$111=0,-1,$O$111))&amp;"","")</f>
        <v/>
      </c>
    </row>
    <row r="121" ht="24.95" customHeight="1">
      <c r="A121" s="67" t="inlineStr">
        <is>
          <t>SURFACE PREPARATION</t>
        </is>
      </c>
      <c r="B121" s="52" t="n"/>
      <c r="C121" s="52" t="n"/>
      <c r="D121" s="52" t="n"/>
      <c r="E121" s="52" t="n"/>
      <c r="F121" s="52" t="n"/>
      <c r="G121" s="50" t="n"/>
      <c r="H121" s="67" t="inlineStr">
        <is>
          <t>FINAL INSPECTION AND TESTING</t>
        </is>
      </c>
      <c r="I121" s="52" t="n"/>
      <c r="J121" s="52" t="n"/>
      <c r="K121" s="52" t="n"/>
      <c r="L121" s="52" t="n"/>
      <c r="M121" s="50" t="n"/>
    </row>
    <row r="122" ht="51.75" customHeight="1">
      <c r="A122" s="95" t="inlineStr">
        <is>
          <t>N° de joint</t>
        </is>
      </c>
      <c r="B122" s="95" t="inlineStr">
        <is>
          <t>État de surface avant sablage</t>
        </is>
      </c>
      <c r="C122" s="95" t="inlineStr">
        <is>
          <t>Temp de surface</t>
        </is>
      </c>
      <c r="D122" s="95" t="inlineStr">
        <is>
          <t>Profil de sablage µm</t>
        </is>
      </c>
      <c r="E122" s="95" t="inlineStr">
        <is>
          <t>Chlorures en surface µg/cm²</t>
        </is>
      </c>
      <c r="F122" s="95" t="inlineStr">
        <is>
          <t>Test poussière (ruban adhésif)</t>
        </is>
      </c>
      <c r="G122" s="95" t="inlineStr">
        <is>
          <t>Température de préchauffage °C</t>
        </is>
      </c>
      <c r="H122" s="95" t="inlineStr">
        <is>
          <t>Visuel</t>
        </is>
      </c>
      <c r="I122" s="95" t="inlineStr">
        <is>
          <t>Test d'adhérence</t>
        </is>
      </c>
      <c r="J122" s="95" t="inlineStr">
        <is>
          <t>Détection de porosités (Holiday Test – 25 kV / 100)</t>
        </is>
      </c>
      <c r="K122" s="95" t="inlineStr">
        <is>
          <t>Accepté / Rejeté</t>
        </is>
      </c>
      <c r="L122" s="95" t="inlineStr">
        <is>
          <t>Remarques</t>
        </is>
      </c>
      <c r="M122" s="50" t="n"/>
    </row>
    <row r="123" ht="15" customHeight="1">
      <c r="A123" s="93">
        <f>IFERROR(INDEX('Joints Enrobage'!$B$2:$B$501,MATCH($K$115&amp;"|1",'Joints Enrobage'!$N$2:$N$501,0))&amp;"","")</f>
        <v/>
      </c>
      <c r="B123" s="93">
        <f>IFERROR(INDEX('Joints Enrobage'!$C$2:$C$501,MATCH($K$115&amp;"|1",'Joints Enrobage'!$N$2:$N$501,0))&amp;"","")</f>
        <v/>
      </c>
      <c r="C123" s="93">
        <f>IFERROR(INDEX('Joints Enrobage'!$D$2:$D$501,MATCH($K$115&amp;"|1",'Joints Enrobage'!$N$2:$N$501,0))&amp;"","")</f>
        <v/>
      </c>
      <c r="D123" s="93">
        <f>IFERROR(INDEX('Joints Enrobage'!$E$2:$E$501,MATCH($K$115&amp;"|1",'Joints Enrobage'!$N$2:$N$501,0))&amp;"","")</f>
        <v/>
      </c>
      <c r="E123" s="93">
        <f>IFERROR(INDEX('Joints Enrobage'!$F$2:$F$501,MATCH($K$115&amp;"|1",'Joints Enrobage'!$N$2:$N$501,0))&amp;"","")</f>
        <v/>
      </c>
      <c r="F123" s="93">
        <f>IFERROR(INDEX('Joints Enrobage'!$G$2:$G$501,MATCH($K$115&amp;"|1",'Joints Enrobage'!$N$2:$N$501,0))&amp;"","")</f>
        <v/>
      </c>
      <c r="G123" s="93">
        <f>IFERROR(INDEX('Joints Enrobage'!$H$2:$H$501,MATCH($K$115&amp;"|1",'Joints Enrobage'!$N$2:$N$501,0))&amp;"","")</f>
        <v/>
      </c>
      <c r="H123" s="93">
        <f>IFERROR(INDEX('Joints Enrobage'!$I$2:$I$501,MATCH($K$115&amp;"|1",'Joints Enrobage'!$N$2:$N$501,0))&amp;"","")</f>
        <v/>
      </c>
      <c r="I123" s="93">
        <f>IFERROR(INDEX('Joints Enrobage'!$J$2:$J$501,MATCH($K$115&amp;"|1",'Joints Enrobage'!$N$2:$N$501,0))&amp;"","")</f>
        <v/>
      </c>
      <c r="J123" s="93">
        <f>IFERROR(INDEX('Joints Enrobage'!$K$2:$K$501,MATCH($K$115&amp;"|1",'Joints Enrobage'!$N$2:$N$501,0))&amp;"","")</f>
        <v/>
      </c>
      <c r="K123" s="93">
        <f>IFERROR(INDEX('Joints Enrobage'!$L$2:$L$501,MATCH($K$115&amp;"|1",'Joints Enrobage'!$N$2:$N$501,0))&amp;"","")</f>
        <v/>
      </c>
      <c r="L123" s="93">
        <f>IFERROR(INDEX('Joints Enrobage'!$M$2:$M$501,MATCH($K$115&amp;"|1",'Joints Enrobage'!$N$2:$N$501,0))&amp;"","")</f>
        <v/>
      </c>
      <c r="M123" s="50" t="n"/>
    </row>
    <row r="124" ht="15" customHeight="1">
      <c r="A124" s="93">
        <f>IFERROR(INDEX('Joints Enrobage'!$B$2:$B$501,MATCH($K$115&amp;"|2",'Joints Enrobage'!$N$2:$N$501,0))&amp;"","")</f>
        <v/>
      </c>
      <c r="B124" s="93">
        <f>IFERROR(INDEX('Joints Enrobage'!$C$2:$C$501,MATCH($K$115&amp;"|2",'Joints Enrobage'!$N$2:$N$501,0))&amp;"","")</f>
        <v/>
      </c>
      <c r="C124" s="93">
        <f>IFERROR(INDEX('Joints Enrobage'!$D$2:$D$501,MATCH($K$115&amp;"|2",'Joints Enrobage'!$N$2:$N$501,0))&amp;"","")</f>
        <v/>
      </c>
      <c r="D124" s="93">
        <f>IFERROR(INDEX('Joints Enrobage'!$E$2:$E$501,MATCH($K$115&amp;"|2",'Joints Enrobage'!$N$2:$N$501,0))&amp;"","")</f>
        <v/>
      </c>
      <c r="E124" s="93">
        <f>IFERROR(INDEX('Joints Enrobage'!$F$2:$F$501,MATCH($K$115&amp;"|2",'Joints Enrobage'!$N$2:$N$501,0))&amp;"","")</f>
        <v/>
      </c>
      <c r="F124" s="93">
        <f>IFERROR(INDEX('Joints Enrobage'!$G$2:$G$501,MATCH($K$115&amp;"|2",'Joints Enrobage'!$N$2:$N$501,0))&amp;"","")</f>
        <v/>
      </c>
      <c r="G124" s="93">
        <f>IFERROR(INDEX('Joints Enrobage'!$H$2:$H$501,MATCH($K$115&amp;"|2",'Joints Enrobage'!$N$2:$N$501,0))&amp;"","")</f>
        <v/>
      </c>
      <c r="H124" s="93">
        <f>IFERROR(INDEX('Joints Enrobage'!$I$2:$I$501,MATCH($K$115&amp;"|2",'Joints Enrobage'!$N$2:$N$501,0))&amp;"","")</f>
        <v/>
      </c>
      <c r="I124" s="93">
        <f>IFERROR(INDEX('Joints Enrobage'!$J$2:$J$501,MATCH($K$115&amp;"|2",'Joints Enrobage'!$N$2:$N$501,0))&amp;"","")</f>
        <v/>
      </c>
      <c r="J124" s="93">
        <f>IFERROR(INDEX('Joints Enrobage'!$K$2:$K$501,MATCH($K$115&amp;"|2",'Joints Enrobage'!$N$2:$N$501,0))&amp;"","")</f>
        <v/>
      </c>
      <c r="K124" s="93">
        <f>IFERROR(INDEX('Joints Enrobage'!$L$2:$L$501,MATCH($K$115&amp;"|2",'Joints Enrobage'!$N$2:$N$501,0))&amp;"","")</f>
        <v/>
      </c>
      <c r="L124" s="93">
        <f>IFERROR(INDEX('Joints Enrobage'!$M$2:$M$501,MATCH($K$115&amp;"|2",'Joints Enrobage'!$N$2:$N$501,0))&amp;"","")</f>
        <v/>
      </c>
      <c r="M124" s="50" t="n"/>
    </row>
    <row r="125" ht="15" customHeight="1">
      <c r="A125" s="93">
        <f>IFERROR(INDEX('Joints Enrobage'!$B$2:$B$501,MATCH($K$115&amp;"|3",'Joints Enrobage'!$N$2:$N$501,0))&amp;"","")</f>
        <v/>
      </c>
      <c r="B125" s="93">
        <f>IFERROR(INDEX('Joints Enrobage'!$C$2:$C$501,MATCH($K$115&amp;"|3",'Joints Enrobage'!$N$2:$N$501,0))&amp;"","")</f>
        <v/>
      </c>
      <c r="C125" s="93">
        <f>IFERROR(INDEX('Joints Enrobage'!$D$2:$D$501,MATCH($K$115&amp;"|3",'Joints Enrobage'!$N$2:$N$501,0))&amp;"","")</f>
        <v/>
      </c>
      <c r="D125" s="93">
        <f>IFERROR(INDEX('Joints Enrobage'!$E$2:$E$501,MATCH($K$115&amp;"|3",'Joints Enrobage'!$N$2:$N$501,0))&amp;"","")</f>
        <v/>
      </c>
      <c r="E125" s="93">
        <f>IFERROR(INDEX('Joints Enrobage'!$F$2:$F$501,MATCH($K$115&amp;"|3",'Joints Enrobage'!$N$2:$N$501,0))&amp;"","")</f>
        <v/>
      </c>
      <c r="F125" s="93">
        <f>IFERROR(INDEX('Joints Enrobage'!$G$2:$G$501,MATCH($K$115&amp;"|3",'Joints Enrobage'!$N$2:$N$501,0))&amp;"","")</f>
        <v/>
      </c>
      <c r="G125" s="93">
        <f>IFERROR(INDEX('Joints Enrobage'!$H$2:$H$501,MATCH($K$115&amp;"|3",'Joints Enrobage'!$N$2:$N$501,0))&amp;"","")</f>
        <v/>
      </c>
      <c r="H125" s="93">
        <f>IFERROR(INDEX('Joints Enrobage'!$I$2:$I$501,MATCH($K$115&amp;"|3",'Joints Enrobage'!$N$2:$N$501,0))&amp;"","")</f>
        <v/>
      </c>
      <c r="I125" s="93">
        <f>IFERROR(INDEX('Joints Enrobage'!$J$2:$J$501,MATCH($K$115&amp;"|3",'Joints Enrobage'!$N$2:$N$501,0))&amp;"","")</f>
        <v/>
      </c>
      <c r="J125" s="93">
        <f>IFERROR(INDEX('Joints Enrobage'!$K$2:$K$501,MATCH($K$115&amp;"|3",'Joints Enrobage'!$N$2:$N$501,0))&amp;"","")</f>
        <v/>
      </c>
      <c r="K125" s="93">
        <f>IFERROR(INDEX('Joints Enrobage'!$L$2:$L$501,MATCH($K$115&amp;"|3",'Joints Enrobage'!$N$2:$N$501,0))&amp;"","")</f>
        <v/>
      </c>
      <c r="L125" s="93">
        <f>IFERROR(INDEX('Joints Enrobage'!$M$2:$M$501,MATCH($K$115&amp;"|3",'Joints Enrobage'!$N$2:$N$501,0))&amp;"","")</f>
        <v/>
      </c>
      <c r="M125" s="50" t="n"/>
    </row>
    <row r="126" ht="15" customHeight="1">
      <c r="A126" s="93">
        <f>IFERROR(INDEX('Joints Enrobage'!$B$2:$B$501,MATCH($K$115&amp;"|4",'Joints Enrobage'!$N$2:$N$501,0))&amp;"","")</f>
        <v/>
      </c>
      <c r="B126" s="93">
        <f>IFERROR(INDEX('Joints Enrobage'!$C$2:$C$501,MATCH($K$115&amp;"|4",'Joints Enrobage'!$N$2:$N$501,0))&amp;"","")</f>
        <v/>
      </c>
      <c r="C126" s="93">
        <f>IFERROR(INDEX('Joints Enrobage'!$D$2:$D$501,MATCH($K$115&amp;"|4",'Joints Enrobage'!$N$2:$N$501,0))&amp;"","")</f>
        <v/>
      </c>
      <c r="D126" s="93">
        <f>IFERROR(INDEX('Joints Enrobage'!$E$2:$E$501,MATCH($K$115&amp;"|4",'Joints Enrobage'!$N$2:$N$501,0))&amp;"","")</f>
        <v/>
      </c>
      <c r="E126" s="93">
        <f>IFERROR(INDEX('Joints Enrobage'!$F$2:$F$501,MATCH($K$115&amp;"|4",'Joints Enrobage'!$N$2:$N$501,0))&amp;"","")</f>
        <v/>
      </c>
      <c r="F126" s="93">
        <f>IFERROR(INDEX('Joints Enrobage'!$G$2:$G$501,MATCH($K$115&amp;"|4",'Joints Enrobage'!$N$2:$N$501,0))&amp;"","")</f>
        <v/>
      </c>
      <c r="G126" s="93">
        <f>IFERROR(INDEX('Joints Enrobage'!$H$2:$H$501,MATCH($K$115&amp;"|4",'Joints Enrobage'!$N$2:$N$501,0))&amp;"","")</f>
        <v/>
      </c>
      <c r="H126" s="93">
        <f>IFERROR(INDEX('Joints Enrobage'!$I$2:$I$501,MATCH($K$115&amp;"|4",'Joints Enrobage'!$N$2:$N$501,0))&amp;"","")</f>
        <v/>
      </c>
      <c r="I126" s="93">
        <f>IFERROR(INDEX('Joints Enrobage'!$J$2:$J$501,MATCH($K$115&amp;"|4",'Joints Enrobage'!$N$2:$N$501,0))&amp;"","")</f>
        <v/>
      </c>
      <c r="J126" s="93">
        <f>IFERROR(INDEX('Joints Enrobage'!$K$2:$K$501,MATCH($K$115&amp;"|4",'Joints Enrobage'!$N$2:$N$501,0))&amp;"","")</f>
        <v/>
      </c>
      <c r="K126" s="93">
        <f>IFERROR(INDEX('Joints Enrobage'!$L$2:$L$501,MATCH($K$115&amp;"|4",'Joints Enrobage'!$N$2:$N$501,0))&amp;"","")</f>
        <v/>
      </c>
      <c r="L126" s="93">
        <f>IFERROR(INDEX('Joints Enrobage'!$M$2:$M$501,MATCH($K$115&amp;"|4",'Joints Enrobage'!$N$2:$N$501,0))&amp;"","")</f>
        <v/>
      </c>
      <c r="M126" s="50" t="n"/>
    </row>
    <row r="127" ht="15" customHeight="1">
      <c r="A127" s="93">
        <f>IFERROR(INDEX('Joints Enrobage'!$B$2:$B$501,MATCH($K$115&amp;"|5",'Joints Enrobage'!$N$2:$N$501,0))&amp;"","")</f>
        <v/>
      </c>
      <c r="B127" s="93">
        <f>IFERROR(INDEX('Joints Enrobage'!$C$2:$C$501,MATCH($K$115&amp;"|5",'Joints Enrobage'!$N$2:$N$501,0))&amp;"","")</f>
        <v/>
      </c>
      <c r="C127" s="93">
        <f>IFERROR(INDEX('Joints Enrobage'!$D$2:$D$501,MATCH($K$115&amp;"|5",'Joints Enrobage'!$N$2:$N$501,0))&amp;"","")</f>
        <v/>
      </c>
      <c r="D127" s="93">
        <f>IFERROR(INDEX('Joints Enrobage'!$E$2:$E$501,MATCH($K$115&amp;"|5",'Joints Enrobage'!$N$2:$N$501,0))&amp;"","")</f>
        <v/>
      </c>
      <c r="E127" s="93">
        <f>IFERROR(INDEX('Joints Enrobage'!$F$2:$F$501,MATCH($K$115&amp;"|5",'Joints Enrobage'!$N$2:$N$501,0))&amp;"","")</f>
        <v/>
      </c>
      <c r="F127" s="93">
        <f>IFERROR(INDEX('Joints Enrobage'!$G$2:$G$501,MATCH($K$115&amp;"|5",'Joints Enrobage'!$N$2:$N$501,0))&amp;"","")</f>
        <v/>
      </c>
      <c r="G127" s="93">
        <f>IFERROR(INDEX('Joints Enrobage'!$H$2:$H$501,MATCH($K$115&amp;"|5",'Joints Enrobage'!$N$2:$N$501,0))&amp;"","")</f>
        <v/>
      </c>
      <c r="H127" s="93">
        <f>IFERROR(INDEX('Joints Enrobage'!$I$2:$I$501,MATCH($K$115&amp;"|5",'Joints Enrobage'!$N$2:$N$501,0))&amp;"","")</f>
        <v/>
      </c>
      <c r="I127" s="93">
        <f>IFERROR(INDEX('Joints Enrobage'!$J$2:$J$501,MATCH($K$115&amp;"|5",'Joints Enrobage'!$N$2:$N$501,0))&amp;"","")</f>
        <v/>
      </c>
      <c r="J127" s="93">
        <f>IFERROR(INDEX('Joints Enrobage'!$K$2:$K$501,MATCH($K$115&amp;"|5",'Joints Enrobage'!$N$2:$N$501,0))&amp;"","")</f>
        <v/>
      </c>
      <c r="K127" s="93">
        <f>IFERROR(INDEX('Joints Enrobage'!$L$2:$L$501,MATCH($K$115&amp;"|5",'Joints Enrobage'!$N$2:$N$501,0))&amp;"","")</f>
        <v/>
      </c>
      <c r="L127" s="93">
        <f>IFERROR(INDEX('Joints Enrobage'!$M$2:$M$501,MATCH($K$115&amp;"|5",'Joints Enrobage'!$N$2:$N$501,0))&amp;"","")</f>
        <v/>
      </c>
      <c r="M127" s="50" t="n"/>
    </row>
    <row r="128" ht="15" customHeight="1">
      <c r="A128" s="93">
        <f>IFERROR(INDEX('Joints Enrobage'!$B$2:$B$501,MATCH($K$115&amp;"|6",'Joints Enrobage'!$N$2:$N$501,0))&amp;"","")</f>
        <v/>
      </c>
      <c r="B128" s="93">
        <f>IFERROR(INDEX('Joints Enrobage'!$C$2:$C$501,MATCH($K$115&amp;"|6",'Joints Enrobage'!$N$2:$N$501,0))&amp;"","")</f>
        <v/>
      </c>
      <c r="C128" s="93">
        <f>IFERROR(INDEX('Joints Enrobage'!$D$2:$D$501,MATCH($K$115&amp;"|6",'Joints Enrobage'!$N$2:$N$501,0))&amp;"","")</f>
        <v/>
      </c>
      <c r="D128" s="93">
        <f>IFERROR(INDEX('Joints Enrobage'!$E$2:$E$501,MATCH($K$115&amp;"|6",'Joints Enrobage'!$N$2:$N$501,0))&amp;"","")</f>
        <v/>
      </c>
      <c r="E128" s="93">
        <f>IFERROR(INDEX('Joints Enrobage'!$F$2:$F$501,MATCH($K$115&amp;"|6",'Joints Enrobage'!$N$2:$N$501,0))&amp;"","")</f>
        <v/>
      </c>
      <c r="F128" s="93">
        <f>IFERROR(INDEX('Joints Enrobage'!$G$2:$G$501,MATCH($K$115&amp;"|6",'Joints Enrobage'!$N$2:$N$501,0))&amp;"","")</f>
        <v/>
      </c>
      <c r="G128" s="93">
        <f>IFERROR(INDEX('Joints Enrobage'!$H$2:$H$501,MATCH($K$115&amp;"|6",'Joints Enrobage'!$N$2:$N$501,0))&amp;"","")</f>
        <v/>
      </c>
      <c r="H128" s="93">
        <f>IFERROR(INDEX('Joints Enrobage'!$I$2:$I$501,MATCH($K$115&amp;"|6",'Joints Enrobage'!$N$2:$N$501,0))&amp;"","")</f>
        <v/>
      </c>
      <c r="I128" s="93">
        <f>IFERROR(INDEX('Joints Enrobage'!$J$2:$J$501,MATCH($K$115&amp;"|6",'Joints Enrobage'!$N$2:$N$501,0))&amp;"","")</f>
        <v/>
      </c>
      <c r="J128" s="93">
        <f>IFERROR(INDEX('Joints Enrobage'!$K$2:$K$501,MATCH($K$115&amp;"|6",'Joints Enrobage'!$N$2:$N$501,0))&amp;"","")</f>
        <v/>
      </c>
      <c r="K128" s="93">
        <f>IFERROR(INDEX('Joints Enrobage'!$L$2:$L$501,MATCH($K$115&amp;"|6",'Joints Enrobage'!$N$2:$N$501,0))&amp;"","")</f>
        <v/>
      </c>
      <c r="L128" s="93">
        <f>IFERROR(INDEX('Joints Enrobage'!$M$2:$M$501,MATCH($K$115&amp;"|6",'Joints Enrobage'!$N$2:$N$501,0))&amp;"","")</f>
        <v/>
      </c>
      <c r="M128" s="50" t="n"/>
    </row>
    <row r="129" ht="15" customHeight="1">
      <c r="A129" s="93">
        <f>IFERROR(INDEX('Joints Enrobage'!$B$2:$B$501,MATCH($K$115&amp;"|7",'Joints Enrobage'!$N$2:$N$501,0))&amp;"","")</f>
        <v/>
      </c>
      <c r="B129" s="93">
        <f>IFERROR(INDEX('Joints Enrobage'!$C$2:$C$501,MATCH($K$115&amp;"|7",'Joints Enrobage'!$N$2:$N$501,0))&amp;"","")</f>
        <v/>
      </c>
      <c r="C129" s="93">
        <f>IFERROR(INDEX('Joints Enrobage'!$D$2:$D$501,MATCH($K$115&amp;"|7",'Joints Enrobage'!$N$2:$N$501,0))&amp;"","")</f>
        <v/>
      </c>
      <c r="D129" s="93">
        <f>IFERROR(INDEX('Joints Enrobage'!$E$2:$E$501,MATCH($K$115&amp;"|7",'Joints Enrobage'!$N$2:$N$501,0))&amp;"","")</f>
        <v/>
      </c>
      <c r="E129" s="93">
        <f>IFERROR(INDEX('Joints Enrobage'!$F$2:$F$501,MATCH($K$115&amp;"|7",'Joints Enrobage'!$N$2:$N$501,0))&amp;"","")</f>
        <v/>
      </c>
      <c r="F129" s="93">
        <f>IFERROR(INDEX('Joints Enrobage'!$G$2:$G$501,MATCH($K$115&amp;"|7",'Joints Enrobage'!$N$2:$N$501,0))&amp;"","")</f>
        <v/>
      </c>
      <c r="G129" s="93">
        <f>IFERROR(INDEX('Joints Enrobage'!$H$2:$H$501,MATCH($K$115&amp;"|7",'Joints Enrobage'!$N$2:$N$501,0))&amp;"","")</f>
        <v/>
      </c>
      <c r="H129" s="93">
        <f>IFERROR(INDEX('Joints Enrobage'!$I$2:$I$501,MATCH($K$115&amp;"|7",'Joints Enrobage'!$N$2:$N$501,0))&amp;"","")</f>
        <v/>
      </c>
      <c r="I129" s="93">
        <f>IFERROR(INDEX('Joints Enrobage'!$J$2:$J$501,MATCH($K$115&amp;"|7",'Joints Enrobage'!$N$2:$N$501,0))&amp;"","")</f>
        <v/>
      </c>
      <c r="J129" s="93">
        <f>IFERROR(INDEX('Joints Enrobage'!$K$2:$K$501,MATCH($K$115&amp;"|7",'Joints Enrobage'!$N$2:$N$501,0))&amp;"","")</f>
        <v/>
      </c>
      <c r="K129" s="93">
        <f>IFERROR(INDEX('Joints Enrobage'!$L$2:$L$501,MATCH($K$115&amp;"|7",'Joints Enrobage'!$N$2:$N$501,0))&amp;"","")</f>
        <v/>
      </c>
      <c r="L129" s="93">
        <f>IFERROR(INDEX('Joints Enrobage'!$M$2:$M$501,MATCH($K$115&amp;"|7",'Joints Enrobage'!$N$2:$N$501,0))&amp;"","")</f>
        <v/>
      </c>
      <c r="M129" s="50" t="n"/>
    </row>
    <row r="130" ht="15" customHeight="1">
      <c r="A130" s="93">
        <f>IFERROR(INDEX('Joints Enrobage'!$B$2:$B$501,MATCH($K$115&amp;"|8",'Joints Enrobage'!$N$2:$N$501,0))&amp;"","")</f>
        <v/>
      </c>
      <c r="B130" s="93">
        <f>IFERROR(INDEX('Joints Enrobage'!$C$2:$C$501,MATCH($K$115&amp;"|8",'Joints Enrobage'!$N$2:$N$501,0))&amp;"","")</f>
        <v/>
      </c>
      <c r="C130" s="93">
        <f>IFERROR(INDEX('Joints Enrobage'!$D$2:$D$501,MATCH($K$115&amp;"|8",'Joints Enrobage'!$N$2:$N$501,0))&amp;"","")</f>
        <v/>
      </c>
      <c r="D130" s="93">
        <f>IFERROR(INDEX('Joints Enrobage'!$E$2:$E$501,MATCH($K$115&amp;"|8",'Joints Enrobage'!$N$2:$N$501,0))&amp;"","")</f>
        <v/>
      </c>
      <c r="E130" s="93">
        <f>IFERROR(INDEX('Joints Enrobage'!$F$2:$F$501,MATCH($K$115&amp;"|8",'Joints Enrobage'!$N$2:$N$501,0))&amp;"","")</f>
        <v/>
      </c>
      <c r="F130" s="93">
        <f>IFERROR(INDEX('Joints Enrobage'!$G$2:$G$501,MATCH($K$115&amp;"|8",'Joints Enrobage'!$N$2:$N$501,0))&amp;"","")</f>
        <v/>
      </c>
      <c r="G130" s="93">
        <f>IFERROR(INDEX('Joints Enrobage'!$H$2:$H$501,MATCH($K$115&amp;"|8",'Joints Enrobage'!$N$2:$N$501,0))&amp;"","")</f>
        <v/>
      </c>
      <c r="H130" s="93">
        <f>IFERROR(INDEX('Joints Enrobage'!$I$2:$I$501,MATCH($K$115&amp;"|8",'Joints Enrobage'!$N$2:$N$501,0))&amp;"","")</f>
        <v/>
      </c>
      <c r="I130" s="93">
        <f>IFERROR(INDEX('Joints Enrobage'!$J$2:$J$501,MATCH($K$115&amp;"|8",'Joints Enrobage'!$N$2:$N$501,0))&amp;"","")</f>
        <v/>
      </c>
      <c r="J130" s="93">
        <f>IFERROR(INDEX('Joints Enrobage'!$K$2:$K$501,MATCH($K$115&amp;"|8",'Joints Enrobage'!$N$2:$N$501,0))&amp;"","")</f>
        <v/>
      </c>
      <c r="K130" s="93">
        <f>IFERROR(INDEX('Joints Enrobage'!$L$2:$L$501,MATCH($K$115&amp;"|8",'Joints Enrobage'!$N$2:$N$501,0))&amp;"","")</f>
        <v/>
      </c>
      <c r="L130" s="93">
        <f>IFERROR(INDEX('Joints Enrobage'!$M$2:$M$501,MATCH($K$115&amp;"|8",'Joints Enrobage'!$N$2:$N$501,0))&amp;"","")</f>
        <v/>
      </c>
      <c r="M130" s="50" t="n"/>
    </row>
    <row r="131" ht="15" customHeight="1">
      <c r="A131" s="93">
        <f>IFERROR(INDEX('Joints Enrobage'!$B$2:$B$501,MATCH($K$115&amp;"|9",'Joints Enrobage'!$N$2:$N$501,0))&amp;"","")</f>
        <v/>
      </c>
      <c r="B131" s="93">
        <f>IFERROR(INDEX('Joints Enrobage'!$C$2:$C$501,MATCH($K$115&amp;"|9",'Joints Enrobage'!$N$2:$N$501,0))&amp;"","")</f>
        <v/>
      </c>
      <c r="C131" s="93">
        <f>IFERROR(INDEX('Joints Enrobage'!$D$2:$D$501,MATCH($K$115&amp;"|9",'Joints Enrobage'!$N$2:$N$501,0))&amp;"","")</f>
        <v/>
      </c>
      <c r="D131" s="93">
        <f>IFERROR(INDEX('Joints Enrobage'!$E$2:$E$501,MATCH($K$115&amp;"|9",'Joints Enrobage'!$N$2:$N$501,0))&amp;"","")</f>
        <v/>
      </c>
      <c r="E131" s="93">
        <f>IFERROR(INDEX('Joints Enrobage'!$F$2:$F$501,MATCH($K$115&amp;"|9",'Joints Enrobage'!$N$2:$N$501,0))&amp;"","")</f>
        <v/>
      </c>
      <c r="F131" s="93">
        <f>IFERROR(INDEX('Joints Enrobage'!$G$2:$G$501,MATCH($K$115&amp;"|9",'Joints Enrobage'!$N$2:$N$501,0))&amp;"","")</f>
        <v/>
      </c>
      <c r="G131" s="93">
        <f>IFERROR(INDEX('Joints Enrobage'!$H$2:$H$501,MATCH($K$115&amp;"|9",'Joints Enrobage'!$N$2:$N$501,0))&amp;"","")</f>
        <v/>
      </c>
      <c r="H131" s="93">
        <f>IFERROR(INDEX('Joints Enrobage'!$I$2:$I$501,MATCH($K$115&amp;"|9",'Joints Enrobage'!$N$2:$N$501,0))&amp;"","")</f>
        <v/>
      </c>
      <c r="I131" s="93">
        <f>IFERROR(INDEX('Joints Enrobage'!$J$2:$J$501,MATCH($K$115&amp;"|9",'Joints Enrobage'!$N$2:$N$501,0))&amp;"","")</f>
        <v/>
      </c>
      <c r="J131" s="93">
        <f>IFERROR(INDEX('Joints Enrobage'!$K$2:$K$501,MATCH($K$115&amp;"|9",'Joints Enrobage'!$N$2:$N$501,0))&amp;"","")</f>
        <v/>
      </c>
      <c r="K131" s="93">
        <f>IFERROR(INDEX('Joints Enrobage'!$L$2:$L$501,MATCH($K$115&amp;"|9",'Joints Enrobage'!$N$2:$N$501,0))&amp;"","")</f>
        <v/>
      </c>
      <c r="L131" s="93">
        <f>IFERROR(INDEX('Joints Enrobage'!$M$2:$M$501,MATCH($K$115&amp;"|9",'Joints Enrobage'!$N$2:$N$501,0))&amp;"","")</f>
        <v/>
      </c>
      <c r="M131" s="50" t="n"/>
    </row>
    <row r="132" ht="15" customHeight="1">
      <c r="A132" s="93">
        <f>IFERROR(INDEX('Joints Enrobage'!$B$2:$B$501,MATCH($K$115&amp;"|10",'Joints Enrobage'!$N$2:$N$501,0))&amp;"","")</f>
        <v/>
      </c>
      <c r="B132" s="93">
        <f>IFERROR(INDEX('Joints Enrobage'!$C$2:$C$501,MATCH($K$115&amp;"|10",'Joints Enrobage'!$N$2:$N$501,0))&amp;"","")</f>
        <v/>
      </c>
      <c r="C132" s="93">
        <f>IFERROR(INDEX('Joints Enrobage'!$D$2:$D$501,MATCH($K$115&amp;"|10",'Joints Enrobage'!$N$2:$N$501,0))&amp;"","")</f>
        <v/>
      </c>
      <c r="D132" s="93">
        <f>IFERROR(INDEX('Joints Enrobage'!$E$2:$E$501,MATCH($K$115&amp;"|10",'Joints Enrobage'!$N$2:$N$501,0))&amp;"","")</f>
        <v/>
      </c>
      <c r="E132" s="93">
        <f>IFERROR(INDEX('Joints Enrobage'!$F$2:$F$501,MATCH($K$115&amp;"|10",'Joints Enrobage'!$N$2:$N$501,0))&amp;"","")</f>
        <v/>
      </c>
      <c r="F132" s="93">
        <f>IFERROR(INDEX('Joints Enrobage'!$G$2:$G$501,MATCH($K$115&amp;"|10",'Joints Enrobage'!$N$2:$N$501,0))&amp;"","")</f>
        <v/>
      </c>
      <c r="G132" s="93">
        <f>IFERROR(INDEX('Joints Enrobage'!$H$2:$H$501,MATCH($K$115&amp;"|10",'Joints Enrobage'!$N$2:$N$501,0))&amp;"","")</f>
        <v/>
      </c>
      <c r="H132" s="93">
        <f>IFERROR(INDEX('Joints Enrobage'!$I$2:$I$501,MATCH($K$115&amp;"|10",'Joints Enrobage'!$N$2:$N$501,0))&amp;"","")</f>
        <v/>
      </c>
      <c r="I132" s="93">
        <f>IFERROR(INDEX('Joints Enrobage'!$J$2:$J$501,MATCH($K$115&amp;"|10",'Joints Enrobage'!$N$2:$N$501,0))&amp;"","")</f>
        <v/>
      </c>
      <c r="J132" s="93">
        <f>IFERROR(INDEX('Joints Enrobage'!$K$2:$K$501,MATCH($K$115&amp;"|10",'Joints Enrobage'!$N$2:$N$501,0))&amp;"","")</f>
        <v/>
      </c>
      <c r="K132" s="93">
        <f>IFERROR(INDEX('Joints Enrobage'!$L$2:$L$501,MATCH($K$115&amp;"|10",'Joints Enrobage'!$N$2:$N$501,0))&amp;"","")</f>
        <v/>
      </c>
      <c r="L132" s="93">
        <f>IFERROR(INDEX('Joints Enrobage'!$M$2:$M$501,MATCH($K$115&amp;"|10",'Joints Enrobage'!$N$2:$N$501,0))&amp;"","")</f>
        <v/>
      </c>
      <c r="M132" s="50" t="n"/>
    </row>
    <row r="133" ht="15" customHeight="1">
      <c r="A133" s="93">
        <f>IFERROR(INDEX('Joints Enrobage'!$B$2:$B$501,MATCH($K$115&amp;"|11",'Joints Enrobage'!$N$2:$N$501,0))&amp;"","")</f>
        <v/>
      </c>
      <c r="B133" s="93">
        <f>IFERROR(INDEX('Joints Enrobage'!$C$2:$C$501,MATCH($K$115&amp;"|11",'Joints Enrobage'!$N$2:$N$501,0))&amp;"","")</f>
        <v/>
      </c>
      <c r="C133" s="93">
        <f>IFERROR(INDEX('Joints Enrobage'!$D$2:$D$501,MATCH($K$115&amp;"|11",'Joints Enrobage'!$N$2:$N$501,0))&amp;"","")</f>
        <v/>
      </c>
      <c r="D133" s="93">
        <f>IFERROR(INDEX('Joints Enrobage'!$E$2:$E$501,MATCH($K$115&amp;"|11",'Joints Enrobage'!$N$2:$N$501,0))&amp;"","")</f>
        <v/>
      </c>
      <c r="E133" s="93">
        <f>IFERROR(INDEX('Joints Enrobage'!$F$2:$F$501,MATCH($K$115&amp;"|11",'Joints Enrobage'!$N$2:$N$501,0))&amp;"","")</f>
        <v/>
      </c>
      <c r="F133" s="93">
        <f>IFERROR(INDEX('Joints Enrobage'!$G$2:$G$501,MATCH($K$115&amp;"|11",'Joints Enrobage'!$N$2:$N$501,0))&amp;"","")</f>
        <v/>
      </c>
      <c r="G133" s="93">
        <f>IFERROR(INDEX('Joints Enrobage'!$H$2:$H$501,MATCH($K$115&amp;"|11",'Joints Enrobage'!$N$2:$N$501,0))&amp;"","")</f>
        <v/>
      </c>
      <c r="H133" s="93">
        <f>IFERROR(INDEX('Joints Enrobage'!$I$2:$I$501,MATCH($K$115&amp;"|11",'Joints Enrobage'!$N$2:$N$501,0))&amp;"","")</f>
        <v/>
      </c>
      <c r="I133" s="93">
        <f>IFERROR(INDEX('Joints Enrobage'!$J$2:$J$501,MATCH($K$115&amp;"|11",'Joints Enrobage'!$N$2:$N$501,0))&amp;"","")</f>
        <v/>
      </c>
      <c r="J133" s="93">
        <f>IFERROR(INDEX('Joints Enrobage'!$K$2:$K$501,MATCH($K$115&amp;"|11",'Joints Enrobage'!$N$2:$N$501,0))&amp;"","")</f>
        <v/>
      </c>
      <c r="K133" s="93">
        <f>IFERROR(INDEX('Joints Enrobage'!$L$2:$L$501,MATCH($K$115&amp;"|11",'Joints Enrobage'!$N$2:$N$501,0))&amp;"","")</f>
        <v/>
      </c>
      <c r="L133" s="93">
        <f>IFERROR(INDEX('Joints Enrobage'!$M$2:$M$501,MATCH($K$115&amp;"|11",'Joints Enrobage'!$N$2:$N$501,0))&amp;"","")</f>
        <v/>
      </c>
      <c r="M133" s="50" t="n"/>
    </row>
    <row r="134" ht="15" customHeight="1">
      <c r="A134" s="62">
        <f>IFERROR(INDEX('Joints Enrobage'!$B$2:$B$501,MATCH($K$115&amp;"|12",'Joints Enrobage'!$N$2:$N$501,0))&amp;"","")</f>
        <v/>
      </c>
      <c r="B134" s="62">
        <f>IFERROR(INDEX('Joints Enrobage'!$C$2:$C$501,MATCH($K$115&amp;"|12",'Joints Enrobage'!$N$2:$N$501,0))&amp;"","")</f>
        <v/>
      </c>
      <c r="C134" s="62">
        <f>IFERROR(INDEX('Joints Enrobage'!$D$2:$D$501,MATCH($K$115&amp;"|12",'Joints Enrobage'!$N$2:$N$501,0))&amp;"","")</f>
        <v/>
      </c>
      <c r="D134" s="62">
        <f>IFERROR(INDEX('Joints Enrobage'!$E$2:$E$501,MATCH($K$115&amp;"|12",'Joints Enrobage'!$N$2:$N$501,0))&amp;"","")</f>
        <v/>
      </c>
      <c r="E134" s="62">
        <f>IFERROR(INDEX('Joints Enrobage'!$F$2:$F$501,MATCH($K$115&amp;"|12",'Joints Enrobage'!$N$2:$N$501,0))&amp;"","")</f>
        <v/>
      </c>
      <c r="F134" s="62">
        <f>IFERROR(INDEX('Joints Enrobage'!$G$2:$G$501,MATCH($K$115&amp;"|12",'Joints Enrobage'!$N$2:$N$501,0))&amp;"","")</f>
        <v/>
      </c>
      <c r="G134" s="62">
        <f>IFERROR(INDEX('Joints Enrobage'!$H$2:$H$501,MATCH($K$115&amp;"|12",'Joints Enrobage'!$N$2:$N$501,0))&amp;"","")</f>
        <v/>
      </c>
      <c r="H134" s="62">
        <f>IFERROR(INDEX('Joints Enrobage'!$I$2:$I$501,MATCH($K$115&amp;"|12",'Joints Enrobage'!$N$2:$N$501,0))&amp;"","")</f>
        <v/>
      </c>
      <c r="I134" s="62">
        <f>IFERROR(INDEX('Joints Enrobage'!$J$2:$J$501,MATCH($K$115&amp;"|12",'Joints Enrobage'!$N$2:$N$501,0))&amp;"","")</f>
        <v/>
      </c>
      <c r="J134" s="62">
        <f>IFERROR(INDEX('Joints Enrobage'!$K$2:$K$501,MATCH($K$115&amp;"|12",'Joints Enrobage'!$N$2:$N$501,0))&amp;"","")</f>
        <v/>
      </c>
      <c r="K134" s="62">
        <f>IFERROR(INDEX('Joints Enrobage'!$L$2:$L$501,MATCH($K$115&amp;"|12",'Joints Enrobage'!$N$2:$N$501,0))&amp;"","")</f>
        <v/>
      </c>
      <c r="L134" s="62">
        <f>IFERROR(INDEX('Joints Enrobage'!$M$2:$M$501,MATCH($K$115&amp;"|12",'Joints Enrobage'!$N$2:$N$501,0))&amp;"","")</f>
        <v/>
      </c>
      <c r="M134" s="50" t="n"/>
    </row>
    <row r="135" ht="15" customHeight="1">
      <c r="A135" s="62">
        <f>IFERROR(INDEX('Joints Enrobage'!$B$2:$B$501,MATCH($K$115&amp;"|13",'Joints Enrobage'!$N$2:$N$501,0))&amp;"","")</f>
        <v/>
      </c>
      <c r="B135" s="62">
        <f>IFERROR(INDEX('Joints Enrobage'!$C$2:$C$501,MATCH($K$115&amp;"|13",'Joints Enrobage'!$N$2:$N$501,0))&amp;"","")</f>
        <v/>
      </c>
      <c r="C135" s="62">
        <f>IFERROR(INDEX('Joints Enrobage'!$D$2:$D$501,MATCH($K$115&amp;"|13",'Joints Enrobage'!$N$2:$N$501,0))&amp;"","")</f>
        <v/>
      </c>
      <c r="D135" s="62">
        <f>IFERROR(INDEX('Joints Enrobage'!$E$2:$E$501,MATCH($K$115&amp;"|13",'Joints Enrobage'!$N$2:$N$501,0))&amp;"","")</f>
        <v/>
      </c>
      <c r="E135" s="62">
        <f>IFERROR(INDEX('Joints Enrobage'!$F$2:$F$501,MATCH($K$115&amp;"|13",'Joints Enrobage'!$N$2:$N$501,0))&amp;"","")</f>
        <v/>
      </c>
      <c r="F135" s="62">
        <f>IFERROR(INDEX('Joints Enrobage'!$G$2:$G$501,MATCH($K$115&amp;"|13",'Joints Enrobage'!$N$2:$N$501,0))&amp;"","")</f>
        <v/>
      </c>
      <c r="G135" s="62">
        <f>IFERROR(INDEX('Joints Enrobage'!$H$2:$H$501,MATCH($K$115&amp;"|13",'Joints Enrobage'!$N$2:$N$501,0))&amp;"","")</f>
        <v/>
      </c>
      <c r="H135" s="62">
        <f>IFERROR(INDEX('Joints Enrobage'!$I$2:$I$501,MATCH($K$115&amp;"|13",'Joints Enrobage'!$N$2:$N$501,0))&amp;"","")</f>
        <v/>
      </c>
      <c r="I135" s="62">
        <f>IFERROR(INDEX('Joints Enrobage'!$J$2:$J$501,MATCH($K$115&amp;"|13",'Joints Enrobage'!$N$2:$N$501,0))&amp;"","")</f>
        <v/>
      </c>
      <c r="J135" s="62">
        <f>IFERROR(INDEX('Joints Enrobage'!$K$2:$K$501,MATCH($K$115&amp;"|13",'Joints Enrobage'!$N$2:$N$501,0))&amp;"","")</f>
        <v/>
      </c>
      <c r="K135" s="62">
        <f>IFERROR(INDEX('Joints Enrobage'!$L$2:$L$501,MATCH($K$115&amp;"|13",'Joints Enrobage'!$N$2:$N$501,0))&amp;"","")</f>
        <v/>
      </c>
      <c r="L135" s="62">
        <f>IFERROR(INDEX('Joints Enrobage'!$M$2:$M$501,MATCH($K$115&amp;"|13",'Joints Enrobage'!$N$2:$N$501,0))&amp;"","")</f>
        <v/>
      </c>
      <c r="M135" s="50" t="n"/>
    </row>
    <row r="136" ht="15" customHeight="1">
      <c r="A136" s="62">
        <f>IFERROR(INDEX('Joints Enrobage'!$B$2:$B$501,MATCH($K$115&amp;"|14",'Joints Enrobage'!$N$2:$N$501,0))&amp;"","")</f>
        <v/>
      </c>
      <c r="B136" s="62">
        <f>IFERROR(INDEX('Joints Enrobage'!$C$2:$C$501,MATCH($K$115&amp;"|14",'Joints Enrobage'!$N$2:$N$501,0))&amp;"","")</f>
        <v/>
      </c>
      <c r="C136" s="62">
        <f>IFERROR(INDEX('Joints Enrobage'!$D$2:$D$501,MATCH($K$115&amp;"|14",'Joints Enrobage'!$N$2:$N$501,0))&amp;"","")</f>
        <v/>
      </c>
      <c r="D136" s="62">
        <f>IFERROR(INDEX('Joints Enrobage'!$E$2:$E$501,MATCH($K$115&amp;"|14",'Joints Enrobage'!$N$2:$N$501,0))&amp;"","")</f>
        <v/>
      </c>
      <c r="E136" s="62">
        <f>IFERROR(INDEX('Joints Enrobage'!$F$2:$F$501,MATCH($K$115&amp;"|14",'Joints Enrobage'!$N$2:$N$501,0))&amp;"","")</f>
        <v/>
      </c>
      <c r="F136" s="62">
        <f>IFERROR(INDEX('Joints Enrobage'!$G$2:$G$501,MATCH($K$115&amp;"|14",'Joints Enrobage'!$N$2:$N$501,0))&amp;"","")</f>
        <v/>
      </c>
      <c r="G136" s="62">
        <f>IFERROR(INDEX('Joints Enrobage'!$H$2:$H$501,MATCH($K$115&amp;"|14",'Joints Enrobage'!$N$2:$N$501,0))&amp;"","")</f>
        <v/>
      </c>
      <c r="H136" s="62">
        <f>IFERROR(INDEX('Joints Enrobage'!$I$2:$I$501,MATCH($K$115&amp;"|14",'Joints Enrobage'!$N$2:$N$501,0))&amp;"","")</f>
        <v/>
      </c>
      <c r="I136" s="62">
        <f>IFERROR(INDEX('Joints Enrobage'!$J$2:$J$501,MATCH($K$115&amp;"|14",'Joints Enrobage'!$N$2:$N$501,0))&amp;"","")</f>
        <v/>
      </c>
      <c r="J136" s="62">
        <f>IFERROR(INDEX('Joints Enrobage'!$K$2:$K$501,MATCH($K$115&amp;"|14",'Joints Enrobage'!$N$2:$N$501,0))&amp;"","")</f>
        <v/>
      </c>
      <c r="K136" s="62">
        <f>IFERROR(INDEX('Joints Enrobage'!$L$2:$L$501,MATCH($K$115&amp;"|14",'Joints Enrobage'!$N$2:$N$501,0))&amp;"","")</f>
        <v/>
      </c>
      <c r="L136" s="62">
        <f>IFERROR(INDEX('Joints Enrobage'!$M$2:$M$501,MATCH($K$115&amp;"|14",'Joints Enrobage'!$N$2:$N$501,0))&amp;"","")</f>
        <v/>
      </c>
      <c r="M136" s="50" t="n"/>
    </row>
    <row r="137" ht="15" customHeight="1">
      <c r="A137" s="62">
        <f>IFERROR(INDEX('Joints Enrobage'!$B$2:$B$501,MATCH($K$115&amp;"|15",'Joints Enrobage'!$N$2:$N$501,0))&amp;"","")</f>
        <v/>
      </c>
      <c r="B137" s="62">
        <f>IFERROR(INDEX('Joints Enrobage'!$C$2:$C$501,MATCH($K$115&amp;"|15",'Joints Enrobage'!$N$2:$N$501,0))&amp;"","")</f>
        <v/>
      </c>
      <c r="C137" s="62">
        <f>IFERROR(INDEX('Joints Enrobage'!$D$2:$D$501,MATCH($K$115&amp;"|15",'Joints Enrobage'!$N$2:$N$501,0))&amp;"","")</f>
        <v/>
      </c>
      <c r="D137" s="62">
        <f>IFERROR(INDEX('Joints Enrobage'!$E$2:$E$501,MATCH($K$115&amp;"|15",'Joints Enrobage'!$N$2:$N$501,0))&amp;"","")</f>
        <v/>
      </c>
      <c r="E137" s="62">
        <f>IFERROR(INDEX('Joints Enrobage'!$F$2:$F$501,MATCH($K$115&amp;"|15",'Joints Enrobage'!$N$2:$N$501,0))&amp;"","")</f>
        <v/>
      </c>
      <c r="F137" s="62">
        <f>IFERROR(INDEX('Joints Enrobage'!$G$2:$G$501,MATCH($K$115&amp;"|15",'Joints Enrobage'!$N$2:$N$501,0))&amp;"","")</f>
        <v/>
      </c>
      <c r="G137" s="62">
        <f>IFERROR(INDEX('Joints Enrobage'!$H$2:$H$501,MATCH($K$115&amp;"|15",'Joints Enrobage'!$N$2:$N$501,0))&amp;"","")</f>
        <v/>
      </c>
      <c r="H137" s="62">
        <f>IFERROR(INDEX('Joints Enrobage'!$I$2:$I$501,MATCH($K$115&amp;"|15",'Joints Enrobage'!$N$2:$N$501,0))&amp;"","")</f>
        <v/>
      </c>
      <c r="I137" s="62">
        <f>IFERROR(INDEX('Joints Enrobage'!$J$2:$J$501,MATCH($K$115&amp;"|15",'Joints Enrobage'!$N$2:$N$501,0))&amp;"","")</f>
        <v/>
      </c>
      <c r="J137" s="62">
        <f>IFERROR(INDEX('Joints Enrobage'!$K$2:$K$501,MATCH($K$115&amp;"|15",'Joints Enrobage'!$N$2:$N$501,0))&amp;"","")</f>
        <v/>
      </c>
      <c r="K137" s="62">
        <f>IFERROR(INDEX('Joints Enrobage'!$L$2:$L$501,MATCH($K$115&amp;"|15",'Joints Enrobage'!$N$2:$N$501,0))&amp;"","")</f>
        <v/>
      </c>
      <c r="L137" s="62">
        <f>IFERROR(INDEX('Joints Enrobage'!$M$2:$M$501,MATCH($K$115&amp;"|15",'Joints Enrobage'!$N$2:$N$501,0))&amp;"","")</f>
        <v/>
      </c>
      <c r="M137" s="50" t="n"/>
    </row>
    <row r="138" ht="39.95" customHeight="1">
      <c r="A138" s="94">
        <f>"Remarques : "&amp;IFERROR(INDEX(Registre!$O$2:$O$1999,IF($O$110=0,-1,$O$110))&amp;"","")</f>
        <v/>
      </c>
      <c r="B138" s="52" t="n"/>
      <c r="C138" s="52" t="n"/>
      <c r="D138" s="52" t="n"/>
      <c r="E138" s="52" t="n"/>
      <c r="F138" s="52" t="n"/>
      <c r="G138" s="52" t="n"/>
      <c r="H138" s="52" t="n"/>
      <c r="I138" s="52" t="n"/>
      <c r="J138" s="52" t="n"/>
      <c r="K138" s="52" t="n"/>
      <c r="L138" s="52" t="n"/>
      <c r="M138" s="50" t="n"/>
    </row>
    <row r="139" ht="30" customHeight="1">
      <c r="A139" s="80" t="inlineStr">
        <is>
          <t>Conclusion de l’inspection</t>
        </is>
      </c>
      <c r="B139" s="52" t="n"/>
      <c r="C139" s="50" t="n"/>
      <c r="D139" s="67">
        <f>IF(IFERROR(INDEX(Registre!$N$2:$N$1999,IF($O$110=0,-1,$O$110))&amp;"","")="Non applicable","☒","☐")&amp;"  Non applicable"</f>
        <v/>
      </c>
      <c r="E139" s="52" t="n"/>
      <c r="F139" s="52" t="n"/>
      <c r="G139" s="52" t="n"/>
      <c r="H139" s="52" t="n"/>
      <c r="I139" s="50" t="n"/>
      <c r="J139" s="67">
        <f>IF(IFERROR(INDEX(Registre!$N$2:$N$1999,IF($O$110=0,-1,$O$110))&amp;"","")="Accepté","☒","☐")&amp;"  Accepté"</f>
        <v/>
      </c>
      <c r="K139" s="50" t="n"/>
      <c r="L139" s="67">
        <f>IF(IFERROR(INDEX(Registre!$N$2:$N$1999,IF($O$110=0,-1,$O$110))&amp;"","")="Rejeté","☒","☐")&amp;"  Rejeté"</f>
        <v/>
      </c>
      <c r="M139" s="50" t="n"/>
    </row>
    <row r="140" ht="24.95" customHeight="1">
      <c r="A140" s="80" t="inlineStr">
        <is>
          <t>APPROBATION</t>
        </is>
      </c>
      <c r="B140" s="101" t="n"/>
      <c r="C140" s="56" t="n"/>
      <c r="D140" s="67" t="inlineStr">
        <is>
          <t>C3</t>
        </is>
      </c>
      <c r="E140" s="52" t="n"/>
      <c r="F140" s="52" t="n"/>
      <c r="G140" s="52" t="n"/>
      <c r="H140" s="52" t="n"/>
      <c r="I140" s="50" t="n"/>
      <c r="J140" s="67" t="inlineStr">
        <is>
          <t>C1</t>
        </is>
      </c>
      <c r="K140" s="56" t="n"/>
      <c r="L140" s="67" t="inlineStr">
        <is>
          <t>CA</t>
        </is>
      </c>
      <c r="M140" s="56" t="n"/>
    </row>
    <row r="141" ht="24.95" customHeight="1">
      <c r="A141" s="57" t="n"/>
      <c r="B141" s="102" t="n"/>
      <c r="C141" s="58" t="n"/>
      <c r="D141" s="67" t="inlineStr">
        <is>
          <t>CST</t>
        </is>
      </c>
      <c r="E141" s="52" t="n"/>
      <c r="F141" s="50" t="n"/>
      <c r="G141" s="67" t="inlineStr">
        <is>
          <t>QCI</t>
        </is>
      </c>
      <c r="H141" s="52" t="n"/>
      <c r="I141" s="50" t="n"/>
      <c r="J141" s="57" t="n"/>
      <c r="K141" s="58" t="n"/>
      <c r="L141" s="57" t="n"/>
      <c r="M141" s="58" t="n"/>
    </row>
    <row r="142" ht="30" customHeight="1">
      <c r="A142" s="90" t="inlineStr">
        <is>
          <t>Nom</t>
        </is>
      </c>
      <c r="B142" s="52" t="n"/>
      <c r="C142" s="50" t="n"/>
      <c r="D142" s="90" t="n"/>
      <c r="E142" s="52" t="n"/>
      <c r="F142" s="50" t="n"/>
      <c r="G142" s="90" t="n"/>
      <c r="H142" s="52" t="n"/>
      <c r="I142" s="50" t="n"/>
      <c r="J142" s="90" t="n"/>
      <c r="K142" s="50" t="n"/>
      <c r="L142" s="90" t="n"/>
      <c r="M142" s="50" t="n"/>
    </row>
    <row r="143" ht="30" customHeight="1">
      <c r="A143" s="90" t="inlineStr">
        <is>
          <t>Signature</t>
        </is>
      </c>
      <c r="B143" s="52" t="n"/>
      <c r="C143" s="50" t="n"/>
      <c r="D143" s="90" t="n"/>
      <c r="E143" s="52" t="n"/>
      <c r="F143" s="50" t="n"/>
      <c r="G143" s="90" t="n"/>
      <c r="H143" s="52" t="n"/>
      <c r="I143" s="50" t="n"/>
      <c r="J143" s="90" t="n"/>
      <c r="K143" s="50" t="n"/>
      <c r="L143" s="90" t="n"/>
      <c r="M143" s="50" t="n"/>
    </row>
    <row r="144" ht="30" customHeight="1">
      <c r="A144" s="90" t="inlineStr">
        <is>
          <t>Date</t>
        </is>
      </c>
      <c r="B144" s="52" t="n"/>
      <c r="C144" s="50" t="n"/>
      <c r="D144" s="90" t="n"/>
      <c r="E144" s="52" t="n"/>
      <c r="F144" s="50" t="n"/>
      <c r="G144" s="90" t="n"/>
      <c r="H144" s="52" t="n"/>
      <c r="I144" s="50" t="n"/>
      <c r="J144" s="90" t="n"/>
      <c r="K144" s="50" t="n"/>
      <c r="L144" s="90" t="n"/>
      <c r="M144" s="50" t="n"/>
    </row>
    <row r="145" ht="21.75" customHeight="1">
      <c r="A145" s="49" t="n"/>
      <c r="B145" s="56" t="n"/>
      <c r="C145" s="67">
        <f>Paramètres!$C$7</f>
        <v/>
      </c>
      <c r="D145" s="101" t="n"/>
      <c r="E145" s="101" t="n"/>
      <c r="F145" s="101" t="n"/>
      <c r="G145" s="101" t="n"/>
      <c r="H145" s="101" t="n"/>
      <c r="I145" s="101" t="n"/>
      <c r="J145" s="101" t="n"/>
      <c r="K145" s="56" t="n"/>
      <c r="L145" s="90">
        <f>Paramètres!$D$7</f>
        <v/>
      </c>
      <c r="M145" s="50" t="n"/>
      <c r="O145" s="29" t="inlineStr">
        <is>
          <t>Calcul (ne pas modifier) – ligne registre :</t>
        </is>
      </c>
    </row>
    <row r="146" ht="21.75" customHeight="1">
      <c r="A146" s="60" t="n"/>
      <c r="B146" s="61" t="n"/>
      <c r="C146" s="60" t="n"/>
      <c r="K146" s="61" t="n"/>
      <c r="L146" s="90">
        <f>"Date: "&amp;Paramètres!$E$7</f>
        <v/>
      </c>
      <c r="M146" s="50" t="n"/>
      <c r="O146" s="30">
        <f>IFERROR(MATCH($K$151,Registre!$B$2:$B$1999,0),0)</f>
        <v/>
      </c>
    </row>
    <row r="147" ht="21.75" customHeight="1">
      <c r="A147" s="57" t="n"/>
      <c r="B147" s="58" t="n"/>
      <c r="C147" s="57" t="n"/>
      <c r="D147" s="102" t="n"/>
      <c r="E147" s="102" t="n"/>
      <c r="F147" s="102" t="n"/>
      <c r="G147" s="102" t="n"/>
      <c r="H147" s="102" t="n"/>
      <c r="I147" s="102" t="n"/>
      <c r="J147" s="102" t="n"/>
      <c r="K147" s="58" t="n"/>
      <c r="L147" s="90" t="inlineStr">
        <is>
          <t>Page 1/1</t>
        </is>
      </c>
      <c r="M147" s="50" t="n"/>
      <c r="O147" s="30">
        <f>IFERROR(MATCH($K$151,'Données Enrobage'!$A$2:$A$501,0),0)</f>
        <v/>
      </c>
    </row>
    <row r="148" ht="27.95" customHeight="1">
      <c r="A148" s="67" t="inlineStr">
        <is>
          <t>Procès-Verbal d’enrobage</t>
        </is>
      </c>
      <c r="B148" s="52" t="n"/>
      <c r="C148" s="52" t="n"/>
      <c r="D148" s="52" t="n"/>
      <c r="E148" s="52" t="n"/>
      <c r="F148" s="52" t="n"/>
      <c r="G148" s="52" t="n"/>
      <c r="H148" s="52" t="n"/>
      <c r="I148" s="52" t="n"/>
      <c r="J148" s="52" t="n"/>
      <c r="K148" s="52" t="n"/>
      <c r="L148" s="52" t="n"/>
      <c r="M148" s="50" t="n"/>
      <c r="O148" s="32">
        <f>IF($K$151="","",IF($O$146=0,"⚠ RFI absent du Registre",IF(INDEX(Registre!$A$2:$A$1999,IF($O$146=0,-1,$O$146))&lt;&gt;"Enrobage","⚠ Ce RFI est de type : "&amp;INDEX(Registre!$A$2:$A$1999,IF($O$146=0,-1,$O$146)),"")))</f>
        <v/>
      </c>
    </row>
    <row r="149" ht="24.95" customHeight="1">
      <c r="A149" s="90">
        <f>"Ouvrages : "&amp;IFERROR(INDEX(Registre!$E$2:$E$1999,IF($O$146=0,-1,$O$146))&amp;"","")</f>
        <v/>
      </c>
      <c r="B149" s="52" t="n"/>
      <c r="C149" s="52" t="n"/>
      <c r="D149" s="52" t="n"/>
      <c r="E149" s="52" t="n"/>
      <c r="F149" s="52" t="n"/>
      <c r="G149" s="52" t="n"/>
      <c r="H149" s="52" t="n"/>
      <c r="I149" s="52" t="n"/>
      <c r="J149" s="50" t="n"/>
      <c r="K149" s="90">
        <f>"Date : "&amp;IFERROR(RIGHT("0"&amp;DAY(INDEX(Registre!$D$2:$D$1999,IF($O$146=0,-1,$O$146))),2)&amp;"/"&amp;RIGHT("0"&amp;MONTH(INDEX(Registre!$D$2:$D$1999,IF($O$146=0,-1,$O$146))),2)&amp;"/"&amp;YEAR(INDEX(Registre!$D$2:$D$1999,IF($O$146=0,-1,$O$146))),IFERROR(INDEX(Registre!$D$2:$D$1999,IF($O$146=0,-1,$O$146))&amp;"",""))</f>
        <v/>
      </c>
      <c r="L149" s="52" t="n"/>
      <c r="M149" s="50" t="n"/>
    </row>
    <row r="150" ht="24.95" customHeight="1">
      <c r="A150" s="90">
        <f>"Désignation : "&amp;IFERROR(INDEX(Registre!$G$2:$G$1999,IF($O$146=0,-1,$O$146))&amp;"","")</f>
        <v/>
      </c>
      <c r="B150" s="52" t="n"/>
      <c r="C150" s="52" t="n"/>
      <c r="D150" s="52" t="n"/>
      <c r="E150" s="52" t="n"/>
      <c r="F150" s="52" t="n"/>
      <c r="G150" s="52" t="n"/>
      <c r="H150" s="52" t="n"/>
      <c r="I150" s="52" t="n"/>
      <c r="J150" s="52" t="n"/>
      <c r="K150" s="52" t="n"/>
      <c r="L150" s="52" t="n"/>
      <c r="M150" s="50" t="n"/>
      <c r="O150" s="31" t="inlineStr">
        <is>
          <t>◀ Choisissez le RFI dans la case « RFI nº » (liste déroulante)</t>
        </is>
      </c>
    </row>
    <row r="151" ht="24.95" customHeight="1">
      <c r="A151" s="90">
        <f>"Plan Nº : "&amp;IFERROR(INDEX(Registre!$F$2:$F$1999,IF($O$146=0,-1,$O$146))&amp;"","")</f>
        <v/>
      </c>
      <c r="B151" s="52" t="n"/>
      <c r="C151" s="52" t="n"/>
      <c r="D151" s="52" t="n"/>
      <c r="E151" s="52" t="n"/>
      <c r="F151" s="50" t="n"/>
      <c r="G151" s="90">
        <f>"Report No : "&amp;IFERROR(IF(INDEX(Registre!$C$2:$C$1999,IF($O$146=0,-1,$O$146))&amp;""&lt;&gt;"",INDEX(Registre!$C$2:$C$1999,IF($O$146=0,-1,$O$146))&amp;"",TEXT(COUNTIF(Registre!$A$2:INDEX(Registre!$A$2:$A$1999,IF($O$146=0,-1,$O$146)),INDEX(Registre!$A$2:$A$1999,IF($O$146=0,-1,$O$146))),"000")),"")</f>
        <v/>
      </c>
      <c r="H151" s="50" t="n"/>
      <c r="I151" s="91" t="inlineStr">
        <is>
          <t>DI/ (RFI) No :</t>
        </is>
      </c>
      <c r="J151" s="50" t="n"/>
      <c r="K151" s="82">
        <f>IFERROR(INDEX('Impression groupée'!$B$4:$B$103,MATCH("Enrobage|5",'Impression groupée'!$E$4:$E$103,0)),"")</f>
        <v/>
      </c>
      <c r="L151" s="52" t="n"/>
      <c r="M151" s="50" t="n"/>
    </row>
    <row r="152" ht="27" customHeight="1">
      <c r="A152" s="80">
        <f>"Tronçon N° : "&amp;IFERROR(INDEX(Registre!$H$2:$H$1999,IF($O$146=0,-1,$O$146))&amp;"","")&amp;"   du PK "&amp;IFERROR(INDEX(Registre!$K$2:$K$1999,IF($O$146=0,-1,$O$146))&amp;"","")&amp;"   au PK "&amp;IFERROR(INDEX(Registre!$L$2:$L$1999,IF($O$146=0,-1,$O$146))&amp;"","")</f>
        <v/>
      </c>
      <c r="B152" s="52" t="n"/>
      <c r="C152" s="52" t="n"/>
      <c r="D152" s="52" t="n"/>
      <c r="E152" s="52" t="n"/>
      <c r="F152" s="50" t="n"/>
      <c r="G152" s="90">
        <f>"Long : "&amp;IFERROR(INDEX(Registre!$M$2:$M$1999,IF($O$146=0,-1,$O$146))&amp;"","")&amp;" ml"</f>
        <v/>
      </c>
      <c r="H152" s="50" t="n"/>
      <c r="I152" s="67" t="inlineStr">
        <is>
          <t>CONDITIONS ENVIRONNEMENTALES</t>
        </is>
      </c>
      <c r="J152" s="52" t="n"/>
      <c r="K152" s="52" t="n"/>
      <c r="L152" s="52" t="n"/>
      <c r="M152" s="50" t="n"/>
    </row>
    <row r="153" ht="25.5" customHeight="1">
      <c r="A153" s="90" t="inlineStr">
        <is>
          <t>Abrasif</t>
        </is>
      </c>
      <c r="B153" s="50" t="n"/>
      <c r="C153" s="90">
        <f>"N° de lot : "&amp;IFERROR(INDEX('Données Enrobage'!$B$2:$B$501,IF($O$147=0,-1,$O$147))&amp;"","")</f>
        <v/>
      </c>
      <c r="D153" s="52" t="n"/>
      <c r="E153" s="52" t="n"/>
      <c r="F153" s="52" t="n"/>
      <c r="G153" s="52" t="n"/>
      <c r="H153" s="50" t="n"/>
      <c r="I153" s="98" t="inlineStr">
        <is>
          <t>Temp de l'air</t>
        </is>
      </c>
      <c r="J153" s="93">
        <f>IFERROR(INDEX('Données Enrobage'!$F$2:$F$501,IF($O$147=0,-1,$O$147))&amp;"","")</f>
        <v/>
      </c>
      <c r="K153" s="93">
        <f>IFERROR(INDEX('Données Enrobage'!$G$2:$G$501,IF($O$147=0,-1,$O$147))&amp;"","")</f>
        <v/>
      </c>
      <c r="L153" s="93">
        <f>IFERROR(INDEX('Données Enrobage'!$H$2:$H$501,IF($O$147=0,-1,$O$147))&amp;"","")</f>
        <v/>
      </c>
      <c r="M153" s="93">
        <f>IFERROR(INDEX('Données Enrobage'!$I$2:$I$501,IF($O$147=0,-1,$O$147))&amp;"","")</f>
        <v/>
      </c>
    </row>
    <row r="154" ht="30.75" customHeight="1">
      <c r="A154" s="90" t="inlineStr">
        <is>
          <t>Apprêt / FBE</t>
        </is>
      </c>
      <c r="B154" s="50" t="n"/>
      <c r="C154" s="90">
        <f>"N° de lot : "&amp;IFERROR(INDEX('Données Enrobage'!$C$2:$C$501,IF($O$147=0,-1,$O$147))&amp;"","")</f>
        <v/>
      </c>
      <c r="D154" s="52" t="n"/>
      <c r="E154" s="52" t="n"/>
      <c r="F154" s="52" t="n"/>
      <c r="G154" s="52" t="n"/>
      <c r="H154" s="50" t="n"/>
      <c r="I154" s="98" t="inlineStr">
        <is>
          <t>Point de rosée</t>
        </is>
      </c>
      <c r="J154" s="93">
        <f>IFERROR(INDEX('Données Enrobage'!$J$2:$J$501,IF($O$147=0,-1,$O$147))&amp;"","")</f>
        <v/>
      </c>
      <c r="K154" s="93">
        <f>IFERROR(INDEX('Données Enrobage'!$K$2:$K$501,IF($O$147=0,-1,$O$147))&amp;"","")</f>
        <v/>
      </c>
      <c r="L154" s="93">
        <f>IFERROR(INDEX('Données Enrobage'!$L$2:$L$501,IF($O$147=0,-1,$O$147))&amp;"","")</f>
        <v/>
      </c>
      <c r="M154" s="93">
        <f>IFERROR(INDEX('Données Enrobage'!$M$2:$M$501,IF($O$147=0,-1,$O$147))&amp;"","")</f>
        <v/>
      </c>
    </row>
    <row r="155" ht="35.25" customHeight="1">
      <c r="A155" s="90" t="inlineStr">
        <is>
          <t>HSS</t>
        </is>
      </c>
      <c r="B155" s="50" t="n"/>
      <c r="C155" s="90">
        <f>"N° de lot : "&amp;IFERROR(INDEX('Données Enrobage'!$D$2:$D$501,IF($O$147=0,-1,$O$147))&amp;"","")</f>
        <v/>
      </c>
      <c r="D155" s="52" t="n"/>
      <c r="E155" s="52" t="n"/>
      <c r="F155" s="52" t="n"/>
      <c r="G155" s="52" t="n"/>
      <c r="H155" s="50" t="n"/>
      <c r="I155" s="98" t="inlineStr">
        <is>
          <t>Humidité relative (RH)</t>
        </is>
      </c>
      <c r="J155" s="93">
        <f>IFERROR(INDEX('Données Enrobage'!$N$2:$N$501,IF($O$147=0,-1,$O$147))&amp;"","")</f>
        <v/>
      </c>
      <c r="K155" s="93">
        <f>IFERROR(INDEX('Données Enrobage'!$O$2:$O$501,IF($O$147=0,-1,$O$147))&amp;"","")</f>
        <v/>
      </c>
      <c r="L155" s="93">
        <f>IFERROR(INDEX('Données Enrobage'!$P$2:$P$501,IF($O$147=0,-1,$O$147))&amp;"","")</f>
        <v/>
      </c>
      <c r="M155" s="93">
        <f>IFERROR(INDEX('Données Enrobage'!$Q$2:$Q$501,IF($O$147=0,-1,$O$147))&amp;"","")</f>
        <v/>
      </c>
    </row>
    <row r="156" ht="30.75" customHeight="1">
      <c r="A156" s="90" t="inlineStr">
        <is>
          <t>Solvant</t>
        </is>
      </c>
      <c r="B156" s="50" t="n"/>
      <c r="C156" s="90">
        <f>"N° de lot : "&amp;IFERROR(INDEX('Données Enrobage'!$E$2:$E$501,IF($O$147=0,-1,$O$147))&amp;"","")</f>
        <v/>
      </c>
      <c r="D156" s="52" t="n"/>
      <c r="E156" s="52" t="n"/>
      <c r="F156" s="52" t="n"/>
      <c r="G156" s="52" t="n"/>
      <c r="H156" s="50" t="n"/>
      <c r="I156" s="98" t="inlineStr">
        <is>
          <t>Qualité de l'air comprimé</t>
        </is>
      </c>
      <c r="J156" s="93">
        <f>IFERROR(INDEX('Données Enrobage'!$R$2:$R$501,IF($O$147=0,-1,$O$147))&amp;"","")</f>
        <v/>
      </c>
      <c r="K156" s="93">
        <f>IFERROR(INDEX('Données Enrobage'!$S$2:$S$501,IF($O$147=0,-1,$O$147))&amp;"","")</f>
        <v/>
      </c>
      <c r="L156" s="93">
        <f>IFERROR(INDEX('Données Enrobage'!$T$2:$T$501,IF($O$147=0,-1,$O$147))&amp;"","")</f>
        <v/>
      </c>
      <c r="M156" s="93">
        <f>IFERROR(INDEX('Données Enrobage'!$U$2:$U$501,IF($O$147=0,-1,$O$147))&amp;"","")</f>
        <v/>
      </c>
    </row>
    <row r="157" ht="24.95" customHeight="1">
      <c r="A157" s="67" t="inlineStr">
        <is>
          <t>SURFACE PREPARATION</t>
        </is>
      </c>
      <c r="B157" s="52" t="n"/>
      <c r="C157" s="52" t="n"/>
      <c r="D157" s="52" t="n"/>
      <c r="E157" s="52" t="n"/>
      <c r="F157" s="52" t="n"/>
      <c r="G157" s="50" t="n"/>
      <c r="H157" s="67" t="inlineStr">
        <is>
          <t>FINAL INSPECTION AND TESTING</t>
        </is>
      </c>
      <c r="I157" s="52" t="n"/>
      <c r="J157" s="52" t="n"/>
      <c r="K157" s="52" t="n"/>
      <c r="L157" s="52" t="n"/>
      <c r="M157" s="50" t="n"/>
    </row>
    <row r="158" ht="51.75" customHeight="1">
      <c r="A158" s="95" t="inlineStr">
        <is>
          <t>N° de joint</t>
        </is>
      </c>
      <c r="B158" s="95" t="inlineStr">
        <is>
          <t>État de surface avant sablage</t>
        </is>
      </c>
      <c r="C158" s="95" t="inlineStr">
        <is>
          <t>Temp de surface</t>
        </is>
      </c>
      <c r="D158" s="95" t="inlineStr">
        <is>
          <t>Profil de sablage µm</t>
        </is>
      </c>
      <c r="E158" s="95" t="inlineStr">
        <is>
          <t>Chlorures en surface µg/cm²</t>
        </is>
      </c>
      <c r="F158" s="95" t="inlineStr">
        <is>
          <t>Test poussière (ruban adhésif)</t>
        </is>
      </c>
      <c r="G158" s="95" t="inlineStr">
        <is>
          <t>Température de préchauffage °C</t>
        </is>
      </c>
      <c r="H158" s="95" t="inlineStr">
        <is>
          <t>Visuel</t>
        </is>
      </c>
      <c r="I158" s="95" t="inlineStr">
        <is>
          <t>Test d'adhérence</t>
        </is>
      </c>
      <c r="J158" s="95" t="inlineStr">
        <is>
          <t>Détection de porosités (Holiday Test – 25 kV / 100)</t>
        </is>
      </c>
      <c r="K158" s="95" t="inlineStr">
        <is>
          <t>Accepté / Rejeté</t>
        </is>
      </c>
      <c r="L158" s="95" t="inlineStr">
        <is>
          <t>Remarques</t>
        </is>
      </c>
      <c r="M158" s="50" t="n"/>
    </row>
    <row r="159" ht="15" customHeight="1">
      <c r="A159" s="93">
        <f>IFERROR(INDEX('Joints Enrobage'!$B$2:$B$501,MATCH($K$151&amp;"|1",'Joints Enrobage'!$N$2:$N$501,0))&amp;"","")</f>
        <v/>
      </c>
      <c r="B159" s="93">
        <f>IFERROR(INDEX('Joints Enrobage'!$C$2:$C$501,MATCH($K$151&amp;"|1",'Joints Enrobage'!$N$2:$N$501,0))&amp;"","")</f>
        <v/>
      </c>
      <c r="C159" s="93">
        <f>IFERROR(INDEX('Joints Enrobage'!$D$2:$D$501,MATCH($K$151&amp;"|1",'Joints Enrobage'!$N$2:$N$501,0))&amp;"","")</f>
        <v/>
      </c>
      <c r="D159" s="93">
        <f>IFERROR(INDEX('Joints Enrobage'!$E$2:$E$501,MATCH($K$151&amp;"|1",'Joints Enrobage'!$N$2:$N$501,0))&amp;"","")</f>
        <v/>
      </c>
      <c r="E159" s="93">
        <f>IFERROR(INDEX('Joints Enrobage'!$F$2:$F$501,MATCH($K$151&amp;"|1",'Joints Enrobage'!$N$2:$N$501,0))&amp;"","")</f>
        <v/>
      </c>
      <c r="F159" s="93">
        <f>IFERROR(INDEX('Joints Enrobage'!$G$2:$G$501,MATCH($K$151&amp;"|1",'Joints Enrobage'!$N$2:$N$501,0))&amp;"","")</f>
        <v/>
      </c>
      <c r="G159" s="93">
        <f>IFERROR(INDEX('Joints Enrobage'!$H$2:$H$501,MATCH($K$151&amp;"|1",'Joints Enrobage'!$N$2:$N$501,0))&amp;"","")</f>
        <v/>
      </c>
      <c r="H159" s="93">
        <f>IFERROR(INDEX('Joints Enrobage'!$I$2:$I$501,MATCH($K$151&amp;"|1",'Joints Enrobage'!$N$2:$N$501,0))&amp;"","")</f>
        <v/>
      </c>
      <c r="I159" s="93">
        <f>IFERROR(INDEX('Joints Enrobage'!$J$2:$J$501,MATCH($K$151&amp;"|1",'Joints Enrobage'!$N$2:$N$501,0))&amp;"","")</f>
        <v/>
      </c>
      <c r="J159" s="93">
        <f>IFERROR(INDEX('Joints Enrobage'!$K$2:$K$501,MATCH($K$151&amp;"|1",'Joints Enrobage'!$N$2:$N$501,0))&amp;"","")</f>
        <v/>
      </c>
      <c r="K159" s="93">
        <f>IFERROR(INDEX('Joints Enrobage'!$L$2:$L$501,MATCH($K$151&amp;"|1",'Joints Enrobage'!$N$2:$N$501,0))&amp;"","")</f>
        <v/>
      </c>
      <c r="L159" s="93">
        <f>IFERROR(INDEX('Joints Enrobage'!$M$2:$M$501,MATCH($K$151&amp;"|1",'Joints Enrobage'!$N$2:$N$501,0))&amp;"","")</f>
        <v/>
      </c>
      <c r="M159" s="50" t="n"/>
    </row>
    <row r="160" ht="15" customHeight="1">
      <c r="A160" s="93">
        <f>IFERROR(INDEX('Joints Enrobage'!$B$2:$B$501,MATCH($K$151&amp;"|2",'Joints Enrobage'!$N$2:$N$501,0))&amp;"","")</f>
        <v/>
      </c>
      <c r="B160" s="93">
        <f>IFERROR(INDEX('Joints Enrobage'!$C$2:$C$501,MATCH($K$151&amp;"|2",'Joints Enrobage'!$N$2:$N$501,0))&amp;"","")</f>
        <v/>
      </c>
      <c r="C160" s="93">
        <f>IFERROR(INDEX('Joints Enrobage'!$D$2:$D$501,MATCH($K$151&amp;"|2",'Joints Enrobage'!$N$2:$N$501,0))&amp;"","")</f>
        <v/>
      </c>
      <c r="D160" s="93">
        <f>IFERROR(INDEX('Joints Enrobage'!$E$2:$E$501,MATCH($K$151&amp;"|2",'Joints Enrobage'!$N$2:$N$501,0))&amp;"","")</f>
        <v/>
      </c>
      <c r="E160" s="93">
        <f>IFERROR(INDEX('Joints Enrobage'!$F$2:$F$501,MATCH($K$151&amp;"|2",'Joints Enrobage'!$N$2:$N$501,0))&amp;"","")</f>
        <v/>
      </c>
      <c r="F160" s="93">
        <f>IFERROR(INDEX('Joints Enrobage'!$G$2:$G$501,MATCH($K$151&amp;"|2",'Joints Enrobage'!$N$2:$N$501,0))&amp;"","")</f>
        <v/>
      </c>
      <c r="G160" s="93">
        <f>IFERROR(INDEX('Joints Enrobage'!$H$2:$H$501,MATCH($K$151&amp;"|2",'Joints Enrobage'!$N$2:$N$501,0))&amp;"","")</f>
        <v/>
      </c>
      <c r="H160" s="93">
        <f>IFERROR(INDEX('Joints Enrobage'!$I$2:$I$501,MATCH($K$151&amp;"|2",'Joints Enrobage'!$N$2:$N$501,0))&amp;"","")</f>
        <v/>
      </c>
      <c r="I160" s="93">
        <f>IFERROR(INDEX('Joints Enrobage'!$J$2:$J$501,MATCH($K$151&amp;"|2",'Joints Enrobage'!$N$2:$N$501,0))&amp;"","")</f>
        <v/>
      </c>
      <c r="J160" s="93">
        <f>IFERROR(INDEX('Joints Enrobage'!$K$2:$K$501,MATCH($K$151&amp;"|2",'Joints Enrobage'!$N$2:$N$501,0))&amp;"","")</f>
        <v/>
      </c>
      <c r="K160" s="93">
        <f>IFERROR(INDEX('Joints Enrobage'!$L$2:$L$501,MATCH($K$151&amp;"|2",'Joints Enrobage'!$N$2:$N$501,0))&amp;"","")</f>
        <v/>
      </c>
      <c r="L160" s="93">
        <f>IFERROR(INDEX('Joints Enrobage'!$M$2:$M$501,MATCH($K$151&amp;"|2",'Joints Enrobage'!$N$2:$N$501,0))&amp;"","")</f>
        <v/>
      </c>
      <c r="M160" s="50" t="n"/>
    </row>
    <row r="161" ht="15" customHeight="1">
      <c r="A161" s="93">
        <f>IFERROR(INDEX('Joints Enrobage'!$B$2:$B$501,MATCH($K$151&amp;"|3",'Joints Enrobage'!$N$2:$N$501,0))&amp;"","")</f>
        <v/>
      </c>
      <c r="B161" s="93">
        <f>IFERROR(INDEX('Joints Enrobage'!$C$2:$C$501,MATCH($K$151&amp;"|3",'Joints Enrobage'!$N$2:$N$501,0))&amp;"","")</f>
        <v/>
      </c>
      <c r="C161" s="93">
        <f>IFERROR(INDEX('Joints Enrobage'!$D$2:$D$501,MATCH($K$151&amp;"|3",'Joints Enrobage'!$N$2:$N$501,0))&amp;"","")</f>
        <v/>
      </c>
      <c r="D161" s="93">
        <f>IFERROR(INDEX('Joints Enrobage'!$E$2:$E$501,MATCH($K$151&amp;"|3",'Joints Enrobage'!$N$2:$N$501,0))&amp;"","")</f>
        <v/>
      </c>
      <c r="E161" s="93">
        <f>IFERROR(INDEX('Joints Enrobage'!$F$2:$F$501,MATCH($K$151&amp;"|3",'Joints Enrobage'!$N$2:$N$501,0))&amp;"","")</f>
        <v/>
      </c>
      <c r="F161" s="93">
        <f>IFERROR(INDEX('Joints Enrobage'!$G$2:$G$501,MATCH($K$151&amp;"|3",'Joints Enrobage'!$N$2:$N$501,0))&amp;"","")</f>
        <v/>
      </c>
      <c r="G161" s="93">
        <f>IFERROR(INDEX('Joints Enrobage'!$H$2:$H$501,MATCH($K$151&amp;"|3",'Joints Enrobage'!$N$2:$N$501,0))&amp;"","")</f>
        <v/>
      </c>
      <c r="H161" s="93">
        <f>IFERROR(INDEX('Joints Enrobage'!$I$2:$I$501,MATCH($K$151&amp;"|3",'Joints Enrobage'!$N$2:$N$501,0))&amp;"","")</f>
        <v/>
      </c>
      <c r="I161" s="93">
        <f>IFERROR(INDEX('Joints Enrobage'!$J$2:$J$501,MATCH($K$151&amp;"|3",'Joints Enrobage'!$N$2:$N$501,0))&amp;"","")</f>
        <v/>
      </c>
      <c r="J161" s="93">
        <f>IFERROR(INDEX('Joints Enrobage'!$K$2:$K$501,MATCH($K$151&amp;"|3",'Joints Enrobage'!$N$2:$N$501,0))&amp;"","")</f>
        <v/>
      </c>
      <c r="K161" s="93">
        <f>IFERROR(INDEX('Joints Enrobage'!$L$2:$L$501,MATCH($K$151&amp;"|3",'Joints Enrobage'!$N$2:$N$501,0))&amp;"","")</f>
        <v/>
      </c>
      <c r="L161" s="93">
        <f>IFERROR(INDEX('Joints Enrobage'!$M$2:$M$501,MATCH($K$151&amp;"|3",'Joints Enrobage'!$N$2:$N$501,0))&amp;"","")</f>
        <v/>
      </c>
      <c r="M161" s="50" t="n"/>
    </row>
    <row r="162" ht="15" customHeight="1">
      <c r="A162" s="93">
        <f>IFERROR(INDEX('Joints Enrobage'!$B$2:$B$501,MATCH($K$151&amp;"|4",'Joints Enrobage'!$N$2:$N$501,0))&amp;"","")</f>
        <v/>
      </c>
      <c r="B162" s="93">
        <f>IFERROR(INDEX('Joints Enrobage'!$C$2:$C$501,MATCH($K$151&amp;"|4",'Joints Enrobage'!$N$2:$N$501,0))&amp;"","")</f>
        <v/>
      </c>
      <c r="C162" s="93">
        <f>IFERROR(INDEX('Joints Enrobage'!$D$2:$D$501,MATCH($K$151&amp;"|4",'Joints Enrobage'!$N$2:$N$501,0))&amp;"","")</f>
        <v/>
      </c>
      <c r="D162" s="93">
        <f>IFERROR(INDEX('Joints Enrobage'!$E$2:$E$501,MATCH($K$151&amp;"|4",'Joints Enrobage'!$N$2:$N$501,0))&amp;"","")</f>
        <v/>
      </c>
      <c r="E162" s="93">
        <f>IFERROR(INDEX('Joints Enrobage'!$F$2:$F$501,MATCH($K$151&amp;"|4",'Joints Enrobage'!$N$2:$N$501,0))&amp;"","")</f>
        <v/>
      </c>
      <c r="F162" s="93">
        <f>IFERROR(INDEX('Joints Enrobage'!$G$2:$G$501,MATCH($K$151&amp;"|4",'Joints Enrobage'!$N$2:$N$501,0))&amp;"","")</f>
        <v/>
      </c>
      <c r="G162" s="93">
        <f>IFERROR(INDEX('Joints Enrobage'!$H$2:$H$501,MATCH($K$151&amp;"|4",'Joints Enrobage'!$N$2:$N$501,0))&amp;"","")</f>
        <v/>
      </c>
      <c r="H162" s="93">
        <f>IFERROR(INDEX('Joints Enrobage'!$I$2:$I$501,MATCH($K$151&amp;"|4",'Joints Enrobage'!$N$2:$N$501,0))&amp;"","")</f>
        <v/>
      </c>
      <c r="I162" s="93">
        <f>IFERROR(INDEX('Joints Enrobage'!$J$2:$J$501,MATCH($K$151&amp;"|4",'Joints Enrobage'!$N$2:$N$501,0))&amp;"","")</f>
        <v/>
      </c>
      <c r="J162" s="93">
        <f>IFERROR(INDEX('Joints Enrobage'!$K$2:$K$501,MATCH($K$151&amp;"|4",'Joints Enrobage'!$N$2:$N$501,0))&amp;"","")</f>
        <v/>
      </c>
      <c r="K162" s="93">
        <f>IFERROR(INDEX('Joints Enrobage'!$L$2:$L$501,MATCH($K$151&amp;"|4",'Joints Enrobage'!$N$2:$N$501,0))&amp;"","")</f>
        <v/>
      </c>
      <c r="L162" s="93">
        <f>IFERROR(INDEX('Joints Enrobage'!$M$2:$M$501,MATCH($K$151&amp;"|4",'Joints Enrobage'!$N$2:$N$501,0))&amp;"","")</f>
        <v/>
      </c>
      <c r="M162" s="50" t="n"/>
    </row>
    <row r="163" ht="15" customHeight="1">
      <c r="A163" s="93">
        <f>IFERROR(INDEX('Joints Enrobage'!$B$2:$B$501,MATCH($K$151&amp;"|5",'Joints Enrobage'!$N$2:$N$501,0))&amp;"","")</f>
        <v/>
      </c>
      <c r="B163" s="93">
        <f>IFERROR(INDEX('Joints Enrobage'!$C$2:$C$501,MATCH($K$151&amp;"|5",'Joints Enrobage'!$N$2:$N$501,0))&amp;"","")</f>
        <v/>
      </c>
      <c r="C163" s="93">
        <f>IFERROR(INDEX('Joints Enrobage'!$D$2:$D$501,MATCH($K$151&amp;"|5",'Joints Enrobage'!$N$2:$N$501,0))&amp;"","")</f>
        <v/>
      </c>
      <c r="D163" s="93">
        <f>IFERROR(INDEX('Joints Enrobage'!$E$2:$E$501,MATCH($K$151&amp;"|5",'Joints Enrobage'!$N$2:$N$501,0))&amp;"","")</f>
        <v/>
      </c>
      <c r="E163" s="93">
        <f>IFERROR(INDEX('Joints Enrobage'!$F$2:$F$501,MATCH($K$151&amp;"|5",'Joints Enrobage'!$N$2:$N$501,0))&amp;"","")</f>
        <v/>
      </c>
      <c r="F163" s="93">
        <f>IFERROR(INDEX('Joints Enrobage'!$G$2:$G$501,MATCH($K$151&amp;"|5",'Joints Enrobage'!$N$2:$N$501,0))&amp;"","")</f>
        <v/>
      </c>
      <c r="G163" s="93">
        <f>IFERROR(INDEX('Joints Enrobage'!$H$2:$H$501,MATCH($K$151&amp;"|5",'Joints Enrobage'!$N$2:$N$501,0))&amp;"","")</f>
        <v/>
      </c>
      <c r="H163" s="93">
        <f>IFERROR(INDEX('Joints Enrobage'!$I$2:$I$501,MATCH($K$151&amp;"|5",'Joints Enrobage'!$N$2:$N$501,0))&amp;"","")</f>
        <v/>
      </c>
      <c r="I163" s="93">
        <f>IFERROR(INDEX('Joints Enrobage'!$J$2:$J$501,MATCH($K$151&amp;"|5",'Joints Enrobage'!$N$2:$N$501,0))&amp;"","")</f>
        <v/>
      </c>
      <c r="J163" s="93">
        <f>IFERROR(INDEX('Joints Enrobage'!$K$2:$K$501,MATCH($K$151&amp;"|5",'Joints Enrobage'!$N$2:$N$501,0))&amp;"","")</f>
        <v/>
      </c>
      <c r="K163" s="93">
        <f>IFERROR(INDEX('Joints Enrobage'!$L$2:$L$501,MATCH($K$151&amp;"|5",'Joints Enrobage'!$N$2:$N$501,0))&amp;"","")</f>
        <v/>
      </c>
      <c r="L163" s="93">
        <f>IFERROR(INDEX('Joints Enrobage'!$M$2:$M$501,MATCH($K$151&amp;"|5",'Joints Enrobage'!$N$2:$N$501,0))&amp;"","")</f>
        <v/>
      </c>
      <c r="M163" s="50" t="n"/>
    </row>
    <row r="164" ht="15" customHeight="1">
      <c r="A164" s="93">
        <f>IFERROR(INDEX('Joints Enrobage'!$B$2:$B$501,MATCH($K$151&amp;"|6",'Joints Enrobage'!$N$2:$N$501,0))&amp;"","")</f>
        <v/>
      </c>
      <c r="B164" s="93">
        <f>IFERROR(INDEX('Joints Enrobage'!$C$2:$C$501,MATCH($K$151&amp;"|6",'Joints Enrobage'!$N$2:$N$501,0))&amp;"","")</f>
        <v/>
      </c>
      <c r="C164" s="93">
        <f>IFERROR(INDEX('Joints Enrobage'!$D$2:$D$501,MATCH($K$151&amp;"|6",'Joints Enrobage'!$N$2:$N$501,0))&amp;"","")</f>
        <v/>
      </c>
      <c r="D164" s="93">
        <f>IFERROR(INDEX('Joints Enrobage'!$E$2:$E$501,MATCH($K$151&amp;"|6",'Joints Enrobage'!$N$2:$N$501,0))&amp;"","")</f>
        <v/>
      </c>
      <c r="E164" s="93">
        <f>IFERROR(INDEX('Joints Enrobage'!$F$2:$F$501,MATCH($K$151&amp;"|6",'Joints Enrobage'!$N$2:$N$501,0))&amp;"","")</f>
        <v/>
      </c>
      <c r="F164" s="93">
        <f>IFERROR(INDEX('Joints Enrobage'!$G$2:$G$501,MATCH($K$151&amp;"|6",'Joints Enrobage'!$N$2:$N$501,0))&amp;"","")</f>
        <v/>
      </c>
      <c r="G164" s="93">
        <f>IFERROR(INDEX('Joints Enrobage'!$H$2:$H$501,MATCH($K$151&amp;"|6",'Joints Enrobage'!$N$2:$N$501,0))&amp;"","")</f>
        <v/>
      </c>
      <c r="H164" s="93">
        <f>IFERROR(INDEX('Joints Enrobage'!$I$2:$I$501,MATCH($K$151&amp;"|6",'Joints Enrobage'!$N$2:$N$501,0))&amp;"","")</f>
        <v/>
      </c>
      <c r="I164" s="93">
        <f>IFERROR(INDEX('Joints Enrobage'!$J$2:$J$501,MATCH($K$151&amp;"|6",'Joints Enrobage'!$N$2:$N$501,0))&amp;"","")</f>
        <v/>
      </c>
      <c r="J164" s="93">
        <f>IFERROR(INDEX('Joints Enrobage'!$K$2:$K$501,MATCH($K$151&amp;"|6",'Joints Enrobage'!$N$2:$N$501,0))&amp;"","")</f>
        <v/>
      </c>
      <c r="K164" s="93">
        <f>IFERROR(INDEX('Joints Enrobage'!$L$2:$L$501,MATCH($K$151&amp;"|6",'Joints Enrobage'!$N$2:$N$501,0))&amp;"","")</f>
        <v/>
      </c>
      <c r="L164" s="93">
        <f>IFERROR(INDEX('Joints Enrobage'!$M$2:$M$501,MATCH($K$151&amp;"|6",'Joints Enrobage'!$N$2:$N$501,0))&amp;"","")</f>
        <v/>
      </c>
      <c r="M164" s="50" t="n"/>
    </row>
    <row r="165" ht="15" customHeight="1">
      <c r="A165" s="93">
        <f>IFERROR(INDEX('Joints Enrobage'!$B$2:$B$501,MATCH($K$151&amp;"|7",'Joints Enrobage'!$N$2:$N$501,0))&amp;"","")</f>
        <v/>
      </c>
      <c r="B165" s="93">
        <f>IFERROR(INDEX('Joints Enrobage'!$C$2:$C$501,MATCH($K$151&amp;"|7",'Joints Enrobage'!$N$2:$N$501,0))&amp;"","")</f>
        <v/>
      </c>
      <c r="C165" s="93">
        <f>IFERROR(INDEX('Joints Enrobage'!$D$2:$D$501,MATCH($K$151&amp;"|7",'Joints Enrobage'!$N$2:$N$501,0))&amp;"","")</f>
        <v/>
      </c>
      <c r="D165" s="93">
        <f>IFERROR(INDEX('Joints Enrobage'!$E$2:$E$501,MATCH($K$151&amp;"|7",'Joints Enrobage'!$N$2:$N$501,0))&amp;"","")</f>
        <v/>
      </c>
      <c r="E165" s="93">
        <f>IFERROR(INDEX('Joints Enrobage'!$F$2:$F$501,MATCH($K$151&amp;"|7",'Joints Enrobage'!$N$2:$N$501,0))&amp;"","")</f>
        <v/>
      </c>
      <c r="F165" s="93">
        <f>IFERROR(INDEX('Joints Enrobage'!$G$2:$G$501,MATCH($K$151&amp;"|7",'Joints Enrobage'!$N$2:$N$501,0))&amp;"","")</f>
        <v/>
      </c>
      <c r="G165" s="93">
        <f>IFERROR(INDEX('Joints Enrobage'!$H$2:$H$501,MATCH($K$151&amp;"|7",'Joints Enrobage'!$N$2:$N$501,0))&amp;"","")</f>
        <v/>
      </c>
      <c r="H165" s="93">
        <f>IFERROR(INDEX('Joints Enrobage'!$I$2:$I$501,MATCH($K$151&amp;"|7",'Joints Enrobage'!$N$2:$N$501,0))&amp;"","")</f>
        <v/>
      </c>
      <c r="I165" s="93">
        <f>IFERROR(INDEX('Joints Enrobage'!$J$2:$J$501,MATCH($K$151&amp;"|7",'Joints Enrobage'!$N$2:$N$501,0))&amp;"","")</f>
        <v/>
      </c>
      <c r="J165" s="93">
        <f>IFERROR(INDEX('Joints Enrobage'!$K$2:$K$501,MATCH($K$151&amp;"|7",'Joints Enrobage'!$N$2:$N$501,0))&amp;"","")</f>
        <v/>
      </c>
      <c r="K165" s="93">
        <f>IFERROR(INDEX('Joints Enrobage'!$L$2:$L$501,MATCH($K$151&amp;"|7",'Joints Enrobage'!$N$2:$N$501,0))&amp;"","")</f>
        <v/>
      </c>
      <c r="L165" s="93">
        <f>IFERROR(INDEX('Joints Enrobage'!$M$2:$M$501,MATCH($K$151&amp;"|7",'Joints Enrobage'!$N$2:$N$501,0))&amp;"","")</f>
        <v/>
      </c>
      <c r="M165" s="50" t="n"/>
    </row>
    <row r="166" ht="15" customHeight="1">
      <c r="A166" s="93">
        <f>IFERROR(INDEX('Joints Enrobage'!$B$2:$B$501,MATCH($K$151&amp;"|8",'Joints Enrobage'!$N$2:$N$501,0))&amp;"","")</f>
        <v/>
      </c>
      <c r="B166" s="93">
        <f>IFERROR(INDEX('Joints Enrobage'!$C$2:$C$501,MATCH($K$151&amp;"|8",'Joints Enrobage'!$N$2:$N$501,0))&amp;"","")</f>
        <v/>
      </c>
      <c r="C166" s="93">
        <f>IFERROR(INDEX('Joints Enrobage'!$D$2:$D$501,MATCH($K$151&amp;"|8",'Joints Enrobage'!$N$2:$N$501,0))&amp;"","")</f>
        <v/>
      </c>
      <c r="D166" s="93">
        <f>IFERROR(INDEX('Joints Enrobage'!$E$2:$E$501,MATCH($K$151&amp;"|8",'Joints Enrobage'!$N$2:$N$501,0))&amp;"","")</f>
        <v/>
      </c>
      <c r="E166" s="93">
        <f>IFERROR(INDEX('Joints Enrobage'!$F$2:$F$501,MATCH($K$151&amp;"|8",'Joints Enrobage'!$N$2:$N$501,0))&amp;"","")</f>
        <v/>
      </c>
      <c r="F166" s="93">
        <f>IFERROR(INDEX('Joints Enrobage'!$G$2:$G$501,MATCH($K$151&amp;"|8",'Joints Enrobage'!$N$2:$N$501,0))&amp;"","")</f>
        <v/>
      </c>
      <c r="G166" s="93">
        <f>IFERROR(INDEX('Joints Enrobage'!$H$2:$H$501,MATCH($K$151&amp;"|8",'Joints Enrobage'!$N$2:$N$501,0))&amp;"","")</f>
        <v/>
      </c>
      <c r="H166" s="93">
        <f>IFERROR(INDEX('Joints Enrobage'!$I$2:$I$501,MATCH($K$151&amp;"|8",'Joints Enrobage'!$N$2:$N$501,0))&amp;"","")</f>
        <v/>
      </c>
      <c r="I166" s="93">
        <f>IFERROR(INDEX('Joints Enrobage'!$J$2:$J$501,MATCH($K$151&amp;"|8",'Joints Enrobage'!$N$2:$N$501,0))&amp;"","")</f>
        <v/>
      </c>
      <c r="J166" s="93">
        <f>IFERROR(INDEX('Joints Enrobage'!$K$2:$K$501,MATCH($K$151&amp;"|8",'Joints Enrobage'!$N$2:$N$501,0))&amp;"","")</f>
        <v/>
      </c>
      <c r="K166" s="93">
        <f>IFERROR(INDEX('Joints Enrobage'!$L$2:$L$501,MATCH($K$151&amp;"|8",'Joints Enrobage'!$N$2:$N$501,0))&amp;"","")</f>
        <v/>
      </c>
      <c r="L166" s="93">
        <f>IFERROR(INDEX('Joints Enrobage'!$M$2:$M$501,MATCH($K$151&amp;"|8",'Joints Enrobage'!$N$2:$N$501,0))&amp;"","")</f>
        <v/>
      </c>
      <c r="M166" s="50" t="n"/>
    </row>
    <row r="167" ht="15" customHeight="1">
      <c r="A167" s="93">
        <f>IFERROR(INDEX('Joints Enrobage'!$B$2:$B$501,MATCH($K$151&amp;"|9",'Joints Enrobage'!$N$2:$N$501,0))&amp;"","")</f>
        <v/>
      </c>
      <c r="B167" s="93">
        <f>IFERROR(INDEX('Joints Enrobage'!$C$2:$C$501,MATCH($K$151&amp;"|9",'Joints Enrobage'!$N$2:$N$501,0))&amp;"","")</f>
        <v/>
      </c>
      <c r="C167" s="93">
        <f>IFERROR(INDEX('Joints Enrobage'!$D$2:$D$501,MATCH($K$151&amp;"|9",'Joints Enrobage'!$N$2:$N$501,0))&amp;"","")</f>
        <v/>
      </c>
      <c r="D167" s="93">
        <f>IFERROR(INDEX('Joints Enrobage'!$E$2:$E$501,MATCH($K$151&amp;"|9",'Joints Enrobage'!$N$2:$N$501,0))&amp;"","")</f>
        <v/>
      </c>
      <c r="E167" s="93">
        <f>IFERROR(INDEX('Joints Enrobage'!$F$2:$F$501,MATCH($K$151&amp;"|9",'Joints Enrobage'!$N$2:$N$501,0))&amp;"","")</f>
        <v/>
      </c>
      <c r="F167" s="93">
        <f>IFERROR(INDEX('Joints Enrobage'!$G$2:$G$501,MATCH($K$151&amp;"|9",'Joints Enrobage'!$N$2:$N$501,0))&amp;"","")</f>
        <v/>
      </c>
      <c r="G167" s="93">
        <f>IFERROR(INDEX('Joints Enrobage'!$H$2:$H$501,MATCH($K$151&amp;"|9",'Joints Enrobage'!$N$2:$N$501,0))&amp;"","")</f>
        <v/>
      </c>
      <c r="H167" s="93">
        <f>IFERROR(INDEX('Joints Enrobage'!$I$2:$I$501,MATCH($K$151&amp;"|9",'Joints Enrobage'!$N$2:$N$501,0))&amp;"","")</f>
        <v/>
      </c>
      <c r="I167" s="93">
        <f>IFERROR(INDEX('Joints Enrobage'!$J$2:$J$501,MATCH($K$151&amp;"|9",'Joints Enrobage'!$N$2:$N$501,0))&amp;"","")</f>
        <v/>
      </c>
      <c r="J167" s="93">
        <f>IFERROR(INDEX('Joints Enrobage'!$K$2:$K$501,MATCH($K$151&amp;"|9",'Joints Enrobage'!$N$2:$N$501,0))&amp;"","")</f>
        <v/>
      </c>
      <c r="K167" s="93">
        <f>IFERROR(INDEX('Joints Enrobage'!$L$2:$L$501,MATCH($K$151&amp;"|9",'Joints Enrobage'!$N$2:$N$501,0))&amp;"","")</f>
        <v/>
      </c>
      <c r="L167" s="93">
        <f>IFERROR(INDEX('Joints Enrobage'!$M$2:$M$501,MATCH($K$151&amp;"|9",'Joints Enrobage'!$N$2:$N$501,0))&amp;"","")</f>
        <v/>
      </c>
      <c r="M167" s="50" t="n"/>
    </row>
    <row r="168" ht="15" customHeight="1">
      <c r="A168" s="93">
        <f>IFERROR(INDEX('Joints Enrobage'!$B$2:$B$501,MATCH($K$151&amp;"|10",'Joints Enrobage'!$N$2:$N$501,0))&amp;"","")</f>
        <v/>
      </c>
      <c r="B168" s="93">
        <f>IFERROR(INDEX('Joints Enrobage'!$C$2:$C$501,MATCH($K$151&amp;"|10",'Joints Enrobage'!$N$2:$N$501,0))&amp;"","")</f>
        <v/>
      </c>
      <c r="C168" s="93">
        <f>IFERROR(INDEX('Joints Enrobage'!$D$2:$D$501,MATCH($K$151&amp;"|10",'Joints Enrobage'!$N$2:$N$501,0))&amp;"","")</f>
        <v/>
      </c>
      <c r="D168" s="93">
        <f>IFERROR(INDEX('Joints Enrobage'!$E$2:$E$501,MATCH($K$151&amp;"|10",'Joints Enrobage'!$N$2:$N$501,0))&amp;"","")</f>
        <v/>
      </c>
      <c r="E168" s="93">
        <f>IFERROR(INDEX('Joints Enrobage'!$F$2:$F$501,MATCH($K$151&amp;"|10",'Joints Enrobage'!$N$2:$N$501,0))&amp;"","")</f>
        <v/>
      </c>
      <c r="F168" s="93">
        <f>IFERROR(INDEX('Joints Enrobage'!$G$2:$G$501,MATCH($K$151&amp;"|10",'Joints Enrobage'!$N$2:$N$501,0))&amp;"","")</f>
        <v/>
      </c>
      <c r="G168" s="93">
        <f>IFERROR(INDEX('Joints Enrobage'!$H$2:$H$501,MATCH($K$151&amp;"|10",'Joints Enrobage'!$N$2:$N$501,0))&amp;"","")</f>
        <v/>
      </c>
      <c r="H168" s="93">
        <f>IFERROR(INDEX('Joints Enrobage'!$I$2:$I$501,MATCH($K$151&amp;"|10",'Joints Enrobage'!$N$2:$N$501,0))&amp;"","")</f>
        <v/>
      </c>
      <c r="I168" s="93">
        <f>IFERROR(INDEX('Joints Enrobage'!$J$2:$J$501,MATCH($K$151&amp;"|10",'Joints Enrobage'!$N$2:$N$501,0))&amp;"","")</f>
        <v/>
      </c>
      <c r="J168" s="93">
        <f>IFERROR(INDEX('Joints Enrobage'!$K$2:$K$501,MATCH($K$151&amp;"|10",'Joints Enrobage'!$N$2:$N$501,0))&amp;"","")</f>
        <v/>
      </c>
      <c r="K168" s="93">
        <f>IFERROR(INDEX('Joints Enrobage'!$L$2:$L$501,MATCH($K$151&amp;"|10",'Joints Enrobage'!$N$2:$N$501,0))&amp;"","")</f>
        <v/>
      </c>
      <c r="L168" s="93">
        <f>IFERROR(INDEX('Joints Enrobage'!$M$2:$M$501,MATCH($K$151&amp;"|10",'Joints Enrobage'!$N$2:$N$501,0))&amp;"","")</f>
        <v/>
      </c>
      <c r="M168" s="50" t="n"/>
    </row>
    <row r="169" ht="15" customHeight="1">
      <c r="A169" s="93">
        <f>IFERROR(INDEX('Joints Enrobage'!$B$2:$B$501,MATCH($K$151&amp;"|11",'Joints Enrobage'!$N$2:$N$501,0))&amp;"","")</f>
        <v/>
      </c>
      <c r="B169" s="93">
        <f>IFERROR(INDEX('Joints Enrobage'!$C$2:$C$501,MATCH($K$151&amp;"|11",'Joints Enrobage'!$N$2:$N$501,0))&amp;"","")</f>
        <v/>
      </c>
      <c r="C169" s="93">
        <f>IFERROR(INDEX('Joints Enrobage'!$D$2:$D$501,MATCH($K$151&amp;"|11",'Joints Enrobage'!$N$2:$N$501,0))&amp;"","")</f>
        <v/>
      </c>
      <c r="D169" s="93">
        <f>IFERROR(INDEX('Joints Enrobage'!$E$2:$E$501,MATCH($K$151&amp;"|11",'Joints Enrobage'!$N$2:$N$501,0))&amp;"","")</f>
        <v/>
      </c>
      <c r="E169" s="93">
        <f>IFERROR(INDEX('Joints Enrobage'!$F$2:$F$501,MATCH($K$151&amp;"|11",'Joints Enrobage'!$N$2:$N$501,0))&amp;"","")</f>
        <v/>
      </c>
      <c r="F169" s="93">
        <f>IFERROR(INDEX('Joints Enrobage'!$G$2:$G$501,MATCH($K$151&amp;"|11",'Joints Enrobage'!$N$2:$N$501,0))&amp;"","")</f>
        <v/>
      </c>
      <c r="G169" s="93">
        <f>IFERROR(INDEX('Joints Enrobage'!$H$2:$H$501,MATCH($K$151&amp;"|11",'Joints Enrobage'!$N$2:$N$501,0))&amp;"","")</f>
        <v/>
      </c>
      <c r="H169" s="93">
        <f>IFERROR(INDEX('Joints Enrobage'!$I$2:$I$501,MATCH($K$151&amp;"|11",'Joints Enrobage'!$N$2:$N$501,0))&amp;"","")</f>
        <v/>
      </c>
      <c r="I169" s="93">
        <f>IFERROR(INDEX('Joints Enrobage'!$J$2:$J$501,MATCH($K$151&amp;"|11",'Joints Enrobage'!$N$2:$N$501,0))&amp;"","")</f>
        <v/>
      </c>
      <c r="J169" s="93">
        <f>IFERROR(INDEX('Joints Enrobage'!$K$2:$K$501,MATCH($K$151&amp;"|11",'Joints Enrobage'!$N$2:$N$501,0))&amp;"","")</f>
        <v/>
      </c>
      <c r="K169" s="93">
        <f>IFERROR(INDEX('Joints Enrobage'!$L$2:$L$501,MATCH($K$151&amp;"|11",'Joints Enrobage'!$N$2:$N$501,0))&amp;"","")</f>
        <v/>
      </c>
      <c r="L169" s="93">
        <f>IFERROR(INDEX('Joints Enrobage'!$M$2:$M$501,MATCH($K$151&amp;"|11",'Joints Enrobage'!$N$2:$N$501,0))&amp;"","")</f>
        <v/>
      </c>
      <c r="M169" s="50" t="n"/>
    </row>
    <row r="170" ht="15" customHeight="1">
      <c r="A170" s="62">
        <f>IFERROR(INDEX('Joints Enrobage'!$B$2:$B$501,MATCH($K$151&amp;"|12",'Joints Enrobage'!$N$2:$N$501,0))&amp;"","")</f>
        <v/>
      </c>
      <c r="B170" s="62">
        <f>IFERROR(INDEX('Joints Enrobage'!$C$2:$C$501,MATCH($K$151&amp;"|12",'Joints Enrobage'!$N$2:$N$501,0))&amp;"","")</f>
        <v/>
      </c>
      <c r="C170" s="62">
        <f>IFERROR(INDEX('Joints Enrobage'!$D$2:$D$501,MATCH($K$151&amp;"|12",'Joints Enrobage'!$N$2:$N$501,0))&amp;"","")</f>
        <v/>
      </c>
      <c r="D170" s="62">
        <f>IFERROR(INDEX('Joints Enrobage'!$E$2:$E$501,MATCH($K$151&amp;"|12",'Joints Enrobage'!$N$2:$N$501,0))&amp;"","")</f>
        <v/>
      </c>
      <c r="E170" s="62">
        <f>IFERROR(INDEX('Joints Enrobage'!$F$2:$F$501,MATCH($K$151&amp;"|12",'Joints Enrobage'!$N$2:$N$501,0))&amp;"","")</f>
        <v/>
      </c>
      <c r="F170" s="62">
        <f>IFERROR(INDEX('Joints Enrobage'!$G$2:$G$501,MATCH($K$151&amp;"|12",'Joints Enrobage'!$N$2:$N$501,0))&amp;"","")</f>
        <v/>
      </c>
      <c r="G170" s="62">
        <f>IFERROR(INDEX('Joints Enrobage'!$H$2:$H$501,MATCH($K$151&amp;"|12",'Joints Enrobage'!$N$2:$N$501,0))&amp;"","")</f>
        <v/>
      </c>
      <c r="H170" s="62">
        <f>IFERROR(INDEX('Joints Enrobage'!$I$2:$I$501,MATCH($K$151&amp;"|12",'Joints Enrobage'!$N$2:$N$501,0))&amp;"","")</f>
        <v/>
      </c>
      <c r="I170" s="62">
        <f>IFERROR(INDEX('Joints Enrobage'!$J$2:$J$501,MATCH($K$151&amp;"|12",'Joints Enrobage'!$N$2:$N$501,0))&amp;"","")</f>
        <v/>
      </c>
      <c r="J170" s="62">
        <f>IFERROR(INDEX('Joints Enrobage'!$K$2:$K$501,MATCH($K$151&amp;"|12",'Joints Enrobage'!$N$2:$N$501,0))&amp;"","")</f>
        <v/>
      </c>
      <c r="K170" s="62">
        <f>IFERROR(INDEX('Joints Enrobage'!$L$2:$L$501,MATCH($K$151&amp;"|12",'Joints Enrobage'!$N$2:$N$501,0))&amp;"","")</f>
        <v/>
      </c>
      <c r="L170" s="62">
        <f>IFERROR(INDEX('Joints Enrobage'!$M$2:$M$501,MATCH($K$151&amp;"|12",'Joints Enrobage'!$N$2:$N$501,0))&amp;"","")</f>
        <v/>
      </c>
      <c r="M170" s="50" t="n"/>
    </row>
    <row r="171" ht="15" customHeight="1">
      <c r="A171" s="62">
        <f>IFERROR(INDEX('Joints Enrobage'!$B$2:$B$501,MATCH($K$151&amp;"|13",'Joints Enrobage'!$N$2:$N$501,0))&amp;"","")</f>
        <v/>
      </c>
      <c r="B171" s="62">
        <f>IFERROR(INDEX('Joints Enrobage'!$C$2:$C$501,MATCH($K$151&amp;"|13",'Joints Enrobage'!$N$2:$N$501,0))&amp;"","")</f>
        <v/>
      </c>
      <c r="C171" s="62">
        <f>IFERROR(INDEX('Joints Enrobage'!$D$2:$D$501,MATCH($K$151&amp;"|13",'Joints Enrobage'!$N$2:$N$501,0))&amp;"","")</f>
        <v/>
      </c>
      <c r="D171" s="62">
        <f>IFERROR(INDEX('Joints Enrobage'!$E$2:$E$501,MATCH($K$151&amp;"|13",'Joints Enrobage'!$N$2:$N$501,0))&amp;"","")</f>
        <v/>
      </c>
      <c r="E171" s="62">
        <f>IFERROR(INDEX('Joints Enrobage'!$F$2:$F$501,MATCH($K$151&amp;"|13",'Joints Enrobage'!$N$2:$N$501,0))&amp;"","")</f>
        <v/>
      </c>
      <c r="F171" s="62">
        <f>IFERROR(INDEX('Joints Enrobage'!$G$2:$G$501,MATCH($K$151&amp;"|13",'Joints Enrobage'!$N$2:$N$501,0))&amp;"","")</f>
        <v/>
      </c>
      <c r="G171" s="62">
        <f>IFERROR(INDEX('Joints Enrobage'!$H$2:$H$501,MATCH($K$151&amp;"|13",'Joints Enrobage'!$N$2:$N$501,0))&amp;"","")</f>
        <v/>
      </c>
      <c r="H171" s="62">
        <f>IFERROR(INDEX('Joints Enrobage'!$I$2:$I$501,MATCH($K$151&amp;"|13",'Joints Enrobage'!$N$2:$N$501,0))&amp;"","")</f>
        <v/>
      </c>
      <c r="I171" s="62">
        <f>IFERROR(INDEX('Joints Enrobage'!$J$2:$J$501,MATCH($K$151&amp;"|13",'Joints Enrobage'!$N$2:$N$501,0))&amp;"","")</f>
        <v/>
      </c>
      <c r="J171" s="62">
        <f>IFERROR(INDEX('Joints Enrobage'!$K$2:$K$501,MATCH($K$151&amp;"|13",'Joints Enrobage'!$N$2:$N$501,0))&amp;"","")</f>
        <v/>
      </c>
      <c r="K171" s="62">
        <f>IFERROR(INDEX('Joints Enrobage'!$L$2:$L$501,MATCH($K$151&amp;"|13",'Joints Enrobage'!$N$2:$N$501,0))&amp;"","")</f>
        <v/>
      </c>
      <c r="L171" s="62">
        <f>IFERROR(INDEX('Joints Enrobage'!$M$2:$M$501,MATCH($K$151&amp;"|13",'Joints Enrobage'!$N$2:$N$501,0))&amp;"","")</f>
        <v/>
      </c>
      <c r="M171" s="50" t="n"/>
    </row>
    <row r="172" ht="15" customHeight="1">
      <c r="A172" s="62">
        <f>IFERROR(INDEX('Joints Enrobage'!$B$2:$B$501,MATCH($K$151&amp;"|14",'Joints Enrobage'!$N$2:$N$501,0))&amp;"","")</f>
        <v/>
      </c>
      <c r="B172" s="62">
        <f>IFERROR(INDEX('Joints Enrobage'!$C$2:$C$501,MATCH($K$151&amp;"|14",'Joints Enrobage'!$N$2:$N$501,0))&amp;"","")</f>
        <v/>
      </c>
      <c r="C172" s="62">
        <f>IFERROR(INDEX('Joints Enrobage'!$D$2:$D$501,MATCH($K$151&amp;"|14",'Joints Enrobage'!$N$2:$N$501,0))&amp;"","")</f>
        <v/>
      </c>
      <c r="D172" s="62">
        <f>IFERROR(INDEX('Joints Enrobage'!$E$2:$E$501,MATCH($K$151&amp;"|14",'Joints Enrobage'!$N$2:$N$501,0))&amp;"","")</f>
        <v/>
      </c>
      <c r="E172" s="62">
        <f>IFERROR(INDEX('Joints Enrobage'!$F$2:$F$501,MATCH($K$151&amp;"|14",'Joints Enrobage'!$N$2:$N$501,0))&amp;"","")</f>
        <v/>
      </c>
      <c r="F172" s="62">
        <f>IFERROR(INDEX('Joints Enrobage'!$G$2:$G$501,MATCH($K$151&amp;"|14",'Joints Enrobage'!$N$2:$N$501,0))&amp;"","")</f>
        <v/>
      </c>
      <c r="G172" s="62">
        <f>IFERROR(INDEX('Joints Enrobage'!$H$2:$H$501,MATCH($K$151&amp;"|14",'Joints Enrobage'!$N$2:$N$501,0))&amp;"","")</f>
        <v/>
      </c>
      <c r="H172" s="62">
        <f>IFERROR(INDEX('Joints Enrobage'!$I$2:$I$501,MATCH($K$151&amp;"|14",'Joints Enrobage'!$N$2:$N$501,0))&amp;"","")</f>
        <v/>
      </c>
      <c r="I172" s="62">
        <f>IFERROR(INDEX('Joints Enrobage'!$J$2:$J$501,MATCH($K$151&amp;"|14",'Joints Enrobage'!$N$2:$N$501,0))&amp;"","")</f>
        <v/>
      </c>
      <c r="J172" s="62">
        <f>IFERROR(INDEX('Joints Enrobage'!$K$2:$K$501,MATCH($K$151&amp;"|14",'Joints Enrobage'!$N$2:$N$501,0))&amp;"","")</f>
        <v/>
      </c>
      <c r="K172" s="62">
        <f>IFERROR(INDEX('Joints Enrobage'!$L$2:$L$501,MATCH($K$151&amp;"|14",'Joints Enrobage'!$N$2:$N$501,0))&amp;"","")</f>
        <v/>
      </c>
      <c r="L172" s="62">
        <f>IFERROR(INDEX('Joints Enrobage'!$M$2:$M$501,MATCH($K$151&amp;"|14",'Joints Enrobage'!$N$2:$N$501,0))&amp;"","")</f>
        <v/>
      </c>
      <c r="M172" s="50" t="n"/>
    </row>
    <row r="173" ht="15" customHeight="1">
      <c r="A173" s="62">
        <f>IFERROR(INDEX('Joints Enrobage'!$B$2:$B$501,MATCH($K$151&amp;"|15",'Joints Enrobage'!$N$2:$N$501,0))&amp;"","")</f>
        <v/>
      </c>
      <c r="B173" s="62">
        <f>IFERROR(INDEX('Joints Enrobage'!$C$2:$C$501,MATCH($K$151&amp;"|15",'Joints Enrobage'!$N$2:$N$501,0))&amp;"","")</f>
        <v/>
      </c>
      <c r="C173" s="62">
        <f>IFERROR(INDEX('Joints Enrobage'!$D$2:$D$501,MATCH($K$151&amp;"|15",'Joints Enrobage'!$N$2:$N$501,0))&amp;"","")</f>
        <v/>
      </c>
      <c r="D173" s="62">
        <f>IFERROR(INDEX('Joints Enrobage'!$E$2:$E$501,MATCH($K$151&amp;"|15",'Joints Enrobage'!$N$2:$N$501,0))&amp;"","")</f>
        <v/>
      </c>
      <c r="E173" s="62">
        <f>IFERROR(INDEX('Joints Enrobage'!$F$2:$F$501,MATCH($K$151&amp;"|15",'Joints Enrobage'!$N$2:$N$501,0))&amp;"","")</f>
        <v/>
      </c>
      <c r="F173" s="62">
        <f>IFERROR(INDEX('Joints Enrobage'!$G$2:$G$501,MATCH($K$151&amp;"|15",'Joints Enrobage'!$N$2:$N$501,0))&amp;"","")</f>
        <v/>
      </c>
      <c r="G173" s="62">
        <f>IFERROR(INDEX('Joints Enrobage'!$H$2:$H$501,MATCH($K$151&amp;"|15",'Joints Enrobage'!$N$2:$N$501,0))&amp;"","")</f>
        <v/>
      </c>
      <c r="H173" s="62">
        <f>IFERROR(INDEX('Joints Enrobage'!$I$2:$I$501,MATCH($K$151&amp;"|15",'Joints Enrobage'!$N$2:$N$501,0))&amp;"","")</f>
        <v/>
      </c>
      <c r="I173" s="62">
        <f>IFERROR(INDEX('Joints Enrobage'!$J$2:$J$501,MATCH($K$151&amp;"|15",'Joints Enrobage'!$N$2:$N$501,0))&amp;"","")</f>
        <v/>
      </c>
      <c r="J173" s="62">
        <f>IFERROR(INDEX('Joints Enrobage'!$K$2:$K$501,MATCH($K$151&amp;"|15",'Joints Enrobage'!$N$2:$N$501,0))&amp;"","")</f>
        <v/>
      </c>
      <c r="K173" s="62">
        <f>IFERROR(INDEX('Joints Enrobage'!$L$2:$L$501,MATCH($K$151&amp;"|15",'Joints Enrobage'!$N$2:$N$501,0))&amp;"","")</f>
        <v/>
      </c>
      <c r="L173" s="62">
        <f>IFERROR(INDEX('Joints Enrobage'!$M$2:$M$501,MATCH($K$151&amp;"|15",'Joints Enrobage'!$N$2:$N$501,0))&amp;"","")</f>
        <v/>
      </c>
      <c r="M173" s="50" t="n"/>
    </row>
    <row r="174" ht="39.95" customHeight="1">
      <c r="A174" s="94">
        <f>"Remarques : "&amp;IFERROR(INDEX(Registre!$O$2:$O$1999,IF($O$146=0,-1,$O$146))&amp;"","")</f>
        <v/>
      </c>
      <c r="B174" s="52" t="n"/>
      <c r="C174" s="52" t="n"/>
      <c r="D174" s="52" t="n"/>
      <c r="E174" s="52" t="n"/>
      <c r="F174" s="52" t="n"/>
      <c r="G174" s="52" t="n"/>
      <c r="H174" s="52" t="n"/>
      <c r="I174" s="52" t="n"/>
      <c r="J174" s="52" t="n"/>
      <c r="K174" s="52" t="n"/>
      <c r="L174" s="52" t="n"/>
      <c r="M174" s="50" t="n"/>
    </row>
    <row r="175" ht="30" customHeight="1">
      <c r="A175" s="80" t="inlineStr">
        <is>
          <t>Conclusion de l’inspection</t>
        </is>
      </c>
      <c r="B175" s="52" t="n"/>
      <c r="C175" s="50" t="n"/>
      <c r="D175" s="67">
        <f>IF(IFERROR(INDEX(Registre!$N$2:$N$1999,IF($O$146=0,-1,$O$146))&amp;"","")="Non applicable","☒","☐")&amp;"  Non applicable"</f>
        <v/>
      </c>
      <c r="E175" s="52" t="n"/>
      <c r="F175" s="52" t="n"/>
      <c r="G175" s="52" t="n"/>
      <c r="H175" s="52" t="n"/>
      <c r="I175" s="50" t="n"/>
      <c r="J175" s="67">
        <f>IF(IFERROR(INDEX(Registre!$N$2:$N$1999,IF($O$146=0,-1,$O$146))&amp;"","")="Accepté","☒","☐")&amp;"  Accepté"</f>
        <v/>
      </c>
      <c r="K175" s="50" t="n"/>
      <c r="L175" s="67">
        <f>IF(IFERROR(INDEX(Registre!$N$2:$N$1999,IF($O$146=0,-1,$O$146))&amp;"","")="Rejeté","☒","☐")&amp;"  Rejeté"</f>
        <v/>
      </c>
      <c r="M175" s="50" t="n"/>
    </row>
    <row r="176" ht="24.95" customHeight="1">
      <c r="A176" s="80" t="inlineStr">
        <is>
          <t>APPROBATION</t>
        </is>
      </c>
      <c r="B176" s="101" t="n"/>
      <c r="C176" s="56" t="n"/>
      <c r="D176" s="67" t="inlineStr">
        <is>
          <t>C3</t>
        </is>
      </c>
      <c r="E176" s="52" t="n"/>
      <c r="F176" s="52" t="n"/>
      <c r="G176" s="52" t="n"/>
      <c r="H176" s="52" t="n"/>
      <c r="I176" s="50" t="n"/>
      <c r="J176" s="67" t="inlineStr">
        <is>
          <t>C1</t>
        </is>
      </c>
      <c r="K176" s="56" t="n"/>
      <c r="L176" s="67" t="inlineStr">
        <is>
          <t>CA</t>
        </is>
      </c>
      <c r="M176" s="56" t="n"/>
    </row>
    <row r="177" ht="24.95" customHeight="1">
      <c r="A177" s="57" t="n"/>
      <c r="B177" s="102" t="n"/>
      <c r="C177" s="58" t="n"/>
      <c r="D177" s="67" t="inlineStr">
        <is>
          <t>CST</t>
        </is>
      </c>
      <c r="E177" s="52" t="n"/>
      <c r="F177" s="50" t="n"/>
      <c r="G177" s="67" t="inlineStr">
        <is>
          <t>QCI</t>
        </is>
      </c>
      <c r="H177" s="52" t="n"/>
      <c r="I177" s="50" t="n"/>
      <c r="J177" s="57" t="n"/>
      <c r="K177" s="58" t="n"/>
      <c r="L177" s="57" t="n"/>
      <c r="M177" s="58" t="n"/>
    </row>
    <row r="178" ht="30" customHeight="1">
      <c r="A178" s="90" t="inlineStr">
        <is>
          <t>Nom</t>
        </is>
      </c>
      <c r="B178" s="52" t="n"/>
      <c r="C178" s="50" t="n"/>
      <c r="D178" s="90" t="n"/>
      <c r="E178" s="52" t="n"/>
      <c r="F178" s="50" t="n"/>
      <c r="G178" s="90" t="n"/>
      <c r="H178" s="52" t="n"/>
      <c r="I178" s="50" t="n"/>
      <c r="J178" s="90" t="n"/>
      <c r="K178" s="50" t="n"/>
      <c r="L178" s="90" t="n"/>
      <c r="M178" s="50" t="n"/>
    </row>
    <row r="179" ht="30" customHeight="1">
      <c r="A179" s="90" t="inlineStr">
        <is>
          <t>Signature</t>
        </is>
      </c>
      <c r="B179" s="52" t="n"/>
      <c r="C179" s="50" t="n"/>
      <c r="D179" s="90" t="n"/>
      <c r="E179" s="52" t="n"/>
      <c r="F179" s="50" t="n"/>
      <c r="G179" s="90" t="n"/>
      <c r="H179" s="52" t="n"/>
      <c r="I179" s="50" t="n"/>
      <c r="J179" s="90" t="n"/>
      <c r="K179" s="50" t="n"/>
      <c r="L179" s="90" t="n"/>
      <c r="M179" s="50" t="n"/>
    </row>
    <row r="180" ht="30" customHeight="1">
      <c r="A180" s="90" t="inlineStr">
        <is>
          <t>Date</t>
        </is>
      </c>
      <c r="B180" s="52" t="n"/>
      <c r="C180" s="50" t="n"/>
      <c r="D180" s="90" t="n"/>
      <c r="E180" s="52" t="n"/>
      <c r="F180" s="50" t="n"/>
      <c r="G180" s="90" t="n"/>
      <c r="H180" s="52" t="n"/>
      <c r="I180" s="50" t="n"/>
      <c r="J180" s="90" t="n"/>
      <c r="K180" s="50" t="n"/>
      <c r="L180" s="90" t="n"/>
      <c r="M180" s="50" t="n"/>
    </row>
    <row r="181" ht="21.75" customHeight="1">
      <c r="A181" s="49" t="n"/>
      <c r="B181" s="56" t="n"/>
      <c r="C181" s="67">
        <f>Paramètres!$C$7</f>
        <v/>
      </c>
      <c r="D181" s="101" t="n"/>
      <c r="E181" s="101" t="n"/>
      <c r="F181" s="101" t="n"/>
      <c r="G181" s="101" t="n"/>
      <c r="H181" s="101" t="n"/>
      <c r="I181" s="101" t="n"/>
      <c r="J181" s="101" t="n"/>
      <c r="K181" s="56" t="n"/>
      <c r="L181" s="90">
        <f>Paramètres!$D$7</f>
        <v/>
      </c>
      <c r="M181" s="50" t="n"/>
      <c r="O181" s="29" t="inlineStr">
        <is>
          <t>Calcul (ne pas modifier) – ligne registre :</t>
        </is>
      </c>
    </row>
    <row r="182" ht="21.75" customHeight="1">
      <c r="A182" s="60" t="n"/>
      <c r="B182" s="61" t="n"/>
      <c r="C182" s="60" t="n"/>
      <c r="K182" s="61" t="n"/>
      <c r="L182" s="90">
        <f>"Date: "&amp;Paramètres!$E$7</f>
        <v/>
      </c>
      <c r="M182" s="50" t="n"/>
      <c r="O182" s="30">
        <f>IFERROR(MATCH($K$187,Registre!$B$2:$B$1999,0),0)</f>
        <v/>
      </c>
    </row>
    <row r="183" ht="21.75" customHeight="1">
      <c r="A183" s="57" t="n"/>
      <c r="B183" s="58" t="n"/>
      <c r="C183" s="57" t="n"/>
      <c r="D183" s="102" t="n"/>
      <c r="E183" s="102" t="n"/>
      <c r="F183" s="102" t="n"/>
      <c r="G183" s="102" t="n"/>
      <c r="H183" s="102" t="n"/>
      <c r="I183" s="102" t="n"/>
      <c r="J183" s="102" t="n"/>
      <c r="K183" s="58" t="n"/>
      <c r="L183" s="90" t="inlineStr">
        <is>
          <t>Page 1/1</t>
        </is>
      </c>
      <c r="M183" s="50" t="n"/>
      <c r="O183" s="30">
        <f>IFERROR(MATCH($K$187,'Données Enrobage'!$A$2:$A$501,0),0)</f>
        <v/>
      </c>
    </row>
    <row r="184" ht="27.95" customHeight="1">
      <c r="A184" s="67" t="inlineStr">
        <is>
          <t>Procès-Verbal d’enrobage</t>
        </is>
      </c>
      <c r="B184" s="52" t="n"/>
      <c r="C184" s="52" t="n"/>
      <c r="D184" s="52" t="n"/>
      <c r="E184" s="52" t="n"/>
      <c r="F184" s="52" t="n"/>
      <c r="G184" s="52" t="n"/>
      <c r="H184" s="52" t="n"/>
      <c r="I184" s="52" t="n"/>
      <c r="J184" s="52" t="n"/>
      <c r="K184" s="52" t="n"/>
      <c r="L184" s="52" t="n"/>
      <c r="M184" s="50" t="n"/>
      <c r="O184" s="32">
        <f>IF($K$187="","",IF($O$182=0,"⚠ RFI absent du Registre",IF(INDEX(Registre!$A$2:$A$1999,IF($O$182=0,-1,$O$182))&lt;&gt;"Enrobage","⚠ Ce RFI est de type : "&amp;INDEX(Registre!$A$2:$A$1999,IF($O$182=0,-1,$O$182)),"")))</f>
        <v/>
      </c>
    </row>
    <row r="185" ht="24.95" customHeight="1">
      <c r="A185" s="90">
        <f>"Ouvrages : "&amp;IFERROR(INDEX(Registre!$E$2:$E$1999,IF($O$182=0,-1,$O$182))&amp;"","")</f>
        <v/>
      </c>
      <c r="B185" s="52" t="n"/>
      <c r="C185" s="52" t="n"/>
      <c r="D185" s="52" t="n"/>
      <c r="E185" s="52" t="n"/>
      <c r="F185" s="52" t="n"/>
      <c r="G185" s="52" t="n"/>
      <c r="H185" s="52" t="n"/>
      <c r="I185" s="52" t="n"/>
      <c r="J185" s="50" t="n"/>
      <c r="K185" s="90">
        <f>"Date : "&amp;IFERROR(RIGHT("0"&amp;DAY(INDEX(Registre!$D$2:$D$1999,IF($O$182=0,-1,$O$182))),2)&amp;"/"&amp;RIGHT("0"&amp;MONTH(INDEX(Registre!$D$2:$D$1999,IF($O$182=0,-1,$O$182))),2)&amp;"/"&amp;YEAR(INDEX(Registre!$D$2:$D$1999,IF($O$182=0,-1,$O$182))),IFERROR(INDEX(Registre!$D$2:$D$1999,IF($O$182=0,-1,$O$182))&amp;"",""))</f>
        <v/>
      </c>
      <c r="L185" s="52" t="n"/>
      <c r="M185" s="50" t="n"/>
    </row>
    <row r="186" ht="24.95" customHeight="1">
      <c r="A186" s="90">
        <f>"Désignation : "&amp;IFERROR(INDEX(Registre!$G$2:$G$1999,IF($O$182=0,-1,$O$182))&amp;"","")</f>
        <v/>
      </c>
      <c r="B186" s="52" t="n"/>
      <c r="C186" s="52" t="n"/>
      <c r="D186" s="52" t="n"/>
      <c r="E186" s="52" t="n"/>
      <c r="F186" s="52" t="n"/>
      <c r="G186" s="52" t="n"/>
      <c r="H186" s="52" t="n"/>
      <c r="I186" s="52" t="n"/>
      <c r="J186" s="52" t="n"/>
      <c r="K186" s="52" t="n"/>
      <c r="L186" s="52" t="n"/>
      <c r="M186" s="50" t="n"/>
      <c r="O186" s="31" t="inlineStr">
        <is>
          <t>◀ Choisissez le RFI dans la case « RFI nº » (liste déroulante)</t>
        </is>
      </c>
    </row>
    <row r="187" ht="24.95" customHeight="1">
      <c r="A187" s="90">
        <f>"Plan Nº : "&amp;IFERROR(INDEX(Registre!$F$2:$F$1999,IF($O$182=0,-1,$O$182))&amp;"","")</f>
        <v/>
      </c>
      <c r="B187" s="52" t="n"/>
      <c r="C187" s="52" t="n"/>
      <c r="D187" s="52" t="n"/>
      <c r="E187" s="52" t="n"/>
      <c r="F187" s="50" t="n"/>
      <c r="G187" s="90">
        <f>"Report No : "&amp;IFERROR(IF(INDEX(Registre!$C$2:$C$1999,IF($O$182=0,-1,$O$182))&amp;""&lt;&gt;"",INDEX(Registre!$C$2:$C$1999,IF($O$182=0,-1,$O$182))&amp;"",TEXT(COUNTIF(Registre!$A$2:INDEX(Registre!$A$2:$A$1999,IF($O$182=0,-1,$O$182)),INDEX(Registre!$A$2:$A$1999,IF($O$182=0,-1,$O$182))),"000")),"")</f>
        <v/>
      </c>
      <c r="H187" s="50" t="n"/>
      <c r="I187" s="91" t="inlineStr">
        <is>
          <t>DI/ (RFI) No :</t>
        </is>
      </c>
      <c r="J187" s="50" t="n"/>
      <c r="K187" s="82">
        <f>IFERROR(INDEX('Impression groupée'!$B$4:$B$103,MATCH("Enrobage|6",'Impression groupée'!$E$4:$E$103,0)),"")</f>
        <v/>
      </c>
      <c r="L187" s="52" t="n"/>
      <c r="M187" s="50" t="n"/>
    </row>
    <row r="188" ht="27" customHeight="1">
      <c r="A188" s="80">
        <f>"Tronçon N° : "&amp;IFERROR(INDEX(Registre!$H$2:$H$1999,IF($O$182=0,-1,$O$182))&amp;"","")&amp;"   du PK "&amp;IFERROR(INDEX(Registre!$K$2:$K$1999,IF($O$182=0,-1,$O$182))&amp;"","")&amp;"   au PK "&amp;IFERROR(INDEX(Registre!$L$2:$L$1999,IF($O$182=0,-1,$O$182))&amp;"","")</f>
        <v/>
      </c>
      <c r="B188" s="52" t="n"/>
      <c r="C188" s="52" t="n"/>
      <c r="D188" s="52" t="n"/>
      <c r="E188" s="52" t="n"/>
      <c r="F188" s="50" t="n"/>
      <c r="G188" s="90">
        <f>"Long : "&amp;IFERROR(INDEX(Registre!$M$2:$M$1999,IF($O$182=0,-1,$O$182))&amp;"","")&amp;" ml"</f>
        <v/>
      </c>
      <c r="H188" s="50" t="n"/>
      <c r="I188" s="67" t="inlineStr">
        <is>
          <t>CONDITIONS ENVIRONNEMENTALES</t>
        </is>
      </c>
      <c r="J188" s="52" t="n"/>
      <c r="K188" s="52" t="n"/>
      <c r="L188" s="52" t="n"/>
      <c r="M188" s="50" t="n"/>
    </row>
    <row r="189" ht="25.5" customHeight="1">
      <c r="A189" s="90" t="inlineStr">
        <is>
          <t>Abrasif</t>
        </is>
      </c>
      <c r="B189" s="50" t="n"/>
      <c r="C189" s="90">
        <f>"N° de lot : "&amp;IFERROR(INDEX('Données Enrobage'!$B$2:$B$501,IF($O$183=0,-1,$O$183))&amp;"","")</f>
        <v/>
      </c>
      <c r="D189" s="52" t="n"/>
      <c r="E189" s="52" t="n"/>
      <c r="F189" s="52" t="n"/>
      <c r="G189" s="52" t="n"/>
      <c r="H189" s="50" t="n"/>
      <c r="I189" s="98" t="inlineStr">
        <is>
          <t>Temp de l'air</t>
        </is>
      </c>
      <c r="J189" s="93">
        <f>IFERROR(INDEX('Données Enrobage'!$F$2:$F$501,IF($O$183=0,-1,$O$183))&amp;"","")</f>
        <v/>
      </c>
      <c r="K189" s="93">
        <f>IFERROR(INDEX('Données Enrobage'!$G$2:$G$501,IF($O$183=0,-1,$O$183))&amp;"","")</f>
        <v/>
      </c>
      <c r="L189" s="93">
        <f>IFERROR(INDEX('Données Enrobage'!$H$2:$H$501,IF($O$183=0,-1,$O$183))&amp;"","")</f>
        <v/>
      </c>
      <c r="M189" s="93">
        <f>IFERROR(INDEX('Données Enrobage'!$I$2:$I$501,IF($O$183=0,-1,$O$183))&amp;"","")</f>
        <v/>
      </c>
    </row>
    <row r="190" ht="30.75" customHeight="1">
      <c r="A190" s="90" t="inlineStr">
        <is>
          <t>Apprêt / FBE</t>
        </is>
      </c>
      <c r="B190" s="50" t="n"/>
      <c r="C190" s="90">
        <f>"N° de lot : "&amp;IFERROR(INDEX('Données Enrobage'!$C$2:$C$501,IF($O$183=0,-1,$O$183))&amp;"","")</f>
        <v/>
      </c>
      <c r="D190" s="52" t="n"/>
      <c r="E190" s="52" t="n"/>
      <c r="F190" s="52" t="n"/>
      <c r="G190" s="52" t="n"/>
      <c r="H190" s="50" t="n"/>
      <c r="I190" s="98" t="inlineStr">
        <is>
          <t>Point de rosée</t>
        </is>
      </c>
      <c r="J190" s="93">
        <f>IFERROR(INDEX('Données Enrobage'!$J$2:$J$501,IF($O$183=0,-1,$O$183))&amp;"","")</f>
        <v/>
      </c>
      <c r="K190" s="93">
        <f>IFERROR(INDEX('Données Enrobage'!$K$2:$K$501,IF($O$183=0,-1,$O$183))&amp;"","")</f>
        <v/>
      </c>
      <c r="L190" s="93">
        <f>IFERROR(INDEX('Données Enrobage'!$L$2:$L$501,IF($O$183=0,-1,$O$183))&amp;"","")</f>
        <v/>
      </c>
      <c r="M190" s="93">
        <f>IFERROR(INDEX('Données Enrobage'!$M$2:$M$501,IF($O$183=0,-1,$O$183))&amp;"","")</f>
        <v/>
      </c>
    </row>
    <row r="191" ht="35.25" customHeight="1">
      <c r="A191" s="90" t="inlineStr">
        <is>
          <t>HSS</t>
        </is>
      </c>
      <c r="B191" s="50" t="n"/>
      <c r="C191" s="90">
        <f>"N° de lot : "&amp;IFERROR(INDEX('Données Enrobage'!$D$2:$D$501,IF($O$183=0,-1,$O$183))&amp;"","")</f>
        <v/>
      </c>
      <c r="D191" s="52" t="n"/>
      <c r="E191" s="52" t="n"/>
      <c r="F191" s="52" t="n"/>
      <c r="G191" s="52" t="n"/>
      <c r="H191" s="50" t="n"/>
      <c r="I191" s="98" t="inlineStr">
        <is>
          <t>Humidité relative (RH)</t>
        </is>
      </c>
      <c r="J191" s="93">
        <f>IFERROR(INDEX('Données Enrobage'!$N$2:$N$501,IF($O$183=0,-1,$O$183))&amp;"","")</f>
        <v/>
      </c>
      <c r="K191" s="93">
        <f>IFERROR(INDEX('Données Enrobage'!$O$2:$O$501,IF($O$183=0,-1,$O$183))&amp;"","")</f>
        <v/>
      </c>
      <c r="L191" s="93">
        <f>IFERROR(INDEX('Données Enrobage'!$P$2:$P$501,IF($O$183=0,-1,$O$183))&amp;"","")</f>
        <v/>
      </c>
      <c r="M191" s="93">
        <f>IFERROR(INDEX('Données Enrobage'!$Q$2:$Q$501,IF($O$183=0,-1,$O$183))&amp;"","")</f>
        <v/>
      </c>
    </row>
    <row r="192" ht="30.75" customHeight="1">
      <c r="A192" s="90" t="inlineStr">
        <is>
          <t>Solvant</t>
        </is>
      </c>
      <c r="B192" s="50" t="n"/>
      <c r="C192" s="90">
        <f>"N° de lot : "&amp;IFERROR(INDEX('Données Enrobage'!$E$2:$E$501,IF($O$183=0,-1,$O$183))&amp;"","")</f>
        <v/>
      </c>
      <c r="D192" s="52" t="n"/>
      <c r="E192" s="52" t="n"/>
      <c r="F192" s="52" t="n"/>
      <c r="G192" s="52" t="n"/>
      <c r="H192" s="50" t="n"/>
      <c r="I192" s="98" t="inlineStr">
        <is>
          <t>Qualité de l'air comprimé</t>
        </is>
      </c>
      <c r="J192" s="93">
        <f>IFERROR(INDEX('Données Enrobage'!$R$2:$R$501,IF($O$183=0,-1,$O$183))&amp;"","")</f>
        <v/>
      </c>
      <c r="K192" s="93">
        <f>IFERROR(INDEX('Données Enrobage'!$S$2:$S$501,IF($O$183=0,-1,$O$183))&amp;"","")</f>
        <v/>
      </c>
      <c r="L192" s="93">
        <f>IFERROR(INDEX('Données Enrobage'!$T$2:$T$501,IF($O$183=0,-1,$O$183))&amp;"","")</f>
        <v/>
      </c>
      <c r="M192" s="93">
        <f>IFERROR(INDEX('Données Enrobage'!$U$2:$U$501,IF($O$183=0,-1,$O$183))&amp;"","")</f>
        <v/>
      </c>
    </row>
    <row r="193" ht="24.95" customHeight="1">
      <c r="A193" s="67" t="inlineStr">
        <is>
          <t>SURFACE PREPARATION</t>
        </is>
      </c>
      <c r="B193" s="52" t="n"/>
      <c r="C193" s="52" t="n"/>
      <c r="D193" s="52" t="n"/>
      <c r="E193" s="52" t="n"/>
      <c r="F193" s="52" t="n"/>
      <c r="G193" s="50" t="n"/>
      <c r="H193" s="67" t="inlineStr">
        <is>
          <t>FINAL INSPECTION AND TESTING</t>
        </is>
      </c>
      <c r="I193" s="52" t="n"/>
      <c r="J193" s="52" t="n"/>
      <c r="K193" s="52" t="n"/>
      <c r="L193" s="52" t="n"/>
      <c r="M193" s="50" t="n"/>
    </row>
    <row r="194" ht="51.75" customHeight="1">
      <c r="A194" s="95" t="inlineStr">
        <is>
          <t>N° de joint</t>
        </is>
      </c>
      <c r="B194" s="95" t="inlineStr">
        <is>
          <t>État de surface avant sablage</t>
        </is>
      </c>
      <c r="C194" s="95" t="inlineStr">
        <is>
          <t>Temp de surface</t>
        </is>
      </c>
      <c r="D194" s="95" t="inlineStr">
        <is>
          <t>Profil de sablage µm</t>
        </is>
      </c>
      <c r="E194" s="95" t="inlineStr">
        <is>
          <t>Chlorures en surface µg/cm²</t>
        </is>
      </c>
      <c r="F194" s="95" t="inlineStr">
        <is>
          <t>Test poussière (ruban adhésif)</t>
        </is>
      </c>
      <c r="G194" s="95" t="inlineStr">
        <is>
          <t>Température de préchauffage °C</t>
        </is>
      </c>
      <c r="H194" s="95" t="inlineStr">
        <is>
          <t>Visuel</t>
        </is>
      </c>
      <c r="I194" s="95" t="inlineStr">
        <is>
          <t>Test d'adhérence</t>
        </is>
      </c>
      <c r="J194" s="95" t="inlineStr">
        <is>
          <t>Détection de porosités (Holiday Test – 25 kV / 100)</t>
        </is>
      </c>
      <c r="K194" s="95" t="inlineStr">
        <is>
          <t>Accepté / Rejeté</t>
        </is>
      </c>
      <c r="L194" s="95" t="inlineStr">
        <is>
          <t>Remarques</t>
        </is>
      </c>
      <c r="M194" s="50" t="n"/>
    </row>
    <row r="195" ht="15" customHeight="1">
      <c r="A195" s="93">
        <f>IFERROR(INDEX('Joints Enrobage'!$B$2:$B$501,MATCH($K$187&amp;"|1",'Joints Enrobage'!$N$2:$N$501,0))&amp;"","")</f>
        <v/>
      </c>
      <c r="B195" s="93">
        <f>IFERROR(INDEX('Joints Enrobage'!$C$2:$C$501,MATCH($K$187&amp;"|1",'Joints Enrobage'!$N$2:$N$501,0))&amp;"","")</f>
        <v/>
      </c>
      <c r="C195" s="93">
        <f>IFERROR(INDEX('Joints Enrobage'!$D$2:$D$501,MATCH($K$187&amp;"|1",'Joints Enrobage'!$N$2:$N$501,0))&amp;"","")</f>
        <v/>
      </c>
      <c r="D195" s="93">
        <f>IFERROR(INDEX('Joints Enrobage'!$E$2:$E$501,MATCH($K$187&amp;"|1",'Joints Enrobage'!$N$2:$N$501,0))&amp;"","")</f>
        <v/>
      </c>
      <c r="E195" s="93">
        <f>IFERROR(INDEX('Joints Enrobage'!$F$2:$F$501,MATCH($K$187&amp;"|1",'Joints Enrobage'!$N$2:$N$501,0))&amp;"","")</f>
        <v/>
      </c>
      <c r="F195" s="93">
        <f>IFERROR(INDEX('Joints Enrobage'!$G$2:$G$501,MATCH($K$187&amp;"|1",'Joints Enrobage'!$N$2:$N$501,0))&amp;"","")</f>
        <v/>
      </c>
      <c r="G195" s="93">
        <f>IFERROR(INDEX('Joints Enrobage'!$H$2:$H$501,MATCH($K$187&amp;"|1",'Joints Enrobage'!$N$2:$N$501,0))&amp;"","")</f>
        <v/>
      </c>
      <c r="H195" s="93">
        <f>IFERROR(INDEX('Joints Enrobage'!$I$2:$I$501,MATCH($K$187&amp;"|1",'Joints Enrobage'!$N$2:$N$501,0))&amp;"","")</f>
        <v/>
      </c>
      <c r="I195" s="93">
        <f>IFERROR(INDEX('Joints Enrobage'!$J$2:$J$501,MATCH($K$187&amp;"|1",'Joints Enrobage'!$N$2:$N$501,0))&amp;"","")</f>
        <v/>
      </c>
      <c r="J195" s="93">
        <f>IFERROR(INDEX('Joints Enrobage'!$K$2:$K$501,MATCH($K$187&amp;"|1",'Joints Enrobage'!$N$2:$N$501,0))&amp;"","")</f>
        <v/>
      </c>
      <c r="K195" s="93">
        <f>IFERROR(INDEX('Joints Enrobage'!$L$2:$L$501,MATCH($K$187&amp;"|1",'Joints Enrobage'!$N$2:$N$501,0))&amp;"","")</f>
        <v/>
      </c>
      <c r="L195" s="93">
        <f>IFERROR(INDEX('Joints Enrobage'!$M$2:$M$501,MATCH($K$187&amp;"|1",'Joints Enrobage'!$N$2:$N$501,0))&amp;"","")</f>
        <v/>
      </c>
      <c r="M195" s="50" t="n"/>
    </row>
    <row r="196" ht="15" customHeight="1">
      <c r="A196" s="93">
        <f>IFERROR(INDEX('Joints Enrobage'!$B$2:$B$501,MATCH($K$187&amp;"|2",'Joints Enrobage'!$N$2:$N$501,0))&amp;"","")</f>
        <v/>
      </c>
      <c r="B196" s="93">
        <f>IFERROR(INDEX('Joints Enrobage'!$C$2:$C$501,MATCH($K$187&amp;"|2",'Joints Enrobage'!$N$2:$N$501,0))&amp;"","")</f>
        <v/>
      </c>
      <c r="C196" s="93">
        <f>IFERROR(INDEX('Joints Enrobage'!$D$2:$D$501,MATCH($K$187&amp;"|2",'Joints Enrobage'!$N$2:$N$501,0))&amp;"","")</f>
        <v/>
      </c>
      <c r="D196" s="93">
        <f>IFERROR(INDEX('Joints Enrobage'!$E$2:$E$501,MATCH($K$187&amp;"|2",'Joints Enrobage'!$N$2:$N$501,0))&amp;"","")</f>
        <v/>
      </c>
      <c r="E196" s="93">
        <f>IFERROR(INDEX('Joints Enrobage'!$F$2:$F$501,MATCH($K$187&amp;"|2",'Joints Enrobage'!$N$2:$N$501,0))&amp;"","")</f>
        <v/>
      </c>
      <c r="F196" s="93">
        <f>IFERROR(INDEX('Joints Enrobage'!$G$2:$G$501,MATCH($K$187&amp;"|2",'Joints Enrobage'!$N$2:$N$501,0))&amp;"","")</f>
        <v/>
      </c>
      <c r="G196" s="93">
        <f>IFERROR(INDEX('Joints Enrobage'!$H$2:$H$501,MATCH($K$187&amp;"|2",'Joints Enrobage'!$N$2:$N$501,0))&amp;"","")</f>
        <v/>
      </c>
      <c r="H196" s="93">
        <f>IFERROR(INDEX('Joints Enrobage'!$I$2:$I$501,MATCH($K$187&amp;"|2",'Joints Enrobage'!$N$2:$N$501,0))&amp;"","")</f>
        <v/>
      </c>
      <c r="I196" s="93">
        <f>IFERROR(INDEX('Joints Enrobage'!$J$2:$J$501,MATCH($K$187&amp;"|2",'Joints Enrobage'!$N$2:$N$501,0))&amp;"","")</f>
        <v/>
      </c>
      <c r="J196" s="93">
        <f>IFERROR(INDEX('Joints Enrobage'!$K$2:$K$501,MATCH($K$187&amp;"|2",'Joints Enrobage'!$N$2:$N$501,0))&amp;"","")</f>
        <v/>
      </c>
      <c r="K196" s="93">
        <f>IFERROR(INDEX('Joints Enrobage'!$L$2:$L$501,MATCH($K$187&amp;"|2",'Joints Enrobage'!$N$2:$N$501,0))&amp;"","")</f>
        <v/>
      </c>
      <c r="L196" s="93">
        <f>IFERROR(INDEX('Joints Enrobage'!$M$2:$M$501,MATCH($K$187&amp;"|2",'Joints Enrobage'!$N$2:$N$501,0))&amp;"","")</f>
        <v/>
      </c>
      <c r="M196" s="50" t="n"/>
    </row>
    <row r="197" ht="15" customHeight="1">
      <c r="A197" s="93">
        <f>IFERROR(INDEX('Joints Enrobage'!$B$2:$B$501,MATCH($K$187&amp;"|3",'Joints Enrobage'!$N$2:$N$501,0))&amp;"","")</f>
        <v/>
      </c>
      <c r="B197" s="93">
        <f>IFERROR(INDEX('Joints Enrobage'!$C$2:$C$501,MATCH($K$187&amp;"|3",'Joints Enrobage'!$N$2:$N$501,0))&amp;"","")</f>
        <v/>
      </c>
      <c r="C197" s="93">
        <f>IFERROR(INDEX('Joints Enrobage'!$D$2:$D$501,MATCH($K$187&amp;"|3",'Joints Enrobage'!$N$2:$N$501,0))&amp;"","")</f>
        <v/>
      </c>
      <c r="D197" s="93">
        <f>IFERROR(INDEX('Joints Enrobage'!$E$2:$E$501,MATCH($K$187&amp;"|3",'Joints Enrobage'!$N$2:$N$501,0))&amp;"","")</f>
        <v/>
      </c>
      <c r="E197" s="93">
        <f>IFERROR(INDEX('Joints Enrobage'!$F$2:$F$501,MATCH($K$187&amp;"|3",'Joints Enrobage'!$N$2:$N$501,0))&amp;"","")</f>
        <v/>
      </c>
      <c r="F197" s="93">
        <f>IFERROR(INDEX('Joints Enrobage'!$G$2:$G$501,MATCH($K$187&amp;"|3",'Joints Enrobage'!$N$2:$N$501,0))&amp;"","")</f>
        <v/>
      </c>
      <c r="G197" s="93">
        <f>IFERROR(INDEX('Joints Enrobage'!$H$2:$H$501,MATCH($K$187&amp;"|3",'Joints Enrobage'!$N$2:$N$501,0))&amp;"","")</f>
        <v/>
      </c>
      <c r="H197" s="93">
        <f>IFERROR(INDEX('Joints Enrobage'!$I$2:$I$501,MATCH($K$187&amp;"|3",'Joints Enrobage'!$N$2:$N$501,0))&amp;"","")</f>
        <v/>
      </c>
      <c r="I197" s="93">
        <f>IFERROR(INDEX('Joints Enrobage'!$J$2:$J$501,MATCH($K$187&amp;"|3",'Joints Enrobage'!$N$2:$N$501,0))&amp;"","")</f>
        <v/>
      </c>
      <c r="J197" s="93">
        <f>IFERROR(INDEX('Joints Enrobage'!$K$2:$K$501,MATCH($K$187&amp;"|3",'Joints Enrobage'!$N$2:$N$501,0))&amp;"","")</f>
        <v/>
      </c>
      <c r="K197" s="93">
        <f>IFERROR(INDEX('Joints Enrobage'!$L$2:$L$501,MATCH($K$187&amp;"|3",'Joints Enrobage'!$N$2:$N$501,0))&amp;"","")</f>
        <v/>
      </c>
      <c r="L197" s="93">
        <f>IFERROR(INDEX('Joints Enrobage'!$M$2:$M$501,MATCH($K$187&amp;"|3",'Joints Enrobage'!$N$2:$N$501,0))&amp;"","")</f>
        <v/>
      </c>
      <c r="M197" s="50" t="n"/>
    </row>
    <row r="198" ht="15" customHeight="1">
      <c r="A198" s="93">
        <f>IFERROR(INDEX('Joints Enrobage'!$B$2:$B$501,MATCH($K$187&amp;"|4",'Joints Enrobage'!$N$2:$N$501,0))&amp;"","")</f>
        <v/>
      </c>
      <c r="B198" s="93">
        <f>IFERROR(INDEX('Joints Enrobage'!$C$2:$C$501,MATCH($K$187&amp;"|4",'Joints Enrobage'!$N$2:$N$501,0))&amp;"","")</f>
        <v/>
      </c>
      <c r="C198" s="93">
        <f>IFERROR(INDEX('Joints Enrobage'!$D$2:$D$501,MATCH($K$187&amp;"|4",'Joints Enrobage'!$N$2:$N$501,0))&amp;"","")</f>
        <v/>
      </c>
      <c r="D198" s="93">
        <f>IFERROR(INDEX('Joints Enrobage'!$E$2:$E$501,MATCH($K$187&amp;"|4",'Joints Enrobage'!$N$2:$N$501,0))&amp;"","")</f>
        <v/>
      </c>
      <c r="E198" s="93">
        <f>IFERROR(INDEX('Joints Enrobage'!$F$2:$F$501,MATCH($K$187&amp;"|4",'Joints Enrobage'!$N$2:$N$501,0))&amp;"","")</f>
        <v/>
      </c>
      <c r="F198" s="93">
        <f>IFERROR(INDEX('Joints Enrobage'!$G$2:$G$501,MATCH($K$187&amp;"|4",'Joints Enrobage'!$N$2:$N$501,0))&amp;"","")</f>
        <v/>
      </c>
      <c r="G198" s="93">
        <f>IFERROR(INDEX('Joints Enrobage'!$H$2:$H$501,MATCH($K$187&amp;"|4",'Joints Enrobage'!$N$2:$N$501,0))&amp;"","")</f>
        <v/>
      </c>
      <c r="H198" s="93">
        <f>IFERROR(INDEX('Joints Enrobage'!$I$2:$I$501,MATCH($K$187&amp;"|4",'Joints Enrobage'!$N$2:$N$501,0))&amp;"","")</f>
        <v/>
      </c>
      <c r="I198" s="93">
        <f>IFERROR(INDEX('Joints Enrobage'!$J$2:$J$501,MATCH($K$187&amp;"|4",'Joints Enrobage'!$N$2:$N$501,0))&amp;"","")</f>
        <v/>
      </c>
      <c r="J198" s="93">
        <f>IFERROR(INDEX('Joints Enrobage'!$K$2:$K$501,MATCH($K$187&amp;"|4",'Joints Enrobage'!$N$2:$N$501,0))&amp;"","")</f>
        <v/>
      </c>
      <c r="K198" s="93">
        <f>IFERROR(INDEX('Joints Enrobage'!$L$2:$L$501,MATCH($K$187&amp;"|4",'Joints Enrobage'!$N$2:$N$501,0))&amp;"","")</f>
        <v/>
      </c>
      <c r="L198" s="93">
        <f>IFERROR(INDEX('Joints Enrobage'!$M$2:$M$501,MATCH($K$187&amp;"|4",'Joints Enrobage'!$N$2:$N$501,0))&amp;"","")</f>
        <v/>
      </c>
      <c r="M198" s="50" t="n"/>
    </row>
    <row r="199" ht="15" customHeight="1">
      <c r="A199" s="93">
        <f>IFERROR(INDEX('Joints Enrobage'!$B$2:$B$501,MATCH($K$187&amp;"|5",'Joints Enrobage'!$N$2:$N$501,0))&amp;"","")</f>
        <v/>
      </c>
      <c r="B199" s="93">
        <f>IFERROR(INDEX('Joints Enrobage'!$C$2:$C$501,MATCH($K$187&amp;"|5",'Joints Enrobage'!$N$2:$N$501,0))&amp;"","")</f>
        <v/>
      </c>
      <c r="C199" s="93">
        <f>IFERROR(INDEX('Joints Enrobage'!$D$2:$D$501,MATCH($K$187&amp;"|5",'Joints Enrobage'!$N$2:$N$501,0))&amp;"","")</f>
        <v/>
      </c>
      <c r="D199" s="93">
        <f>IFERROR(INDEX('Joints Enrobage'!$E$2:$E$501,MATCH($K$187&amp;"|5",'Joints Enrobage'!$N$2:$N$501,0))&amp;"","")</f>
        <v/>
      </c>
      <c r="E199" s="93">
        <f>IFERROR(INDEX('Joints Enrobage'!$F$2:$F$501,MATCH($K$187&amp;"|5",'Joints Enrobage'!$N$2:$N$501,0))&amp;"","")</f>
        <v/>
      </c>
      <c r="F199" s="93">
        <f>IFERROR(INDEX('Joints Enrobage'!$G$2:$G$501,MATCH($K$187&amp;"|5",'Joints Enrobage'!$N$2:$N$501,0))&amp;"","")</f>
        <v/>
      </c>
      <c r="G199" s="93">
        <f>IFERROR(INDEX('Joints Enrobage'!$H$2:$H$501,MATCH($K$187&amp;"|5",'Joints Enrobage'!$N$2:$N$501,0))&amp;"","")</f>
        <v/>
      </c>
      <c r="H199" s="93">
        <f>IFERROR(INDEX('Joints Enrobage'!$I$2:$I$501,MATCH($K$187&amp;"|5",'Joints Enrobage'!$N$2:$N$501,0))&amp;"","")</f>
        <v/>
      </c>
      <c r="I199" s="93">
        <f>IFERROR(INDEX('Joints Enrobage'!$J$2:$J$501,MATCH($K$187&amp;"|5",'Joints Enrobage'!$N$2:$N$501,0))&amp;"","")</f>
        <v/>
      </c>
      <c r="J199" s="93">
        <f>IFERROR(INDEX('Joints Enrobage'!$K$2:$K$501,MATCH($K$187&amp;"|5",'Joints Enrobage'!$N$2:$N$501,0))&amp;"","")</f>
        <v/>
      </c>
      <c r="K199" s="93">
        <f>IFERROR(INDEX('Joints Enrobage'!$L$2:$L$501,MATCH($K$187&amp;"|5",'Joints Enrobage'!$N$2:$N$501,0))&amp;"","")</f>
        <v/>
      </c>
      <c r="L199" s="93">
        <f>IFERROR(INDEX('Joints Enrobage'!$M$2:$M$501,MATCH($K$187&amp;"|5",'Joints Enrobage'!$N$2:$N$501,0))&amp;"","")</f>
        <v/>
      </c>
      <c r="M199" s="50" t="n"/>
    </row>
    <row r="200" ht="15" customHeight="1">
      <c r="A200" s="93">
        <f>IFERROR(INDEX('Joints Enrobage'!$B$2:$B$501,MATCH($K$187&amp;"|6",'Joints Enrobage'!$N$2:$N$501,0))&amp;"","")</f>
        <v/>
      </c>
      <c r="B200" s="93">
        <f>IFERROR(INDEX('Joints Enrobage'!$C$2:$C$501,MATCH($K$187&amp;"|6",'Joints Enrobage'!$N$2:$N$501,0))&amp;"","")</f>
        <v/>
      </c>
      <c r="C200" s="93">
        <f>IFERROR(INDEX('Joints Enrobage'!$D$2:$D$501,MATCH($K$187&amp;"|6",'Joints Enrobage'!$N$2:$N$501,0))&amp;"","")</f>
        <v/>
      </c>
      <c r="D200" s="93">
        <f>IFERROR(INDEX('Joints Enrobage'!$E$2:$E$501,MATCH($K$187&amp;"|6",'Joints Enrobage'!$N$2:$N$501,0))&amp;"","")</f>
        <v/>
      </c>
      <c r="E200" s="93">
        <f>IFERROR(INDEX('Joints Enrobage'!$F$2:$F$501,MATCH($K$187&amp;"|6",'Joints Enrobage'!$N$2:$N$501,0))&amp;"","")</f>
        <v/>
      </c>
      <c r="F200" s="93">
        <f>IFERROR(INDEX('Joints Enrobage'!$G$2:$G$501,MATCH($K$187&amp;"|6",'Joints Enrobage'!$N$2:$N$501,0))&amp;"","")</f>
        <v/>
      </c>
      <c r="G200" s="93">
        <f>IFERROR(INDEX('Joints Enrobage'!$H$2:$H$501,MATCH($K$187&amp;"|6",'Joints Enrobage'!$N$2:$N$501,0))&amp;"","")</f>
        <v/>
      </c>
      <c r="H200" s="93">
        <f>IFERROR(INDEX('Joints Enrobage'!$I$2:$I$501,MATCH($K$187&amp;"|6",'Joints Enrobage'!$N$2:$N$501,0))&amp;"","")</f>
        <v/>
      </c>
      <c r="I200" s="93">
        <f>IFERROR(INDEX('Joints Enrobage'!$J$2:$J$501,MATCH($K$187&amp;"|6",'Joints Enrobage'!$N$2:$N$501,0))&amp;"","")</f>
        <v/>
      </c>
      <c r="J200" s="93">
        <f>IFERROR(INDEX('Joints Enrobage'!$K$2:$K$501,MATCH($K$187&amp;"|6",'Joints Enrobage'!$N$2:$N$501,0))&amp;"","")</f>
        <v/>
      </c>
      <c r="K200" s="93">
        <f>IFERROR(INDEX('Joints Enrobage'!$L$2:$L$501,MATCH($K$187&amp;"|6",'Joints Enrobage'!$N$2:$N$501,0))&amp;"","")</f>
        <v/>
      </c>
      <c r="L200" s="93">
        <f>IFERROR(INDEX('Joints Enrobage'!$M$2:$M$501,MATCH($K$187&amp;"|6",'Joints Enrobage'!$N$2:$N$501,0))&amp;"","")</f>
        <v/>
      </c>
      <c r="M200" s="50" t="n"/>
    </row>
    <row r="201" ht="15" customHeight="1">
      <c r="A201" s="93">
        <f>IFERROR(INDEX('Joints Enrobage'!$B$2:$B$501,MATCH($K$187&amp;"|7",'Joints Enrobage'!$N$2:$N$501,0))&amp;"","")</f>
        <v/>
      </c>
      <c r="B201" s="93">
        <f>IFERROR(INDEX('Joints Enrobage'!$C$2:$C$501,MATCH($K$187&amp;"|7",'Joints Enrobage'!$N$2:$N$501,0))&amp;"","")</f>
        <v/>
      </c>
      <c r="C201" s="93">
        <f>IFERROR(INDEX('Joints Enrobage'!$D$2:$D$501,MATCH($K$187&amp;"|7",'Joints Enrobage'!$N$2:$N$501,0))&amp;"","")</f>
        <v/>
      </c>
      <c r="D201" s="93">
        <f>IFERROR(INDEX('Joints Enrobage'!$E$2:$E$501,MATCH($K$187&amp;"|7",'Joints Enrobage'!$N$2:$N$501,0))&amp;"","")</f>
        <v/>
      </c>
      <c r="E201" s="93">
        <f>IFERROR(INDEX('Joints Enrobage'!$F$2:$F$501,MATCH($K$187&amp;"|7",'Joints Enrobage'!$N$2:$N$501,0))&amp;"","")</f>
        <v/>
      </c>
      <c r="F201" s="93">
        <f>IFERROR(INDEX('Joints Enrobage'!$G$2:$G$501,MATCH($K$187&amp;"|7",'Joints Enrobage'!$N$2:$N$501,0))&amp;"","")</f>
        <v/>
      </c>
      <c r="G201" s="93">
        <f>IFERROR(INDEX('Joints Enrobage'!$H$2:$H$501,MATCH($K$187&amp;"|7",'Joints Enrobage'!$N$2:$N$501,0))&amp;"","")</f>
        <v/>
      </c>
      <c r="H201" s="93">
        <f>IFERROR(INDEX('Joints Enrobage'!$I$2:$I$501,MATCH($K$187&amp;"|7",'Joints Enrobage'!$N$2:$N$501,0))&amp;"","")</f>
        <v/>
      </c>
      <c r="I201" s="93">
        <f>IFERROR(INDEX('Joints Enrobage'!$J$2:$J$501,MATCH($K$187&amp;"|7",'Joints Enrobage'!$N$2:$N$501,0))&amp;"","")</f>
        <v/>
      </c>
      <c r="J201" s="93">
        <f>IFERROR(INDEX('Joints Enrobage'!$K$2:$K$501,MATCH($K$187&amp;"|7",'Joints Enrobage'!$N$2:$N$501,0))&amp;"","")</f>
        <v/>
      </c>
      <c r="K201" s="93">
        <f>IFERROR(INDEX('Joints Enrobage'!$L$2:$L$501,MATCH($K$187&amp;"|7",'Joints Enrobage'!$N$2:$N$501,0))&amp;"","")</f>
        <v/>
      </c>
      <c r="L201" s="93">
        <f>IFERROR(INDEX('Joints Enrobage'!$M$2:$M$501,MATCH($K$187&amp;"|7",'Joints Enrobage'!$N$2:$N$501,0))&amp;"","")</f>
        <v/>
      </c>
      <c r="M201" s="50" t="n"/>
    </row>
    <row r="202" ht="15" customHeight="1">
      <c r="A202" s="93">
        <f>IFERROR(INDEX('Joints Enrobage'!$B$2:$B$501,MATCH($K$187&amp;"|8",'Joints Enrobage'!$N$2:$N$501,0))&amp;"","")</f>
        <v/>
      </c>
      <c r="B202" s="93">
        <f>IFERROR(INDEX('Joints Enrobage'!$C$2:$C$501,MATCH($K$187&amp;"|8",'Joints Enrobage'!$N$2:$N$501,0))&amp;"","")</f>
        <v/>
      </c>
      <c r="C202" s="93">
        <f>IFERROR(INDEX('Joints Enrobage'!$D$2:$D$501,MATCH($K$187&amp;"|8",'Joints Enrobage'!$N$2:$N$501,0))&amp;"","")</f>
        <v/>
      </c>
      <c r="D202" s="93">
        <f>IFERROR(INDEX('Joints Enrobage'!$E$2:$E$501,MATCH($K$187&amp;"|8",'Joints Enrobage'!$N$2:$N$501,0))&amp;"","")</f>
        <v/>
      </c>
      <c r="E202" s="93">
        <f>IFERROR(INDEX('Joints Enrobage'!$F$2:$F$501,MATCH($K$187&amp;"|8",'Joints Enrobage'!$N$2:$N$501,0))&amp;"","")</f>
        <v/>
      </c>
      <c r="F202" s="93">
        <f>IFERROR(INDEX('Joints Enrobage'!$G$2:$G$501,MATCH($K$187&amp;"|8",'Joints Enrobage'!$N$2:$N$501,0))&amp;"","")</f>
        <v/>
      </c>
      <c r="G202" s="93">
        <f>IFERROR(INDEX('Joints Enrobage'!$H$2:$H$501,MATCH($K$187&amp;"|8",'Joints Enrobage'!$N$2:$N$501,0))&amp;"","")</f>
        <v/>
      </c>
      <c r="H202" s="93">
        <f>IFERROR(INDEX('Joints Enrobage'!$I$2:$I$501,MATCH($K$187&amp;"|8",'Joints Enrobage'!$N$2:$N$501,0))&amp;"","")</f>
        <v/>
      </c>
      <c r="I202" s="93">
        <f>IFERROR(INDEX('Joints Enrobage'!$J$2:$J$501,MATCH($K$187&amp;"|8",'Joints Enrobage'!$N$2:$N$501,0))&amp;"","")</f>
        <v/>
      </c>
      <c r="J202" s="93">
        <f>IFERROR(INDEX('Joints Enrobage'!$K$2:$K$501,MATCH($K$187&amp;"|8",'Joints Enrobage'!$N$2:$N$501,0))&amp;"","")</f>
        <v/>
      </c>
      <c r="K202" s="93">
        <f>IFERROR(INDEX('Joints Enrobage'!$L$2:$L$501,MATCH($K$187&amp;"|8",'Joints Enrobage'!$N$2:$N$501,0))&amp;"","")</f>
        <v/>
      </c>
      <c r="L202" s="93">
        <f>IFERROR(INDEX('Joints Enrobage'!$M$2:$M$501,MATCH($K$187&amp;"|8",'Joints Enrobage'!$N$2:$N$501,0))&amp;"","")</f>
        <v/>
      </c>
      <c r="M202" s="50" t="n"/>
    </row>
    <row r="203" ht="15" customHeight="1">
      <c r="A203" s="93">
        <f>IFERROR(INDEX('Joints Enrobage'!$B$2:$B$501,MATCH($K$187&amp;"|9",'Joints Enrobage'!$N$2:$N$501,0))&amp;"","")</f>
        <v/>
      </c>
      <c r="B203" s="93">
        <f>IFERROR(INDEX('Joints Enrobage'!$C$2:$C$501,MATCH($K$187&amp;"|9",'Joints Enrobage'!$N$2:$N$501,0))&amp;"","")</f>
        <v/>
      </c>
      <c r="C203" s="93">
        <f>IFERROR(INDEX('Joints Enrobage'!$D$2:$D$501,MATCH($K$187&amp;"|9",'Joints Enrobage'!$N$2:$N$501,0))&amp;"","")</f>
        <v/>
      </c>
      <c r="D203" s="93">
        <f>IFERROR(INDEX('Joints Enrobage'!$E$2:$E$501,MATCH($K$187&amp;"|9",'Joints Enrobage'!$N$2:$N$501,0))&amp;"","")</f>
        <v/>
      </c>
      <c r="E203" s="93">
        <f>IFERROR(INDEX('Joints Enrobage'!$F$2:$F$501,MATCH($K$187&amp;"|9",'Joints Enrobage'!$N$2:$N$501,0))&amp;"","")</f>
        <v/>
      </c>
      <c r="F203" s="93">
        <f>IFERROR(INDEX('Joints Enrobage'!$G$2:$G$501,MATCH($K$187&amp;"|9",'Joints Enrobage'!$N$2:$N$501,0))&amp;"","")</f>
        <v/>
      </c>
      <c r="G203" s="93">
        <f>IFERROR(INDEX('Joints Enrobage'!$H$2:$H$501,MATCH($K$187&amp;"|9",'Joints Enrobage'!$N$2:$N$501,0))&amp;"","")</f>
        <v/>
      </c>
      <c r="H203" s="93">
        <f>IFERROR(INDEX('Joints Enrobage'!$I$2:$I$501,MATCH($K$187&amp;"|9",'Joints Enrobage'!$N$2:$N$501,0))&amp;"","")</f>
        <v/>
      </c>
      <c r="I203" s="93">
        <f>IFERROR(INDEX('Joints Enrobage'!$J$2:$J$501,MATCH($K$187&amp;"|9",'Joints Enrobage'!$N$2:$N$501,0))&amp;"","")</f>
        <v/>
      </c>
      <c r="J203" s="93">
        <f>IFERROR(INDEX('Joints Enrobage'!$K$2:$K$501,MATCH($K$187&amp;"|9",'Joints Enrobage'!$N$2:$N$501,0))&amp;"","")</f>
        <v/>
      </c>
      <c r="K203" s="93">
        <f>IFERROR(INDEX('Joints Enrobage'!$L$2:$L$501,MATCH($K$187&amp;"|9",'Joints Enrobage'!$N$2:$N$501,0))&amp;"","")</f>
        <v/>
      </c>
      <c r="L203" s="93">
        <f>IFERROR(INDEX('Joints Enrobage'!$M$2:$M$501,MATCH($K$187&amp;"|9",'Joints Enrobage'!$N$2:$N$501,0))&amp;"","")</f>
        <v/>
      </c>
      <c r="M203" s="50" t="n"/>
    </row>
    <row r="204" ht="15" customHeight="1">
      <c r="A204" s="93">
        <f>IFERROR(INDEX('Joints Enrobage'!$B$2:$B$501,MATCH($K$187&amp;"|10",'Joints Enrobage'!$N$2:$N$501,0))&amp;"","")</f>
        <v/>
      </c>
      <c r="B204" s="93">
        <f>IFERROR(INDEX('Joints Enrobage'!$C$2:$C$501,MATCH($K$187&amp;"|10",'Joints Enrobage'!$N$2:$N$501,0))&amp;"","")</f>
        <v/>
      </c>
      <c r="C204" s="93">
        <f>IFERROR(INDEX('Joints Enrobage'!$D$2:$D$501,MATCH($K$187&amp;"|10",'Joints Enrobage'!$N$2:$N$501,0))&amp;"","")</f>
        <v/>
      </c>
      <c r="D204" s="93">
        <f>IFERROR(INDEX('Joints Enrobage'!$E$2:$E$501,MATCH($K$187&amp;"|10",'Joints Enrobage'!$N$2:$N$501,0))&amp;"","")</f>
        <v/>
      </c>
      <c r="E204" s="93">
        <f>IFERROR(INDEX('Joints Enrobage'!$F$2:$F$501,MATCH($K$187&amp;"|10",'Joints Enrobage'!$N$2:$N$501,0))&amp;"","")</f>
        <v/>
      </c>
      <c r="F204" s="93">
        <f>IFERROR(INDEX('Joints Enrobage'!$G$2:$G$501,MATCH($K$187&amp;"|10",'Joints Enrobage'!$N$2:$N$501,0))&amp;"","")</f>
        <v/>
      </c>
      <c r="G204" s="93">
        <f>IFERROR(INDEX('Joints Enrobage'!$H$2:$H$501,MATCH($K$187&amp;"|10",'Joints Enrobage'!$N$2:$N$501,0))&amp;"","")</f>
        <v/>
      </c>
      <c r="H204" s="93">
        <f>IFERROR(INDEX('Joints Enrobage'!$I$2:$I$501,MATCH($K$187&amp;"|10",'Joints Enrobage'!$N$2:$N$501,0))&amp;"","")</f>
        <v/>
      </c>
      <c r="I204" s="93">
        <f>IFERROR(INDEX('Joints Enrobage'!$J$2:$J$501,MATCH($K$187&amp;"|10",'Joints Enrobage'!$N$2:$N$501,0))&amp;"","")</f>
        <v/>
      </c>
      <c r="J204" s="93">
        <f>IFERROR(INDEX('Joints Enrobage'!$K$2:$K$501,MATCH($K$187&amp;"|10",'Joints Enrobage'!$N$2:$N$501,0))&amp;"","")</f>
        <v/>
      </c>
      <c r="K204" s="93">
        <f>IFERROR(INDEX('Joints Enrobage'!$L$2:$L$501,MATCH($K$187&amp;"|10",'Joints Enrobage'!$N$2:$N$501,0))&amp;"","")</f>
        <v/>
      </c>
      <c r="L204" s="93">
        <f>IFERROR(INDEX('Joints Enrobage'!$M$2:$M$501,MATCH($K$187&amp;"|10",'Joints Enrobage'!$N$2:$N$501,0))&amp;"","")</f>
        <v/>
      </c>
      <c r="M204" s="50" t="n"/>
    </row>
    <row r="205" ht="15" customHeight="1">
      <c r="A205" s="93">
        <f>IFERROR(INDEX('Joints Enrobage'!$B$2:$B$501,MATCH($K$187&amp;"|11",'Joints Enrobage'!$N$2:$N$501,0))&amp;"","")</f>
        <v/>
      </c>
      <c r="B205" s="93">
        <f>IFERROR(INDEX('Joints Enrobage'!$C$2:$C$501,MATCH($K$187&amp;"|11",'Joints Enrobage'!$N$2:$N$501,0))&amp;"","")</f>
        <v/>
      </c>
      <c r="C205" s="93">
        <f>IFERROR(INDEX('Joints Enrobage'!$D$2:$D$501,MATCH($K$187&amp;"|11",'Joints Enrobage'!$N$2:$N$501,0))&amp;"","")</f>
        <v/>
      </c>
      <c r="D205" s="93">
        <f>IFERROR(INDEX('Joints Enrobage'!$E$2:$E$501,MATCH($K$187&amp;"|11",'Joints Enrobage'!$N$2:$N$501,0))&amp;"","")</f>
        <v/>
      </c>
      <c r="E205" s="93">
        <f>IFERROR(INDEX('Joints Enrobage'!$F$2:$F$501,MATCH($K$187&amp;"|11",'Joints Enrobage'!$N$2:$N$501,0))&amp;"","")</f>
        <v/>
      </c>
      <c r="F205" s="93">
        <f>IFERROR(INDEX('Joints Enrobage'!$G$2:$G$501,MATCH($K$187&amp;"|11",'Joints Enrobage'!$N$2:$N$501,0))&amp;"","")</f>
        <v/>
      </c>
      <c r="G205" s="93">
        <f>IFERROR(INDEX('Joints Enrobage'!$H$2:$H$501,MATCH($K$187&amp;"|11",'Joints Enrobage'!$N$2:$N$501,0))&amp;"","")</f>
        <v/>
      </c>
      <c r="H205" s="93">
        <f>IFERROR(INDEX('Joints Enrobage'!$I$2:$I$501,MATCH($K$187&amp;"|11",'Joints Enrobage'!$N$2:$N$501,0))&amp;"","")</f>
        <v/>
      </c>
      <c r="I205" s="93">
        <f>IFERROR(INDEX('Joints Enrobage'!$J$2:$J$501,MATCH($K$187&amp;"|11",'Joints Enrobage'!$N$2:$N$501,0))&amp;"","")</f>
        <v/>
      </c>
      <c r="J205" s="93">
        <f>IFERROR(INDEX('Joints Enrobage'!$K$2:$K$501,MATCH($K$187&amp;"|11",'Joints Enrobage'!$N$2:$N$501,0))&amp;"","")</f>
        <v/>
      </c>
      <c r="K205" s="93">
        <f>IFERROR(INDEX('Joints Enrobage'!$L$2:$L$501,MATCH($K$187&amp;"|11",'Joints Enrobage'!$N$2:$N$501,0))&amp;"","")</f>
        <v/>
      </c>
      <c r="L205" s="93">
        <f>IFERROR(INDEX('Joints Enrobage'!$M$2:$M$501,MATCH($K$187&amp;"|11",'Joints Enrobage'!$N$2:$N$501,0))&amp;"","")</f>
        <v/>
      </c>
      <c r="M205" s="50" t="n"/>
    </row>
    <row r="206" ht="15" customHeight="1">
      <c r="A206" s="62">
        <f>IFERROR(INDEX('Joints Enrobage'!$B$2:$B$501,MATCH($K$187&amp;"|12",'Joints Enrobage'!$N$2:$N$501,0))&amp;"","")</f>
        <v/>
      </c>
      <c r="B206" s="62">
        <f>IFERROR(INDEX('Joints Enrobage'!$C$2:$C$501,MATCH($K$187&amp;"|12",'Joints Enrobage'!$N$2:$N$501,0))&amp;"","")</f>
        <v/>
      </c>
      <c r="C206" s="62">
        <f>IFERROR(INDEX('Joints Enrobage'!$D$2:$D$501,MATCH($K$187&amp;"|12",'Joints Enrobage'!$N$2:$N$501,0))&amp;"","")</f>
        <v/>
      </c>
      <c r="D206" s="62">
        <f>IFERROR(INDEX('Joints Enrobage'!$E$2:$E$501,MATCH($K$187&amp;"|12",'Joints Enrobage'!$N$2:$N$501,0))&amp;"","")</f>
        <v/>
      </c>
      <c r="E206" s="62">
        <f>IFERROR(INDEX('Joints Enrobage'!$F$2:$F$501,MATCH($K$187&amp;"|12",'Joints Enrobage'!$N$2:$N$501,0))&amp;"","")</f>
        <v/>
      </c>
      <c r="F206" s="62">
        <f>IFERROR(INDEX('Joints Enrobage'!$G$2:$G$501,MATCH($K$187&amp;"|12",'Joints Enrobage'!$N$2:$N$501,0))&amp;"","")</f>
        <v/>
      </c>
      <c r="G206" s="62">
        <f>IFERROR(INDEX('Joints Enrobage'!$H$2:$H$501,MATCH($K$187&amp;"|12",'Joints Enrobage'!$N$2:$N$501,0))&amp;"","")</f>
        <v/>
      </c>
      <c r="H206" s="62">
        <f>IFERROR(INDEX('Joints Enrobage'!$I$2:$I$501,MATCH($K$187&amp;"|12",'Joints Enrobage'!$N$2:$N$501,0))&amp;"","")</f>
        <v/>
      </c>
      <c r="I206" s="62">
        <f>IFERROR(INDEX('Joints Enrobage'!$J$2:$J$501,MATCH($K$187&amp;"|12",'Joints Enrobage'!$N$2:$N$501,0))&amp;"","")</f>
        <v/>
      </c>
      <c r="J206" s="62">
        <f>IFERROR(INDEX('Joints Enrobage'!$K$2:$K$501,MATCH($K$187&amp;"|12",'Joints Enrobage'!$N$2:$N$501,0))&amp;"","")</f>
        <v/>
      </c>
      <c r="K206" s="62">
        <f>IFERROR(INDEX('Joints Enrobage'!$L$2:$L$501,MATCH($K$187&amp;"|12",'Joints Enrobage'!$N$2:$N$501,0))&amp;"","")</f>
        <v/>
      </c>
      <c r="L206" s="62">
        <f>IFERROR(INDEX('Joints Enrobage'!$M$2:$M$501,MATCH($K$187&amp;"|12",'Joints Enrobage'!$N$2:$N$501,0))&amp;"","")</f>
        <v/>
      </c>
      <c r="M206" s="50" t="n"/>
    </row>
    <row r="207" ht="15" customHeight="1">
      <c r="A207" s="62">
        <f>IFERROR(INDEX('Joints Enrobage'!$B$2:$B$501,MATCH($K$187&amp;"|13",'Joints Enrobage'!$N$2:$N$501,0))&amp;"","")</f>
        <v/>
      </c>
      <c r="B207" s="62">
        <f>IFERROR(INDEX('Joints Enrobage'!$C$2:$C$501,MATCH($K$187&amp;"|13",'Joints Enrobage'!$N$2:$N$501,0))&amp;"","")</f>
        <v/>
      </c>
      <c r="C207" s="62">
        <f>IFERROR(INDEX('Joints Enrobage'!$D$2:$D$501,MATCH($K$187&amp;"|13",'Joints Enrobage'!$N$2:$N$501,0))&amp;"","")</f>
        <v/>
      </c>
      <c r="D207" s="62">
        <f>IFERROR(INDEX('Joints Enrobage'!$E$2:$E$501,MATCH($K$187&amp;"|13",'Joints Enrobage'!$N$2:$N$501,0))&amp;"","")</f>
        <v/>
      </c>
      <c r="E207" s="62">
        <f>IFERROR(INDEX('Joints Enrobage'!$F$2:$F$501,MATCH($K$187&amp;"|13",'Joints Enrobage'!$N$2:$N$501,0))&amp;"","")</f>
        <v/>
      </c>
      <c r="F207" s="62">
        <f>IFERROR(INDEX('Joints Enrobage'!$G$2:$G$501,MATCH($K$187&amp;"|13",'Joints Enrobage'!$N$2:$N$501,0))&amp;"","")</f>
        <v/>
      </c>
      <c r="G207" s="62">
        <f>IFERROR(INDEX('Joints Enrobage'!$H$2:$H$501,MATCH($K$187&amp;"|13",'Joints Enrobage'!$N$2:$N$501,0))&amp;"","")</f>
        <v/>
      </c>
      <c r="H207" s="62">
        <f>IFERROR(INDEX('Joints Enrobage'!$I$2:$I$501,MATCH($K$187&amp;"|13",'Joints Enrobage'!$N$2:$N$501,0))&amp;"","")</f>
        <v/>
      </c>
      <c r="I207" s="62">
        <f>IFERROR(INDEX('Joints Enrobage'!$J$2:$J$501,MATCH($K$187&amp;"|13",'Joints Enrobage'!$N$2:$N$501,0))&amp;"","")</f>
        <v/>
      </c>
      <c r="J207" s="62">
        <f>IFERROR(INDEX('Joints Enrobage'!$K$2:$K$501,MATCH($K$187&amp;"|13",'Joints Enrobage'!$N$2:$N$501,0))&amp;"","")</f>
        <v/>
      </c>
      <c r="K207" s="62">
        <f>IFERROR(INDEX('Joints Enrobage'!$L$2:$L$501,MATCH($K$187&amp;"|13",'Joints Enrobage'!$N$2:$N$501,0))&amp;"","")</f>
        <v/>
      </c>
      <c r="L207" s="62">
        <f>IFERROR(INDEX('Joints Enrobage'!$M$2:$M$501,MATCH($K$187&amp;"|13",'Joints Enrobage'!$N$2:$N$501,0))&amp;"","")</f>
        <v/>
      </c>
      <c r="M207" s="50" t="n"/>
    </row>
    <row r="208" ht="15" customHeight="1">
      <c r="A208" s="62">
        <f>IFERROR(INDEX('Joints Enrobage'!$B$2:$B$501,MATCH($K$187&amp;"|14",'Joints Enrobage'!$N$2:$N$501,0))&amp;"","")</f>
        <v/>
      </c>
      <c r="B208" s="62">
        <f>IFERROR(INDEX('Joints Enrobage'!$C$2:$C$501,MATCH($K$187&amp;"|14",'Joints Enrobage'!$N$2:$N$501,0))&amp;"","")</f>
        <v/>
      </c>
      <c r="C208" s="62">
        <f>IFERROR(INDEX('Joints Enrobage'!$D$2:$D$501,MATCH($K$187&amp;"|14",'Joints Enrobage'!$N$2:$N$501,0))&amp;"","")</f>
        <v/>
      </c>
      <c r="D208" s="62">
        <f>IFERROR(INDEX('Joints Enrobage'!$E$2:$E$501,MATCH($K$187&amp;"|14",'Joints Enrobage'!$N$2:$N$501,0))&amp;"","")</f>
        <v/>
      </c>
      <c r="E208" s="62">
        <f>IFERROR(INDEX('Joints Enrobage'!$F$2:$F$501,MATCH($K$187&amp;"|14",'Joints Enrobage'!$N$2:$N$501,0))&amp;"","")</f>
        <v/>
      </c>
      <c r="F208" s="62">
        <f>IFERROR(INDEX('Joints Enrobage'!$G$2:$G$501,MATCH($K$187&amp;"|14",'Joints Enrobage'!$N$2:$N$501,0))&amp;"","")</f>
        <v/>
      </c>
      <c r="G208" s="62">
        <f>IFERROR(INDEX('Joints Enrobage'!$H$2:$H$501,MATCH($K$187&amp;"|14",'Joints Enrobage'!$N$2:$N$501,0))&amp;"","")</f>
        <v/>
      </c>
      <c r="H208" s="62">
        <f>IFERROR(INDEX('Joints Enrobage'!$I$2:$I$501,MATCH($K$187&amp;"|14",'Joints Enrobage'!$N$2:$N$501,0))&amp;"","")</f>
        <v/>
      </c>
      <c r="I208" s="62">
        <f>IFERROR(INDEX('Joints Enrobage'!$J$2:$J$501,MATCH($K$187&amp;"|14",'Joints Enrobage'!$N$2:$N$501,0))&amp;"","")</f>
        <v/>
      </c>
      <c r="J208" s="62">
        <f>IFERROR(INDEX('Joints Enrobage'!$K$2:$K$501,MATCH($K$187&amp;"|14",'Joints Enrobage'!$N$2:$N$501,0))&amp;"","")</f>
        <v/>
      </c>
      <c r="K208" s="62">
        <f>IFERROR(INDEX('Joints Enrobage'!$L$2:$L$501,MATCH($K$187&amp;"|14",'Joints Enrobage'!$N$2:$N$501,0))&amp;"","")</f>
        <v/>
      </c>
      <c r="L208" s="62">
        <f>IFERROR(INDEX('Joints Enrobage'!$M$2:$M$501,MATCH($K$187&amp;"|14",'Joints Enrobage'!$N$2:$N$501,0))&amp;"","")</f>
        <v/>
      </c>
      <c r="M208" s="50" t="n"/>
    </row>
    <row r="209" ht="15" customHeight="1">
      <c r="A209" s="62">
        <f>IFERROR(INDEX('Joints Enrobage'!$B$2:$B$501,MATCH($K$187&amp;"|15",'Joints Enrobage'!$N$2:$N$501,0))&amp;"","")</f>
        <v/>
      </c>
      <c r="B209" s="62">
        <f>IFERROR(INDEX('Joints Enrobage'!$C$2:$C$501,MATCH($K$187&amp;"|15",'Joints Enrobage'!$N$2:$N$501,0))&amp;"","")</f>
        <v/>
      </c>
      <c r="C209" s="62">
        <f>IFERROR(INDEX('Joints Enrobage'!$D$2:$D$501,MATCH($K$187&amp;"|15",'Joints Enrobage'!$N$2:$N$501,0))&amp;"","")</f>
        <v/>
      </c>
      <c r="D209" s="62">
        <f>IFERROR(INDEX('Joints Enrobage'!$E$2:$E$501,MATCH($K$187&amp;"|15",'Joints Enrobage'!$N$2:$N$501,0))&amp;"","")</f>
        <v/>
      </c>
      <c r="E209" s="62">
        <f>IFERROR(INDEX('Joints Enrobage'!$F$2:$F$501,MATCH($K$187&amp;"|15",'Joints Enrobage'!$N$2:$N$501,0))&amp;"","")</f>
        <v/>
      </c>
      <c r="F209" s="62">
        <f>IFERROR(INDEX('Joints Enrobage'!$G$2:$G$501,MATCH($K$187&amp;"|15",'Joints Enrobage'!$N$2:$N$501,0))&amp;"","")</f>
        <v/>
      </c>
      <c r="G209" s="62">
        <f>IFERROR(INDEX('Joints Enrobage'!$H$2:$H$501,MATCH($K$187&amp;"|15",'Joints Enrobage'!$N$2:$N$501,0))&amp;"","")</f>
        <v/>
      </c>
      <c r="H209" s="62">
        <f>IFERROR(INDEX('Joints Enrobage'!$I$2:$I$501,MATCH($K$187&amp;"|15",'Joints Enrobage'!$N$2:$N$501,0))&amp;"","")</f>
        <v/>
      </c>
      <c r="I209" s="62">
        <f>IFERROR(INDEX('Joints Enrobage'!$J$2:$J$501,MATCH($K$187&amp;"|15",'Joints Enrobage'!$N$2:$N$501,0))&amp;"","")</f>
        <v/>
      </c>
      <c r="J209" s="62">
        <f>IFERROR(INDEX('Joints Enrobage'!$K$2:$K$501,MATCH($K$187&amp;"|15",'Joints Enrobage'!$N$2:$N$501,0))&amp;"","")</f>
        <v/>
      </c>
      <c r="K209" s="62">
        <f>IFERROR(INDEX('Joints Enrobage'!$L$2:$L$501,MATCH($K$187&amp;"|15",'Joints Enrobage'!$N$2:$N$501,0))&amp;"","")</f>
        <v/>
      </c>
      <c r="L209" s="62">
        <f>IFERROR(INDEX('Joints Enrobage'!$M$2:$M$501,MATCH($K$187&amp;"|15",'Joints Enrobage'!$N$2:$N$501,0))&amp;"","")</f>
        <v/>
      </c>
      <c r="M209" s="50" t="n"/>
    </row>
    <row r="210" ht="39.95" customHeight="1">
      <c r="A210" s="94">
        <f>"Remarques : "&amp;IFERROR(INDEX(Registre!$O$2:$O$1999,IF($O$182=0,-1,$O$182))&amp;"","")</f>
        <v/>
      </c>
      <c r="B210" s="52" t="n"/>
      <c r="C210" s="52" t="n"/>
      <c r="D210" s="52" t="n"/>
      <c r="E210" s="52" t="n"/>
      <c r="F210" s="52" t="n"/>
      <c r="G210" s="52" t="n"/>
      <c r="H210" s="52" t="n"/>
      <c r="I210" s="52" t="n"/>
      <c r="J210" s="52" t="n"/>
      <c r="K210" s="52" t="n"/>
      <c r="L210" s="52" t="n"/>
      <c r="M210" s="50" t="n"/>
    </row>
    <row r="211" ht="30" customHeight="1">
      <c r="A211" s="80" t="inlineStr">
        <is>
          <t>Conclusion de l’inspection</t>
        </is>
      </c>
      <c r="B211" s="52" t="n"/>
      <c r="C211" s="50" t="n"/>
      <c r="D211" s="67">
        <f>IF(IFERROR(INDEX(Registre!$N$2:$N$1999,IF($O$182=0,-1,$O$182))&amp;"","")="Non applicable","☒","☐")&amp;"  Non applicable"</f>
        <v/>
      </c>
      <c r="E211" s="52" t="n"/>
      <c r="F211" s="52" t="n"/>
      <c r="G211" s="52" t="n"/>
      <c r="H211" s="52" t="n"/>
      <c r="I211" s="50" t="n"/>
      <c r="J211" s="67">
        <f>IF(IFERROR(INDEX(Registre!$N$2:$N$1999,IF($O$182=0,-1,$O$182))&amp;"","")="Accepté","☒","☐")&amp;"  Accepté"</f>
        <v/>
      </c>
      <c r="K211" s="50" t="n"/>
      <c r="L211" s="67">
        <f>IF(IFERROR(INDEX(Registre!$N$2:$N$1999,IF($O$182=0,-1,$O$182))&amp;"","")="Rejeté","☒","☐")&amp;"  Rejeté"</f>
        <v/>
      </c>
      <c r="M211" s="50" t="n"/>
    </row>
    <row r="212" ht="24.95" customHeight="1">
      <c r="A212" s="80" t="inlineStr">
        <is>
          <t>APPROBATION</t>
        </is>
      </c>
      <c r="B212" s="101" t="n"/>
      <c r="C212" s="56" t="n"/>
      <c r="D212" s="67" t="inlineStr">
        <is>
          <t>C3</t>
        </is>
      </c>
      <c r="E212" s="52" t="n"/>
      <c r="F212" s="52" t="n"/>
      <c r="G212" s="52" t="n"/>
      <c r="H212" s="52" t="n"/>
      <c r="I212" s="50" t="n"/>
      <c r="J212" s="67" t="inlineStr">
        <is>
          <t>C1</t>
        </is>
      </c>
      <c r="K212" s="56" t="n"/>
      <c r="L212" s="67" t="inlineStr">
        <is>
          <t>CA</t>
        </is>
      </c>
      <c r="M212" s="56" t="n"/>
    </row>
    <row r="213" ht="24.95" customHeight="1">
      <c r="A213" s="57" t="n"/>
      <c r="B213" s="102" t="n"/>
      <c r="C213" s="58" t="n"/>
      <c r="D213" s="67" t="inlineStr">
        <is>
          <t>CST</t>
        </is>
      </c>
      <c r="E213" s="52" t="n"/>
      <c r="F213" s="50" t="n"/>
      <c r="G213" s="67" t="inlineStr">
        <is>
          <t>QCI</t>
        </is>
      </c>
      <c r="H213" s="52" t="n"/>
      <c r="I213" s="50" t="n"/>
      <c r="J213" s="57" t="n"/>
      <c r="K213" s="58" t="n"/>
      <c r="L213" s="57" t="n"/>
      <c r="M213" s="58" t="n"/>
    </row>
    <row r="214" ht="30" customHeight="1">
      <c r="A214" s="90" t="inlineStr">
        <is>
          <t>Nom</t>
        </is>
      </c>
      <c r="B214" s="52" t="n"/>
      <c r="C214" s="50" t="n"/>
      <c r="D214" s="90" t="n"/>
      <c r="E214" s="52" t="n"/>
      <c r="F214" s="50" t="n"/>
      <c r="G214" s="90" t="n"/>
      <c r="H214" s="52" t="n"/>
      <c r="I214" s="50" t="n"/>
      <c r="J214" s="90" t="n"/>
      <c r="K214" s="50" t="n"/>
      <c r="L214" s="90" t="n"/>
      <c r="M214" s="50" t="n"/>
    </row>
    <row r="215" ht="30" customHeight="1">
      <c r="A215" s="90" t="inlineStr">
        <is>
          <t>Signature</t>
        </is>
      </c>
      <c r="B215" s="52" t="n"/>
      <c r="C215" s="50" t="n"/>
      <c r="D215" s="90" t="n"/>
      <c r="E215" s="52" t="n"/>
      <c r="F215" s="50" t="n"/>
      <c r="G215" s="90" t="n"/>
      <c r="H215" s="52" t="n"/>
      <c r="I215" s="50" t="n"/>
      <c r="J215" s="90" t="n"/>
      <c r="K215" s="50" t="n"/>
      <c r="L215" s="90" t="n"/>
      <c r="M215" s="50" t="n"/>
    </row>
    <row r="216" ht="30" customHeight="1">
      <c r="A216" s="90" t="inlineStr">
        <is>
          <t>Date</t>
        </is>
      </c>
      <c r="B216" s="52" t="n"/>
      <c r="C216" s="50" t="n"/>
      <c r="D216" s="90" t="n"/>
      <c r="E216" s="52" t="n"/>
      <c r="F216" s="50" t="n"/>
      <c r="G216" s="90" t="n"/>
      <c r="H216" s="52" t="n"/>
      <c r="I216" s="50" t="n"/>
      <c r="J216" s="90" t="n"/>
      <c r="K216" s="50" t="n"/>
      <c r="L216" s="90" t="n"/>
      <c r="M216" s="50" t="n"/>
    </row>
    <row r="217" ht="21.75" customHeight="1">
      <c r="A217" s="49" t="n"/>
      <c r="B217" s="56" t="n"/>
      <c r="C217" s="67">
        <f>Paramètres!$C$7</f>
        <v/>
      </c>
      <c r="D217" s="101" t="n"/>
      <c r="E217" s="101" t="n"/>
      <c r="F217" s="101" t="n"/>
      <c r="G217" s="101" t="n"/>
      <c r="H217" s="101" t="n"/>
      <c r="I217" s="101" t="n"/>
      <c r="J217" s="101" t="n"/>
      <c r="K217" s="56" t="n"/>
      <c r="L217" s="90">
        <f>Paramètres!$D$7</f>
        <v/>
      </c>
      <c r="M217" s="50" t="n"/>
      <c r="O217" s="29" t="inlineStr">
        <is>
          <t>Calcul (ne pas modifier) – ligne registre :</t>
        </is>
      </c>
    </row>
    <row r="218" ht="21.75" customHeight="1">
      <c r="A218" s="60" t="n"/>
      <c r="B218" s="61" t="n"/>
      <c r="C218" s="60" t="n"/>
      <c r="K218" s="61" t="n"/>
      <c r="L218" s="90">
        <f>"Date: "&amp;Paramètres!$E$7</f>
        <v/>
      </c>
      <c r="M218" s="50" t="n"/>
      <c r="O218" s="30">
        <f>IFERROR(MATCH($K$223,Registre!$B$2:$B$1999,0),0)</f>
        <v/>
      </c>
    </row>
    <row r="219" ht="21.75" customHeight="1">
      <c r="A219" s="57" t="n"/>
      <c r="B219" s="58" t="n"/>
      <c r="C219" s="57" t="n"/>
      <c r="D219" s="102" t="n"/>
      <c r="E219" s="102" t="n"/>
      <c r="F219" s="102" t="n"/>
      <c r="G219" s="102" t="n"/>
      <c r="H219" s="102" t="n"/>
      <c r="I219" s="102" t="n"/>
      <c r="J219" s="102" t="n"/>
      <c r="K219" s="58" t="n"/>
      <c r="L219" s="90" t="inlineStr">
        <is>
          <t>Page 1/1</t>
        </is>
      </c>
      <c r="M219" s="50" t="n"/>
      <c r="O219" s="30">
        <f>IFERROR(MATCH($K$223,'Données Enrobage'!$A$2:$A$501,0),0)</f>
        <v/>
      </c>
    </row>
    <row r="220" ht="27.95" customHeight="1">
      <c r="A220" s="67" t="inlineStr">
        <is>
          <t>Procès-Verbal d’enrobage</t>
        </is>
      </c>
      <c r="B220" s="52" t="n"/>
      <c r="C220" s="52" t="n"/>
      <c r="D220" s="52" t="n"/>
      <c r="E220" s="52" t="n"/>
      <c r="F220" s="52" t="n"/>
      <c r="G220" s="52" t="n"/>
      <c r="H220" s="52" t="n"/>
      <c r="I220" s="52" t="n"/>
      <c r="J220" s="52" t="n"/>
      <c r="K220" s="52" t="n"/>
      <c r="L220" s="52" t="n"/>
      <c r="M220" s="50" t="n"/>
      <c r="O220" s="32">
        <f>IF($K$223="","",IF($O$218=0,"⚠ RFI absent du Registre",IF(INDEX(Registre!$A$2:$A$1999,IF($O$218=0,-1,$O$218))&lt;&gt;"Enrobage","⚠ Ce RFI est de type : "&amp;INDEX(Registre!$A$2:$A$1999,IF($O$218=0,-1,$O$218)),"")))</f>
        <v/>
      </c>
    </row>
    <row r="221" ht="24.95" customHeight="1">
      <c r="A221" s="90">
        <f>"Ouvrages : "&amp;IFERROR(INDEX(Registre!$E$2:$E$1999,IF($O$218=0,-1,$O$218))&amp;"","")</f>
        <v/>
      </c>
      <c r="B221" s="52" t="n"/>
      <c r="C221" s="52" t="n"/>
      <c r="D221" s="52" t="n"/>
      <c r="E221" s="52" t="n"/>
      <c r="F221" s="52" t="n"/>
      <c r="G221" s="52" t="n"/>
      <c r="H221" s="52" t="n"/>
      <c r="I221" s="52" t="n"/>
      <c r="J221" s="50" t="n"/>
      <c r="K221" s="90">
        <f>"Date : "&amp;IFERROR(RIGHT("0"&amp;DAY(INDEX(Registre!$D$2:$D$1999,IF($O$218=0,-1,$O$218))),2)&amp;"/"&amp;RIGHT("0"&amp;MONTH(INDEX(Registre!$D$2:$D$1999,IF($O$218=0,-1,$O$218))),2)&amp;"/"&amp;YEAR(INDEX(Registre!$D$2:$D$1999,IF($O$218=0,-1,$O$218))),IFERROR(INDEX(Registre!$D$2:$D$1999,IF($O$218=0,-1,$O$218))&amp;"",""))</f>
        <v/>
      </c>
      <c r="L221" s="52" t="n"/>
      <c r="M221" s="50" t="n"/>
    </row>
    <row r="222" ht="24.95" customHeight="1">
      <c r="A222" s="90">
        <f>"Désignation : "&amp;IFERROR(INDEX(Registre!$G$2:$G$1999,IF($O$218=0,-1,$O$218))&amp;"","")</f>
        <v/>
      </c>
      <c r="B222" s="52" t="n"/>
      <c r="C222" s="52" t="n"/>
      <c r="D222" s="52" t="n"/>
      <c r="E222" s="52" t="n"/>
      <c r="F222" s="52" t="n"/>
      <c r="G222" s="52" t="n"/>
      <c r="H222" s="52" t="n"/>
      <c r="I222" s="52" t="n"/>
      <c r="J222" s="52" t="n"/>
      <c r="K222" s="52" t="n"/>
      <c r="L222" s="52" t="n"/>
      <c r="M222" s="50" t="n"/>
      <c r="O222" s="31" t="inlineStr">
        <is>
          <t>◀ Choisissez le RFI dans la case « RFI nº » (liste déroulante)</t>
        </is>
      </c>
    </row>
    <row r="223" ht="24.95" customHeight="1">
      <c r="A223" s="90">
        <f>"Plan Nº : "&amp;IFERROR(INDEX(Registre!$F$2:$F$1999,IF($O$218=0,-1,$O$218))&amp;"","")</f>
        <v/>
      </c>
      <c r="B223" s="52" t="n"/>
      <c r="C223" s="52" t="n"/>
      <c r="D223" s="52" t="n"/>
      <c r="E223" s="52" t="n"/>
      <c r="F223" s="50" t="n"/>
      <c r="G223" s="90">
        <f>"Report No : "&amp;IFERROR(IF(INDEX(Registre!$C$2:$C$1999,IF($O$218=0,-1,$O$218))&amp;""&lt;&gt;"",INDEX(Registre!$C$2:$C$1999,IF($O$218=0,-1,$O$218))&amp;"",TEXT(COUNTIF(Registre!$A$2:INDEX(Registre!$A$2:$A$1999,IF($O$218=0,-1,$O$218)),INDEX(Registre!$A$2:$A$1999,IF($O$218=0,-1,$O$218))),"000")),"")</f>
        <v/>
      </c>
      <c r="H223" s="50" t="n"/>
      <c r="I223" s="91" t="inlineStr">
        <is>
          <t>DI/ (RFI) No :</t>
        </is>
      </c>
      <c r="J223" s="50" t="n"/>
      <c r="K223" s="82">
        <f>IFERROR(INDEX('Impression groupée'!$B$4:$B$103,MATCH("Enrobage|7",'Impression groupée'!$E$4:$E$103,0)),"")</f>
        <v/>
      </c>
      <c r="L223" s="52" t="n"/>
      <c r="M223" s="50" t="n"/>
    </row>
    <row r="224" ht="27" customHeight="1">
      <c r="A224" s="80">
        <f>"Tronçon N° : "&amp;IFERROR(INDEX(Registre!$H$2:$H$1999,IF($O$218=0,-1,$O$218))&amp;"","")&amp;"   du PK "&amp;IFERROR(INDEX(Registre!$K$2:$K$1999,IF($O$218=0,-1,$O$218))&amp;"","")&amp;"   au PK "&amp;IFERROR(INDEX(Registre!$L$2:$L$1999,IF($O$218=0,-1,$O$218))&amp;"","")</f>
        <v/>
      </c>
      <c r="B224" s="52" t="n"/>
      <c r="C224" s="52" t="n"/>
      <c r="D224" s="52" t="n"/>
      <c r="E224" s="52" t="n"/>
      <c r="F224" s="50" t="n"/>
      <c r="G224" s="90">
        <f>"Long : "&amp;IFERROR(INDEX(Registre!$M$2:$M$1999,IF($O$218=0,-1,$O$218))&amp;"","")&amp;" ml"</f>
        <v/>
      </c>
      <c r="H224" s="50" t="n"/>
      <c r="I224" s="67" t="inlineStr">
        <is>
          <t>CONDITIONS ENVIRONNEMENTALES</t>
        </is>
      </c>
      <c r="J224" s="52" t="n"/>
      <c r="K224" s="52" t="n"/>
      <c r="L224" s="52" t="n"/>
      <c r="M224" s="50" t="n"/>
    </row>
    <row r="225" ht="25.5" customHeight="1">
      <c r="A225" s="90" t="inlineStr">
        <is>
          <t>Abrasif</t>
        </is>
      </c>
      <c r="B225" s="50" t="n"/>
      <c r="C225" s="90">
        <f>"N° de lot : "&amp;IFERROR(INDEX('Données Enrobage'!$B$2:$B$501,IF($O$219=0,-1,$O$219))&amp;"","")</f>
        <v/>
      </c>
      <c r="D225" s="52" t="n"/>
      <c r="E225" s="52" t="n"/>
      <c r="F225" s="52" t="n"/>
      <c r="G225" s="52" t="n"/>
      <c r="H225" s="50" t="n"/>
      <c r="I225" s="98" t="inlineStr">
        <is>
          <t>Temp de l'air</t>
        </is>
      </c>
      <c r="J225" s="93">
        <f>IFERROR(INDEX('Données Enrobage'!$F$2:$F$501,IF($O$219=0,-1,$O$219))&amp;"","")</f>
        <v/>
      </c>
      <c r="K225" s="93">
        <f>IFERROR(INDEX('Données Enrobage'!$G$2:$G$501,IF($O$219=0,-1,$O$219))&amp;"","")</f>
        <v/>
      </c>
      <c r="L225" s="93">
        <f>IFERROR(INDEX('Données Enrobage'!$H$2:$H$501,IF($O$219=0,-1,$O$219))&amp;"","")</f>
        <v/>
      </c>
      <c r="M225" s="93">
        <f>IFERROR(INDEX('Données Enrobage'!$I$2:$I$501,IF($O$219=0,-1,$O$219))&amp;"","")</f>
        <v/>
      </c>
    </row>
    <row r="226" ht="30.75" customHeight="1">
      <c r="A226" s="90" t="inlineStr">
        <is>
          <t>Apprêt / FBE</t>
        </is>
      </c>
      <c r="B226" s="50" t="n"/>
      <c r="C226" s="90">
        <f>"N° de lot : "&amp;IFERROR(INDEX('Données Enrobage'!$C$2:$C$501,IF($O$219=0,-1,$O$219))&amp;"","")</f>
        <v/>
      </c>
      <c r="D226" s="52" t="n"/>
      <c r="E226" s="52" t="n"/>
      <c r="F226" s="52" t="n"/>
      <c r="G226" s="52" t="n"/>
      <c r="H226" s="50" t="n"/>
      <c r="I226" s="98" t="inlineStr">
        <is>
          <t>Point de rosée</t>
        </is>
      </c>
      <c r="J226" s="93">
        <f>IFERROR(INDEX('Données Enrobage'!$J$2:$J$501,IF($O$219=0,-1,$O$219))&amp;"","")</f>
        <v/>
      </c>
      <c r="K226" s="93">
        <f>IFERROR(INDEX('Données Enrobage'!$K$2:$K$501,IF($O$219=0,-1,$O$219))&amp;"","")</f>
        <v/>
      </c>
      <c r="L226" s="93">
        <f>IFERROR(INDEX('Données Enrobage'!$L$2:$L$501,IF($O$219=0,-1,$O$219))&amp;"","")</f>
        <v/>
      </c>
      <c r="M226" s="93">
        <f>IFERROR(INDEX('Données Enrobage'!$M$2:$M$501,IF($O$219=0,-1,$O$219))&amp;"","")</f>
        <v/>
      </c>
    </row>
    <row r="227" ht="35.25" customHeight="1">
      <c r="A227" s="90" t="inlineStr">
        <is>
          <t>HSS</t>
        </is>
      </c>
      <c r="B227" s="50" t="n"/>
      <c r="C227" s="90">
        <f>"N° de lot : "&amp;IFERROR(INDEX('Données Enrobage'!$D$2:$D$501,IF($O$219=0,-1,$O$219))&amp;"","")</f>
        <v/>
      </c>
      <c r="D227" s="52" t="n"/>
      <c r="E227" s="52" t="n"/>
      <c r="F227" s="52" t="n"/>
      <c r="G227" s="52" t="n"/>
      <c r="H227" s="50" t="n"/>
      <c r="I227" s="98" t="inlineStr">
        <is>
          <t>Humidité relative (RH)</t>
        </is>
      </c>
      <c r="J227" s="93">
        <f>IFERROR(INDEX('Données Enrobage'!$N$2:$N$501,IF($O$219=0,-1,$O$219))&amp;"","")</f>
        <v/>
      </c>
      <c r="K227" s="93">
        <f>IFERROR(INDEX('Données Enrobage'!$O$2:$O$501,IF($O$219=0,-1,$O$219))&amp;"","")</f>
        <v/>
      </c>
      <c r="L227" s="93">
        <f>IFERROR(INDEX('Données Enrobage'!$P$2:$P$501,IF($O$219=0,-1,$O$219))&amp;"","")</f>
        <v/>
      </c>
      <c r="M227" s="93">
        <f>IFERROR(INDEX('Données Enrobage'!$Q$2:$Q$501,IF($O$219=0,-1,$O$219))&amp;"","")</f>
        <v/>
      </c>
    </row>
    <row r="228" ht="30.75" customHeight="1">
      <c r="A228" s="90" t="inlineStr">
        <is>
          <t>Solvant</t>
        </is>
      </c>
      <c r="B228" s="50" t="n"/>
      <c r="C228" s="90">
        <f>"N° de lot : "&amp;IFERROR(INDEX('Données Enrobage'!$E$2:$E$501,IF($O$219=0,-1,$O$219))&amp;"","")</f>
        <v/>
      </c>
      <c r="D228" s="52" t="n"/>
      <c r="E228" s="52" t="n"/>
      <c r="F228" s="52" t="n"/>
      <c r="G228" s="52" t="n"/>
      <c r="H228" s="50" t="n"/>
      <c r="I228" s="98" t="inlineStr">
        <is>
          <t>Qualité de l'air comprimé</t>
        </is>
      </c>
      <c r="J228" s="93">
        <f>IFERROR(INDEX('Données Enrobage'!$R$2:$R$501,IF($O$219=0,-1,$O$219))&amp;"","")</f>
        <v/>
      </c>
      <c r="K228" s="93">
        <f>IFERROR(INDEX('Données Enrobage'!$S$2:$S$501,IF($O$219=0,-1,$O$219))&amp;"","")</f>
        <v/>
      </c>
      <c r="L228" s="93">
        <f>IFERROR(INDEX('Données Enrobage'!$T$2:$T$501,IF($O$219=0,-1,$O$219))&amp;"","")</f>
        <v/>
      </c>
      <c r="M228" s="93">
        <f>IFERROR(INDEX('Données Enrobage'!$U$2:$U$501,IF($O$219=0,-1,$O$219))&amp;"","")</f>
        <v/>
      </c>
    </row>
    <row r="229" ht="24.95" customHeight="1">
      <c r="A229" s="67" t="inlineStr">
        <is>
          <t>SURFACE PREPARATION</t>
        </is>
      </c>
      <c r="B229" s="52" t="n"/>
      <c r="C229" s="52" t="n"/>
      <c r="D229" s="52" t="n"/>
      <c r="E229" s="52" t="n"/>
      <c r="F229" s="52" t="n"/>
      <c r="G229" s="50" t="n"/>
      <c r="H229" s="67" t="inlineStr">
        <is>
          <t>FINAL INSPECTION AND TESTING</t>
        </is>
      </c>
      <c r="I229" s="52" t="n"/>
      <c r="J229" s="52" t="n"/>
      <c r="K229" s="52" t="n"/>
      <c r="L229" s="52" t="n"/>
      <c r="M229" s="50" t="n"/>
    </row>
    <row r="230" ht="51.75" customHeight="1">
      <c r="A230" s="95" t="inlineStr">
        <is>
          <t>N° de joint</t>
        </is>
      </c>
      <c r="B230" s="95" t="inlineStr">
        <is>
          <t>État de surface avant sablage</t>
        </is>
      </c>
      <c r="C230" s="95" t="inlineStr">
        <is>
          <t>Temp de surface</t>
        </is>
      </c>
      <c r="D230" s="95" t="inlineStr">
        <is>
          <t>Profil de sablage µm</t>
        </is>
      </c>
      <c r="E230" s="95" t="inlineStr">
        <is>
          <t>Chlorures en surface µg/cm²</t>
        </is>
      </c>
      <c r="F230" s="95" t="inlineStr">
        <is>
          <t>Test poussière (ruban adhésif)</t>
        </is>
      </c>
      <c r="G230" s="95" t="inlineStr">
        <is>
          <t>Température de préchauffage °C</t>
        </is>
      </c>
      <c r="H230" s="95" t="inlineStr">
        <is>
          <t>Visuel</t>
        </is>
      </c>
      <c r="I230" s="95" t="inlineStr">
        <is>
          <t>Test d'adhérence</t>
        </is>
      </c>
      <c r="J230" s="95" t="inlineStr">
        <is>
          <t>Détection de porosités (Holiday Test – 25 kV / 100)</t>
        </is>
      </c>
      <c r="K230" s="95" t="inlineStr">
        <is>
          <t>Accepté / Rejeté</t>
        </is>
      </c>
      <c r="L230" s="95" t="inlineStr">
        <is>
          <t>Remarques</t>
        </is>
      </c>
      <c r="M230" s="50" t="n"/>
    </row>
    <row r="231" ht="15" customHeight="1">
      <c r="A231" s="93">
        <f>IFERROR(INDEX('Joints Enrobage'!$B$2:$B$501,MATCH($K$223&amp;"|1",'Joints Enrobage'!$N$2:$N$501,0))&amp;"","")</f>
        <v/>
      </c>
      <c r="B231" s="93">
        <f>IFERROR(INDEX('Joints Enrobage'!$C$2:$C$501,MATCH($K$223&amp;"|1",'Joints Enrobage'!$N$2:$N$501,0))&amp;"","")</f>
        <v/>
      </c>
      <c r="C231" s="93">
        <f>IFERROR(INDEX('Joints Enrobage'!$D$2:$D$501,MATCH($K$223&amp;"|1",'Joints Enrobage'!$N$2:$N$501,0))&amp;"","")</f>
        <v/>
      </c>
      <c r="D231" s="93">
        <f>IFERROR(INDEX('Joints Enrobage'!$E$2:$E$501,MATCH($K$223&amp;"|1",'Joints Enrobage'!$N$2:$N$501,0))&amp;"","")</f>
        <v/>
      </c>
      <c r="E231" s="93">
        <f>IFERROR(INDEX('Joints Enrobage'!$F$2:$F$501,MATCH($K$223&amp;"|1",'Joints Enrobage'!$N$2:$N$501,0))&amp;"","")</f>
        <v/>
      </c>
      <c r="F231" s="93">
        <f>IFERROR(INDEX('Joints Enrobage'!$G$2:$G$501,MATCH($K$223&amp;"|1",'Joints Enrobage'!$N$2:$N$501,0))&amp;"","")</f>
        <v/>
      </c>
      <c r="G231" s="93">
        <f>IFERROR(INDEX('Joints Enrobage'!$H$2:$H$501,MATCH($K$223&amp;"|1",'Joints Enrobage'!$N$2:$N$501,0))&amp;"","")</f>
        <v/>
      </c>
      <c r="H231" s="93">
        <f>IFERROR(INDEX('Joints Enrobage'!$I$2:$I$501,MATCH($K$223&amp;"|1",'Joints Enrobage'!$N$2:$N$501,0))&amp;"","")</f>
        <v/>
      </c>
      <c r="I231" s="93">
        <f>IFERROR(INDEX('Joints Enrobage'!$J$2:$J$501,MATCH($K$223&amp;"|1",'Joints Enrobage'!$N$2:$N$501,0))&amp;"","")</f>
        <v/>
      </c>
      <c r="J231" s="93">
        <f>IFERROR(INDEX('Joints Enrobage'!$K$2:$K$501,MATCH($K$223&amp;"|1",'Joints Enrobage'!$N$2:$N$501,0))&amp;"","")</f>
        <v/>
      </c>
      <c r="K231" s="93">
        <f>IFERROR(INDEX('Joints Enrobage'!$L$2:$L$501,MATCH($K$223&amp;"|1",'Joints Enrobage'!$N$2:$N$501,0))&amp;"","")</f>
        <v/>
      </c>
      <c r="L231" s="93">
        <f>IFERROR(INDEX('Joints Enrobage'!$M$2:$M$501,MATCH($K$223&amp;"|1",'Joints Enrobage'!$N$2:$N$501,0))&amp;"","")</f>
        <v/>
      </c>
      <c r="M231" s="50" t="n"/>
    </row>
    <row r="232" ht="15" customHeight="1">
      <c r="A232" s="93">
        <f>IFERROR(INDEX('Joints Enrobage'!$B$2:$B$501,MATCH($K$223&amp;"|2",'Joints Enrobage'!$N$2:$N$501,0))&amp;"","")</f>
        <v/>
      </c>
      <c r="B232" s="93">
        <f>IFERROR(INDEX('Joints Enrobage'!$C$2:$C$501,MATCH($K$223&amp;"|2",'Joints Enrobage'!$N$2:$N$501,0))&amp;"","")</f>
        <v/>
      </c>
      <c r="C232" s="93">
        <f>IFERROR(INDEX('Joints Enrobage'!$D$2:$D$501,MATCH($K$223&amp;"|2",'Joints Enrobage'!$N$2:$N$501,0))&amp;"","")</f>
        <v/>
      </c>
      <c r="D232" s="93">
        <f>IFERROR(INDEX('Joints Enrobage'!$E$2:$E$501,MATCH($K$223&amp;"|2",'Joints Enrobage'!$N$2:$N$501,0))&amp;"","")</f>
        <v/>
      </c>
      <c r="E232" s="93">
        <f>IFERROR(INDEX('Joints Enrobage'!$F$2:$F$501,MATCH($K$223&amp;"|2",'Joints Enrobage'!$N$2:$N$501,0))&amp;"","")</f>
        <v/>
      </c>
      <c r="F232" s="93">
        <f>IFERROR(INDEX('Joints Enrobage'!$G$2:$G$501,MATCH($K$223&amp;"|2",'Joints Enrobage'!$N$2:$N$501,0))&amp;"","")</f>
        <v/>
      </c>
      <c r="G232" s="93">
        <f>IFERROR(INDEX('Joints Enrobage'!$H$2:$H$501,MATCH($K$223&amp;"|2",'Joints Enrobage'!$N$2:$N$501,0))&amp;"","")</f>
        <v/>
      </c>
      <c r="H232" s="93">
        <f>IFERROR(INDEX('Joints Enrobage'!$I$2:$I$501,MATCH($K$223&amp;"|2",'Joints Enrobage'!$N$2:$N$501,0))&amp;"","")</f>
        <v/>
      </c>
      <c r="I232" s="93">
        <f>IFERROR(INDEX('Joints Enrobage'!$J$2:$J$501,MATCH($K$223&amp;"|2",'Joints Enrobage'!$N$2:$N$501,0))&amp;"","")</f>
        <v/>
      </c>
      <c r="J232" s="93">
        <f>IFERROR(INDEX('Joints Enrobage'!$K$2:$K$501,MATCH($K$223&amp;"|2",'Joints Enrobage'!$N$2:$N$501,0))&amp;"","")</f>
        <v/>
      </c>
      <c r="K232" s="93">
        <f>IFERROR(INDEX('Joints Enrobage'!$L$2:$L$501,MATCH($K$223&amp;"|2",'Joints Enrobage'!$N$2:$N$501,0))&amp;"","")</f>
        <v/>
      </c>
      <c r="L232" s="93">
        <f>IFERROR(INDEX('Joints Enrobage'!$M$2:$M$501,MATCH($K$223&amp;"|2",'Joints Enrobage'!$N$2:$N$501,0))&amp;"","")</f>
        <v/>
      </c>
      <c r="M232" s="50" t="n"/>
    </row>
    <row r="233" ht="15" customHeight="1">
      <c r="A233" s="93">
        <f>IFERROR(INDEX('Joints Enrobage'!$B$2:$B$501,MATCH($K$223&amp;"|3",'Joints Enrobage'!$N$2:$N$501,0))&amp;"","")</f>
        <v/>
      </c>
      <c r="B233" s="93">
        <f>IFERROR(INDEX('Joints Enrobage'!$C$2:$C$501,MATCH($K$223&amp;"|3",'Joints Enrobage'!$N$2:$N$501,0))&amp;"","")</f>
        <v/>
      </c>
      <c r="C233" s="93">
        <f>IFERROR(INDEX('Joints Enrobage'!$D$2:$D$501,MATCH($K$223&amp;"|3",'Joints Enrobage'!$N$2:$N$501,0))&amp;"","")</f>
        <v/>
      </c>
      <c r="D233" s="93">
        <f>IFERROR(INDEX('Joints Enrobage'!$E$2:$E$501,MATCH($K$223&amp;"|3",'Joints Enrobage'!$N$2:$N$501,0))&amp;"","")</f>
        <v/>
      </c>
      <c r="E233" s="93">
        <f>IFERROR(INDEX('Joints Enrobage'!$F$2:$F$501,MATCH($K$223&amp;"|3",'Joints Enrobage'!$N$2:$N$501,0))&amp;"","")</f>
        <v/>
      </c>
      <c r="F233" s="93">
        <f>IFERROR(INDEX('Joints Enrobage'!$G$2:$G$501,MATCH($K$223&amp;"|3",'Joints Enrobage'!$N$2:$N$501,0))&amp;"","")</f>
        <v/>
      </c>
      <c r="G233" s="93">
        <f>IFERROR(INDEX('Joints Enrobage'!$H$2:$H$501,MATCH($K$223&amp;"|3",'Joints Enrobage'!$N$2:$N$501,0))&amp;"","")</f>
        <v/>
      </c>
      <c r="H233" s="93">
        <f>IFERROR(INDEX('Joints Enrobage'!$I$2:$I$501,MATCH($K$223&amp;"|3",'Joints Enrobage'!$N$2:$N$501,0))&amp;"","")</f>
        <v/>
      </c>
      <c r="I233" s="93">
        <f>IFERROR(INDEX('Joints Enrobage'!$J$2:$J$501,MATCH($K$223&amp;"|3",'Joints Enrobage'!$N$2:$N$501,0))&amp;"","")</f>
        <v/>
      </c>
      <c r="J233" s="93">
        <f>IFERROR(INDEX('Joints Enrobage'!$K$2:$K$501,MATCH($K$223&amp;"|3",'Joints Enrobage'!$N$2:$N$501,0))&amp;"","")</f>
        <v/>
      </c>
      <c r="K233" s="93">
        <f>IFERROR(INDEX('Joints Enrobage'!$L$2:$L$501,MATCH($K$223&amp;"|3",'Joints Enrobage'!$N$2:$N$501,0))&amp;"","")</f>
        <v/>
      </c>
      <c r="L233" s="93">
        <f>IFERROR(INDEX('Joints Enrobage'!$M$2:$M$501,MATCH($K$223&amp;"|3",'Joints Enrobage'!$N$2:$N$501,0))&amp;"","")</f>
        <v/>
      </c>
      <c r="M233" s="50" t="n"/>
    </row>
    <row r="234" ht="15" customHeight="1">
      <c r="A234" s="93">
        <f>IFERROR(INDEX('Joints Enrobage'!$B$2:$B$501,MATCH($K$223&amp;"|4",'Joints Enrobage'!$N$2:$N$501,0))&amp;"","")</f>
        <v/>
      </c>
      <c r="B234" s="93">
        <f>IFERROR(INDEX('Joints Enrobage'!$C$2:$C$501,MATCH($K$223&amp;"|4",'Joints Enrobage'!$N$2:$N$501,0))&amp;"","")</f>
        <v/>
      </c>
      <c r="C234" s="93">
        <f>IFERROR(INDEX('Joints Enrobage'!$D$2:$D$501,MATCH($K$223&amp;"|4",'Joints Enrobage'!$N$2:$N$501,0))&amp;"","")</f>
        <v/>
      </c>
      <c r="D234" s="93">
        <f>IFERROR(INDEX('Joints Enrobage'!$E$2:$E$501,MATCH($K$223&amp;"|4",'Joints Enrobage'!$N$2:$N$501,0))&amp;"","")</f>
        <v/>
      </c>
      <c r="E234" s="93">
        <f>IFERROR(INDEX('Joints Enrobage'!$F$2:$F$501,MATCH($K$223&amp;"|4",'Joints Enrobage'!$N$2:$N$501,0))&amp;"","")</f>
        <v/>
      </c>
      <c r="F234" s="93">
        <f>IFERROR(INDEX('Joints Enrobage'!$G$2:$G$501,MATCH($K$223&amp;"|4",'Joints Enrobage'!$N$2:$N$501,0))&amp;"","")</f>
        <v/>
      </c>
      <c r="G234" s="93">
        <f>IFERROR(INDEX('Joints Enrobage'!$H$2:$H$501,MATCH($K$223&amp;"|4",'Joints Enrobage'!$N$2:$N$501,0))&amp;"","")</f>
        <v/>
      </c>
      <c r="H234" s="93">
        <f>IFERROR(INDEX('Joints Enrobage'!$I$2:$I$501,MATCH($K$223&amp;"|4",'Joints Enrobage'!$N$2:$N$501,0))&amp;"","")</f>
        <v/>
      </c>
      <c r="I234" s="93">
        <f>IFERROR(INDEX('Joints Enrobage'!$J$2:$J$501,MATCH($K$223&amp;"|4",'Joints Enrobage'!$N$2:$N$501,0))&amp;"","")</f>
        <v/>
      </c>
      <c r="J234" s="93">
        <f>IFERROR(INDEX('Joints Enrobage'!$K$2:$K$501,MATCH($K$223&amp;"|4",'Joints Enrobage'!$N$2:$N$501,0))&amp;"","")</f>
        <v/>
      </c>
      <c r="K234" s="93">
        <f>IFERROR(INDEX('Joints Enrobage'!$L$2:$L$501,MATCH($K$223&amp;"|4",'Joints Enrobage'!$N$2:$N$501,0))&amp;"","")</f>
        <v/>
      </c>
      <c r="L234" s="93">
        <f>IFERROR(INDEX('Joints Enrobage'!$M$2:$M$501,MATCH($K$223&amp;"|4",'Joints Enrobage'!$N$2:$N$501,0))&amp;"","")</f>
        <v/>
      </c>
      <c r="M234" s="50" t="n"/>
    </row>
    <row r="235" ht="15" customHeight="1">
      <c r="A235" s="93">
        <f>IFERROR(INDEX('Joints Enrobage'!$B$2:$B$501,MATCH($K$223&amp;"|5",'Joints Enrobage'!$N$2:$N$501,0))&amp;"","")</f>
        <v/>
      </c>
      <c r="B235" s="93">
        <f>IFERROR(INDEX('Joints Enrobage'!$C$2:$C$501,MATCH($K$223&amp;"|5",'Joints Enrobage'!$N$2:$N$501,0))&amp;"","")</f>
        <v/>
      </c>
      <c r="C235" s="93">
        <f>IFERROR(INDEX('Joints Enrobage'!$D$2:$D$501,MATCH($K$223&amp;"|5",'Joints Enrobage'!$N$2:$N$501,0))&amp;"","")</f>
        <v/>
      </c>
      <c r="D235" s="93">
        <f>IFERROR(INDEX('Joints Enrobage'!$E$2:$E$501,MATCH($K$223&amp;"|5",'Joints Enrobage'!$N$2:$N$501,0))&amp;"","")</f>
        <v/>
      </c>
      <c r="E235" s="93">
        <f>IFERROR(INDEX('Joints Enrobage'!$F$2:$F$501,MATCH($K$223&amp;"|5",'Joints Enrobage'!$N$2:$N$501,0))&amp;"","")</f>
        <v/>
      </c>
      <c r="F235" s="93">
        <f>IFERROR(INDEX('Joints Enrobage'!$G$2:$G$501,MATCH($K$223&amp;"|5",'Joints Enrobage'!$N$2:$N$501,0))&amp;"","")</f>
        <v/>
      </c>
      <c r="G235" s="93">
        <f>IFERROR(INDEX('Joints Enrobage'!$H$2:$H$501,MATCH($K$223&amp;"|5",'Joints Enrobage'!$N$2:$N$501,0))&amp;"","")</f>
        <v/>
      </c>
      <c r="H235" s="93">
        <f>IFERROR(INDEX('Joints Enrobage'!$I$2:$I$501,MATCH($K$223&amp;"|5",'Joints Enrobage'!$N$2:$N$501,0))&amp;"","")</f>
        <v/>
      </c>
      <c r="I235" s="93">
        <f>IFERROR(INDEX('Joints Enrobage'!$J$2:$J$501,MATCH($K$223&amp;"|5",'Joints Enrobage'!$N$2:$N$501,0))&amp;"","")</f>
        <v/>
      </c>
      <c r="J235" s="93">
        <f>IFERROR(INDEX('Joints Enrobage'!$K$2:$K$501,MATCH($K$223&amp;"|5",'Joints Enrobage'!$N$2:$N$501,0))&amp;"","")</f>
        <v/>
      </c>
      <c r="K235" s="93">
        <f>IFERROR(INDEX('Joints Enrobage'!$L$2:$L$501,MATCH($K$223&amp;"|5",'Joints Enrobage'!$N$2:$N$501,0))&amp;"","")</f>
        <v/>
      </c>
      <c r="L235" s="93">
        <f>IFERROR(INDEX('Joints Enrobage'!$M$2:$M$501,MATCH($K$223&amp;"|5",'Joints Enrobage'!$N$2:$N$501,0))&amp;"","")</f>
        <v/>
      </c>
      <c r="M235" s="50" t="n"/>
    </row>
    <row r="236" ht="15" customHeight="1">
      <c r="A236" s="93">
        <f>IFERROR(INDEX('Joints Enrobage'!$B$2:$B$501,MATCH($K$223&amp;"|6",'Joints Enrobage'!$N$2:$N$501,0))&amp;"","")</f>
        <v/>
      </c>
      <c r="B236" s="93">
        <f>IFERROR(INDEX('Joints Enrobage'!$C$2:$C$501,MATCH($K$223&amp;"|6",'Joints Enrobage'!$N$2:$N$501,0))&amp;"","")</f>
        <v/>
      </c>
      <c r="C236" s="93">
        <f>IFERROR(INDEX('Joints Enrobage'!$D$2:$D$501,MATCH($K$223&amp;"|6",'Joints Enrobage'!$N$2:$N$501,0))&amp;"","")</f>
        <v/>
      </c>
      <c r="D236" s="93">
        <f>IFERROR(INDEX('Joints Enrobage'!$E$2:$E$501,MATCH($K$223&amp;"|6",'Joints Enrobage'!$N$2:$N$501,0))&amp;"","")</f>
        <v/>
      </c>
      <c r="E236" s="93">
        <f>IFERROR(INDEX('Joints Enrobage'!$F$2:$F$501,MATCH($K$223&amp;"|6",'Joints Enrobage'!$N$2:$N$501,0))&amp;"","")</f>
        <v/>
      </c>
      <c r="F236" s="93">
        <f>IFERROR(INDEX('Joints Enrobage'!$G$2:$G$501,MATCH($K$223&amp;"|6",'Joints Enrobage'!$N$2:$N$501,0))&amp;"","")</f>
        <v/>
      </c>
      <c r="G236" s="93">
        <f>IFERROR(INDEX('Joints Enrobage'!$H$2:$H$501,MATCH($K$223&amp;"|6",'Joints Enrobage'!$N$2:$N$501,0))&amp;"","")</f>
        <v/>
      </c>
      <c r="H236" s="93">
        <f>IFERROR(INDEX('Joints Enrobage'!$I$2:$I$501,MATCH($K$223&amp;"|6",'Joints Enrobage'!$N$2:$N$501,0))&amp;"","")</f>
        <v/>
      </c>
      <c r="I236" s="93">
        <f>IFERROR(INDEX('Joints Enrobage'!$J$2:$J$501,MATCH($K$223&amp;"|6",'Joints Enrobage'!$N$2:$N$501,0))&amp;"","")</f>
        <v/>
      </c>
      <c r="J236" s="93">
        <f>IFERROR(INDEX('Joints Enrobage'!$K$2:$K$501,MATCH($K$223&amp;"|6",'Joints Enrobage'!$N$2:$N$501,0))&amp;"","")</f>
        <v/>
      </c>
      <c r="K236" s="93">
        <f>IFERROR(INDEX('Joints Enrobage'!$L$2:$L$501,MATCH($K$223&amp;"|6",'Joints Enrobage'!$N$2:$N$501,0))&amp;"","")</f>
        <v/>
      </c>
      <c r="L236" s="93">
        <f>IFERROR(INDEX('Joints Enrobage'!$M$2:$M$501,MATCH($K$223&amp;"|6",'Joints Enrobage'!$N$2:$N$501,0))&amp;"","")</f>
        <v/>
      </c>
      <c r="M236" s="50" t="n"/>
    </row>
    <row r="237" ht="15" customHeight="1">
      <c r="A237" s="93">
        <f>IFERROR(INDEX('Joints Enrobage'!$B$2:$B$501,MATCH($K$223&amp;"|7",'Joints Enrobage'!$N$2:$N$501,0))&amp;"","")</f>
        <v/>
      </c>
      <c r="B237" s="93">
        <f>IFERROR(INDEX('Joints Enrobage'!$C$2:$C$501,MATCH($K$223&amp;"|7",'Joints Enrobage'!$N$2:$N$501,0))&amp;"","")</f>
        <v/>
      </c>
      <c r="C237" s="93">
        <f>IFERROR(INDEX('Joints Enrobage'!$D$2:$D$501,MATCH($K$223&amp;"|7",'Joints Enrobage'!$N$2:$N$501,0))&amp;"","")</f>
        <v/>
      </c>
      <c r="D237" s="93">
        <f>IFERROR(INDEX('Joints Enrobage'!$E$2:$E$501,MATCH($K$223&amp;"|7",'Joints Enrobage'!$N$2:$N$501,0))&amp;"","")</f>
        <v/>
      </c>
      <c r="E237" s="93">
        <f>IFERROR(INDEX('Joints Enrobage'!$F$2:$F$501,MATCH($K$223&amp;"|7",'Joints Enrobage'!$N$2:$N$501,0))&amp;"","")</f>
        <v/>
      </c>
      <c r="F237" s="93">
        <f>IFERROR(INDEX('Joints Enrobage'!$G$2:$G$501,MATCH($K$223&amp;"|7",'Joints Enrobage'!$N$2:$N$501,0))&amp;"","")</f>
        <v/>
      </c>
      <c r="G237" s="93">
        <f>IFERROR(INDEX('Joints Enrobage'!$H$2:$H$501,MATCH($K$223&amp;"|7",'Joints Enrobage'!$N$2:$N$501,0))&amp;"","")</f>
        <v/>
      </c>
      <c r="H237" s="93">
        <f>IFERROR(INDEX('Joints Enrobage'!$I$2:$I$501,MATCH($K$223&amp;"|7",'Joints Enrobage'!$N$2:$N$501,0))&amp;"","")</f>
        <v/>
      </c>
      <c r="I237" s="93">
        <f>IFERROR(INDEX('Joints Enrobage'!$J$2:$J$501,MATCH($K$223&amp;"|7",'Joints Enrobage'!$N$2:$N$501,0))&amp;"","")</f>
        <v/>
      </c>
      <c r="J237" s="93">
        <f>IFERROR(INDEX('Joints Enrobage'!$K$2:$K$501,MATCH($K$223&amp;"|7",'Joints Enrobage'!$N$2:$N$501,0))&amp;"","")</f>
        <v/>
      </c>
      <c r="K237" s="93">
        <f>IFERROR(INDEX('Joints Enrobage'!$L$2:$L$501,MATCH($K$223&amp;"|7",'Joints Enrobage'!$N$2:$N$501,0))&amp;"","")</f>
        <v/>
      </c>
      <c r="L237" s="93">
        <f>IFERROR(INDEX('Joints Enrobage'!$M$2:$M$501,MATCH($K$223&amp;"|7",'Joints Enrobage'!$N$2:$N$501,0))&amp;"","")</f>
        <v/>
      </c>
      <c r="M237" s="50" t="n"/>
    </row>
    <row r="238" ht="15" customHeight="1">
      <c r="A238" s="93">
        <f>IFERROR(INDEX('Joints Enrobage'!$B$2:$B$501,MATCH($K$223&amp;"|8",'Joints Enrobage'!$N$2:$N$501,0))&amp;"","")</f>
        <v/>
      </c>
      <c r="B238" s="93">
        <f>IFERROR(INDEX('Joints Enrobage'!$C$2:$C$501,MATCH($K$223&amp;"|8",'Joints Enrobage'!$N$2:$N$501,0))&amp;"","")</f>
        <v/>
      </c>
      <c r="C238" s="93">
        <f>IFERROR(INDEX('Joints Enrobage'!$D$2:$D$501,MATCH($K$223&amp;"|8",'Joints Enrobage'!$N$2:$N$501,0))&amp;"","")</f>
        <v/>
      </c>
      <c r="D238" s="93">
        <f>IFERROR(INDEX('Joints Enrobage'!$E$2:$E$501,MATCH($K$223&amp;"|8",'Joints Enrobage'!$N$2:$N$501,0))&amp;"","")</f>
        <v/>
      </c>
      <c r="E238" s="93">
        <f>IFERROR(INDEX('Joints Enrobage'!$F$2:$F$501,MATCH($K$223&amp;"|8",'Joints Enrobage'!$N$2:$N$501,0))&amp;"","")</f>
        <v/>
      </c>
      <c r="F238" s="93">
        <f>IFERROR(INDEX('Joints Enrobage'!$G$2:$G$501,MATCH($K$223&amp;"|8",'Joints Enrobage'!$N$2:$N$501,0))&amp;"","")</f>
        <v/>
      </c>
      <c r="G238" s="93">
        <f>IFERROR(INDEX('Joints Enrobage'!$H$2:$H$501,MATCH($K$223&amp;"|8",'Joints Enrobage'!$N$2:$N$501,0))&amp;"","")</f>
        <v/>
      </c>
      <c r="H238" s="93">
        <f>IFERROR(INDEX('Joints Enrobage'!$I$2:$I$501,MATCH($K$223&amp;"|8",'Joints Enrobage'!$N$2:$N$501,0))&amp;"","")</f>
        <v/>
      </c>
      <c r="I238" s="93">
        <f>IFERROR(INDEX('Joints Enrobage'!$J$2:$J$501,MATCH($K$223&amp;"|8",'Joints Enrobage'!$N$2:$N$501,0))&amp;"","")</f>
        <v/>
      </c>
      <c r="J238" s="93">
        <f>IFERROR(INDEX('Joints Enrobage'!$K$2:$K$501,MATCH($K$223&amp;"|8",'Joints Enrobage'!$N$2:$N$501,0))&amp;"","")</f>
        <v/>
      </c>
      <c r="K238" s="93">
        <f>IFERROR(INDEX('Joints Enrobage'!$L$2:$L$501,MATCH($K$223&amp;"|8",'Joints Enrobage'!$N$2:$N$501,0))&amp;"","")</f>
        <v/>
      </c>
      <c r="L238" s="93">
        <f>IFERROR(INDEX('Joints Enrobage'!$M$2:$M$501,MATCH($K$223&amp;"|8",'Joints Enrobage'!$N$2:$N$501,0))&amp;"","")</f>
        <v/>
      </c>
      <c r="M238" s="50" t="n"/>
    </row>
    <row r="239" ht="15" customHeight="1">
      <c r="A239" s="93">
        <f>IFERROR(INDEX('Joints Enrobage'!$B$2:$B$501,MATCH($K$223&amp;"|9",'Joints Enrobage'!$N$2:$N$501,0))&amp;"","")</f>
        <v/>
      </c>
      <c r="B239" s="93">
        <f>IFERROR(INDEX('Joints Enrobage'!$C$2:$C$501,MATCH($K$223&amp;"|9",'Joints Enrobage'!$N$2:$N$501,0))&amp;"","")</f>
        <v/>
      </c>
      <c r="C239" s="93">
        <f>IFERROR(INDEX('Joints Enrobage'!$D$2:$D$501,MATCH($K$223&amp;"|9",'Joints Enrobage'!$N$2:$N$501,0))&amp;"","")</f>
        <v/>
      </c>
      <c r="D239" s="93">
        <f>IFERROR(INDEX('Joints Enrobage'!$E$2:$E$501,MATCH($K$223&amp;"|9",'Joints Enrobage'!$N$2:$N$501,0))&amp;"","")</f>
        <v/>
      </c>
      <c r="E239" s="93">
        <f>IFERROR(INDEX('Joints Enrobage'!$F$2:$F$501,MATCH($K$223&amp;"|9",'Joints Enrobage'!$N$2:$N$501,0))&amp;"","")</f>
        <v/>
      </c>
      <c r="F239" s="93">
        <f>IFERROR(INDEX('Joints Enrobage'!$G$2:$G$501,MATCH($K$223&amp;"|9",'Joints Enrobage'!$N$2:$N$501,0))&amp;"","")</f>
        <v/>
      </c>
      <c r="G239" s="93">
        <f>IFERROR(INDEX('Joints Enrobage'!$H$2:$H$501,MATCH($K$223&amp;"|9",'Joints Enrobage'!$N$2:$N$501,0))&amp;"","")</f>
        <v/>
      </c>
      <c r="H239" s="93">
        <f>IFERROR(INDEX('Joints Enrobage'!$I$2:$I$501,MATCH($K$223&amp;"|9",'Joints Enrobage'!$N$2:$N$501,0))&amp;"","")</f>
        <v/>
      </c>
      <c r="I239" s="93">
        <f>IFERROR(INDEX('Joints Enrobage'!$J$2:$J$501,MATCH($K$223&amp;"|9",'Joints Enrobage'!$N$2:$N$501,0))&amp;"","")</f>
        <v/>
      </c>
      <c r="J239" s="93">
        <f>IFERROR(INDEX('Joints Enrobage'!$K$2:$K$501,MATCH($K$223&amp;"|9",'Joints Enrobage'!$N$2:$N$501,0))&amp;"","")</f>
        <v/>
      </c>
      <c r="K239" s="93">
        <f>IFERROR(INDEX('Joints Enrobage'!$L$2:$L$501,MATCH($K$223&amp;"|9",'Joints Enrobage'!$N$2:$N$501,0))&amp;"","")</f>
        <v/>
      </c>
      <c r="L239" s="93">
        <f>IFERROR(INDEX('Joints Enrobage'!$M$2:$M$501,MATCH($K$223&amp;"|9",'Joints Enrobage'!$N$2:$N$501,0))&amp;"","")</f>
        <v/>
      </c>
      <c r="M239" s="50" t="n"/>
    </row>
    <row r="240" ht="15" customHeight="1">
      <c r="A240" s="93">
        <f>IFERROR(INDEX('Joints Enrobage'!$B$2:$B$501,MATCH($K$223&amp;"|10",'Joints Enrobage'!$N$2:$N$501,0))&amp;"","")</f>
        <v/>
      </c>
      <c r="B240" s="93">
        <f>IFERROR(INDEX('Joints Enrobage'!$C$2:$C$501,MATCH($K$223&amp;"|10",'Joints Enrobage'!$N$2:$N$501,0))&amp;"","")</f>
        <v/>
      </c>
      <c r="C240" s="93">
        <f>IFERROR(INDEX('Joints Enrobage'!$D$2:$D$501,MATCH($K$223&amp;"|10",'Joints Enrobage'!$N$2:$N$501,0))&amp;"","")</f>
        <v/>
      </c>
      <c r="D240" s="93">
        <f>IFERROR(INDEX('Joints Enrobage'!$E$2:$E$501,MATCH($K$223&amp;"|10",'Joints Enrobage'!$N$2:$N$501,0))&amp;"","")</f>
        <v/>
      </c>
      <c r="E240" s="93">
        <f>IFERROR(INDEX('Joints Enrobage'!$F$2:$F$501,MATCH($K$223&amp;"|10",'Joints Enrobage'!$N$2:$N$501,0))&amp;"","")</f>
        <v/>
      </c>
      <c r="F240" s="93">
        <f>IFERROR(INDEX('Joints Enrobage'!$G$2:$G$501,MATCH($K$223&amp;"|10",'Joints Enrobage'!$N$2:$N$501,0))&amp;"","")</f>
        <v/>
      </c>
      <c r="G240" s="93">
        <f>IFERROR(INDEX('Joints Enrobage'!$H$2:$H$501,MATCH($K$223&amp;"|10",'Joints Enrobage'!$N$2:$N$501,0))&amp;"","")</f>
        <v/>
      </c>
      <c r="H240" s="93">
        <f>IFERROR(INDEX('Joints Enrobage'!$I$2:$I$501,MATCH($K$223&amp;"|10",'Joints Enrobage'!$N$2:$N$501,0))&amp;"","")</f>
        <v/>
      </c>
      <c r="I240" s="93">
        <f>IFERROR(INDEX('Joints Enrobage'!$J$2:$J$501,MATCH($K$223&amp;"|10",'Joints Enrobage'!$N$2:$N$501,0))&amp;"","")</f>
        <v/>
      </c>
      <c r="J240" s="93">
        <f>IFERROR(INDEX('Joints Enrobage'!$K$2:$K$501,MATCH($K$223&amp;"|10",'Joints Enrobage'!$N$2:$N$501,0))&amp;"","")</f>
        <v/>
      </c>
      <c r="K240" s="93">
        <f>IFERROR(INDEX('Joints Enrobage'!$L$2:$L$501,MATCH($K$223&amp;"|10",'Joints Enrobage'!$N$2:$N$501,0))&amp;"","")</f>
        <v/>
      </c>
      <c r="L240" s="93">
        <f>IFERROR(INDEX('Joints Enrobage'!$M$2:$M$501,MATCH($K$223&amp;"|10",'Joints Enrobage'!$N$2:$N$501,0))&amp;"","")</f>
        <v/>
      </c>
      <c r="M240" s="50" t="n"/>
    </row>
    <row r="241" ht="15" customHeight="1">
      <c r="A241" s="93">
        <f>IFERROR(INDEX('Joints Enrobage'!$B$2:$B$501,MATCH($K$223&amp;"|11",'Joints Enrobage'!$N$2:$N$501,0))&amp;"","")</f>
        <v/>
      </c>
      <c r="B241" s="93">
        <f>IFERROR(INDEX('Joints Enrobage'!$C$2:$C$501,MATCH($K$223&amp;"|11",'Joints Enrobage'!$N$2:$N$501,0))&amp;"","")</f>
        <v/>
      </c>
      <c r="C241" s="93">
        <f>IFERROR(INDEX('Joints Enrobage'!$D$2:$D$501,MATCH($K$223&amp;"|11",'Joints Enrobage'!$N$2:$N$501,0))&amp;"","")</f>
        <v/>
      </c>
      <c r="D241" s="93">
        <f>IFERROR(INDEX('Joints Enrobage'!$E$2:$E$501,MATCH($K$223&amp;"|11",'Joints Enrobage'!$N$2:$N$501,0))&amp;"","")</f>
        <v/>
      </c>
      <c r="E241" s="93">
        <f>IFERROR(INDEX('Joints Enrobage'!$F$2:$F$501,MATCH($K$223&amp;"|11",'Joints Enrobage'!$N$2:$N$501,0))&amp;"","")</f>
        <v/>
      </c>
      <c r="F241" s="93">
        <f>IFERROR(INDEX('Joints Enrobage'!$G$2:$G$501,MATCH($K$223&amp;"|11",'Joints Enrobage'!$N$2:$N$501,0))&amp;"","")</f>
        <v/>
      </c>
      <c r="G241" s="93">
        <f>IFERROR(INDEX('Joints Enrobage'!$H$2:$H$501,MATCH($K$223&amp;"|11",'Joints Enrobage'!$N$2:$N$501,0))&amp;"","")</f>
        <v/>
      </c>
      <c r="H241" s="93">
        <f>IFERROR(INDEX('Joints Enrobage'!$I$2:$I$501,MATCH($K$223&amp;"|11",'Joints Enrobage'!$N$2:$N$501,0))&amp;"","")</f>
        <v/>
      </c>
      <c r="I241" s="93">
        <f>IFERROR(INDEX('Joints Enrobage'!$J$2:$J$501,MATCH($K$223&amp;"|11",'Joints Enrobage'!$N$2:$N$501,0))&amp;"","")</f>
        <v/>
      </c>
      <c r="J241" s="93">
        <f>IFERROR(INDEX('Joints Enrobage'!$K$2:$K$501,MATCH($K$223&amp;"|11",'Joints Enrobage'!$N$2:$N$501,0))&amp;"","")</f>
        <v/>
      </c>
      <c r="K241" s="93">
        <f>IFERROR(INDEX('Joints Enrobage'!$L$2:$L$501,MATCH($K$223&amp;"|11",'Joints Enrobage'!$N$2:$N$501,0))&amp;"","")</f>
        <v/>
      </c>
      <c r="L241" s="93">
        <f>IFERROR(INDEX('Joints Enrobage'!$M$2:$M$501,MATCH($K$223&amp;"|11",'Joints Enrobage'!$N$2:$N$501,0))&amp;"","")</f>
        <v/>
      </c>
      <c r="M241" s="50" t="n"/>
    </row>
    <row r="242" ht="15" customHeight="1">
      <c r="A242" s="62">
        <f>IFERROR(INDEX('Joints Enrobage'!$B$2:$B$501,MATCH($K$223&amp;"|12",'Joints Enrobage'!$N$2:$N$501,0))&amp;"","")</f>
        <v/>
      </c>
      <c r="B242" s="62">
        <f>IFERROR(INDEX('Joints Enrobage'!$C$2:$C$501,MATCH($K$223&amp;"|12",'Joints Enrobage'!$N$2:$N$501,0))&amp;"","")</f>
        <v/>
      </c>
      <c r="C242" s="62">
        <f>IFERROR(INDEX('Joints Enrobage'!$D$2:$D$501,MATCH($K$223&amp;"|12",'Joints Enrobage'!$N$2:$N$501,0))&amp;"","")</f>
        <v/>
      </c>
      <c r="D242" s="62">
        <f>IFERROR(INDEX('Joints Enrobage'!$E$2:$E$501,MATCH($K$223&amp;"|12",'Joints Enrobage'!$N$2:$N$501,0))&amp;"","")</f>
        <v/>
      </c>
      <c r="E242" s="62">
        <f>IFERROR(INDEX('Joints Enrobage'!$F$2:$F$501,MATCH($K$223&amp;"|12",'Joints Enrobage'!$N$2:$N$501,0))&amp;"","")</f>
        <v/>
      </c>
      <c r="F242" s="62">
        <f>IFERROR(INDEX('Joints Enrobage'!$G$2:$G$501,MATCH($K$223&amp;"|12",'Joints Enrobage'!$N$2:$N$501,0))&amp;"","")</f>
        <v/>
      </c>
      <c r="G242" s="62">
        <f>IFERROR(INDEX('Joints Enrobage'!$H$2:$H$501,MATCH($K$223&amp;"|12",'Joints Enrobage'!$N$2:$N$501,0))&amp;"","")</f>
        <v/>
      </c>
      <c r="H242" s="62">
        <f>IFERROR(INDEX('Joints Enrobage'!$I$2:$I$501,MATCH($K$223&amp;"|12",'Joints Enrobage'!$N$2:$N$501,0))&amp;"","")</f>
        <v/>
      </c>
      <c r="I242" s="62">
        <f>IFERROR(INDEX('Joints Enrobage'!$J$2:$J$501,MATCH($K$223&amp;"|12",'Joints Enrobage'!$N$2:$N$501,0))&amp;"","")</f>
        <v/>
      </c>
      <c r="J242" s="62">
        <f>IFERROR(INDEX('Joints Enrobage'!$K$2:$K$501,MATCH($K$223&amp;"|12",'Joints Enrobage'!$N$2:$N$501,0))&amp;"","")</f>
        <v/>
      </c>
      <c r="K242" s="62">
        <f>IFERROR(INDEX('Joints Enrobage'!$L$2:$L$501,MATCH($K$223&amp;"|12",'Joints Enrobage'!$N$2:$N$501,0))&amp;"","")</f>
        <v/>
      </c>
      <c r="L242" s="62">
        <f>IFERROR(INDEX('Joints Enrobage'!$M$2:$M$501,MATCH($K$223&amp;"|12",'Joints Enrobage'!$N$2:$N$501,0))&amp;"","")</f>
        <v/>
      </c>
      <c r="M242" s="50" t="n"/>
    </row>
    <row r="243" ht="15" customHeight="1">
      <c r="A243" s="62">
        <f>IFERROR(INDEX('Joints Enrobage'!$B$2:$B$501,MATCH($K$223&amp;"|13",'Joints Enrobage'!$N$2:$N$501,0))&amp;"","")</f>
        <v/>
      </c>
      <c r="B243" s="62">
        <f>IFERROR(INDEX('Joints Enrobage'!$C$2:$C$501,MATCH($K$223&amp;"|13",'Joints Enrobage'!$N$2:$N$501,0))&amp;"","")</f>
        <v/>
      </c>
      <c r="C243" s="62">
        <f>IFERROR(INDEX('Joints Enrobage'!$D$2:$D$501,MATCH($K$223&amp;"|13",'Joints Enrobage'!$N$2:$N$501,0))&amp;"","")</f>
        <v/>
      </c>
      <c r="D243" s="62">
        <f>IFERROR(INDEX('Joints Enrobage'!$E$2:$E$501,MATCH($K$223&amp;"|13",'Joints Enrobage'!$N$2:$N$501,0))&amp;"","")</f>
        <v/>
      </c>
      <c r="E243" s="62">
        <f>IFERROR(INDEX('Joints Enrobage'!$F$2:$F$501,MATCH($K$223&amp;"|13",'Joints Enrobage'!$N$2:$N$501,0))&amp;"","")</f>
        <v/>
      </c>
      <c r="F243" s="62">
        <f>IFERROR(INDEX('Joints Enrobage'!$G$2:$G$501,MATCH($K$223&amp;"|13",'Joints Enrobage'!$N$2:$N$501,0))&amp;"","")</f>
        <v/>
      </c>
      <c r="G243" s="62">
        <f>IFERROR(INDEX('Joints Enrobage'!$H$2:$H$501,MATCH($K$223&amp;"|13",'Joints Enrobage'!$N$2:$N$501,0))&amp;"","")</f>
        <v/>
      </c>
      <c r="H243" s="62">
        <f>IFERROR(INDEX('Joints Enrobage'!$I$2:$I$501,MATCH($K$223&amp;"|13",'Joints Enrobage'!$N$2:$N$501,0))&amp;"","")</f>
        <v/>
      </c>
      <c r="I243" s="62">
        <f>IFERROR(INDEX('Joints Enrobage'!$J$2:$J$501,MATCH($K$223&amp;"|13",'Joints Enrobage'!$N$2:$N$501,0))&amp;"","")</f>
        <v/>
      </c>
      <c r="J243" s="62">
        <f>IFERROR(INDEX('Joints Enrobage'!$K$2:$K$501,MATCH($K$223&amp;"|13",'Joints Enrobage'!$N$2:$N$501,0))&amp;"","")</f>
        <v/>
      </c>
      <c r="K243" s="62">
        <f>IFERROR(INDEX('Joints Enrobage'!$L$2:$L$501,MATCH($K$223&amp;"|13",'Joints Enrobage'!$N$2:$N$501,0))&amp;"","")</f>
        <v/>
      </c>
      <c r="L243" s="62">
        <f>IFERROR(INDEX('Joints Enrobage'!$M$2:$M$501,MATCH($K$223&amp;"|13",'Joints Enrobage'!$N$2:$N$501,0))&amp;"","")</f>
        <v/>
      </c>
      <c r="M243" s="50" t="n"/>
    </row>
    <row r="244" ht="15" customHeight="1">
      <c r="A244" s="62">
        <f>IFERROR(INDEX('Joints Enrobage'!$B$2:$B$501,MATCH($K$223&amp;"|14",'Joints Enrobage'!$N$2:$N$501,0))&amp;"","")</f>
        <v/>
      </c>
      <c r="B244" s="62">
        <f>IFERROR(INDEX('Joints Enrobage'!$C$2:$C$501,MATCH($K$223&amp;"|14",'Joints Enrobage'!$N$2:$N$501,0))&amp;"","")</f>
        <v/>
      </c>
      <c r="C244" s="62">
        <f>IFERROR(INDEX('Joints Enrobage'!$D$2:$D$501,MATCH($K$223&amp;"|14",'Joints Enrobage'!$N$2:$N$501,0))&amp;"","")</f>
        <v/>
      </c>
      <c r="D244" s="62">
        <f>IFERROR(INDEX('Joints Enrobage'!$E$2:$E$501,MATCH($K$223&amp;"|14",'Joints Enrobage'!$N$2:$N$501,0))&amp;"","")</f>
        <v/>
      </c>
      <c r="E244" s="62">
        <f>IFERROR(INDEX('Joints Enrobage'!$F$2:$F$501,MATCH($K$223&amp;"|14",'Joints Enrobage'!$N$2:$N$501,0))&amp;"","")</f>
        <v/>
      </c>
      <c r="F244" s="62">
        <f>IFERROR(INDEX('Joints Enrobage'!$G$2:$G$501,MATCH($K$223&amp;"|14",'Joints Enrobage'!$N$2:$N$501,0))&amp;"","")</f>
        <v/>
      </c>
      <c r="G244" s="62">
        <f>IFERROR(INDEX('Joints Enrobage'!$H$2:$H$501,MATCH($K$223&amp;"|14",'Joints Enrobage'!$N$2:$N$501,0))&amp;"","")</f>
        <v/>
      </c>
      <c r="H244" s="62">
        <f>IFERROR(INDEX('Joints Enrobage'!$I$2:$I$501,MATCH($K$223&amp;"|14",'Joints Enrobage'!$N$2:$N$501,0))&amp;"","")</f>
        <v/>
      </c>
      <c r="I244" s="62">
        <f>IFERROR(INDEX('Joints Enrobage'!$J$2:$J$501,MATCH($K$223&amp;"|14",'Joints Enrobage'!$N$2:$N$501,0))&amp;"","")</f>
        <v/>
      </c>
      <c r="J244" s="62">
        <f>IFERROR(INDEX('Joints Enrobage'!$K$2:$K$501,MATCH($K$223&amp;"|14",'Joints Enrobage'!$N$2:$N$501,0))&amp;"","")</f>
        <v/>
      </c>
      <c r="K244" s="62">
        <f>IFERROR(INDEX('Joints Enrobage'!$L$2:$L$501,MATCH($K$223&amp;"|14",'Joints Enrobage'!$N$2:$N$501,0))&amp;"","")</f>
        <v/>
      </c>
      <c r="L244" s="62">
        <f>IFERROR(INDEX('Joints Enrobage'!$M$2:$M$501,MATCH($K$223&amp;"|14",'Joints Enrobage'!$N$2:$N$501,0))&amp;"","")</f>
        <v/>
      </c>
      <c r="M244" s="50" t="n"/>
    </row>
    <row r="245" ht="15" customHeight="1">
      <c r="A245" s="62">
        <f>IFERROR(INDEX('Joints Enrobage'!$B$2:$B$501,MATCH($K$223&amp;"|15",'Joints Enrobage'!$N$2:$N$501,0))&amp;"","")</f>
        <v/>
      </c>
      <c r="B245" s="62">
        <f>IFERROR(INDEX('Joints Enrobage'!$C$2:$C$501,MATCH($K$223&amp;"|15",'Joints Enrobage'!$N$2:$N$501,0))&amp;"","")</f>
        <v/>
      </c>
      <c r="C245" s="62">
        <f>IFERROR(INDEX('Joints Enrobage'!$D$2:$D$501,MATCH($K$223&amp;"|15",'Joints Enrobage'!$N$2:$N$501,0))&amp;"","")</f>
        <v/>
      </c>
      <c r="D245" s="62">
        <f>IFERROR(INDEX('Joints Enrobage'!$E$2:$E$501,MATCH($K$223&amp;"|15",'Joints Enrobage'!$N$2:$N$501,0))&amp;"","")</f>
        <v/>
      </c>
      <c r="E245" s="62">
        <f>IFERROR(INDEX('Joints Enrobage'!$F$2:$F$501,MATCH($K$223&amp;"|15",'Joints Enrobage'!$N$2:$N$501,0))&amp;"","")</f>
        <v/>
      </c>
      <c r="F245" s="62">
        <f>IFERROR(INDEX('Joints Enrobage'!$G$2:$G$501,MATCH($K$223&amp;"|15",'Joints Enrobage'!$N$2:$N$501,0))&amp;"","")</f>
        <v/>
      </c>
      <c r="G245" s="62">
        <f>IFERROR(INDEX('Joints Enrobage'!$H$2:$H$501,MATCH($K$223&amp;"|15",'Joints Enrobage'!$N$2:$N$501,0))&amp;"","")</f>
        <v/>
      </c>
      <c r="H245" s="62">
        <f>IFERROR(INDEX('Joints Enrobage'!$I$2:$I$501,MATCH($K$223&amp;"|15",'Joints Enrobage'!$N$2:$N$501,0))&amp;"","")</f>
        <v/>
      </c>
      <c r="I245" s="62">
        <f>IFERROR(INDEX('Joints Enrobage'!$J$2:$J$501,MATCH($K$223&amp;"|15",'Joints Enrobage'!$N$2:$N$501,0))&amp;"","")</f>
        <v/>
      </c>
      <c r="J245" s="62">
        <f>IFERROR(INDEX('Joints Enrobage'!$K$2:$K$501,MATCH($K$223&amp;"|15",'Joints Enrobage'!$N$2:$N$501,0))&amp;"","")</f>
        <v/>
      </c>
      <c r="K245" s="62">
        <f>IFERROR(INDEX('Joints Enrobage'!$L$2:$L$501,MATCH($K$223&amp;"|15",'Joints Enrobage'!$N$2:$N$501,0))&amp;"","")</f>
        <v/>
      </c>
      <c r="L245" s="62">
        <f>IFERROR(INDEX('Joints Enrobage'!$M$2:$M$501,MATCH($K$223&amp;"|15",'Joints Enrobage'!$N$2:$N$501,0))&amp;"","")</f>
        <v/>
      </c>
      <c r="M245" s="50" t="n"/>
    </row>
    <row r="246" ht="39.95" customHeight="1">
      <c r="A246" s="94">
        <f>"Remarques : "&amp;IFERROR(INDEX(Registre!$O$2:$O$1999,IF($O$218=0,-1,$O$218))&amp;"","")</f>
        <v/>
      </c>
      <c r="B246" s="52" t="n"/>
      <c r="C246" s="52" t="n"/>
      <c r="D246" s="52" t="n"/>
      <c r="E246" s="52" t="n"/>
      <c r="F246" s="52" t="n"/>
      <c r="G246" s="52" t="n"/>
      <c r="H246" s="52" t="n"/>
      <c r="I246" s="52" t="n"/>
      <c r="J246" s="52" t="n"/>
      <c r="K246" s="52" t="n"/>
      <c r="L246" s="52" t="n"/>
      <c r="M246" s="50" t="n"/>
    </row>
    <row r="247" ht="30" customHeight="1">
      <c r="A247" s="80" t="inlineStr">
        <is>
          <t>Conclusion de l’inspection</t>
        </is>
      </c>
      <c r="B247" s="52" t="n"/>
      <c r="C247" s="50" t="n"/>
      <c r="D247" s="67">
        <f>IF(IFERROR(INDEX(Registre!$N$2:$N$1999,IF($O$218=0,-1,$O$218))&amp;"","")="Non applicable","☒","☐")&amp;"  Non applicable"</f>
        <v/>
      </c>
      <c r="E247" s="52" t="n"/>
      <c r="F247" s="52" t="n"/>
      <c r="G247" s="52" t="n"/>
      <c r="H247" s="52" t="n"/>
      <c r="I247" s="50" t="n"/>
      <c r="J247" s="67">
        <f>IF(IFERROR(INDEX(Registre!$N$2:$N$1999,IF($O$218=0,-1,$O$218))&amp;"","")="Accepté","☒","☐")&amp;"  Accepté"</f>
        <v/>
      </c>
      <c r="K247" s="50" t="n"/>
      <c r="L247" s="67">
        <f>IF(IFERROR(INDEX(Registre!$N$2:$N$1999,IF($O$218=0,-1,$O$218))&amp;"","")="Rejeté","☒","☐")&amp;"  Rejeté"</f>
        <v/>
      </c>
      <c r="M247" s="50" t="n"/>
    </row>
    <row r="248" ht="24.95" customHeight="1">
      <c r="A248" s="80" t="inlineStr">
        <is>
          <t>APPROBATION</t>
        </is>
      </c>
      <c r="B248" s="101" t="n"/>
      <c r="C248" s="56" t="n"/>
      <c r="D248" s="67" t="inlineStr">
        <is>
          <t>C3</t>
        </is>
      </c>
      <c r="E248" s="52" t="n"/>
      <c r="F248" s="52" t="n"/>
      <c r="G248" s="52" t="n"/>
      <c r="H248" s="52" t="n"/>
      <c r="I248" s="50" t="n"/>
      <c r="J248" s="67" t="inlineStr">
        <is>
          <t>C1</t>
        </is>
      </c>
      <c r="K248" s="56" t="n"/>
      <c r="L248" s="67" t="inlineStr">
        <is>
          <t>CA</t>
        </is>
      </c>
      <c r="M248" s="56" t="n"/>
    </row>
    <row r="249" ht="24.95" customHeight="1">
      <c r="A249" s="57" t="n"/>
      <c r="B249" s="102" t="n"/>
      <c r="C249" s="58" t="n"/>
      <c r="D249" s="67" t="inlineStr">
        <is>
          <t>CST</t>
        </is>
      </c>
      <c r="E249" s="52" t="n"/>
      <c r="F249" s="50" t="n"/>
      <c r="G249" s="67" t="inlineStr">
        <is>
          <t>QCI</t>
        </is>
      </c>
      <c r="H249" s="52" t="n"/>
      <c r="I249" s="50" t="n"/>
      <c r="J249" s="57" t="n"/>
      <c r="K249" s="58" t="n"/>
      <c r="L249" s="57" t="n"/>
      <c r="M249" s="58" t="n"/>
    </row>
    <row r="250" ht="30" customHeight="1">
      <c r="A250" s="90" t="inlineStr">
        <is>
          <t>Nom</t>
        </is>
      </c>
      <c r="B250" s="52" t="n"/>
      <c r="C250" s="50" t="n"/>
      <c r="D250" s="90" t="n"/>
      <c r="E250" s="52" t="n"/>
      <c r="F250" s="50" t="n"/>
      <c r="G250" s="90" t="n"/>
      <c r="H250" s="52" t="n"/>
      <c r="I250" s="50" t="n"/>
      <c r="J250" s="90" t="n"/>
      <c r="K250" s="50" t="n"/>
      <c r="L250" s="90" t="n"/>
      <c r="M250" s="50" t="n"/>
    </row>
    <row r="251" ht="30" customHeight="1">
      <c r="A251" s="90" t="inlineStr">
        <is>
          <t>Signature</t>
        </is>
      </c>
      <c r="B251" s="52" t="n"/>
      <c r="C251" s="50" t="n"/>
      <c r="D251" s="90" t="n"/>
      <c r="E251" s="52" t="n"/>
      <c r="F251" s="50" t="n"/>
      <c r="G251" s="90" t="n"/>
      <c r="H251" s="52" t="n"/>
      <c r="I251" s="50" t="n"/>
      <c r="J251" s="90" t="n"/>
      <c r="K251" s="50" t="n"/>
      <c r="L251" s="90" t="n"/>
      <c r="M251" s="50" t="n"/>
    </row>
    <row r="252" ht="30" customHeight="1">
      <c r="A252" s="90" t="inlineStr">
        <is>
          <t>Date</t>
        </is>
      </c>
      <c r="B252" s="52" t="n"/>
      <c r="C252" s="50" t="n"/>
      <c r="D252" s="90" t="n"/>
      <c r="E252" s="52" t="n"/>
      <c r="F252" s="50" t="n"/>
      <c r="G252" s="90" t="n"/>
      <c r="H252" s="52" t="n"/>
      <c r="I252" s="50" t="n"/>
      <c r="J252" s="90" t="n"/>
      <c r="K252" s="50" t="n"/>
      <c r="L252" s="90" t="n"/>
      <c r="M252" s="50" t="n"/>
    </row>
    <row r="253" ht="21.75" customHeight="1">
      <c r="A253" s="49" t="n"/>
      <c r="B253" s="56" t="n"/>
      <c r="C253" s="67">
        <f>Paramètres!$C$7</f>
        <v/>
      </c>
      <c r="D253" s="101" t="n"/>
      <c r="E253" s="101" t="n"/>
      <c r="F253" s="101" t="n"/>
      <c r="G253" s="101" t="n"/>
      <c r="H253" s="101" t="n"/>
      <c r="I253" s="101" t="n"/>
      <c r="J253" s="101" t="n"/>
      <c r="K253" s="56" t="n"/>
      <c r="L253" s="90">
        <f>Paramètres!$D$7</f>
        <v/>
      </c>
      <c r="M253" s="50" t="n"/>
      <c r="O253" s="29" t="inlineStr">
        <is>
          <t>Calcul (ne pas modifier) – ligne registre :</t>
        </is>
      </c>
    </row>
    <row r="254" ht="21.75" customHeight="1">
      <c r="A254" s="60" t="n"/>
      <c r="B254" s="61" t="n"/>
      <c r="C254" s="60" t="n"/>
      <c r="K254" s="61" t="n"/>
      <c r="L254" s="90">
        <f>"Date: "&amp;Paramètres!$E$7</f>
        <v/>
      </c>
      <c r="M254" s="50" t="n"/>
      <c r="O254" s="30">
        <f>IFERROR(MATCH($K$259,Registre!$B$2:$B$1999,0),0)</f>
        <v/>
      </c>
    </row>
    <row r="255" ht="21.75" customHeight="1">
      <c r="A255" s="57" t="n"/>
      <c r="B255" s="58" t="n"/>
      <c r="C255" s="57" t="n"/>
      <c r="D255" s="102" t="n"/>
      <c r="E255" s="102" t="n"/>
      <c r="F255" s="102" t="n"/>
      <c r="G255" s="102" t="n"/>
      <c r="H255" s="102" t="n"/>
      <c r="I255" s="102" t="n"/>
      <c r="J255" s="102" t="n"/>
      <c r="K255" s="58" t="n"/>
      <c r="L255" s="90" t="inlineStr">
        <is>
          <t>Page 1/1</t>
        </is>
      </c>
      <c r="M255" s="50" t="n"/>
      <c r="O255" s="30">
        <f>IFERROR(MATCH($K$259,'Données Enrobage'!$A$2:$A$501,0),0)</f>
        <v/>
      </c>
    </row>
    <row r="256" ht="27.95" customHeight="1">
      <c r="A256" s="67" t="inlineStr">
        <is>
          <t>Procès-Verbal d’enrobage</t>
        </is>
      </c>
      <c r="B256" s="52" t="n"/>
      <c r="C256" s="52" t="n"/>
      <c r="D256" s="52" t="n"/>
      <c r="E256" s="52" t="n"/>
      <c r="F256" s="52" t="n"/>
      <c r="G256" s="52" t="n"/>
      <c r="H256" s="52" t="n"/>
      <c r="I256" s="52" t="n"/>
      <c r="J256" s="52" t="n"/>
      <c r="K256" s="52" t="n"/>
      <c r="L256" s="52" t="n"/>
      <c r="M256" s="50" t="n"/>
      <c r="O256" s="32">
        <f>IF($K$259="","",IF($O$254=0,"⚠ RFI absent du Registre",IF(INDEX(Registre!$A$2:$A$1999,IF($O$254=0,-1,$O$254))&lt;&gt;"Enrobage","⚠ Ce RFI est de type : "&amp;INDEX(Registre!$A$2:$A$1999,IF($O$254=0,-1,$O$254)),"")))</f>
        <v/>
      </c>
    </row>
    <row r="257" ht="24.95" customHeight="1">
      <c r="A257" s="90">
        <f>"Ouvrages : "&amp;IFERROR(INDEX(Registre!$E$2:$E$1999,IF($O$254=0,-1,$O$254))&amp;"","")</f>
        <v/>
      </c>
      <c r="B257" s="52" t="n"/>
      <c r="C257" s="52" t="n"/>
      <c r="D257" s="52" t="n"/>
      <c r="E257" s="52" t="n"/>
      <c r="F257" s="52" t="n"/>
      <c r="G257" s="52" t="n"/>
      <c r="H257" s="52" t="n"/>
      <c r="I257" s="52" t="n"/>
      <c r="J257" s="50" t="n"/>
      <c r="K257" s="90">
        <f>"Date : "&amp;IFERROR(RIGHT("0"&amp;DAY(INDEX(Registre!$D$2:$D$1999,IF($O$254=0,-1,$O$254))),2)&amp;"/"&amp;RIGHT("0"&amp;MONTH(INDEX(Registre!$D$2:$D$1999,IF($O$254=0,-1,$O$254))),2)&amp;"/"&amp;YEAR(INDEX(Registre!$D$2:$D$1999,IF($O$254=0,-1,$O$254))),IFERROR(INDEX(Registre!$D$2:$D$1999,IF($O$254=0,-1,$O$254))&amp;"",""))</f>
        <v/>
      </c>
      <c r="L257" s="52" t="n"/>
      <c r="M257" s="50" t="n"/>
    </row>
    <row r="258" ht="24.95" customHeight="1">
      <c r="A258" s="90">
        <f>"Désignation : "&amp;IFERROR(INDEX(Registre!$G$2:$G$1999,IF($O$254=0,-1,$O$254))&amp;"","")</f>
        <v/>
      </c>
      <c r="B258" s="52" t="n"/>
      <c r="C258" s="52" t="n"/>
      <c r="D258" s="52" t="n"/>
      <c r="E258" s="52" t="n"/>
      <c r="F258" s="52" t="n"/>
      <c r="G258" s="52" t="n"/>
      <c r="H258" s="52" t="n"/>
      <c r="I258" s="52" t="n"/>
      <c r="J258" s="52" t="n"/>
      <c r="K258" s="52" t="n"/>
      <c r="L258" s="52" t="n"/>
      <c r="M258" s="50" t="n"/>
      <c r="O258" s="31" t="inlineStr">
        <is>
          <t>◀ Choisissez le RFI dans la case « RFI nº » (liste déroulante)</t>
        </is>
      </c>
    </row>
    <row r="259" ht="24.95" customHeight="1">
      <c r="A259" s="90">
        <f>"Plan Nº : "&amp;IFERROR(INDEX(Registre!$F$2:$F$1999,IF($O$254=0,-1,$O$254))&amp;"","")</f>
        <v/>
      </c>
      <c r="B259" s="52" t="n"/>
      <c r="C259" s="52" t="n"/>
      <c r="D259" s="52" t="n"/>
      <c r="E259" s="52" t="n"/>
      <c r="F259" s="50" t="n"/>
      <c r="G259" s="90">
        <f>"Report No : "&amp;IFERROR(IF(INDEX(Registre!$C$2:$C$1999,IF($O$254=0,-1,$O$254))&amp;""&lt;&gt;"",INDEX(Registre!$C$2:$C$1999,IF($O$254=0,-1,$O$254))&amp;"",TEXT(COUNTIF(Registre!$A$2:INDEX(Registre!$A$2:$A$1999,IF($O$254=0,-1,$O$254)),INDEX(Registre!$A$2:$A$1999,IF($O$254=0,-1,$O$254))),"000")),"")</f>
        <v/>
      </c>
      <c r="H259" s="50" t="n"/>
      <c r="I259" s="91" t="inlineStr">
        <is>
          <t>DI/ (RFI) No :</t>
        </is>
      </c>
      <c r="J259" s="50" t="n"/>
      <c r="K259" s="82">
        <f>IFERROR(INDEX('Impression groupée'!$B$4:$B$103,MATCH("Enrobage|8",'Impression groupée'!$E$4:$E$103,0)),"")</f>
        <v/>
      </c>
      <c r="L259" s="52" t="n"/>
      <c r="M259" s="50" t="n"/>
    </row>
    <row r="260" ht="27" customHeight="1">
      <c r="A260" s="80">
        <f>"Tronçon N° : "&amp;IFERROR(INDEX(Registre!$H$2:$H$1999,IF($O$254=0,-1,$O$254))&amp;"","")&amp;"   du PK "&amp;IFERROR(INDEX(Registre!$K$2:$K$1999,IF($O$254=0,-1,$O$254))&amp;"","")&amp;"   au PK "&amp;IFERROR(INDEX(Registre!$L$2:$L$1999,IF($O$254=0,-1,$O$254))&amp;"","")</f>
        <v/>
      </c>
      <c r="B260" s="52" t="n"/>
      <c r="C260" s="52" t="n"/>
      <c r="D260" s="52" t="n"/>
      <c r="E260" s="52" t="n"/>
      <c r="F260" s="50" t="n"/>
      <c r="G260" s="90">
        <f>"Long : "&amp;IFERROR(INDEX(Registre!$M$2:$M$1999,IF($O$254=0,-1,$O$254))&amp;"","")&amp;" ml"</f>
        <v/>
      </c>
      <c r="H260" s="50" t="n"/>
      <c r="I260" s="67" t="inlineStr">
        <is>
          <t>CONDITIONS ENVIRONNEMENTALES</t>
        </is>
      </c>
      <c r="J260" s="52" t="n"/>
      <c r="K260" s="52" t="n"/>
      <c r="L260" s="52" t="n"/>
      <c r="M260" s="50" t="n"/>
    </row>
    <row r="261" ht="25.5" customHeight="1">
      <c r="A261" s="90" t="inlineStr">
        <is>
          <t>Abrasif</t>
        </is>
      </c>
      <c r="B261" s="50" t="n"/>
      <c r="C261" s="90">
        <f>"N° de lot : "&amp;IFERROR(INDEX('Données Enrobage'!$B$2:$B$501,IF($O$255=0,-1,$O$255))&amp;"","")</f>
        <v/>
      </c>
      <c r="D261" s="52" t="n"/>
      <c r="E261" s="52" t="n"/>
      <c r="F261" s="52" t="n"/>
      <c r="G261" s="52" t="n"/>
      <c r="H261" s="50" t="n"/>
      <c r="I261" s="98" t="inlineStr">
        <is>
          <t>Temp de l'air</t>
        </is>
      </c>
      <c r="J261" s="93">
        <f>IFERROR(INDEX('Données Enrobage'!$F$2:$F$501,IF($O$255=0,-1,$O$255))&amp;"","")</f>
        <v/>
      </c>
      <c r="K261" s="93">
        <f>IFERROR(INDEX('Données Enrobage'!$G$2:$G$501,IF($O$255=0,-1,$O$255))&amp;"","")</f>
        <v/>
      </c>
      <c r="L261" s="93">
        <f>IFERROR(INDEX('Données Enrobage'!$H$2:$H$501,IF($O$255=0,-1,$O$255))&amp;"","")</f>
        <v/>
      </c>
      <c r="M261" s="93">
        <f>IFERROR(INDEX('Données Enrobage'!$I$2:$I$501,IF($O$255=0,-1,$O$255))&amp;"","")</f>
        <v/>
      </c>
    </row>
    <row r="262" ht="30.75" customHeight="1">
      <c r="A262" s="90" t="inlineStr">
        <is>
          <t>Apprêt / FBE</t>
        </is>
      </c>
      <c r="B262" s="50" t="n"/>
      <c r="C262" s="90">
        <f>"N° de lot : "&amp;IFERROR(INDEX('Données Enrobage'!$C$2:$C$501,IF($O$255=0,-1,$O$255))&amp;"","")</f>
        <v/>
      </c>
      <c r="D262" s="52" t="n"/>
      <c r="E262" s="52" t="n"/>
      <c r="F262" s="52" t="n"/>
      <c r="G262" s="52" t="n"/>
      <c r="H262" s="50" t="n"/>
      <c r="I262" s="98" t="inlineStr">
        <is>
          <t>Point de rosée</t>
        </is>
      </c>
      <c r="J262" s="93">
        <f>IFERROR(INDEX('Données Enrobage'!$J$2:$J$501,IF($O$255=0,-1,$O$255))&amp;"","")</f>
        <v/>
      </c>
      <c r="K262" s="93">
        <f>IFERROR(INDEX('Données Enrobage'!$K$2:$K$501,IF($O$255=0,-1,$O$255))&amp;"","")</f>
        <v/>
      </c>
      <c r="L262" s="93">
        <f>IFERROR(INDEX('Données Enrobage'!$L$2:$L$501,IF($O$255=0,-1,$O$255))&amp;"","")</f>
        <v/>
      </c>
      <c r="M262" s="93">
        <f>IFERROR(INDEX('Données Enrobage'!$M$2:$M$501,IF($O$255=0,-1,$O$255))&amp;"","")</f>
        <v/>
      </c>
    </row>
    <row r="263" ht="35.25" customHeight="1">
      <c r="A263" s="90" t="inlineStr">
        <is>
          <t>HSS</t>
        </is>
      </c>
      <c r="B263" s="50" t="n"/>
      <c r="C263" s="90">
        <f>"N° de lot : "&amp;IFERROR(INDEX('Données Enrobage'!$D$2:$D$501,IF($O$255=0,-1,$O$255))&amp;"","")</f>
        <v/>
      </c>
      <c r="D263" s="52" t="n"/>
      <c r="E263" s="52" t="n"/>
      <c r="F263" s="52" t="n"/>
      <c r="G263" s="52" t="n"/>
      <c r="H263" s="50" t="n"/>
      <c r="I263" s="98" t="inlineStr">
        <is>
          <t>Humidité relative (RH)</t>
        </is>
      </c>
      <c r="J263" s="93">
        <f>IFERROR(INDEX('Données Enrobage'!$N$2:$N$501,IF($O$255=0,-1,$O$255))&amp;"","")</f>
        <v/>
      </c>
      <c r="K263" s="93">
        <f>IFERROR(INDEX('Données Enrobage'!$O$2:$O$501,IF($O$255=0,-1,$O$255))&amp;"","")</f>
        <v/>
      </c>
      <c r="L263" s="93">
        <f>IFERROR(INDEX('Données Enrobage'!$P$2:$P$501,IF($O$255=0,-1,$O$255))&amp;"","")</f>
        <v/>
      </c>
      <c r="M263" s="93">
        <f>IFERROR(INDEX('Données Enrobage'!$Q$2:$Q$501,IF($O$255=0,-1,$O$255))&amp;"","")</f>
        <v/>
      </c>
    </row>
    <row r="264" ht="30.75" customHeight="1">
      <c r="A264" s="90" t="inlineStr">
        <is>
          <t>Solvant</t>
        </is>
      </c>
      <c r="B264" s="50" t="n"/>
      <c r="C264" s="90">
        <f>"N° de lot : "&amp;IFERROR(INDEX('Données Enrobage'!$E$2:$E$501,IF($O$255=0,-1,$O$255))&amp;"","")</f>
        <v/>
      </c>
      <c r="D264" s="52" t="n"/>
      <c r="E264" s="52" t="n"/>
      <c r="F264" s="52" t="n"/>
      <c r="G264" s="52" t="n"/>
      <c r="H264" s="50" t="n"/>
      <c r="I264" s="98" t="inlineStr">
        <is>
          <t>Qualité de l'air comprimé</t>
        </is>
      </c>
      <c r="J264" s="93">
        <f>IFERROR(INDEX('Données Enrobage'!$R$2:$R$501,IF($O$255=0,-1,$O$255))&amp;"","")</f>
        <v/>
      </c>
      <c r="K264" s="93">
        <f>IFERROR(INDEX('Données Enrobage'!$S$2:$S$501,IF($O$255=0,-1,$O$255))&amp;"","")</f>
        <v/>
      </c>
      <c r="L264" s="93">
        <f>IFERROR(INDEX('Données Enrobage'!$T$2:$T$501,IF($O$255=0,-1,$O$255))&amp;"","")</f>
        <v/>
      </c>
      <c r="M264" s="93">
        <f>IFERROR(INDEX('Données Enrobage'!$U$2:$U$501,IF($O$255=0,-1,$O$255))&amp;"","")</f>
        <v/>
      </c>
    </row>
    <row r="265" ht="24.95" customHeight="1">
      <c r="A265" s="67" t="inlineStr">
        <is>
          <t>SURFACE PREPARATION</t>
        </is>
      </c>
      <c r="B265" s="52" t="n"/>
      <c r="C265" s="52" t="n"/>
      <c r="D265" s="52" t="n"/>
      <c r="E265" s="52" t="n"/>
      <c r="F265" s="52" t="n"/>
      <c r="G265" s="50" t="n"/>
      <c r="H265" s="67" t="inlineStr">
        <is>
          <t>FINAL INSPECTION AND TESTING</t>
        </is>
      </c>
      <c r="I265" s="52" t="n"/>
      <c r="J265" s="52" t="n"/>
      <c r="K265" s="52" t="n"/>
      <c r="L265" s="52" t="n"/>
      <c r="M265" s="50" t="n"/>
    </row>
    <row r="266" ht="51.75" customHeight="1">
      <c r="A266" s="95" t="inlineStr">
        <is>
          <t>N° de joint</t>
        </is>
      </c>
      <c r="B266" s="95" t="inlineStr">
        <is>
          <t>État de surface avant sablage</t>
        </is>
      </c>
      <c r="C266" s="95" t="inlineStr">
        <is>
          <t>Temp de surface</t>
        </is>
      </c>
      <c r="D266" s="95" t="inlineStr">
        <is>
          <t>Profil de sablage µm</t>
        </is>
      </c>
      <c r="E266" s="95" t="inlineStr">
        <is>
          <t>Chlorures en surface µg/cm²</t>
        </is>
      </c>
      <c r="F266" s="95" t="inlineStr">
        <is>
          <t>Test poussière (ruban adhésif)</t>
        </is>
      </c>
      <c r="G266" s="95" t="inlineStr">
        <is>
          <t>Température de préchauffage °C</t>
        </is>
      </c>
      <c r="H266" s="95" t="inlineStr">
        <is>
          <t>Visuel</t>
        </is>
      </c>
      <c r="I266" s="95" t="inlineStr">
        <is>
          <t>Test d'adhérence</t>
        </is>
      </c>
      <c r="J266" s="95" t="inlineStr">
        <is>
          <t>Détection de porosités (Holiday Test – 25 kV / 100)</t>
        </is>
      </c>
      <c r="K266" s="95" t="inlineStr">
        <is>
          <t>Accepté / Rejeté</t>
        </is>
      </c>
      <c r="L266" s="95" t="inlineStr">
        <is>
          <t>Remarques</t>
        </is>
      </c>
      <c r="M266" s="50" t="n"/>
    </row>
    <row r="267" ht="15" customHeight="1">
      <c r="A267" s="93">
        <f>IFERROR(INDEX('Joints Enrobage'!$B$2:$B$501,MATCH($K$259&amp;"|1",'Joints Enrobage'!$N$2:$N$501,0))&amp;"","")</f>
        <v/>
      </c>
      <c r="B267" s="93">
        <f>IFERROR(INDEX('Joints Enrobage'!$C$2:$C$501,MATCH($K$259&amp;"|1",'Joints Enrobage'!$N$2:$N$501,0))&amp;"","")</f>
        <v/>
      </c>
      <c r="C267" s="93">
        <f>IFERROR(INDEX('Joints Enrobage'!$D$2:$D$501,MATCH($K$259&amp;"|1",'Joints Enrobage'!$N$2:$N$501,0))&amp;"","")</f>
        <v/>
      </c>
      <c r="D267" s="93">
        <f>IFERROR(INDEX('Joints Enrobage'!$E$2:$E$501,MATCH($K$259&amp;"|1",'Joints Enrobage'!$N$2:$N$501,0))&amp;"","")</f>
        <v/>
      </c>
      <c r="E267" s="93">
        <f>IFERROR(INDEX('Joints Enrobage'!$F$2:$F$501,MATCH($K$259&amp;"|1",'Joints Enrobage'!$N$2:$N$501,0))&amp;"","")</f>
        <v/>
      </c>
      <c r="F267" s="93">
        <f>IFERROR(INDEX('Joints Enrobage'!$G$2:$G$501,MATCH($K$259&amp;"|1",'Joints Enrobage'!$N$2:$N$501,0))&amp;"","")</f>
        <v/>
      </c>
      <c r="G267" s="93">
        <f>IFERROR(INDEX('Joints Enrobage'!$H$2:$H$501,MATCH($K$259&amp;"|1",'Joints Enrobage'!$N$2:$N$501,0))&amp;"","")</f>
        <v/>
      </c>
      <c r="H267" s="93">
        <f>IFERROR(INDEX('Joints Enrobage'!$I$2:$I$501,MATCH($K$259&amp;"|1",'Joints Enrobage'!$N$2:$N$501,0))&amp;"","")</f>
        <v/>
      </c>
      <c r="I267" s="93">
        <f>IFERROR(INDEX('Joints Enrobage'!$J$2:$J$501,MATCH($K$259&amp;"|1",'Joints Enrobage'!$N$2:$N$501,0))&amp;"","")</f>
        <v/>
      </c>
      <c r="J267" s="93">
        <f>IFERROR(INDEX('Joints Enrobage'!$K$2:$K$501,MATCH($K$259&amp;"|1",'Joints Enrobage'!$N$2:$N$501,0))&amp;"","")</f>
        <v/>
      </c>
      <c r="K267" s="93">
        <f>IFERROR(INDEX('Joints Enrobage'!$L$2:$L$501,MATCH($K$259&amp;"|1",'Joints Enrobage'!$N$2:$N$501,0))&amp;"","")</f>
        <v/>
      </c>
      <c r="L267" s="93">
        <f>IFERROR(INDEX('Joints Enrobage'!$M$2:$M$501,MATCH($K$259&amp;"|1",'Joints Enrobage'!$N$2:$N$501,0))&amp;"","")</f>
        <v/>
      </c>
      <c r="M267" s="50" t="n"/>
    </row>
    <row r="268" ht="15" customHeight="1">
      <c r="A268" s="93">
        <f>IFERROR(INDEX('Joints Enrobage'!$B$2:$B$501,MATCH($K$259&amp;"|2",'Joints Enrobage'!$N$2:$N$501,0))&amp;"","")</f>
        <v/>
      </c>
      <c r="B268" s="93">
        <f>IFERROR(INDEX('Joints Enrobage'!$C$2:$C$501,MATCH($K$259&amp;"|2",'Joints Enrobage'!$N$2:$N$501,0))&amp;"","")</f>
        <v/>
      </c>
      <c r="C268" s="93">
        <f>IFERROR(INDEX('Joints Enrobage'!$D$2:$D$501,MATCH($K$259&amp;"|2",'Joints Enrobage'!$N$2:$N$501,0))&amp;"","")</f>
        <v/>
      </c>
      <c r="D268" s="93">
        <f>IFERROR(INDEX('Joints Enrobage'!$E$2:$E$501,MATCH($K$259&amp;"|2",'Joints Enrobage'!$N$2:$N$501,0))&amp;"","")</f>
        <v/>
      </c>
      <c r="E268" s="93">
        <f>IFERROR(INDEX('Joints Enrobage'!$F$2:$F$501,MATCH($K$259&amp;"|2",'Joints Enrobage'!$N$2:$N$501,0))&amp;"","")</f>
        <v/>
      </c>
      <c r="F268" s="93">
        <f>IFERROR(INDEX('Joints Enrobage'!$G$2:$G$501,MATCH($K$259&amp;"|2",'Joints Enrobage'!$N$2:$N$501,0))&amp;"","")</f>
        <v/>
      </c>
      <c r="G268" s="93">
        <f>IFERROR(INDEX('Joints Enrobage'!$H$2:$H$501,MATCH($K$259&amp;"|2",'Joints Enrobage'!$N$2:$N$501,0))&amp;"","")</f>
        <v/>
      </c>
      <c r="H268" s="93">
        <f>IFERROR(INDEX('Joints Enrobage'!$I$2:$I$501,MATCH($K$259&amp;"|2",'Joints Enrobage'!$N$2:$N$501,0))&amp;"","")</f>
        <v/>
      </c>
      <c r="I268" s="93">
        <f>IFERROR(INDEX('Joints Enrobage'!$J$2:$J$501,MATCH($K$259&amp;"|2",'Joints Enrobage'!$N$2:$N$501,0))&amp;"","")</f>
        <v/>
      </c>
      <c r="J268" s="93">
        <f>IFERROR(INDEX('Joints Enrobage'!$K$2:$K$501,MATCH($K$259&amp;"|2",'Joints Enrobage'!$N$2:$N$501,0))&amp;"","")</f>
        <v/>
      </c>
      <c r="K268" s="93">
        <f>IFERROR(INDEX('Joints Enrobage'!$L$2:$L$501,MATCH($K$259&amp;"|2",'Joints Enrobage'!$N$2:$N$501,0))&amp;"","")</f>
        <v/>
      </c>
      <c r="L268" s="93">
        <f>IFERROR(INDEX('Joints Enrobage'!$M$2:$M$501,MATCH($K$259&amp;"|2",'Joints Enrobage'!$N$2:$N$501,0))&amp;"","")</f>
        <v/>
      </c>
      <c r="M268" s="50" t="n"/>
    </row>
    <row r="269" ht="15" customHeight="1">
      <c r="A269" s="93">
        <f>IFERROR(INDEX('Joints Enrobage'!$B$2:$B$501,MATCH($K$259&amp;"|3",'Joints Enrobage'!$N$2:$N$501,0))&amp;"","")</f>
        <v/>
      </c>
      <c r="B269" s="93">
        <f>IFERROR(INDEX('Joints Enrobage'!$C$2:$C$501,MATCH($K$259&amp;"|3",'Joints Enrobage'!$N$2:$N$501,0))&amp;"","")</f>
        <v/>
      </c>
      <c r="C269" s="93">
        <f>IFERROR(INDEX('Joints Enrobage'!$D$2:$D$501,MATCH($K$259&amp;"|3",'Joints Enrobage'!$N$2:$N$501,0))&amp;"","")</f>
        <v/>
      </c>
      <c r="D269" s="93">
        <f>IFERROR(INDEX('Joints Enrobage'!$E$2:$E$501,MATCH($K$259&amp;"|3",'Joints Enrobage'!$N$2:$N$501,0))&amp;"","")</f>
        <v/>
      </c>
      <c r="E269" s="93">
        <f>IFERROR(INDEX('Joints Enrobage'!$F$2:$F$501,MATCH($K$259&amp;"|3",'Joints Enrobage'!$N$2:$N$501,0))&amp;"","")</f>
        <v/>
      </c>
      <c r="F269" s="93">
        <f>IFERROR(INDEX('Joints Enrobage'!$G$2:$G$501,MATCH($K$259&amp;"|3",'Joints Enrobage'!$N$2:$N$501,0))&amp;"","")</f>
        <v/>
      </c>
      <c r="G269" s="93">
        <f>IFERROR(INDEX('Joints Enrobage'!$H$2:$H$501,MATCH($K$259&amp;"|3",'Joints Enrobage'!$N$2:$N$501,0))&amp;"","")</f>
        <v/>
      </c>
      <c r="H269" s="93">
        <f>IFERROR(INDEX('Joints Enrobage'!$I$2:$I$501,MATCH($K$259&amp;"|3",'Joints Enrobage'!$N$2:$N$501,0))&amp;"","")</f>
        <v/>
      </c>
      <c r="I269" s="93">
        <f>IFERROR(INDEX('Joints Enrobage'!$J$2:$J$501,MATCH($K$259&amp;"|3",'Joints Enrobage'!$N$2:$N$501,0))&amp;"","")</f>
        <v/>
      </c>
      <c r="J269" s="93">
        <f>IFERROR(INDEX('Joints Enrobage'!$K$2:$K$501,MATCH($K$259&amp;"|3",'Joints Enrobage'!$N$2:$N$501,0))&amp;"","")</f>
        <v/>
      </c>
      <c r="K269" s="93">
        <f>IFERROR(INDEX('Joints Enrobage'!$L$2:$L$501,MATCH($K$259&amp;"|3",'Joints Enrobage'!$N$2:$N$501,0))&amp;"","")</f>
        <v/>
      </c>
      <c r="L269" s="93">
        <f>IFERROR(INDEX('Joints Enrobage'!$M$2:$M$501,MATCH($K$259&amp;"|3",'Joints Enrobage'!$N$2:$N$501,0))&amp;"","")</f>
        <v/>
      </c>
      <c r="M269" s="50" t="n"/>
    </row>
    <row r="270" ht="15" customHeight="1">
      <c r="A270" s="93">
        <f>IFERROR(INDEX('Joints Enrobage'!$B$2:$B$501,MATCH($K$259&amp;"|4",'Joints Enrobage'!$N$2:$N$501,0))&amp;"","")</f>
        <v/>
      </c>
      <c r="B270" s="93">
        <f>IFERROR(INDEX('Joints Enrobage'!$C$2:$C$501,MATCH($K$259&amp;"|4",'Joints Enrobage'!$N$2:$N$501,0))&amp;"","")</f>
        <v/>
      </c>
      <c r="C270" s="93">
        <f>IFERROR(INDEX('Joints Enrobage'!$D$2:$D$501,MATCH($K$259&amp;"|4",'Joints Enrobage'!$N$2:$N$501,0))&amp;"","")</f>
        <v/>
      </c>
      <c r="D270" s="93">
        <f>IFERROR(INDEX('Joints Enrobage'!$E$2:$E$501,MATCH($K$259&amp;"|4",'Joints Enrobage'!$N$2:$N$501,0))&amp;"","")</f>
        <v/>
      </c>
      <c r="E270" s="93">
        <f>IFERROR(INDEX('Joints Enrobage'!$F$2:$F$501,MATCH($K$259&amp;"|4",'Joints Enrobage'!$N$2:$N$501,0))&amp;"","")</f>
        <v/>
      </c>
      <c r="F270" s="93">
        <f>IFERROR(INDEX('Joints Enrobage'!$G$2:$G$501,MATCH($K$259&amp;"|4",'Joints Enrobage'!$N$2:$N$501,0))&amp;"","")</f>
        <v/>
      </c>
      <c r="G270" s="93">
        <f>IFERROR(INDEX('Joints Enrobage'!$H$2:$H$501,MATCH($K$259&amp;"|4",'Joints Enrobage'!$N$2:$N$501,0))&amp;"","")</f>
        <v/>
      </c>
      <c r="H270" s="93">
        <f>IFERROR(INDEX('Joints Enrobage'!$I$2:$I$501,MATCH($K$259&amp;"|4",'Joints Enrobage'!$N$2:$N$501,0))&amp;"","")</f>
        <v/>
      </c>
      <c r="I270" s="93">
        <f>IFERROR(INDEX('Joints Enrobage'!$J$2:$J$501,MATCH($K$259&amp;"|4",'Joints Enrobage'!$N$2:$N$501,0))&amp;"","")</f>
        <v/>
      </c>
      <c r="J270" s="93">
        <f>IFERROR(INDEX('Joints Enrobage'!$K$2:$K$501,MATCH($K$259&amp;"|4",'Joints Enrobage'!$N$2:$N$501,0))&amp;"","")</f>
        <v/>
      </c>
      <c r="K270" s="93">
        <f>IFERROR(INDEX('Joints Enrobage'!$L$2:$L$501,MATCH($K$259&amp;"|4",'Joints Enrobage'!$N$2:$N$501,0))&amp;"","")</f>
        <v/>
      </c>
      <c r="L270" s="93">
        <f>IFERROR(INDEX('Joints Enrobage'!$M$2:$M$501,MATCH($K$259&amp;"|4",'Joints Enrobage'!$N$2:$N$501,0))&amp;"","")</f>
        <v/>
      </c>
      <c r="M270" s="50" t="n"/>
    </row>
    <row r="271" ht="15" customHeight="1">
      <c r="A271" s="93">
        <f>IFERROR(INDEX('Joints Enrobage'!$B$2:$B$501,MATCH($K$259&amp;"|5",'Joints Enrobage'!$N$2:$N$501,0))&amp;"","")</f>
        <v/>
      </c>
      <c r="B271" s="93">
        <f>IFERROR(INDEX('Joints Enrobage'!$C$2:$C$501,MATCH($K$259&amp;"|5",'Joints Enrobage'!$N$2:$N$501,0))&amp;"","")</f>
        <v/>
      </c>
      <c r="C271" s="93">
        <f>IFERROR(INDEX('Joints Enrobage'!$D$2:$D$501,MATCH($K$259&amp;"|5",'Joints Enrobage'!$N$2:$N$501,0))&amp;"","")</f>
        <v/>
      </c>
      <c r="D271" s="93">
        <f>IFERROR(INDEX('Joints Enrobage'!$E$2:$E$501,MATCH($K$259&amp;"|5",'Joints Enrobage'!$N$2:$N$501,0))&amp;"","")</f>
        <v/>
      </c>
      <c r="E271" s="93">
        <f>IFERROR(INDEX('Joints Enrobage'!$F$2:$F$501,MATCH($K$259&amp;"|5",'Joints Enrobage'!$N$2:$N$501,0))&amp;"","")</f>
        <v/>
      </c>
      <c r="F271" s="93">
        <f>IFERROR(INDEX('Joints Enrobage'!$G$2:$G$501,MATCH($K$259&amp;"|5",'Joints Enrobage'!$N$2:$N$501,0))&amp;"","")</f>
        <v/>
      </c>
      <c r="G271" s="93">
        <f>IFERROR(INDEX('Joints Enrobage'!$H$2:$H$501,MATCH($K$259&amp;"|5",'Joints Enrobage'!$N$2:$N$501,0))&amp;"","")</f>
        <v/>
      </c>
      <c r="H271" s="93">
        <f>IFERROR(INDEX('Joints Enrobage'!$I$2:$I$501,MATCH($K$259&amp;"|5",'Joints Enrobage'!$N$2:$N$501,0))&amp;"","")</f>
        <v/>
      </c>
      <c r="I271" s="93">
        <f>IFERROR(INDEX('Joints Enrobage'!$J$2:$J$501,MATCH($K$259&amp;"|5",'Joints Enrobage'!$N$2:$N$501,0))&amp;"","")</f>
        <v/>
      </c>
      <c r="J271" s="93">
        <f>IFERROR(INDEX('Joints Enrobage'!$K$2:$K$501,MATCH($K$259&amp;"|5",'Joints Enrobage'!$N$2:$N$501,0))&amp;"","")</f>
        <v/>
      </c>
      <c r="K271" s="93">
        <f>IFERROR(INDEX('Joints Enrobage'!$L$2:$L$501,MATCH($K$259&amp;"|5",'Joints Enrobage'!$N$2:$N$501,0))&amp;"","")</f>
        <v/>
      </c>
      <c r="L271" s="93">
        <f>IFERROR(INDEX('Joints Enrobage'!$M$2:$M$501,MATCH($K$259&amp;"|5",'Joints Enrobage'!$N$2:$N$501,0))&amp;"","")</f>
        <v/>
      </c>
      <c r="M271" s="50" t="n"/>
    </row>
    <row r="272" ht="15" customHeight="1">
      <c r="A272" s="93">
        <f>IFERROR(INDEX('Joints Enrobage'!$B$2:$B$501,MATCH($K$259&amp;"|6",'Joints Enrobage'!$N$2:$N$501,0))&amp;"","")</f>
        <v/>
      </c>
      <c r="B272" s="93">
        <f>IFERROR(INDEX('Joints Enrobage'!$C$2:$C$501,MATCH($K$259&amp;"|6",'Joints Enrobage'!$N$2:$N$501,0))&amp;"","")</f>
        <v/>
      </c>
      <c r="C272" s="93">
        <f>IFERROR(INDEX('Joints Enrobage'!$D$2:$D$501,MATCH($K$259&amp;"|6",'Joints Enrobage'!$N$2:$N$501,0))&amp;"","")</f>
        <v/>
      </c>
      <c r="D272" s="93">
        <f>IFERROR(INDEX('Joints Enrobage'!$E$2:$E$501,MATCH($K$259&amp;"|6",'Joints Enrobage'!$N$2:$N$501,0))&amp;"","")</f>
        <v/>
      </c>
      <c r="E272" s="93">
        <f>IFERROR(INDEX('Joints Enrobage'!$F$2:$F$501,MATCH($K$259&amp;"|6",'Joints Enrobage'!$N$2:$N$501,0))&amp;"","")</f>
        <v/>
      </c>
      <c r="F272" s="93">
        <f>IFERROR(INDEX('Joints Enrobage'!$G$2:$G$501,MATCH($K$259&amp;"|6",'Joints Enrobage'!$N$2:$N$501,0))&amp;"","")</f>
        <v/>
      </c>
      <c r="G272" s="93">
        <f>IFERROR(INDEX('Joints Enrobage'!$H$2:$H$501,MATCH($K$259&amp;"|6",'Joints Enrobage'!$N$2:$N$501,0))&amp;"","")</f>
        <v/>
      </c>
      <c r="H272" s="93">
        <f>IFERROR(INDEX('Joints Enrobage'!$I$2:$I$501,MATCH($K$259&amp;"|6",'Joints Enrobage'!$N$2:$N$501,0))&amp;"","")</f>
        <v/>
      </c>
      <c r="I272" s="93">
        <f>IFERROR(INDEX('Joints Enrobage'!$J$2:$J$501,MATCH($K$259&amp;"|6",'Joints Enrobage'!$N$2:$N$501,0))&amp;"","")</f>
        <v/>
      </c>
      <c r="J272" s="93">
        <f>IFERROR(INDEX('Joints Enrobage'!$K$2:$K$501,MATCH($K$259&amp;"|6",'Joints Enrobage'!$N$2:$N$501,0))&amp;"","")</f>
        <v/>
      </c>
      <c r="K272" s="93">
        <f>IFERROR(INDEX('Joints Enrobage'!$L$2:$L$501,MATCH($K$259&amp;"|6",'Joints Enrobage'!$N$2:$N$501,0))&amp;"","")</f>
        <v/>
      </c>
      <c r="L272" s="93">
        <f>IFERROR(INDEX('Joints Enrobage'!$M$2:$M$501,MATCH($K$259&amp;"|6",'Joints Enrobage'!$N$2:$N$501,0))&amp;"","")</f>
        <v/>
      </c>
      <c r="M272" s="50" t="n"/>
    </row>
    <row r="273" ht="15" customHeight="1">
      <c r="A273" s="93">
        <f>IFERROR(INDEX('Joints Enrobage'!$B$2:$B$501,MATCH($K$259&amp;"|7",'Joints Enrobage'!$N$2:$N$501,0))&amp;"","")</f>
        <v/>
      </c>
      <c r="B273" s="93">
        <f>IFERROR(INDEX('Joints Enrobage'!$C$2:$C$501,MATCH($K$259&amp;"|7",'Joints Enrobage'!$N$2:$N$501,0))&amp;"","")</f>
        <v/>
      </c>
      <c r="C273" s="93">
        <f>IFERROR(INDEX('Joints Enrobage'!$D$2:$D$501,MATCH($K$259&amp;"|7",'Joints Enrobage'!$N$2:$N$501,0))&amp;"","")</f>
        <v/>
      </c>
      <c r="D273" s="93">
        <f>IFERROR(INDEX('Joints Enrobage'!$E$2:$E$501,MATCH($K$259&amp;"|7",'Joints Enrobage'!$N$2:$N$501,0))&amp;"","")</f>
        <v/>
      </c>
      <c r="E273" s="93">
        <f>IFERROR(INDEX('Joints Enrobage'!$F$2:$F$501,MATCH($K$259&amp;"|7",'Joints Enrobage'!$N$2:$N$501,0))&amp;"","")</f>
        <v/>
      </c>
      <c r="F273" s="93">
        <f>IFERROR(INDEX('Joints Enrobage'!$G$2:$G$501,MATCH($K$259&amp;"|7",'Joints Enrobage'!$N$2:$N$501,0))&amp;"","")</f>
        <v/>
      </c>
      <c r="G273" s="93">
        <f>IFERROR(INDEX('Joints Enrobage'!$H$2:$H$501,MATCH($K$259&amp;"|7",'Joints Enrobage'!$N$2:$N$501,0))&amp;"","")</f>
        <v/>
      </c>
      <c r="H273" s="93">
        <f>IFERROR(INDEX('Joints Enrobage'!$I$2:$I$501,MATCH($K$259&amp;"|7",'Joints Enrobage'!$N$2:$N$501,0))&amp;"","")</f>
        <v/>
      </c>
      <c r="I273" s="93">
        <f>IFERROR(INDEX('Joints Enrobage'!$J$2:$J$501,MATCH($K$259&amp;"|7",'Joints Enrobage'!$N$2:$N$501,0))&amp;"","")</f>
        <v/>
      </c>
      <c r="J273" s="93">
        <f>IFERROR(INDEX('Joints Enrobage'!$K$2:$K$501,MATCH($K$259&amp;"|7",'Joints Enrobage'!$N$2:$N$501,0))&amp;"","")</f>
        <v/>
      </c>
      <c r="K273" s="93">
        <f>IFERROR(INDEX('Joints Enrobage'!$L$2:$L$501,MATCH($K$259&amp;"|7",'Joints Enrobage'!$N$2:$N$501,0))&amp;"","")</f>
        <v/>
      </c>
      <c r="L273" s="93">
        <f>IFERROR(INDEX('Joints Enrobage'!$M$2:$M$501,MATCH($K$259&amp;"|7",'Joints Enrobage'!$N$2:$N$501,0))&amp;"","")</f>
        <v/>
      </c>
      <c r="M273" s="50" t="n"/>
    </row>
    <row r="274" ht="15" customHeight="1">
      <c r="A274" s="93">
        <f>IFERROR(INDEX('Joints Enrobage'!$B$2:$B$501,MATCH($K$259&amp;"|8",'Joints Enrobage'!$N$2:$N$501,0))&amp;"","")</f>
        <v/>
      </c>
      <c r="B274" s="93">
        <f>IFERROR(INDEX('Joints Enrobage'!$C$2:$C$501,MATCH($K$259&amp;"|8",'Joints Enrobage'!$N$2:$N$501,0))&amp;"","")</f>
        <v/>
      </c>
      <c r="C274" s="93">
        <f>IFERROR(INDEX('Joints Enrobage'!$D$2:$D$501,MATCH($K$259&amp;"|8",'Joints Enrobage'!$N$2:$N$501,0))&amp;"","")</f>
        <v/>
      </c>
      <c r="D274" s="93">
        <f>IFERROR(INDEX('Joints Enrobage'!$E$2:$E$501,MATCH($K$259&amp;"|8",'Joints Enrobage'!$N$2:$N$501,0))&amp;"","")</f>
        <v/>
      </c>
      <c r="E274" s="93">
        <f>IFERROR(INDEX('Joints Enrobage'!$F$2:$F$501,MATCH($K$259&amp;"|8",'Joints Enrobage'!$N$2:$N$501,0))&amp;"","")</f>
        <v/>
      </c>
      <c r="F274" s="93">
        <f>IFERROR(INDEX('Joints Enrobage'!$G$2:$G$501,MATCH($K$259&amp;"|8",'Joints Enrobage'!$N$2:$N$501,0))&amp;"","")</f>
        <v/>
      </c>
      <c r="G274" s="93">
        <f>IFERROR(INDEX('Joints Enrobage'!$H$2:$H$501,MATCH($K$259&amp;"|8",'Joints Enrobage'!$N$2:$N$501,0))&amp;"","")</f>
        <v/>
      </c>
      <c r="H274" s="93">
        <f>IFERROR(INDEX('Joints Enrobage'!$I$2:$I$501,MATCH($K$259&amp;"|8",'Joints Enrobage'!$N$2:$N$501,0))&amp;"","")</f>
        <v/>
      </c>
      <c r="I274" s="93">
        <f>IFERROR(INDEX('Joints Enrobage'!$J$2:$J$501,MATCH($K$259&amp;"|8",'Joints Enrobage'!$N$2:$N$501,0))&amp;"","")</f>
        <v/>
      </c>
      <c r="J274" s="93">
        <f>IFERROR(INDEX('Joints Enrobage'!$K$2:$K$501,MATCH($K$259&amp;"|8",'Joints Enrobage'!$N$2:$N$501,0))&amp;"","")</f>
        <v/>
      </c>
      <c r="K274" s="93">
        <f>IFERROR(INDEX('Joints Enrobage'!$L$2:$L$501,MATCH($K$259&amp;"|8",'Joints Enrobage'!$N$2:$N$501,0))&amp;"","")</f>
        <v/>
      </c>
      <c r="L274" s="93">
        <f>IFERROR(INDEX('Joints Enrobage'!$M$2:$M$501,MATCH($K$259&amp;"|8",'Joints Enrobage'!$N$2:$N$501,0))&amp;"","")</f>
        <v/>
      </c>
      <c r="M274" s="50" t="n"/>
    </row>
    <row r="275" ht="15" customHeight="1">
      <c r="A275" s="93">
        <f>IFERROR(INDEX('Joints Enrobage'!$B$2:$B$501,MATCH($K$259&amp;"|9",'Joints Enrobage'!$N$2:$N$501,0))&amp;"","")</f>
        <v/>
      </c>
      <c r="B275" s="93">
        <f>IFERROR(INDEX('Joints Enrobage'!$C$2:$C$501,MATCH($K$259&amp;"|9",'Joints Enrobage'!$N$2:$N$501,0))&amp;"","")</f>
        <v/>
      </c>
      <c r="C275" s="93">
        <f>IFERROR(INDEX('Joints Enrobage'!$D$2:$D$501,MATCH($K$259&amp;"|9",'Joints Enrobage'!$N$2:$N$501,0))&amp;"","")</f>
        <v/>
      </c>
      <c r="D275" s="93">
        <f>IFERROR(INDEX('Joints Enrobage'!$E$2:$E$501,MATCH($K$259&amp;"|9",'Joints Enrobage'!$N$2:$N$501,0))&amp;"","")</f>
        <v/>
      </c>
      <c r="E275" s="93">
        <f>IFERROR(INDEX('Joints Enrobage'!$F$2:$F$501,MATCH($K$259&amp;"|9",'Joints Enrobage'!$N$2:$N$501,0))&amp;"","")</f>
        <v/>
      </c>
      <c r="F275" s="93">
        <f>IFERROR(INDEX('Joints Enrobage'!$G$2:$G$501,MATCH($K$259&amp;"|9",'Joints Enrobage'!$N$2:$N$501,0))&amp;"","")</f>
        <v/>
      </c>
      <c r="G275" s="93">
        <f>IFERROR(INDEX('Joints Enrobage'!$H$2:$H$501,MATCH($K$259&amp;"|9",'Joints Enrobage'!$N$2:$N$501,0))&amp;"","")</f>
        <v/>
      </c>
      <c r="H275" s="93">
        <f>IFERROR(INDEX('Joints Enrobage'!$I$2:$I$501,MATCH($K$259&amp;"|9",'Joints Enrobage'!$N$2:$N$501,0))&amp;"","")</f>
        <v/>
      </c>
      <c r="I275" s="93">
        <f>IFERROR(INDEX('Joints Enrobage'!$J$2:$J$501,MATCH($K$259&amp;"|9",'Joints Enrobage'!$N$2:$N$501,0))&amp;"","")</f>
        <v/>
      </c>
      <c r="J275" s="93">
        <f>IFERROR(INDEX('Joints Enrobage'!$K$2:$K$501,MATCH($K$259&amp;"|9",'Joints Enrobage'!$N$2:$N$501,0))&amp;"","")</f>
        <v/>
      </c>
      <c r="K275" s="93">
        <f>IFERROR(INDEX('Joints Enrobage'!$L$2:$L$501,MATCH($K$259&amp;"|9",'Joints Enrobage'!$N$2:$N$501,0))&amp;"","")</f>
        <v/>
      </c>
      <c r="L275" s="93">
        <f>IFERROR(INDEX('Joints Enrobage'!$M$2:$M$501,MATCH($K$259&amp;"|9",'Joints Enrobage'!$N$2:$N$501,0))&amp;"","")</f>
        <v/>
      </c>
      <c r="M275" s="50" t="n"/>
    </row>
    <row r="276" ht="15" customHeight="1">
      <c r="A276" s="93">
        <f>IFERROR(INDEX('Joints Enrobage'!$B$2:$B$501,MATCH($K$259&amp;"|10",'Joints Enrobage'!$N$2:$N$501,0))&amp;"","")</f>
        <v/>
      </c>
      <c r="B276" s="93">
        <f>IFERROR(INDEX('Joints Enrobage'!$C$2:$C$501,MATCH($K$259&amp;"|10",'Joints Enrobage'!$N$2:$N$501,0))&amp;"","")</f>
        <v/>
      </c>
      <c r="C276" s="93">
        <f>IFERROR(INDEX('Joints Enrobage'!$D$2:$D$501,MATCH($K$259&amp;"|10",'Joints Enrobage'!$N$2:$N$501,0))&amp;"","")</f>
        <v/>
      </c>
      <c r="D276" s="93">
        <f>IFERROR(INDEX('Joints Enrobage'!$E$2:$E$501,MATCH($K$259&amp;"|10",'Joints Enrobage'!$N$2:$N$501,0))&amp;"","")</f>
        <v/>
      </c>
      <c r="E276" s="93">
        <f>IFERROR(INDEX('Joints Enrobage'!$F$2:$F$501,MATCH($K$259&amp;"|10",'Joints Enrobage'!$N$2:$N$501,0))&amp;"","")</f>
        <v/>
      </c>
      <c r="F276" s="93">
        <f>IFERROR(INDEX('Joints Enrobage'!$G$2:$G$501,MATCH($K$259&amp;"|10",'Joints Enrobage'!$N$2:$N$501,0))&amp;"","")</f>
        <v/>
      </c>
      <c r="G276" s="93">
        <f>IFERROR(INDEX('Joints Enrobage'!$H$2:$H$501,MATCH($K$259&amp;"|10",'Joints Enrobage'!$N$2:$N$501,0))&amp;"","")</f>
        <v/>
      </c>
      <c r="H276" s="93">
        <f>IFERROR(INDEX('Joints Enrobage'!$I$2:$I$501,MATCH($K$259&amp;"|10",'Joints Enrobage'!$N$2:$N$501,0))&amp;"","")</f>
        <v/>
      </c>
      <c r="I276" s="93">
        <f>IFERROR(INDEX('Joints Enrobage'!$J$2:$J$501,MATCH($K$259&amp;"|10",'Joints Enrobage'!$N$2:$N$501,0))&amp;"","")</f>
        <v/>
      </c>
      <c r="J276" s="93">
        <f>IFERROR(INDEX('Joints Enrobage'!$K$2:$K$501,MATCH($K$259&amp;"|10",'Joints Enrobage'!$N$2:$N$501,0))&amp;"","")</f>
        <v/>
      </c>
      <c r="K276" s="93">
        <f>IFERROR(INDEX('Joints Enrobage'!$L$2:$L$501,MATCH($K$259&amp;"|10",'Joints Enrobage'!$N$2:$N$501,0))&amp;"","")</f>
        <v/>
      </c>
      <c r="L276" s="93">
        <f>IFERROR(INDEX('Joints Enrobage'!$M$2:$M$501,MATCH($K$259&amp;"|10",'Joints Enrobage'!$N$2:$N$501,0))&amp;"","")</f>
        <v/>
      </c>
      <c r="M276" s="50" t="n"/>
    </row>
    <row r="277" ht="15" customHeight="1">
      <c r="A277" s="93">
        <f>IFERROR(INDEX('Joints Enrobage'!$B$2:$B$501,MATCH($K$259&amp;"|11",'Joints Enrobage'!$N$2:$N$501,0))&amp;"","")</f>
        <v/>
      </c>
      <c r="B277" s="93">
        <f>IFERROR(INDEX('Joints Enrobage'!$C$2:$C$501,MATCH($K$259&amp;"|11",'Joints Enrobage'!$N$2:$N$501,0))&amp;"","")</f>
        <v/>
      </c>
      <c r="C277" s="93">
        <f>IFERROR(INDEX('Joints Enrobage'!$D$2:$D$501,MATCH($K$259&amp;"|11",'Joints Enrobage'!$N$2:$N$501,0))&amp;"","")</f>
        <v/>
      </c>
      <c r="D277" s="93">
        <f>IFERROR(INDEX('Joints Enrobage'!$E$2:$E$501,MATCH($K$259&amp;"|11",'Joints Enrobage'!$N$2:$N$501,0))&amp;"","")</f>
        <v/>
      </c>
      <c r="E277" s="93">
        <f>IFERROR(INDEX('Joints Enrobage'!$F$2:$F$501,MATCH($K$259&amp;"|11",'Joints Enrobage'!$N$2:$N$501,0))&amp;"","")</f>
        <v/>
      </c>
      <c r="F277" s="93">
        <f>IFERROR(INDEX('Joints Enrobage'!$G$2:$G$501,MATCH($K$259&amp;"|11",'Joints Enrobage'!$N$2:$N$501,0))&amp;"","")</f>
        <v/>
      </c>
      <c r="G277" s="93">
        <f>IFERROR(INDEX('Joints Enrobage'!$H$2:$H$501,MATCH($K$259&amp;"|11",'Joints Enrobage'!$N$2:$N$501,0))&amp;"","")</f>
        <v/>
      </c>
      <c r="H277" s="93">
        <f>IFERROR(INDEX('Joints Enrobage'!$I$2:$I$501,MATCH($K$259&amp;"|11",'Joints Enrobage'!$N$2:$N$501,0))&amp;"","")</f>
        <v/>
      </c>
      <c r="I277" s="93">
        <f>IFERROR(INDEX('Joints Enrobage'!$J$2:$J$501,MATCH($K$259&amp;"|11",'Joints Enrobage'!$N$2:$N$501,0))&amp;"","")</f>
        <v/>
      </c>
      <c r="J277" s="93">
        <f>IFERROR(INDEX('Joints Enrobage'!$K$2:$K$501,MATCH($K$259&amp;"|11",'Joints Enrobage'!$N$2:$N$501,0))&amp;"","")</f>
        <v/>
      </c>
      <c r="K277" s="93">
        <f>IFERROR(INDEX('Joints Enrobage'!$L$2:$L$501,MATCH($K$259&amp;"|11",'Joints Enrobage'!$N$2:$N$501,0))&amp;"","")</f>
        <v/>
      </c>
      <c r="L277" s="93">
        <f>IFERROR(INDEX('Joints Enrobage'!$M$2:$M$501,MATCH($K$259&amp;"|11",'Joints Enrobage'!$N$2:$N$501,0))&amp;"","")</f>
        <v/>
      </c>
      <c r="M277" s="50" t="n"/>
    </row>
    <row r="278" ht="15" customHeight="1">
      <c r="A278" s="62">
        <f>IFERROR(INDEX('Joints Enrobage'!$B$2:$B$501,MATCH($K$259&amp;"|12",'Joints Enrobage'!$N$2:$N$501,0))&amp;"","")</f>
        <v/>
      </c>
      <c r="B278" s="62">
        <f>IFERROR(INDEX('Joints Enrobage'!$C$2:$C$501,MATCH($K$259&amp;"|12",'Joints Enrobage'!$N$2:$N$501,0))&amp;"","")</f>
        <v/>
      </c>
      <c r="C278" s="62">
        <f>IFERROR(INDEX('Joints Enrobage'!$D$2:$D$501,MATCH($K$259&amp;"|12",'Joints Enrobage'!$N$2:$N$501,0))&amp;"","")</f>
        <v/>
      </c>
      <c r="D278" s="62">
        <f>IFERROR(INDEX('Joints Enrobage'!$E$2:$E$501,MATCH($K$259&amp;"|12",'Joints Enrobage'!$N$2:$N$501,0))&amp;"","")</f>
        <v/>
      </c>
      <c r="E278" s="62">
        <f>IFERROR(INDEX('Joints Enrobage'!$F$2:$F$501,MATCH($K$259&amp;"|12",'Joints Enrobage'!$N$2:$N$501,0))&amp;"","")</f>
        <v/>
      </c>
      <c r="F278" s="62">
        <f>IFERROR(INDEX('Joints Enrobage'!$G$2:$G$501,MATCH($K$259&amp;"|12",'Joints Enrobage'!$N$2:$N$501,0))&amp;"","")</f>
        <v/>
      </c>
      <c r="G278" s="62">
        <f>IFERROR(INDEX('Joints Enrobage'!$H$2:$H$501,MATCH($K$259&amp;"|12",'Joints Enrobage'!$N$2:$N$501,0))&amp;"","")</f>
        <v/>
      </c>
      <c r="H278" s="62">
        <f>IFERROR(INDEX('Joints Enrobage'!$I$2:$I$501,MATCH($K$259&amp;"|12",'Joints Enrobage'!$N$2:$N$501,0))&amp;"","")</f>
        <v/>
      </c>
      <c r="I278" s="62">
        <f>IFERROR(INDEX('Joints Enrobage'!$J$2:$J$501,MATCH($K$259&amp;"|12",'Joints Enrobage'!$N$2:$N$501,0))&amp;"","")</f>
        <v/>
      </c>
      <c r="J278" s="62">
        <f>IFERROR(INDEX('Joints Enrobage'!$K$2:$K$501,MATCH($K$259&amp;"|12",'Joints Enrobage'!$N$2:$N$501,0))&amp;"","")</f>
        <v/>
      </c>
      <c r="K278" s="62">
        <f>IFERROR(INDEX('Joints Enrobage'!$L$2:$L$501,MATCH($K$259&amp;"|12",'Joints Enrobage'!$N$2:$N$501,0))&amp;"","")</f>
        <v/>
      </c>
      <c r="L278" s="62">
        <f>IFERROR(INDEX('Joints Enrobage'!$M$2:$M$501,MATCH($K$259&amp;"|12",'Joints Enrobage'!$N$2:$N$501,0))&amp;"","")</f>
        <v/>
      </c>
      <c r="M278" s="50" t="n"/>
    </row>
    <row r="279" ht="15" customHeight="1">
      <c r="A279" s="62">
        <f>IFERROR(INDEX('Joints Enrobage'!$B$2:$B$501,MATCH($K$259&amp;"|13",'Joints Enrobage'!$N$2:$N$501,0))&amp;"","")</f>
        <v/>
      </c>
      <c r="B279" s="62">
        <f>IFERROR(INDEX('Joints Enrobage'!$C$2:$C$501,MATCH($K$259&amp;"|13",'Joints Enrobage'!$N$2:$N$501,0))&amp;"","")</f>
        <v/>
      </c>
      <c r="C279" s="62">
        <f>IFERROR(INDEX('Joints Enrobage'!$D$2:$D$501,MATCH($K$259&amp;"|13",'Joints Enrobage'!$N$2:$N$501,0))&amp;"","")</f>
        <v/>
      </c>
      <c r="D279" s="62">
        <f>IFERROR(INDEX('Joints Enrobage'!$E$2:$E$501,MATCH($K$259&amp;"|13",'Joints Enrobage'!$N$2:$N$501,0))&amp;"","")</f>
        <v/>
      </c>
      <c r="E279" s="62">
        <f>IFERROR(INDEX('Joints Enrobage'!$F$2:$F$501,MATCH($K$259&amp;"|13",'Joints Enrobage'!$N$2:$N$501,0))&amp;"","")</f>
        <v/>
      </c>
      <c r="F279" s="62">
        <f>IFERROR(INDEX('Joints Enrobage'!$G$2:$G$501,MATCH($K$259&amp;"|13",'Joints Enrobage'!$N$2:$N$501,0))&amp;"","")</f>
        <v/>
      </c>
      <c r="G279" s="62">
        <f>IFERROR(INDEX('Joints Enrobage'!$H$2:$H$501,MATCH($K$259&amp;"|13",'Joints Enrobage'!$N$2:$N$501,0))&amp;"","")</f>
        <v/>
      </c>
      <c r="H279" s="62">
        <f>IFERROR(INDEX('Joints Enrobage'!$I$2:$I$501,MATCH($K$259&amp;"|13",'Joints Enrobage'!$N$2:$N$501,0))&amp;"","")</f>
        <v/>
      </c>
      <c r="I279" s="62">
        <f>IFERROR(INDEX('Joints Enrobage'!$J$2:$J$501,MATCH($K$259&amp;"|13",'Joints Enrobage'!$N$2:$N$501,0))&amp;"","")</f>
        <v/>
      </c>
      <c r="J279" s="62">
        <f>IFERROR(INDEX('Joints Enrobage'!$K$2:$K$501,MATCH($K$259&amp;"|13",'Joints Enrobage'!$N$2:$N$501,0))&amp;"","")</f>
        <v/>
      </c>
      <c r="K279" s="62">
        <f>IFERROR(INDEX('Joints Enrobage'!$L$2:$L$501,MATCH($K$259&amp;"|13",'Joints Enrobage'!$N$2:$N$501,0))&amp;"","")</f>
        <v/>
      </c>
      <c r="L279" s="62">
        <f>IFERROR(INDEX('Joints Enrobage'!$M$2:$M$501,MATCH($K$259&amp;"|13",'Joints Enrobage'!$N$2:$N$501,0))&amp;"","")</f>
        <v/>
      </c>
      <c r="M279" s="50" t="n"/>
    </row>
    <row r="280" ht="15" customHeight="1">
      <c r="A280" s="62">
        <f>IFERROR(INDEX('Joints Enrobage'!$B$2:$B$501,MATCH($K$259&amp;"|14",'Joints Enrobage'!$N$2:$N$501,0))&amp;"","")</f>
        <v/>
      </c>
      <c r="B280" s="62">
        <f>IFERROR(INDEX('Joints Enrobage'!$C$2:$C$501,MATCH($K$259&amp;"|14",'Joints Enrobage'!$N$2:$N$501,0))&amp;"","")</f>
        <v/>
      </c>
      <c r="C280" s="62">
        <f>IFERROR(INDEX('Joints Enrobage'!$D$2:$D$501,MATCH($K$259&amp;"|14",'Joints Enrobage'!$N$2:$N$501,0))&amp;"","")</f>
        <v/>
      </c>
      <c r="D280" s="62">
        <f>IFERROR(INDEX('Joints Enrobage'!$E$2:$E$501,MATCH($K$259&amp;"|14",'Joints Enrobage'!$N$2:$N$501,0))&amp;"","")</f>
        <v/>
      </c>
      <c r="E280" s="62">
        <f>IFERROR(INDEX('Joints Enrobage'!$F$2:$F$501,MATCH($K$259&amp;"|14",'Joints Enrobage'!$N$2:$N$501,0))&amp;"","")</f>
        <v/>
      </c>
      <c r="F280" s="62">
        <f>IFERROR(INDEX('Joints Enrobage'!$G$2:$G$501,MATCH($K$259&amp;"|14",'Joints Enrobage'!$N$2:$N$501,0))&amp;"","")</f>
        <v/>
      </c>
      <c r="G280" s="62">
        <f>IFERROR(INDEX('Joints Enrobage'!$H$2:$H$501,MATCH($K$259&amp;"|14",'Joints Enrobage'!$N$2:$N$501,0))&amp;"","")</f>
        <v/>
      </c>
      <c r="H280" s="62">
        <f>IFERROR(INDEX('Joints Enrobage'!$I$2:$I$501,MATCH($K$259&amp;"|14",'Joints Enrobage'!$N$2:$N$501,0))&amp;"","")</f>
        <v/>
      </c>
      <c r="I280" s="62">
        <f>IFERROR(INDEX('Joints Enrobage'!$J$2:$J$501,MATCH($K$259&amp;"|14",'Joints Enrobage'!$N$2:$N$501,0))&amp;"","")</f>
        <v/>
      </c>
      <c r="J280" s="62">
        <f>IFERROR(INDEX('Joints Enrobage'!$K$2:$K$501,MATCH($K$259&amp;"|14",'Joints Enrobage'!$N$2:$N$501,0))&amp;"","")</f>
        <v/>
      </c>
      <c r="K280" s="62">
        <f>IFERROR(INDEX('Joints Enrobage'!$L$2:$L$501,MATCH($K$259&amp;"|14",'Joints Enrobage'!$N$2:$N$501,0))&amp;"","")</f>
        <v/>
      </c>
      <c r="L280" s="62">
        <f>IFERROR(INDEX('Joints Enrobage'!$M$2:$M$501,MATCH($K$259&amp;"|14",'Joints Enrobage'!$N$2:$N$501,0))&amp;"","")</f>
        <v/>
      </c>
      <c r="M280" s="50" t="n"/>
    </row>
    <row r="281" ht="15" customHeight="1">
      <c r="A281" s="62">
        <f>IFERROR(INDEX('Joints Enrobage'!$B$2:$B$501,MATCH($K$259&amp;"|15",'Joints Enrobage'!$N$2:$N$501,0))&amp;"","")</f>
        <v/>
      </c>
      <c r="B281" s="62">
        <f>IFERROR(INDEX('Joints Enrobage'!$C$2:$C$501,MATCH($K$259&amp;"|15",'Joints Enrobage'!$N$2:$N$501,0))&amp;"","")</f>
        <v/>
      </c>
      <c r="C281" s="62">
        <f>IFERROR(INDEX('Joints Enrobage'!$D$2:$D$501,MATCH($K$259&amp;"|15",'Joints Enrobage'!$N$2:$N$501,0))&amp;"","")</f>
        <v/>
      </c>
      <c r="D281" s="62">
        <f>IFERROR(INDEX('Joints Enrobage'!$E$2:$E$501,MATCH($K$259&amp;"|15",'Joints Enrobage'!$N$2:$N$501,0))&amp;"","")</f>
        <v/>
      </c>
      <c r="E281" s="62">
        <f>IFERROR(INDEX('Joints Enrobage'!$F$2:$F$501,MATCH($K$259&amp;"|15",'Joints Enrobage'!$N$2:$N$501,0))&amp;"","")</f>
        <v/>
      </c>
      <c r="F281" s="62">
        <f>IFERROR(INDEX('Joints Enrobage'!$G$2:$G$501,MATCH($K$259&amp;"|15",'Joints Enrobage'!$N$2:$N$501,0))&amp;"","")</f>
        <v/>
      </c>
      <c r="G281" s="62">
        <f>IFERROR(INDEX('Joints Enrobage'!$H$2:$H$501,MATCH($K$259&amp;"|15",'Joints Enrobage'!$N$2:$N$501,0))&amp;"","")</f>
        <v/>
      </c>
      <c r="H281" s="62">
        <f>IFERROR(INDEX('Joints Enrobage'!$I$2:$I$501,MATCH($K$259&amp;"|15",'Joints Enrobage'!$N$2:$N$501,0))&amp;"","")</f>
        <v/>
      </c>
      <c r="I281" s="62">
        <f>IFERROR(INDEX('Joints Enrobage'!$J$2:$J$501,MATCH($K$259&amp;"|15",'Joints Enrobage'!$N$2:$N$501,0))&amp;"","")</f>
        <v/>
      </c>
      <c r="J281" s="62">
        <f>IFERROR(INDEX('Joints Enrobage'!$K$2:$K$501,MATCH($K$259&amp;"|15",'Joints Enrobage'!$N$2:$N$501,0))&amp;"","")</f>
        <v/>
      </c>
      <c r="K281" s="62">
        <f>IFERROR(INDEX('Joints Enrobage'!$L$2:$L$501,MATCH($K$259&amp;"|15",'Joints Enrobage'!$N$2:$N$501,0))&amp;"","")</f>
        <v/>
      </c>
      <c r="L281" s="62">
        <f>IFERROR(INDEX('Joints Enrobage'!$M$2:$M$501,MATCH($K$259&amp;"|15",'Joints Enrobage'!$N$2:$N$501,0))&amp;"","")</f>
        <v/>
      </c>
      <c r="M281" s="50" t="n"/>
    </row>
    <row r="282" ht="39.95" customHeight="1">
      <c r="A282" s="94">
        <f>"Remarques : "&amp;IFERROR(INDEX(Registre!$O$2:$O$1999,IF($O$254=0,-1,$O$254))&amp;"","")</f>
        <v/>
      </c>
      <c r="B282" s="52" t="n"/>
      <c r="C282" s="52" t="n"/>
      <c r="D282" s="52" t="n"/>
      <c r="E282" s="52" t="n"/>
      <c r="F282" s="52" t="n"/>
      <c r="G282" s="52" t="n"/>
      <c r="H282" s="52" t="n"/>
      <c r="I282" s="52" t="n"/>
      <c r="J282" s="52" t="n"/>
      <c r="K282" s="52" t="n"/>
      <c r="L282" s="52" t="n"/>
      <c r="M282" s="50" t="n"/>
    </row>
    <row r="283" ht="30" customHeight="1">
      <c r="A283" s="80" t="inlineStr">
        <is>
          <t>Conclusion de l’inspection</t>
        </is>
      </c>
      <c r="B283" s="52" t="n"/>
      <c r="C283" s="50" t="n"/>
      <c r="D283" s="67">
        <f>IF(IFERROR(INDEX(Registre!$N$2:$N$1999,IF($O$254=0,-1,$O$254))&amp;"","")="Non applicable","☒","☐")&amp;"  Non applicable"</f>
        <v/>
      </c>
      <c r="E283" s="52" t="n"/>
      <c r="F283" s="52" t="n"/>
      <c r="G283" s="52" t="n"/>
      <c r="H283" s="52" t="n"/>
      <c r="I283" s="50" t="n"/>
      <c r="J283" s="67">
        <f>IF(IFERROR(INDEX(Registre!$N$2:$N$1999,IF($O$254=0,-1,$O$254))&amp;"","")="Accepté","☒","☐")&amp;"  Accepté"</f>
        <v/>
      </c>
      <c r="K283" s="50" t="n"/>
      <c r="L283" s="67">
        <f>IF(IFERROR(INDEX(Registre!$N$2:$N$1999,IF($O$254=0,-1,$O$254))&amp;"","")="Rejeté","☒","☐")&amp;"  Rejeté"</f>
        <v/>
      </c>
      <c r="M283" s="50" t="n"/>
    </row>
    <row r="284" ht="24.95" customHeight="1">
      <c r="A284" s="80" t="inlineStr">
        <is>
          <t>APPROBATION</t>
        </is>
      </c>
      <c r="B284" s="101" t="n"/>
      <c r="C284" s="56" t="n"/>
      <c r="D284" s="67" t="inlineStr">
        <is>
          <t>C3</t>
        </is>
      </c>
      <c r="E284" s="52" t="n"/>
      <c r="F284" s="52" t="n"/>
      <c r="G284" s="52" t="n"/>
      <c r="H284" s="52" t="n"/>
      <c r="I284" s="50" t="n"/>
      <c r="J284" s="67" t="inlineStr">
        <is>
          <t>C1</t>
        </is>
      </c>
      <c r="K284" s="56" t="n"/>
      <c r="L284" s="67" t="inlineStr">
        <is>
          <t>CA</t>
        </is>
      </c>
      <c r="M284" s="56" t="n"/>
    </row>
    <row r="285" ht="24.95" customHeight="1">
      <c r="A285" s="57" t="n"/>
      <c r="B285" s="102" t="n"/>
      <c r="C285" s="58" t="n"/>
      <c r="D285" s="67" t="inlineStr">
        <is>
          <t>CST</t>
        </is>
      </c>
      <c r="E285" s="52" t="n"/>
      <c r="F285" s="50" t="n"/>
      <c r="G285" s="67" t="inlineStr">
        <is>
          <t>QCI</t>
        </is>
      </c>
      <c r="H285" s="52" t="n"/>
      <c r="I285" s="50" t="n"/>
      <c r="J285" s="57" t="n"/>
      <c r="K285" s="58" t="n"/>
      <c r="L285" s="57" t="n"/>
      <c r="M285" s="58" t="n"/>
    </row>
    <row r="286" ht="30" customHeight="1">
      <c r="A286" s="90" t="inlineStr">
        <is>
          <t>Nom</t>
        </is>
      </c>
      <c r="B286" s="52" t="n"/>
      <c r="C286" s="50" t="n"/>
      <c r="D286" s="90" t="n"/>
      <c r="E286" s="52" t="n"/>
      <c r="F286" s="50" t="n"/>
      <c r="G286" s="90" t="n"/>
      <c r="H286" s="52" t="n"/>
      <c r="I286" s="50" t="n"/>
      <c r="J286" s="90" t="n"/>
      <c r="K286" s="50" t="n"/>
      <c r="L286" s="90" t="n"/>
      <c r="M286" s="50" t="n"/>
    </row>
    <row r="287" ht="30" customHeight="1">
      <c r="A287" s="90" t="inlineStr">
        <is>
          <t>Signature</t>
        </is>
      </c>
      <c r="B287" s="52" t="n"/>
      <c r="C287" s="50" t="n"/>
      <c r="D287" s="90" t="n"/>
      <c r="E287" s="52" t="n"/>
      <c r="F287" s="50" t="n"/>
      <c r="G287" s="90" t="n"/>
      <c r="H287" s="52" t="n"/>
      <c r="I287" s="50" t="n"/>
      <c r="J287" s="90" t="n"/>
      <c r="K287" s="50" t="n"/>
      <c r="L287" s="90" t="n"/>
      <c r="M287" s="50" t="n"/>
    </row>
    <row r="288" ht="30" customHeight="1">
      <c r="A288" s="90" t="inlineStr">
        <is>
          <t>Date</t>
        </is>
      </c>
      <c r="B288" s="52" t="n"/>
      <c r="C288" s="50" t="n"/>
      <c r="D288" s="90" t="n"/>
      <c r="E288" s="52" t="n"/>
      <c r="F288" s="50" t="n"/>
      <c r="G288" s="90" t="n"/>
      <c r="H288" s="52" t="n"/>
      <c r="I288" s="50" t="n"/>
      <c r="J288" s="90" t="n"/>
      <c r="K288" s="50" t="n"/>
      <c r="L288" s="90" t="n"/>
      <c r="M288" s="50" t="n"/>
    </row>
    <row r="289" ht="21.75" customHeight="1">
      <c r="A289" s="49" t="n"/>
      <c r="B289" s="56" t="n"/>
      <c r="C289" s="67">
        <f>Paramètres!$C$7</f>
        <v/>
      </c>
      <c r="D289" s="101" t="n"/>
      <c r="E289" s="101" t="n"/>
      <c r="F289" s="101" t="n"/>
      <c r="G289" s="101" t="n"/>
      <c r="H289" s="101" t="n"/>
      <c r="I289" s="101" t="n"/>
      <c r="J289" s="101" t="n"/>
      <c r="K289" s="56" t="n"/>
      <c r="L289" s="90">
        <f>Paramètres!$D$7</f>
        <v/>
      </c>
      <c r="M289" s="50" t="n"/>
      <c r="O289" s="29" t="inlineStr">
        <is>
          <t>Calcul (ne pas modifier) – ligne registre :</t>
        </is>
      </c>
    </row>
    <row r="290" ht="21.75" customHeight="1">
      <c r="A290" s="60" t="n"/>
      <c r="B290" s="61" t="n"/>
      <c r="C290" s="60" t="n"/>
      <c r="K290" s="61" t="n"/>
      <c r="L290" s="90">
        <f>"Date: "&amp;Paramètres!$E$7</f>
        <v/>
      </c>
      <c r="M290" s="50" t="n"/>
      <c r="O290" s="30">
        <f>IFERROR(MATCH($K$295,Registre!$B$2:$B$1999,0),0)</f>
        <v/>
      </c>
    </row>
    <row r="291" ht="21.75" customHeight="1">
      <c r="A291" s="57" t="n"/>
      <c r="B291" s="58" t="n"/>
      <c r="C291" s="57" t="n"/>
      <c r="D291" s="102" t="n"/>
      <c r="E291" s="102" t="n"/>
      <c r="F291" s="102" t="n"/>
      <c r="G291" s="102" t="n"/>
      <c r="H291" s="102" t="n"/>
      <c r="I291" s="102" t="n"/>
      <c r="J291" s="102" t="n"/>
      <c r="K291" s="58" t="n"/>
      <c r="L291" s="90" t="inlineStr">
        <is>
          <t>Page 1/1</t>
        </is>
      </c>
      <c r="M291" s="50" t="n"/>
      <c r="O291" s="30">
        <f>IFERROR(MATCH($K$295,'Données Enrobage'!$A$2:$A$501,0),0)</f>
        <v/>
      </c>
    </row>
    <row r="292" ht="27.95" customHeight="1">
      <c r="A292" s="67" t="inlineStr">
        <is>
          <t>Procès-Verbal d’enrobage</t>
        </is>
      </c>
      <c r="B292" s="52" t="n"/>
      <c r="C292" s="52" t="n"/>
      <c r="D292" s="52" t="n"/>
      <c r="E292" s="52" t="n"/>
      <c r="F292" s="52" t="n"/>
      <c r="G292" s="52" t="n"/>
      <c r="H292" s="52" t="n"/>
      <c r="I292" s="52" t="n"/>
      <c r="J292" s="52" t="n"/>
      <c r="K292" s="52" t="n"/>
      <c r="L292" s="52" t="n"/>
      <c r="M292" s="50" t="n"/>
      <c r="O292" s="32">
        <f>IF($K$295="","",IF($O$290=0,"⚠ RFI absent du Registre",IF(INDEX(Registre!$A$2:$A$1999,IF($O$290=0,-1,$O$290))&lt;&gt;"Enrobage","⚠ Ce RFI est de type : "&amp;INDEX(Registre!$A$2:$A$1999,IF($O$290=0,-1,$O$290)),"")))</f>
        <v/>
      </c>
    </row>
    <row r="293" ht="24.95" customHeight="1">
      <c r="A293" s="90">
        <f>"Ouvrages : "&amp;IFERROR(INDEX(Registre!$E$2:$E$1999,IF($O$290=0,-1,$O$290))&amp;"","")</f>
        <v/>
      </c>
      <c r="B293" s="52" t="n"/>
      <c r="C293" s="52" t="n"/>
      <c r="D293" s="52" t="n"/>
      <c r="E293" s="52" t="n"/>
      <c r="F293" s="52" t="n"/>
      <c r="G293" s="52" t="n"/>
      <c r="H293" s="52" t="n"/>
      <c r="I293" s="52" t="n"/>
      <c r="J293" s="50" t="n"/>
      <c r="K293" s="90">
        <f>"Date : "&amp;IFERROR(RIGHT("0"&amp;DAY(INDEX(Registre!$D$2:$D$1999,IF($O$290=0,-1,$O$290))),2)&amp;"/"&amp;RIGHT("0"&amp;MONTH(INDEX(Registre!$D$2:$D$1999,IF($O$290=0,-1,$O$290))),2)&amp;"/"&amp;YEAR(INDEX(Registre!$D$2:$D$1999,IF($O$290=0,-1,$O$290))),IFERROR(INDEX(Registre!$D$2:$D$1999,IF($O$290=0,-1,$O$290))&amp;"",""))</f>
        <v/>
      </c>
      <c r="L293" s="52" t="n"/>
      <c r="M293" s="50" t="n"/>
    </row>
    <row r="294" ht="24.95" customHeight="1">
      <c r="A294" s="90">
        <f>"Désignation : "&amp;IFERROR(INDEX(Registre!$G$2:$G$1999,IF($O$290=0,-1,$O$290))&amp;"","")</f>
        <v/>
      </c>
      <c r="B294" s="52" t="n"/>
      <c r="C294" s="52" t="n"/>
      <c r="D294" s="52" t="n"/>
      <c r="E294" s="52" t="n"/>
      <c r="F294" s="52" t="n"/>
      <c r="G294" s="52" t="n"/>
      <c r="H294" s="52" t="n"/>
      <c r="I294" s="52" t="n"/>
      <c r="J294" s="52" t="n"/>
      <c r="K294" s="52" t="n"/>
      <c r="L294" s="52" t="n"/>
      <c r="M294" s="50" t="n"/>
      <c r="O294" s="31" t="inlineStr">
        <is>
          <t>◀ Choisissez le RFI dans la case « RFI nº » (liste déroulante)</t>
        </is>
      </c>
    </row>
    <row r="295" ht="24.95" customHeight="1">
      <c r="A295" s="90">
        <f>"Plan Nº : "&amp;IFERROR(INDEX(Registre!$F$2:$F$1999,IF($O$290=0,-1,$O$290))&amp;"","")</f>
        <v/>
      </c>
      <c r="B295" s="52" t="n"/>
      <c r="C295" s="52" t="n"/>
      <c r="D295" s="52" t="n"/>
      <c r="E295" s="52" t="n"/>
      <c r="F295" s="50" t="n"/>
      <c r="G295" s="90">
        <f>"Report No : "&amp;IFERROR(IF(INDEX(Registre!$C$2:$C$1999,IF($O$290=0,-1,$O$290))&amp;""&lt;&gt;"",INDEX(Registre!$C$2:$C$1999,IF($O$290=0,-1,$O$290))&amp;"",TEXT(COUNTIF(Registre!$A$2:INDEX(Registre!$A$2:$A$1999,IF($O$290=0,-1,$O$290)),INDEX(Registre!$A$2:$A$1999,IF($O$290=0,-1,$O$290))),"000")),"")</f>
        <v/>
      </c>
      <c r="H295" s="50" t="n"/>
      <c r="I295" s="91" t="inlineStr">
        <is>
          <t>DI/ (RFI) No :</t>
        </is>
      </c>
      <c r="J295" s="50" t="n"/>
      <c r="K295" s="82">
        <f>IFERROR(INDEX('Impression groupée'!$B$4:$B$103,MATCH("Enrobage|9",'Impression groupée'!$E$4:$E$103,0)),"")</f>
        <v/>
      </c>
      <c r="L295" s="52" t="n"/>
      <c r="M295" s="50" t="n"/>
    </row>
    <row r="296" ht="27" customHeight="1">
      <c r="A296" s="80">
        <f>"Tronçon N° : "&amp;IFERROR(INDEX(Registre!$H$2:$H$1999,IF($O$290=0,-1,$O$290))&amp;"","")&amp;"   du PK "&amp;IFERROR(INDEX(Registre!$K$2:$K$1999,IF($O$290=0,-1,$O$290))&amp;"","")&amp;"   au PK "&amp;IFERROR(INDEX(Registre!$L$2:$L$1999,IF($O$290=0,-1,$O$290))&amp;"","")</f>
        <v/>
      </c>
      <c r="B296" s="52" t="n"/>
      <c r="C296" s="52" t="n"/>
      <c r="D296" s="52" t="n"/>
      <c r="E296" s="52" t="n"/>
      <c r="F296" s="50" t="n"/>
      <c r="G296" s="90">
        <f>"Long : "&amp;IFERROR(INDEX(Registre!$M$2:$M$1999,IF($O$290=0,-1,$O$290))&amp;"","")&amp;" ml"</f>
        <v/>
      </c>
      <c r="H296" s="50" t="n"/>
      <c r="I296" s="67" t="inlineStr">
        <is>
          <t>CONDITIONS ENVIRONNEMENTALES</t>
        </is>
      </c>
      <c r="J296" s="52" t="n"/>
      <c r="K296" s="52" t="n"/>
      <c r="L296" s="52" t="n"/>
      <c r="M296" s="50" t="n"/>
    </row>
    <row r="297" ht="25.5" customHeight="1">
      <c r="A297" s="90" t="inlineStr">
        <is>
          <t>Abrasif</t>
        </is>
      </c>
      <c r="B297" s="50" t="n"/>
      <c r="C297" s="90">
        <f>"N° de lot : "&amp;IFERROR(INDEX('Données Enrobage'!$B$2:$B$501,IF($O$291=0,-1,$O$291))&amp;"","")</f>
        <v/>
      </c>
      <c r="D297" s="52" t="n"/>
      <c r="E297" s="52" t="n"/>
      <c r="F297" s="52" t="n"/>
      <c r="G297" s="52" t="n"/>
      <c r="H297" s="50" t="n"/>
      <c r="I297" s="98" t="inlineStr">
        <is>
          <t>Temp de l'air</t>
        </is>
      </c>
      <c r="J297" s="93">
        <f>IFERROR(INDEX('Données Enrobage'!$F$2:$F$501,IF($O$291=0,-1,$O$291))&amp;"","")</f>
        <v/>
      </c>
      <c r="K297" s="93">
        <f>IFERROR(INDEX('Données Enrobage'!$G$2:$G$501,IF($O$291=0,-1,$O$291))&amp;"","")</f>
        <v/>
      </c>
      <c r="L297" s="93">
        <f>IFERROR(INDEX('Données Enrobage'!$H$2:$H$501,IF($O$291=0,-1,$O$291))&amp;"","")</f>
        <v/>
      </c>
      <c r="M297" s="93">
        <f>IFERROR(INDEX('Données Enrobage'!$I$2:$I$501,IF($O$291=0,-1,$O$291))&amp;"","")</f>
        <v/>
      </c>
    </row>
    <row r="298" ht="30.75" customHeight="1">
      <c r="A298" s="90" t="inlineStr">
        <is>
          <t>Apprêt / FBE</t>
        </is>
      </c>
      <c r="B298" s="50" t="n"/>
      <c r="C298" s="90">
        <f>"N° de lot : "&amp;IFERROR(INDEX('Données Enrobage'!$C$2:$C$501,IF($O$291=0,-1,$O$291))&amp;"","")</f>
        <v/>
      </c>
      <c r="D298" s="52" t="n"/>
      <c r="E298" s="52" t="n"/>
      <c r="F298" s="52" t="n"/>
      <c r="G298" s="52" t="n"/>
      <c r="H298" s="50" t="n"/>
      <c r="I298" s="98" t="inlineStr">
        <is>
          <t>Point de rosée</t>
        </is>
      </c>
      <c r="J298" s="93">
        <f>IFERROR(INDEX('Données Enrobage'!$J$2:$J$501,IF($O$291=0,-1,$O$291))&amp;"","")</f>
        <v/>
      </c>
      <c r="K298" s="93">
        <f>IFERROR(INDEX('Données Enrobage'!$K$2:$K$501,IF($O$291=0,-1,$O$291))&amp;"","")</f>
        <v/>
      </c>
      <c r="L298" s="93">
        <f>IFERROR(INDEX('Données Enrobage'!$L$2:$L$501,IF($O$291=0,-1,$O$291))&amp;"","")</f>
        <v/>
      </c>
      <c r="M298" s="93">
        <f>IFERROR(INDEX('Données Enrobage'!$M$2:$M$501,IF($O$291=0,-1,$O$291))&amp;"","")</f>
        <v/>
      </c>
    </row>
    <row r="299" ht="35.25" customHeight="1">
      <c r="A299" s="90" t="inlineStr">
        <is>
          <t>HSS</t>
        </is>
      </c>
      <c r="B299" s="50" t="n"/>
      <c r="C299" s="90">
        <f>"N° de lot : "&amp;IFERROR(INDEX('Données Enrobage'!$D$2:$D$501,IF($O$291=0,-1,$O$291))&amp;"","")</f>
        <v/>
      </c>
      <c r="D299" s="52" t="n"/>
      <c r="E299" s="52" t="n"/>
      <c r="F299" s="52" t="n"/>
      <c r="G299" s="52" t="n"/>
      <c r="H299" s="50" t="n"/>
      <c r="I299" s="98" t="inlineStr">
        <is>
          <t>Humidité relative (RH)</t>
        </is>
      </c>
      <c r="J299" s="93">
        <f>IFERROR(INDEX('Données Enrobage'!$N$2:$N$501,IF($O$291=0,-1,$O$291))&amp;"","")</f>
        <v/>
      </c>
      <c r="K299" s="93">
        <f>IFERROR(INDEX('Données Enrobage'!$O$2:$O$501,IF($O$291=0,-1,$O$291))&amp;"","")</f>
        <v/>
      </c>
      <c r="L299" s="93">
        <f>IFERROR(INDEX('Données Enrobage'!$P$2:$P$501,IF($O$291=0,-1,$O$291))&amp;"","")</f>
        <v/>
      </c>
      <c r="M299" s="93">
        <f>IFERROR(INDEX('Données Enrobage'!$Q$2:$Q$501,IF($O$291=0,-1,$O$291))&amp;"","")</f>
        <v/>
      </c>
    </row>
    <row r="300" ht="30.75" customHeight="1">
      <c r="A300" s="90" t="inlineStr">
        <is>
          <t>Solvant</t>
        </is>
      </c>
      <c r="B300" s="50" t="n"/>
      <c r="C300" s="90">
        <f>"N° de lot : "&amp;IFERROR(INDEX('Données Enrobage'!$E$2:$E$501,IF($O$291=0,-1,$O$291))&amp;"","")</f>
        <v/>
      </c>
      <c r="D300" s="52" t="n"/>
      <c r="E300" s="52" t="n"/>
      <c r="F300" s="52" t="n"/>
      <c r="G300" s="52" t="n"/>
      <c r="H300" s="50" t="n"/>
      <c r="I300" s="98" t="inlineStr">
        <is>
          <t>Qualité de l'air comprimé</t>
        </is>
      </c>
      <c r="J300" s="93">
        <f>IFERROR(INDEX('Données Enrobage'!$R$2:$R$501,IF($O$291=0,-1,$O$291))&amp;"","")</f>
        <v/>
      </c>
      <c r="K300" s="93">
        <f>IFERROR(INDEX('Données Enrobage'!$S$2:$S$501,IF($O$291=0,-1,$O$291))&amp;"","")</f>
        <v/>
      </c>
      <c r="L300" s="93">
        <f>IFERROR(INDEX('Données Enrobage'!$T$2:$T$501,IF($O$291=0,-1,$O$291))&amp;"","")</f>
        <v/>
      </c>
      <c r="M300" s="93">
        <f>IFERROR(INDEX('Données Enrobage'!$U$2:$U$501,IF($O$291=0,-1,$O$291))&amp;"","")</f>
        <v/>
      </c>
    </row>
    <row r="301" ht="24.95" customHeight="1">
      <c r="A301" s="67" t="inlineStr">
        <is>
          <t>SURFACE PREPARATION</t>
        </is>
      </c>
      <c r="B301" s="52" t="n"/>
      <c r="C301" s="52" t="n"/>
      <c r="D301" s="52" t="n"/>
      <c r="E301" s="52" t="n"/>
      <c r="F301" s="52" t="n"/>
      <c r="G301" s="50" t="n"/>
      <c r="H301" s="67" t="inlineStr">
        <is>
          <t>FINAL INSPECTION AND TESTING</t>
        </is>
      </c>
      <c r="I301" s="52" t="n"/>
      <c r="J301" s="52" t="n"/>
      <c r="K301" s="52" t="n"/>
      <c r="L301" s="52" t="n"/>
      <c r="M301" s="50" t="n"/>
    </row>
    <row r="302" ht="51.75" customHeight="1">
      <c r="A302" s="95" t="inlineStr">
        <is>
          <t>N° de joint</t>
        </is>
      </c>
      <c r="B302" s="95" t="inlineStr">
        <is>
          <t>État de surface avant sablage</t>
        </is>
      </c>
      <c r="C302" s="95" t="inlineStr">
        <is>
          <t>Temp de surface</t>
        </is>
      </c>
      <c r="D302" s="95" t="inlineStr">
        <is>
          <t>Profil de sablage µm</t>
        </is>
      </c>
      <c r="E302" s="95" t="inlineStr">
        <is>
          <t>Chlorures en surface µg/cm²</t>
        </is>
      </c>
      <c r="F302" s="95" t="inlineStr">
        <is>
          <t>Test poussière (ruban adhésif)</t>
        </is>
      </c>
      <c r="G302" s="95" t="inlineStr">
        <is>
          <t>Température de préchauffage °C</t>
        </is>
      </c>
      <c r="H302" s="95" t="inlineStr">
        <is>
          <t>Visuel</t>
        </is>
      </c>
      <c r="I302" s="95" t="inlineStr">
        <is>
          <t>Test d'adhérence</t>
        </is>
      </c>
      <c r="J302" s="95" t="inlineStr">
        <is>
          <t>Détection de porosités (Holiday Test – 25 kV / 100)</t>
        </is>
      </c>
      <c r="K302" s="95" t="inlineStr">
        <is>
          <t>Accepté / Rejeté</t>
        </is>
      </c>
      <c r="L302" s="95" t="inlineStr">
        <is>
          <t>Remarques</t>
        </is>
      </c>
      <c r="M302" s="50" t="n"/>
    </row>
    <row r="303" ht="15" customHeight="1">
      <c r="A303" s="93">
        <f>IFERROR(INDEX('Joints Enrobage'!$B$2:$B$501,MATCH($K$295&amp;"|1",'Joints Enrobage'!$N$2:$N$501,0))&amp;"","")</f>
        <v/>
      </c>
      <c r="B303" s="93">
        <f>IFERROR(INDEX('Joints Enrobage'!$C$2:$C$501,MATCH($K$295&amp;"|1",'Joints Enrobage'!$N$2:$N$501,0))&amp;"","")</f>
        <v/>
      </c>
      <c r="C303" s="93">
        <f>IFERROR(INDEX('Joints Enrobage'!$D$2:$D$501,MATCH($K$295&amp;"|1",'Joints Enrobage'!$N$2:$N$501,0))&amp;"","")</f>
        <v/>
      </c>
      <c r="D303" s="93">
        <f>IFERROR(INDEX('Joints Enrobage'!$E$2:$E$501,MATCH($K$295&amp;"|1",'Joints Enrobage'!$N$2:$N$501,0))&amp;"","")</f>
        <v/>
      </c>
      <c r="E303" s="93">
        <f>IFERROR(INDEX('Joints Enrobage'!$F$2:$F$501,MATCH($K$295&amp;"|1",'Joints Enrobage'!$N$2:$N$501,0))&amp;"","")</f>
        <v/>
      </c>
      <c r="F303" s="93">
        <f>IFERROR(INDEX('Joints Enrobage'!$G$2:$G$501,MATCH($K$295&amp;"|1",'Joints Enrobage'!$N$2:$N$501,0))&amp;"","")</f>
        <v/>
      </c>
      <c r="G303" s="93">
        <f>IFERROR(INDEX('Joints Enrobage'!$H$2:$H$501,MATCH($K$295&amp;"|1",'Joints Enrobage'!$N$2:$N$501,0))&amp;"","")</f>
        <v/>
      </c>
      <c r="H303" s="93">
        <f>IFERROR(INDEX('Joints Enrobage'!$I$2:$I$501,MATCH($K$295&amp;"|1",'Joints Enrobage'!$N$2:$N$501,0))&amp;"","")</f>
        <v/>
      </c>
      <c r="I303" s="93">
        <f>IFERROR(INDEX('Joints Enrobage'!$J$2:$J$501,MATCH($K$295&amp;"|1",'Joints Enrobage'!$N$2:$N$501,0))&amp;"","")</f>
        <v/>
      </c>
      <c r="J303" s="93">
        <f>IFERROR(INDEX('Joints Enrobage'!$K$2:$K$501,MATCH($K$295&amp;"|1",'Joints Enrobage'!$N$2:$N$501,0))&amp;"","")</f>
        <v/>
      </c>
      <c r="K303" s="93">
        <f>IFERROR(INDEX('Joints Enrobage'!$L$2:$L$501,MATCH($K$295&amp;"|1",'Joints Enrobage'!$N$2:$N$501,0))&amp;"","")</f>
        <v/>
      </c>
      <c r="L303" s="93">
        <f>IFERROR(INDEX('Joints Enrobage'!$M$2:$M$501,MATCH($K$295&amp;"|1",'Joints Enrobage'!$N$2:$N$501,0))&amp;"","")</f>
        <v/>
      </c>
      <c r="M303" s="50" t="n"/>
    </row>
    <row r="304" ht="15" customHeight="1">
      <c r="A304" s="93">
        <f>IFERROR(INDEX('Joints Enrobage'!$B$2:$B$501,MATCH($K$295&amp;"|2",'Joints Enrobage'!$N$2:$N$501,0))&amp;"","")</f>
        <v/>
      </c>
      <c r="B304" s="93">
        <f>IFERROR(INDEX('Joints Enrobage'!$C$2:$C$501,MATCH($K$295&amp;"|2",'Joints Enrobage'!$N$2:$N$501,0))&amp;"","")</f>
        <v/>
      </c>
      <c r="C304" s="93">
        <f>IFERROR(INDEX('Joints Enrobage'!$D$2:$D$501,MATCH($K$295&amp;"|2",'Joints Enrobage'!$N$2:$N$501,0))&amp;"","")</f>
        <v/>
      </c>
      <c r="D304" s="93">
        <f>IFERROR(INDEX('Joints Enrobage'!$E$2:$E$501,MATCH($K$295&amp;"|2",'Joints Enrobage'!$N$2:$N$501,0))&amp;"","")</f>
        <v/>
      </c>
      <c r="E304" s="93">
        <f>IFERROR(INDEX('Joints Enrobage'!$F$2:$F$501,MATCH($K$295&amp;"|2",'Joints Enrobage'!$N$2:$N$501,0))&amp;"","")</f>
        <v/>
      </c>
      <c r="F304" s="93">
        <f>IFERROR(INDEX('Joints Enrobage'!$G$2:$G$501,MATCH($K$295&amp;"|2",'Joints Enrobage'!$N$2:$N$501,0))&amp;"","")</f>
        <v/>
      </c>
      <c r="G304" s="93">
        <f>IFERROR(INDEX('Joints Enrobage'!$H$2:$H$501,MATCH($K$295&amp;"|2",'Joints Enrobage'!$N$2:$N$501,0))&amp;"","")</f>
        <v/>
      </c>
      <c r="H304" s="93">
        <f>IFERROR(INDEX('Joints Enrobage'!$I$2:$I$501,MATCH($K$295&amp;"|2",'Joints Enrobage'!$N$2:$N$501,0))&amp;"","")</f>
        <v/>
      </c>
      <c r="I304" s="93">
        <f>IFERROR(INDEX('Joints Enrobage'!$J$2:$J$501,MATCH($K$295&amp;"|2",'Joints Enrobage'!$N$2:$N$501,0))&amp;"","")</f>
        <v/>
      </c>
      <c r="J304" s="93">
        <f>IFERROR(INDEX('Joints Enrobage'!$K$2:$K$501,MATCH($K$295&amp;"|2",'Joints Enrobage'!$N$2:$N$501,0))&amp;"","")</f>
        <v/>
      </c>
      <c r="K304" s="93">
        <f>IFERROR(INDEX('Joints Enrobage'!$L$2:$L$501,MATCH($K$295&amp;"|2",'Joints Enrobage'!$N$2:$N$501,0))&amp;"","")</f>
        <v/>
      </c>
      <c r="L304" s="93">
        <f>IFERROR(INDEX('Joints Enrobage'!$M$2:$M$501,MATCH($K$295&amp;"|2",'Joints Enrobage'!$N$2:$N$501,0))&amp;"","")</f>
        <v/>
      </c>
      <c r="M304" s="50" t="n"/>
    </row>
    <row r="305" ht="15" customHeight="1">
      <c r="A305" s="93">
        <f>IFERROR(INDEX('Joints Enrobage'!$B$2:$B$501,MATCH($K$295&amp;"|3",'Joints Enrobage'!$N$2:$N$501,0))&amp;"","")</f>
        <v/>
      </c>
      <c r="B305" s="93">
        <f>IFERROR(INDEX('Joints Enrobage'!$C$2:$C$501,MATCH($K$295&amp;"|3",'Joints Enrobage'!$N$2:$N$501,0))&amp;"","")</f>
        <v/>
      </c>
      <c r="C305" s="93">
        <f>IFERROR(INDEX('Joints Enrobage'!$D$2:$D$501,MATCH($K$295&amp;"|3",'Joints Enrobage'!$N$2:$N$501,0))&amp;"","")</f>
        <v/>
      </c>
      <c r="D305" s="93">
        <f>IFERROR(INDEX('Joints Enrobage'!$E$2:$E$501,MATCH($K$295&amp;"|3",'Joints Enrobage'!$N$2:$N$501,0))&amp;"","")</f>
        <v/>
      </c>
      <c r="E305" s="93">
        <f>IFERROR(INDEX('Joints Enrobage'!$F$2:$F$501,MATCH($K$295&amp;"|3",'Joints Enrobage'!$N$2:$N$501,0))&amp;"","")</f>
        <v/>
      </c>
      <c r="F305" s="93">
        <f>IFERROR(INDEX('Joints Enrobage'!$G$2:$G$501,MATCH($K$295&amp;"|3",'Joints Enrobage'!$N$2:$N$501,0))&amp;"","")</f>
        <v/>
      </c>
      <c r="G305" s="93">
        <f>IFERROR(INDEX('Joints Enrobage'!$H$2:$H$501,MATCH($K$295&amp;"|3",'Joints Enrobage'!$N$2:$N$501,0))&amp;"","")</f>
        <v/>
      </c>
      <c r="H305" s="93">
        <f>IFERROR(INDEX('Joints Enrobage'!$I$2:$I$501,MATCH($K$295&amp;"|3",'Joints Enrobage'!$N$2:$N$501,0))&amp;"","")</f>
        <v/>
      </c>
      <c r="I305" s="93">
        <f>IFERROR(INDEX('Joints Enrobage'!$J$2:$J$501,MATCH($K$295&amp;"|3",'Joints Enrobage'!$N$2:$N$501,0))&amp;"","")</f>
        <v/>
      </c>
      <c r="J305" s="93">
        <f>IFERROR(INDEX('Joints Enrobage'!$K$2:$K$501,MATCH($K$295&amp;"|3",'Joints Enrobage'!$N$2:$N$501,0))&amp;"","")</f>
        <v/>
      </c>
      <c r="K305" s="93">
        <f>IFERROR(INDEX('Joints Enrobage'!$L$2:$L$501,MATCH($K$295&amp;"|3",'Joints Enrobage'!$N$2:$N$501,0))&amp;"","")</f>
        <v/>
      </c>
      <c r="L305" s="93">
        <f>IFERROR(INDEX('Joints Enrobage'!$M$2:$M$501,MATCH($K$295&amp;"|3",'Joints Enrobage'!$N$2:$N$501,0))&amp;"","")</f>
        <v/>
      </c>
      <c r="M305" s="50" t="n"/>
    </row>
    <row r="306" ht="15" customHeight="1">
      <c r="A306" s="93">
        <f>IFERROR(INDEX('Joints Enrobage'!$B$2:$B$501,MATCH($K$295&amp;"|4",'Joints Enrobage'!$N$2:$N$501,0))&amp;"","")</f>
        <v/>
      </c>
      <c r="B306" s="93">
        <f>IFERROR(INDEX('Joints Enrobage'!$C$2:$C$501,MATCH($K$295&amp;"|4",'Joints Enrobage'!$N$2:$N$501,0))&amp;"","")</f>
        <v/>
      </c>
      <c r="C306" s="93">
        <f>IFERROR(INDEX('Joints Enrobage'!$D$2:$D$501,MATCH($K$295&amp;"|4",'Joints Enrobage'!$N$2:$N$501,0))&amp;"","")</f>
        <v/>
      </c>
      <c r="D306" s="93">
        <f>IFERROR(INDEX('Joints Enrobage'!$E$2:$E$501,MATCH($K$295&amp;"|4",'Joints Enrobage'!$N$2:$N$501,0))&amp;"","")</f>
        <v/>
      </c>
      <c r="E306" s="93">
        <f>IFERROR(INDEX('Joints Enrobage'!$F$2:$F$501,MATCH($K$295&amp;"|4",'Joints Enrobage'!$N$2:$N$501,0))&amp;"","")</f>
        <v/>
      </c>
      <c r="F306" s="93">
        <f>IFERROR(INDEX('Joints Enrobage'!$G$2:$G$501,MATCH($K$295&amp;"|4",'Joints Enrobage'!$N$2:$N$501,0))&amp;"","")</f>
        <v/>
      </c>
      <c r="G306" s="93">
        <f>IFERROR(INDEX('Joints Enrobage'!$H$2:$H$501,MATCH($K$295&amp;"|4",'Joints Enrobage'!$N$2:$N$501,0))&amp;"","")</f>
        <v/>
      </c>
      <c r="H306" s="93">
        <f>IFERROR(INDEX('Joints Enrobage'!$I$2:$I$501,MATCH($K$295&amp;"|4",'Joints Enrobage'!$N$2:$N$501,0))&amp;"","")</f>
        <v/>
      </c>
      <c r="I306" s="93">
        <f>IFERROR(INDEX('Joints Enrobage'!$J$2:$J$501,MATCH($K$295&amp;"|4",'Joints Enrobage'!$N$2:$N$501,0))&amp;"","")</f>
        <v/>
      </c>
      <c r="J306" s="93">
        <f>IFERROR(INDEX('Joints Enrobage'!$K$2:$K$501,MATCH($K$295&amp;"|4",'Joints Enrobage'!$N$2:$N$501,0))&amp;"","")</f>
        <v/>
      </c>
      <c r="K306" s="93">
        <f>IFERROR(INDEX('Joints Enrobage'!$L$2:$L$501,MATCH($K$295&amp;"|4",'Joints Enrobage'!$N$2:$N$501,0))&amp;"","")</f>
        <v/>
      </c>
      <c r="L306" s="93">
        <f>IFERROR(INDEX('Joints Enrobage'!$M$2:$M$501,MATCH($K$295&amp;"|4",'Joints Enrobage'!$N$2:$N$501,0))&amp;"","")</f>
        <v/>
      </c>
      <c r="M306" s="50" t="n"/>
    </row>
    <row r="307" ht="15" customHeight="1">
      <c r="A307" s="93">
        <f>IFERROR(INDEX('Joints Enrobage'!$B$2:$B$501,MATCH($K$295&amp;"|5",'Joints Enrobage'!$N$2:$N$501,0))&amp;"","")</f>
        <v/>
      </c>
      <c r="B307" s="93">
        <f>IFERROR(INDEX('Joints Enrobage'!$C$2:$C$501,MATCH($K$295&amp;"|5",'Joints Enrobage'!$N$2:$N$501,0))&amp;"","")</f>
        <v/>
      </c>
      <c r="C307" s="93">
        <f>IFERROR(INDEX('Joints Enrobage'!$D$2:$D$501,MATCH($K$295&amp;"|5",'Joints Enrobage'!$N$2:$N$501,0))&amp;"","")</f>
        <v/>
      </c>
      <c r="D307" s="93">
        <f>IFERROR(INDEX('Joints Enrobage'!$E$2:$E$501,MATCH($K$295&amp;"|5",'Joints Enrobage'!$N$2:$N$501,0))&amp;"","")</f>
        <v/>
      </c>
      <c r="E307" s="93">
        <f>IFERROR(INDEX('Joints Enrobage'!$F$2:$F$501,MATCH($K$295&amp;"|5",'Joints Enrobage'!$N$2:$N$501,0))&amp;"","")</f>
        <v/>
      </c>
      <c r="F307" s="93">
        <f>IFERROR(INDEX('Joints Enrobage'!$G$2:$G$501,MATCH($K$295&amp;"|5",'Joints Enrobage'!$N$2:$N$501,0))&amp;"","")</f>
        <v/>
      </c>
      <c r="G307" s="93">
        <f>IFERROR(INDEX('Joints Enrobage'!$H$2:$H$501,MATCH($K$295&amp;"|5",'Joints Enrobage'!$N$2:$N$501,0))&amp;"","")</f>
        <v/>
      </c>
      <c r="H307" s="93">
        <f>IFERROR(INDEX('Joints Enrobage'!$I$2:$I$501,MATCH($K$295&amp;"|5",'Joints Enrobage'!$N$2:$N$501,0))&amp;"","")</f>
        <v/>
      </c>
      <c r="I307" s="93">
        <f>IFERROR(INDEX('Joints Enrobage'!$J$2:$J$501,MATCH($K$295&amp;"|5",'Joints Enrobage'!$N$2:$N$501,0))&amp;"","")</f>
        <v/>
      </c>
      <c r="J307" s="93">
        <f>IFERROR(INDEX('Joints Enrobage'!$K$2:$K$501,MATCH($K$295&amp;"|5",'Joints Enrobage'!$N$2:$N$501,0))&amp;"","")</f>
        <v/>
      </c>
      <c r="K307" s="93">
        <f>IFERROR(INDEX('Joints Enrobage'!$L$2:$L$501,MATCH($K$295&amp;"|5",'Joints Enrobage'!$N$2:$N$501,0))&amp;"","")</f>
        <v/>
      </c>
      <c r="L307" s="93">
        <f>IFERROR(INDEX('Joints Enrobage'!$M$2:$M$501,MATCH($K$295&amp;"|5",'Joints Enrobage'!$N$2:$N$501,0))&amp;"","")</f>
        <v/>
      </c>
      <c r="M307" s="50" t="n"/>
    </row>
    <row r="308" ht="15" customHeight="1">
      <c r="A308" s="93">
        <f>IFERROR(INDEX('Joints Enrobage'!$B$2:$B$501,MATCH($K$295&amp;"|6",'Joints Enrobage'!$N$2:$N$501,0))&amp;"","")</f>
        <v/>
      </c>
      <c r="B308" s="93">
        <f>IFERROR(INDEX('Joints Enrobage'!$C$2:$C$501,MATCH($K$295&amp;"|6",'Joints Enrobage'!$N$2:$N$501,0))&amp;"","")</f>
        <v/>
      </c>
      <c r="C308" s="93">
        <f>IFERROR(INDEX('Joints Enrobage'!$D$2:$D$501,MATCH($K$295&amp;"|6",'Joints Enrobage'!$N$2:$N$501,0))&amp;"","")</f>
        <v/>
      </c>
      <c r="D308" s="93">
        <f>IFERROR(INDEX('Joints Enrobage'!$E$2:$E$501,MATCH($K$295&amp;"|6",'Joints Enrobage'!$N$2:$N$501,0))&amp;"","")</f>
        <v/>
      </c>
      <c r="E308" s="93">
        <f>IFERROR(INDEX('Joints Enrobage'!$F$2:$F$501,MATCH($K$295&amp;"|6",'Joints Enrobage'!$N$2:$N$501,0))&amp;"","")</f>
        <v/>
      </c>
      <c r="F308" s="93">
        <f>IFERROR(INDEX('Joints Enrobage'!$G$2:$G$501,MATCH($K$295&amp;"|6",'Joints Enrobage'!$N$2:$N$501,0))&amp;"","")</f>
        <v/>
      </c>
      <c r="G308" s="93">
        <f>IFERROR(INDEX('Joints Enrobage'!$H$2:$H$501,MATCH($K$295&amp;"|6",'Joints Enrobage'!$N$2:$N$501,0))&amp;"","")</f>
        <v/>
      </c>
      <c r="H308" s="93">
        <f>IFERROR(INDEX('Joints Enrobage'!$I$2:$I$501,MATCH($K$295&amp;"|6",'Joints Enrobage'!$N$2:$N$501,0))&amp;"","")</f>
        <v/>
      </c>
      <c r="I308" s="93">
        <f>IFERROR(INDEX('Joints Enrobage'!$J$2:$J$501,MATCH($K$295&amp;"|6",'Joints Enrobage'!$N$2:$N$501,0))&amp;"","")</f>
        <v/>
      </c>
      <c r="J308" s="93">
        <f>IFERROR(INDEX('Joints Enrobage'!$K$2:$K$501,MATCH($K$295&amp;"|6",'Joints Enrobage'!$N$2:$N$501,0))&amp;"","")</f>
        <v/>
      </c>
      <c r="K308" s="93">
        <f>IFERROR(INDEX('Joints Enrobage'!$L$2:$L$501,MATCH($K$295&amp;"|6",'Joints Enrobage'!$N$2:$N$501,0))&amp;"","")</f>
        <v/>
      </c>
      <c r="L308" s="93">
        <f>IFERROR(INDEX('Joints Enrobage'!$M$2:$M$501,MATCH($K$295&amp;"|6",'Joints Enrobage'!$N$2:$N$501,0))&amp;"","")</f>
        <v/>
      </c>
      <c r="M308" s="50" t="n"/>
    </row>
    <row r="309" ht="15" customHeight="1">
      <c r="A309" s="93">
        <f>IFERROR(INDEX('Joints Enrobage'!$B$2:$B$501,MATCH($K$295&amp;"|7",'Joints Enrobage'!$N$2:$N$501,0))&amp;"","")</f>
        <v/>
      </c>
      <c r="B309" s="93">
        <f>IFERROR(INDEX('Joints Enrobage'!$C$2:$C$501,MATCH($K$295&amp;"|7",'Joints Enrobage'!$N$2:$N$501,0))&amp;"","")</f>
        <v/>
      </c>
      <c r="C309" s="93">
        <f>IFERROR(INDEX('Joints Enrobage'!$D$2:$D$501,MATCH($K$295&amp;"|7",'Joints Enrobage'!$N$2:$N$501,0))&amp;"","")</f>
        <v/>
      </c>
      <c r="D309" s="93">
        <f>IFERROR(INDEX('Joints Enrobage'!$E$2:$E$501,MATCH($K$295&amp;"|7",'Joints Enrobage'!$N$2:$N$501,0))&amp;"","")</f>
        <v/>
      </c>
      <c r="E309" s="93">
        <f>IFERROR(INDEX('Joints Enrobage'!$F$2:$F$501,MATCH($K$295&amp;"|7",'Joints Enrobage'!$N$2:$N$501,0))&amp;"","")</f>
        <v/>
      </c>
      <c r="F309" s="93">
        <f>IFERROR(INDEX('Joints Enrobage'!$G$2:$G$501,MATCH($K$295&amp;"|7",'Joints Enrobage'!$N$2:$N$501,0))&amp;"","")</f>
        <v/>
      </c>
      <c r="G309" s="93">
        <f>IFERROR(INDEX('Joints Enrobage'!$H$2:$H$501,MATCH($K$295&amp;"|7",'Joints Enrobage'!$N$2:$N$501,0))&amp;"","")</f>
        <v/>
      </c>
      <c r="H309" s="93">
        <f>IFERROR(INDEX('Joints Enrobage'!$I$2:$I$501,MATCH($K$295&amp;"|7",'Joints Enrobage'!$N$2:$N$501,0))&amp;"","")</f>
        <v/>
      </c>
      <c r="I309" s="93">
        <f>IFERROR(INDEX('Joints Enrobage'!$J$2:$J$501,MATCH($K$295&amp;"|7",'Joints Enrobage'!$N$2:$N$501,0))&amp;"","")</f>
        <v/>
      </c>
      <c r="J309" s="93">
        <f>IFERROR(INDEX('Joints Enrobage'!$K$2:$K$501,MATCH($K$295&amp;"|7",'Joints Enrobage'!$N$2:$N$501,0))&amp;"","")</f>
        <v/>
      </c>
      <c r="K309" s="93">
        <f>IFERROR(INDEX('Joints Enrobage'!$L$2:$L$501,MATCH($K$295&amp;"|7",'Joints Enrobage'!$N$2:$N$501,0))&amp;"","")</f>
        <v/>
      </c>
      <c r="L309" s="93">
        <f>IFERROR(INDEX('Joints Enrobage'!$M$2:$M$501,MATCH($K$295&amp;"|7",'Joints Enrobage'!$N$2:$N$501,0))&amp;"","")</f>
        <v/>
      </c>
      <c r="M309" s="50" t="n"/>
    </row>
    <row r="310" ht="15" customHeight="1">
      <c r="A310" s="93">
        <f>IFERROR(INDEX('Joints Enrobage'!$B$2:$B$501,MATCH($K$295&amp;"|8",'Joints Enrobage'!$N$2:$N$501,0))&amp;"","")</f>
        <v/>
      </c>
      <c r="B310" s="93">
        <f>IFERROR(INDEX('Joints Enrobage'!$C$2:$C$501,MATCH($K$295&amp;"|8",'Joints Enrobage'!$N$2:$N$501,0))&amp;"","")</f>
        <v/>
      </c>
      <c r="C310" s="93">
        <f>IFERROR(INDEX('Joints Enrobage'!$D$2:$D$501,MATCH($K$295&amp;"|8",'Joints Enrobage'!$N$2:$N$501,0))&amp;"","")</f>
        <v/>
      </c>
      <c r="D310" s="93">
        <f>IFERROR(INDEX('Joints Enrobage'!$E$2:$E$501,MATCH($K$295&amp;"|8",'Joints Enrobage'!$N$2:$N$501,0))&amp;"","")</f>
        <v/>
      </c>
      <c r="E310" s="93">
        <f>IFERROR(INDEX('Joints Enrobage'!$F$2:$F$501,MATCH($K$295&amp;"|8",'Joints Enrobage'!$N$2:$N$501,0))&amp;"","")</f>
        <v/>
      </c>
      <c r="F310" s="93">
        <f>IFERROR(INDEX('Joints Enrobage'!$G$2:$G$501,MATCH($K$295&amp;"|8",'Joints Enrobage'!$N$2:$N$501,0))&amp;"","")</f>
        <v/>
      </c>
      <c r="G310" s="93">
        <f>IFERROR(INDEX('Joints Enrobage'!$H$2:$H$501,MATCH($K$295&amp;"|8",'Joints Enrobage'!$N$2:$N$501,0))&amp;"","")</f>
        <v/>
      </c>
      <c r="H310" s="93">
        <f>IFERROR(INDEX('Joints Enrobage'!$I$2:$I$501,MATCH($K$295&amp;"|8",'Joints Enrobage'!$N$2:$N$501,0))&amp;"","")</f>
        <v/>
      </c>
      <c r="I310" s="93">
        <f>IFERROR(INDEX('Joints Enrobage'!$J$2:$J$501,MATCH($K$295&amp;"|8",'Joints Enrobage'!$N$2:$N$501,0))&amp;"","")</f>
        <v/>
      </c>
      <c r="J310" s="93">
        <f>IFERROR(INDEX('Joints Enrobage'!$K$2:$K$501,MATCH($K$295&amp;"|8",'Joints Enrobage'!$N$2:$N$501,0))&amp;"","")</f>
        <v/>
      </c>
      <c r="K310" s="93">
        <f>IFERROR(INDEX('Joints Enrobage'!$L$2:$L$501,MATCH($K$295&amp;"|8",'Joints Enrobage'!$N$2:$N$501,0))&amp;"","")</f>
        <v/>
      </c>
      <c r="L310" s="93">
        <f>IFERROR(INDEX('Joints Enrobage'!$M$2:$M$501,MATCH($K$295&amp;"|8",'Joints Enrobage'!$N$2:$N$501,0))&amp;"","")</f>
        <v/>
      </c>
      <c r="M310" s="50" t="n"/>
    </row>
    <row r="311" ht="15" customHeight="1">
      <c r="A311" s="93">
        <f>IFERROR(INDEX('Joints Enrobage'!$B$2:$B$501,MATCH($K$295&amp;"|9",'Joints Enrobage'!$N$2:$N$501,0))&amp;"","")</f>
        <v/>
      </c>
      <c r="B311" s="93">
        <f>IFERROR(INDEX('Joints Enrobage'!$C$2:$C$501,MATCH($K$295&amp;"|9",'Joints Enrobage'!$N$2:$N$501,0))&amp;"","")</f>
        <v/>
      </c>
      <c r="C311" s="93">
        <f>IFERROR(INDEX('Joints Enrobage'!$D$2:$D$501,MATCH($K$295&amp;"|9",'Joints Enrobage'!$N$2:$N$501,0))&amp;"","")</f>
        <v/>
      </c>
      <c r="D311" s="93">
        <f>IFERROR(INDEX('Joints Enrobage'!$E$2:$E$501,MATCH($K$295&amp;"|9",'Joints Enrobage'!$N$2:$N$501,0))&amp;"","")</f>
        <v/>
      </c>
      <c r="E311" s="93">
        <f>IFERROR(INDEX('Joints Enrobage'!$F$2:$F$501,MATCH($K$295&amp;"|9",'Joints Enrobage'!$N$2:$N$501,0))&amp;"","")</f>
        <v/>
      </c>
      <c r="F311" s="93">
        <f>IFERROR(INDEX('Joints Enrobage'!$G$2:$G$501,MATCH($K$295&amp;"|9",'Joints Enrobage'!$N$2:$N$501,0))&amp;"","")</f>
        <v/>
      </c>
      <c r="G311" s="93">
        <f>IFERROR(INDEX('Joints Enrobage'!$H$2:$H$501,MATCH($K$295&amp;"|9",'Joints Enrobage'!$N$2:$N$501,0))&amp;"","")</f>
        <v/>
      </c>
      <c r="H311" s="93">
        <f>IFERROR(INDEX('Joints Enrobage'!$I$2:$I$501,MATCH($K$295&amp;"|9",'Joints Enrobage'!$N$2:$N$501,0))&amp;"","")</f>
        <v/>
      </c>
      <c r="I311" s="93">
        <f>IFERROR(INDEX('Joints Enrobage'!$J$2:$J$501,MATCH($K$295&amp;"|9",'Joints Enrobage'!$N$2:$N$501,0))&amp;"","")</f>
        <v/>
      </c>
      <c r="J311" s="93">
        <f>IFERROR(INDEX('Joints Enrobage'!$K$2:$K$501,MATCH($K$295&amp;"|9",'Joints Enrobage'!$N$2:$N$501,0))&amp;"","")</f>
        <v/>
      </c>
      <c r="K311" s="93">
        <f>IFERROR(INDEX('Joints Enrobage'!$L$2:$L$501,MATCH($K$295&amp;"|9",'Joints Enrobage'!$N$2:$N$501,0))&amp;"","")</f>
        <v/>
      </c>
      <c r="L311" s="93">
        <f>IFERROR(INDEX('Joints Enrobage'!$M$2:$M$501,MATCH($K$295&amp;"|9",'Joints Enrobage'!$N$2:$N$501,0))&amp;"","")</f>
        <v/>
      </c>
      <c r="M311" s="50" t="n"/>
    </row>
    <row r="312" ht="15" customHeight="1">
      <c r="A312" s="93">
        <f>IFERROR(INDEX('Joints Enrobage'!$B$2:$B$501,MATCH($K$295&amp;"|10",'Joints Enrobage'!$N$2:$N$501,0))&amp;"","")</f>
        <v/>
      </c>
      <c r="B312" s="93">
        <f>IFERROR(INDEX('Joints Enrobage'!$C$2:$C$501,MATCH($K$295&amp;"|10",'Joints Enrobage'!$N$2:$N$501,0))&amp;"","")</f>
        <v/>
      </c>
      <c r="C312" s="93">
        <f>IFERROR(INDEX('Joints Enrobage'!$D$2:$D$501,MATCH($K$295&amp;"|10",'Joints Enrobage'!$N$2:$N$501,0))&amp;"","")</f>
        <v/>
      </c>
      <c r="D312" s="93">
        <f>IFERROR(INDEX('Joints Enrobage'!$E$2:$E$501,MATCH($K$295&amp;"|10",'Joints Enrobage'!$N$2:$N$501,0))&amp;"","")</f>
        <v/>
      </c>
      <c r="E312" s="93">
        <f>IFERROR(INDEX('Joints Enrobage'!$F$2:$F$501,MATCH($K$295&amp;"|10",'Joints Enrobage'!$N$2:$N$501,0))&amp;"","")</f>
        <v/>
      </c>
      <c r="F312" s="93">
        <f>IFERROR(INDEX('Joints Enrobage'!$G$2:$G$501,MATCH($K$295&amp;"|10",'Joints Enrobage'!$N$2:$N$501,0))&amp;"","")</f>
        <v/>
      </c>
      <c r="G312" s="93">
        <f>IFERROR(INDEX('Joints Enrobage'!$H$2:$H$501,MATCH($K$295&amp;"|10",'Joints Enrobage'!$N$2:$N$501,0))&amp;"","")</f>
        <v/>
      </c>
      <c r="H312" s="93">
        <f>IFERROR(INDEX('Joints Enrobage'!$I$2:$I$501,MATCH($K$295&amp;"|10",'Joints Enrobage'!$N$2:$N$501,0))&amp;"","")</f>
        <v/>
      </c>
      <c r="I312" s="93">
        <f>IFERROR(INDEX('Joints Enrobage'!$J$2:$J$501,MATCH($K$295&amp;"|10",'Joints Enrobage'!$N$2:$N$501,0))&amp;"","")</f>
        <v/>
      </c>
      <c r="J312" s="93">
        <f>IFERROR(INDEX('Joints Enrobage'!$K$2:$K$501,MATCH($K$295&amp;"|10",'Joints Enrobage'!$N$2:$N$501,0))&amp;"","")</f>
        <v/>
      </c>
      <c r="K312" s="93">
        <f>IFERROR(INDEX('Joints Enrobage'!$L$2:$L$501,MATCH($K$295&amp;"|10",'Joints Enrobage'!$N$2:$N$501,0))&amp;"","")</f>
        <v/>
      </c>
      <c r="L312" s="93">
        <f>IFERROR(INDEX('Joints Enrobage'!$M$2:$M$501,MATCH($K$295&amp;"|10",'Joints Enrobage'!$N$2:$N$501,0))&amp;"","")</f>
        <v/>
      </c>
      <c r="M312" s="50" t="n"/>
    </row>
    <row r="313" ht="15" customHeight="1">
      <c r="A313" s="93">
        <f>IFERROR(INDEX('Joints Enrobage'!$B$2:$B$501,MATCH($K$295&amp;"|11",'Joints Enrobage'!$N$2:$N$501,0))&amp;"","")</f>
        <v/>
      </c>
      <c r="B313" s="93">
        <f>IFERROR(INDEX('Joints Enrobage'!$C$2:$C$501,MATCH($K$295&amp;"|11",'Joints Enrobage'!$N$2:$N$501,0))&amp;"","")</f>
        <v/>
      </c>
      <c r="C313" s="93">
        <f>IFERROR(INDEX('Joints Enrobage'!$D$2:$D$501,MATCH($K$295&amp;"|11",'Joints Enrobage'!$N$2:$N$501,0))&amp;"","")</f>
        <v/>
      </c>
      <c r="D313" s="93">
        <f>IFERROR(INDEX('Joints Enrobage'!$E$2:$E$501,MATCH($K$295&amp;"|11",'Joints Enrobage'!$N$2:$N$501,0))&amp;"","")</f>
        <v/>
      </c>
      <c r="E313" s="93">
        <f>IFERROR(INDEX('Joints Enrobage'!$F$2:$F$501,MATCH($K$295&amp;"|11",'Joints Enrobage'!$N$2:$N$501,0))&amp;"","")</f>
        <v/>
      </c>
      <c r="F313" s="93">
        <f>IFERROR(INDEX('Joints Enrobage'!$G$2:$G$501,MATCH($K$295&amp;"|11",'Joints Enrobage'!$N$2:$N$501,0))&amp;"","")</f>
        <v/>
      </c>
      <c r="G313" s="93">
        <f>IFERROR(INDEX('Joints Enrobage'!$H$2:$H$501,MATCH($K$295&amp;"|11",'Joints Enrobage'!$N$2:$N$501,0))&amp;"","")</f>
        <v/>
      </c>
      <c r="H313" s="93">
        <f>IFERROR(INDEX('Joints Enrobage'!$I$2:$I$501,MATCH($K$295&amp;"|11",'Joints Enrobage'!$N$2:$N$501,0))&amp;"","")</f>
        <v/>
      </c>
      <c r="I313" s="93">
        <f>IFERROR(INDEX('Joints Enrobage'!$J$2:$J$501,MATCH($K$295&amp;"|11",'Joints Enrobage'!$N$2:$N$501,0))&amp;"","")</f>
        <v/>
      </c>
      <c r="J313" s="93">
        <f>IFERROR(INDEX('Joints Enrobage'!$K$2:$K$501,MATCH($K$295&amp;"|11",'Joints Enrobage'!$N$2:$N$501,0))&amp;"","")</f>
        <v/>
      </c>
      <c r="K313" s="93">
        <f>IFERROR(INDEX('Joints Enrobage'!$L$2:$L$501,MATCH($K$295&amp;"|11",'Joints Enrobage'!$N$2:$N$501,0))&amp;"","")</f>
        <v/>
      </c>
      <c r="L313" s="93">
        <f>IFERROR(INDEX('Joints Enrobage'!$M$2:$M$501,MATCH($K$295&amp;"|11",'Joints Enrobage'!$N$2:$N$501,0))&amp;"","")</f>
        <v/>
      </c>
      <c r="M313" s="50" t="n"/>
    </row>
    <row r="314" ht="15" customHeight="1">
      <c r="A314" s="62">
        <f>IFERROR(INDEX('Joints Enrobage'!$B$2:$B$501,MATCH($K$295&amp;"|12",'Joints Enrobage'!$N$2:$N$501,0))&amp;"","")</f>
        <v/>
      </c>
      <c r="B314" s="62">
        <f>IFERROR(INDEX('Joints Enrobage'!$C$2:$C$501,MATCH($K$295&amp;"|12",'Joints Enrobage'!$N$2:$N$501,0))&amp;"","")</f>
        <v/>
      </c>
      <c r="C314" s="62">
        <f>IFERROR(INDEX('Joints Enrobage'!$D$2:$D$501,MATCH($K$295&amp;"|12",'Joints Enrobage'!$N$2:$N$501,0))&amp;"","")</f>
        <v/>
      </c>
      <c r="D314" s="62">
        <f>IFERROR(INDEX('Joints Enrobage'!$E$2:$E$501,MATCH($K$295&amp;"|12",'Joints Enrobage'!$N$2:$N$501,0))&amp;"","")</f>
        <v/>
      </c>
      <c r="E314" s="62">
        <f>IFERROR(INDEX('Joints Enrobage'!$F$2:$F$501,MATCH($K$295&amp;"|12",'Joints Enrobage'!$N$2:$N$501,0))&amp;"","")</f>
        <v/>
      </c>
      <c r="F314" s="62">
        <f>IFERROR(INDEX('Joints Enrobage'!$G$2:$G$501,MATCH($K$295&amp;"|12",'Joints Enrobage'!$N$2:$N$501,0))&amp;"","")</f>
        <v/>
      </c>
      <c r="G314" s="62">
        <f>IFERROR(INDEX('Joints Enrobage'!$H$2:$H$501,MATCH($K$295&amp;"|12",'Joints Enrobage'!$N$2:$N$501,0))&amp;"","")</f>
        <v/>
      </c>
      <c r="H314" s="62">
        <f>IFERROR(INDEX('Joints Enrobage'!$I$2:$I$501,MATCH($K$295&amp;"|12",'Joints Enrobage'!$N$2:$N$501,0))&amp;"","")</f>
        <v/>
      </c>
      <c r="I314" s="62">
        <f>IFERROR(INDEX('Joints Enrobage'!$J$2:$J$501,MATCH($K$295&amp;"|12",'Joints Enrobage'!$N$2:$N$501,0))&amp;"","")</f>
        <v/>
      </c>
      <c r="J314" s="62">
        <f>IFERROR(INDEX('Joints Enrobage'!$K$2:$K$501,MATCH($K$295&amp;"|12",'Joints Enrobage'!$N$2:$N$501,0))&amp;"","")</f>
        <v/>
      </c>
      <c r="K314" s="62">
        <f>IFERROR(INDEX('Joints Enrobage'!$L$2:$L$501,MATCH($K$295&amp;"|12",'Joints Enrobage'!$N$2:$N$501,0))&amp;"","")</f>
        <v/>
      </c>
      <c r="L314" s="62">
        <f>IFERROR(INDEX('Joints Enrobage'!$M$2:$M$501,MATCH($K$295&amp;"|12",'Joints Enrobage'!$N$2:$N$501,0))&amp;"","")</f>
        <v/>
      </c>
      <c r="M314" s="50" t="n"/>
    </row>
    <row r="315" ht="15" customHeight="1">
      <c r="A315" s="62">
        <f>IFERROR(INDEX('Joints Enrobage'!$B$2:$B$501,MATCH($K$295&amp;"|13",'Joints Enrobage'!$N$2:$N$501,0))&amp;"","")</f>
        <v/>
      </c>
      <c r="B315" s="62">
        <f>IFERROR(INDEX('Joints Enrobage'!$C$2:$C$501,MATCH($K$295&amp;"|13",'Joints Enrobage'!$N$2:$N$501,0))&amp;"","")</f>
        <v/>
      </c>
      <c r="C315" s="62">
        <f>IFERROR(INDEX('Joints Enrobage'!$D$2:$D$501,MATCH($K$295&amp;"|13",'Joints Enrobage'!$N$2:$N$501,0))&amp;"","")</f>
        <v/>
      </c>
      <c r="D315" s="62">
        <f>IFERROR(INDEX('Joints Enrobage'!$E$2:$E$501,MATCH($K$295&amp;"|13",'Joints Enrobage'!$N$2:$N$501,0))&amp;"","")</f>
        <v/>
      </c>
      <c r="E315" s="62">
        <f>IFERROR(INDEX('Joints Enrobage'!$F$2:$F$501,MATCH($K$295&amp;"|13",'Joints Enrobage'!$N$2:$N$501,0))&amp;"","")</f>
        <v/>
      </c>
      <c r="F315" s="62">
        <f>IFERROR(INDEX('Joints Enrobage'!$G$2:$G$501,MATCH($K$295&amp;"|13",'Joints Enrobage'!$N$2:$N$501,0))&amp;"","")</f>
        <v/>
      </c>
      <c r="G315" s="62">
        <f>IFERROR(INDEX('Joints Enrobage'!$H$2:$H$501,MATCH($K$295&amp;"|13",'Joints Enrobage'!$N$2:$N$501,0))&amp;"","")</f>
        <v/>
      </c>
      <c r="H315" s="62">
        <f>IFERROR(INDEX('Joints Enrobage'!$I$2:$I$501,MATCH($K$295&amp;"|13",'Joints Enrobage'!$N$2:$N$501,0))&amp;"","")</f>
        <v/>
      </c>
      <c r="I315" s="62">
        <f>IFERROR(INDEX('Joints Enrobage'!$J$2:$J$501,MATCH($K$295&amp;"|13",'Joints Enrobage'!$N$2:$N$501,0))&amp;"","")</f>
        <v/>
      </c>
      <c r="J315" s="62">
        <f>IFERROR(INDEX('Joints Enrobage'!$K$2:$K$501,MATCH($K$295&amp;"|13",'Joints Enrobage'!$N$2:$N$501,0))&amp;"","")</f>
        <v/>
      </c>
      <c r="K315" s="62">
        <f>IFERROR(INDEX('Joints Enrobage'!$L$2:$L$501,MATCH($K$295&amp;"|13",'Joints Enrobage'!$N$2:$N$501,0))&amp;"","")</f>
        <v/>
      </c>
      <c r="L315" s="62">
        <f>IFERROR(INDEX('Joints Enrobage'!$M$2:$M$501,MATCH($K$295&amp;"|13",'Joints Enrobage'!$N$2:$N$501,0))&amp;"","")</f>
        <v/>
      </c>
      <c r="M315" s="50" t="n"/>
    </row>
    <row r="316" ht="15" customHeight="1">
      <c r="A316" s="62">
        <f>IFERROR(INDEX('Joints Enrobage'!$B$2:$B$501,MATCH($K$295&amp;"|14",'Joints Enrobage'!$N$2:$N$501,0))&amp;"","")</f>
        <v/>
      </c>
      <c r="B316" s="62">
        <f>IFERROR(INDEX('Joints Enrobage'!$C$2:$C$501,MATCH($K$295&amp;"|14",'Joints Enrobage'!$N$2:$N$501,0))&amp;"","")</f>
        <v/>
      </c>
      <c r="C316" s="62">
        <f>IFERROR(INDEX('Joints Enrobage'!$D$2:$D$501,MATCH($K$295&amp;"|14",'Joints Enrobage'!$N$2:$N$501,0))&amp;"","")</f>
        <v/>
      </c>
      <c r="D316" s="62">
        <f>IFERROR(INDEX('Joints Enrobage'!$E$2:$E$501,MATCH($K$295&amp;"|14",'Joints Enrobage'!$N$2:$N$501,0))&amp;"","")</f>
        <v/>
      </c>
      <c r="E316" s="62">
        <f>IFERROR(INDEX('Joints Enrobage'!$F$2:$F$501,MATCH($K$295&amp;"|14",'Joints Enrobage'!$N$2:$N$501,0))&amp;"","")</f>
        <v/>
      </c>
      <c r="F316" s="62">
        <f>IFERROR(INDEX('Joints Enrobage'!$G$2:$G$501,MATCH($K$295&amp;"|14",'Joints Enrobage'!$N$2:$N$501,0))&amp;"","")</f>
        <v/>
      </c>
      <c r="G316" s="62">
        <f>IFERROR(INDEX('Joints Enrobage'!$H$2:$H$501,MATCH($K$295&amp;"|14",'Joints Enrobage'!$N$2:$N$501,0))&amp;"","")</f>
        <v/>
      </c>
      <c r="H316" s="62">
        <f>IFERROR(INDEX('Joints Enrobage'!$I$2:$I$501,MATCH($K$295&amp;"|14",'Joints Enrobage'!$N$2:$N$501,0))&amp;"","")</f>
        <v/>
      </c>
      <c r="I316" s="62">
        <f>IFERROR(INDEX('Joints Enrobage'!$J$2:$J$501,MATCH($K$295&amp;"|14",'Joints Enrobage'!$N$2:$N$501,0))&amp;"","")</f>
        <v/>
      </c>
      <c r="J316" s="62">
        <f>IFERROR(INDEX('Joints Enrobage'!$K$2:$K$501,MATCH($K$295&amp;"|14",'Joints Enrobage'!$N$2:$N$501,0))&amp;"","")</f>
        <v/>
      </c>
      <c r="K316" s="62">
        <f>IFERROR(INDEX('Joints Enrobage'!$L$2:$L$501,MATCH($K$295&amp;"|14",'Joints Enrobage'!$N$2:$N$501,0))&amp;"","")</f>
        <v/>
      </c>
      <c r="L316" s="62">
        <f>IFERROR(INDEX('Joints Enrobage'!$M$2:$M$501,MATCH($K$295&amp;"|14",'Joints Enrobage'!$N$2:$N$501,0))&amp;"","")</f>
        <v/>
      </c>
      <c r="M316" s="50" t="n"/>
    </row>
    <row r="317" ht="15" customHeight="1">
      <c r="A317" s="62">
        <f>IFERROR(INDEX('Joints Enrobage'!$B$2:$B$501,MATCH($K$295&amp;"|15",'Joints Enrobage'!$N$2:$N$501,0))&amp;"","")</f>
        <v/>
      </c>
      <c r="B317" s="62">
        <f>IFERROR(INDEX('Joints Enrobage'!$C$2:$C$501,MATCH($K$295&amp;"|15",'Joints Enrobage'!$N$2:$N$501,0))&amp;"","")</f>
        <v/>
      </c>
      <c r="C317" s="62">
        <f>IFERROR(INDEX('Joints Enrobage'!$D$2:$D$501,MATCH($K$295&amp;"|15",'Joints Enrobage'!$N$2:$N$501,0))&amp;"","")</f>
        <v/>
      </c>
      <c r="D317" s="62">
        <f>IFERROR(INDEX('Joints Enrobage'!$E$2:$E$501,MATCH($K$295&amp;"|15",'Joints Enrobage'!$N$2:$N$501,0))&amp;"","")</f>
        <v/>
      </c>
      <c r="E317" s="62">
        <f>IFERROR(INDEX('Joints Enrobage'!$F$2:$F$501,MATCH($K$295&amp;"|15",'Joints Enrobage'!$N$2:$N$501,0))&amp;"","")</f>
        <v/>
      </c>
      <c r="F317" s="62">
        <f>IFERROR(INDEX('Joints Enrobage'!$G$2:$G$501,MATCH($K$295&amp;"|15",'Joints Enrobage'!$N$2:$N$501,0))&amp;"","")</f>
        <v/>
      </c>
      <c r="G317" s="62">
        <f>IFERROR(INDEX('Joints Enrobage'!$H$2:$H$501,MATCH($K$295&amp;"|15",'Joints Enrobage'!$N$2:$N$501,0))&amp;"","")</f>
        <v/>
      </c>
      <c r="H317" s="62">
        <f>IFERROR(INDEX('Joints Enrobage'!$I$2:$I$501,MATCH($K$295&amp;"|15",'Joints Enrobage'!$N$2:$N$501,0))&amp;"","")</f>
        <v/>
      </c>
      <c r="I317" s="62">
        <f>IFERROR(INDEX('Joints Enrobage'!$J$2:$J$501,MATCH($K$295&amp;"|15",'Joints Enrobage'!$N$2:$N$501,0))&amp;"","")</f>
        <v/>
      </c>
      <c r="J317" s="62">
        <f>IFERROR(INDEX('Joints Enrobage'!$K$2:$K$501,MATCH($K$295&amp;"|15",'Joints Enrobage'!$N$2:$N$501,0))&amp;"","")</f>
        <v/>
      </c>
      <c r="K317" s="62">
        <f>IFERROR(INDEX('Joints Enrobage'!$L$2:$L$501,MATCH($K$295&amp;"|15",'Joints Enrobage'!$N$2:$N$501,0))&amp;"","")</f>
        <v/>
      </c>
      <c r="L317" s="62">
        <f>IFERROR(INDEX('Joints Enrobage'!$M$2:$M$501,MATCH($K$295&amp;"|15",'Joints Enrobage'!$N$2:$N$501,0))&amp;"","")</f>
        <v/>
      </c>
      <c r="M317" s="50" t="n"/>
    </row>
    <row r="318" ht="39.95" customHeight="1">
      <c r="A318" s="94">
        <f>"Remarques : "&amp;IFERROR(INDEX(Registre!$O$2:$O$1999,IF($O$290=0,-1,$O$290))&amp;"","")</f>
        <v/>
      </c>
      <c r="B318" s="52" t="n"/>
      <c r="C318" s="52" t="n"/>
      <c r="D318" s="52" t="n"/>
      <c r="E318" s="52" t="n"/>
      <c r="F318" s="52" t="n"/>
      <c r="G318" s="52" t="n"/>
      <c r="H318" s="52" t="n"/>
      <c r="I318" s="52" t="n"/>
      <c r="J318" s="52" t="n"/>
      <c r="K318" s="52" t="n"/>
      <c r="L318" s="52" t="n"/>
      <c r="M318" s="50" t="n"/>
    </row>
    <row r="319" ht="30" customHeight="1">
      <c r="A319" s="80" t="inlineStr">
        <is>
          <t>Conclusion de l’inspection</t>
        </is>
      </c>
      <c r="B319" s="52" t="n"/>
      <c r="C319" s="50" t="n"/>
      <c r="D319" s="67">
        <f>IF(IFERROR(INDEX(Registre!$N$2:$N$1999,IF($O$290=0,-1,$O$290))&amp;"","")="Non applicable","☒","☐")&amp;"  Non applicable"</f>
        <v/>
      </c>
      <c r="E319" s="52" t="n"/>
      <c r="F319" s="52" t="n"/>
      <c r="G319" s="52" t="n"/>
      <c r="H319" s="52" t="n"/>
      <c r="I319" s="50" t="n"/>
      <c r="J319" s="67">
        <f>IF(IFERROR(INDEX(Registre!$N$2:$N$1999,IF($O$290=0,-1,$O$290))&amp;"","")="Accepté","☒","☐")&amp;"  Accepté"</f>
        <v/>
      </c>
      <c r="K319" s="50" t="n"/>
      <c r="L319" s="67">
        <f>IF(IFERROR(INDEX(Registre!$N$2:$N$1999,IF($O$290=0,-1,$O$290))&amp;"","")="Rejeté","☒","☐")&amp;"  Rejeté"</f>
        <v/>
      </c>
      <c r="M319" s="50" t="n"/>
    </row>
    <row r="320" ht="24.95" customHeight="1">
      <c r="A320" s="80" t="inlineStr">
        <is>
          <t>APPROBATION</t>
        </is>
      </c>
      <c r="B320" s="101" t="n"/>
      <c r="C320" s="56" t="n"/>
      <c r="D320" s="67" t="inlineStr">
        <is>
          <t>C3</t>
        </is>
      </c>
      <c r="E320" s="52" t="n"/>
      <c r="F320" s="52" t="n"/>
      <c r="G320" s="52" t="n"/>
      <c r="H320" s="52" t="n"/>
      <c r="I320" s="50" t="n"/>
      <c r="J320" s="67" t="inlineStr">
        <is>
          <t>C1</t>
        </is>
      </c>
      <c r="K320" s="56" t="n"/>
      <c r="L320" s="67" t="inlineStr">
        <is>
          <t>CA</t>
        </is>
      </c>
      <c r="M320" s="56" t="n"/>
    </row>
    <row r="321" ht="24.95" customHeight="1">
      <c r="A321" s="57" t="n"/>
      <c r="B321" s="102" t="n"/>
      <c r="C321" s="58" t="n"/>
      <c r="D321" s="67" t="inlineStr">
        <is>
          <t>CST</t>
        </is>
      </c>
      <c r="E321" s="52" t="n"/>
      <c r="F321" s="50" t="n"/>
      <c r="G321" s="67" t="inlineStr">
        <is>
          <t>QCI</t>
        </is>
      </c>
      <c r="H321" s="52" t="n"/>
      <c r="I321" s="50" t="n"/>
      <c r="J321" s="57" t="n"/>
      <c r="K321" s="58" t="n"/>
      <c r="L321" s="57" t="n"/>
      <c r="M321" s="58" t="n"/>
    </row>
    <row r="322" ht="30" customHeight="1">
      <c r="A322" s="90" t="inlineStr">
        <is>
          <t>Nom</t>
        </is>
      </c>
      <c r="B322" s="52" t="n"/>
      <c r="C322" s="50" t="n"/>
      <c r="D322" s="90" t="n"/>
      <c r="E322" s="52" t="n"/>
      <c r="F322" s="50" t="n"/>
      <c r="G322" s="90" t="n"/>
      <c r="H322" s="52" t="n"/>
      <c r="I322" s="50" t="n"/>
      <c r="J322" s="90" t="n"/>
      <c r="K322" s="50" t="n"/>
      <c r="L322" s="90" t="n"/>
      <c r="M322" s="50" t="n"/>
    </row>
    <row r="323" ht="30" customHeight="1">
      <c r="A323" s="90" t="inlineStr">
        <is>
          <t>Signature</t>
        </is>
      </c>
      <c r="B323" s="52" t="n"/>
      <c r="C323" s="50" t="n"/>
      <c r="D323" s="90" t="n"/>
      <c r="E323" s="52" t="n"/>
      <c r="F323" s="50" t="n"/>
      <c r="G323" s="90" t="n"/>
      <c r="H323" s="52" t="n"/>
      <c r="I323" s="50" t="n"/>
      <c r="J323" s="90" t="n"/>
      <c r="K323" s="50" t="n"/>
      <c r="L323" s="90" t="n"/>
      <c r="M323" s="50" t="n"/>
    </row>
    <row r="324" ht="30" customHeight="1">
      <c r="A324" s="90" t="inlineStr">
        <is>
          <t>Date</t>
        </is>
      </c>
      <c r="B324" s="52" t="n"/>
      <c r="C324" s="50" t="n"/>
      <c r="D324" s="90" t="n"/>
      <c r="E324" s="52" t="n"/>
      <c r="F324" s="50" t="n"/>
      <c r="G324" s="90" t="n"/>
      <c r="H324" s="52" t="n"/>
      <c r="I324" s="50" t="n"/>
      <c r="J324" s="90" t="n"/>
      <c r="K324" s="50" t="n"/>
      <c r="L324" s="90" t="n"/>
      <c r="M324" s="50" t="n"/>
    </row>
    <row r="325" ht="21.75" customHeight="1">
      <c r="A325" s="49" t="n"/>
      <c r="B325" s="56" t="n"/>
      <c r="C325" s="67">
        <f>Paramètres!$C$7</f>
        <v/>
      </c>
      <c r="D325" s="101" t="n"/>
      <c r="E325" s="101" t="n"/>
      <c r="F325" s="101" t="n"/>
      <c r="G325" s="101" t="n"/>
      <c r="H325" s="101" t="n"/>
      <c r="I325" s="101" t="n"/>
      <c r="J325" s="101" t="n"/>
      <c r="K325" s="56" t="n"/>
      <c r="L325" s="90">
        <f>Paramètres!$D$7</f>
        <v/>
      </c>
      <c r="M325" s="50" t="n"/>
      <c r="O325" s="29" t="inlineStr">
        <is>
          <t>Calcul (ne pas modifier) – ligne registre :</t>
        </is>
      </c>
    </row>
    <row r="326" ht="21.75" customHeight="1">
      <c r="A326" s="60" t="n"/>
      <c r="B326" s="61" t="n"/>
      <c r="C326" s="60" t="n"/>
      <c r="K326" s="61" t="n"/>
      <c r="L326" s="90">
        <f>"Date: "&amp;Paramètres!$E$7</f>
        <v/>
      </c>
      <c r="M326" s="50" t="n"/>
      <c r="O326" s="30">
        <f>IFERROR(MATCH($K$331,Registre!$B$2:$B$1999,0),0)</f>
        <v/>
      </c>
    </row>
    <row r="327" ht="21.75" customHeight="1">
      <c r="A327" s="57" t="n"/>
      <c r="B327" s="58" t="n"/>
      <c r="C327" s="57" t="n"/>
      <c r="D327" s="102" t="n"/>
      <c r="E327" s="102" t="n"/>
      <c r="F327" s="102" t="n"/>
      <c r="G327" s="102" t="n"/>
      <c r="H327" s="102" t="n"/>
      <c r="I327" s="102" t="n"/>
      <c r="J327" s="102" t="n"/>
      <c r="K327" s="58" t="n"/>
      <c r="L327" s="90" t="inlineStr">
        <is>
          <t>Page 1/1</t>
        </is>
      </c>
      <c r="M327" s="50" t="n"/>
      <c r="O327" s="30">
        <f>IFERROR(MATCH($K$331,'Données Enrobage'!$A$2:$A$501,0),0)</f>
        <v/>
      </c>
    </row>
    <row r="328" ht="27.95" customHeight="1">
      <c r="A328" s="67" t="inlineStr">
        <is>
          <t>Procès-Verbal d’enrobage</t>
        </is>
      </c>
      <c r="B328" s="52" t="n"/>
      <c r="C328" s="52" t="n"/>
      <c r="D328" s="52" t="n"/>
      <c r="E328" s="52" t="n"/>
      <c r="F328" s="52" t="n"/>
      <c r="G328" s="52" t="n"/>
      <c r="H328" s="52" t="n"/>
      <c r="I328" s="52" t="n"/>
      <c r="J328" s="52" t="n"/>
      <c r="K328" s="52" t="n"/>
      <c r="L328" s="52" t="n"/>
      <c r="M328" s="50" t="n"/>
      <c r="O328" s="32">
        <f>IF($K$331="","",IF($O$326=0,"⚠ RFI absent du Registre",IF(INDEX(Registre!$A$2:$A$1999,IF($O$326=0,-1,$O$326))&lt;&gt;"Enrobage","⚠ Ce RFI est de type : "&amp;INDEX(Registre!$A$2:$A$1999,IF($O$326=0,-1,$O$326)),"")))</f>
        <v/>
      </c>
    </row>
    <row r="329" ht="24.95" customHeight="1">
      <c r="A329" s="90">
        <f>"Ouvrages : "&amp;IFERROR(INDEX(Registre!$E$2:$E$1999,IF($O$326=0,-1,$O$326))&amp;"","")</f>
        <v/>
      </c>
      <c r="B329" s="52" t="n"/>
      <c r="C329" s="52" t="n"/>
      <c r="D329" s="52" t="n"/>
      <c r="E329" s="52" t="n"/>
      <c r="F329" s="52" t="n"/>
      <c r="G329" s="52" t="n"/>
      <c r="H329" s="52" t="n"/>
      <c r="I329" s="52" t="n"/>
      <c r="J329" s="50" t="n"/>
      <c r="K329" s="90">
        <f>"Date : "&amp;IFERROR(RIGHT("0"&amp;DAY(INDEX(Registre!$D$2:$D$1999,IF($O$326=0,-1,$O$326))),2)&amp;"/"&amp;RIGHT("0"&amp;MONTH(INDEX(Registre!$D$2:$D$1999,IF($O$326=0,-1,$O$326))),2)&amp;"/"&amp;YEAR(INDEX(Registre!$D$2:$D$1999,IF($O$326=0,-1,$O$326))),IFERROR(INDEX(Registre!$D$2:$D$1999,IF($O$326=0,-1,$O$326))&amp;"",""))</f>
        <v/>
      </c>
      <c r="L329" s="52" t="n"/>
      <c r="M329" s="50" t="n"/>
    </row>
    <row r="330" ht="24.95" customHeight="1">
      <c r="A330" s="90">
        <f>"Désignation : "&amp;IFERROR(INDEX(Registre!$G$2:$G$1999,IF($O$326=0,-1,$O$326))&amp;"","")</f>
        <v/>
      </c>
      <c r="B330" s="52" t="n"/>
      <c r="C330" s="52" t="n"/>
      <c r="D330" s="52" t="n"/>
      <c r="E330" s="52" t="n"/>
      <c r="F330" s="52" t="n"/>
      <c r="G330" s="52" t="n"/>
      <c r="H330" s="52" t="n"/>
      <c r="I330" s="52" t="n"/>
      <c r="J330" s="52" t="n"/>
      <c r="K330" s="52" t="n"/>
      <c r="L330" s="52" t="n"/>
      <c r="M330" s="50" t="n"/>
      <c r="O330" s="31" t="inlineStr">
        <is>
          <t>◀ Choisissez le RFI dans la case « RFI nº » (liste déroulante)</t>
        </is>
      </c>
    </row>
    <row r="331" ht="24.95" customHeight="1">
      <c r="A331" s="90">
        <f>"Plan Nº : "&amp;IFERROR(INDEX(Registre!$F$2:$F$1999,IF($O$326=0,-1,$O$326))&amp;"","")</f>
        <v/>
      </c>
      <c r="B331" s="52" t="n"/>
      <c r="C331" s="52" t="n"/>
      <c r="D331" s="52" t="n"/>
      <c r="E331" s="52" t="n"/>
      <c r="F331" s="50" t="n"/>
      <c r="G331" s="90">
        <f>"Report No : "&amp;IFERROR(IF(INDEX(Registre!$C$2:$C$1999,IF($O$326=0,-1,$O$326))&amp;""&lt;&gt;"",INDEX(Registre!$C$2:$C$1999,IF($O$326=0,-1,$O$326))&amp;"",TEXT(COUNTIF(Registre!$A$2:INDEX(Registre!$A$2:$A$1999,IF($O$326=0,-1,$O$326)),INDEX(Registre!$A$2:$A$1999,IF($O$326=0,-1,$O$326))),"000")),"")</f>
        <v/>
      </c>
      <c r="H331" s="50" t="n"/>
      <c r="I331" s="91" t="inlineStr">
        <is>
          <t>DI/ (RFI) No :</t>
        </is>
      </c>
      <c r="J331" s="50" t="n"/>
      <c r="K331" s="82">
        <f>IFERROR(INDEX('Impression groupée'!$B$4:$B$103,MATCH("Enrobage|10",'Impression groupée'!$E$4:$E$103,0)),"")</f>
        <v/>
      </c>
      <c r="L331" s="52" t="n"/>
      <c r="M331" s="50" t="n"/>
    </row>
    <row r="332" ht="27" customHeight="1">
      <c r="A332" s="80">
        <f>"Tronçon N° : "&amp;IFERROR(INDEX(Registre!$H$2:$H$1999,IF($O$326=0,-1,$O$326))&amp;"","")&amp;"   du PK "&amp;IFERROR(INDEX(Registre!$K$2:$K$1999,IF($O$326=0,-1,$O$326))&amp;"","")&amp;"   au PK "&amp;IFERROR(INDEX(Registre!$L$2:$L$1999,IF($O$326=0,-1,$O$326))&amp;"","")</f>
        <v/>
      </c>
      <c r="B332" s="52" t="n"/>
      <c r="C332" s="52" t="n"/>
      <c r="D332" s="52" t="n"/>
      <c r="E332" s="52" t="n"/>
      <c r="F332" s="50" t="n"/>
      <c r="G332" s="90">
        <f>"Long : "&amp;IFERROR(INDEX(Registre!$M$2:$M$1999,IF($O$326=0,-1,$O$326))&amp;"","")&amp;" ml"</f>
        <v/>
      </c>
      <c r="H332" s="50" t="n"/>
      <c r="I332" s="67" t="inlineStr">
        <is>
          <t>CONDITIONS ENVIRONNEMENTALES</t>
        </is>
      </c>
      <c r="J332" s="52" t="n"/>
      <c r="K332" s="52" t="n"/>
      <c r="L332" s="52" t="n"/>
      <c r="M332" s="50" t="n"/>
    </row>
    <row r="333" ht="25.5" customHeight="1">
      <c r="A333" s="90" t="inlineStr">
        <is>
          <t>Abrasif</t>
        </is>
      </c>
      <c r="B333" s="50" t="n"/>
      <c r="C333" s="90">
        <f>"N° de lot : "&amp;IFERROR(INDEX('Données Enrobage'!$B$2:$B$501,IF($O$327=0,-1,$O$327))&amp;"","")</f>
        <v/>
      </c>
      <c r="D333" s="52" t="n"/>
      <c r="E333" s="52" t="n"/>
      <c r="F333" s="52" t="n"/>
      <c r="G333" s="52" t="n"/>
      <c r="H333" s="50" t="n"/>
      <c r="I333" s="98" t="inlineStr">
        <is>
          <t>Temp de l'air</t>
        </is>
      </c>
      <c r="J333" s="93">
        <f>IFERROR(INDEX('Données Enrobage'!$F$2:$F$501,IF($O$327=0,-1,$O$327))&amp;"","")</f>
        <v/>
      </c>
      <c r="K333" s="93">
        <f>IFERROR(INDEX('Données Enrobage'!$G$2:$G$501,IF($O$327=0,-1,$O$327))&amp;"","")</f>
        <v/>
      </c>
      <c r="L333" s="93">
        <f>IFERROR(INDEX('Données Enrobage'!$H$2:$H$501,IF($O$327=0,-1,$O$327))&amp;"","")</f>
        <v/>
      </c>
      <c r="M333" s="93">
        <f>IFERROR(INDEX('Données Enrobage'!$I$2:$I$501,IF($O$327=0,-1,$O$327))&amp;"","")</f>
        <v/>
      </c>
    </row>
    <row r="334" ht="30.75" customHeight="1">
      <c r="A334" s="90" t="inlineStr">
        <is>
          <t>Apprêt / FBE</t>
        </is>
      </c>
      <c r="B334" s="50" t="n"/>
      <c r="C334" s="90">
        <f>"N° de lot : "&amp;IFERROR(INDEX('Données Enrobage'!$C$2:$C$501,IF($O$327=0,-1,$O$327))&amp;"","")</f>
        <v/>
      </c>
      <c r="D334" s="52" t="n"/>
      <c r="E334" s="52" t="n"/>
      <c r="F334" s="52" t="n"/>
      <c r="G334" s="52" t="n"/>
      <c r="H334" s="50" t="n"/>
      <c r="I334" s="98" t="inlineStr">
        <is>
          <t>Point de rosée</t>
        </is>
      </c>
      <c r="J334" s="93">
        <f>IFERROR(INDEX('Données Enrobage'!$J$2:$J$501,IF($O$327=0,-1,$O$327))&amp;"","")</f>
        <v/>
      </c>
      <c r="K334" s="93">
        <f>IFERROR(INDEX('Données Enrobage'!$K$2:$K$501,IF($O$327=0,-1,$O$327))&amp;"","")</f>
        <v/>
      </c>
      <c r="L334" s="93">
        <f>IFERROR(INDEX('Données Enrobage'!$L$2:$L$501,IF($O$327=0,-1,$O$327))&amp;"","")</f>
        <v/>
      </c>
      <c r="M334" s="93">
        <f>IFERROR(INDEX('Données Enrobage'!$M$2:$M$501,IF($O$327=0,-1,$O$327))&amp;"","")</f>
        <v/>
      </c>
    </row>
    <row r="335" ht="35.25" customHeight="1">
      <c r="A335" s="90" t="inlineStr">
        <is>
          <t>HSS</t>
        </is>
      </c>
      <c r="B335" s="50" t="n"/>
      <c r="C335" s="90">
        <f>"N° de lot : "&amp;IFERROR(INDEX('Données Enrobage'!$D$2:$D$501,IF($O$327=0,-1,$O$327))&amp;"","")</f>
        <v/>
      </c>
      <c r="D335" s="52" t="n"/>
      <c r="E335" s="52" t="n"/>
      <c r="F335" s="52" t="n"/>
      <c r="G335" s="52" t="n"/>
      <c r="H335" s="50" t="n"/>
      <c r="I335" s="98" t="inlineStr">
        <is>
          <t>Humidité relative (RH)</t>
        </is>
      </c>
      <c r="J335" s="93">
        <f>IFERROR(INDEX('Données Enrobage'!$N$2:$N$501,IF($O$327=0,-1,$O$327))&amp;"","")</f>
        <v/>
      </c>
      <c r="K335" s="93">
        <f>IFERROR(INDEX('Données Enrobage'!$O$2:$O$501,IF($O$327=0,-1,$O$327))&amp;"","")</f>
        <v/>
      </c>
      <c r="L335" s="93">
        <f>IFERROR(INDEX('Données Enrobage'!$P$2:$P$501,IF($O$327=0,-1,$O$327))&amp;"","")</f>
        <v/>
      </c>
      <c r="M335" s="93">
        <f>IFERROR(INDEX('Données Enrobage'!$Q$2:$Q$501,IF($O$327=0,-1,$O$327))&amp;"","")</f>
        <v/>
      </c>
    </row>
    <row r="336" ht="30.75" customHeight="1">
      <c r="A336" s="90" t="inlineStr">
        <is>
          <t>Solvant</t>
        </is>
      </c>
      <c r="B336" s="50" t="n"/>
      <c r="C336" s="90">
        <f>"N° de lot : "&amp;IFERROR(INDEX('Données Enrobage'!$E$2:$E$501,IF($O$327=0,-1,$O$327))&amp;"","")</f>
        <v/>
      </c>
      <c r="D336" s="52" t="n"/>
      <c r="E336" s="52" t="n"/>
      <c r="F336" s="52" t="n"/>
      <c r="G336" s="52" t="n"/>
      <c r="H336" s="50" t="n"/>
      <c r="I336" s="98" t="inlineStr">
        <is>
          <t>Qualité de l'air comprimé</t>
        </is>
      </c>
      <c r="J336" s="93">
        <f>IFERROR(INDEX('Données Enrobage'!$R$2:$R$501,IF($O$327=0,-1,$O$327))&amp;"","")</f>
        <v/>
      </c>
      <c r="K336" s="93">
        <f>IFERROR(INDEX('Données Enrobage'!$S$2:$S$501,IF($O$327=0,-1,$O$327))&amp;"","")</f>
        <v/>
      </c>
      <c r="L336" s="93">
        <f>IFERROR(INDEX('Données Enrobage'!$T$2:$T$501,IF($O$327=0,-1,$O$327))&amp;"","")</f>
        <v/>
      </c>
      <c r="M336" s="93">
        <f>IFERROR(INDEX('Données Enrobage'!$U$2:$U$501,IF($O$327=0,-1,$O$327))&amp;"","")</f>
        <v/>
      </c>
    </row>
    <row r="337" ht="24.95" customHeight="1">
      <c r="A337" s="67" t="inlineStr">
        <is>
          <t>SURFACE PREPARATION</t>
        </is>
      </c>
      <c r="B337" s="52" t="n"/>
      <c r="C337" s="52" t="n"/>
      <c r="D337" s="52" t="n"/>
      <c r="E337" s="52" t="n"/>
      <c r="F337" s="52" t="n"/>
      <c r="G337" s="50" t="n"/>
      <c r="H337" s="67" t="inlineStr">
        <is>
          <t>FINAL INSPECTION AND TESTING</t>
        </is>
      </c>
      <c r="I337" s="52" t="n"/>
      <c r="J337" s="52" t="n"/>
      <c r="K337" s="52" t="n"/>
      <c r="L337" s="52" t="n"/>
      <c r="M337" s="50" t="n"/>
    </row>
    <row r="338" ht="51.75" customHeight="1">
      <c r="A338" s="95" t="inlineStr">
        <is>
          <t>N° de joint</t>
        </is>
      </c>
      <c r="B338" s="95" t="inlineStr">
        <is>
          <t>État de surface avant sablage</t>
        </is>
      </c>
      <c r="C338" s="95" t="inlineStr">
        <is>
          <t>Temp de surface</t>
        </is>
      </c>
      <c r="D338" s="95" t="inlineStr">
        <is>
          <t>Profil de sablage µm</t>
        </is>
      </c>
      <c r="E338" s="95" t="inlineStr">
        <is>
          <t>Chlorures en surface µg/cm²</t>
        </is>
      </c>
      <c r="F338" s="95" t="inlineStr">
        <is>
          <t>Test poussière (ruban adhésif)</t>
        </is>
      </c>
      <c r="G338" s="95" t="inlineStr">
        <is>
          <t>Température de préchauffage °C</t>
        </is>
      </c>
      <c r="H338" s="95" t="inlineStr">
        <is>
          <t>Visuel</t>
        </is>
      </c>
      <c r="I338" s="95" t="inlineStr">
        <is>
          <t>Test d'adhérence</t>
        </is>
      </c>
      <c r="J338" s="95" t="inlineStr">
        <is>
          <t>Détection de porosités (Holiday Test – 25 kV / 100)</t>
        </is>
      </c>
      <c r="K338" s="95" t="inlineStr">
        <is>
          <t>Accepté / Rejeté</t>
        </is>
      </c>
      <c r="L338" s="95" t="inlineStr">
        <is>
          <t>Remarques</t>
        </is>
      </c>
      <c r="M338" s="50" t="n"/>
    </row>
    <row r="339" ht="15" customHeight="1">
      <c r="A339" s="93">
        <f>IFERROR(INDEX('Joints Enrobage'!$B$2:$B$501,MATCH($K$331&amp;"|1",'Joints Enrobage'!$N$2:$N$501,0))&amp;"","")</f>
        <v/>
      </c>
      <c r="B339" s="93">
        <f>IFERROR(INDEX('Joints Enrobage'!$C$2:$C$501,MATCH($K$331&amp;"|1",'Joints Enrobage'!$N$2:$N$501,0))&amp;"","")</f>
        <v/>
      </c>
      <c r="C339" s="93">
        <f>IFERROR(INDEX('Joints Enrobage'!$D$2:$D$501,MATCH($K$331&amp;"|1",'Joints Enrobage'!$N$2:$N$501,0))&amp;"","")</f>
        <v/>
      </c>
      <c r="D339" s="93">
        <f>IFERROR(INDEX('Joints Enrobage'!$E$2:$E$501,MATCH($K$331&amp;"|1",'Joints Enrobage'!$N$2:$N$501,0))&amp;"","")</f>
        <v/>
      </c>
      <c r="E339" s="93">
        <f>IFERROR(INDEX('Joints Enrobage'!$F$2:$F$501,MATCH($K$331&amp;"|1",'Joints Enrobage'!$N$2:$N$501,0))&amp;"","")</f>
        <v/>
      </c>
      <c r="F339" s="93">
        <f>IFERROR(INDEX('Joints Enrobage'!$G$2:$G$501,MATCH($K$331&amp;"|1",'Joints Enrobage'!$N$2:$N$501,0))&amp;"","")</f>
        <v/>
      </c>
      <c r="G339" s="93">
        <f>IFERROR(INDEX('Joints Enrobage'!$H$2:$H$501,MATCH($K$331&amp;"|1",'Joints Enrobage'!$N$2:$N$501,0))&amp;"","")</f>
        <v/>
      </c>
      <c r="H339" s="93">
        <f>IFERROR(INDEX('Joints Enrobage'!$I$2:$I$501,MATCH($K$331&amp;"|1",'Joints Enrobage'!$N$2:$N$501,0))&amp;"","")</f>
        <v/>
      </c>
      <c r="I339" s="93">
        <f>IFERROR(INDEX('Joints Enrobage'!$J$2:$J$501,MATCH($K$331&amp;"|1",'Joints Enrobage'!$N$2:$N$501,0))&amp;"","")</f>
        <v/>
      </c>
      <c r="J339" s="93">
        <f>IFERROR(INDEX('Joints Enrobage'!$K$2:$K$501,MATCH($K$331&amp;"|1",'Joints Enrobage'!$N$2:$N$501,0))&amp;"","")</f>
        <v/>
      </c>
      <c r="K339" s="93">
        <f>IFERROR(INDEX('Joints Enrobage'!$L$2:$L$501,MATCH($K$331&amp;"|1",'Joints Enrobage'!$N$2:$N$501,0))&amp;"","")</f>
        <v/>
      </c>
      <c r="L339" s="93">
        <f>IFERROR(INDEX('Joints Enrobage'!$M$2:$M$501,MATCH($K$331&amp;"|1",'Joints Enrobage'!$N$2:$N$501,0))&amp;"","")</f>
        <v/>
      </c>
      <c r="M339" s="50" t="n"/>
    </row>
    <row r="340" ht="15" customHeight="1">
      <c r="A340" s="93">
        <f>IFERROR(INDEX('Joints Enrobage'!$B$2:$B$501,MATCH($K$331&amp;"|2",'Joints Enrobage'!$N$2:$N$501,0))&amp;"","")</f>
        <v/>
      </c>
      <c r="B340" s="93">
        <f>IFERROR(INDEX('Joints Enrobage'!$C$2:$C$501,MATCH($K$331&amp;"|2",'Joints Enrobage'!$N$2:$N$501,0))&amp;"","")</f>
        <v/>
      </c>
      <c r="C340" s="93">
        <f>IFERROR(INDEX('Joints Enrobage'!$D$2:$D$501,MATCH($K$331&amp;"|2",'Joints Enrobage'!$N$2:$N$501,0))&amp;"","")</f>
        <v/>
      </c>
      <c r="D340" s="93">
        <f>IFERROR(INDEX('Joints Enrobage'!$E$2:$E$501,MATCH($K$331&amp;"|2",'Joints Enrobage'!$N$2:$N$501,0))&amp;"","")</f>
        <v/>
      </c>
      <c r="E340" s="93">
        <f>IFERROR(INDEX('Joints Enrobage'!$F$2:$F$501,MATCH($K$331&amp;"|2",'Joints Enrobage'!$N$2:$N$501,0))&amp;"","")</f>
        <v/>
      </c>
      <c r="F340" s="93">
        <f>IFERROR(INDEX('Joints Enrobage'!$G$2:$G$501,MATCH($K$331&amp;"|2",'Joints Enrobage'!$N$2:$N$501,0))&amp;"","")</f>
        <v/>
      </c>
      <c r="G340" s="93">
        <f>IFERROR(INDEX('Joints Enrobage'!$H$2:$H$501,MATCH($K$331&amp;"|2",'Joints Enrobage'!$N$2:$N$501,0))&amp;"","")</f>
        <v/>
      </c>
      <c r="H340" s="93">
        <f>IFERROR(INDEX('Joints Enrobage'!$I$2:$I$501,MATCH($K$331&amp;"|2",'Joints Enrobage'!$N$2:$N$501,0))&amp;"","")</f>
        <v/>
      </c>
      <c r="I340" s="93">
        <f>IFERROR(INDEX('Joints Enrobage'!$J$2:$J$501,MATCH($K$331&amp;"|2",'Joints Enrobage'!$N$2:$N$501,0))&amp;"","")</f>
        <v/>
      </c>
      <c r="J340" s="93">
        <f>IFERROR(INDEX('Joints Enrobage'!$K$2:$K$501,MATCH($K$331&amp;"|2",'Joints Enrobage'!$N$2:$N$501,0))&amp;"","")</f>
        <v/>
      </c>
      <c r="K340" s="93">
        <f>IFERROR(INDEX('Joints Enrobage'!$L$2:$L$501,MATCH($K$331&amp;"|2",'Joints Enrobage'!$N$2:$N$501,0))&amp;"","")</f>
        <v/>
      </c>
      <c r="L340" s="93">
        <f>IFERROR(INDEX('Joints Enrobage'!$M$2:$M$501,MATCH($K$331&amp;"|2",'Joints Enrobage'!$N$2:$N$501,0))&amp;"","")</f>
        <v/>
      </c>
      <c r="M340" s="50" t="n"/>
    </row>
    <row r="341" ht="15" customHeight="1">
      <c r="A341" s="93">
        <f>IFERROR(INDEX('Joints Enrobage'!$B$2:$B$501,MATCH($K$331&amp;"|3",'Joints Enrobage'!$N$2:$N$501,0))&amp;"","")</f>
        <v/>
      </c>
      <c r="B341" s="93">
        <f>IFERROR(INDEX('Joints Enrobage'!$C$2:$C$501,MATCH($K$331&amp;"|3",'Joints Enrobage'!$N$2:$N$501,0))&amp;"","")</f>
        <v/>
      </c>
      <c r="C341" s="93">
        <f>IFERROR(INDEX('Joints Enrobage'!$D$2:$D$501,MATCH($K$331&amp;"|3",'Joints Enrobage'!$N$2:$N$501,0))&amp;"","")</f>
        <v/>
      </c>
      <c r="D341" s="93">
        <f>IFERROR(INDEX('Joints Enrobage'!$E$2:$E$501,MATCH($K$331&amp;"|3",'Joints Enrobage'!$N$2:$N$501,0))&amp;"","")</f>
        <v/>
      </c>
      <c r="E341" s="93">
        <f>IFERROR(INDEX('Joints Enrobage'!$F$2:$F$501,MATCH($K$331&amp;"|3",'Joints Enrobage'!$N$2:$N$501,0))&amp;"","")</f>
        <v/>
      </c>
      <c r="F341" s="93">
        <f>IFERROR(INDEX('Joints Enrobage'!$G$2:$G$501,MATCH($K$331&amp;"|3",'Joints Enrobage'!$N$2:$N$501,0))&amp;"","")</f>
        <v/>
      </c>
      <c r="G341" s="93">
        <f>IFERROR(INDEX('Joints Enrobage'!$H$2:$H$501,MATCH($K$331&amp;"|3",'Joints Enrobage'!$N$2:$N$501,0))&amp;"","")</f>
        <v/>
      </c>
      <c r="H341" s="93">
        <f>IFERROR(INDEX('Joints Enrobage'!$I$2:$I$501,MATCH($K$331&amp;"|3",'Joints Enrobage'!$N$2:$N$501,0))&amp;"","")</f>
        <v/>
      </c>
      <c r="I341" s="93">
        <f>IFERROR(INDEX('Joints Enrobage'!$J$2:$J$501,MATCH($K$331&amp;"|3",'Joints Enrobage'!$N$2:$N$501,0))&amp;"","")</f>
        <v/>
      </c>
      <c r="J341" s="93">
        <f>IFERROR(INDEX('Joints Enrobage'!$K$2:$K$501,MATCH($K$331&amp;"|3",'Joints Enrobage'!$N$2:$N$501,0))&amp;"","")</f>
        <v/>
      </c>
      <c r="K341" s="93">
        <f>IFERROR(INDEX('Joints Enrobage'!$L$2:$L$501,MATCH($K$331&amp;"|3",'Joints Enrobage'!$N$2:$N$501,0))&amp;"","")</f>
        <v/>
      </c>
      <c r="L341" s="93">
        <f>IFERROR(INDEX('Joints Enrobage'!$M$2:$M$501,MATCH($K$331&amp;"|3",'Joints Enrobage'!$N$2:$N$501,0))&amp;"","")</f>
        <v/>
      </c>
      <c r="M341" s="50" t="n"/>
    </row>
    <row r="342" ht="15" customHeight="1">
      <c r="A342" s="93">
        <f>IFERROR(INDEX('Joints Enrobage'!$B$2:$B$501,MATCH($K$331&amp;"|4",'Joints Enrobage'!$N$2:$N$501,0))&amp;"","")</f>
        <v/>
      </c>
      <c r="B342" s="93">
        <f>IFERROR(INDEX('Joints Enrobage'!$C$2:$C$501,MATCH($K$331&amp;"|4",'Joints Enrobage'!$N$2:$N$501,0))&amp;"","")</f>
        <v/>
      </c>
      <c r="C342" s="93">
        <f>IFERROR(INDEX('Joints Enrobage'!$D$2:$D$501,MATCH($K$331&amp;"|4",'Joints Enrobage'!$N$2:$N$501,0))&amp;"","")</f>
        <v/>
      </c>
      <c r="D342" s="93">
        <f>IFERROR(INDEX('Joints Enrobage'!$E$2:$E$501,MATCH($K$331&amp;"|4",'Joints Enrobage'!$N$2:$N$501,0))&amp;"","")</f>
        <v/>
      </c>
      <c r="E342" s="93">
        <f>IFERROR(INDEX('Joints Enrobage'!$F$2:$F$501,MATCH($K$331&amp;"|4",'Joints Enrobage'!$N$2:$N$501,0))&amp;"","")</f>
        <v/>
      </c>
      <c r="F342" s="93">
        <f>IFERROR(INDEX('Joints Enrobage'!$G$2:$G$501,MATCH($K$331&amp;"|4",'Joints Enrobage'!$N$2:$N$501,0))&amp;"","")</f>
        <v/>
      </c>
      <c r="G342" s="93">
        <f>IFERROR(INDEX('Joints Enrobage'!$H$2:$H$501,MATCH($K$331&amp;"|4",'Joints Enrobage'!$N$2:$N$501,0))&amp;"","")</f>
        <v/>
      </c>
      <c r="H342" s="93">
        <f>IFERROR(INDEX('Joints Enrobage'!$I$2:$I$501,MATCH($K$331&amp;"|4",'Joints Enrobage'!$N$2:$N$501,0))&amp;"","")</f>
        <v/>
      </c>
      <c r="I342" s="93">
        <f>IFERROR(INDEX('Joints Enrobage'!$J$2:$J$501,MATCH($K$331&amp;"|4",'Joints Enrobage'!$N$2:$N$501,0))&amp;"","")</f>
        <v/>
      </c>
      <c r="J342" s="93">
        <f>IFERROR(INDEX('Joints Enrobage'!$K$2:$K$501,MATCH($K$331&amp;"|4",'Joints Enrobage'!$N$2:$N$501,0))&amp;"","")</f>
        <v/>
      </c>
      <c r="K342" s="93">
        <f>IFERROR(INDEX('Joints Enrobage'!$L$2:$L$501,MATCH($K$331&amp;"|4",'Joints Enrobage'!$N$2:$N$501,0))&amp;"","")</f>
        <v/>
      </c>
      <c r="L342" s="93">
        <f>IFERROR(INDEX('Joints Enrobage'!$M$2:$M$501,MATCH($K$331&amp;"|4",'Joints Enrobage'!$N$2:$N$501,0))&amp;"","")</f>
        <v/>
      </c>
      <c r="M342" s="50" t="n"/>
    </row>
    <row r="343" ht="15" customHeight="1">
      <c r="A343" s="93">
        <f>IFERROR(INDEX('Joints Enrobage'!$B$2:$B$501,MATCH($K$331&amp;"|5",'Joints Enrobage'!$N$2:$N$501,0))&amp;"","")</f>
        <v/>
      </c>
      <c r="B343" s="93">
        <f>IFERROR(INDEX('Joints Enrobage'!$C$2:$C$501,MATCH($K$331&amp;"|5",'Joints Enrobage'!$N$2:$N$501,0))&amp;"","")</f>
        <v/>
      </c>
      <c r="C343" s="93">
        <f>IFERROR(INDEX('Joints Enrobage'!$D$2:$D$501,MATCH($K$331&amp;"|5",'Joints Enrobage'!$N$2:$N$501,0))&amp;"","")</f>
        <v/>
      </c>
      <c r="D343" s="93">
        <f>IFERROR(INDEX('Joints Enrobage'!$E$2:$E$501,MATCH($K$331&amp;"|5",'Joints Enrobage'!$N$2:$N$501,0))&amp;"","")</f>
        <v/>
      </c>
      <c r="E343" s="93">
        <f>IFERROR(INDEX('Joints Enrobage'!$F$2:$F$501,MATCH($K$331&amp;"|5",'Joints Enrobage'!$N$2:$N$501,0))&amp;"","")</f>
        <v/>
      </c>
      <c r="F343" s="93">
        <f>IFERROR(INDEX('Joints Enrobage'!$G$2:$G$501,MATCH($K$331&amp;"|5",'Joints Enrobage'!$N$2:$N$501,0))&amp;"","")</f>
        <v/>
      </c>
      <c r="G343" s="93">
        <f>IFERROR(INDEX('Joints Enrobage'!$H$2:$H$501,MATCH($K$331&amp;"|5",'Joints Enrobage'!$N$2:$N$501,0))&amp;"","")</f>
        <v/>
      </c>
      <c r="H343" s="93">
        <f>IFERROR(INDEX('Joints Enrobage'!$I$2:$I$501,MATCH($K$331&amp;"|5",'Joints Enrobage'!$N$2:$N$501,0))&amp;"","")</f>
        <v/>
      </c>
      <c r="I343" s="93">
        <f>IFERROR(INDEX('Joints Enrobage'!$J$2:$J$501,MATCH($K$331&amp;"|5",'Joints Enrobage'!$N$2:$N$501,0))&amp;"","")</f>
        <v/>
      </c>
      <c r="J343" s="93">
        <f>IFERROR(INDEX('Joints Enrobage'!$K$2:$K$501,MATCH($K$331&amp;"|5",'Joints Enrobage'!$N$2:$N$501,0))&amp;"","")</f>
        <v/>
      </c>
      <c r="K343" s="93">
        <f>IFERROR(INDEX('Joints Enrobage'!$L$2:$L$501,MATCH($K$331&amp;"|5",'Joints Enrobage'!$N$2:$N$501,0))&amp;"","")</f>
        <v/>
      </c>
      <c r="L343" s="93">
        <f>IFERROR(INDEX('Joints Enrobage'!$M$2:$M$501,MATCH($K$331&amp;"|5",'Joints Enrobage'!$N$2:$N$501,0))&amp;"","")</f>
        <v/>
      </c>
      <c r="M343" s="50" t="n"/>
    </row>
    <row r="344" ht="15" customHeight="1">
      <c r="A344" s="93">
        <f>IFERROR(INDEX('Joints Enrobage'!$B$2:$B$501,MATCH($K$331&amp;"|6",'Joints Enrobage'!$N$2:$N$501,0))&amp;"","")</f>
        <v/>
      </c>
      <c r="B344" s="93">
        <f>IFERROR(INDEX('Joints Enrobage'!$C$2:$C$501,MATCH($K$331&amp;"|6",'Joints Enrobage'!$N$2:$N$501,0))&amp;"","")</f>
        <v/>
      </c>
      <c r="C344" s="93">
        <f>IFERROR(INDEX('Joints Enrobage'!$D$2:$D$501,MATCH($K$331&amp;"|6",'Joints Enrobage'!$N$2:$N$501,0))&amp;"","")</f>
        <v/>
      </c>
      <c r="D344" s="93">
        <f>IFERROR(INDEX('Joints Enrobage'!$E$2:$E$501,MATCH($K$331&amp;"|6",'Joints Enrobage'!$N$2:$N$501,0))&amp;"","")</f>
        <v/>
      </c>
      <c r="E344" s="93">
        <f>IFERROR(INDEX('Joints Enrobage'!$F$2:$F$501,MATCH($K$331&amp;"|6",'Joints Enrobage'!$N$2:$N$501,0))&amp;"","")</f>
        <v/>
      </c>
      <c r="F344" s="93">
        <f>IFERROR(INDEX('Joints Enrobage'!$G$2:$G$501,MATCH($K$331&amp;"|6",'Joints Enrobage'!$N$2:$N$501,0))&amp;"","")</f>
        <v/>
      </c>
      <c r="G344" s="93">
        <f>IFERROR(INDEX('Joints Enrobage'!$H$2:$H$501,MATCH($K$331&amp;"|6",'Joints Enrobage'!$N$2:$N$501,0))&amp;"","")</f>
        <v/>
      </c>
      <c r="H344" s="93">
        <f>IFERROR(INDEX('Joints Enrobage'!$I$2:$I$501,MATCH($K$331&amp;"|6",'Joints Enrobage'!$N$2:$N$501,0))&amp;"","")</f>
        <v/>
      </c>
      <c r="I344" s="93">
        <f>IFERROR(INDEX('Joints Enrobage'!$J$2:$J$501,MATCH($K$331&amp;"|6",'Joints Enrobage'!$N$2:$N$501,0))&amp;"","")</f>
        <v/>
      </c>
      <c r="J344" s="93">
        <f>IFERROR(INDEX('Joints Enrobage'!$K$2:$K$501,MATCH($K$331&amp;"|6",'Joints Enrobage'!$N$2:$N$501,0))&amp;"","")</f>
        <v/>
      </c>
      <c r="K344" s="93">
        <f>IFERROR(INDEX('Joints Enrobage'!$L$2:$L$501,MATCH($K$331&amp;"|6",'Joints Enrobage'!$N$2:$N$501,0))&amp;"","")</f>
        <v/>
      </c>
      <c r="L344" s="93">
        <f>IFERROR(INDEX('Joints Enrobage'!$M$2:$M$501,MATCH($K$331&amp;"|6",'Joints Enrobage'!$N$2:$N$501,0))&amp;"","")</f>
        <v/>
      </c>
      <c r="M344" s="50" t="n"/>
    </row>
    <row r="345" ht="15" customHeight="1">
      <c r="A345" s="93">
        <f>IFERROR(INDEX('Joints Enrobage'!$B$2:$B$501,MATCH($K$331&amp;"|7",'Joints Enrobage'!$N$2:$N$501,0))&amp;"","")</f>
        <v/>
      </c>
      <c r="B345" s="93">
        <f>IFERROR(INDEX('Joints Enrobage'!$C$2:$C$501,MATCH($K$331&amp;"|7",'Joints Enrobage'!$N$2:$N$501,0))&amp;"","")</f>
        <v/>
      </c>
      <c r="C345" s="93">
        <f>IFERROR(INDEX('Joints Enrobage'!$D$2:$D$501,MATCH($K$331&amp;"|7",'Joints Enrobage'!$N$2:$N$501,0))&amp;"","")</f>
        <v/>
      </c>
      <c r="D345" s="93">
        <f>IFERROR(INDEX('Joints Enrobage'!$E$2:$E$501,MATCH($K$331&amp;"|7",'Joints Enrobage'!$N$2:$N$501,0))&amp;"","")</f>
        <v/>
      </c>
      <c r="E345" s="93">
        <f>IFERROR(INDEX('Joints Enrobage'!$F$2:$F$501,MATCH($K$331&amp;"|7",'Joints Enrobage'!$N$2:$N$501,0))&amp;"","")</f>
        <v/>
      </c>
      <c r="F345" s="93">
        <f>IFERROR(INDEX('Joints Enrobage'!$G$2:$G$501,MATCH($K$331&amp;"|7",'Joints Enrobage'!$N$2:$N$501,0))&amp;"","")</f>
        <v/>
      </c>
      <c r="G345" s="93">
        <f>IFERROR(INDEX('Joints Enrobage'!$H$2:$H$501,MATCH($K$331&amp;"|7",'Joints Enrobage'!$N$2:$N$501,0))&amp;"","")</f>
        <v/>
      </c>
      <c r="H345" s="93">
        <f>IFERROR(INDEX('Joints Enrobage'!$I$2:$I$501,MATCH($K$331&amp;"|7",'Joints Enrobage'!$N$2:$N$501,0))&amp;"","")</f>
        <v/>
      </c>
      <c r="I345" s="93">
        <f>IFERROR(INDEX('Joints Enrobage'!$J$2:$J$501,MATCH($K$331&amp;"|7",'Joints Enrobage'!$N$2:$N$501,0))&amp;"","")</f>
        <v/>
      </c>
      <c r="J345" s="93">
        <f>IFERROR(INDEX('Joints Enrobage'!$K$2:$K$501,MATCH($K$331&amp;"|7",'Joints Enrobage'!$N$2:$N$501,0))&amp;"","")</f>
        <v/>
      </c>
      <c r="K345" s="93">
        <f>IFERROR(INDEX('Joints Enrobage'!$L$2:$L$501,MATCH($K$331&amp;"|7",'Joints Enrobage'!$N$2:$N$501,0))&amp;"","")</f>
        <v/>
      </c>
      <c r="L345" s="93">
        <f>IFERROR(INDEX('Joints Enrobage'!$M$2:$M$501,MATCH($K$331&amp;"|7",'Joints Enrobage'!$N$2:$N$501,0))&amp;"","")</f>
        <v/>
      </c>
      <c r="M345" s="50" t="n"/>
    </row>
    <row r="346" ht="15" customHeight="1">
      <c r="A346" s="93">
        <f>IFERROR(INDEX('Joints Enrobage'!$B$2:$B$501,MATCH($K$331&amp;"|8",'Joints Enrobage'!$N$2:$N$501,0))&amp;"","")</f>
        <v/>
      </c>
      <c r="B346" s="93">
        <f>IFERROR(INDEX('Joints Enrobage'!$C$2:$C$501,MATCH($K$331&amp;"|8",'Joints Enrobage'!$N$2:$N$501,0))&amp;"","")</f>
        <v/>
      </c>
      <c r="C346" s="93">
        <f>IFERROR(INDEX('Joints Enrobage'!$D$2:$D$501,MATCH($K$331&amp;"|8",'Joints Enrobage'!$N$2:$N$501,0))&amp;"","")</f>
        <v/>
      </c>
      <c r="D346" s="93">
        <f>IFERROR(INDEX('Joints Enrobage'!$E$2:$E$501,MATCH($K$331&amp;"|8",'Joints Enrobage'!$N$2:$N$501,0))&amp;"","")</f>
        <v/>
      </c>
      <c r="E346" s="93">
        <f>IFERROR(INDEX('Joints Enrobage'!$F$2:$F$501,MATCH($K$331&amp;"|8",'Joints Enrobage'!$N$2:$N$501,0))&amp;"","")</f>
        <v/>
      </c>
      <c r="F346" s="93">
        <f>IFERROR(INDEX('Joints Enrobage'!$G$2:$G$501,MATCH($K$331&amp;"|8",'Joints Enrobage'!$N$2:$N$501,0))&amp;"","")</f>
        <v/>
      </c>
      <c r="G346" s="93">
        <f>IFERROR(INDEX('Joints Enrobage'!$H$2:$H$501,MATCH($K$331&amp;"|8",'Joints Enrobage'!$N$2:$N$501,0))&amp;"","")</f>
        <v/>
      </c>
      <c r="H346" s="93">
        <f>IFERROR(INDEX('Joints Enrobage'!$I$2:$I$501,MATCH($K$331&amp;"|8",'Joints Enrobage'!$N$2:$N$501,0))&amp;"","")</f>
        <v/>
      </c>
      <c r="I346" s="93">
        <f>IFERROR(INDEX('Joints Enrobage'!$J$2:$J$501,MATCH($K$331&amp;"|8",'Joints Enrobage'!$N$2:$N$501,0))&amp;"","")</f>
        <v/>
      </c>
      <c r="J346" s="93">
        <f>IFERROR(INDEX('Joints Enrobage'!$K$2:$K$501,MATCH($K$331&amp;"|8",'Joints Enrobage'!$N$2:$N$501,0))&amp;"","")</f>
        <v/>
      </c>
      <c r="K346" s="93">
        <f>IFERROR(INDEX('Joints Enrobage'!$L$2:$L$501,MATCH($K$331&amp;"|8",'Joints Enrobage'!$N$2:$N$501,0))&amp;"","")</f>
        <v/>
      </c>
      <c r="L346" s="93">
        <f>IFERROR(INDEX('Joints Enrobage'!$M$2:$M$501,MATCH($K$331&amp;"|8",'Joints Enrobage'!$N$2:$N$501,0))&amp;"","")</f>
        <v/>
      </c>
      <c r="M346" s="50" t="n"/>
    </row>
    <row r="347" ht="15" customHeight="1">
      <c r="A347" s="93">
        <f>IFERROR(INDEX('Joints Enrobage'!$B$2:$B$501,MATCH($K$331&amp;"|9",'Joints Enrobage'!$N$2:$N$501,0))&amp;"","")</f>
        <v/>
      </c>
      <c r="B347" s="93">
        <f>IFERROR(INDEX('Joints Enrobage'!$C$2:$C$501,MATCH($K$331&amp;"|9",'Joints Enrobage'!$N$2:$N$501,0))&amp;"","")</f>
        <v/>
      </c>
      <c r="C347" s="93">
        <f>IFERROR(INDEX('Joints Enrobage'!$D$2:$D$501,MATCH($K$331&amp;"|9",'Joints Enrobage'!$N$2:$N$501,0))&amp;"","")</f>
        <v/>
      </c>
      <c r="D347" s="93">
        <f>IFERROR(INDEX('Joints Enrobage'!$E$2:$E$501,MATCH($K$331&amp;"|9",'Joints Enrobage'!$N$2:$N$501,0))&amp;"","")</f>
        <v/>
      </c>
      <c r="E347" s="93">
        <f>IFERROR(INDEX('Joints Enrobage'!$F$2:$F$501,MATCH($K$331&amp;"|9",'Joints Enrobage'!$N$2:$N$501,0))&amp;"","")</f>
        <v/>
      </c>
      <c r="F347" s="93">
        <f>IFERROR(INDEX('Joints Enrobage'!$G$2:$G$501,MATCH($K$331&amp;"|9",'Joints Enrobage'!$N$2:$N$501,0))&amp;"","")</f>
        <v/>
      </c>
      <c r="G347" s="93">
        <f>IFERROR(INDEX('Joints Enrobage'!$H$2:$H$501,MATCH($K$331&amp;"|9",'Joints Enrobage'!$N$2:$N$501,0))&amp;"","")</f>
        <v/>
      </c>
      <c r="H347" s="93">
        <f>IFERROR(INDEX('Joints Enrobage'!$I$2:$I$501,MATCH($K$331&amp;"|9",'Joints Enrobage'!$N$2:$N$501,0))&amp;"","")</f>
        <v/>
      </c>
      <c r="I347" s="93">
        <f>IFERROR(INDEX('Joints Enrobage'!$J$2:$J$501,MATCH($K$331&amp;"|9",'Joints Enrobage'!$N$2:$N$501,0))&amp;"","")</f>
        <v/>
      </c>
      <c r="J347" s="93">
        <f>IFERROR(INDEX('Joints Enrobage'!$K$2:$K$501,MATCH($K$331&amp;"|9",'Joints Enrobage'!$N$2:$N$501,0))&amp;"","")</f>
        <v/>
      </c>
      <c r="K347" s="93">
        <f>IFERROR(INDEX('Joints Enrobage'!$L$2:$L$501,MATCH($K$331&amp;"|9",'Joints Enrobage'!$N$2:$N$501,0))&amp;"","")</f>
        <v/>
      </c>
      <c r="L347" s="93">
        <f>IFERROR(INDEX('Joints Enrobage'!$M$2:$M$501,MATCH($K$331&amp;"|9",'Joints Enrobage'!$N$2:$N$501,0))&amp;"","")</f>
        <v/>
      </c>
      <c r="M347" s="50" t="n"/>
    </row>
    <row r="348" ht="15" customHeight="1">
      <c r="A348" s="93">
        <f>IFERROR(INDEX('Joints Enrobage'!$B$2:$B$501,MATCH($K$331&amp;"|10",'Joints Enrobage'!$N$2:$N$501,0))&amp;"","")</f>
        <v/>
      </c>
      <c r="B348" s="93">
        <f>IFERROR(INDEX('Joints Enrobage'!$C$2:$C$501,MATCH($K$331&amp;"|10",'Joints Enrobage'!$N$2:$N$501,0))&amp;"","")</f>
        <v/>
      </c>
      <c r="C348" s="93">
        <f>IFERROR(INDEX('Joints Enrobage'!$D$2:$D$501,MATCH($K$331&amp;"|10",'Joints Enrobage'!$N$2:$N$501,0))&amp;"","")</f>
        <v/>
      </c>
      <c r="D348" s="93">
        <f>IFERROR(INDEX('Joints Enrobage'!$E$2:$E$501,MATCH($K$331&amp;"|10",'Joints Enrobage'!$N$2:$N$501,0))&amp;"","")</f>
        <v/>
      </c>
      <c r="E348" s="93">
        <f>IFERROR(INDEX('Joints Enrobage'!$F$2:$F$501,MATCH($K$331&amp;"|10",'Joints Enrobage'!$N$2:$N$501,0))&amp;"","")</f>
        <v/>
      </c>
      <c r="F348" s="93">
        <f>IFERROR(INDEX('Joints Enrobage'!$G$2:$G$501,MATCH($K$331&amp;"|10",'Joints Enrobage'!$N$2:$N$501,0))&amp;"","")</f>
        <v/>
      </c>
      <c r="G348" s="93">
        <f>IFERROR(INDEX('Joints Enrobage'!$H$2:$H$501,MATCH($K$331&amp;"|10",'Joints Enrobage'!$N$2:$N$501,0))&amp;"","")</f>
        <v/>
      </c>
      <c r="H348" s="93">
        <f>IFERROR(INDEX('Joints Enrobage'!$I$2:$I$501,MATCH($K$331&amp;"|10",'Joints Enrobage'!$N$2:$N$501,0))&amp;"","")</f>
        <v/>
      </c>
      <c r="I348" s="93">
        <f>IFERROR(INDEX('Joints Enrobage'!$J$2:$J$501,MATCH($K$331&amp;"|10",'Joints Enrobage'!$N$2:$N$501,0))&amp;"","")</f>
        <v/>
      </c>
      <c r="J348" s="93">
        <f>IFERROR(INDEX('Joints Enrobage'!$K$2:$K$501,MATCH($K$331&amp;"|10",'Joints Enrobage'!$N$2:$N$501,0))&amp;"","")</f>
        <v/>
      </c>
      <c r="K348" s="93">
        <f>IFERROR(INDEX('Joints Enrobage'!$L$2:$L$501,MATCH($K$331&amp;"|10",'Joints Enrobage'!$N$2:$N$501,0))&amp;"","")</f>
        <v/>
      </c>
      <c r="L348" s="93">
        <f>IFERROR(INDEX('Joints Enrobage'!$M$2:$M$501,MATCH($K$331&amp;"|10",'Joints Enrobage'!$N$2:$N$501,0))&amp;"","")</f>
        <v/>
      </c>
      <c r="M348" s="50" t="n"/>
    </row>
    <row r="349" ht="15" customHeight="1">
      <c r="A349" s="93">
        <f>IFERROR(INDEX('Joints Enrobage'!$B$2:$B$501,MATCH($K$331&amp;"|11",'Joints Enrobage'!$N$2:$N$501,0))&amp;"","")</f>
        <v/>
      </c>
      <c r="B349" s="93">
        <f>IFERROR(INDEX('Joints Enrobage'!$C$2:$C$501,MATCH($K$331&amp;"|11",'Joints Enrobage'!$N$2:$N$501,0))&amp;"","")</f>
        <v/>
      </c>
      <c r="C349" s="93">
        <f>IFERROR(INDEX('Joints Enrobage'!$D$2:$D$501,MATCH($K$331&amp;"|11",'Joints Enrobage'!$N$2:$N$501,0))&amp;"","")</f>
        <v/>
      </c>
      <c r="D349" s="93">
        <f>IFERROR(INDEX('Joints Enrobage'!$E$2:$E$501,MATCH($K$331&amp;"|11",'Joints Enrobage'!$N$2:$N$501,0))&amp;"","")</f>
        <v/>
      </c>
      <c r="E349" s="93">
        <f>IFERROR(INDEX('Joints Enrobage'!$F$2:$F$501,MATCH($K$331&amp;"|11",'Joints Enrobage'!$N$2:$N$501,0))&amp;"","")</f>
        <v/>
      </c>
      <c r="F349" s="93">
        <f>IFERROR(INDEX('Joints Enrobage'!$G$2:$G$501,MATCH($K$331&amp;"|11",'Joints Enrobage'!$N$2:$N$501,0))&amp;"","")</f>
        <v/>
      </c>
      <c r="G349" s="93">
        <f>IFERROR(INDEX('Joints Enrobage'!$H$2:$H$501,MATCH($K$331&amp;"|11",'Joints Enrobage'!$N$2:$N$501,0))&amp;"","")</f>
        <v/>
      </c>
      <c r="H349" s="93">
        <f>IFERROR(INDEX('Joints Enrobage'!$I$2:$I$501,MATCH($K$331&amp;"|11",'Joints Enrobage'!$N$2:$N$501,0))&amp;"","")</f>
        <v/>
      </c>
      <c r="I349" s="93">
        <f>IFERROR(INDEX('Joints Enrobage'!$J$2:$J$501,MATCH($K$331&amp;"|11",'Joints Enrobage'!$N$2:$N$501,0))&amp;"","")</f>
        <v/>
      </c>
      <c r="J349" s="93">
        <f>IFERROR(INDEX('Joints Enrobage'!$K$2:$K$501,MATCH($K$331&amp;"|11",'Joints Enrobage'!$N$2:$N$501,0))&amp;"","")</f>
        <v/>
      </c>
      <c r="K349" s="93">
        <f>IFERROR(INDEX('Joints Enrobage'!$L$2:$L$501,MATCH($K$331&amp;"|11",'Joints Enrobage'!$N$2:$N$501,0))&amp;"","")</f>
        <v/>
      </c>
      <c r="L349" s="93">
        <f>IFERROR(INDEX('Joints Enrobage'!$M$2:$M$501,MATCH($K$331&amp;"|11",'Joints Enrobage'!$N$2:$N$501,0))&amp;"","")</f>
        <v/>
      </c>
      <c r="M349" s="50" t="n"/>
    </row>
    <row r="350" ht="15" customHeight="1">
      <c r="A350" s="62">
        <f>IFERROR(INDEX('Joints Enrobage'!$B$2:$B$501,MATCH($K$331&amp;"|12",'Joints Enrobage'!$N$2:$N$501,0))&amp;"","")</f>
        <v/>
      </c>
      <c r="B350" s="62">
        <f>IFERROR(INDEX('Joints Enrobage'!$C$2:$C$501,MATCH($K$331&amp;"|12",'Joints Enrobage'!$N$2:$N$501,0))&amp;"","")</f>
        <v/>
      </c>
      <c r="C350" s="62">
        <f>IFERROR(INDEX('Joints Enrobage'!$D$2:$D$501,MATCH($K$331&amp;"|12",'Joints Enrobage'!$N$2:$N$501,0))&amp;"","")</f>
        <v/>
      </c>
      <c r="D350" s="62">
        <f>IFERROR(INDEX('Joints Enrobage'!$E$2:$E$501,MATCH($K$331&amp;"|12",'Joints Enrobage'!$N$2:$N$501,0))&amp;"","")</f>
        <v/>
      </c>
      <c r="E350" s="62">
        <f>IFERROR(INDEX('Joints Enrobage'!$F$2:$F$501,MATCH($K$331&amp;"|12",'Joints Enrobage'!$N$2:$N$501,0))&amp;"","")</f>
        <v/>
      </c>
      <c r="F350" s="62">
        <f>IFERROR(INDEX('Joints Enrobage'!$G$2:$G$501,MATCH($K$331&amp;"|12",'Joints Enrobage'!$N$2:$N$501,0))&amp;"","")</f>
        <v/>
      </c>
      <c r="G350" s="62">
        <f>IFERROR(INDEX('Joints Enrobage'!$H$2:$H$501,MATCH($K$331&amp;"|12",'Joints Enrobage'!$N$2:$N$501,0))&amp;"","")</f>
        <v/>
      </c>
      <c r="H350" s="62">
        <f>IFERROR(INDEX('Joints Enrobage'!$I$2:$I$501,MATCH($K$331&amp;"|12",'Joints Enrobage'!$N$2:$N$501,0))&amp;"","")</f>
        <v/>
      </c>
      <c r="I350" s="62">
        <f>IFERROR(INDEX('Joints Enrobage'!$J$2:$J$501,MATCH($K$331&amp;"|12",'Joints Enrobage'!$N$2:$N$501,0))&amp;"","")</f>
        <v/>
      </c>
      <c r="J350" s="62">
        <f>IFERROR(INDEX('Joints Enrobage'!$K$2:$K$501,MATCH($K$331&amp;"|12",'Joints Enrobage'!$N$2:$N$501,0))&amp;"","")</f>
        <v/>
      </c>
      <c r="K350" s="62">
        <f>IFERROR(INDEX('Joints Enrobage'!$L$2:$L$501,MATCH($K$331&amp;"|12",'Joints Enrobage'!$N$2:$N$501,0))&amp;"","")</f>
        <v/>
      </c>
      <c r="L350" s="62">
        <f>IFERROR(INDEX('Joints Enrobage'!$M$2:$M$501,MATCH($K$331&amp;"|12",'Joints Enrobage'!$N$2:$N$501,0))&amp;"","")</f>
        <v/>
      </c>
      <c r="M350" s="50" t="n"/>
    </row>
    <row r="351" ht="15" customHeight="1">
      <c r="A351" s="62">
        <f>IFERROR(INDEX('Joints Enrobage'!$B$2:$B$501,MATCH($K$331&amp;"|13",'Joints Enrobage'!$N$2:$N$501,0))&amp;"","")</f>
        <v/>
      </c>
      <c r="B351" s="62">
        <f>IFERROR(INDEX('Joints Enrobage'!$C$2:$C$501,MATCH($K$331&amp;"|13",'Joints Enrobage'!$N$2:$N$501,0))&amp;"","")</f>
        <v/>
      </c>
      <c r="C351" s="62">
        <f>IFERROR(INDEX('Joints Enrobage'!$D$2:$D$501,MATCH($K$331&amp;"|13",'Joints Enrobage'!$N$2:$N$501,0))&amp;"","")</f>
        <v/>
      </c>
      <c r="D351" s="62">
        <f>IFERROR(INDEX('Joints Enrobage'!$E$2:$E$501,MATCH($K$331&amp;"|13",'Joints Enrobage'!$N$2:$N$501,0))&amp;"","")</f>
        <v/>
      </c>
      <c r="E351" s="62">
        <f>IFERROR(INDEX('Joints Enrobage'!$F$2:$F$501,MATCH($K$331&amp;"|13",'Joints Enrobage'!$N$2:$N$501,0))&amp;"","")</f>
        <v/>
      </c>
      <c r="F351" s="62">
        <f>IFERROR(INDEX('Joints Enrobage'!$G$2:$G$501,MATCH($K$331&amp;"|13",'Joints Enrobage'!$N$2:$N$501,0))&amp;"","")</f>
        <v/>
      </c>
      <c r="G351" s="62">
        <f>IFERROR(INDEX('Joints Enrobage'!$H$2:$H$501,MATCH($K$331&amp;"|13",'Joints Enrobage'!$N$2:$N$501,0))&amp;"","")</f>
        <v/>
      </c>
      <c r="H351" s="62">
        <f>IFERROR(INDEX('Joints Enrobage'!$I$2:$I$501,MATCH($K$331&amp;"|13",'Joints Enrobage'!$N$2:$N$501,0))&amp;"","")</f>
        <v/>
      </c>
      <c r="I351" s="62">
        <f>IFERROR(INDEX('Joints Enrobage'!$J$2:$J$501,MATCH($K$331&amp;"|13",'Joints Enrobage'!$N$2:$N$501,0))&amp;"","")</f>
        <v/>
      </c>
      <c r="J351" s="62">
        <f>IFERROR(INDEX('Joints Enrobage'!$K$2:$K$501,MATCH($K$331&amp;"|13",'Joints Enrobage'!$N$2:$N$501,0))&amp;"","")</f>
        <v/>
      </c>
      <c r="K351" s="62">
        <f>IFERROR(INDEX('Joints Enrobage'!$L$2:$L$501,MATCH($K$331&amp;"|13",'Joints Enrobage'!$N$2:$N$501,0))&amp;"","")</f>
        <v/>
      </c>
      <c r="L351" s="62">
        <f>IFERROR(INDEX('Joints Enrobage'!$M$2:$M$501,MATCH($K$331&amp;"|13",'Joints Enrobage'!$N$2:$N$501,0))&amp;"","")</f>
        <v/>
      </c>
      <c r="M351" s="50" t="n"/>
    </row>
    <row r="352" ht="15" customHeight="1">
      <c r="A352" s="62">
        <f>IFERROR(INDEX('Joints Enrobage'!$B$2:$B$501,MATCH($K$331&amp;"|14",'Joints Enrobage'!$N$2:$N$501,0))&amp;"","")</f>
        <v/>
      </c>
      <c r="B352" s="62">
        <f>IFERROR(INDEX('Joints Enrobage'!$C$2:$C$501,MATCH($K$331&amp;"|14",'Joints Enrobage'!$N$2:$N$501,0))&amp;"","")</f>
        <v/>
      </c>
      <c r="C352" s="62">
        <f>IFERROR(INDEX('Joints Enrobage'!$D$2:$D$501,MATCH($K$331&amp;"|14",'Joints Enrobage'!$N$2:$N$501,0))&amp;"","")</f>
        <v/>
      </c>
      <c r="D352" s="62">
        <f>IFERROR(INDEX('Joints Enrobage'!$E$2:$E$501,MATCH($K$331&amp;"|14",'Joints Enrobage'!$N$2:$N$501,0))&amp;"","")</f>
        <v/>
      </c>
      <c r="E352" s="62">
        <f>IFERROR(INDEX('Joints Enrobage'!$F$2:$F$501,MATCH($K$331&amp;"|14",'Joints Enrobage'!$N$2:$N$501,0))&amp;"","")</f>
        <v/>
      </c>
      <c r="F352" s="62">
        <f>IFERROR(INDEX('Joints Enrobage'!$G$2:$G$501,MATCH($K$331&amp;"|14",'Joints Enrobage'!$N$2:$N$501,0))&amp;"","")</f>
        <v/>
      </c>
      <c r="G352" s="62">
        <f>IFERROR(INDEX('Joints Enrobage'!$H$2:$H$501,MATCH($K$331&amp;"|14",'Joints Enrobage'!$N$2:$N$501,0))&amp;"","")</f>
        <v/>
      </c>
      <c r="H352" s="62">
        <f>IFERROR(INDEX('Joints Enrobage'!$I$2:$I$501,MATCH($K$331&amp;"|14",'Joints Enrobage'!$N$2:$N$501,0))&amp;"","")</f>
        <v/>
      </c>
      <c r="I352" s="62">
        <f>IFERROR(INDEX('Joints Enrobage'!$J$2:$J$501,MATCH($K$331&amp;"|14",'Joints Enrobage'!$N$2:$N$501,0))&amp;"","")</f>
        <v/>
      </c>
      <c r="J352" s="62">
        <f>IFERROR(INDEX('Joints Enrobage'!$K$2:$K$501,MATCH($K$331&amp;"|14",'Joints Enrobage'!$N$2:$N$501,0))&amp;"","")</f>
        <v/>
      </c>
      <c r="K352" s="62">
        <f>IFERROR(INDEX('Joints Enrobage'!$L$2:$L$501,MATCH($K$331&amp;"|14",'Joints Enrobage'!$N$2:$N$501,0))&amp;"","")</f>
        <v/>
      </c>
      <c r="L352" s="62">
        <f>IFERROR(INDEX('Joints Enrobage'!$M$2:$M$501,MATCH($K$331&amp;"|14",'Joints Enrobage'!$N$2:$N$501,0))&amp;"","")</f>
        <v/>
      </c>
      <c r="M352" s="50" t="n"/>
    </row>
    <row r="353" ht="15" customHeight="1">
      <c r="A353" s="62">
        <f>IFERROR(INDEX('Joints Enrobage'!$B$2:$B$501,MATCH($K$331&amp;"|15",'Joints Enrobage'!$N$2:$N$501,0))&amp;"","")</f>
        <v/>
      </c>
      <c r="B353" s="62">
        <f>IFERROR(INDEX('Joints Enrobage'!$C$2:$C$501,MATCH($K$331&amp;"|15",'Joints Enrobage'!$N$2:$N$501,0))&amp;"","")</f>
        <v/>
      </c>
      <c r="C353" s="62">
        <f>IFERROR(INDEX('Joints Enrobage'!$D$2:$D$501,MATCH($K$331&amp;"|15",'Joints Enrobage'!$N$2:$N$501,0))&amp;"","")</f>
        <v/>
      </c>
      <c r="D353" s="62">
        <f>IFERROR(INDEX('Joints Enrobage'!$E$2:$E$501,MATCH($K$331&amp;"|15",'Joints Enrobage'!$N$2:$N$501,0))&amp;"","")</f>
        <v/>
      </c>
      <c r="E353" s="62">
        <f>IFERROR(INDEX('Joints Enrobage'!$F$2:$F$501,MATCH($K$331&amp;"|15",'Joints Enrobage'!$N$2:$N$501,0))&amp;"","")</f>
        <v/>
      </c>
      <c r="F353" s="62">
        <f>IFERROR(INDEX('Joints Enrobage'!$G$2:$G$501,MATCH($K$331&amp;"|15",'Joints Enrobage'!$N$2:$N$501,0))&amp;"","")</f>
        <v/>
      </c>
      <c r="G353" s="62">
        <f>IFERROR(INDEX('Joints Enrobage'!$H$2:$H$501,MATCH($K$331&amp;"|15",'Joints Enrobage'!$N$2:$N$501,0))&amp;"","")</f>
        <v/>
      </c>
      <c r="H353" s="62">
        <f>IFERROR(INDEX('Joints Enrobage'!$I$2:$I$501,MATCH($K$331&amp;"|15",'Joints Enrobage'!$N$2:$N$501,0))&amp;"","")</f>
        <v/>
      </c>
      <c r="I353" s="62">
        <f>IFERROR(INDEX('Joints Enrobage'!$J$2:$J$501,MATCH($K$331&amp;"|15",'Joints Enrobage'!$N$2:$N$501,0))&amp;"","")</f>
        <v/>
      </c>
      <c r="J353" s="62">
        <f>IFERROR(INDEX('Joints Enrobage'!$K$2:$K$501,MATCH($K$331&amp;"|15",'Joints Enrobage'!$N$2:$N$501,0))&amp;"","")</f>
        <v/>
      </c>
      <c r="K353" s="62">
        <f>IFERROR(INDEX('Joints Enrobage'!$L$2:$L$501,MATCH($K$331&amp;"|15",'Joints Enrobage'!$N$2:$N$501,0))&amp;"","")</f>
        <v/>
      </c>
      <c r="L353" s="62">
        <f>IFERROR(INDEX('Joints Enrobage'!$M$2:$M$501,MATCH($K$331&amp;"|15",'Joints Enrobage'!$N$2:$N$501,0))&amp;"","")</f>
        <v/>
      </c>
      <c r="M353" s="50" t="n"/>
    </row>
    <row r="354" ht="39.95" customHeight="1">
      <c r="A354" s="94">
        <f>"Remarques : "&amp;IFERROR(INDEX(Registre!$O$2:$O$1999,IF($O$326=0,-1,$O$326))&amp;"","")</f>
        <v/>
      </c>
      <c r="B354" s="52" t="n"/>
      <c r="C354" s="52" t="n"/>
      <c r="D354" s="52" t="n"/>
      <c r="E354" s="52" t="n"/>
      <c r="F354" s="52" t="n"/>
      <c r="G354" s="52" t="n"/>
      <c r="H354" s="52" t="n"/>
      <c r="I354" s="52" t="n"/>
      <c r="J354" s="52" t="n"/>
      <c r="K354" s="52" t="n"/>
      <c r="L354" s="52" t="n"/>
      <c r="M354" s="50" t="n"/>
    </row>
    <row r="355" ht="30" customHeight="1">
      <c r="A355" s="80" t="inlineStr">
        <is>
          <t>Conclusion de l’inspection</t>
        </is>
      </c>
      <c r="B355" s="52" t="n"/>
      <c r="C355" s="50" t="n"/>
      <c r="D355" s="67">
        <f>IF(IFERROR(INDEX(Registre!$N$2:$N$1999,IF($O$326=0,-1,$O$326))&amp;"","")="Non applicable","☒","☐")&amp;"  Non applicable"</f>
        <v/>
      </c>
      <c r="E355" s="52" t="n"/>
      <c r="F355" s="52" t="n"/>
      <c r="G355" s="52" t="n"/>
      <c r="H355" s="52" t="n"/>
      <c r="I355" s="50" t="n"/>
      <c r="J355" s="67">
        <f>IF(IFERROR(INDEX(Registre!$N$2:$N$1999,IF($O$326=0,-1,$O$326))&amp;"","")="Accepté","☒","☐")&amp;"  Accepté"</f>
        <v/>
      </c>
      <c r="K355" s="50" t="n"/>
      <c r="L355" s="67">
        <f>IF(IFERROR(INDEX(Registre!$N$2:$N$1999,IF($O$326=0,-1,$O$326))&amp;"","")="Rejeté","☒","☐")&amp;"  Rejeté"</f>
        <v/>
      </c>
      <c r="M355" s="50" t="n"/>
    </row>
    <row r="356" ht="24.95" customHeight="1">
      <c r="A356" s="80" t="inlineStr">
        <is>
          <t>APPROBATION</t>
        </is>
      </c>
      <c r="B356" s="101" t="n"/>
      <c r="C356" s="56" t="n"/>
      <c r="D356" s="67" t="inlineStr">
        <is>
          <t>C3</t>
        </is>
      </c>
      <c r="E356" s="52" t="n"/>
      <c r="F356" s="52" t="n"/>
      <c r="G356" s="52" t="n"/>
      <c r="H356" s="52" t="n"/>
      <c r="I356" s="50" t="n"/>
      <c r="J356" s="67" t="inlineStr">
        <is>
          <t>C1</t>
        </is>
      </c>
      <c r="K356" s="56" t="n"/>
      <c r="L356" s="67" t="inlineStr">
        <is>
          <t>CA</t>
        </is>
      </c>
      <c r="M356" s="56" t="n"/>
    </row>
    <row r="357" ht="24.95" customHeight="1">
      <c r="A357" s="57" t="n"/>
      <c r="B357" s="102" t="n"/>
      <c r="C357" s="58" t="n"/>
      <c r="D357" s="67" t="inlineStr">
        <is>
          <t>CST</t>
        </is>
      </c>
      <c r="E357" s="52" t="n"/>
      <c r="F357" s="50" t="n"/>
      <c r="G357" s="67" t="inlineStr">
        <is>
          <t>QCI</t>
        </is>
      </c>
      <c r="H357" s="52" t="n"/>
      <c r="I357" s="50" t="n"/>
      <c r="J357" s="57" t="n"/>
      <c r="K357" s="58" t="n"/>
      <c r="L357" s="57" t="n"/>
      <c r="M357" s="58" t="n"/>
    </row>
    <row r="358" ht="30" customHeight="1">
      <c r="A358" s="90" t="inlineStr">
        <is>
          <t>Nom</t>
        </is>
      </c>
      <c r="B358" s="52" t="n"/>
      <c r="C358" s="50" t="n"/>
      <c r="D358" s="90" t="n"/>
      <c r="E358" s="52" t="n"/>
      <c r="F358" s="50" t="n"/>
      <c r="G358" s="90" t="n"/>
      <c r="H358" s="52" t="n"/>
      <c r="I358" s="50" t="n"/>
      <c r="J358" s="90" t="n"/>
      <c r="K358" s="50" t="n"/>
      <c r="L358" s="90" t="n"/>
      <c r="M358" s="50" t="n"/>
    </row>
    <row r="359" ht="30" customHeight="1">
      <c r="A359" s="90" t="inlineStr">
        <is>
          <t>Signature</t>
        </is>
      </c>
      <c r="B359" s="52" t="n"/>
      <c r="C359" s="50" t="n"/>
      <c r="D359" s="90" t="n"/>
      <c r="E359" s="52" t="n"/>
      <c r="F359" s="50" t="n"/>
      <c r="G359" s="90" t="n"/>
      <c r="H359" s="52" t="n"/>
      <c r="I359" s="50" t="n"/>
      <c r="J359" s="90" t="n"/>
      <c r="K359" s="50" t="n"/>
      <c r="L359" s="90" t="n"/>
      <c r="M359" s="50" t="n"/>
    </row>
    <row r="360" ht="30" customHeight="1">
      <c r="A360" s="90" t="inlineStr">
        <is>
          <t>Date</t>
        </is>
      </c>
      <c r="B360" s="52" t="n"/>
      <c r="C360" s="50" t="n"/>
      <c r="D360" s="90" t="n"/>
      <c r="E360" s="52" t="n"/>
      <c r="F360" s="50" t="n"/>
      <c r="G360" s="90" t="n"/>
      <c r="H360" s="52" t="n"/>
      <c r="I360" s="50" t="n"/>
      <c r="J360" s="90" t="n"/>
      <c r="K360" s="50" t="n"/>
      <c r="L360" s="90" t="n"/>
      <c r="M360" s="50" t="n"/>
    </row>
    <row r="361" ht="21.75" customHeight="1">
      <c r="A361" s="49" t="n"/>
      <c r="B361" s="56" t="n"/>
      <c r="C361" s="67">
        <f>Paramètres!$C$7</f>
        <v/>
      </c>
      <c r="D361" s="101" t="n"/>
      <c r="E361" s="101" t="n"/>
      <c r="F361" s="101" t="n"/>
      <c r="G361" s="101" t="n"/>
      <c r="H361" s="101" t="n"/>
      <c r="I361" s="101" t="n"/>
      <c r="J361" s="101" t="n"/>
      <c r="K361" s="56" t="n"/>
      <c r="L361" s="90">
        <f>Paramètres!$D$7</f>
        <v/>
      </c>
      <c r="M361" s="50" t="n"/>
      <c r="O361" s="29" t="inlineStr">
        <is>
          <t>Calcul (ne pas modifier) – ligne registre :</t>
        </is>
      </c>
    </row>
    <row r="362" ht="21.75" customHeight="1">
      <c r="A362" s="60" t="n"/>
      <c r="B362" s="61" t="n"/>
      <c r="C362" s="60" t="n"/>
      <c r="K362" s="61" t="n"/>
      <c r="L362" s="90">
        <f>"Date: "&amp;Paramètres!$E$7</f>
        <v/>
      </c>
      <c r="M362" s="50" t="n"/>
      <c r="O362" s="30">
        <f>IFERROR(MATCH($K$367,Registre!$B$2:$B$1999,0),0)</f>
        <v/>
      </c>
    </row>
    <row r="363" ht="21.75" customHeight="1">
      <c r="A363" s="57" t="n"/>
      <c r="B363" s="58" t="n"/>
      <c r="C363" s="57" t="n"/>
      <c r="D363" s="102" t="n"/>
      <c r="E363" s="102" t="n"/>
      <c r="F363" s="102" t="n"/>
      <c r="G363" s="102" t="n"/>
      <c r="H363" s="102" t="n"/>
      <c r="I363" s="102" t="n"/>
      <c r="J363" s="102" t="n"/>
      <c r="K363" s="58" t="n"/>
      <c r="L363" s="90" t="inlineStr">
        <is>
          <t>Page 1/1</t>
        </is>
      </c>
      <c r="M363" s="50" t="n"/>
      <c r="O363" s="30">
        <f>IFERROR(MATCH($K$367,'Données Enrobage'!$A$2:$A$501,0),0)</f>
        <v/>
      </c>
    </row>
    <row r="364" ht="27.95" customHeight="1">
      <c r="A364" s="67" t="inlineStr">
        <is>
          <t>Procès-Verbal d’enrobage</t>
        </is>
      </c>
      <c r="B364" s="52" t="n"/>
      <c r="C364" s="52" t="n"/>
      <c r="D364" s="52" t="n"/>
      <c r="E364" s="52" t="n"/>
      <c r="F364" s="52" t="n"/>
      <c r="G364" s="52" t="n"/>
      <c r="H364" s="52" t="n"/>
      <c r="I364" s="52" t="n"/>
      <c r="J364" s="52" t="n"/>
      <c r="K364" s="52" t="n"/>
      <c r="L364" s="52" t="n"/>
      <c r="M364" s="50" t="n"/>
      <c r="O364" s="32">
        <f>IF($K$367="","",IF($O$362=0,"⚠ RFI absent du Registre",IF(INDEX(Registre!$A$2:$A$1999,IF($O$362=0,-1,$O$362))&lt;&gt;"Enrobage","⚠ Ce RFI est de type : "&amp;INDEX(Registre!$A$2:$A$1999,IF($O$362=0,-1,$O$362)),"")))</f>
        <v/>
      </c>
    </row>
    <row r="365" ht="24.95" customHeight="1">
      <c r="A365" s="90">
        <f>"Ouvrages : "&amp;IFERROR(INDEX(Registre!$E$2:$E$1999,IF($O$362=0,-1,$O$362))&amp;"","")</f>
        <v/>
      </c>
      <c r="B365" s="52" t="n"/>
      <c r="C365" s="52" t="n"/>
      <c r="D365" s="52" t="n"/>
      <c r="E365" s="52" t="n"/>
      <c r="F365" s="52" t="n"/>
      <c r="G365" s="52" t="n"/>
      <c r="H365" s="52" t="n"/>
      <c r="I365" s="52" t="n"/>
      <c r="J365" s="50" t="n"/>
      <c r="K365" s="90">
        <f>"Date : "&amp;IFERROR(RIGHT("0"&amp;DAY(INDEX(Registre!$D$2:$D$1999,IF($O$362=0,-1,$O$362))),2)&amp;"/"&amp;RIGHT("0"&amp;MONTH(INDEX(Registre!$D$2:$D$1999,IF($O$362=0,-1,$O$362))),2)&amp;"/"&amp;YEAR(INDEX(Registre!$D$2:$D$1999,IF($O$362=0,-1,$O$362))),IFERROR(INDEX(Registre!$D$2:$D$1999,IF($O$362=0,-1,$O$362))&amp;"",""))</f>
        <v/>
      </c>
      <c r="L365" s="52" t="n"/>
      <c r="M365" s="50" t="n"/>
    </row>
    <row r="366" ht="24.95" customHeight="1">
      <c r="A366" s="90">
        <f>"Désignation : "&amp;IFERROR(INDEX(Registre!$G$2:$G$1999,IF($O$362=0,-1,$O$362))&amp;"","")</f>
        <v/>
      </c>
      <c r="B366" s="52" t="n"/>
      <c r="C366" s="52" t="n"/>
      <c r="D366" s="52" t="n"/>
      <c r="E366" s="52" t="n"/>
      <c r="F366" s="52" t="n"/>
      <c r="G366" s="52" t="n"/>
      <c r="H366" s="52" t="n"/>
      <c r="I366" s="52" t="n"/>
      <c r="J366" s="52" t="n"/>
      <c r="K366" s="52" t="n"/>
      <c r="L366" s="52" t="n"/>
      <c r="M366" s="50" t="n"/>
      <c r="O366" s="31" t="inlineStr">
        <is>
          <t>◀ Choisissez le RFI dans la case « RFI nº » (liste déroulante)</t>
        </is>
      </c>
    </row>
    <row r="367" ht="24.95" customHeight="1">
      <c r="A367" s="90">
        <f>"Plan Nº : "&amp;IFERROR(INDEX(Registre!$F$2:$F$1999,IF($O$362=0,-1,$O$362))&amp;"","")</f>
        <v/>
      </c>
      <c r="B367" s="52" t="n"/>
      <c r="C367" s="52" t="n"/>
      <c r="D367" s="52" t="n"/>
      <c r="E367" s="52" t="n"/>
      <c r="F367" s="50" t="n"/>
      <c r="G367" s="90">
        <f>"Report No : "&amp;IFERROR(IF(INDEX(Registre!$C$2:$C$1999,IF($O$362=0,-1,$O$362))&amp;""&lt;&gt;"",INDEX(Registre!$C$2:$C$1999,IF($O$362=0,-1,$O$362))&amp;"",TEXT(COUNTIF(Registre!$A$2:INDEX(Registre!$A$2:$A$1999,IF($O$362=0,-1,$O$362)),INDEX(Registre!$A$2:$A$1999,IF($O$362=0,-1,$O$362))),"000")),"")</f>
        <v/>
      </c>
      <c r="H367" s="50" t="n"/>
      <c r="I367" s="91" t="inlineStr">
        <is>
          <t>DI/ (RFI) No :</t>
        </is>
      </c>
      <c r="J367" s="50" t="n"/>
      <c r="K367" s="82">
        <f>IFERROR(INDEX('Impression groupée'!$B$4:$B$103,MATCH("Enrobage|11",'Impression groupée'!$E$4:$E$103,0)),"")</f>
        <v/>
      </c>
      <c r="L367" s="52" t="n"/>
      <c r="M367" s="50" t="n"/>
    </row>
    <row r="368" ht="27" customHeight="1">
      <c r="A368" s="80">
        <f>"Tronçon N° : "&amp;IFERROR(INDEX(Registre!$H$2:$H$1999,IF($O$362=0,-1,$O$362))&amp;"","")&amp;"   du PK "&amp;IFERROR(INDEX(Registre!$K$2:$K$1999,IF($O$362=0,-1,$O$362))&amp;"","")&amp;"   au PK "&amp;IFERROR(INDEX(Registre!$L$2:$L$1999,IF($O$362=0,-1,$O$362))&amp;"","")</f>
        <v/>
      </c>
      <c r="B368" s="52" t="n"/>
      <c r="C368" s="52" t="n"/>
      <c r="D368" s="52" t="n"/>
      <c r="E368" s="52" t="n"/>
      <c r="F368" s="50" t="n"/>
      <c r="G368" s="90">
        <f>"Long : "&amp;IFERROR(INDEX(Registre!$M$2:$M$1999,IF($O$362=0,-1,$O$362))&amp;"","")&amp;" ml"</f>
        <v/>
      </c>
      <c r="H368" s="50" t="n"/>
      <c r="I368" s="67" t="inlineStr">
        <is>
          <t>CONDITIONS ENVIRONNEMENTALES</t>
        </is>
      </c>
      <c r="J368" s="52" t="n"/>
      <c r="K368" s="52" t="n"/>
      <c r="L368" s="52" t="n"/>
      <c r="M368" s="50" t="n"/>
    </row>
    <row r="369" ht="25.5" customHeight="1">
      <c r="A369" s="90" t="inlineStr">
        <is>
          <t>Abrasif</t>
        </is>
      </c>
      <c r="B369" s="50" t="n"/>
      <c r="C369" s="90">
        <f>"N° de lot : "&amp;IFERROR(INDEX('Données Enrobage'!$B$2:$B$501,IF($O$363=0,-1,$O$363))&amp;"","")</f>
        <v/>
      </c>
      <c r="D369" s="52" t="n"/>
      <c r="E369" s="52" t="n"/>
      <c r="F369" s="52" t="n"/>
      <c r="G369" s="52" t="n"/>
      <c r="H369" s="50" t="n"/>
      <c r="I369" s="98" t="inlineStr">
        <is>
          <t>Temp de l'air</t>
        </is>
      </c>
      <c r="J369" s="93">
        <f>IFERROR(INDEX('Données Enrobage'!$F$2:$F$501,IF($O$363=0,-1,$O$363))&amp;"","")</f>
        <v/>
      </c>
      <c r="K369" s="93">
        <f>IFERROR(INDEX('Données Enrobage'!$G$2:$G$501,IF($O$363=0,-1,$O$363))&amp;"","")</f>
        <v/>
      </c>
      <c r="L369" s="93">
        <f>IFERROR(INDEX('Données Enrobage'!$H$2:$H$501,IF($O$363=0,-1,$O$363))&amp;"","")</f>
        <v/>
      </c>
      <c r="M369" s="93">
        <f>IFERROR(INDEX('Données Enrobage'!$I$2:$I$501,IF($O$363=0,-1,$O$363))&amp;"","")</f>
        <v/>
      </c>
    </row>
    <row r="370" ht="30.75" customHeight="1">
      <c r="A370" s="90" t="inlineStr">
        <is>
          <t>Apprêt / FBE</t>
        </is>
      </c>
      <c r="B370" s="50" t="n"/>
      <c r="C370" s="90">
        <f>"N° de lot : "&amp;IFERROR(INDEX('Données Enrobage'!$C$2:$C$501,IF($O$363=0,-1,$O$363))&amp;"","")</f>
        <v/>
      </c>
      <c r="D370" s="52" t="n"/>
      <c r="E370" s="52" t="n"/>
      <c r="F370" s="52" t="n"/>
      <c r="G370" s="52" t="n"/>
      <c r="H370" s="50" t="n"/>
      <c r="I370" s="98" t="inlineStr">
        <is>
          <t>Point de rosée</t>
        </is>
      </c>
      <c r="J370" s="93">
        <f>IFERROR(INDEX('Données Enrobage'!$J$2:$J$501,IF($O$363=0,-1,$O$363))&amp;"","")</f>
        <v/>
      </c>
      <c r="K370" s="93">
        <f>IFERROR(INDEX('Données Enrobage'!$K$2:$K$501,IF($O$363=0,-1,$O$363))&amp;"","")</f>
        <v/>
      </c>
      <c r="L370" s="93">
        <f>IFERROR(INDEX('Données Enrobage'!$L$2:$L$501,IF($O$363=0,-1,$O$363))&amp;"","")</f>
        <v/>
      </c>
      <c r="M370" s="93">
        <f>IFERROR(INDEX('Données Enrobage'!$M$2:$M$501,IF($O$363=0,-1,$O$363))&amp;"","")</f>
        <v/>
      </c>
    </row>
    <row r="371" ht="35.25" customHeight="1">
      <c r="A371" s="90" t="inlineStr">
        <is>
          <t>HSS</t>
        </is>
      </c>
      <c r="B371" s="50" t="n"/>
      <c r="C371" s="90">
        <f>"N° de lot : "&amp;IFERROR(INDEX('Données Enrobage'!$D$2:$D$501,IF($O$363=0,-1,$O$363))&amp;"","")</f>
        <v/>
      </c>
      <c r="D371" s="52" t="n"/>
      <c r="E371" s="52" t="n"/>
      <c r="F371" s="52" t="n"/>
      <c r="G371" s="52" t="n"/>
      <c r="H371" s="50" t="n"/>
      <c r="I371" s="98" t="inlineStr">
        <is>
          <t>Humidité relative (RH)</t>
        </is>
      </c>
      <c r="J371" s="93">
        <f>IFERROR(INDEX('Données Enrobage'!$N$2:$N$501,IF($O$363=0,-1,$O$363))&amp;"","")</f>
        <v/>
      </c>
      <c r="K371" s="93">
        <f>IFERROR(INDEX('Données Enrobage'!$O$2:$O$501,IF($O$363=0,-1,$O$363))&amp;"","")</f>
        <v/>
      </c>
      <c r="L371" s="93">
        <f>IFERROR(INDEX('Données Enrobage'!$P$2:$P$501,IF($O$363=0,-1,$O$363))&amp;"","")</f>
        <v/>
      </c>
      <c r="M371" s="93">
        <f>IFERROR(INDEX('Données Enrobage'!$Q$2:$Q$501,IF($O$363=0,-1,$O$363))&amp;"","")</f>
        <v/>
      </c>
    </row>
    <row r="372" ht="30.75" customHeight="1">
      <c r="A372" s="90" t="inlineStr">
        <is>
          <t>Solvant</t>
        </is>
      </c>
      <c r="B372" s="50" t="n"/>
      <c r="C372" s="90">
        <f>"N° de lot : "&amp;IFERROR(INDEX('Données Enrobage'!$E$2:$E$501,IF($O$363=0,-1,$O$363))&amp;"","")</f>
        <v/>
      </c>
      <c r="D372" s="52" t="n"/>
      <c r="E372" s="52" t="n"/>
      <c r="F372" s="52" t="n"/>
      <c r="G372" s="52" t="n"/>
      <c r="H372" s="50" t="n"/>
      <c r="I372" s="98" t="inlineStr">
        <is>
          <t>Qualité de l'air comprimé</t>
        </is>
      </c>
      <c r="J372" s="93">
        <f>IFERROR(INDEX('Données Enrobage'!$R$2:$R$501,IF($O$363=0,-1,$O$363))&amp;"","")</f>
        <v/>
      </c>
      <c r="K372" s="93">
        <f>IFERROR(INDEX('Données Enrobage'!$S$2:$S$501,IF($O$363=0,-1,$O$363))&amp;"","")</f>
        <v/>
      </c>
      <c r="L372" s="93">
        <f>IFERROR(INDEX('Données Enrobage'!$T$2:$T$501,IF($O$363=0,-1,$O$363))&amp;"","")</f>
        <v/>
      </c>
      <c r="M372" s="93">
        <f>IFERROR(INDEX('Données Enrobage'!$U$2:$U$501,IF($O$363=0,-1,$O$363))&amp;"","")</f>
        <v/>
      </c>
    </row>
    <row r="373" ht="24.95" customHeight="1">
      <c r="A373" s="67" t="inlineStr">
        <is>
          <t>SURFACE PREPARATION</t>
        </is>
      </c>
      <c r="B373" s="52" t="n"/>
      <c r="C373" s="52" t="n"/>
      <c r="D373" s="52" t="n"/>
      <c r="E373" s="52" t="n"/>
      <c r="F373" s="52" t="n"/>
      <c r="G373" s="50" t="n"/>
      <c r="H373" s="67" t="inlineStr">
        <is>
          <t>FINAL INSPECTION AND TESTING</t>
        </is>
      </c>
      <c r="I373" s="52" t="n"/>
      <c r="J373" s="52" t="n"/>
      <c r="K373" s="52" t="n"/>
      <c r="L373" s="52" t="n"/>
      <c r="M373" s="50" t="n"/>
    </row>
    <row r="374" ht="51.75" customHeight="1">
      <c r="A374" s="95" t="inlineStr">
        <is>
          <t>N° de joint</t>
        </is>
      </c>
      <c r="B374" s="95" t="inlineStr">
        <is>
          <t>État de surface avant sablage</t>
        </is>
      </c>
      <c r="C374" s="95" t="inlineStr">
        <is>
          <t>Temp de surface</t>
        </is>
      </c>
      <c r="D374" s="95" t="inlineStr">
        <is>
          <t>Profil de sablage µm</t>
        </is>
      </c>
      <c r="E374" s="95" t="inlineStr">
        <is>
          <t>Chlorures en surface µg/cm²</t>
        </is>
      </c>
      <c r="F374" s="95" t="inlineStr">
        <is>
          <t>Test poussière (ruban adhésif)</t>
        </is>
      </c>
      <c r="G374" s="95" t="inlineStr">
        <is>
          <t>Température de préchauffage °C</t>
        </is>
      </c>
      <c r="H374" s="95" t="inlineStr">
        <is>
          <t>Visuel</t>
        </is>
      </c>
      <c r="I374" s="95" t="inlineStr">
        <is>
          <t>Test d'adhérence</t>
        </is>
      </c>
      <c r="J374" s="95" t="inlineStr">
        <is>
          <t>Détection de porosités (Holiday Test – 25 kV / 100)</t>
        </is>
      </c>
      <c r="K374" s="95" t="inlineStr">
        <is>
          <t>Accepté / Rejeté</t>
        </is>
      </c>
      <c r="L374" s="95" t="inlineStr">
        <is>
          <t>Remarques</t>
        </is>
      </c>
      <c r="M374" s="50" t="n"/>
    </row>
    <row r="375" ht="15" customHeight="1">
      <c r="A375" s="93">
        <f>IFERROR(INDEX('Joints Enrobage'!$B$2:$B$501,MATCH($K$367&amp;"|1",'Joints Enrobage'!$N$2:$N$501,0))&amp;"","")</f>
        <v/>
      </c>
      <c r="B375" s="93">
        <f>IFERROR(INDEX('Joints Enrobage'!$C$2:$C$501,MATCH($K$367&amp;"|1",'Joints Enrobage'!$N$2:$N$501,0))&amp;"","")</f>
        <v/>
      </c>
      <c r="C375" s="93">
        <f>IFERROR(INDEX('Joints Enrobage'!$D$2:$D$501,MATCH($K$367&amp;"|1",'Joints Enrobage'!$N$2:$N$501,0))&amp;"","")</f>
        <v/>
      </c>
      <c r="D375" s="93">
        <f>IFERROR(INDEX('Joints Enrobage'!$E$2:$E$501,MATCH($K$367&amp;"|1",'Joints Enrobage'!$N$2:$N$501,0))&amp;"","")</f>
        <v/>
      </c>
      <c r="E375" s="93">
        <f>IFERROR(INDEX('Joints Enrobage'!$F$2:$F$501,MATCH($K$367&amp;"|1",'Joints Enrobage'!$N$2:$N$501,0))&amp;"","")</f>
        <v/>
      </c>
      <c r="F375" s="93">
        <f>IFERROR(INDEX('Joints Enrobage'!$G$2:$G$501,MATCH($K$367&amp;"|1",'Joints Enrobage'!$N$2:$N$501,0))&amp;"","")</f>
        <v/>
      </c>
      <c r="G375" s="93">
        <f>IFERROR(INDEX('Joints Enrobage'!$H$2:$H$501,MATCH($K$367&amp;"|1",'Joints Enrobage'!$N$2:$N$501,0))&amp;"","")</f>
        <v/>
      </c>
      <c r="H375" s="93">
        <f>IFERROR(INDEX('Joints Enrobage'!$I$2:$I$501,MATCH($K$367&amp;"|1",'Joints Enrobage'!$N$2:$N$501,0))&amp;"","")</f>
        <v/>
      </c>
      <c r="I375" s="93">
        <f>IFERROR(INDEX('Joints Enrobage'!$J$2:$J$501,MATCH($K$367&amp;"|1",'Joints Enrobage'!$N$2:$N$501,0))&amp;"","")</f>
        <v/>
      </c>
      <c r="J375" s="93">
        <f>IFERROR(INDEX('Joints Enrobage'!$K$2:$K$501,MATCH($K$367&amp;"|1",'Joints Enrobage'!$N$2:$N$501,0))&amp;"","")</f>
        <v/>
      </c>
      <c r="K375" s="93">
        <f>IFERROR(INDEX('Joints Enrobage'!$L$2:$L$501,MATCH($K$367&amp;"|1",'Joints Enrobage'!$N$2:$N$501,0))&amp;"","")</f>
        <v/>
      </c>
      <c r="L375" s="93">
        <f>IFERROR(INDEX('Joints Enrobage'!$M$2:$M$501,MATCH($K$367&amp;"|1",'Joints Enrobage'!$N$2:$N$501,0))&amp;"","")</f>
        <v/>
      </c>
      <c r="M375" s="50" t="n"/>
    </row>
    <row r="376" ht="15" customHeight="1">
      <c r="A376" s="93">
        <f>IFERROR(INDEX('Joints Enrobage'!$B$2:$B$501,MATCH($K$367&amp;"|2",'Joints Enrobage'!$N$2:$N$501,0))&amp;"","")</f>
        <v/>
      </c>
      <c r="B376" s="93">
        <f>IFERROR(INDEX('Joints Enrobage'!$C$2:$C$501,MATCH($K$367&amp;"|2",'Joints Enrobage'!$N$2:$N$501,0))&amp;"","")</f>
        <v/>
      </c>
      <c r="C376" s="93">
        <f>IFERROR(INDEX('Joints Enrobage'!$D$2:$D$501,MATCH($K$367&amp;"|2",'Joints Enrobage'!$N$2:$N$501,0))&amp;"","")</f>
        <v/>
      </c>
      <c r="D376" s="93">
        <f>IFERROR(INDEX('Joints Enrobage'!$E$2:$E$501,MATCH($K$367&amp;"|2",'Joints Enrobage'!$N$2:$N$501,0))&amp;"","")</f>
        <v/>
      </c>
      <c r="E376" s="93">
        <f>IFERROR(INDEX('Joints Enrobage'!$F$2:$F$501,MATCH($K$367&amp;"|2",'Joints Enrobage'!$N$2:$N$501,0))&amp;"","")</f>
        <v/>
      </c>
      <c r="F376" s="93">
        <f>IFERROR(INDEX('Joints Enrobage'!$G$2:$G$501,MATCH($K$367&amp;"|2",'Joints Enrobage'!$N$2:$N$501,0))&amp;"","")</f>
        <v/>
      </c>
      <c r="G376" s="93">
        <f>IFERROR(INDEX('Joints Enrobage'!$H$2:$H$501,MATCH($K$367&amp;"|2",'Joints Enrobage'!$N$2:$N$501,0))&amp;"","")</f>
        <v/>
      </c>
      <c r="H376" s="93">
        <f>IFERROR(INDEX('Joints Enrobage'!$I$2:$I$501,MATCH($K$367&amp;"|2",'Joints Enrobage'!$N$2:$N$501,0))&amp;"","")</f>
        <v/>
      </c>
      <c r="I376" s="93">
        <f>IFERROR(INDEX('Joints Enrobage'!$J$2:$J$501,MATCH($K$367&amp;"|2",'Joints Enrobage'!$N$2:$N$501,0))&amp;"","")</f>
        <v/>
      </c>
      <c r="J376" s="93">
        <f>IFERROR(INDEX('Joints Enrobage'!$K$2:$K$501,MATCH($K$367&amp;"|2",'Joints Enrobage'!$N$2:$N$501,0))&amp;"","")</f>
        <v/>
      </c>
      <c r="K376" s="93">
        <f>IFERROR(INDEX('Joints Enrobage'!$L$2:$L$501,MATCH($K$367&amp;"|2",'Joints Enrobage'!$N$2:$N$501,0))&amp;"","")</f>
        <v/>
      </c>
      <c r="L376" s="93">
        <f>IFERROR(INDEX('Joints Enrobage'!$M$2:$M$501,MATCH($K$367&amp;"|2",'Joints Enrobage'!$N$2:$N$501,0))&amp;"","")</f>
        <v/>
      </c>
      <c r="M376" s="50" t="n"/>
    </row>
    <row r="377" ht="15" customHeight="1">
      <c r="A377" s="93">
        <f>IFERROR(INDEX('Joints Enrobage'!$B$2:$B$501,MATCH($K$367&amp;"|3",'Joints Enrobage'!$N$2:$N$501,0))&amp;"","")</f>
        <v/>
      </c>
      <c r="B377" s="93">
        <f>IFERROR(INDEX('Joints Enrobage'!$C$2:$C$501,MATCH($K$367&amp;"|3",'Joints Enrobage'!$N$2:$N$501,0))&amp;"","")</f>
        <v/>
      </c>
      <c r="C377" s="93">
        <f>IFERROR(INDEX('Joints Enrobage'!$D$2:$D$501,MATCH($K$367&amp;"|3",'Joints Enrobage'!$N$2:$N$501,0))&amp;"","")</f>
        <v/>
      </c>
      <c r="D377" s="93">
        <f>IFERROR(INDEX('Joints Enrobage'!$E$2:$E$501,MATCH($K$367&amp;"|3",'Joints Enrobage'!$N$2:$N$501,0))&amp;"","")</f>
        <v/>
      </c>
      <c r="E377" s="93">
        <f>IFERROR(INDEX('Joints Enrobage'!$F$2:$F$501,MATCH($K$367&amp;"|3",'Joints Enrobage'!$N$2:$N$501,0))&amp;"","")</f>
        <v/>
      </c>
      <c r="F377" s="93">
        <f>IFERROR(INDEX('Joints Enrobage'!$G$2:$G$501,MATCH($K$367&amp;"|3",'Joints Enrobage'!$N$2:$N$501,0))&amp;"","")</f>
        <v/>
      </c>
      <c r="G377" s="93">
        <f>IFERROR(INDEX('Joints Enrobage'!$H$2:$H$501,MATCH($K$367&amp;"|3",'Joints Enrobage'!$N$2:$N$501,0))&amp;"","")</f>
        <v/>
      </c>
      <c r="H377" s="93">
        <f>IFERROR(INDEX('Joints Enrobage'!$I$2:$I$501,MATCH($K$367&amp;"|3",'Joints Enrobage'!$N$2:$N$501,0))&amp;"","")</f>
        <v/>
      </c>
      <c r="I377" s="93">
        <f>IFERROR(INDEX('Joints Enrobage'!$J$2:$J$501,MATCH($K$367&amp;"|3",'Joints Enrobage'!$N$2:$N$501,0))&amp;"","")</f>
        <v/>
      </c>
      <c r="J377" s="93">
        <f>IFERROR(INDEX('Joints Enrobage'!$K$2:$K$501,MATCH($K$367&amp;"|3",'Joints Enrobage'!$N$2:$N$501,0))&amp;"","")</f>
        <v/>
      </c>
      <c r="K377" s="93">
        <f>IFERROR(INDEX('Joints Enrobage'!$L$2:$L$501,MATCH($K$367&amp;"|3",'Joints Enrobage'!$N$2:$N$501,0))&amp;"","")</f>
        <v/>
      </c>
      <c r="L377" s="93">
        <f>IFERROR(INDEX('Joints Enrobage'!$M$2:$M$501,MATCH($K$367&amp;"|3",'Joints Enrobage'!$N$2:$N$501,0))&amp;"","")</f>
        <v/>
      </c>
      <c r="M377" s="50" t="n"/>
    </row>
    <row r="378" ht="15" customHeight="1">
      <c r="A378" s="93">
        <f>IFERROR(INDEX('Joints Enrobage'!$B$2:$B$501,MATCH($K$367&amp;"|4",'Joints Enrobage'!$N$2:$N$501,0))&amp;"","")</f>
        <v/>
      </c>
      <c r="B378" s="93">
        <f>IFERROR(INDEX('Joints Enrobage'!$C$2:$C$501,MATCH($K$367&amp;"|4",'Joints Enrobage'!$N$2:$N$501,0))&amp;"","")</f>
        <v/>
      </c>
      <c r="C378" s="93">
        <f>IFERROR(INDEX('Joints Enrobage'!$D$2:$D$501,MATCH($K$367&amp;"|4",'Joints Enrobage'!$N$2:$N$501,0))&amp;"","")</f>
        <v/>
      </c>
      <c r="D378" s="93">
        <f>IFERROR(INDEX('Joints Enrobage'!$E$2:$E$501,MATCH($K$367&amp;"|4",'Joints Enrobage'!$N$2:$N$501,0))&amp;"","")</f>
        <v/>
      </c>
      <c r="E378" s="93">
        <f>IFERROR(INDEX('Joints Enrobage'!$F$2:$F$501,MATCH($K$367&amp;"|4",'Joints Enrobage'!$N$2:$N$501,0))&amp;"","")</f>
        <v/>
      </c>
      <c r="F378" s="93">
        <f>IFERROR(INDEX('Joints Enrobage'!$G$2:$G$501,MATCH($K$367&amp;"|4",'Joints Enrobage'!$N$2:$N$501,0))&amp;"","")</f>
        <v/>
      </c>
      <c r="G378" s="93">
        <f>IFERROR(INDEX('Joints Enrobage'!$H$2:$H$501,MATCH($K$367&amp;"|4",'Joints Enrobage'!$N$2:$N$501,0))&amp;"","")</f>
        <v/>
      </c>
      <c r="H378" s="93">
        <f>IFERROR(INDEX('Joints Enrobage'!$I$2:$I$501,MATCH($K$367&amp;"|4",'Joints Enrobage'!$N$2:$N$501,0))&amp;"","")</f>
        <v/>
      </c>
      <c r="I378" s="93">
        <f>IFERROR(INDEX('Joints Enrobage'!$J$2:$J$501,MATCH($K$367&amp;"|4",'Joints Enrobage'!$N$2:$N$501,0))&amp;"","")</f>
        <v/>
      </c>
      <c r="J378" s="93">
        <f>IFERROR(INDEX('Joints Enrobage'!$K$2:$K$501,MATCH($K$367&amp;"|4",'Joints Enrobage'!$N$2:$N$501,0))&amp;"","")</f>
        <v/>
      </c>
      <c r="K378" s="93">
        <f>IFERROR(INDEX('Joints Enrobage'!$L$2:$L$501,MATCH($K$367&amp;"|4",'Joints Enrobage'!$N$2:$N$501,0))&amp;"","")</f>
        <v/>
      </c>
      <c r="L378" s="93">
        <f>IFERROR(INDEX('Joints Enrobage'!$M$2:$M$501,MATCH($K$367&amp;"|4",'Joints Enrobage'!$N$2:$N$501,0))&amp;"","")</f>
        <v/>
      </c>
      <c r="M378" s="50" t="n"/>
    </row>
    <row r="379" ht="15" customHeight="1">
      <c r="A379" s="93">
        <f>IFERROR(INDEX('Joints Enrobage'!$B$2:$B$501,MATCH($K$367&amp;"|5",'Joints Enrobage'!$N$2:$N$501,0))&amp;"","")</f>
        <v/>
      </c>
      <c r="B379" s="93">
        <f>IFERROR(INDEX('Joints Enrobage'!$C$2:$C$501,MATCH($K$367&amp;"|5",'Joints Enrobage'!$N$2:$N$501,0))&amp;"","")</f>
        <v/>
      </c>
      <c r="C379" s="93">
        <f>IFERROR(INDEX('Joints Enrobage'!$D$2:$D$501,MATCH($K$367&amp;"|5",'Joints Enrobage'!$N$2:$N$501,0))&amp;"","")</f>
        <v/>
      </c>
      <c r="D379" s="93">
        <f>IFERROR(INDEX('Joints Enrobage'!$E$2:$E$501,MATCH($K$367&amp;"|5",'Joints Enrobage'!$N$2:$N$501,0))&amp;"","")</f>
        <v/>
      </c>
      <c r="E379" s="93">
        <f>IFERROR(INDEX('Joints Enrobage'!$F$2:$F$501,MATCH($K$367&amp;"|5",'Joints Enrobage'!$N$2:$N$501,0))&amp;"","")</f>
        <v/>
      </c>
      <c r="F379" s="93">
        <f>IFERROR(INDEX('Joints Enrobage'!$G$2:$G$501,MATCH($K$367&amp;"|5",'Joints Enrobage'!$N$2:$N$501,0))&amp;"","")</f>
        <v/>
      </c>
      <c r="G379" s="93">
        <f>IFERROR(INDEX('Joints Enrobage'!$H$2:$H$501,MATCH($K$367&amp;"|5",'Joints Enrobage'!$N$2:$N$501,0))&amp;"","")</f>
        <v/>
      </c>
      <c r="H379" s="93">
        <f>IFERROR(INDEX('Joints Enrobage'!$I$2:$I$501,MATCH($K$367&amp;"|5",'Joints Enrobage'!$N$2:$N$501,0))&amp;"","")</f>
        <v/>
      </c>
      <c r="I379" s="93">
        <f>IFERROR(INDEX('Joints Enrobage'!$J$2:$J$501,MATCH($K$367&amp;"|5",'Joints Enrobage'!$N$2:$N$501,0))&amp;"","")</f>
        <v/>
      </c>
      <c r="J379" s="93">
        <f>IFERROR(INDEX('Joints Enrobage'!$K$2:$K$501,MATCH($K$367&amp;"|5",'Joints Enrobage'!$N$2:$N$501,0))&amp;"","")</f>
        <v/>
      </c>
      <c r="K379" s="93">
        <f>IFERROR(INDEX('Joints Enrobage'!$L$2:$L$501,MATCH($K$367&amp;"|5",'Joints Enrobage'!$N$2:$N$501,0))&amp;"","")</f>
        <v/>
      </c>
      <c r="L379" s="93">
        <f>IFERROR(INDEX('Joints Enrobage'!$M$2:$M$501,MATCH($K$367&amp;"|5",'Joints Enrobage'!$N$2:$N$501,0))&amp;"","")</f>
        <v/>
      </c>
      <c r="M379" s="50" t="n"/>
    </row>
    <row r="380" ht="15" customHeight="1">
      <c r="A380" s="93">
        <f>IFERROR(INDEX('Joints Enrobage'!$B$2:$B$501,MATCH($K$367&amp;"|6",'Joints Enrobage'!$N$2:$N$501,0))&amp;"","")</f>
        <v/>
      </c>
      <c r="B380" s="93">
        <f>IFERROR(INDEX('Joints Enrobage'!$C$2:$C$501,MATCH($K$367&amp;"|6",'Joints Enrobage'!$N$2:$N$501,0))&amp;"","")</f>
        <v/>
      </c>
      <c r="C380" s="93">
        <f>IFERROR(INDEX('Joints Enrobage'!$D$2:$D$501,MATCH($K$367&amp;"|6",'Joints Enrobage'!$N$2:$N$501,0))&amp;"","")</f>
        <v/>
      </c>
      <c r="D380" s="93">
        <f>IFERROR(INDEX('Joints Enrobage'!$E$2:$E$501,MATCH($K$367&amp;"|6",'Joints Enrobage'!$N$2:$N$501,0))&amp;"","")</f>
        <v/>
      </c>
      <c r="E380" s="93">
        <f>IFERROR(INDEX('Joints Enrobage'!$F$2:$F$501,MATCH($K$367&amp;"|6",'Joints Enrobage'!$N$2:$N$501,0))&amp;"","")</f>
        <v/>
      </c>
      <c r="F380" s="93">
        <f>IFERROR(INDEX('Joints Enrobage'!$G$2:$G$501,MATCH($K$367&amp;"|6",'Joints Enrobage'!$N$2:$N$501,0))&amp;"","")</f>
        <v/>
      </c>
      <c r="G380" s="93">
        <f>IFERROR(INDEX('Joints Enrobage'!$H$2:$H$501,MATCH($K$367&amp;"|6",'Joints Enrobage'!$N$2:$N$501,0))&amp;"","")</f>
        <v/>
      </c>
      <c r="H380" s="93">
        <f>IFERROR(INDEX('Joints Enrobage'!$I$2:$I$501,MATCH($K$367&amp;"|6",'Joints Enrobage'!$N$2:$N$501,0))&amp;"","")</f>
        <v/>
      </c>
      <c r="I380" s="93">
        <f>IFERROR(INDEX('Joints Enrobage'!$J$2:$J$501,MATCH($K$367&amp;"|6",'Joints Enrobage'!$N$2:$N$501,0))&amp;"","")</f>
        <v/>
      </c>
      <c r="J380" s="93">
        <f>IFERROR(INDEX('Joints Enrobage'!$K$2:$K$501,MATCH($K$367&amp;"|6",'Joints Enrobage'!$N$2:$N$501,0))&amp;"","")</f>
        <v/>
      </c>
      <c r="K380" s="93">
        <f>IFERROR(INDEX('Joints Enrobage'!$L$2:$L$501,MATCH($K$367&amp;"|6",'Joints Enrobage'!$N$2:$N$501,0))&amp;"","")</f>
        <v/>
      </c>
      <c r="L380" s="93">
        <f>IFERROR(INDEX('Joints Enrobage'!$M$2:$M$501,MATCH($K$367&amp;"|6",'Joints Enrobage'!$N$2:$N$501,0))&amp;"","")</f>
        <v/>
      </c>
      <c r="M380" s="50" t="n"/>
    </row>
    <row r="381" ht="15" customHeight="1">
      <c r="A381" s="93">
        <f>IFERROR(INDEX('Joints Enrobage'!$B$2:$B$501,MATCH($K$367&amp;"|7",'Joints Enrobage'!$N$2:$N$501,0))&amp;"","")</f>
        <v/>
      </c>
      <c r="B381" s="93">
        <f>IFERROR(INDEX('Joints Enrobage'!$C$2:$C$501,MATCH($K$367&amp;"|7",'Joints Enrobage'!$N$2:$N$501,0))&amp;"","")</f>
        <v/>
      </c>
      <c r="C381" s="93">
        <f>IFERROR(INDEX('Joints Enrobage'!$D$2:$D$501,MATCH($K$367&amp;"|7",'Joints Enrobage'!$N$2:$N$501,0))&amp;"","")</f>
        <v/>
      </c>
      <c r="D381" s="93">
        <f>IFERROR(INDEX('Joints Enrobage'!$E$2:$E$501,MATCH($K$367&amp;"|7",'Joints Enrobage'!$N$2:$N$501,0))&amp;"","")</f>
        <v/>
      </c>
      <c r="E381" s="93">
        <f>IFERROR(INDEX('Joints Enrobage'!$F$2:$F$501,MATCH($K$367&amp;"|7",'Joints Enrobage'!$N$2:$N$501,0))&amp;"","")</f>
        <v/>
      </c>
      <c r="F381" s="93">
        <f>IFERROR(INDEX('Joints Enrobage'!$G$2:$G$501,MATCH($K$367&amp;"|7",'Joints Enrobage'!$N$2:$N$501,0))&amp;"","")</f>
        <v/>
      </c>
      <c r="G381" s="93">
        <f>IFERROR(INDEX('Joints Enrobage'!$H$2:$H$501,MATCH($K$367&amp;"|7",'Joints Enrobage'!$N$2:$N$501,0))&amp;"","")</f>
        <v/>
      </c>
      <c r="H381" s="93">
        <f>IFERROR(INDEX('Joints Enrobage'!$I$2:$I$501,MATCH($K$367&amp;"|7",'Joints Enrobage'!$N$2:$N$501,0))&amp;"","")</f>
        <v/>
      </c>
      <c r="I381" s="93">
        <f>IFERROR(INDEX('Joints Enrobage'!$J$2:$J$501,MATCH($K$367&amp;"|7",'Joints Enrobage'!$N$2:$N$501,0))&amp;"","")</f>
        <v/>
      </c>
      <c r="J381" s="93">
        <f>IFERROR(INDEX('Joints Enrobage'!$K$2:$K$501,MATCH($K$367&amp;"|7",'Joints Enrobage'!$N$2:$N$501,0))&amp;"","")</f>
        <v/>
      </c>
      <c r="K381" s="93">
        <f>IFERROR(INDEX('Joints Enrobage'!$L$2:$L$501,MATCH($K$367&amp;"|7",'Joints Enrobage'!$N$2:$N$501,0))&amp;"","")</f>
        <v/>
      </c>
      <c r="L381" s="93">
        <f>IFERROR(INDEX('Joints Enrobage'!$M$2:$M$501,MATCH($K$367&amp;"|7",'Joints Enrobage'!$N$2:$N$501,0))&amp;"","")</f>
        <v/>
      </c>
      <c r="M381" s="50" t="n"/>
    </row>
    <row r="382" ht="15" customHeight="1">
      <c r="A382" s="93">
        <f>IFERROR(INDEX('Joints Enrobage'!$B$2:$B$501,MATCH($K$367&amp;"|8",'Joints Enrobage'!$N$2:$N$501,0))&amp;"","")</f>
        <v/>
      </c>
      <c r="B382" s="93">
        <f>IFERROR(INDEX('Joints Enrobage'!$C$2:$C$501,MATCH($K$367&amp;"|8",'Joints Enrobage'!$N$2:$N$501,0))&amp;"","")</f>
        <v/>
      </c>
      <c r="C382" s="93">
        <f>IFERROR(INDEX('Joints Enrobage'!$D$2:$D$501,MATCH($K$367&amp;"|8",'Joints Enrobage'!$N$2:$N$501,0))&amp;"","")</f>
        <v/>
      </c>
      <c r="D382" s="93">
        <f>IFERROR(INDEX('Joints Enrobage'!$E$2:$E$501,MATCH($K$367&amp;"|8",'Joints Enrobage'!$N$2:$N$501,0))&amp;"","")</f>
        <v/>
      </c>
      <c r="E382" s="93">
        <f>IFERROR(INDEX('Joints Enrobage'!$F$2:$F$501,MATCH($K$367&amp;"|8",'Joints Enrobage'!$N$2:$N$501,0))&amp;"","")</f>
        <v/>
      </c>
      <c r="F382" s="93">
        <f>IFERROR(INDEX('Joints Enrobage'!$G$2:$G$501,MATCH($K$367&amp;"|8",'Joints Enrobage'!$N$2:$N$501,0))&amp;"","")</f>
        <v/>
      </c>
      <c r="G382" s="93">
        <f>IFERROR(INDEX('Joints Enrobage'!$H$2:$H$501,MATCH($K$367&amp;"|8",'Joints Enrobage'!$N$2:$N$501,0))&amp;"","")</f>
        <v/>
      </c>
      <c r="H382" s="93">
        <f>IFERROR(INDEX('Joints Enrobage'!$I$2:$I$501,MATCH($K$367&amp;"|8",'Joints Enrobage'!$N$2:$N$501,0))&amp;"","")</f>
        <v/>
      </c>
      <c r="I382" s="93">
        <f>IFERROR(INDEX('Joints Enrobage'!$J$2:$J$501,MATCH($K$367&amp;"|8",'Joints Enrobage'!$N$2:$N$501,0))&amp;"","")</f>
        <v/>
      </c>
      <c r="J382" s="93">
        <f>IFERROR(INDEX('Joints Enrobage'!$K$2:$K$501,MATCH($K$367&amp;"|8",'Joints Enrobage'!$N$2:$N$501,0))&amp;"","")</f>
        <v/>
      </c>
      <c r="K382" s="93">
        <f>IFERROR(INDEX('Joints Enrobage'!$L$2:$L$501,MATCH($K$367&amp;"|8",'Joints Enrobage'!$N$2:$N$501,0))&amp;"","")</f>
        <v/>
      </c>
      <c r="L382" s="93">
        <f>IFERROR(INDEX('Joints Enrobage'!$M$2:$M$501,MATCH($K$367&amp;"|8",'Joints Enrobage'!$N$2:$N$501,0))&amp;"","")</f>
        <v/>
      </c>
      <c r="M382" s="50" t="n"/>
    </row>
    <row r="383" ht="15" customHeight="1">
      <c r="A383" s="93">
        <f>IFERROR(INDEX('Joints Enrobage'!$B$2:$B$501,MATCH($K$367&amp;"|9",'Joints Enrobage'!$N$2:$N$501,0))&amp;"","")</f>
        <v/>
      </c>
      <c r="B383" s="93">
        <f>IFERROR(INDEX('Joints Enrobage'!$C$2:$C$501,MATCH($K$367&amp;"|9",'Joints Enrobage'!$N$2:$N$501,0))&amp;"","")</f>
        <v/>
      </c>
      <c r="C383" s="93">
        <f>IFERROR(INDEX('Joints Enrobage'!$D$2:$D$501,MATCH($K$367&amp;"|9",'Joints Enrobage'!$N$2:$N$501,0))&amp;"","")</f>
        <v/>
      </c>
      <c r="D383" s="93">
        <f>IFERROR(INDEX('Joints Enrobage'!$E$2:$E$501,MATCH($K$367&amp;"|9",'Joints Enrobage'!$N$2:$N$501,0))&amp;"","")</f>
        <v/>
      </c>
      <c r="E383" s="93">
        <f>IFERROR(INDEX('Joints Enrobage'!$F$2:$F$501,MATCH($K$367&amp;"|9",'Joints Enrobage'!$N$2:$N$501,0))&amp;"","")</f>
        <v/>
      </c>
      <c r="F383" s="93">
        <f>IFERROR(INDEX('Joints Enrobage'!$G$2:$G$501,MATCH($K$367&amp;"|9",'Joints Enrobage'!$N$2:$N$501,0))&amp;"","")</f>
        <v/>
      </c>
      <c r="G383" s="93">
        <f>IFERROR(INDEX('Joints Enrobage'!$H$2:$H$501,MATCH($K$367&amp;"|9",'Joints Enrobage'!$N$2:$N$501,0))&amp;"","")</f>
        <v/>
      </c>
      <c r="H383" s="93">
        <f>IFERROR(INDEX('Joints Enrobage'!$I$2:$I$501,MATCH($K$367&amp;"|9",'Joints Enrobage'!$N$2:$N$501,0))&amp;"","")</f>
        <v/>
      </c>
      <c r="I383" s="93">
        <f>IFERROR(INDEX('Joints Enrobage'!$J$2:$J$501,MATCH($K$367&amp;"|9",'Joints Enrobage'!$N$2:$N$501,0))&amp;"","")</f>
        <v/>
      </c>
      <c r="J383" s="93">
        <f>IFERROR(INDEX('Joints Enrobage'!$K$2:$K$501,MATCH($K$367&amp;"|9",'Joints Enrobage'!$N$2:$N$501,0))&amp;"","")</f>
        <v/>
      </c>
      <c r="K383" s="93">
        <f>IFERROR(INDEX('Joints Enrobage'!$L$2:$L$501,MATCH($K$367&amp;"|9",'Joints Enrobage'!$N$2:$N$501,0))&amp;"","")</f>
        <v/>
      </c>
      <c r="L383" s="93">
        <f>IFERROR(INDEX('Joints Enrobage'!$M$2:$M$501,MATCH($K$367&amp;"|9",'Joints Enrobage'!$N$2:$N$501,0))&amp;"","")</f>
        <v/>
      </c>
      <c r="M383" s="50" t="n"/>
    </row>
    <row r="384" ht="15" customHeight="1">
      <c r="A384" s="93">
        <f>IFERROR(INDEX('Joints Enrobage'!$B$2:$B$501,MATCH($K$367&amp;"|10",'Joints Enrobage'!$N$2:$N$501,0))&amp;"","")</f>
        <v/>
      </c>
      <c r="B384" s="93">
        <f>IFERROR(INDEX('Joints Enrobage'!$C$2:$C$501,MATCH($K$367&amp;"|10",'Joints Enrobage'!$N$2:$N$501,0))&amp;"","")</f>
        <v/>
      </c>
      <c r="C384" s="93">
        <f>IFERROR(INDEX('Joints Enrobage'!$D$2:$D$501,MATCH($K$367&amp;"|10",'Joints Enrobage'!$N$2:$N$501,0))&amp;"","")</f>
        <v/>
      </c>
      <c r="D384" s="93">
        <f>IFERROR(INDEX('Joints Enrobage'!$E$2:$E$501,MATCH($K$367&amp;"|10",'Joints Enrobage'!$N$2:$N$501,0))&amp;"","")</f>
        <v/>
      </c>
      <c r="E384" s="93">
        <f>IFERROR(INDEX('Joints Enrobage'!$F$2:$F$501,MATCH($K$367&amp;"|10",'Joints Enrobage'!$N$2:$N$501,0))&amp;"","")</f>
        <v/>
      </c>
      <c r="F384" s="93">
        <f>IFERROR(INDEX('Joints Enrobage'!$G$2:$G$501,MATCH($K$367&amp;"|10",'Joints Enrobage'!$N$2:$N$501,0))&amp;"","")</f>
        <v/>
      </c>
      <c r="G384" s="93">
        <f>IFERROR(INDEX('Joints Enrobage'!$H$2:$H$501,MATCH($K$367&amp;"|10",'Joints Enrobage'!$N$2:$N$501,0))&amp;"","")</f>
        <v/>
      </c>
      <c r="H384" s="93">
        <f>IFERROR(INDEX('Joints Enrobage'!$I$2:$I$501,MATCH($K$367&amp;"|10",'Joints Enrobage'!$N$2:$N$501,0))&amp;"","")</f>
        <v/>
      </c>
      <c r="I384" s="93">
        <f>IFERROR(INDEX('Joints Enrobage'!$J$2:$J$501,MATCH($K$367&amp;"|10",'Joints Enrobage'!$N$2:$N$501,0))&amp;"","")</f>
        <v/>
      </c>
      <c r="J384" s="93">
        <f>IFERROR(INDEX('Joints Enrobage'!$K$2:$K$501,MATCH($K$367&amp;"|10",'Joints Enrobage'!$N$2:$N$501,0))&amp;"","")</f>
        <v/>
      </c>
      <c r="K384" s="93">
        <f>IFERROR(INDEX('Joints Enrobage'!$L$2:$L$501,MATCH($K$367&amp;"|10",'Joints Enrobage'!$N$2:$N$501,0))&amp;"","")</f>
        <v/>
      </c>
      <c r="L384" s="93">
        <f>IFERROR(INDEX('Joints Enrobage'!$M$2:$M$501,MATCH($K$367&amp;"|10",'Joints Enrobage'!$N$2:$N$501,0))&amp;"","")</f>
        <v/>
      </c>
      <c r="M384" s="50" t="n"/>
    </row>
    <row r="385" ht="15" customHeight="1">
      <c r="A385" s="93">
        <f>IFERROR(INDEX('Joints Enrobage'!$B$2:$B$501,MATCH($K$367&amp;"|11",'Joints Enrobage'!$N$2:$N$501,0))&amp;"","")</f>
        <v/>
      </c>
      <c r="B385" s="93">
        <f>IFERROR(INDEX('Joints Enrobage'!$C$2:$C$501,MATCH($K$367&amp;"|11",'Joints Enrobage'!$N$2:$N$501,0))&amp;"","")</f>
        <v/>
      </c>
      <c r="C385" s="93">
        <f>IFERROR(INDEX('Joints Enrobage'!$D$2:$D$501,MATCH($K$367&amp;"|11",'Joints Enrobage'!$N$2:$N$501,0))&amp;"","")</f>
        <v/>
      </c>
      <c r="D385" s="93">
        <f>IFERROR(INDEX('Joints Enrobage'!$E$2:$E$501,MATCH($K$367&amp;"|11",'Joints Enrobage'!$N$2:$N$501,0))&amp;"","")</f>
        <v/>
      </c>
      <c r="E385" s="93">
        <f>IFERROR(INDEX('Joints Enrobage'!$F$2:$F$501,MATCH($K$367&amp;"|11",'Joints Enrobage'!$N$2:$N$501,0))&amp;"","")</f>
        <v/>
      </c>
      <c r="F385" s="93">
        <f>IFERROR(INDEX('Joints Enrobage'!$G$2:$G$501,MATCH($K$367&amp;"|11",'Joints Enrobage'!$N$2:$N$501,0))&amp;"","")</f>
        <v/>
      </c>
      <c r="G385" s="93">
        <f>IFERROR(INDEX('Joints Enrobage'!$H$2:$H$501,MATCH($K$367&amp;"|11",'Joints Enrobage'!$N$2:$N$501,0))&amp;"","")</f>
        <v/>
      </c>
      <c r="H385" s="93">
        <f>IFERROR(INDEX('Joints Enrobage'!$I$2:$I$501,MATCH($K$367&amp;"|11",'Joints Enrobage'!$N$2:$N$501,0))&amp;"","")</f>
        <v/>
      </c>
      <c r="I385" s="93">
        <f>IFERROR(INDEX('Joints Enrobage'!$J$2:$J$501,MATCH($K$367&amp;"|11",'Joints Enrobage'!$N$2:$N$501,0))&amp;"","")</f>
        <v/>
      </c>
      <c r="J385" s="93">
        <f>IFERROR(INDEX('Joints Enrobage'!$K$2:$K$501,MATCH($K$367&amp;"|11",'Joints Enrobage'!$N$2:$N$501,0))&amp;"","")</f>
        <v/>
      </c>
      <c r="K385" s="93">
        <f>IFERROR(INDEX('Joints Enrobage'!$L$2:$L$501,MATCH($K$367&amp;"|11",'Joints Enrobage'!$N$2:$N$501,0))&amp;"","")</f>
        <v/>
      </c>
      <c r="L385" s="93">
        <f>IFERROR(INDEX('Joints Enrobage'!$M$2:$M$501,MATCH($K$367&amp;"|11",'Joints Enrobage'!$N$2:$N$501,0))&amp;"","")</f>
        <v/>
      </c>
      <c r="M385" s="50" t="n"/>
    </row>
    <row r="386" ht="15" customHeight="1">
      <c r="A386" s="62">
        <f>IFERROR(INDEX('Joints Enrobage'!$B$2:$B$501,MATCH($K$367&amp;"|12",'Joints Enrobage'!$N$2:$N$501,0))&amp;"","")</f>
        <v/>
      </c>
      <c r="B386" s="62">
        <f>IFERROR(INDEX('Joints Enrobage'!$C$2:$C$501,MATCH($K$367&amp;"|12",'Joints Enrobage'!$N$2:$N$501,0))&amp;"","")</f>
        <v/>
      </c>
      <c r="C386" s="62">
        <f>IFERROR(INDEX('Joints Enrobage'!$D$2:$D$501,MATCH($K$367&amp;"|12",'Joints Enrobage'!$N$2:$N$501,0))&amp;"","")</f>
        <v/>
      </c>
      <c r="D386" s="62">
        <f>IFERROR(INDEX('Joints Enrobage'!$E$2:$E$501,MATCH($K$367&amp;"|12",'Joints Enrobage'!$N$2:$N$501,0))&amp;"","")</f>
        <v/>
      </c>
      <c r="E386" s="62">
        <f>IFERROR(INDEX('Joints Enrobage'!$F$2:$F$501,MATCH($K$367&amp;"|12",'Joints Enrobage'!$N$2:$N$501,0))&amp;"","")</f>
        <v/>
      </c>
      <c r="F386" s="62">
        <f>IFERROR(INDEX('Joints Enrobage'!$G$2:$G$501,MATCH($K$367&amp;"|12",'Joints Enrobage'!$N$2:$N$501,0))&amp;"","")</f>
        <v/>
      </c>
      <c r="G386" s="62">
        <f>IFERROR(INDEX('Joints Enrobage'!$H$2:$H$501,MATCH($K$367&amp;"|12",'Joints Enrobage'!$N$2:$N$501,0))&amp;"","")</f>
        <v/>
      </c>
      <c r="H386" s="62">
        <f>IFERROR(INDEX('Joints Enrobage'!$I$2:$I$501,MATCH($K$367&amp;"|12",'Joints Enrobage'!$N$2:$N$501,0))&amp;"","")</f>
        <v/>
      </c>
      <c r="I386" s="62">
        <f>IFERROR(INDEX('Joints Enrobage'!$J$2:$J$501,MATCH($K$367&amp;"|12",'Joints Enrobage'!$N$2:$N$501,0))&amp;"","")</f>
        <v/>
      </c>
      <c r="J386" s="62">
        <f>IFERROR(INDEX('Joints Enrobage'!$K$2:$K$501,MATCH($K$367&amp;"|12",'Joints Enrobage'!$N$2:$N$501,0))&amp;"","")</f>
        <v/>
      </c>
      <c r="K386" s="62">
        <f>IFERROR(INDEX('Joints Enrobage'!$L$2:$L$501,MATCH($K$367&amp;"|12",'Joints Enrobage'!$N$2:$N$501,0))&amp;"","")</f>
        <v/>
      </c>
      <c r="L386" s="62">
        <f>IFERROR(INDEX('Joints Enrobage'!$M$2:$M$501,MATCH($K$367&amp;"|12",'Joints Enrobage'!$N$2:$N$501,0))&amp;"","")</f>
        <v/>
      </c>
      <c r="M386" s="50" t="n"/>
    </row>
    <row r="387" ht="15" customHeight="1">
      <c r="A387" s="62">
        <f>IFERROR(INDEX('Joints Enrobage'!$B$2:$B$501,MATCH($K$367&amp;"|13",'Joints Enrobage'!$N$2:$N$501,0))&amp;"","")</f>
        <v/>
      </c>
      <c r="B387" s="62">
        <f>IFERROR(INDEX('Joints Enrobage'!$C$2:$C$501,MATCH($K$367&amp;"|13",'Joints Enrobage'!$N$2:$N$501,0))&amp;"","")</f>
        <v/>
      </c>
      <c r="C387" s="62">
        <f>IFERROR(INDEX('Joints Enrobage'!$D$2:$D$501,MATCH($K$367&amp;"|13",'Joints Enrobage'!$N$2:$N$501,0))&amp;"","")</f>
        <v/>
      </c>
      <c r="D387" s="62">
        <f>IFERROR(INDEX('Joints Enrobage'!$E$2:$E$501,MATCH($K$367&amp;"|13",'Joints Enrobage'!$N$2:$N$501,0))&amp;"","")</f>
        <v/>
      </c>
      <c r="E387" s="62">
        <f>IFERROR(INDEX('Joints Enrobage'!$F$2:$F$501,MATCH($K$367&amp;"|13",'Joints Enrobage'!$N$2:$N$501,0))&amp;"","")</f>
        <v/>
      </c>
      <c r="F387" s="62">
        <f>IFERROR(INDEX('Joints Enrobage'!$G$2:$G$501,MATCH($K$367&amp;"|13",'Joints Enrobage'!$N$2:$N$501,0))&amp;"","")</f>
        <v/>
      </c>
      <c r="G387" s="62">
        <f>IFERROR(INDEX('Joints Enrobage'!$H$2:$H$501,MATCH($K$367&amp;"|13",'Joints Enrobage'!$N$2:$N$501,0))&amp;"","")</f>
        <v/>
      </c>
      <c r="H387" s="62">
        <f>IFERROR(INDEX('Joints Enrobage'!$I$2:$I$501,MATCH($K$367&amp;"|13",'Joints Enrobage'!$N$2:$N$501,0))&amp;"","")</f>
        <v/>
      </c>
      <c r="I387" s="62">
        <f>IFERROR(INDEX('Joints Enrobage'!$J$2:$J$501,MATCH($K$367&amp;"|13",'Joints Enrobage'!$N$2:$N$501,0))&amp;"","")</f>
        <v/>
      </c>
      <c r="J387" s="62">
        <f>IFERROR(INDEX('Joints Enrobage'!$K$2:$K$501,MATCH($K$367&amp;"|13",'Joints Enrobage'!$N$2:$N$501,0))&amp;"","")</f>
        <v/>
      </c>
      <c r="K387" s="62">
        <f>IFERROR(INDEX('Joints Enrobage'!$L$2:$L$501,MATCH($K$367&amp;"|13",'Joints Enrobage'!$N$2:$N$501,0))&amp;"","")</f>
        <v/>
      </c>
      <c r="L387" s="62">
        <f>IFERROR(INDEX('Joints Enrobage'!$M$2:$M$501,MATCH($K$367&amp;"|13",'Joints Enrobage'!$N$2:$N$501,0))&amp;"","")</f>
        <v/>
      </c>
      <c r="M387" s="50" t="n"/>
    </row>
    <row r="388" ht="15" customHeight="1">
      <c r="A388" s="62">
        <f>IFERROR(INDEX('Joints Enrobage'!$B$2:$B$501,MATCH($K$367&amp;"|14",'Joints Enrobage'!$N$2:$N$501,0))&amp;"","")</f>
        <v/>
      </c>
      <c r="B388" s="62">
        <f>IFERROR(INDEX('Joints Enrobage'!$C$2:$C$501,MATCH($K$367&amp;"|14",'Joints Enrobage'!$N$2:$N$501,0))&amp;"","")</f>
        <v/>
      </c>
      <c r="C388" s="62">
        <f>IFERROR(INDEX('Joints Enrobage'!$D$2:$D$501,MATCH($K$367&amp;"|14",'Joints Enrobage'!$N$2:$N$501,0))&amp;"","")</f>
        <v/>
      </c>
      <c r="D388" s="62">
        <f>IFERROR(INDEX('Joints Enrobage'!$E$2:$E$501,MATCH($K$367&amp;"|14",'Joints Enrobage'!$N$2:$N$501,0))&amp;"","")</f>
        <v/>
      </c>
      <c r="E388" s="62">
        <f>IFERROR(INDEX('Joints Enrobage'!$F$2:$F$501,MATCH($K$367&amp;"|14",'Joints Enrobage'!$N$2:$N$501,0))&amp;"","")</f>
        <v/>
      </c>
      <c r="F388" s="62">
        <f>IFERROR(INDEX('Joints Enrobage'!$G$2:$G$501,MATCH($K$367&amp;"|14",'Joints Enrobage'!$N$2:$N$501,0))&amp;"","")</f>
        <v/>
      </c>
      <c r="G388" s="62">
        <f>IFERROR(INDEX('Joints Enrobage'!$H$2:$H$501,MATCH($K$367&amp;"|14",'Joints Enrobage'!$N$2:$N$501,0))&amp;"","")</f>
        <v/>
      </c>
      <c r="H388" s="62">
        <f>IFERROR(INDEX('Joints Enrobage'!$I$2:$I$501,MATCH($K$367&amp;"|14",'Joints Enrobage'!$N$2:$N$501,0))&amp;"","")</f>
        <v/>
      </c>
      <c r="I388" s="62">
        <f>IFERROR(INDEX('Joints Enrobage'!$J$2:$J$501,MATCH($K$367&amp;"|14",'Joints Enrobage'!$N$2:$N$501,0))&amp;"","")</f>
        <v/>
      </c>
      <c r="J388" s="62">
        <f>IFERROR(INDEX('Joints Enrobage'!$K$2:$K$501,MATCH($K$367&amp;"|14",'Joints Enrobage'!$N$2:$N$501,0))&amp;"","")</f>
        <v/>
      </c>
      <c r="K388" s="62">
        <f>IFERROR(INDEX('Joints Enrobage'!$L$2:$L$501,MATCH($K$367&amp;"|14",'Joints Enrobage'!$N$2:$N$501,0))&amp;"","")</f>
        <v/>
      </c>
      <c r="L388" s="62">
        <f>IFERROR(INDEX('Joints Enrobage'!$M$2:$M$501,MATCH($K$367&amp;"|14",'Joints Enrobage'!$N$2:$N$501,0))&amp;"","")</f>
        <v/>
      </c>
      <c r="M388" s="50" t="n"/>
    </row>
    <row r="389" ht="15" customHeight="1">
      <c r="A389" s="62">
        <f>IFERROR(INDEX('Joints Enrobage'!$B$2:$B$501,MATCH($K$367&amp;"|15",'Joints Enrobage'!$N$2:$N$501,0))&amp;"","")</f>
        <v/>
      </c>
      <c r="B389" s="62">
        <f>IFERROR(INDEX('Joints Enrobage'!$C$2:$C$501,MATCH($K$367&amp;"|15",'Joints Enrobage'!$N$2:$N$501,0))&amp;"","")</f>
        <v/>
      </c>
      <c r="C389" s="62">
        <f>IFERROR(INDEX('Joints Enrobage'!$D$2:$D$501,MATCH($K$367&amp;"|15",'Joints Enrobage'!$N$2:$N$501,0))&amp;"","")</f>
        <v/>
      </c>
      <c r="D389" s="62">
        <f>IFERROR(INDEX('Joints Enrobage'!$E$2:$E$501,MATCH($K$367&amp;"|15",'Joints Enrobage'!$N$2:$N$501,0))&amp;"","")</f>
        <v/>
      </c>
      <c r="E389" s="62">
        <f>IFERROR(INDEX('Joints Enrobage'!$F$2:$F$501,MATCH($K$367&amp;"|15",'Joints Enrobage'!$N$2:$N$501,0))&amp;"","")</f>
        <v/>
      </c>
      <c r="F389" s="62">
        <f>IFERROR(INDEX('Joints Enrobage'!$G$2:$G$501,MATCH($K$367&amp;"|15",'Joints Enrobage'!$N$2:$N$501,0))&amp;"","")</f>
        <v/>
      </c>
      <c r="G389" s="62">
        <f>IFERROR(INDEX('Joints Enrobage'!$H$2:$H$501,MATCH($K$367&amp;"|15",'Joints Enrobage'!$N$2:$N$501,0))&amp;"","")</f>
        <v/>
      </c>
      <c r="H389" s="62">
        <f>IFERROR(INDEX('Joints Enrobage'!$I$2:$I$501,MATCH($K$367&amp;"|15",'Joints Enrobage'!$N$2:$N$501,0))&amp;"","")</f>
        <v/>
      </c>
      <c r="I389" s="62">
        <f>IFERROR(INDEX('Joints Enrobage'!$J$2:$J$501,MATCH($K$367&amp;"|15",'Joints Enrobage'!$N$2:$N$501,0))&amp;"","")</f>
        <v/>
      </c>
      <c r="J389" s="62">
        <f>IFERROR(INDEX('Joints Enrobage'!$K$2:$K$501,MATCH($K$367&amp;"|15",'Joints Enrobage'!$N$2:$N$501,0))&amp;"","")</f>
        <v/>
      </c>
      <c r="K389" s="62">
        <f>IFERROR(INDEX('Joints Enrobage'!$L$2:$L$501,MATCH($K$367&amp;"|15",'Joints Enrobage'!$N$2:$N$501,0))&amp;"","")</f>
        <v/>
      </c>
      <c r="L389" s="62">
        <f>IFERROR(INDEX('Joints Enrobage'!$M$2:$M$501,MATCH($K$367&amp;"|15",'Joints Enrobage'!$N$2:$N$501,0))&amp;"","")</f>
        <v/>
      </c>
      <c r="M389" s="50" t="n"/>
    </row>
    <row r="390" ht="39.95" customHeight="1">
      <c r="A390" s="94">
        <f>"Remarques : "&amp;IFERROR(INDEX(Registre!$O$2:$O$1999,IF($O$362=0,-1,$O$362))&amp;"","")</f>
        <v/>
      </c>
      <c r="B390" s="52" t="n"/>
      <c r="C390" s="52" t="n"/>
      <c r="D390" s="52" t="n"/>
      <c r="E390" s="52" t="n"/>
      <c r="F390" s="52" t="n"/>
      <c r="G390" s="52" t="n"/>
      <c r="H390" s="52" t="n"/>
      <c r="I390" s="52" t="n"/>
      <c r="J390" s="52" t="n"/>
      <c r="K390" s="52" t="n"/>
      <c r="L390" s="52" t="n"/>
      <c r="M390" s="50" t="n"/>
    </row>
    <row r="391" ht="30" customHeight="1">
      <c r="A391" s="80" t="inlineStr">
        <is>
          <t>Conclusion de l’inspection</t>
        </is>
      </c>
      <c r="B391" s="52" t="n"/>
      <c r="C391" s="50" t="n"/>
      <c r="D391" s="67">
        <f>IF(IFERROR(INDEX(Registre!$N$2:$N$1999,IF($O$362=0,-1,$O$362))&amp;"","")="Non applicable","☒","☐")&amp;"  Non applicable"</f>
        <v/>
      </c>
      <c r="E391" s="52" t="n"/>
      <c r="F391" s="52" t="n"/>
      <c r="G391" s="52" t="n"/>
      <c r="H391" s="52" t="n"/>
      <c r="I391" s="50" t="n"/>
      <c r="J391" s="67">
        <f>IF(IFERROR(INDEX(Registre!$N$2:$N$1999,IF($O$362=0,-1,$O$362))&amp;"","")="Accepté","☒","☐")&amp;"  Accepté"</f>
        <v/>
      </c>
      <c r="K391" s="50" t="n"/>
      <c r="L391" s="67">
        <f>IF(IFERROR(INDEX(Registre!$N$2:$N$1999,IF($O$362=0,-1,$O$362))&amp;"","")="Rejeté","☒","☐")&amp;"  Rejeté"</f>
        <v/>
      </c>
      <c r="M391" s="50" t="n"/>
    </row>
    <row r="392" ht="24.95" customHeight="1">
      <c r="A392" s="80" t="inlineStr">
        <is>
          <t>APPROBATION</t>
        </is>
      </c>
      <c r="B392" s="101" t="n"/>
      <c r="C392" s="56" t="n"/>
      <c r="D392" s="67" t="inlineStr">
        <is>
          <t>C3</t>
        </is>
      </c>
      <c r="E392" s="52" t="n"/>
      <c r="F392" s="52" t="n"/>
      <c r="G392" s="52" t="n"/>
      <c r="H392" s="52" t="n"/>
      <c r="I392" s="50" t="n"/>
      <c r="J392" s="67" t="inlineStr">
        <is>
          <t>C1</t>
        </is>
      </c>
      <c r="K392" s="56" t="n"/>
      <c r="L392" s="67" t="inlineStr">
        <is>
          <t>CA</t>
        </is>
      </c>
      <c r="M392" s="56" t="n"/>
    </row>
    <row r="393" ht="24.95" customHeight="1">
      <c r="A393" s="57" t="n"/>
      <c r="B393" s="102" t="n"/>
      <c r="C393" s="58" t="n"/>
      <c r="D393" s="67" t="inlineStr">
        <is>
          <t>CST</t>
        </is>
      </c>
      <c r="E393" s="52" t="n"/>
      <c r="F393" s="50" t="n"/>
      <c r="G393" s="67" t="inlineStr">
        <is>
          <t>QCI</t>
        </is>
      </c>
      <c r="H393" s="52" t="n"/>
      <c r="I393" s="50" t="n"/>
      <c r="J393" s="57" t="n"/>
      <c r="K393" s="58" t="n"/>
      <c r="L393" s="57" t="n"/>
      <c r="M393" s="58" t="n"/>
    </row>
    <row r="394" ht="30" customHeight="1">
      <c r="A394" s="90" t="inlineStr">
        <is>
          <t>Nom</t>
        </is>
      </c>
      <c r="B394" s="52" t="n"/>
      <c r="C394" s="50" t="n"/>
      <c r="D394" s="90" t="n"/>
      <c r="E394" s="52" t="n"/>
      <c r="F394" s="50" t="n"/>
      <c r="G394" s="90" t="n"/>
      <c r="H394" s="52" t="n"/>
      <c r="I394" s="50" t="n"/>
      <c r="J394" s="90" t="n"/>
      <c r="K394" s="50" t="n"/>
      <c r="L394" s="90" t="n"/>
      <c r="M394" s="50" t="n"/>
    </row>
    <row r="395" ht="30" customHeight="1">
      <c r="A395" s="90" t="inlineStr">
        <is>
          <t>Signature</t>
        </is>
      </c>
      <c r="B395" s="52" t="n"/>
      <c r="C395" s="50" t="n"/>
      <c r="D395" s="90" t="n"/>
      <c r="E395" s="52" t="n"/>
      <c r="F395" s="50" t="n"/>
      <c r="G395" s="90" t="n"/>
      <c r="H395" s="52" t="n"/>
      <c r="I395" s="50" t="n"/>
      <c r="J395" s="90" t="n"/>
      <c r="K395" s="50" t="n"/>
      <c r="L395" s="90" t="n"/>
      <c r="M395" s="50" t="n"/>
    </row>
    <row r="396" ht="30" customHeight="1">
      <c r="A396" s="90" t="inlineStr">
        <is>
          <t>Date</t>
        </is>
      </c>
      <c r="B396" s="52" t="n"/>
      <c r="C396" s="50" t="n"/>
      <c r="D396" s="90" t="n"/>
      <c r="E396" s="52" t="n"/>
      <c r="F396" s="50" t="n"/>
      <c r="G396" s="90" t="n"/>
      <c r="H396" s="52" t="n"/>
      <c r="I396" s="50" t="n"/>
      <c r="J396" s="90" t="n"/>
      <c r="K396" s="50" t="n"/>
      <c r="L396" s="90" t="n"/>
      <c r="M396" s="50" t="n"/>
    </row>
    <row r="397" ht="21.75" customHeight="1">
      <c r="A397" s="49" t="n"/>
      <c r="B397" s="56" t="n"/>
      <c r="C397" s="67">
        <f>Paramètres!$C$7</f>
        <v/>
      </c>
      <c r="D397" s="101" t="n"/>
      <c r="E397" s="101" t="n"/>
      <c r="F397" s="101" t="n"/>
      <c r="G397" s="101" t="n"/>
      <c r="H397" s="101" t="n"/>
      <c r="I397" s="101" t="n"/>
      <c r="J397" s="101" t="n"/>
      <c r="K397" s="56" t="n"/>
      <c r="L397" s="90">
        <f>Paramètres!$D$7</f>
        <v/>
      </c>
      <c r="M397" s="50" t="n"/>
      <c r="O397" s="29" t="inlineStr">
        <is>
          <t>Calcul (ne pas modifier) – ligne registre :</t>
        </is>
      </c>
    </row>
    <row r="398" ht="21.75" customHeight="1">
      <c r="A398" s="60" t="n"/>
      <c r="B398" s="61" t="n"/>
      <c r="C398" s="60" t="n"/>
      <c r="K398" s="61" t="n"/>
      <c r="L398" s="90">
        <f>"Date: "&amp;Paramètres!$E$7</f>
        <v/>
      </c>
      <c r="M398" s="50" t="n"/>
      <c r="O398" s="30">
        <f>IFERROR(MATCH($K$403,Registre!$B$2:$B$1999,0),0)</f>
        <v/>
      </c>
    </row>
    <row r="399" ht="21.75" customHeight="1">
      <c r="A399" s="57" t="n"/>
      <c r="B399" s="58" t="n"/>
      <c r="C399" s="57" t="n"/>
      <c r="D399" s="102" t="n"/>
      <c r="E399" s="102" t="n"/>
      <c r="F399" s="102" t="n"/>
      <c r="G399" s="102" t="n"/>
      <c r="H399" s="102" t="n"/>
      <c r="I399" s="102" t="n"/>
      <c r="J399" s="102" t="n"/>
      <c r="K399" s="58" t="n"/>
      <c r="L399" s="90" t="inlineStr">
        <is>
          <t>Page 1/1</t>
        </is>
      </c>
      <c r="M399" s="50" t="n"/>
      <c r="O399" s="30">
        <f>IFERROR(MATCH($K$403,'Données Enrobage'!$A$2:$A$501,0),0)</f>
        <v/>
      </c>
    </row>
    <row r="400" ht="27.95" customHeight="1">
      <c r="A400" s="67" t="inlineStr">
        <is>
          <t>Procès-Verbal d’enrobage</t>
        </is>
      </c>
      <c r="B400" s="52" t="n"/>
      <c r="C400" s="52" t="n"/>
      <c r="D400" s="52" t="n"/>
      <c r="E400" s="52" t="n"/>
      <c r="F400" s="52" t="n"/>
      <c r="G400" s="52" t="n"/>
      <c r="H400" s="52" t="n"/>
      <c r="I400" s="52" t="n"/>
      <c r="J400" s="52" t="n"/>
      <c r="K400" s="52" t="n"/>
      <c r="L400" s="52" t="n"/>
      <c r="M400" s="50" t="n"/>
      <c r="O400" s="32">
        <f>IF($K$403="","",IF($O$398=0,"⚠ RFI absent du Registre",IF(INDEX(Registre!$A$2:$A$1999,IF($O$398=0,-1,$O$398))&lt;&gt;"Enrobage","⚠ Ce RFI est de type : "&amp;INDEX(Registre!$A$2:$A$1999,IF($O$398=0,-1,$O$398)),"")))</f>
        <v/>
      </c>
    </row>
    <row r="401" ht="24.95" customHeight="1">
      <c r="A401" s="90">
        <f>"Ouvrages : "&amp;IFERROR(INDEX(Registre!$E$2:$E$1999,IF($O$398=0,-1,$O$398))&amp;"","")</f>
        <v/>
      </c>
      <c r="B401" s="52" t="n"/>
      <c r="C401" s="52" t="n"/>
      <c r="D401" s="52" t="n"/>
      <c r="E401" s="52" t="n"/>
      <c r="F401" s="52" t="n"/>
      <c r="G401" s="52" t="n"/>
      <c r="H401" s="52" t="n"/>
      <c r="I401" s="52" t="n"/>
      <c r="J401" s="50" t="n"/>
      <c r="K401" s="90">
        <f>"Date : "&amp;IFERROR(RIGHT("0"&amp;DAY(INDEX(Registre!$D$2:$D$1999,IF($O$398=0,-1,$O$398))),2)&amp;"/"&amp;RIGHT("0"&amp;MONTH(INDEX(Registre!$D$2:$D$1999,IF($O$398=0,-1,$O$398))),2)&amp;"/"&amp;YEAR(INDEX(Registre!$D$2:$D$1999,IF($O$398=0,-1,$O$398))),IFERROR(INDEX(Registre!$D$2:$D$1999,IF($O$398=0,-1,$O$398))&amp;"",""))</f>
        <v/>
      </c>
      <c r="L401" s="52" t="n"/>
      <c r="M401" s="50" t="n"/>
    </row>
    <row r="402" ht="24.95" customHeight="1">
      <c r="A402" s="90">
        <f>"Désignation : "&amp;IFERROR(INDEX(Registre!$G$2:$G$1999,IF($O$398=0,-1,$O$398))&amp;"","")</f>
        <v/>
      </c>
      <c r="B402" s="52" t="n"/>
      <c r="C402" s="52" t="n"/>
      <c r="D402" s="52" t="n"/>
      <c r="E402" s="52" t="n"/>
      <c r="F402" s="52" t="n"/>
      <c r="G402" s="52" t="n"/>
      <c r="H402" s="52" t="n"/>
      <c r="I402" s="52" t="n"/>
      <c r="J402" s="52" t="n"/>
      <c r="K402" s="52" t="n"/>
      <c r="L402" s="52" t="n"/>
      <c r="M402" s="50" t="n"/>
      <c r="O402" s="31" t="inlineStr">
        <is>
          <t>◀ Choisissez le RFI dans la case « RFI nº » (liste déroulante)</t>
        </is>
      </c>
    </row>
    <row r="403" ht="24.95" customHeight="1">
      <c r="A403" s="90">
        <f>"Plan Nº : "&amp;IFERROR(INDEX(Registre!$F$2:$F$1999,IF($O$398=0,-1,$O$398))&amp;"","")</f>
        <v/>
      </c>
      <c r="B403" s="52" t="n"/>
      <c r="C403" s="52" t="n"/>
      <c r="D403" s="52" t="n"/>
      <c r="E403" s="52" t="n"/>
      <c r="F403" s="50" t="n"/>
      <c r="G403" s="90">
        <f>"Report No : "&amp;IFERROR(IF(INDEX(Registre!$C$2:$C$1999,IF($O$398=0,-1,$O$398))&amp;""&lt;&gt;"",INDEX(Registre!$C$2:$C$1999,IF($O$398=0,-1,$O$398))&amp;"",TEXT(COUNTIF(Registre!$A$2:INDEX(Registre!$A$2:$A$1999,IF($O$398=0,-1,$O$398)),INDEX(Registre!$A$2:$A$1999,IF($O$398=0,-1,$O$398))),"000")),"")</f>
        <v/>
      </c>
      <c r="H403" s="50" t="n"/>
      <c r="I403" s="91" t="inlineStr">
        <is>
          <t>DI/ (RFI) No :</t>
        </is>
      </c>
      <c r="J403" s="50" t="n"/>
      <c r="K403" s="82">
        <f>IFERROR(INDEX('Impression groupée'!$B$4:$B$103,MATCH("Enrobage|12",'Impression groupée'!$E$4:$E$103,0)),"")</f>
        <v/>
      </c>
      <c r="L403" s="52" t="n"/>
      <c r="M403" s="50" t="n"/>
    </row>
    <row r="404" ht="27" customHeight="1">
      <c r="A404" s="80">
        <f>"Tronçon N° : "&amp;IFERROR(INDEX(Registre!$H$2:$H$1999,IF($O$398=0,-1,$O$398))&amp;"","")&amp;"   du PK "&amp;IFERROR(INDEX(Registre!$K$2:$K$1999,IF($O$398=0,-1,$O$398))&amp;"","")&amp;"   au PK "&amp;IFERROR(INDEX(Registre!$L$2:$L$1999,IF($O$398=0,-1,$O$398))&amp;"","")</f>
        <v/>
      </c>
      <c r="B404" s="52" t="n"/>
      <c r="C404" s="52" t="n"/>
      <c r="D404" s="52" t="n"/>
      <c r="E404" s="52" t="n"/>
      <c r="F404" s="50" t="n"/>
      <c r="G404" s="90">
        <f>"Long : "&amp;IFERROR(INDEX(Registre!$M$2:$M$1999,IF($O$398=0,-1,$O$398))&amp;"","")&amp;" ml"</f>
        <v/>
      </c>
      <c r="H404" s="50" t="n"/>
      <c r="I404" s="67" t="inlineStr">
        <is>
          <t>CONDITIONS ENVIRONNEMENTALES</t>
        </is>
      </c>
      <c r="J404" s="52" t="n"/>
      <c r="K404" s="52" t="n"/>
      <c r="L404" s="52" t="n"/>
      <c r="M404" s="50" t="n"/>
    </row>
    <row r="405" ht="25.5" customHeight="1">
      <c r="A405" s="90" t="inlineStr">
        <is>
          <t>Abrasif</t>
        </is>
      </c>
      <c r="B405" s="50" t="n"/>
      <c r="C405" s="90">
        <f>"N° de lot : "&amp;IFERROR(INDEX('Données Enrobage'!$B$2:$B$501,IF($O$399=0,-1,$O$399))&amp;"","")</f>
        <v/>
      </c>
      <c r="D405" s="52" t="n"/>
      <c r="E405" s="52" t="n"/>
      <c r="F405" s="52" t="n"/>
      <c r="G405" s="52" t="n"/>
      <c r="H405" s="50" t="n"/>
      <c r="I405" s="98" t="inlineStr">
        <is>
          <t>Temp de l'air</t>
        </is>
      </c>
      <c r="J405" s="93">
        <f>IFERROR(INDEX('Données Enrobage'!$F$2:$F$501,IF($O$399=0,-1,$O$399))&amp;"","")</f>
        <v/>
      </c>
      <c r="K405" s="93">
        <f>IFERROR(INDEX('Données Enrobage'!$G$2:$G$501,IF($O$399=0,-1,$O$399))&amp;"","")</f>
        <v/>
      </c>
      <c r="L405" s="93">
        <f>IFERROR(INDEX('Données Enrobage'!$H$2:$H$501,IF($O$399=0,-1,$O$399))&amp;"","")</f>
        <v/>
      </c>
      <c r="M405" s="93">
        <f>IFERROR(INDEX('Données Enrobage'!$I$2:$I$501,IF($O$399=0,-1,$O$399))&amp;"","")</f>
        <v/>
      </c>
    </row>
    <row r="406" ht="30.75" customHeight="1">
      <c r="A406" s="90" t="inlineStr">
        <is>
          <t>Apprêt / FBE</t>
        </is>
      </c>
      <c r="B406" s="50" t="n"/>
      <c r="C406" s="90">
        <f>"N° de lot : "&amp;IFERROR(INDEX('Données Enrobage'!$C$2:$C$501,IF($O$399=0,-1,$O$399))&amp;"","")</f>
        <v/>
      </c>
      <c r="D406" s="52" t="n"/>
      <c r="E406" s="52" t="n"/>
      <c r="F406" s="52" t="n"/>
      <c r="G406" s="52" t="n"/>
      <c r="H406" s="50" t="n"/>
      <c r="I406" s="98" t="inlineStr">
        <is>
          <t>Point de rosée</t>
        </is>
      </c>
      <c r="J406" s="93">
        <f>IFERROR(INDEX('Données Enrobage'!$J$2:$J$501,IF($O$399=0,-1,$O$399))&amp;"","")</f>
        <v/>
      </c>
      <c r="K406" s="93">
        <f>IFERROR(INDEX('Données Enrobage'!$K$2:$K$501,IF($O$399=0,-1,$O$399))&amp;"","")</f>
        <v/>
      </c>
      <c r="L406" s="93">
        <f>IFERROR(INDEX('Données Enrobage'!$L$2:$L$501,IF($O$399=0,-1,$O$399))&amp;"","")</f>
        <v/>
      </c>
      <c r="M406" s="93">
        <f>IFERROR(INDEX('Données Enrobage'!$M$2:$M$501,IF($O$399=0,-1,$O$399))&amp;"","")</f>
        <v/>
      </c>
    </row>
    <row r="407" ht="35.25" customHeight="1">
      <c r="A407" s="90" t="inlineStr">
        <is>
          <t>HSS</t>
        </is>
      </c>
      <c r="B407" s="50" t="n"/>
      <c r="C407" s="90">
        <f>"N° de lot : "&amp;IFERROR(INDEX('Données Enrobage'!$D$2:$D$501,IF($O$399=0,-1,$O$399))&amp;"","")</f>
        <v/>
      </c>
      <c r="D407" s="52" t="n"/>
      <c r="E407" s="52" t="n"/>
      <c r="F407" s="52" t="n"/>
      <c r="G407" s="52" t="n"/>
      <c r="H407" s="50" t="n"/>
      <c r="I407" s="98" t="inlineStr">
        <is>
          <t>Humidité relative (RH)</t>
        </is>
      </c>
      <c r="J407" s="93">
        <f>IFERROR(INDEX('Données Enrobage'!$N$2:$N$501,IF($O$399=0,-1,$O$399))&amp;"","")</f>
        <v/>
      </c>
      <c r="K407" s="93">
        <f>IFERROR(INDEX('Données Enrobage'!$O$2:$O$501,IF($O$399=0,-1,$O$399))&amp;"","")</f>
        <v/>
      </c>
      <c r="L407" s="93">
        <f>IFERROR(INDEX('Données Enrobage'!$P$2:$P$501,IF($O$399=0,-1,$O$399))&amp;"","")</f>
        <v/>
      </c>
      <c r="M407" s="93">
        <f>IFERROR(INDEX('Données Enrobage'!$Q$2:$Q$501,IF($O$399=0,-1,$O$399))&amp;"","")</f>
        <v/>
      </c>
    </row>
    <row r="408" ht="30.75" customHeight="1">
      <c r="A408" s="90" t="inlineStr">
        <is>
          <t>Solvant</t>
        </is>
      </c>
      <c r="B408" s="50" t="n"/>
      <c r="C408" s="90">
        <f>"N° de lot : "&amp;IFERROR(INDEX('Données Enrobage'!$E$2:$E$501,IF($O$399=0,-1,$O$399))&amp;"","")</f>
        <v/>
      </c>
      <c r="D408" s="52" t="n"/>
      <c r="E408" s="52" t="n"/>
      <c r="F408" s="52" t="n"/>
      <c r="G408" s="52" t="n"/>
      <c r="H408" s="50" t="n"/>
      <c r="I408" s="98" t="inlineStr">
        <is>
          <t>Qualité de l'air comprimé</t>
        </is>
      </c>
      <c r="J408" s="93">
        <f>IFERROR(INDEX('Données Enrobage'!$R$2:$R$501,IF($O$399=0,-1,$O$399))&amp;"","")</f>
        <v/>
      </c>
      <c r="K408" s="93">
        <f>IFERROR(INDEX('Données Enrobage'!$S$2:$S$501,IF($O$399=0,-1,$O$399))&amp;"","")</f>
        <v/>
      </c>
      <c r="L408" s="93">
        <f>IFERROR(INDEX('Données Enrobage'!$T$2:$T$501,IF($O$399=0,-1,$O$399))&amp;"","")</f>
        <v/>
      </c>
      <c r="M408" s="93">
        <f>IFERROR(INDEX('Données Enrobage'!$U$2:$U$501,IF($O$399=0,-1,$O$399))&amp;"","")</f>
        <v/>
      </c>
    </row>
    <row r="409" ht="24.95" customHeight="1">
      <c r="A409" s="67" t="inlineStr">
        <is>
          <t>SURFACE PREPARATION</t>
        </is>
      </c>
      <c r="B409" s="52" t="n"/>
      <c r="C409" s="52" t="n"/>
      <c r="D409" s="52" t="n"/>
      <c r="E409" s="52" t="n"/>
      <c r="F409" s="52" t="n"/>
      <c r="G409" s="50" t="n"/>
      <c r="H409" s="67" t="inlineStr">
        <is>
          <t>FINAL INSPECTION AND TESTING</t>
        </is>
      </c>
      <c r="I409" s="52" t="n"/>
      <c r="J409" s="52" t="n"/>
      <c r="K409" s="52" t="n"/>
      <c r="L409" s="52" t="n"/>
      <c r="M409" s="50" t="n"/>
    </row>
    <row r="410" ht="51.75" customHeight="1">
      <c r="A410" s="95" t="inlineStr">
        <is>
          <t>N° de joint</t>
        </is>
      </c>
      <c r="B410" s="95" t="inlineStr">
        <is>
          <t>État de surface avant sablage</t>
        </is>
      </c>
      <c r="C410" s="95" t="inlineStr">
        <is>
          <t>Temp de surface</t>
        </is>
      </c>
      <c r="D410" s="95" t="inlineStr">
        <is>
          <t>Profil de sablage µm</t>
        </is>
      </c>
      <c r="E410" s="95" t="inlineStr">
        <is>
          <t>Chlorures en surface µg/cm²</t>
        </is>
      </c>
      <c r="F410" s="95" t="inlineStr">
        <is>
          <t>Test poussière (ruban adhésif)</t>
        </is>
      </c>
      <c r="G410" s="95" t="inlineStr">
        <is>
          <t>Température de préchauffage °C</t>
        </is>
      </c>
      <c r="H410" s="95" t="inlineStr">
        <is>
          <t>Visuel</t>
        </is>
      </c>
      <c r="I410" s="95" t="inlineStr">
        <is>
          <t>Test d'adhérence</t>
        </is>
      </c>
      <c r="J410" s="95" t="inlineStr">
        <is>
          <t>Détection de porosités (Holiday Test – 25 kV / 100)</t>
        </is>
      </c>
      <c r="K410" s="95" t="inlineStr">
        <is>
          <t>Accepté / Rejeté</t>
        </is>
      </c>
      <c r="L410" s="95" t="inlineStr">
        <is>
          <t>Remarques</t>
        </is>
      </c>
      <c r="M410" s="50" t="n"/>
    </row>
    <row r="411" ht="15" customHeight="1">
      <c r="A411" s="93">
        <f>IFERROR(INDEX('Joints Enrobage'!$B$2:$B$501,MATCH($K$403&amp;"|1",'Joints Enrobage'!$N$2:$N$501,0))&amp;"","")</f>
        <v/>
      </c>
      <c r="B411" s="93">
        <f>IFERROR(INDEX('Joints Enrobage'!$C$2:$C$501,MATCH($K$403&amp;"|1",'Joints Enrobage'!$N$2:$N$501,0))&amp;"","")</f>
        <v/>
      </c>
      <c r="C411" s="93">
        <f>IFERROR(INDEX('Joints Enrobage'!$D$2:$D$501,MATCH($K$403&amp;"|1",'Joints Enrobage'!$N$2:$N$501,0))&amp;"","")</f>
        <v/>
      </c>
      <c r="D411" s="93">
        <f>IFERROR(INDEX('Joints Enrobage'!$E$2:$E$501,MATCH($K$403&amp;"|1",'Joints Enrobage'!$N$2:$N$501,0))&amp;"","")</f>
        <v/>
      </c>
      <c r="E411" s="93">
        <f>IFERROR(INDEX('Joints Enrobage'!$F$2:$F$501,MATCH($K$403&amp;"|1",'Joints Enrobage'!$N$2:$N$501,0))&amp;"","")</f>
        <v/>
      </c>
      <c r="F411" s="93">
        <f>IFERROR(INDEX('Joints Enrobage'!$G$2:$G$501,MATCH($K$403&amp;"|1",'Joints Enrobage'!$N$2:$N$501,0))&amp;"","")</f>
        <v/>
      </c>
      <c r="G411" s="93">
        <f>IFERROR(INDEX('Joints Enrobage'!$H$2:$H$501,MATCH($K$403&amp;"|1",'Joints Enrobage'!$N$2:$N$501,0))&amp;"","")</f>
        <v/>
      </c>
      <c r="H411" s="93">
        <f>IFERROR(INDEX('Joints Enrobage'!$I$2:$I$501,MATCH($K$403&amp;"|1",'Joints Enrobage'!$N$2:$N$501,0))&amp;"","")</f>
        <v/>
      </c>
      <c r="I411" s="93">
        <f>IFERROR(INDEX('Joints Enrobage'!$J$2:$J$501,MATCH($K$403&amp;"|1",'Joints Enrobage'!$N$2:$N$501,0))&amp;"","")</f>
        <v/>
      </c>
      <c r="J411" s="93">
        <f>IFERROR(INDEX('Joints Enrobage'!$K$2:$K$501,MATCH($K$403&amp;"|1",'Joints Enrobage'!$N$2:$N$501,0))&amp;"","")</f>
        <v/>
      </c>
      <c r="K411" s="93">
        <f>IFERROR(INDEX('Joints Enrobage'!$L$2:$L$501,MATCH($K$403&amp;"|1",'Joints Enrobage'!$N$2:$N$501,0))&amp;"","")</f>
        <v/>
      </c>
      <c r="L411" s="93">
        <f>IFERROR(INDEX('Joints Enrobage'!$M$2:$M$501,MATCH($K$403&amp;"|1",'Joints Enrobage'!$N$2:$N$501,0))&amp;"","")</f>
        <v/>
      </c>
      <c r="M411" s="50" t="n"/>
    </row>
    <row r="412" ht="15" customHeight="1">
      <c r="A412" s="93">
        <f>IFERROR(INDEX('Joints Enrobage'!$B$2:$B$501,MATCH($K$403&amp;"|2",'Joints Enrobage'!$N$2:$N$501,0))&amp;"","")</f>
        <v/>
      </c>
      <c r="B412" s="93">
        <f>IFERROR(INDEX('Joints Enrobage'!$C$2:$C$501,MATCH($K$403&amp;"|2",'Joints Enrobage'!$N$2:$N$501,0))&amp;"","")</f>
        <v/>
      </c>
      <c r="C412" s="93">
        <f>IFERROR(INDEX('Joints Enrobage'!$D$2:$D$501,MATCH($K$403&amp;"|2",'Joints Enrobage'!$N$2:$N$501,0))&amp;"","")</f>
        <v/>
      </c>
      <c r="D412" s="93">
        <f>IFERROR(INDEX('Joints Enrobage'!$E$2:$E$501,MATCH($K$403&amp;"|2",'Joints Enrobage'!$N$2:$N$501,0))&amp;"","")</f>
        <v/>
      </c>
      <c r="E412" s="93">
        <f>IFERROR(INDEX('Joints Enrobage'!$F$2:$F$501,MATCH($K$403&amp;"|2",'Joints Enrobage'!$N$2:$N$501,0))&amp;"","")</f>
        <v/>
      </c>
      <c r="F412" s="93">
        <f>IFERROR(INDEX('Joints Enrobage'!$G$2:$G$501,MATCH($K$403&amp;"|2",'Joints Enrobage'!$N$2:$N$501,0))&amp;"","")</f>
        <v/>
      </c>
      <c r="G412" s="93">
        <f>IFERROR(INDEX('Joints Enrobage'!$H$2:$H$501,MATCH($K$403&amp;"|2",'Joints Enrobage'!$N$2:$N$501,0))&amp;"","")</f>
        <v/>
      </c>
      <c r="H412" s="93">
        <f>IFERROR(INDEX('Joints Enrobage'!$I$2:$I$501,MATCH($K$403&amp;"|2",'Joints Enrobage'!$N$2:$N$501,0))&amp;"","")</f>
        <v/>
      </c>
      <c r="I412" s="93">
        <f>IFERROR(INDEX('Joints Enrobage'!$J$2:$J$501,MATCH($K$403&amp;"|2",'Joints Enrobage'!$N$2:$N$501,0))&amp;"","")</f>
        <v/>
      </c>
      <c r="J412" s="93">
        <f>IFERROR(INDEX('Joints Enrobage'!$K$2:$K$501,MATCH($K$403&amp;"|2",'Joints Enrobage'!$N$2:$N$501,0))&amp;"","")</f>
        <v/>
      </c>
      <c r="K412" s="93">
        <f>IFERROR(INDEX('Joints Enrobage'!$L$2:$L$501,MATCH($K$403&amp;"|2",'Joints Enrobage'!$N$2:$N$501,0))&amp;"","")</f>
        <v/>
      </c>
      <c r="L412" s="93">
        <f>IFERROR(INDEX('Joints Enrobage'!$M$2:$M$501,MATCH($K$403&amp;"|2",'Joints Enrobage'!$N$2:$N$501,0))&amp;"","")</f>
        <v/>
      </c>
      <c r="M412" s="50" t="n"/>
    </row>
    <row r="413" ht="15" customHeight="1">
      <c r="A413" s="93">
        <f>IFERROR(INDEX('Joints Enrobage'!$B$2:$B$501,MATCH($K$403&amp;"|3",'Joints Enrobage'!$N$2:$N$501,0))&amp;"","")</f>
        <v/>
      </c>
      <c r="B413" s="93">
        <f>IFERROR(INDEX('Joints Enrobage'!$C$2:$C$501,MATCH($K$403&amp;"|3",'Joints Enrobage'!$N$2:$N$501,0))&amp;"","")</f>
        <v/>
      </c>
      <c r="C413" s="93">
        <f>IFERROR(INDEX('Joints Enrobage'!$D$2:$D$501,MATCH($K$403&amp;"|3",'Joints Enrobage'!$N$2:$N$501,0))&amp;"","")</f>
        <v/>
      </c>
      <c r="D413" s="93">
        <f>IFERROR(INDEX('Joints Enrobage'!$E$2:$E$501,MATCH($K$403&amp;"|3",'Joints Enrobage'!$N$2:$N$501,0))&amp;"","")</f>
        <v/>
      </c>
      <c r="E413" s="93">
        <f>IFERROR(INDEX('Joints Enrobage'!$F$2:$F$501,MATCH($K$403&amp;"|3",'Joints Enrobage'!$N$2:$N$501,0))&amp;"","")</f>
        <v/>
      </c>
      <c r="F413" s="93">
        <f>IFERROR(INDEX('Joints Enrobage'!$G$2:$G$501,MATCH($K$403&amp;"|3",'Joints Enrobage'!$N$2:$N$501,0))&amp;"","")</f>
        <v/>
      </c>
      <c r="G413" s="93">
        <f>IFERROR(INDEX('Joints Enrobage'!$H$2:$H$501,MATCH($K$403&amp;"|3",'Joints Enrobage'!$N$2:$N$501,0))&amp;"","")</f>
        <v/>
      </c>
      <c r="H413" s="93">
        <f>IFERROR(INDEX('Joints Enrobage'!$I$2:$I$501,MATCH($K$403&amp;"|3",'Joints Enrobage'!$N$2:$N$501,0))&amp;"","")</f>
        <v/>
      </c>
      <c r="I413" s="93">
        <f>IFERROR(INDEX('Joints Enrobage'!$J$2:$J$501,MATCH($K$403&amp;"|3",'Joints Enrobage'!$N$2:$N$501,0))&amp;"","")</f>
        <v/>
      </c>
      <c r="J413" s="93">
        <f>IFERROR(INDEX('Joints Enrobage'!$K$2:$K$501,MATCH($K$403&amp;"|3",'Joints Enrobage'!$N$2:$N$501,0))&amp;"","")</f>
        <v/>
      </c>
      <c r="K413" s="93">
        <f>IFERROR(INDEX('Joints Enrobage'!$L$2:$L$501,MATCH($K$403&amp;"|3",'Joints Enrobage'!$N$2:$N$501,0))&amp;"","")</f>
        <v/>
      </c>
      <c r="L413" s="93">
        <f>IFERROR(INDEX('Joints Enrobage'!$M$2:$M$501,MATCH($K$403&amp;"|3",'Joints Enrobage'!$N$2:$N$501,0))&amp;"","")</f>
        <v/>
      </c>
      <c r="M413" s="50" t="n"/>
    </row>
    <row r="414" ht="15" customHeight="1">
      <c r="A414" s="93">
        <f>IFERROR(INDEX('Joints Enrobage'!$B$2:$B$501,MATCH($K$403&amp;"|4",'Joints Enrobage'!$N$2:$N$501,0))&amp;"","")</f>
        <v/>
      </c>
      <c r="B414" s="93">
        <f>IFERROR(INDEX('Joints Enrobage'!$C$2:$C$501,MATCH($K$403&amp;"|4",'Joints Enrobage'!$N$2:$N$501,0))&amp;"","")</f>
        <v/>
      </c>
      <c r="C414" s="93">
        <f>IFERROR(INDEX('Joints Enrobage'!$D$2:$D$501,MATCH($K$403&amp;"|4",'Joints Enrobage'!$N$2:$N$501,0))&amp;"","")</f>
        <v/>
      </c>
      <c r="D414" s="93">
        <f>IFERROR(INDEX('Joints Enrobage'!$E$2:$E$501,MATCH($K$403&amp;"|4",'Joints Enrobage'!$N$2:$N$501,0))&amp;"","")</f>
        <v/>
      </c>
      <c r="E414" s="93">
        <f>IFERROR(INDEX('Joints Enrobage'!$F$2:$F$501,MATCH($K$403&amp;"|4",'Joints Enrobage'!$N$2:$N$501,0))&amp;"","")</f>
        <v/>
      </c>
      <c r="F414" s="93">
        <f>IFERROR(INDEX('Joints Enrobage'!$G$2:$G$501,MATCH($K$403&amp;"|4",'Joints Enrobage'!$N$2:$N$501,0))&amp;"","")</f>
        <v/>
      </c>
      <c r="G414" s="93">
        <f>IFERROR(INDEX('Joints Enrobage'!$H$2:$H$501,MATCH($K$403&amp;"|4",'Joints Enrobage'!$N$2:$N$501,0))&amp;"","")</f>
        <v/>
      </c>
      <c r="H414" s="93">
        <f>IFERROR(INDEX('Joints Enrobage'!$I$2:$I$501,MATCH($K$403&amp;"|4",'Joints Enrobage'!$N$2:$N$501,0))&amp;"","")</f>
        <v/>
      </c>
      <c r="I414" s="93">
        <f>IFERROR(INDEX('Joints Enrobage'!$J$2:$J$501,MATCH($K$403&amp;"|4",'Joints Enrobage'!$N$2:$N$501,0))&amp;"","")</f>
        <v/>
      </c>
      <c r="J414" s="93">
        <f>IFERROR(INDEX('Joints Enrobage'!$K$2:$K$501,MATCH($K$403&amp;"|4",'Joints Enrobage'!$N$2:$N$501,0))&amp;"","")</f>
        <v/>
      </c>
      <c r="K414" s="93">
        <f>IFERROR(INDEX('Joints Enrobage'!$L$2:$L$501,MATCH($K$403&amp;"|4",'Joints Enrobage'!$N$2:$N$501,0))&amp;"","")</f>
        <v/>
      </c>
      <c r="L414" s="93">
        <f>IFERROR(INDEX('Joints Enrobage'!$M$2:$M$501,MATCH($K$403&amp;"|4",'Joints Enrobage'!$N$2:$N$501,0))&amp;"","")</f>
        <v/>
      </c>
      <c r="M414" s="50" t="n"/>
    </row>
    <row r="415" ht="15" customHeight="1">
      <c r="A415" s="93">
        <f>IFERROR(INDEX('Joints Enrobage'!$B$2:$B$501,MATCH($K$403&amp;"|5",'Joints Enrobage'!$N$2:$N$501,0))&amp;"","")</f>
        <v/>
      </c>
      <c r="B415" s="93">
        <f>IFERROR(INDEX('Joints Enrobage'!$C$2:$C$501,MATCH($K$403&amp;"|5",'Joints Enrobage'!$N$2:$N$501,0))&amp;"","")</f>
        <v/>
      </c>
      <c r="C415" s="93">
        <f>IFERROR(INDEX('Joints Enrobage'!$D$2:$D$501,MATCH($K$403&amp;"|5",'Joints Enrobage'!$N$2:$N$501,0))&amp;"","")</f>
        <v/>
      </c>
      <c r="D415" s="93">
        <f>IFERROR(INDEX('Joints Enrobage'!$E$2:$E$501,MATCH($K$403&amp;"|5",'Joints Enrobage'!$N$2:$N$501,0))&amp;"","")</f>
        <v/>
      </c>
      <c r="E415" s="93">
        <f>IFERROR(INDEX('Joints Enrobage'!$F$2:$F$501,MATCH($K$403&amp;"|5",'Joints Enrobage'!$N$2:$N$501,0))&amp;"","")</f>
        <v/>
      </c>
      <c r="F415" s="93">
        <f>IFERROR(INDEX('Joints Enrobage'!$G$2:$G$501,MATCH($K$403&amp;"|5",'Joints Enrobage'!$N$2:$N$501,0))&amp;"","")</f>
        <v/>
      </c>
      <c r="G415" s="93">
        <f>IFERROR(INDEX('Joints Enrobage'!$H$2:$H$501,MATCH($K$403&amp;"|5",'Joints Enrobage'!$N$2:$N$501,0))&amp;"","")</f>
        <v/>
      </c>
      <c r="H415" s="93">
        <f>IFERROR(INDEX('Joints Enrobage'!$I$2:$I$501,MATCH($K$403&amp;"|5",'Joints Enrobage'!$N$2:$N$501,0))&amp;"","")</f>
        <v/>
      </c>
      <c r="I415" s="93">
        <f>IFERROR(INDEX('Joints Enrobage'!$J$2:$J$501,MATCH($K$403&amp;"|5",'Joints Enrobage'!$N$2:$N$501,0))&amp;"","")</f>
        <v/>
      </c>
      <c r="J415" s="93">
        <f>IFERROR(INDEX('Joints Enrobage'!$K$2:$K$501,MATCH($K$403&amp;"|5",'Joints Enrobage'!$N$2:$N$501,0))&amp;"","")</f>
        <v/>
      </c>
      <c r="K415" s="93">
        <f>IFERROR(INDEX('Joints Enrobage'!$L$2:$L$501,MATCH($K$403&amp;"|5",'Joints Enrobage'!$N$2:$N$501,0))&amp;"","")</f>
        <v/>
      </c>
      <c r="L415" s="93">
        <f>IFERROR(INDEX('Joints Enrobage'!$M$2:$M$501,MATCH($K$403&amp;"|5",'Joints Enrobage'!$N$2:$N$501,0))&amp;"","")</f>
        <v/>
      </c>
      <c r="M415" s="50" t="n"/>
    </row>
    <row r="416" ht="15" customHeight="1">
      <c r="A416" s="93">
        <f>IFERROR(INDEX('Joints Enrobage'!$B$2:$B$501,MATCH($K$403&amp;"|6",'Joints Enrobage'!$N$2:$N$501,0))&amp;"","")</f>
        <v/>
      </c>
      <c r="B416" s="93">
        <f>IFERROR(INDEX('Joints Enrobage'!$C$2:$C$501,MATCH($K$403&amp;"|6",'Joints Enrobage'!$N$2:$N$501,0))&amp;"","")</f>
        <v/>
      </c>
      <c r="C416" s="93">
        <f>IFERROR(INDEX('Joints Enrobage'!$D$2:$D$501,MATCH($K$403&amp;"|6",'Joints Enrobage'!$N$2:$N$501,0))&amp;"","")</f>
        <v/>
      </c>
      <c r="D416" s="93">
        <f>IFERROR(INDEX('Joints Enrobage'!$E$2:$E$501,MATCH($K$403&amp;"|6",'Joints Enrobage'!$N$2:$N$501,0))&amp;"","")</f>
        <v/>
      </c>
      <c r="E416" s="93">
        <f>IFERROR(INDEX('Joints Enrobage'!$F$2:$F$501,MATCH($K$403&amp;"|6",'Joints Enrobage'!$N$2:$N$501,0))&amp;"","")</f>
        <v/>
      </c>
      <c r="F416" s="93">
        <f>IFERROR(INDEX('Joints Enrobage'!$G$2:$G$501,MATCH($K$403&amp;"|6",'Joints Enrobage'!$N$2:$N$501,0))&amp;"","")</f>
        <v/>
      </c>
      <c r="G416" s="93">
        <f>IFERROR(INDEX('Joints Enrobage'!$H$2:$H$501,MATCH($K$403&amp;"|6",'Joints Enrobage'!$N$2:$N$501,0))&amp;"","")</f>
        <v/>
      </c>
      <c r="H416" s="93">
        <f>IFERROR(INDEX('Joints Enrobage'!$I$2:$I$501,MATCH($K$403&amp;"|6",'Joints Enrobage'!$N$2:$N$501,0))&amp;"","")</f>
        <v/>
      </c>
      <c r="I416" s="93">
        <f>IFERROR(INDEX('Joints Enrobage'!$J$2:$J$501,MATCH($K$403&amp;"|6",'Joints Enrobage'!$N$2:$N$501,0))&amp;"","")</f>
        <v/>
      </c>
      <c r="J416" s="93">
        <f>IFERROR(INDEX('Joints Enrobage'!$K$2:$K$501,MATCH($K$403&amp;"|6",'Joints Enrobage'!$N$2:$N$501,0))&amp;"","")</f>
        <v/>
      </c>
      <c r="K416" s="93">
        <f>IFERROR(INDEX('Joints Enrobage'!$L$2:$L$501,MATCH($K$403&amp;"|6",'Joints Enrobage'!$N$2:$N$501,0))&amp;"","")</f>
        <v/>
      </c>
      <c r="L416" s="93">
        <f>IFERROR(INDEX('Joints Enrobage'!$M$2:$M$501,MATCH($K$403&amp;"|6",'Joints Enrobage'!$N$2:$N$501,0))&amp;"","")</f>
        <v/>
      </c>
      <c r="M416" s="50" t="n"/>
    </row>
    <row r="417" ht="15" customHeight="1">
      <c r="A417" s="93">
        <f>IFERROR(INDEX('Joints Enrobage'!$B$2:$B$501,MATCH($K$403&amp;"|7",'Joints Enrobage'!$N$2:$N$501,0))&amp;"","")</f>
        <v/>
      </c>
      <c r="B417" s="93">
        <f>IFERROR(INDEX('Joints Enrobage'!$C$2:$C$501,MATCH($K$403&amp;"|7",'Joints Enrobage'!$N$2:$N$501,0))&amp;"","")</f>
        <v/>
      </c>
      <c r="C417" s="93">
        <f>IFERROR(INDEX('Joints Enrobage'!$D$2:$D$501,MATCH($K$403&amp;"|7",'Joints Enrobage'!$N$2:$N$501,0))&amp;"","")</f>
        <v/>
      </c>
      <c r="D417" s="93">
        <f>IFERROR(INDEX('Joints Enrobage'!$E$2:$E$501,MATCH($K$403&amp;"|7",'Joints Enrobage'!$N$2:$N$501,0))&amp;"","")</f>
        <v/>
      </c>
      <c r="E417" s="93">
        <f>IFERROR(INDEX('Joints Enrobage'!$F$2:$F$501,MATCH($K$403&amp;"|7",'Joints Enrobage'!$N$2:$N$501,0))&amp;"","")</f>
        <v/>
      </c>
      <c r="F417" s="93">
        <f>IFERROR(INDEX('Joints Enrobage'!$G$2:$G$501,MATCH($K$403&amp;"|7",'Joints Enrobage'!$N$2:$N$501,0))&amp;"","")</f>
        <v/>
      </c>
      <c r="G417" s="93">
        <f>IFERROR(INDEX('Joints Enrobage'!$H$2:$H$501,MATCH($K$403&amp;"|7",'Joints Enrobage'!$N$2:$N$501,0))&amp;"","")</f>
        <v/>
      </c>
      <c r="H417" s="93">
        <f>IFERROR(INDEX('Joints Enrobage'!$I$2:$I$501,MATCH($K$403&amp;"|7",'Joints Enrobage'!$N$2:$N$501,0))&amp;"","")</f>
        <v/>
      </c>
      <c r="I417" s="93">
        <f>IFERROR(INDEX('Joints Enrobage'!$J$2:$J$501,MATCH($K$403&amp;"|7",'Joints Enrobage'!$N$2:$N$501,0))&amp;"","")</f>
        <v/>
      </c>
      <c r="J417" s="93">
        <f>IFERROR(INDEX('Joints Enrobage'!$K$2:$K$501,MATCH($K$403&amp;"|7",'Joints Enrobage'!$N$2:$N$501,0))&amp;"","")</f>
        <v/>
      </c>
      <c r="K417" s="93">
        <f>IFERROR(INDEX('Joints Enrobage'!$L$2:$L$501,MATCH($K$403&amp;"|7",'Joints Enrobage'!$N$2:$N$501,0))&amp;"","")</f>
        <v/>
      </c>
      <c r="L417" s="93">
        <f>IFERROR(INDEX('Joints Enrobage'!$M$2:$M$501,MATCH($K$403&amp;"|7",'Joints Enrobage'!$N$2:$N$501,0))&amp;"","")</f>
        <v/>
      </c>
      <c r="M417" s="50" t="n"/>
    </row>
    <row r="418" ht="15" customHeight="1">
      <c r="A418" s="93">
        <f>IFERROR(INDEX('Joints Enrobage'!$B$2:$B$501,MATCH($K$403&amp;"|8",'Joints Enrobage'!$N$2:$N$501,0))&amp;"","")</f>
        <v/>
      </c>
      <c r="B418" s="93">
        <f>IFERROR(INDEX('Joints Enrobage'!$C$2:$C$501,MATCH($K$403&amp;"|8",'Joints Enrobage'!$N$2:$N$501,0))&amp;"","")</f>
        <v/>
      </c>
      <c r="C418" s="93">
        <f>IFERROR(INDEX('Joints Enrobage'!$D$2:$D$501,MATCH($K$403&amp;"|8",'Joints Enrobage'!$N$2:$N$501,0))&amp;"","")</f>
        <v/>
      </c>
      <c r="D418" s="93">
        <f>IFERROR(INDEX('Joints Enrobage'!$E$2:$E$501,MATCH($K$403&amp;"|8",'Joints Enrobage'!$N$2:$N$501,0))&amp;"","")</f>
        <v/>
      </c>
      <c r="E418" s="93">
        <f>IFERROR(INDEX('Joints Enrobage'!$F$2:$F$501,MATCH($K$403&amp;"|8",'Joints Enrobage'!$N$2:$N$501,0))&amp;"","")</f>
        <v/>
      </c>
      <c r="F418" s="93">
        <f>IFERROR(INDEX('Joints Enrobage'!$G$2:$G$501,MATCH($K$403&amp;"|8",'Joints Enrobage'!$N$2:$N$501,0))&amp;"","")</f>
        <v/>
      </c>
      <c r="G418" s="93">
        <f>IFERROR(INDEX('Joints Enrobage'!$H$2:$H$501,MATCH($K$403&amp;"|8",'Joints Enrobage'!$N$2:$N$501,0))&amp;"","")</f>
        <v/>
      </c>
      <c r="H418" s="93">
        <f>IFERROR(INDEX('Joints Enrobage'!$I$2:$I$501,MATCH($K$403&amp;"|8",'Joints Enrobage'!$N$2:$N$501,0))&amp;"","")</f>
        <v/>
      </c>
      <c r="I418" s="93">
        <f>IFERROR(INDEX('Joints Enrobage'!$J$2:$J$501,MATCH($K$403&amp;"|8",'Joints Enrobage'!$N$2:$N$501,0))&amp;"","")</f>
        <v/>
      </c>
      <c r="J418" s="93">
        <f>IFERROR(INDEX('Joints Enrobage'!$K$2:$K$501,MATCH($K$403&amp;"|8",'Joints Enrobage'!$N$2:$N$501,0))&amp;"","")</f>
        <v/>
      </c>
      <c r="K418" s="93">
        <f>IFERROR(INDEX('Joints Enrobage'!$L$2:$L$501,MATCH($K$403&amp;"|8",'Joints Enrobage'!$N$2:$N$501,0))&amp;"","")</f>
        <v/>
      </c>
      <c r="L418" s="93">
        <f>IFERROR(INDEX('Joints Enrobage'!$M$2:$M$501,MATCH($K$403&amp;"|8",'Joints Enrobage'!$N$2:$N$501,0))&amp;"","")</f>
        <v/>
      </c>
      <c r="M418" s="50" t="n"/>
    </row>
    <row r="419" ht="15" customHeight="1">
      <c r="A419" s="93">
        <f>IFERROR(INDEX('Joints Enrobage'!$B$2:$B$501,MATCH($K$403&amp;"|9",'Joints Enrobage'!$N$2:$N$501,0))&amp;"","")</f>
        <v/>
      </c>
      <c r="B419" s="93">
        <f>IFERROR(INDEX('Joints Enrobage'!$C$2:$C$501,MATCH($K$403&amp;"|9",'Joints Enrobage'!$N$2:$N$501,0))&amp;"","")</f>
        <v/>
      </c>
      <c r="C419" s="93">
        <f>IFERROR(INDEX('Joints Enrobage'!$D$2:$D$501,MATCH($K$403&amp;"|9",'Joints Enrobage'!$N$2:$N$501,0))&amp;"","")</f>
        <v/>
      </c>
      <c r="D419" s="93">
        <f>IFERROR(INDEX('Joints Enrobage'!$E$2:$E$501,MATCH($K$403&amp;"|9",'Joints Enrobage'!$N$2:$N$501,0))&amp;"","")</f>
        <v/>
      </c>
      <c r="E419" s="93">
        <f>IFERROR(INDEX('Joints Enrobage'!$F$2:$F$501,MATCH($K$403&amp;"|9",'Joints Enrobage'!$N$2:$N$501,0))&amp;"","")</f>
        <v/>
      </c>
      <c r="F419" s="93">
        <f>IFERROR(INDEX('Joints Enrobage'!$G$2:$G$501,MATCH($K$403&amp;"|9",'Joints Enrobage'!$N$2:$N$501,0))&amp;"","")</f>
        <v/>
      </c>
      <c r="G419" s="93">
        <f>IFERROR(INDEX('Joints Enrobage'!$H$2:$H$501,MATCH($K$403&amp;"|9",'Joints Enrobage'!$N$2:$N$501,0))&amp;"","")</f>
        <v/>
      </c>
      <c r="H419" s="93">
        <f>IFERROR(INDEX('Joints Enrobage'!$I$2:$I$501,MATCH($K$403&amp;"|9",'Joints Enrobage'!$N$2:$N$501,0))&amp;"","")</f>
        <v/>
      </c>
      <c r="I419" s="93">
        <f>IFERROR(INDEX('Joints Enrobage'!$J$2:$J$501,MATCH($K$403&amp;"|9",'Joints Enrobage'!$N$2:$N$501,0))&amp;"","")</f>
        <v/>
      </c>
      <c r="J419" s="93">
        <f>IFERROR(INDEX('Joints Enrobage'!$K$2:$K$501,MATCH($K$403&amp;"|9",'Joints Enrobage'!$N$2:$N$501,0))&amp;"","")</f>
        <v/>
      </c>
      <c r="K419" s="93">
        <f>IFERROR(INDEX('Joints Enrobage'!$L$2:$L$501,MATCH($K$403&amp;"|9",'Joints Enrobage'!$N$2:$N$501,0))&amp;"","")</f>
        <v/>
      </c>
      <c r="L419" s="93">
        <f>IFERROR(INDEX('Joints Enrobage'!$M$2:$M$501,MATCH($K$403&amp;"|9",'Joints Enrobage'!$N$2:$N$501,0))&amp;"","")</f>
        <v/>
      </c>
      <c r="M419" s="50" t="n"/>
    </row>
    <row r="420" ht="15" customHeight="1">
      <c r="A420" s="93">
        <f>IFERROR(INDEX('Joints Enrobage'!$B$2:$B$501,MATCH($K$403&amp;"|10",'Joints Enrobage'!$N$2:$N$501,0))&amp;"","")</f>
        <v/>
      </c>
      <c r="B420" s="93">
        <f>IFERROR(INDEX('Joints Enrobage'!$C$2:$C$501,MATCH($K$403&amp;"|10",'Joints Enrobage'!$N$2:$N$501,0))&amp;"","")</f>
        <v/>
      </c>
      <c r="C420" s="93">
        <f>IFERROR(INDEX('Joints Enrobage'!$D$2:$D$501,MATCH($K$403&amp;"|10",'Joints Enrobage'!$N$2:$N$501,0))&amp;"","")</f>
        <v/>
      </c>
      <c r="D420" s="93">
        <f>IFERROR(INDEX('Joints Enrobage'!$E$2:$E$501,MATCH($K$403&amp;"|10",'Joints Enrobage'!$N$2:$N$501,0))&amp;"","")</f>
        <v/>
      </c>
      <c r="E420" s="93">
        <f>IFERROR(INDEX('Joints Enrobage'!$F$2:$F$501,MATCH($K$403&amp;"|10",'Joints Enrobage'!$N$2:$N$501,0))&amp;"","")</f>
        <v/>
      </c>
      <c r="F420" s="93">
        <f>IFERROR(INDEX('Joints Enrobage'!$G$2:$G$501,MATCH($K$403&amp;"|10",'Joints Enrobage'!$N$2:$N$501,0))&amp;"","")</f>
        <v/>
      </c>
      <c r="G420" s="93">
        <f>IFERROR(INDEX('Joints Enrobage'!$H$2:$H$501,MATCH($K$403&amp;"|10",'Joints Enrobage'!$N$2:$N$501,0))&amp;"","")</f>
        <v/>
      </c>
      <c r="H420" s="93">
        <f>IFERROR(INDEX('Joints Enrobage'!$I$2:$I$501,MATCH($K$403&amp;"|10",'Joints Enrobage'!$N$2:$N$501,0))&amp;"","")</f>
        <v/>
      </c>
      <c r="I420" s="93">
        <f>IFERROR(INDEX('Joints Enrobage'!$J$2:$J$501,MATCH($K$403&amp;"|10",'Joints Enrobage'!$N$2:$N$501,0))&amp;"","")</f>
        <v/>
      </c>
      <c r="J420" s="93">
        <f>IFERROR(INDEX('Joints Enrobage'!$K$2:$K$501,MATCH($K$403&amp;"|10",'Joints Enrobage'!$N$2:$N$501,0))&amp;"","")</f>
        <v/>
      </c>
      <c r="K420" s="93">
        <f>IFERROR(INDEX('Joints Enrobage'!$L$2:$L$501,MATCH($K$403&amp;"|10",'Joints Enrobage'!$N$2:$N$501,0))&amp;"","")</f>
        <v/>
      </c>
      <c r="L420" s="93">
        <f>IFERROR(INDEX('Joints Enrobage'!$M$2:$M$501,MATCH($K$403&amp;"|10",'Joints Enrobage'!$N$2:$N$501,0))&amp;"","")</f>
        <v/>
      </c>
      <c r="M420" s="50" t="n"/>
    </row>
    <row r="421" ht="15" customHeight="1">
      <c r="A421" s="93">
        <f>IFERROR(INDEX('Joints Enrobage'!$B$2:$B$501,MATCH($K$403&amp;"|11",'Joints Enrobage'!$N$2:$N$501,0))&amp;"","")</f>
        <v/>
      </c>
      <c r="B421" s="93">
        <f>IFERROR(INDEX('Joints Enrobage'!$C$2:$C$501,MATCH($K$403&amp;"|11",'Joints Enrobage'!$N$2:$N$501,0))&amp;"","")</f>
        <v/>
      </c>
      <c r="C421" s="93">
        <f>IFERROR(INDEX('Joints Enrobage'!$D$2:$D$501,MATCH($K$403&amp;"|11",'Joints Enrobage'!$N$2:$N$501,0))&amp;"","")</f>
        <v/>
      </c>
      <c r="D421" s="93">
        <f>IFERROR(INDEX('Joints Enrobage'!$E$2:$E$501,MATCH($K$403&amp;"|11",'Joints Enrobage'!$N$2:$N$501,0))&amp;"","")</f>
        <v/>
      </c>
      <c r="E421" s="93">
        <f>IFERROR(INDEX('Joints Enrobage'!$F$2:$F$501,MATCH($K$403&amp;"|11",'Joints Enrobage'!$N$2:$N$501,0))&amp;"","")</f>
        <v/>
      </c>
      <c r="F421" s="93">
        <f>IFERROR(INDEX('Joints Enrobage'!$G$2:$G$501,MATCH($K$403&amp;"|11",'Joints Enrobage'!$N$2:$N$501,0))&amp;"","")</f>
        <v/>
      </c>
      <c r="G421" s="93">
        <f>IFERROR(INDEX('Joints Enrobage'!$H$2:$H$501,MATCH($K$403&amp;"|11",'Joints Enrobage'!$N$2:$N$501,0))&amp;"","")</f>
        <v/>
      </c>
      <c r="H421" s="93">
        <f>IFERROR(INDEX('Joints Enrobage'!$I$2:$I$501,MATCH($K$403&amp;"|11",'Joints Enrobage'!$N$2:$N$501,0))&amp;"","")</f>
        <v/>
      </c>
      <c r="I421" s="93">
        <f>IFERROR(INDEX('Joints Enrobage'!$J$2:$J$501,MATCH($K$403&amp;"|11",'Joints Enrobage'!$N$2:$N$501,0))&amp;"","")</f>
        <v/>
      </c>
      <c r="J421" s="93">
        <f>IFERROR(INDEX('Joints Enrobage'!$K$2:$K$501,MATCH($K$403&amp;"|11",'Joints Enrobage'!$N$2:$N$501,0))&amp;"","")</f>
        <v/>
      </c>
      <c r="K421" s="93">
        <f>IFERROR(INDEX('Joints Enrobage'!$L$2:$L$501,MATCH($K$403&amp;"|11",'Joints Enrobage'!$N$2:$N$501,0))&amp;"","")</f>
        <v/>
      </c>
      <c r="L421" s="93">
        <f>IFERROR(INDEX('Joints Enrobage'!$M$2:$M$501,MATCH($K$403&amp;"|11",'Joints Enrobage'!$N$2:$N$501,0))&amp;"","")</f>
        <v/>
      </c>
      <c r="M421" s="50" t="n"/>
    </row>
    <row r="422" ht="15" customHeight="1">
      <c r="A422" s="62">
        <f>IFERROR(INDEX('Joints Enrobage'!$B$2:$B$501,MATCH($K$403&amp;"|12",'Joints Enrobage'!$N$2:$N$501,0))&amp;"","")</f>
        <v/>
      </c>
      <c r="B422" s="62">
        <f>IFERROR(INDEX('Joints Enrobage'!$C$2:$C$501,MATCH($K$403&amp;"|12",'Joints Enrobage'!$N$2:$N$501,0))&amp;"","")</f>
        <v/>
      </c>
      <c r="C422" s="62">
        <f>IFERROR(INDEX('Joints Enrobage'!$D$2:$D$501,MATCH($K$403&amp;"|12",'Joints Enrobage'!$N$2:$N$501,0))&amp;"","")</f>
        <v/>
      </c>
      <c r="D422" s="62">
        <f>IFERROR(INDEX('Joints Enrobage'!$E$2:$E$501,MATCH($K$403&amp;"|12",'Joints Enrobage'!$N$2:$N$501,0))&amp;"","")</f>
        <v/>
      </c>
      <c r="E422" s="62">
        <f>IFERROR(INDEX('Joints Enrobage'!$F$2:$F$501,MATCH($K$403&amp;"|12",'Joints Enrobage'!$N$2:$N$501,0))&amp;"","")</f>
        <v/>
      </c>
      <c r="F422" s="62">
        <f>IFERROR(INDEX('Joints Enrobage'!$G$2:$G$501,MATCH($K$403&amp;"|12",'Joints Enrobage'!$N$2:$N$501,0))&amp;"","")</f>
        <v/>
      </c>
      <c r="G422" s="62">
        <f>IFERROR(INDEX('Joints Enrobage'!$H$2:$H$501,MATCH($K$403&amp;"|12",'Joints Enrobage'!$N$2:$N$501,0))&amp;"","")</f>
        <v/>
      </c>
      <c r="H422" s="62">
        <f>IFERROR(INDEX('Joints Enrobage'!$I$2:$I$501,MATCH($K$403&amp;"|12",'Joints Enrobage'!$N$2:$N$501,0))&amp;"","")</f>
        <v/>
      </c>
      <c r="I422" s="62">
        <f>IFERROR(INDEX('Joints Enrobage'!$J$2:$J$501,MATCH($K$403&amp;"|12",'Joints Enrobage'!$N$2:$N$501,0))&amp;"","")</f>
        <v/>
      </c>
      <c r="J422" s="62">
        <f>IFERROR(INDEX('Joints Enrobage'!$K$2:$K$501,MATCH($K$403&amp;"|12",'Joints Enrobage'!$N$2:$N$501,0))&amp;"","")</f>
        <v/>
      </c>
      <c r="K422" s="62">
        <f>IFERROR(INDEX('Joints Enrobage'!$L$2:$L$501,MATCH($K$403&amp;"|12",'Joints Enrobage'!$N$2:$N$501,0))&amp;"","")</f>
        <v/>
      </c>
      <c r="L422" s="62">
        <f>IFERROR(INDEX('Joints Enrobage'!$M$2:$M$501,MATCH($K$403&amp;"|12",'Joints Enrobage'!$N$2:$N$501,0))&amp;"","")</f>
        <v/>
      </c>
      <c r="M422" s="50" t="n"/>
    </row>
    <row r="423" ht="15" customHeight="1">
      <c r="A423" s="62">
        <f>IFERROR(INDEX('Joints Enrobage'!$B$2:$B$501,MATCH($K$403&amp;"|13",'Joints Enrobage'!$N$2:$N$501,0))&amp;"","")</f>
        <v/>
      </c>
      <c r="B423" s="62">
        <f>IFERROR(INDEX('Joints Enrobage'!$C$2:$C$501,MATCH($K$403&amp;"|13",'Joints Enrobage'!$N$2:$N$501,0))&amp;"","")</f>
        <v/>
      </c>
      <c r="C423" s="62">
        <f>IFERROR(INDEX('Joints Enrobage'!$D$2:$D$501,MATCH($K$403&amp;"|13",'Joints Enrobage'!$N$2:$N$501,0))&amp;"","")</f>
        <v/>
      </c>
      <c r="D423" s="62">
        <f>IFERROR(INDEX('Joints Enrobage'!$E$2:$E$501,MATCH($K$403&amp;"|13",'Joints Enrobage'!$N$2:$N$501,0))&amp;"","")</f>
        <v/>
      </c>
      <c r="E423" s="62">
        <f>IFERROR(INDEX('Joints Enrobage'!$F$2:$F$501,MATCH($K$403&amp;"|13",'Joints Enrobage'!$N$2:$N$501,0))&amp;"","")</f>
        <v/>
      </c>
      <c r="F423" s="62">
        <f>IFERROR(INDEX('Joints Enrobage'!$G$2:$G$501,MATCH($K$403&amp;"|13",'Joints Enrobage'!$N$2:$N$501,0))&amp;"","")</f>
        <v/>
      </c>
      <c r="G423" s="62">
        <f>IFERROR(INDEX('Joints Enrobage'!$H$2:$H$501,MATCH($K$403&amp;"|13",'Joints Enrobage'!$N$2:$N$501,0))&amp;"","")</f>
        <v/>
      </c>
      <c r="H423" s="62">
        <f>IFERROR(INDEX('Joints Enrobage'!$I$2:$I$501,MATCH($K$403&amp;"|13",'Joints Enrobage'!$N$2:$N$501,0))&amp;"","")</f>
        <v/>
      </c>
      <c r="I423" s="62">
        <f>IFERROR(INDEX('Joints Enrobage'!$J$2:$J$501,MATCH($K$403&amp;"|13",'Joints Enrobage'!$N$2:$N$501,0))&amp;"","")</f>
        <v/>
      </c>
      <c r="J423" s="62">
        <f>IFERROR(INDEX('Joints Enrobage'!$K$2:$K$501,MATCH($K$403&amp;"|13",'Joints Enrobage'!$N$2:$N$501,0))&amp;"","")</f>
        <v/>
      </c>
      <c r="K423" s="62">
        <f>IFERROR(INDEX('Joints Enrobage'!$L$2:$L$501,MATCH($K$403&amp;"|13",'Joints Enrobage'!$N$2:$N$501,0))&amp;"","")</f>
        <v/>
      </c>
      <c r="L423" s="62">
        <f>IFERROR(INDEX('Joints Enrobage'!$M$2:$M$501,MATCH($K$403&amp;"|13",'Joints Enrobage'!$N$2:$N$501,0))&amp;"","")</f>
        <v/>
      </c>
      <c r="M423" s="50" t="n"/>
    </row>
    <row r="424" ht="15" customHeight="1">
      <c r="A424" s="62">
        <f>IFERROR(INDEX('Joints Enrobage'!$B$2:$B$501,MATCH($K$403&amp;"|14",'Joints Enrobage'!$N$2:$N$501,0))&amp;"","")</f>
        <v/>
      </c>
      <c r="B424" s="62">
        <f>IFERROR(INDEX('Joints Enrobage'!$C$2:$C$501,MATCH($K$403&amp;"|14",'Joints Enrobage'!$N$2:$N$501,0))&amp;"","")</f>
        <v/>
      </c>
      <c r="C424" s="62">
        <f>IFERROR(INDEX('Joints Enrobage'!$D$2:$D$501,MATCH($K$403&amp;"|14",'Joints Enrobage'!$N$2:$N$501,0))&amp;"","")</f>
        <v/>
      </c>
      <c r="D424" s="62">
        <f>IFERROR(INDEX('Joints Enrobage'!$E$2:$E$501,MATCH($K$403&amp;"|14",'Joints Enrobage'!$N$2:$N$501,0))&amp;"","")</f>
        <v/>
      </c>
      <c r="E424" s="62">
        <f>IFERROR(INDEX('Joints Enrobage'!$F$2:$F$501,MATCH($K$403&amp;"|14",'Joints Enrobage'!$N$2:$N$501,0))&amp;"","")</f>
        <v/>
      </c>
      <c r="F424" s="62">
        <f>IFERROR(INDEX('Joints Enrobage'!$G$2:$G$501,MATCH($K$403&amp;"|14",'Joints Enrobage'!$N$2:$N$501,0))&amp;"","")</f>
        <v/>
      </c>
      <c r="G424" s="62">
        <f>IFERROR(INDEX('Joints Enrobage'!$H$2:$H$501,MATCH($K$403&amp;"|14",'Joints Enrobage'!$N$2:$N$501,0))&amp;"","")</f>
        <v/>
      </c>
      <c r="H424" s="62">
        <f>IFERROR(INDEX('Joints Enrobage'!$I$2:$I$501,MATCH($K$403&amp;"|14",'Joints Enrobage'!$N$2:$N$501,0))&amp;"","")</f>
        <v/>
      </c>
      <c r="I424" s="62">
        <f>IFERROR(INDEX('Joints Enrobage'!$J$2:$J$501,MATCH($K$403&amp;"|14",'Joints Enrobage'!$N$2:$N$501,0))&amp;"","")</f>
        <v/>
      </c>
      <c r="J424" s="62">
        <f>IFERROR(INDEX('Joints Enrobage'!$K$2:$K$501,MATCH($K$403&amp;"|14",'Joints Enrobage'!$N$2:$N$501,0))&amp;"","")</f>
        <v/>
      </c>
      <c r="K424" s="62">
        <f>IFERROR(INDEX('Joints Enrobage'!$L$2:$L$501,MATCH($K$403&amp;"|14",'Joints Enrobage'!$N$2:$N$501,0))&amp;"","")</f>
        <v/>
      </c>
      <c r="L424" s="62">
        <f>IFERROR(INDEX('Joints Enrobage'!$M$2:$M$501,MATCH($K$403&amp;"|14",'Joints Enrobage'!$N$2:$N$501,0))&amp;"","")</f>
        <v/>
      </c>
      <c r="M424" s="50" t="n"/>
    </row>
    <row r="425" ht="15" customHeight="1">
      <c r="A425" s="62">
        <f>IFERROR(INDEX('Joints Enrobage'!$B$2:$B$501,MATCH($K$403&amp;"|15",'Joints Enrobage'!$N$2:$N$501,0))&amp;"","")</f>
        <v/>
      </c>
      <c r="B425" s="62">
        <f>IFERROR(INDEX('Joints Enrobage'!$C$2:$C$501,MATCH($K$403&amp;"|15",'Joints Enrobage'!$N$2:$N$501,0))&amp;"","")</f>
        <v/>
      </c>
      <c r="C425" s="62">
        <f>IFERROR(INDEX('Joints Enrobage'!$D$2:$D$501,MATCH($K$403&amp;"|15",'Joints Enrobage'!$N$2:$N$501,0))&amp;"","")</f>
        <v/>
      </c>
      <c r="D425" s="62">
        <f>IFERROR(INDEX('Joints Enrobage'!$E$2:$E$501,MATCH($K$403&amp;"|15",'Joints Enrobage'!$N$2:$N$501,0))&amp;"","")</f>
        <v/>
      </c>
      <c r="E425" s="62">
        <f>IFERROR(INDEX('Joints Enrobage'!$F$2:$F$501,MATCH($K$403&amp;"|15",'Joints Enrobage'!$N$2:$N$501,0))&amp;"","")</f>
        <v/>
      </c>
      <c r="F425" s="62">
        <f>IFERROR(INDEX('Joints Enrobage'!$G$2:$G$501,MATCH($K$403&amp;"|15",'Joints Enrobage'!$N$2:$N$501,0))&amp;"","")</f>
        <v/>
      </c>
      <c r="G425" s="62">
        <f>IFERROR(INDEX('Joints Enrobage'!$H$2:$H$501,MATCH($K$403&amp;"|15",'Joints Enrobage'!$N$2:$N$501,0))&amp;"","")</f>
        <v/>
      </c>
      <c r="H425" s="62">
        <f>IFERROR(INDEX('Joints Enrobage'!$I$2:$I$501,MATCH($K$403&amp;"|15",'Joints Enrobage'!$N$2:$N$501,0))&amp;"","")</f>
        <v/>
      </c>
      <c r="I425" s="62">
        <f>IFERROR(INDEX('Joints Enrobage'!$J$2:$J$501,MATCH($K$403&amp;"|15",'Joints Enrobage'!$N$2:$N$501,0))&amp;"","")</f>
        <v/>
      </c>
      <c r="J425" s="62">
        <f>IFERROR(INDEX('Joints Enrobage'!$K$2:$K$501,MATCH($K$403&amp;"|15",'Joints Enrobage'!$N$2:$N$501,0))&amp;"","")</f>
        <v/>
      </c>
      <c r="K425" s="62">
        <f>IFERROR(INDEX('Joints Enrobage'!$L$2:$L$501,MATCH($K$403&amp;"|15",'Joints Enrobage'!$N$2:$N$501,0))&amp;"","")</f>
        <v/>
      </c>
      <c r="L425" s="62">
        <f>IFERROR(INDEX('Joints Enrobage'!$M$2:$M$501,MATCH($K$403&amp;"|15",'Joints Enrobage'!$N$2:$N$501,0))&amp;"","")</f>
        <v/>
      </c>
      <c r="M425" s="50" t="n"/>
    </row>
    <row r="426" ht="39.95" customHeight="1">
      <c r="A426" s="94">
        <f>"Remarques : "&amp;IFERROR(INDEX(Registre!$O$2:$O$1999,IF($O$398=0,-1,$O$398))&amp;"","")</f>
        <v/>
      </c>
      <c r="B426" s="52" t="n"/>
      <c r="C426" s="52" t="n"/>
      <c r="D426" s="52" t="n"/>
      <c r="E426" s="52" t="n"/>
      <c r="F426" s="52" t="n"/>
      <c r="G426" s="52" t="n"/>
      <c r="H426" s="52" t="n"/>
      <c r="I426" s="52" t="n"/>
      <c r="J426" s="52" t="n"/>
      <c r="K426" s="52" t="n"/>
      <c r="L426" s="52" t="n"/>
      <c r="M426" s="50" t="n"/>
    </row>
    <row r="427" ht="30" customHeight="1">
      <c r="A427" s="80" t="inlineStr">
        <is>
          <t>Conclusion de l’inspection</t>
        </is>
      </c>
      <c r="B427" s="52" t="n"/>
      <c r="C427" s="50" t="n"/>
      <c r="D427" s="67">
        <f>IF(IFERROR(INDEX(Registre!$N$2:$N$1999,IF($O$398=0,-1,$O$398))&amp;"","")="Non applicable","☒","☐")&amp;"  Non applicable"</f>
        <v/>
      </c>
      <c r="E427" s="52" t="n"/>
      <c r="F427" s="52" t="n"/>
      <c r="G427" s="52" t="n"/>
      <c r="H427" s="52" t="n"/>
      <c r="I427" s="50" t="n"/>
      <c r="J427" s="67">
        <f>IF(IFERROR(INDEX(Registre!$N$2:$N$1999,IF($O$398=0,-1,$O$398))&amp;"","")="Accepté","☒","☐")&amp;"  Accepté"</f>
        <v/>
      </c>
      <c r="K427" s="50" t="n"/>
      <c r="L427" s="67">
        <f>IF(IFERROR(INDEX(Registre!$N$2:$N$1999,IF($O$398=0,-1,$O$398))&amp;"","")="Rejeté","☒","☐")&amp;"  Rejeté"</f>
        <v/>
      </c>
      <c r="M427" s="50" t="n"/>
    </row>
    <row r="428" ht="24.95" customHeight="1">
      <c r="A428" s="80" t="inlineStr">
        <is>
          <t>APPROBATION</t>
        </is>
      </c>
      <c r="B428" s="101" t="n"/>
      <c r="C428" s="56" t="n"/>
      <c r="D428" s="67" t="inlineStr">
        <is>
          <t>C3</t>
        </is>
      </c>
      <c r="E428" s="52" t="n"/>
      <c r="F428" s="52" t="n"/>
      <c r="G428" s="52" t="n"/>
      <c r="H428" s="52" t="n"/>
      <c r="I428" s="50" t="n"/>
      <c r="J428" s="67" t="inlineStr">
        <is>
          <t>C1</t>
        </is>
      </c>
      <c r="K428" s="56" t="n"/>
      <c r="L428" s="67" t="inlineStr">
        <is>
          <t>CA</t>
        </is>
      </c>
      <c r="M428" s="56" t="n"/>
    </row>
    <row r="429" ht="24.95" customHeight="1">
      <c r="A429" s="57" t="n"/>
      <c r="B429" s="102" t="n"/>
      <c r="C429" s="58" t="n"/>
      <c r="D429" s="67" t="inlineStr">
        <is>
          <t>CST</t>
        </is>
      </c>
      <c r="E429" s="52" t="n"/>
      <c r="F429" s="50" t="n"/>
      <c r="G429" s="67" t="inlineStr">
        <is>
          <t>QCI</t>
        </is>
      </c>
      <c r="H429" s="52" t="n"/>
      <c r="I429" s="50" t="n"/>
      <c r="J429" s="57" t="n"/>
      <c r="K429" s="58" t="n"/>
      <c r="L429" s="57" t="n"/>
      <c r="M429" s="58" t="n"/>
    </row>
    <row r="430" ht="30" customHeight="1">
      <c r="A430" s="90" t="inlineStr">
        <is>
          <t>Nom</t>
        </is>
      </c>
      <c r="B430" s="52" t="n"/>
      <c r="C430" s="50" t="n"/>
      <c r="D430" s="90" t="n"/>
      <c r="E430" s="52" t="n"/>
      <c r="F430" s="50" t="n"/>
      <c r="G430" s="90" t="n"/>
      <c r="H430" s="52" t="n"/>
      <c r="I430" s="50" t="n"/>
      <c r="J430" s="90" t="n"/>
      <c r="K430" s="50" t="n"/>
      <c r="L430" s="90" t="n"/>
      <c r="M430" s="50" t="n"/>
    </row>
    <row r="431" ht="30" customHeight="1">
      <c r="A431" s="90" t="inlineStr">
        <is>
          <t>Signature</t>
        </is>
      </c>
      <c r="B431" s="52" t="n"/>
      <c r="C431" s="50" t="n"/>
      <c r="D431" s="90" t="n"/>
      <c r="E431" s="52" t="n"/>
      <c r="F431" s="50" t="n"/>
      <c r="G431" s="90" t="n"/>
      <c r="H431" s="52" t="n"/>
      <c r="I431" s="50" t="n"/>
      <c r="J431" s="90" t="n"/>
      <c r="K431" s="50" t="n"/>
      <c r="L431" s="90" t="n"/>
      <c r="M431" s="50" t="n"/>
    </row>
    <row r="432" ht="30" customHeight="1">
      <c r="A432" s="90" t="inlineStr">
        <is>
          <t>Date</t>
        </is>
      </c>
      <c r="B432" s="52" t="n"/>
      <c r="C432" s="50" t="n"/>
      <c r="D432" s="90" t="n"/>
      <c r="E432" s="52" t="n"/>
      <c r="F432" s="50" t="n"/>
      <c r="G432" s="90" t="n"/>
      <c r="H432" s="52" t="n"/>
      <c r="I432" s="50" t="n"/>
      <c r="J432" s="90" t="n"/>
      <c r="K432" s="50" t="n"/>
      <c r="L432" s="90" t="n"/>
      <c r="M432" s="50" t="n"/>
    </row>
    <row r="433" ht="21.75" customHeight="1">
      <c r="A433" s="49" t="n"/>
      <c r="B433" s="56" t="n"/>
      <c r="C433" s="67">
        <f>Paramètres!$C$7</f>
        <v/>
      </c>
      <c r="D433" s="101" t="n"/>
      <c r="E433" s="101" t="n"/>
      <c r="F433" s="101" t="n"/>
      <c r="G433" s="101" t="n"/>
      <c r="H433" s="101" t="n"/>
      <c r="I433" s="101" t="n"/>
      <c r="J433" s="101" t="n"/>
      <c r="K433" s="56" t="n"/>
      <c r="L433" s="90">
        <f>Paramètres!$D$7</f>
        <v/>
      </c>
      <c r="M433" s="50" t="n"/>
      <c r="O433" s="29" t="inlineStr">
        <is>
          <t>Calcul (ne pas modifier) – ligne registre :</t>
        </is>
      </c>
    </row>
    <row r="434" ht="21.75" customHeight="1">
      <c r="A434" s="60" t="n"/>
      <c r="B434" s="61" t="n"/>
      <c r="C434" s="60" t="n"/>
      <c r="K434" s="61" t="n"/>
      <c r="L434" s="90">
        <f>"Date: "&amp;Paramètres!$E$7</f>
        <v/>
      </c>
      <c r="M434" s="50" t="n"/>
      <c r="O434" s="30">
        <f>IFERROR(MATCH($K$439,Registre!$B$2:$B$1999,0),0)</f>
        <v/>
      </c>
    </row>
    <row r="435" ht="21.75" customHeight="1">
      <c r="A435" s="57" t="n"/>
      <c r="B435" s="58" t="n"/>
      <c r="C435" s="57" t="n"/>
      <c r="D435" s="102" t="n"/>
      <c r="E435" s="102" t="n"/>
      <c r="F435" s="102" t="n"/>
      <c r="G435" s="102" t="n"/>
      <c r="H435" s="102" t="n"/>
      <c r="I435" s="102" t="n"/>
      <c r="J435" s="102" t="n"/>
      <c r="K435" s="58" t="n"/>
      <c r="L435" s="90" t="inlineStr">
        <is>
          <t>Page 1/1</t>
        </is>
      </c>
      <c r="M435" s="50" t="n"/>
      <c r="O435" s="30">
        <f>IFERROR(MATCH($K$439,'Données Enrobage'!$A$2:$A$501,0),0)</f>
        <v/>
      </c>
    </row>
    <row r="436" ht="27.95" customHeight="1">
      <c r="A436" s="67" t="inlineStr">
        <is>
          <t>Procès-Verbal d’enrobage</t>
        </is>
      </c>
      <c r="B436" s="52" t="n"/>
      <c r="C436" s="52" t="n"/>
      <c r="D436" s="52" t="n"/>
      <c r="E436" s="52" t="n"/>
      <c r="F436" s="52" t="n"/>
      <c r="G436" s="52" t="n"/>
      <c r="H436" s="52" t="n"/>
      <c r="I436" s="52" t="n"/>
      <c r="J436" s="52" t="n"/>
      <c r="K436" s="52" t="n"/>
      <c r="L436" s="52" t="n"/>
      <c r="M436" s="50" t="n"/>
      <c r="O436" s="32">
        <f>IF($K$439="","",IF($O$434=0,"⚠ RFI absent du Registre",IF(INDEX(Registre!$A$2:$A$1999,IF($O$434=0,-1,$O$434))&lt;&gt;"Enrobage","⚠ Ce RFI est de type : "&amp;INDEX(Registre!$A$2:$A$1999,IF($O$434=0,-1,$O$434)),"")))</f>
        <v/>
      </c>
    </row>
    <row r="437" ht="24.95" customHeight="1">
      <c r="A437" s="90">
        <f>"Ouvrages : "&amp;IFERROR(INDEX(Registre!$E$2:$E$1999,IF($O$434=0,-1,$O$434))&amp;"","")</f>
        <v/>
      </c>
      <c r="B437" s="52" t="n"/>
      <c r="C437" s="52" t="n"/>
      <c r="D437" s="52" t="n"/>
      <c r="E437" s="52" t="n"/>
      <c r="F437" s="52" t="n"/>
      <c r="G437" s="52" t="n"/>
      <c r="H437" s="52" t="n"/>
      <c r="I437" s="52" t="n"/>
      <c r="J437" s="50" t="n"/>
      <c r="K437" s="90">
        <f>"Date : "&amp;IFERROR(RIGHT("0"&amp;DAY(INDEX(Registre!$D$2:$D$1999,IF($O$434=0,-1,$O$434))),2)&amp;"/"&amp;RIGHT("0"&amp;MONTH(INDEX(Registre!$D$2:$D$1999,IF($O$434=0,-1,$O$434))),2)&amp;"/"&amp;YEAR(INDEX(Registre!$D$2:$D$1999,IF($O$434=0,-1,$O$434))),IFERROR(INDEX(Registre!$D$2:$D$1999,IF($O$434=0,-1,$O$434))&amp;"",""))</f>
        <v/>
      </c>
      <c r="L437" s="52" t="n"/>
      <c r="M437" s="50" t="n"/>
    </row>
    <row r="438" ht="24.95" customHeight="1">
      <c r="A438" s="90">
        <f>"Désignation : "&amp;IFERROR(INDEX(Registre!$G$2:$G$1999,IF($O$434=0,-1,$O$434))&amp;"","")</f>
        <v/>
      </c>
      <c r="B438" s="52" t="n"/>
      <c r="C438" s="52" t="n"/>
      <c r="D438" s="52" t="n"/>
      <c r="E438" s="52" t="n"/>
      <c r="F438" s="52" t="n"/>
      <c r="G438" s="52" t="n"/>
      <c r="H438" s="52" t="n"/>
      <c r="I438" s="52" t="n"/>
      <c r="J438" s="52" t="n"/>
      <c r="K438" s="52" t="n"/>
      <c r="L438" s="52" t="n"/>
      <c r="M438" s="50" t="n"/>
      <c r="O438" s="31" t="inlineStr">
        <is>
          <t>◀ Choisissez le RFI dans la case « RFI nº » (liste déroulante)</t>
        </is>
      </c>
    </row>
    <row r="439" ht="24.95" customHeight="1">
      <c r="A439" s="90">
        <f>"Plan Nº : "&amp;IFERROR(INDEX(Registre!$F$2:$F$1999,IF($O$434=0,-1,$O$434))&amp;"","")</f>
        <v/>
      </c>
      <c r="B439" s="52" t="n"/>
      <c r="C439" s="52" t="n"/>
      <c r="D439" s="52" t="n"/>
      <c r="E439" s="52" t="n"/>
      <c r="F439" s="50" t="n"/>
      <c r="G439" s="90">
        <f>"Report No : "&amp;IFERROR(IF(INDEX(Registre!$C$2:$C$1999,IF($O$434=0,-1,$O$434))&amp;""&lt;&gt;"",INDEX(Registre!$C$2:$C$1999,IF($O$434=0,-1,$O$434))&amp;"",TEXT(COUNTIF(Registre!$A$2:INDEX(Registre!$A$2:$A$1999,IF($O$434=0,-1,$O$434)),INDEX(Registre!$A$2:$A$1999,IF($O$434=0,-1,$O$434))),"000")),"")</f>
        <v/>
      </c>
      <c r="H439" s="50" t="n"/>
      <c r="I439" s="91" t="inlineStr">
        <is>
          <t>DI/ (RFI) No :</t>
        </is>
      </c>
      <c r="J439" s="50" t="n"/>
      <c r="K439" s="82">
        <f>IFERROR(INDEX('Impression groupée'!$B$4:$B$103,MATCH("Enrobage|13",'Impression groupée'!$E$4:$E$103,0)),"")</f>
        <v/>
      </c>
      <c r="L439" s="52" t="n"/>
      <c r="M439" s="50" t="n"/>
    </row>
    <row r="440" ht="27" customHeight="1">
      <c r="A440" s="80">
        <f>"Tronçon N° : "&amp;IFERROR(INDEX(Registre!$H$2:$H$1999,IF($O$434=0,-1,$O$434))&amp;"","")&amp;"   du PK "&amp;IFERROR(INDEX(Registre!$K$2:$K$1999,IF($O$434=0,-1,$O$434))&amp;"","")&amp;"   au PK "&amp;IFERROR(INDEX(Registre!$L$2:$L$1999,IF($O$434=0,-1,$O$434))&amp;"","")</f>
        <v/>
      </c>
      <c r="B440" s="52" t="n"/>
      <c r="C440" s="52" t="n"/>
      <c r="D440" s="52" t="n"/>
      <c r="E440" s="52" t="n"/>
      <c r="F440" s="50" t="n"/>
      <c r="G440" s="90">
        <f>"Long : "&amp;IFERROR(INDEX(Registre!$M$2:$M$1999,IF($O$434=0,-1,$O$434))&amp;"","")&amp;" ml"</f>
        <v/>
      </c>
      <c r="H440" s="50" t="n"/>
      <c r="I440" s="67" t="inlineStr">
        <is>
          <t>CONDITIONS ENVIRONNEMENTALES</t>
        </is>
      </c>
      <c r="J440" s="52" t="n"/>
      <c r="K440" s="52" t="n"/>
      <c r="L440" s="52" t="n"/>
      <c r="M440" s="50" t="n"/>
    </row>
    <row r="441" ht="25.5" customHeight="1">
      <c r="A441" s="90" t="inlineStr">
        <is>
          <t>Abrasif</t>
        </is>
      </c>
      <c r="B441" s="50" t="n"/>
      <c r="C441" s="90">
        <f>"N° de lot : "&amp;IFERROR(INDEX('Données Enrobage'!$B$2:$B$501,IF($O$435=0,-1,$O$435))&amp;"","")</f>
        <v/>
      </c>
      <c r="D441" s="52" t="n"/>
      <c r="E441" s="52" t="n"/>
      <c r="F441" s="52" t="n"/>
      <c r="G441" s="52" t="n"/>
      <c r="H441" s="50" t="n"/>
      <c r="I441" s="98" t="inlineStr">
        <is>
          <t>Temp de l'air</t>
        </is>
      </c>
      <c r="J441" s="93">
        <f>IFERROR(INDEX('Données Enrobage'!$F$2:$F$501,IF($O$435=0,-1,$O$435))&amp;"","")</f>
        <v/>
      </c>
      <c r="K441" s="93">
        <f>IFERROR(INDEX('Données Enrobage'!$G$2:$G$501,IF($O$435=0,-1,$O$435))&amp;"","")</f>
        <v/>
      </c>
      <c r="L441" s="93">
        <f>IFERROR(INDEX('Données Enrobage'!$H$2:$H$501,IF($O$435=0,-1,$O$435))&amp;"","")</f>
        <v/>
      </c>
      <c r="M441" s="93">
        <f>IFERROR(INDEX('Données Enrobage'!$I$2:$I$501,IF($O$435=0,-1,$O$435))&amp;"","")</f>
        <v/>
      </c>
    </row>
    <row r="442" ht="30.75" customHeight="1">
      <c r="A442" s="90" t="inlineStr">
        <is>
          <t>Apprêt / FBE</t>
        </is>
      </c>
      <c r="B442" s="50" t="n"/>
      <c r="C442" s="90">
        <f>"N° de lot : "&amp;IFERROR(INDEX('Données Enrobage'!$C$2:$C$501,IF($O$435=0,-1,$O$435))&amp;"","")</f>
        <v/>
      </c>
      <c r="D442" s="52" t="n"/>
      <c r="E442" s="52" t="n"/>
      <c r="F442" s="52" t="n"/>
      <c r="G442" s="52" t="n"/>
      <c r="H442" s="50" t="n"/>
      <c r="I442" s="98" t="inlineStr">
        <is>
          <t>Point de rosée</t>
        </is>
      </c>
      <c r="J442" s="93">
        <f>IFERROR(INDEX('Données Enrobage'!$J$2:$J$501,IF($O$435=0,-1,$O$435))&amp;"","")</f>
        <v/>
      </c>
      <c r="K442" s="93">
        <f>IFERROR(INDEX('Données Enrobage'!$K$2:$K$501,IF($O$435=0,-1,$O$435))&amp;"","")</f>
        <v/>
      </c>
      <c r="L442" s="93">
        <f>IFERROR(INDEX('Données Enrobage'!$L$2:$L$501,IF($O$435=0,-1,$O$435))&amp;"","")</f>
        <v/>
      </c>
      <c r="M442" s="93">
        <f>IFERROR(INDEX('Données Enrobage'!$M$2:$M$501,IF($O$435=0,-1,$O$435))&amp;"","")</f>
        <v/>
      </c>
    </row>
    <row r="443" ht="35.25" customHeight="1">
      <c r="A443" s="90" t="inlineStr">
        <is>
          <t>HSS</t>
        </is>
      </c>
      <c r="B443" s="50" t="n"/>
      <c r="C443" s="90">
        <f>"N° de lot : "&amp;IFERROR(INDEX('Données Enrobage'!$D$2:$D$501,IF($O$435=0,-1,$O$435))&amp;"","")</f>
        <v/>
      </c>
      <c r="D443" s="52" t="n"/>
      <c r="E443" s="52" t="n"/>
      <c r="F443" s="52" t="n"/>
      <c r="G443" s="52" t="n"/>
      <c r="H443" s="50" t="n"/>
      <c r="I443" s="98" t="inlineStr">
        <is>
          <t>Humidité relative (RH)</t>
        </is>
      </c>
      <c r="J443" s="93">
        <f>IFERROR(INDEX('Données Enrobage'!$N$2:$N$501,IF($O$435=0,-1,$O$435))&amp;"","")</f>
        <v/>
      </c>
      <c r="K443" s="93">
        <f>IFERROR(INDEX('Données Enrobage'!$O$2:$O$501,IF($O$435=0,-1,$O$435))&amp;"","")</f>
        <v/>
      </c>
      <c r="L443" s="93">
        <f>IFERROR(INDEX('Données Enrobage'!$P$2:$P$501,IF($O$435=0,-1,$O$435))&amp;"","")</f>
        <v/>
      </c>
      <c r="M443" s="93">
        <f>IFERROR(INDEX('Données Enrobage'!$Q$2:$Q$501,IF($O$435=0,-1,$O$435))&amp;"","")</f>
        <v/>
      </c>
    </row>
    <row r="444" ht="30.75" customHeight="1">
      <c r="A444" s="90" t="inlineStr">
        <is>
          <t>Solvant</t>
        </is>
      </c>
      <c r="B444" s="50" t="n"/>
      <c r="C444" s="90">
        <f>"N° de lot : "&amp;IFERROR(INDEX('Données Enrobage'!$E$2:$E$501,IF($O$435=0,-1,$O$435))&amp;"","")</f>
        <v/>
      </c>
      <c r="D444" s="52" t="n"/>
      <c r="E444" s="52" t="n"/>
      <c r="F444" s="52" t="n"/>
      <c r="G444" s="52" t="n"/>
      <c r="H444" s="50" t="n"/>
      <c r="I444" s="98" t="inlineStr">
        <is>
          <t>Qualité de l'air comprimé</t>
        </is>
      </c>
      <c r="J444" s="93">
        <f>IFERROR(INDEX('Données Enrobage'!$R$2:$R$501,IF($O$435=0,-1,$O$435))&amp;"","")</f>
        <v/>
      </c>
      <c r="K444" s="93">
        <f>IFERROR(INDEX('Données Enrobage'!$S$2:$S$501,IF($O$435=0,-1,$O$435))&amp;"","")</f>
        <v/>
      </c>
      <c r="L444" s="93">
        <f>IFERROR(INDEX('Données Enrobage'!$T$2:$T$501,IF($O$435=0,-1,$O$435))&amp;"","")</f>
        <v/>
      </c>
      <c r="M444" s="93">
        <f>IFERROR(INDEX('Données Enrobage'!$U$2:$U$501,IF($O$435=0,-1,$O$435))&amp;"","")</f>
        <v/>
      </c>
    </row>
    <row r="445" ht="24.95" customHeight="1">
      <c r="A445" s="67" t="inlineStr">
        <is>
          <t>SURFACE PREPARATION</t>
        </is>
      </c>
      <c r="B445" s="52" t="n"/>
      <c r="C445" s="52" t="n"/>
      <c r="D445" s="52" t="n"/>
      <c r="E445" s="52" t="n"/>
      <c r="F445" s="52" t="n"/>
      <c r="G445" s="50" t="n"/>
      <c r="H445" s="67" t="inlineStr">
        <is>
          <t>FINAL INSPECTION AND TESTING</t>
        </is>
      </c>
      <c r="I445" s="52" t="n"/>
      <c r="J445" s="52" t="n"/>
      <c r="K445" s="52" t="n"/>
      <c r="L445" s="52" t="n"/>
      <c r="M445" s="50" t="n"/>
    </row>
    <row r="446" ht="51.75" customHeight="1">
      <c r="A446" s="95" t="inlineStr">
        <is>
          <t>N° de joint</t>
        </is>
      </c>
      <c r="B446" s="95" t="inlineStr">
        <is>
          <t>État de surface avant sablage</t>
        </is>
      </c>
      <c r="C446" s="95" t="inlineStr">
        <is>
          <t>Temp de surface</t>
        </is>
      </c>
      <c r="D446" s="95" t="inlineStr">
        <is>
          <t>Profil de sablage µm</t>
        </is>
      </c>
      <c r="E446" s="95" t="inlineStr">
        <is>
          <t>Chlorures en surface µg/cm²</t>
        </is>
      </c>
      <c r="F446" s="95" t="inlineStr">
        <is>
          <t>Test poussière (ruban adhésif)</t>
        </is>
      </c>
      <c r="G446" s="95" t="inlineStr">
        <is>
          <t>Température de préchauffage °C</t>
        </is>
      </c>
      <c r="H446" s="95" t="inlineStr">
        <is>
          <t>Visuel</t>
        </is>
      </c>
      <c r="I446" s="95" t="inlineStr">
        <is>
          <t>Test d'adhérence</t>
        </is>
      </c>
      <c r="J446" s="95" t="inlineStr">
        <is>
          <t>Détection de porosités (Holiday Test – 25 kV / 100)</t>
        </is>
      </c>
      <c r="K446" s="95" t="inlineStr">
        <is>
          <t>Accepté / Rejeté</t>
        </is>
      </c>
      <c r="L446" s="95" t="inlineStr">
        <is>
          <t>Remarques</t>
        </is>
      </c>
      <c r="M446" s="50" t="n"/>
    </row>
    <row r="447" ht="15" customHeight="1">
      <c r="A447" s="93">
        <f>IFERROR(INDEX('Joints Enrobage'!$B$2:$B$501,MATCH($K$439&amp;"|1",'Joints Enrobage'!$N$2:$N$501,0))&amp;"","")</f>
        <v/>
      </c>
      <c r="B447" s="93">
        <f>IFERROR(INDEX('Joints Enrobage'!$C$2:$C$501,MATCH($K$439&amp;"|1",'Joints Enrobage'!$N$2:$N$501,0))&amp;"","")</f>
        <v/>
      </c>
      <c r="C447" s="93">
        <f>IFERROR(INDEX('Joints Enrobage'!$D$2:$D$501,MATCH($K$439&amp;"|1",'Joints Enrobage'!$N$2:$N$501,0))&amp;"","")</f>
        <v/>
      </c>
      <c r="D447" s="93">
        <f>IFERROR(INDEX('Joints Enrobage'!$E$2:$E$501,MATCH($K$439&amp;"|1",'Joints Enrobage'!$N$2:$N$501,0))&amp;"","")</f>
        <v/>
      </c>
      <c r="E447" s="93">
        <f>IFERROR(INDEX('Joints Enrobage'!$F$2:$F$501,MATCH($K$439&amp;"|1",'Joints Enrobage'!$N$2:$N$501,0))&amp;"","")</f>
        <v/>
      </c>
      <c r="F447" s="93">
        <f>IFERROR(INDEX('Joints Enrobage'!$G$2:$G$501,MATCH($K$439&amp;"|1",'Joints Enrobage'!$N$2:$N$501,0))&amp;"","")</f>
        <v/>
      </c>
      <c r="G447" s="93">
        <f>IFERROR(INDEX('Joints Enrobage'!$H$2:$H$501,MATCH($K$439&amp;"|1",'Joints Enrobage'!$N$2:$N$501,0))&amp;"","")</f>
        <v/>
      </c>
      <c r="H447" s="93">
        <f>IFERROR(INDEX('Joints Enrobage'!$I$2:$I$501,MATCH($K$439&amp;"|1",'Joints Enrobage'!$N$2:$N$501,0))&amp;"","")</f>
        <v/>
      </c>
      <c r="I447" s="93">
        <f>IFERROR(INDEX('Joints Enrobage'!$J$2:$J$501,MATCH($K$439&amp;"|1",'Joints Enrobage'!$N$2:$N$501,0))&amp;"","")</f>
        <v/>
      </c>
      <c r="J447" s="93">
        <f>IFERROR(INDEX('Joints Enrobage'!$K$2:$K$501,MATCH($K$439&amp;"|1",'Joints Enrobage'!$N$2:$N$501,0))&amp;"","")</f>
        <v/>
      </c>
      <c r="K447" s="93">
        <f>IFERROR(INDEX('Joints Enrobage'!$L$2:$L$501,MATCH($K$439&amp;"|1",'Joints Enrobage'!$N$2:$N$501,0))&amp;"","")</f>
        <v/>
      </c>
      <c r="L447" s="93">
        <f>IFERROR(INDEX('Joints Enrobage'!$M$2:$M$501,MATCH($K$439&amp;"|1",'Joints Enrobage'!$N$2:$N$501,0))&amp;"","")</f>
        <v/>
      </c>
      <c r="M447" s="50" t="n"/>
    </row>
    <row r="448" ht="15" customHeight="1">
      <c r="A448" s="93">
        <f>IFERROR(INDEX('Joints Enrobage'!$B$2:$B$501,MATCH($K$439&amp;"|2",'Joints Enrobage'!$N$2:$N$501,0))&amp;"","")</f>
        <v/>
      </c>
      <c r="B448" s="93">
        <f>IFERROR(INDEX('Joints Enrobage'!$C$2:$C$501,MATCH($K$439&amp;"|2",'Joints Enrobage'!$N$2:$N$501,0))&amp;"","")</f>
        <v/>
      </c>
      <c r="C448" s="93">
        <f>IFERROR(INDEX('Joints Enrobage'!$D$2:$D$501,MATCH($K$439&amp;"|2",'Joints Enrobage'!$N$2:$N$501,0))&amp;"","")</f>
        <v/>
      </c>
      <c r="D448" s="93">
        <f>IFERROR(INDEX('Joints Enrobage'!$E$2:$E$501,MATCH($K$439&amp;"|2",'Joints Enrobage'!$N$2:$N$501,0))&amp;"","")</f>
        <v/>
      </c>
      <c r="E448" s="93">
        <f>IFERROR(INDEX('Joints Enrobage'!$F$2:$F$501,MATCH($K$439&amp;"|2",'Joints Enrobage'!$N$2:$N$501,0))&amp;"","")</f>
        <v/>
      </c>
      <c r="F448" s="93">
        <f>IFERROR(INDEX('Joints Enrobage'!$G$2:$G$501,MATCH($K$439&amp;"|2",'Joints Enrobage'!$N$2:$N$501,0))&amp;"","")</f>
        <v/>
      </c>
      <c r="G448" s="93">
        <f>IFERROR(INDEX('Joints Enrobage'!$H$2:$H$501,MATCH($K$439&amp;"|2",'Joints Enrobage'!$N$2:$N$501,0))&amp;"","")</f>
        <v/>
      </c>
      <c r="H448" s="93">
        <f>IFERROR(INDEX('Joints Enrobage'!$I$2:$I$501,MATCH($K$439&amp;"|2",'Joints Enrobage'!$N$2:$N$501,0))&amp;"","")</f>
        <v/>
      </c>
      <c r="I448" s="93">
        <f>IFERROR(INDEX('Joints Enrobage'!$J$2:$J$501,MATCH($K$439&amp;"|2",'Joints Enrobage'!$N$2:$N$501,0))&amp;"","")</f>
        <v/>
      </c>
      <c r="J448" s="93">
        <f>IFERROR(INDEX('Joints Enrobage'!$K$2:$K$501,MATCH($K$439&amp;"|2",'Joints Enrobage'!$N$2:$N$501,0))&amp;"","")</f>
        <v/>
      </c>
      <c r="K448" s="93">
        <f>IFERROR(INDEX('Joints Enrobage'!$L$2:$L$501,MATCH($K$439&amp;"|2",'Joints Enrobage'!$N$2:$N$501,0))&amp;"","")</f>
        <v/>
      </c>
      <c r="L448" s="93">
        <f>IFERROR(INDEX('Joints Enrobage'!$M$2:$M$501,MATCH($K$439&amp;"|2",'Joints Enrobage'!$N$2:$N$501,0))&amp;"","")</f>
        <v/>
      </c>
      <c r="M448" s="50" t="n"/>
    </row>
    <row r="449" ht="15" customHeight="1">
      <c r="A449" s="93">
        <f>IFERROR(INDEX('Joints Enrobage'!$B$2:$B$501,MATCH($K$439&amp;"|3",'Joints Enrobage'!$N$2:$N$501,0))&amp;"","")</f>
        <v/>
      </c>
      <c r="B449" s="93">
        <f>IFERROR(INDEX('Joints Enrobage'!$C$2:$C$501,MATCH($K$439&amp;"|3",'Joints Enrobage'!$N$2:$N$501,0))&amp;"","")</f>
        <v/>
      </c>
      <c r="C449" s="93">
        <f>IFERROR(INDEX('Joints Enrobage'!$D$2:$D$501,MATCH($K$439&amp;"|3",'Joints Enrobage'!$N$2:$N$501,0))&amp;"","")</f>
        <v/>
      </c>
      <c r="D449" s="93">
        <f>IFERROR(INDEX('Joints Enrobage'!$E$2:$E$501,MATCH($K$439&amp;"|3",'Joints Enrobage'!$N$2:$N$501,0))&amp;"","")</f>
        <v/>
      </c>
      <c r="E449" s="93">
        <f>IFERROR(INDEX('Joints Enrobage'!$F$2:$F$501,MATCH($K$439&amp;"|3",'Joints Enrobage'!$N$2:$N$501,0))&amp;"","")</f>
        <v/>
      </c>
      <c r="F449" s="93">
        <f>IFERROR(INDEX('Joints Enrobage'!$G$2:$G$501,MATCH($K$439&amp;"|3",'Joints Enrobage'!$N$2:$N$501,0))&amp;"","")</f>
        <v/>
      </c>
      <c r="G449" s="93">
        <f>IFERROR(INDEX('Joints Enrobage'!$H$2:$H$501,MATCH($K$439&amp;"|3",'Joints Enrobage'!$N$2:$N$501,0))&amp;"","")</f>
        <v/>
      </c>
      <c r="H449" s="93">
        <f>IFERROR(INDEX('Joints Enrobage'!$I$2:$I$501,MATCH($K$439&amp;"|3",'Joints Enrobage'!$N$2:$N$501,0))&amp;"","")</f>
        <v/>
      </c>
      <c r="I449" s="93">
        <f>IFERROR(INDEX('Joints Enrobage'!$J$2:$J$501,MATCH($K$439&amp;"|3",'Joints Enrobage'!$N$2:$N$501,0))&amp;"","")</f>
        <v/>
      </c>
      <c r="J449" s="93">
        <f>IFERROR(INDEX('Joints Enrobage'!$K$2:$K$501,MATCH($K$439&amp;"|3",'Joints Enrobage'!$N$2:$N$501,0))&amp;"","")</f>
        <v/>
      </c>
      <c r="K449" s="93">
        <f>IFERROR(INDEX('Joints Enrobage'!$L$2:$L$501,MATCH($K$439&amp;"|3",'Joints Enrobage'!$N$2:$N$501,0))&amp;"","")</f>
        <v/>
      </c>
      <c r="L449" s="93">
        <f>IFERROR(INDEX('Joints Enrobage'!$M$2:$M$501,MATCH($K$439&amp;"|3",'Joints Enrobage'!$N$2:$N$501,0))&amp;"","")</f>
        <v/>
      </c>
      <c r="M449" s="50" t="n"/>
    </row>
    <row r="450" ht="15" customHeight="1">
      <c r="A450" s="93">
        <f>IFERROR(INDEX('Joints Enrobage'!$B$2:$B$501,MATCH($K$439&amp;"|4",'Joints Enrobage'!$N$2:$N$501,0))&amp;"","")</f>
        <v/>
      </c>
      <c r="B450" s="93">
        <f>IFERROR(INDEX('Joints Enrobage'!$C$2:$C$501,MATCH($K$439&amp;"|4",'Joints Enrobage'!$N$2:$N$501,0))&amp;"","")</f>
        <v/>
      </c>
      <c r="C450" s="93">
        <f>IFERROR(INDEX('Joints Enrobage'!$D$2:$D$501,MATCH($K$439&amp;"|4",'Joints Enrobage'!$N$2:$N$501,0))&amp;"","")</f>
        <v/>
      </c>
      <c r="D450" s="93">
        <f>IFERROR(INDEX('Joints Enrobage'!$E$2:$E$501,MATCH($K$439&amp;"|4",'Joints Enrobage'!$N$2:$N$501,0))&amp;"","")</f>
        <v/>
      </c>
      <c r="E450" s="93">
        <f>IFERROR(INDEX('Joints Enrobage'!$F$2:$F$501,MATCH($K$439&amp;"|4",'Joints Enrobage'!$N$2:$N$501,0))&amp;"","")</f>
        <v/>
      </c>
      <c r="F450" s="93">
        <f>IFERROR(INDEX('Joints Enrobage'!$G$2:$G$501,MATCH($K$439&amp;"|4",'Joints Enrobage'!$N$2:$N$501,0))&amp;"","")</f>
        <v/>
      </c>
      <c r="G450" s="93">
        <f>IFERROR(INDEX('Joints Enrobage'!$H$2:$H$501,MATCH($K$439&amp;"|4",'Joints Enrobage'!$N$2:$N$501,0))&amp;"","")</f>
        <v/>
      </c>
      <c r="H450" s="93">
        <f>IFERROR(INDEX('Joints Enrobage'!$I$2:$I$501,MATCH($K$439&amp;"|4",'Joints Enrobage'!$N$2:$N$501,0))&amp;"","")</f>
        <v/>
      </c>
      <c r="I450" s="93">
        <f>IFERROR(INDEX('Joints Enrobage'!$J$2:$J$501,MATCH($K$439&amp;"|4",'Joints Enrobage'!$N$2:$N$501,0))&amp;"","")</f>
        <v/>
      </c>
      <c r="J450" s="93">
        <f>IFERROR(INDEX('Joints Enrobage'!$K$2:$K$501,MATCH($K$439&amp;"|4",'Joints Enrobage'!$N$2:$N$501,0))&amp;"","")</f>
        <v/>
      </c>
      <c r="K450" s="93">
        <f>IFERROR(INDEX('Joints Enrobage'!$L$2:$L$501,MATCH($K$439&amp;"|4",'Joints Enrobage'!$N$2:$N$501,0))&amp;"","")</f>
        <v/>
      </c>
      <c r="L450" s="93">
        <f>IFERROR(INDEX('Joints Enrobage'!$M$2:$M$501,MATCH($K$439&amp;"|4",'Joints Enrobage'!$N$2:$N$501,0))&amp;"","")</f>
        <v/>
      </c>
      <c r="M450" s="50" t="n"/>
    </row>
    <row r="451" ht="15" customHeight="1">
      <c r="A451" s="93">
        <f>IFERROR(INDEX('Joints Enrobage'!$B$2:$B$501,MATCH($K$439&amp;"|5",'Joints Enrobage'!$N$2:$N$501,0))&amp;"","")</f>
        <v/>
      </c>
      <c r="B451" s="93">
        <f>IFERROR(INDEX('Joints Enrobage'!$C$2:$C$501,MATCH($K$439&amp;"|5",'Joints Enrobage'!$N$2:$N$501,0))&amp;"","")</f>
        <v/>
      </c>
      <c r="C451" s="93">
        <f>IFERROR(INDEX('Joints Enrobage'!$D$2:$D$501,MATCH($K$439&amp;"|5",'Joints Enrobage'!$N$2:$N$501,0))&amp;"","")</f>
        <v/>
      </c>
      <c r="D451" s="93">
        <f>IFERROR(INDEX('Joints Enrobage'!$E$2:$E$501,MATCH($K$439&amp;"|5",'Joints Enrobage'!$N$2:$N$501,0))&amp;"","")</f>
        <v/>
      </c>
      <c r="E451" s="93">
        <f>IFERROR(INDEX('Joints Enrobage'!$F$2:$F$501,MATCH($K$439&amp;"|5",'Joints Enrobage'!$N$2:$N$501,0))&amp;"","")</f>
        <v/>
      </c>
      <c r="F451" s="93">
        <f>IFERROR(INDEX('Joints Enrobage'!$G$2:$G$501,MATCH($K$439&amp;"|5",'Joints Enrobage'!$N$2:$N$501,0))&amp;"","")</f>
        <v/>
      </c>
      <c r="G451" s="93">
        <f>IFERROR(INDEX('Joints Enrobage'!$H$2:$H$501,MATCH($K$439&amp;"|5",'Joints Enrobage'!$N$2:$N$501,0))&amp;"","")</f>
        <v/>
      </c>
      <c r="H451" s="93">
        <f>IFERROR(INDEX('Joints Enrobage'!$I$2:$I$501,MATCH($K$439&amp;"|5",'Joints Enrobage'!$N$2:$N$501,0))&amp;"","")</f>
        <v/>
      </c>
      <c r="I451" s="93">
        <f>IFERROR(INDEX('Joints Enrobage'!$J$2:$J$501,MATCH($K$439&amp;"|5",'Joints Enrobage'!$N$2:$N$501,0))&amp;"","")</f>
        <v/>
      </c>
      <c r="J451" s="93">
        <f>IFERROR(INDEX('Joints Enrobage'!$K$2:$K$501,MATCH($K$439&amp;"|5",'Joints Enrobage'!$N$2:$N$501,0))&amp;"","")</f>
        <v/>
      </c>
      <c r="K451" s="93">
        <f>IFERROR(INDEX('Joints Enrobage'!$L$2:$L$501,MATCH($K$439&amp;"|5",'Joints Enrobage'!$N$2:$N$501,0))&amp;"","")</f>
        <v/>
      </c>
      <c r="L451" s="93">
        <f>IFERROR(INDEX('Joints Enrobage'!$M$2:$M$501,MATCH($K$439&amp;"|5",'Joints Enrobage'!$N$2:$N$501,0))&amp;"","")</f>
        <v/>
      </c>
      <c r="M451" s="50" t="n"/>
    </row>
    <row r="452" ht="15" customHeight="1">
      <c r="A452" s="93">
        <f>IFERROR(INDEX('Joints Enrobage'!$B$2:$B$501,MATCH($K$439&amp;"|6",'Joints Enrobage'!$N$2:$N$501,0))&amp;"","")</f>
        <v/>
      </c>
      <c r="B452" s="93">
        <f>IFERROR(INDEX('Joints Enrobage'!$C$2:$C$501,MATCH($K$439&amp;"|6",'Joints Enrobage'!$N$2:$N$501,0))&amp;"","")</f>
        <v/>
      </c>
      <c r="C452" s="93">
        <f>IFERROR(INDEX('Joints Enrobage'!$D$2:$D$501,MATCH($K$439&amp;"|6",'Joints Enrobage'!$N$2:$N$501,0))&amp;"","")</f>
        <v/>
      </c>
      <c r="D452" s="93">
        <f>IFERROR(INDEX('Joints Enrobage'!$E$2:$E$501,MATCH($K$439&amp;"|6",'Joints Enrobage'!$N$2:$N$501,0))&amp;"","")</f>
        <v/>
      </c>
      <c r="E452" s="93">
        <f>IFERROR(INDEX('Joints Enrobage'!$F$2:$F$501,MATCH($K$439&amp;"|6",'Joints Enrobage'!$N$2:$N$501,0))&amp;"","")</f>
        <v/>
      </c>
      <c r="F452" s="93">
        <f>IFERROR(INDEX('Joints Enrobage'!$G$2:$G$501,MATCH($K$439&amp;"|6",'Joints Enrobage'!$N$2:$N$501,0))&amp;"","")</f>
        <v/>
      </c>
      <c r="G452" s="93">
        <f>IFERROR(INDEX('Joints Enrobage'!$H$2:$H$501,MATCH($K$439&amp;"|6",'Joints Enrobage'!$N$2:$N$501,0))&amp;"","")</f>
        <v/>
      </c>
      <c r="H452" s="93">
        <f>IFERROR(INDEX('Joints Enrobage'!$I$2:$I$501,MATCH($K$439&amp;"|6",'Joints Enrobage'!$N$2:$N$501,0))&amp;"","")</f>
        <v/>
      </c>
      <c r="I452" s="93">
        <f>IFERROR(INDEX('Joints Enrobage'!$J$2:$J$501,MATCH($K$439&amp;"|6",'Joints Enrobage'!$N$2:$N$501,0))&amp;"","")</f>
        <v/>
      </c>
      <c r="J452" s="93">
        <f>IFERROR(INDEX('Joints Enrobage'!$K$2:$K$501,MATCH($K$439&amp;"|6",'Joints Enrobage'!$N$2:$N$501,0))&amp;"","")</f>
        <v/>
      </c>
      <c r="K452" s="93">
        <f>IFERROR(INDEX('Joints Enrobage'!$L$2:$L$501,MATCH($K$439&amp;"|6",'Joints Enrobage'!$N$2:$N$501,0))&amp;"","")</f>
        <v/>
      </c>
      <c r="L452" s="93">
        <f>IFERROR(INDEX('Joints Enrobage'!$M$2:$M$501,MATCH($K$439&amp;"|6",'Joints Enrobage'!$N$2:$N$501,0))&amp;"","")</f>
        <v/>
      </c>
      <c r="M452" s="50" t="n"/>
    </row>
    <row r="453" ht="15" customHeight="1">
      <c r="A453" s="93">
        <f>IFERROR(INDEX('Joints Enrobage'!$B$2:$B$501,MATCH($K$439&amp;"|7",'Joints Enrobage'!$N$2:$N$501,0))&amp;"","")</f>
        <v/>
      </c>
      <c r="B453" s="93">
        <f>IFERROR(INDEX('Joints Enrobage'!$C$2:$C$501,MATCH($K$439&amp;"|7",'Joints Enrobage'!$N$2:$N$501,0))&amp;"","")</f>
        <v/>
      </c>
      <c r="C453" s="93">
        <f>IFERROR(INDEX('Joints Enrobage'!$D$2:$D$501,MATCH($K$439&amp;"|7",'Joints Enrobage'!$N$2:$N$501,0))&amp;"","")</f>
        <v/>
      </c>
      <c r="D453" s="93">
        <f>IFERROR(INDEX('Joints Enrobage'!$E$2:$E$501,MATCH($K$439&amp;"|7",'Joints Enrobage'!$N$2:$N$501,0))&amp;"","")</f>
        <v/>
      </c>
      <c r="E453" s="93">
        <f>IFERROR(INDEX('Joints Enrobage'!$F$2:$F$501,MATCH($K$439&amp;"|7",'Joints Enrobage'!$N$2:$N$501,0))&amp;"","")</f>
        <v/>
      </c>
      <c r="F453" s="93">
        <f>IFERROR(INDEX('Joints Enrobage'!$G$2:$G$501,MATCH($K$439&amp;"|7",'Joints Enrobage'!$N$2:$N$501,0))&amp;"","")</f>
        <v/>
      </c>
      <c r="G453" s="93">
        <f>IFERROR(INDEX('Joints Enrobage'!$H$2:$H$501,MATCH($K$439&amp;"|7",'Joints Enrobage'!$N$2:$N$501,0))&amp;"","")</f>
        <v/>
      </c>
      <c r="H453" s="93">
        <f>IFERROR(INDEX('Joints Enrobage'!$I$2:$I$501,MATCH($K$439&amp;"|7",'Joints Enrobage'!$N$2:$N$501,0))&amp;"","")</f>
        <v/>
      </c>
      <c r="I453" s="93">
        <f>IFERROR(INDEX('Joints Enrobage'!$J$2:$J$501,MATCH($K$439&amp;"|7",'Joints Enrobage'!$N$2:$N$501,0))&amp;"","")</f>
        <v/>
      </c>
      <c r="J453" s="93">
        <f>IFERROR(INDEX('Joints Enrobage'!$K$2:$K$501,MATCH($K$439&amp;"|7",'Joints Enrobage'!$N$2:$N$501,0))&amp;"","")</f>
        <v/>
      </c>
      <c r="K453" s="93">
        <f>IFERROR(INDEX('Joints Enrobage'!$L$2:$L$501,MATCH($K$439&amp;"|7",'Joints Enrobage'!$N$2:$N$501,0))&amp;"","")</f>
        <v/>
      </c>
      <c r="L453" s="93">
        <f>IFERROR(INDEX('Joints Enrobage'!$M$2:$M$501,MATCH($K$439&amp;"|7",'Joints Enrobage'!$N$2:$N$501,0))&amp;"","")</f>
        <v/>
      </c>
      <c r="M453" s="50" t="n"/>
    </row>
    <row r="454" ht="15" customHeight="1">
      <c r="A454" s="93">
        <f>IFERROR(INDEX('Joints Enrobage'!$B$2:$B$501,MATCH($K$439&amp;"|8",'Joints Enrobage'!$N$2:$N$501,0))&amp;"","")</f>
        <v/>
      </c>
      <c r="B454" s="93">
        <f>IFERROR(INDEX('Joints Enrobage'!$C$2:$C$501,MATCH($K$439&amp;"|8",'Joints Enrobage'!$N$2:$N$501,0))&amp;"","")</f>
        <v/>
      </c>
      <c r="C454" s="93">
        <f>IFERROR(INDEX('Joints Enrobage'!$D$2:$D$501,MATCH($K$439&amp;"|8",'Joints Enrobage'!$N$2:$N$501,0))&amp;"","")</f>
        <v/>
      </c>
      <c r="D454" s="93">
        <f>IFERROR(INDEX('Joints Enrobage'!$E$2:$E$501,MATCH($K$439&amp;"|8",'Joints Enrobage'!$N$2:$N$501,0))&amp;"","")</f>
        <v/>
      </c>
      <c r="E454" s="93">
        <f>IFERROR(INDEX('Joints Enrobage'!$F$2:$F$501,MATCH($K$439&amp;"|8",'Joints Enrobage'!$N$2:$N$501,0))&amp;"","")</f>
        <v/>
      </c>
      <c r="F454" s="93">
        <f>IFERROR(INDEX('Joints Enrobage'!$G$2:$G$501,MATCH($K$439&amp;"|8",'Joints Enrobage'!$N$2:$N$501,0))&amp;"","")</f>
        <v/>
      </c>
      <c r="G454" s="93">
        <f>IFERROR(INDEX('Joints Enrobage'!$H$2:$H$501,MATCH($K$439&amp;"|8",'Joints Enrobage'!$N$2:$N$501,0))&amp;"","")</f>
        <v/>
      </c>
      <c r="H454" s="93">
        <f>IFERROR(INDEX('Joints Enrobage'!$I$2:$I$501,MATCH($K$439&amp;"|8",'Joints Enrobage'!$N$2:$N$501,0))&amp;"","")</f>
        <v/>
      </c>
      <c r="I454" s="93">
        <f>IFERROR(INDEX('Joints Enrobage'!$J$2:$J$501,MATCH($K$439&amp;"|8",'Joints Enrobage'!$N$2:$N$501,0))&amp;"","")</f>
        <v/>
      </c>
      <c r="J454" s="93">
        <f>IFERROR(INDEX('Joints Enrobage'!$K$2:$K$501,MATCH($K$439&amp;"|8",'Joints Enrobage'!$N$2:$N$501,0))&amp;"","")</f>
        <v/>
      </c>
      <c r="K454" s="93">
        <f>IFERROR(INDEX('Joints Enrobage'!$L$2:$L$501,MATCH($K$439&amp;"|8",'Joints Enrobage'!$N$2:$N$501,0))&amp;"","")</f>
        <v/>
      </c>
      <c r="L454" s="93">
        <f>IFERROR(INDEX('Joints Enrobage'!$M$2:$M$501,MATCH($K$439&amp;"|8",'Joints Enrobage'!$N$2:$N$501,0))&amp;"","")</f>
        <v/>
      </c>
      <c r="M454" s="50" t="n"/>
    </row>
    <row r="455" ht="15" customHeight="1">
      <c r="A455" s="93">
        <f>IFERROR(INDEX('Joints Enrobage'!$B$2:$B$501,MATCH($K$439&amp;"|9",'Joints Enrobage'!$N$2:$N$501,0))&amp;"","")</f>
        <v/>
      </c>
      <c r="B455" s="93">
        <f>IFERROR(INDEX('Joints Enrobage'!$C$2:$C$501,MATCH($K$439&amp;"|9",'Joints Enrobage'!$N$2:$N$501,0))&amp;"","")</f>
        <v/>
      </c>
      <c r="C455" s="93">
        <f>IFERROR(INDEX('Joints Enrobage'!$D$2:$D$501,MATCH($K$439&amp;"|9",'Joints Enrobage'!$N$2:$N$501,0))&amp;"","")</f>
        <v/>
      </c>
      <c r="D455" s="93">
        <f>IFERROR(INDEX('Joints Enrobage'!$E$2:$E$501,MATCH($K$439&amp;"|9",'Joints Enrobage'!$N$2:$N$501,0))&amp;"","")</f>
        <v/>
      </c>
      <c r="E455" s="93">
        <f>IFERROR(INDEX('Joints Enrobage'!$F$2:$F$501,MATCH($K$439&amp;"|9",'Joints Enrobage'!$N$2:$N$501,0))&amp;"","")</f>
        <v/>
      </c>
      <c r="F455" s="93">
        <f>IFERROR(INDEX('Joints Enrobage'!$G$2:$G$501,MATCH($K$439&amp;"|9",'Joints Enrobage'!$N$2:$N$501,0))&amp;"","")</f>
        <v/>
      </c>
      <c r="G455" s="93">
        <f>IFERROR(INDEX('Joints Enrobage'!$H$2:$H$501,MATCH($K$439&amp;"|9",'Joints Enrobage'!$N$2:$N$501,0))&amp;"","")</f>
        <v/>
      </c>
      <c r="H455" s="93">
        <f>IFERROR(INDEX('Joints Enrobage'!$I$2:$I$501,MATCH($K$439&amp;"|9",'Joints Enrobage'!$N$2:$N$501,0))&amp;"","")</f>
        <v/>
      </c>
      <c r="I455" s="93">
        <f>IFERROR(INDEX('Joints Enrobage'!$J$2:$J$501,MATCH($K$439&amp;"|9",'Joints Enrobage'!$N$2:$N$501,0))&amp;"","")</f>
        <v/>
      </c>
      <c r="J455" s="93">
        <f>IFERROR(INDEX('Joints Enrobage'!$K$2:$K$501,MATCH($K$439&amp;"|9",'Joints Enrobage'!$N$2:$N$501,0))&amp;"","")</f>
        <v/>
      </c>
      <c r="K455" s="93">
        <f>IFERROR(INDEX('Joints Enrobage'!$L$2:$L$501,MATCH($K$439&amp;"|9",'Joints Enrobage'!$N$2:$N$501,0))&amp;"","")</f>
        <v/>
      </c>
      <c r="L455" s="93">
        <f>IFERROR(INDEX('Joints Enrobage'!$M$2:$M$501,MATCH($K$439&amp;"|9",'Joints Enrobage'!$N$2:$N$501,0))&amp;"","")</f>
        <v/>
      </c>
      <c r="M455" s="50" t="n"/>
    </row>
    <row r="456" ht="15" customHeight="1">
      <c r="A456" s="93">
        <f>IFERROR(INDEX('Joints Enrobage'!$B$2:$B$501,MATCH($K$439&amp;"|10",'Joints Enrobage'!$N$2:$N$501,0))&amp;"","")</f>
        <v/>
      </c>
      <c r="B456" s="93">
        <f>IFERROR(INDEX('Joints Enrobage'!$C$2:$C$501,MATCH($K$439&amp;"|10",'Joints Enrobage'!$N$2:$N$501,0))&amp;"","")</f>
        <v/>
      </c>
      <c r="C456" s="93">
        <f>IFERROR(INDEX('Joints Enrobage'!$D$2:$D$501,MATCH($K$439&amp;"|10",'Joints Enrobage'!$N$2:$N$501,0))&amp;"","")</f>
        <v/>
      </c>
      <c r="D456" s="93">
        <f>IFERROR(INDEX('Joints Enrobage'!$E$2:$E$501,MATCH($K$439&amp;"|10",'Joints Enrobage'!$N$2:$N$501,0))&amp;"","")</f>
        <v/>
      </c>
      <c r="E456" s="93">
        <f>IFERROR(INDEX('Joints Enrobage'!$F$2:$F$501,MATCH($K$439&amp;"|10",'Joints Enrobage'!$N$2:$N$501,0))&amp;"","")</f>
        <v/>
      </c>
      <c r="F456" s="93">
        <f>IFERROR(INDEX('Joints Enrobage'!$G$2:$G$501,MATCH($K$439&amp;"|10",'Joints Enrobage'!$N$2:$N$501,0))&amp;"","")</f>
        <v/>
      </c>
      <c r="G456" s="93">
        <f>IFERROR(INDEX('Joints Enrobage'!$H$2:$H$501,MATCH($K$439&amp;"|10",'Joints Enrobage'!$N$2:$N$501,0))&amp;"","")</f>
        <v/>
      </c>
      <c r="H456" s="93">
        <f>IFERROR(INDEX('Joints Enrobage'!$I$2:$I$501,MATCH($K$439&amp;"|10",'Joints Enrobage'!$N$2:$N$501,0))&amp;"","")</f>
        <v/>
      </c>
      <c r="I456" s="93">
        <f>IFERROR(INDEX('Joints Enrobage'!$J$2:$J$501,MATCH($K$439&amp;"|10",'Joints Enrobage'!$N$2:$N$501,0))&amp;"","")</f>
        <v/>
      </c>
      <c r="J456" s="93">
        <f>IFERROR(INDEX('Joints Enrobage'!$K$2:$K$501,MATCH($K$439&amp;"|10",'Joints Enrobage'!$N$2:$N$501,0))&amp;"","")</f>
        <v/>
      </c>
      <c r="K456" s="93">
        <f>IFERROR(INDEX('Joints Enrobage'!$L$2:$L$501,MATCH($K$439&amp;"|10",'Joints Enrobage'!$N$2:$N$501,0))&amp;"","")</f>
        <v/>
      </c>
      <c r="L456" s="93">
        <f>IFERROR(INDEX('Joints Enrobage'!$M$2:$M$501,MATCH($K$439&amp;"|10",'Joints Enrobage'!$N$2:$N$501,0))&amp;"","")</f>
        <v/>
      </c>
      <c r="M456" s="50" t="n"/>
    </row>
    <row r="457" ht="15" customHeight="1">
      <c r="A457" s="93">
        <f>IFERROR(INDEX('Joints Enrobage'!$B$2:$B$501,MATCH($K$439&amp;"|11",'Joints Enrobage'!$N$2:$N$501,0))&amp;"","")</f>
        <v/>
      </c>
      <c r="B457" s="93">
        <f>IFERROR(INDEX('Joints Enrobage'!$C$2:$C$501,MATCH($K$439&amp;"|11",'Joints Enrobage'!$N$2:$N$501,0))&amp;"","")</f>
        <v/>
      </c>
      <c r="C457" s="93">
        <f>IFERROR(INDEX('Joints Enrobage'!$D$2:$D$501,MATCH($K$439&amp;"|11",'Joints Enrobage'!$N$2:$N$501,0))&amp;"","")</f>
        <v/>
      </c>
      <c r="D457" s="93">
        <f>IFERROR(INDEX('Joints Enrobage'!$E$2:$E$501,MATCH($K$439&amp;"|11",'Joints Enrobage'!$N$2:$N$501,0))&amp;"","")</f>
        <v/>
      </c>
      <c r="E457" s="93">
        <f>IFERROR(INDEX('Joints Enrobage'!$F$2:$F$501,MATCH($K$439&amp;"|11",'Joints Enrobage'!$N$2:$N$501,0))&amp;"","")</f>
        <v/>
      </c>
      <c r="F457" s="93">
        <f>IFERROR(INDEX('Joints Enrobage'!$G$2:$G$501,MATCH($K$439&amp;"|11",'Joints Enrobage'!$N$2:$N$501,0))&amp;"","")</f>
        <v/>
      </c>
      <c r="G457" s="93">
        <f>IFERROR(INDEX('Joints Enrobage'!$H$2:$H$501,MATCH($K$439&amp;"|11",'Joints Enrobage'!$N$2:$N$501,0))&amp;"","")</f>
        <v/>
      </c>
      <c r="H457" s="93">
        <f>IFERROR(INDEX('Joints Enrobage'!$I$2:$I$501,MATCH($K$439&amp;"|11",'Joints Enrobage'!$N$2:$N$501,0))&amp;"","")</f>
        <v/>
      </c>
      <c r="I457" s="93">
        <f>IFERROR(INDEX('Joints Enrobage'!$J$2:$J$501,MATCH($K$439&amp;"|11",'Joints Enrobage'!$N$2:$N$501,0))&amp;"","")</f>
        <v/>
      </c>
      <c r="J457" s="93">
        <f>IFERROR(INDEX('Joints Enrobage'!$K$2:$K$501,MATCH($K$439&amp;"|11",'Joints Enrobage'!$N$2:$N$501,0))&amp;"","")</f>
        <v/>
      </c>
      <c r="K457" s="93">
        <f>IFERROR(INDEX('Joints Enrobage'!$L$2:$L$501,MATCH($K$439&amp;"|11",'Joints Enrobage'!$N$2:$N$501,0))&amp;"","")</f>
        <v/>
      </c>
      <c r="L457" s="93">
        <f>IFERROR(INDEX('Joints Enrobage'!$M$2:$M$501,MATCH($K$439&amp;"|11",'Joints Enrobage'!$N$2:$N$501,0))&amp;"","")</f>
        <v/>
      </c>
      <c r="M457" s="50" t="n"/>
    </row>
    <row r="458" ht="15" customHeight="1">
      <c r="A458" s="62">
        <f>IFERROR(INDEX('Joints Enrobage'!$B$2:$B$501,MATCH($K$439&amp;"|12",'Joints Enrobage'!$N$2:$N$501,0))&amp;"","")</f>
        <v/>
      </c>
      <c r="B458" s="62">
        <f>IFERROR(INDEX('Joints Enrobage'!$C$2:$C$501,MATCH($K$439&amp;"|12",'Joints Enrobage'!$N$2:$N$501,0))&amp;"","")</f>
        <v/>
      </c>
      <c r="C458" s="62">
        <f>IFERROR(INDEX('Joints Enrobage'!$D$2:$D$501,MATCH($K$439&amp;"|12",'Joints Enrobage'!$N$2:$N$501,0))&amp;"","")</f>
        <v/>
      </c>
      <c r="D458" s="62">
        <f>IFERROR(INDEX('Joints Enrobage'!$E$2:$E$501,MATCH($K$439&amp;"|12",'Joints Enrobage'!$N$2:$N$501,0))&amp;"","")</f>
        <v/>
      </c>
      <c r="E458" s="62">
        <f>IFERROR(INDEX('Joints Enrobage'!$F$2:$F$501,MATCH($K$439&amp;"|12",'Joints Enrobage'!$N$2:$N$501,0))&amp;"","")</f>
        <v/>
      </c>
      <c r="F458" s="62">
        <f>IFERROR(INDEX('Joints Enrobage'!$G$2:$G$501,MATCH($K$439&amp;"|12",'Joints Enrobage'!$N$2:$N$501,0))&amp;"","")</f>
        <v/>
      </c>
      <c r="G458" s="62">
        <f>IFERROR(INDEX('Joints Enrobage'!$H$2:$H$501,MATCH($K$439&amp;"|12",'Joints Enrobage'!$N$2:$N$501,0))&amp;"","")</f>
        <v/>
      </c>
      <c r="H458" s="62">
        <f>IFERROR(INDEX('Joints Enrobage'!$I$2:$I$501,MATCH($K$439&amp;"|12",'Joints Enrobage'!$N$2:$N$501,0))&amp;"","")</f>
        <v/>
      </c>
      <c r="I458" s="62">
        <f>IFERROR(INDEX('Joints Enrobage'!$J$2:$J$501,MATCH($K$439&amp;"|12",'Joints Enrobage'!$N$2:$N$501,0))&amp;"","")</f>
        <v/>
      </c>
      <c r="J458" s="62">
        <f>IFERROR(INDEX('Joints Enrobage'!$K$2:$K$501,MATCH($K$439&amp;"|12",'Joints Enrobage'!$N$2:$N$501,0))&amp;"","")</f>
        <v/>
      </c>
      <c r="K458" s="62">
        <f>IFERROR(INDEX('Joints Enrobage'!$L$2:$L$501,MATCH($K$439&amp;"|12",'Joints Enrobage'!$N$2:$N$501,0))&amp;"","")</f>
        <v/>
      </c>
      <c r="L458" s="62">
        <f>IFERROR(INDEX('Joints Enrobage'!$M$2:$M$501,MATCH($K$439&amp;"|12",'Joints Enrobage'!$N$2:$N$501,0))&amp;"","")</f>
        <v/>
      </c>
      <c r="M458" s="50" t="n"/>
    </row>
    <row r="459" ht="15" customHeight="1">
      <c r="A459" s="62">
        <f>IFERROR(INDEX('Joints Enrobage'!$B$2:$B$501,MATCH($K$439&amp;"|13",'Joints Enrobage'!$N$2:$N$501,0))&amp;"","")</f>
        <v/>
      </c>
      <c r="B459" s="62">
        <f>IFERROR(INDEX('Joints Enrobage'!$C$2:$C$501,MATCH($K$439&amp;"|13",'Joints Enrobage'!$N$2:$N$501,0))&amp;"","")</f>
        <v/>
      </c>
      <c r="C459" s="62">
        <f>IFERROR(INDEX('Joints Enrobage'!$D$2:$D$501,MATCH($K$439&amp;"|13",'Joints Enrobage'!$N$2:$N$501,0))&amp;"","")</f>
        <v/>
      </c>
      <c r="D459" s="62">
        <f>IFERROR(INDEX('Joints Enrobage'!$E$2:$E$501,MATCH($K$439&amp;"|13",'Joints Enrobage'!$N$2:$N$501,0))&amp;"","")</f>
        <v/>
      </c>
      <c r="E459" s="62">
        <f>IFERROR(INDEX('Joints Enrobage'!$F$2:$F$501,MATCH($K$439&amp;"|13",'Joints Enrobage'!$N$2:$N$501,0))&amp;"","")</f>
        <v/>
      </c>
      <c r="F459" s="62">
        <f>IFERROR(INDEX('Joints Enrobage'!$G$2:$G$501,MATCH($K$439&amp;"|13",'Joints Enrobage'!$N$2:$N$501,0))&amp;"","")</f>
        <v/>
      </c>
      <c r="G459" s="62">
        <f>IFERROR(INDEX('Joints Enrobage'!$H$2:$H$501,MATCH($K$439&amp;"|13",'Joints Enrobage'!$N$2:$N$501,0))&amp;"","")</f>
        <v/>
      </c>
      <c r="H459" s="62">
        <f>IFERROR(INDEX('Joints Enrobage'!$I$2:$I$501,MATCH($K$439&amp;"|13",'Joints Enrobage'!$N$2:$N$501,0))&amp;"","")</f>
        <v/>
      </c>
      <c r="I459" s="62">
        <f>IFERROR(INDEX('Joints Enrobage'!$J$2:$J$501,MATCH($K$439&amp;"|13",'Joints Enrobage'!$N$2:$N$501,0))&amp;"","")</f>
        <v/>
      </c>
      <c r="J459" s="62">
        <f>IFERROR(INDEX('Joints Enrobage'!$K$2:$K$501,MATCH($K$439&amp;"|13",'Joints Enrobage'!$N$2:$N$501,0))&amp;"","")</f>
        <v/>
      </c>
      <c r="K459" s="62">
        <f>IFERROR(INDEX('Joints Enrobage'!$L$2:$L$501,MATCH($K$439&amp;"|13",'Joints Enrobage'!$N$2:$N$501,0))&amp;"","")</f>
        <v/>
      </c>
      <c r="L459" s="62">
        <f>IFERROR(INDEX('Joints Enrobage'!$M$2:$M$501,MATCH($K$439&amp;"|13",'Joints Enrobage'!$N$2:$N$501,0))&amp;"","")</f>
        <v/>
      </c>
      <c r="M459" s="50" t="n"/>
    </row>
    <row r="460" ht="15" customHeight="1">
      <c r="A460" s="62">
        <f>IFERROR(INDEX('Joints Enrobage'!$B$2:$B$501,MATCH($K$439&amp;"|14",'Joints Enrobage'!$N$2:$N$501,0))&amp;"","")</f>
        <v/>
      </c>
      <c r="B460" s="62">
        <f>IFERROR(INDEX('Joints Enrobage'!$C$2:$C$501,MATCH($K$439&amp;"|14",'Joints Enrobage'!$N$2:$N$501,0))&amp;"","")</f>
        <v/>
      </c>
      <c r="C460" s="62">
        <f>IFERROR(INDEX('Joints Enrobage'!$D$2:$D$501,MATCH($K$439&amp;"|14",'Joints Enrobage'!$N$2:$N$501,0))&amp;"","")</f>
        <v/>
      </c>
      <c r="D460" s="62">
        <f>IFERROR(INDEX('Joints Enrobage'!$E$2:$E$501,MATCH($K$439&amp;"|14",'Joints Enrobage'!$N$2:$N$501,0))&amp;"","")</f>
        <v/>
      </c>
      <c r="E460" s="62">
        <f>IFERROR(INDEX('Joints Enrobage'!$F$2:$F$501,MATCH($K$439&amp;"|14",'Joints Enrobage'!$N$2:$N$501,0))&amp;"","")</f>
        <v/>
      </c>
      <c r="F460" s="62">
        <f>IFERROR(INDEX('Joints Enrobage'!$G$2:$G$501,MATCH($K$439&amp;"|14",'Joints Enrobage'!$N$2:$N$501,0))&amp;"","")</f>
        <v/>
      </c>
      <c r="G460" s="62">
        <f>IFERROR(INDEX('Joints Enrobage'!$H$2:$H$501,MATCH($K$439&amp;"|14",'Joints Enrobage'!$N$2:$N$501,0))&amp;"","")</f>
        <v/>
      </c>
      <c r="H460" s="62">
        <f>IFERROR(INDEX('Joints Enrobage'!$I$2:$I$501,MATCH($K$439&amp;"|14",'Joints Enrobage'!$N$2:$N$501,0))&amp;"","")</f>
        <v/>
      </c>
      <c r="I460" s="62">
        <f>IFERROR(INDEX('Joints Enrobage'!$J$2:$J$501,MATCH($K$439&amp;"|14",'Joints Enrobage'!$N$2:$N$501,0))&amp;"","")</f>
        <v/>
      </c>
      <c r="J460" s="62">
        <f>IFERROR(INDEX('Joints Enrobage'!$K$2:$K$501,MATCH($K$439&amp;"|14",'Joints Enrobage'!$N$2:$N$501,0))&amp;"","")</f>
        <v/>
      </c>
      <c r="K460" s="62">
        <f>IFERROR(INDEX('Joints Enrobage'!$L$2:$L$501,MATCH($K$439&amp;"|14",'Joints Enrobage'!$N$2:$N$501,0))&amp;"","")</f>
        <v/>
      </c>
      <c r="L460" s="62">
        <f>IFERROR(INDEX('Joints Enrobage'!$M$2:$M$501,MATCH($K$439&amp;"|14",'Joints Enrobage'!$N$2:$N$501,0))&amp;"","")</f>
        <v/>
      </c>
      <c r="M460" s="50" t="n"/>
    </row>
    <row r="461" ht="15" customHeight="1">
      <c r="A461" s="62">
        <f>IFERROR(INDEX('Joints Enrobage'!$B$2:$B$501,MATCH($K$439&amp;"|15",'Joints Enrobage'!$N$2:$N$501,0))&amp;"","")</f>
        <v/>
      </c>
      <c r="B461" s="62">
        <f>IFERROR(INDEX('Joints Enrobage'!$C$2:$C$501,MATCH($K$439&amp;"|15",'Joints Enrobage'!$N$2:$N$501,0))&amp;"","")</f>
        <v/>
      </c>
      <c r="C461" s="62">
        <f>IFERROR(INDEX('Joints Enrobage'!$D$2:$D$501,MATCH($K$439&amp;"|15",'Joints Enrobage'!$N$2:$N$501,0))&amp;"","")</f>
        <v/>
      </c>
      <c r="D461" s="62">
        <f>IFERROR(INDEX('Joints Enrobage'!$E$2:$E$501,MATCH($K$439&amp;"|15",'Joints Enrobage'!$N$2:$N$501,0))&amp;"","")</f>
        <v/>
      </c>
      <c r="E461" s="62">
        <f>IFERROR(INDEX('Joints Enrobage'!$F$2:$F$501,MATCH($K$439&amp;"|15",'Joints Enrobage'!$N$2:$N$501,0))&amp;"","")</f>
        <v/>
      </c>
      <c r="F461" s="62">
        <f>IFERROR(INDEX('Joints Enrobage'!$G$2:$G$501,MATCH($K$439&amp;"|15",'Joints Enrobage'!$N$2:$N$501,0))&amp;"","")</f>
        <v/>
      </c>
      <c r="G461" s="62">
        <f>IFERROR(INDEX('Joints Enrobage'!$H$2:$H$501,MATCH($K$439&amp;"|15",'Joints Enrobage'!$N$2:$N$501,0))&amp;"","")</f>
        <v/>
      </c>
      <c r="H461" s="62">
        <f>IFERROR(INDEX('Joints Enrobage'!$I$2:$I$501,MATCH($K$439&amp;"|15",'Joints Enrobage'!$N$2:$N$501,0))&amp;"","")</f>
        <v/>
      </c>
      <c r="I461" s="62">
        <f>IFERROR(INDEX('Joints Enrobage'!$J$2:$J$501,MATCH($K$439&amp;"|15",'Joints Enrobage'!$N$2:$N$501,0))&amp;"","")</f>
        <v/>
      </c>
      <c r="J461" s="62">
        <f>IFERROR(INDEX('Joints Enrobage'!$K$2:$K$501,MATCH($K$439&amp;"|15",'Joints Enrobage'!$N$2:$N$501,0))&amp;"","")</f>
        <v/>
      </c>
      <c r="K461" s="62">
        <f>IFERROR(INDEX('Joints Enrobage'!$L$2:$L$501,MATCH($K$439&amp;"|15",'Joints Enrobage'!$N$2:$N$501,0))&amp;"","")</f>
        <v/>
      </c>
      <c r="L461" s="62">
        <f>IFERROR(INDEX('Joints Enrobage'!$M$2:$M$501,MATCH($K$439&amp;"|15",'Joints Enrobage'!$N$2:$N$501,0))&amp;"","")</f>
        <v/>
      </c>
      <c r="M461" s="50" t="n"/>
    </row>
    <row r="462" ht="39.95" customHeight="1">
      <c r="A462" s="94">
        <f>"Remarques : "&amp;IFERROR(INDEX(Registre!$O$2:$O$1999,IF($O$434=0,-1,$O$434))&amp;"","")</f>
        <v/>
      </c>
      <c r="B462" s="52" t="n"/>
      <c r="C462" s="52" t="n"/>
      <c r="D462" s="52" t="n"/>
      <c r="E462" s="52" t="n"/>
      <c r="F462" s="52" t="n"/>
      <c r="G462" s="52" t="n"/>
      <c r="H462" s="52" t="n"/>
      <c r="I462" s="52" t="n"/>
      <c r="J462" s="52" t="n"/>
      <c r="K462" s="52" t="n"/>
      <c r="L462" s="52" t="n"/>
      <c r="M462" s="50" t="n"/>
    </row>
    <row r="463" ht="30" customHeight="1">
      <c r="A463" s="80" t="inlineStr">
        <is>
          <t>Conclusion de l’inspection</t>
        </is>
      </c>
      <c r="B463" s="52" t="n"/>
      <c r="C463" s="50" t="n"/>
      <c r="D463" s="67">
        <f>IF(IFERROR(INDEX(Registre!$N$2:$N$1999,IF($O$434=0,-1,$O$434))&amp;"","")="Non applicable","☒","☐")&amp;"  Non applicable"</f>
        <v/>
      </c>
      <c r="E463" s="52" t="n"/>
      <c r="F463" s="52" t="n"/>
      <c r="G463" s="52" t="n"/>
      <c r="H463" s="52" t="n"/>
      <c r="I463" s="50" t="n"/>
      <c r="J463" s="67">
        <f>IF(IFERROR(INDEX(Registre!$N$2:$N$1999,IF($O$434=0,-1,$O$434))&amp;"","")="Accepté","☒","☐")&amp;"  Accepté"</f>
        <v/>
      </c>
      <c r="K463" s="50" t="n"/>
      <c r="L463" s="67">
        <f>IF(IFERROR(INDEX(Registre!$N$2:$N$1999,IF($O$434=0,-1,$O$434))&amp;"","")="Rejeté","☒","☐")&amp;"  Rejeté"</f>
        <v/>
      </c>
      <c r="M463" s="50" t="n"/>
    </row>
    <row r="464" ht="24.95" customHeight="1">
      <c r="A464" s="80" t="inlineStr">
        <is>
          <t>APPROBATION</t>
        </is>
      </c>
      <c r="B464" s="101" t="n"/>
      <c r="C464" s="56" t="n"/>
      <c r="D464" s="67" t="inlineStr">
        <is>
          <t>C3</t>
        </is>
      </c>
      <c r="E464" s="52" t="n"/>
      <c r="F464" s="52" t="n"/>
      <c r="G464" s="52" t="n"/>
      <c r="H464" s="52" t="n"/>
      <c r="I464" s="50" t="n"/>
      <c r="J464" s="67" t="inlineStr">
        <is>
          <t>C1</t>
        </is>
      </c>
      <c r="K464" s="56" t="n"/>
      <c r="L464" s="67" t="inlineStr">
        <is>
          <t>CA</t>
        </is>
      </c>
      <c r="M464" s="56" t="n"/>
    </row>
    <row r="465" ht="24.95" customHeight="1">
      <c r="A465" s="57" t="n"/>
      <c r="B465" s="102" t="n"/>
      <c r="C465" s="58" t="n"/>
      <c r="D465" s="67" t="inlineStr">
        <is>
          <t>CST</t>
        </is>
      </c>
      <c r="E465" s="52" t="n"/>
      <c r="F465" s="50" t="n"/>
      <c r="G465" s="67" t="inlineStr">
        <is>
          <t>QCI</t>
        </is>
      </c>
      <c r="H465" s="52" t="n"/>
      <c r="I465" s="50" t="n"/>
      <c r="J465" s="57" t="n"/>
      <c r="K465" s="58" t="n"/>
      <c r="L465" s="57" t="n"/>
      <c r="M465" s="58" t="n"/>
    </row>
    <row r="466" ht="30" customHeight="1">
      <c r="A466" s="90" t="inlineStr">
        <is>
          <t>Nom</t>
        </is>
      </c>
      <c r="B466" s="52" t="n"/>
      <c r="C466" s="50" t="n"/>
      <c r="D466" s="90" t="n"/>
      <c r="E466" s="52" t="n"/>
      <c r="F466" s="50" t="n"/>
      <c r="G466" s="90" t="n"/>
      <c r="H466" s="52" t="n"/>
      <c r="I466" s="50" t="n"/>
      <c r="J466" s="90" t="n"/>
      <c r="K466" s="50" t="n"/>
      <c r="L466" s="90" t="n"/>
      <c r="M466" s="50" t="n"/>
    </row>
    <row r="467" ht="30" customHeight="1">
      <c r="A467" s="90" t="inlineStr">
        <is>
          <t>Signature</t>
        </is>
      </c>
      <c r="B467" s="52" t="n"/>
      <c r="C467" s="50" t="n"/>
      <c r="D467" s="90" t="n"/>
      <c r="E467" s="52" t="n"/>
      <c r="F467" s="50" t="n"/>
      <c r="G467" s="90" t="n"/>
      <c r="H467" s="52" t="n"/>
      <c r="I467" s="50" t="n"/>
      <c r="J467" s="90" t="n"/>
      <c r="K467" s="50" t="n"/>
      <c r="L467" s="90" t="n"/>
      <c r="M467" s="50" t="n"/>
    </row>
    <row r="468" ht="30" customHeight="1">
      <c r="A468" s="90" t="inlineStr">
        <is>
          <t>Date</t>
        </is>
      </c>
      <c r="B468" s="52" t="n"/>
      <c r="C468" s="50" t="n"/>
      <c r="D468" s="90" t="n"/>
      <c r="E468" s="52" t="n"/>
      <c r="F468" s="50" t="n"/>
      <c r="G468" s="90" t="n"/>
      <c r="H468" s="52" t="n"/>
      <c r="I468" s="50" t="n"/>
      <c r="J468" s="90" t="n"/>
      <c r="K468" s="50" t="n"/>
      <c r="L468" s="90" t="n"/>
      <c r="M468" s="50" t="n"/>
    </row>
    <row r="469" ht="21.75" customHeight="1">
      <c r="A469" s="49" t="n"/>
      <c r="B469" s="56" t="n"/>
      <c r="C469" s="67">
        <f>Paramètres!$C$7</f>
        <v/>
      </c>
      <c r="D469" s="101" t="n"/>
      <c r="E469" s="101" t="n"/>
      <c r="F469" s="101" t="n"/>
      <c r="G469" s="101" t="n"/>
      <c r="H469" s="101" t="n"/>
      <c r="I469" s="101" t="n"/>
      <c r="J469" s="101" t="n"/>
      <c r="K469" s="56" t="n"/>
      <c r="L469" s="90">
        <f>Paramètres!$D$7</f>
        <v/>
      </c>
      <c r="M469" s="50" t="n"/>
      <c r="O469" s="29" t="inlineStr">
        <is>
          <t>Calcul (ne pas modifier) – ligne registre :</t>
        </is>
      </c>
    </row>
    <row r="470" ht="21.75" customHeight="1">
      <c r="A470" s="60" t="n"/>
      <c r="B470" s="61" t="n"/>
      <c r="C470" s="60" t="n"/>
      <c r="K470" s="61" t="n"/>
      <c r="L470" s="90">
        <f>"Date: "&amp;Paramètres!$E$7</f>
        <v/>
      </c>
      <c r="M470" s="50" t="n"/>
      <c r="O470" s="30">
        <f>IFERROR(MATCH($K$475,Registre!$B$2:$B$1999,0),0)</f>
        <v/>
      </c>
    </row>
    <row r="471" ht="21.75" customHeight="1">
      <c r="A471" s="57" t="n"/>
      <c r="B471" s="58" t="n"/>
      <c r="C471" s="57" t="n"/>
      <c r="D471" s="102" t="n"/>
      <c r="E471" s="102" t="n"/>
      <c r="F471" s="102" t="n"/>
      <c r="G471" s="102" t="n"/>
      <c r="H471" s="102" t="n"/>
      <c r="I471" s="102" t="n"/>
      <c r="J471" s="102" t="n"/>
      <c r="K471" s="58" t="n"/>
      <c r="L471" s="90" t="inlineStr">
        <is>
          <t>Page 1/1</t>
        </is>
      </c>
      <c r="M471" s="50" t="n"/>
      <c r="O471" s="30">
        <f>IFERROR(MATCH($K$475,'Données Enrobage'!$A$2:$A$501,0),0)</f>
        <v/>
      </c>
    </row>
    <row r="472" ht="27.95" customHeight="1">
      <c r="A472" s="67" t="inlineStr">
        <is>
          <t>Procès-Verbal d’enrobage</t>
        </is>
      </c>
      <c r="B472" s="52" t="n"/>
      <c r="C472" s="52" t="n"/>
      <c r="D472" s="52" t="n"/>
      <c r="E472" s="52" t="n"/>
      <c r="F472" s="52" t="n"/>
      <c r="G472" s="52" t="n"/>
      <c r="H472" s="52" t="n"/>
      <c r="I472" s="52" t="n"/>
      <c r="J472" s="52" t="n"/>
      <c r="K472" s="52" t="n"/>
      <c r="L472" s="52" t="n"/>
      <c r="M472" s="50" t="n"/>
      <c r="O472" s="32">
        <f>IF($K$475="","",IF($O$470=0,"⚠ RFI absent du Registre",IF(INDEX(Registre!$A$2:$A$1999,IF($O$470=0,-1,$O$470))&lt;&gt;"Enrobage","⚠ Ce RFI est de type : "&amp;INDEX(Registre!$A$2:$A$1999,IF($O$470=0,-1,$O$470)),"")))</f>
        <v/>
      </c>
    </row>
    <row r="473" ht="24.95" customHeight="1">
      <c r="A473" s="90">
        <f>"Ouvrages : "&amp;IFERROR(INDEX(Registre!$E$2:$E$1999,IF($O$470=0,-1,$O$470))&amp;"","")</f>
        <v/>
      </c>
      <c r="B473" s="52" t="n"/>
      <c r="C473" s="52" t="n"/>
      <c r="D473" s="52" t="n"/>
      <c r="E473" s="52" t="n"/>
      <c r="F473" s="52" t="n"/>
      <c r="G473" s="52" t="n"/>
      <c r="H473" s="52" t="n"/>
      <c r="I473" s="52" t="n"/>
      <c r="J473" s="50" t="n"/>
      <c r="K473" s="90">
        <f>"Date : "&amp;IFERROR(RIGHT("0"&amp;DAY(INDEX(Registre!$D$2:$D$1999,IF($O$470=0,-1,$O$470))),2)&amp;"/"&amp;RIGHT("0"&amp;MONTH(INDEX(Registre!$D$2:$D$1999,IF($O$470=0,-1,$O$470))),2)&amp;"/"&amp;YEAR(INDEX(Registre!$D$2:$D$1999,IF($O$470=0,-1,$O$470))),IFERROR(INDEX(Registre!$D$2:$D$1999,IF($O$470=0,-1,$O$470))&amp;"",""))</f>
        <v/>
      </c>
      <c r="L473" s="52" t="n"/>
      <c r="M473" s="50" t="n"/>
    </row>
    <row r="474" ht="24.95" customHeight="1">
      <c r="A474" s="90">
        <f>"Désignation : "&amp;IFERROR(INDEX(Registre!$G$2:$G$1999,IF($O$470=0,-1,$O$470))&amp;"","")</f>
        <v/>
      </c>
      <c r="B474" s="52" t="n"/>
      <c r="C474" s="52" t="n"/>
      <c r="D474" s="52" t="n"/>
      <c r="E474" s="52" t="n"/>
      <c r="F474" s="52" t="n"/>
      <c r="G474" s="52" t="n"/>
      <c r="H474" s="52" t="n"/>
      <c r="I474" s="52" t="n"/>
      <c r="J474" s="52" t="n"/>
      <c r="K474" s="52" t="n"/>
      <c r="L474" s="52" t="n"/>
      <c r="M474" s="50" t="n"/>
      <c r="O474" s="31" t="inlineStr">
        <is>
          <t>◀ Choisissez le RFI dans la case « RFI nº » (liste déroulante)</t>
        </is>
      </c>
    </row>
    <row r="475" ht="24.95" customHeight="1">
      <c r="A475" s="90">
        <f>"Plan Nº : "&amp;IFERROR(INDEX(Registre!$F$2:$F$1999,IF($O$470=0,-1,$O$470))&amp;"","")</f>
        <v/>
      </c>
      <c r="B475" s="52" t="n"/>
      <c r="C475" s="52" t="n"/>
      <c r="D475" s="52" t="n"/>
      <c r="E475" s="52" t="n"/>
      <c r="F475" s="50" t="n"/>
      <c r="G475" s="90">
        <f>"Report No : "&amp;IFERROR(IF(INDEX(Registre!$C$2:$C$1999,IF($O$470=0,-1,$O$470))&amp;""&lt;&gt;"",INDEX(Registre!$C$2:$C$1999,IF($O$470=0,-1,$O$470))&amp;"",TEXT(COUNTIF(Registre!$A$2:INDEX(Registre!$A$2:$A$1999,IF($O$470=0,-1,$O$470)),INDEX(Registre!$A$2:$A$1999,IF($O$470=0,-1,$O$470))),"000")),"")</f>
        <v/>
      </c>
      <c r="H475" s="50" t="n"/>
      <c r="I475" s="91" t="inlineStr">
        <is>
          <t>DI/ (RFI) No :</t>
        </is>
      </c>
      <c r="J475" s="50" t="n"/>
      <c r="K475" s="82">
        <f>IFERROR(INDEX('Impression groupée'!$B$4:$B$103,MATCH("Enrobage|14",'Impression groupée'!$E$4:$E$103,0)),"")</f>
        <v/>
      </c>
      <c r="L475" s="52" t="n"/>
      <c r="M475" s="50" t="n"/>
    </row>
    <row r="476" ht="27" customHeight="1">
      <c r="A476" s="80">
        <f>"Tronçon N° : "&amp;IFERROR(INDEX(Registre!$H$2:$H$1999,IF($O$470=0,-1,$O$470))&amp;"","")&amp;"   du PK "&amp;IFERROR(INDEX(Registre!$K$2:$K$1999,IF($O$470=0,-1,$O$470))&amp;"","")&amp;"   au PK "&amp;IFERROR(INDEX(Registre!$L$2:$L$1999,IF($O$470=0,-1,$O$470))&amp;"","")</f>
        <v/>
      </c>
      <c r="B476" s="52" t="n"/>
      <c r="C476" s="52" t="n"/>
      <c r="D476" s="52" t="n"/>
      <c r="E476" s="52" t="n"/>
      <c r="F476" s="50" t="n"/>
      <c r="G476" s="90">
        <f>"Long : "&amp;IFERROR(INDEX(Registre!$M$2:$M$1999,IF($O$470=0,-1,$O$470))&amp;"","")&amp;" ml"</f>
        <v/>
      </c>
      <c r="H476" s="50" t="n"/>
      <c r="I476" s="67" t="inlineStr">
        <is>
          <t>CONDITIONS ENVIRONNEMENTALES</t>
        </is>
      </c>
      <c r="J476" s="52" t="n"/>
      <c r="K476" s="52" t="n"/>
      <c r="L476" s="52" t="n"/>
      <c r="M476" s="50" t="n"/>
    </row>
    <row r="477" ht="25.5" customHeight="1">
      <c r="A477" s="90" t="inlineStr">
        <is>
          <t>Abrasif</t>
        </is>
      </c>
      <c r="B477" s="50" t="n"/>
      <c r="C477" s="90">
        <f>"N° de lot : "&amp;IFERROR(INDEX('Données Enrobage'!$B$2:$B$501,IF($O$471=0,-1,$O$471))&amp;"","")</f>
        <v/>
      </c>
      <c r="D477" s="52" t="n"/>
      <c r="E477" s="52" t="n"/>
      <c r="F477" s="52" t="n"/>
      <c r="G477" s="52" t="n"/>
      <c r="H477" s="50" t="n"/>
      <c r="I477" s="98" t="inlineStr">
        <is>
          <t>Temp de l'air</t>
        </is>
      </c>
      <c r="J477" s="93">
        <f>IFERROR(INDEX('Données Enrobage'!$F$2:$F$501,IF($O$471=0,-1,$O$471))&amp;"","")</f>
        <v/>
      </c>
      <c r="K477" s="93">
        <f>IFERROR(INDEX('Données Enrobage'!$G$2:$G$501,IF($O$471=0,-1,$O$471))&amp;"","")</f>
        <v/>
      </c>
      <c r="L477" s="93">
        <f>IFERROR(INDEX('Données Enrobage'!$H$2:$H$501,IF($O$471=0,-1,$O$471))&amp;"","")</f>
        <v/>
      </c>
      <c r="M477" s="93">
        <f>IFERROR(INDEX('Données Enrobage'!$I$2:$I$501,IF($O$471=0,-1,$O$471))&amp;"","")</f>
        <v/>
      </c>
    </row>
    <row r="478" ht="30.75" customHeight="1">
      <c r="A478" s="90" t="inlineStr">
        <is>
          <t>Apprêt / FBE</t>
        </is>
      </c>
      <c r="B478" s="50" t="n"/>
      <c r="C478" s="90">
        <f>"N° de lot : "&amp;IFERROR(INDEX('Données Enrobage'!$C$2:$C$501,IF($O$471=0,-1,$O$471))&amp;"","")</f>
        <v/>
      </c>
      <c r="D478" s="52" t="n"/>
      <c r="E478" s="52" t="n"/>
      <c r="F478" s="52" t="n"/>
      <c r="G478" s="52" t="n"/>
      <c r="H478" s="50" t="n"/>
      <c r="I478" s="98" t="inlineStr">
        <is>
          <t>Point de rosée</t>
        </is>
      </c>
      <c r="J478" s="93">
        <f>IFERROR(INDEX('Données Enrobage'!$J$2:$J$501,IF($O$471=0,-1,$O$471))&amp;"","")</f>
        <v/>
      </c>
      <c r="K478" s="93">
        <f>IFERROR(INDEX('Données Enrobage'!$K$2:$K$501,IF($O$471=0,-1,$O$471))&amp;"","")</f>
        <v/>
      </c>
      <c r="L478" s="93">
        <f>IFERROR(INDEX('Données Enrobage'!$L$2:$L$501,IF($O$471=0,-1,$O$471))&amp;"","")</f>
        <v/>
      </c>
      <c r="M478" s="93">
        <f>IFERROR(INDEX('Données Enrobage'!$M$2:$M$501,IF($O$471=0,-1,$O$471))&amp;"","")</f>
        <v/>
      </c>
    </row>
    <row r="479" ht="35.25" customHeight="1">
      <c r="A479" s="90" t="inlineStr">
        <is>
          <t>HSS</t>
        </is>
      </c>
      <c r="B479" s="50" t="n"/>
      <c r="C479" s="90">
        <f>"N° de lot : "&amp;IFERROR(INDEX('Données Enrobage'!$D$2:$D$501,IF($O$471=0,-1,$O$471))&amp;"","")</f>
        <v/>
      </c>
      <c r="D479" s="52" t="n"/>
      <c r="E479" s="52" t="n"/>
      <c r="F479" s="52" t="n"/>
      <c r="G479" s="52" t="n"/>
      <c r="H479" s="50" t="n"/>
      <c r="I479" s="98" t="inlineStr">
        <is>
          <t>Humidité relative (RH)</t>
        </is>
      </c>
      <c r="J479" s="93">
        <f>IFERROR(INDEX('Données Enrobage'!$N$2:$N$501,IF($O$471=0,-1,$O$471))&amp;"","")</f>
        <v/>
      </c>
      <c r="K479" s="93">
        <f>IFERROR(INDEX('Données Enrobage'!$O$2:$O$501,IF($O$471=0,-1,$O$471))&amp;"","")</f>
        <v/>
      </c>
      <c r="L479" s="93">
        <f>IFERROR(INDEX('Données Enrobage'!$P$2:$P$501,IF($O$471=0,-1,$O$471))&amp;"","")</f>
        <v/>
      </c>
      <c r="M479" s="93">
        <f>IFERROR(INDEX('Données Enrobage'!$Q$2:$Q$501,IF($O$471=0,-1,$O$471))&amp;"","")</f>
        <v/>
      </c>
    </row>
    <row r="480" ht="30.75" customHeight="1">
      <c r="A480" s="90" t="inlineStr">
        <is>
          <t>Solvant</t>
        </is>
      </c>
      <c r="B480" s="50" t="n"/>
      <c r="C480" s="90">
        <f>"N° de lot : "&amp;IFERROR(INDEX('Données Enrobage'!$E$2:$E$501,IF($O$471=0,-1,$O$471))&amp;"","")</f>
        <v/>
      </c>
      <c r="D480" s="52" t="n"/>
      <c r="E480" s="52" t="n"/>
      <c r="F480" s="52" t="n"/>
      <c r="G480" s="52" t="n"/>
      <c r="H480" s="50" t="n"/>
      <c r="I480" s="98" t="inlineStr">
        <is>
          <t>Qualité de l'air comprimé</t>
        </is>
      </c>
      <c r="J480" s="93">
        <f>IFERROR(INDEX('Données Enrobage'!$R$2:$R$501,IF($O$471=0,-1,$O$471))&amp;"","")</f>
        <v/>
      </c>
      <c r="K480" s="93">
        <f>IFERROR(INDEX('Données Enrobage'!$S$2:$S$501,IF($O$471=0,-1,$O$471))&amp;"","")</f>
        <v/>
      </c>
      <c r="L480" s="93">
        <f>IFERROR(INDEX('Données Enrobage'!$T$2:$T$501,IF($O$471=0,-1,$O$471))&amp;"","")</f>
        <v/>
      </c>
      <c r="M480" s="93">
        <f>IFERROR(INDEX('Données Enrobage'!$U$2:$U$501,IF($O$471=0,-1,$O$471))&amp;"","")</f>
        <v/>
      </c>
    </row>
    <row r="481" ht="24.95" customHeight="1">
      <c r="A481" s="67" t="inlineStr">
        <is>
          <t>SURFACE PREPARATION</t>
        </is>
      </c>
      <c r="B481" s="52" t="n"/>
      <c r="C481" s="52" t="n"/>
      <c r="D481" s="52" t="n"/>
      <c r="E481" s="52" t="n"/>
      <c r="F481" s="52" t="n"/>
      <c r="G481" s="50" t="n"/>
      <c r="H481" s="67" t="inlineStr">
        <is>
          <t>FINAL INSPECTION AND TESTING</t>
        </is>
      </c>
      <c r="I481" s="52" t="n"/>
      <c r="J481" s="52" t="n"/>
      <c r="K481" s="52" t="n"/>
      <c r="L481" s="52" t="n"/>
      <c r="M481" s="50" t="n"/>
    </row>
    <row r="482" ht="51.75" customHeight="1">
      <c r="A482" s="95" t="inlineStr">
        <is>
          <t>N° de joint</t>
        </is>
      </c>
      <c r="B482" s="95" t="inlineStr">
        <is>
          <t>État de surface avant sablage</t>
        </is>
      </c>
      <c r="C482" s="95" t="inlineStr">
        <is>
          <t>Temp de surface</t>
        </is>
      </c>
      <c r="D482" s="95" t="inlineStr">
        <is>
          <t>Profil de sablage µm</t>
        </is>
      </c>
      <c r="E482" s="95" t="inlineStr">
        <is>
          <t>Chlorures en surface µg/cm²</t>
        </is>
      </c>
      <c r="F482" s="95" t="inlineStr">
        <is>
          <t>Test poussière (ruban adhésif)</t>
        </is>
      </c>
      <c r="G482" s="95" t="inlineStr">
        <is>
          <t>Température de préchauffage °C</t>
        </is>
      </c>
      <c r="H482" s="95" t="inlineStr">
        <is>
          <t>Visuel</t>
        </is>
      </c>
      <c r="I482" s="95" t="inlineStr">
        <is>
          <t>Test d'adhérence</t>
        </is>
      </c>
      <c r="J482" s="95" t="inlineStr">
        <is>
          <t>Détection de porosités (Holiday Test – 25 kV / 100)</t>
        </is>
      </c>
      <c r="K482" s="95" t="inlineStr">
        <is>
          <t>Accepté / Rejeté</t>
        </is>
      </c>
      <c r="L482" s="95" t="inlineStr">
        <is>
          <t>Remarques</t>
        </is>
      </c>
      <c r="M482" s="50" t="n"/>
    </row>
    <row r="483" ht="15" customHeight="1">
      <c r="A483" s="93">
        <f>IFERROR(INDEX('Joints Enrobage'!$B$2:$B$501,MATCH($K$475&amp;"|1",'Joints Enrobage'!$N$2:$N$501,0))&amp;"","")</f>
        <v/>
      </c>
      <c r="B483" s="93">
        <f>IFERROR(INDEX('Joints Enrobage'!$C$2:$C$501,MATCH($K$475&amp;"|1",'Joints Enrobage'!$N$2:$N$501,0))&amp;"","")</f>
        <v/>
      </c>
      <c r="C483" s="93">
        <f>IFERROR(INDEX('Joints Enrobage'!$D$2:$D$501,MATCH($K$475&amp;"|1",'Joints Enrobage'!$N$2:$N$501,0))&amp;"","")</f>
        <v/>
      </c>
      <c r="D483" s="93">
        <f>IFERROR(INDEX('Joints Enrobage'!$E$2:$E$501,MATCH($K$475&amp;"|1",'Joints Enrobage'!$N$2:$N$501,0))&amp;"","")</f>
        <v/>
      </c>
      <c r="E483" s="93">
        <f>IFERROR(INDEX('Joints Enrobage'!$F$2:$F$501,MATCH($K$475&amp;"|1",'Joints Enrobage'!$N$2:$N$501,0))&amp;"","")</f>
        <v/>
      </c>
      <c r="F483" s="93">
        <f>IFERROR(INDEX('Joints Enrobage'!$G$2:$G$501,MATCH($K$475&amp;"|1",'Joints Enrobage'!$N$2:$N$501,0))&amp;"","")</f>
        <v/>
      </c>
      <c r="G483" s="93">
        <f>IFERROR(INDEX('Joints Enrobage'!$H$2:$H$501,MATCH($K$475&amp;"|1",'Joints Enrobage'!$N$2:$N$501,0))&amp;"","")</f>
        <v/>
      </c>
      <c r="H483" s="93">
        <f>IFERROR(INDEX('Joints Enrobage'!$I$2:$I$501,MATCH($K$475&amp;"|1",'Joints Enrobage'!$N$2:$N$501,0))&amp;"","")</f>
        <v/>
      </c>
      <c r="I483" s="93">
        <f>IFERROR(INDEX('Joints Enrobage'!$J$2:$J$501,MATCH($K$475&amp;"|1",'Joints Enrobage'!$N$2:$N$501,0))&amp;"","")</f>
        <v/>
      </c>
      <c r="J483" s="93">
        <f>IFERROR(INDEX('Joints Enrobage'!$K$2:$K$501,MATCH($K$475&amp;"|1",'Joints Enrobage'!$N$2:$N$501,0))&amp;"","")</f>
        <v/>
      </c>
      <c r="K483" s="93">
        <f>IFERROR(INDEX('Joints Enrobage'!$L$2:$L$501,MATCH($K$475&amp;"|1",'Joints Enrobage'!$N$2:$N$501,0))&amp;"","")</f>
        <v/>
      </c>
      <c r="L483" s="93">
        <f>IFERROR(INDEX('Joints Enrobage'!$M$2:$M$501,MATCH($K$475&amp;"|1",'Joints Enrobage'!$N$2:$N$501,0))&amp;"","")</f>
        <v/>
      </c>
      <c r="M483" s="50" t="n"/>
    </row>
    <row r="484" ht="15" customHeight="1">
      <c r="A484" s="93">
        <f>IFERROR(INDEX('Joints Enrobage'!$B$2:$B$501,MATCH($K$475&amp;"|2",'Joints Enrobage'!$N$2:$N$501,0))&amp;"","")</f>
        <v/>
      </c>
      <c r="B484" s="93">
        <f>IFERROR(INDEX('Joints Enrobage'!$C$2:$C$501,MATCH($K$475&amp;"|2",'Joints Enrobage'!$N$2:$N$501,0))&amp;"","")</f>
        <v/>
      </c>
      <c r="C484" s="93">
        <f>IFERROR(INDEX('Joints Enrobage'!$D$2:$D$501,MATCH($K$475&amp;"|2",'Joints Enrobage'!$N$2:$N$501,0))&amp;"","")</f>
        <v/>
      </c>
      <c r="D484" s="93">
        <f>IFERROR(INDEX('Joints Enrobage'!$E$2:$E$501,MATCH($K$475&amp;"|2",'Joints Enrobage'!$N$2:$N$501,0))&amp;"","")</f>
        <v/>
      </c>
      <c r="E484" s="93">
        <f>IFERROR(INDEX('Joints Enrobage'!$F$2:$F$501,MATCH($K$475&amp;"|2",'Joints Enrobage'!$N$2:$N$501,0))&amp;"","")</f>
        <v/>
      </c>
      <c r="F484" s="93">
        <f>IFERROR(INDEX('Joints Enrobage'!$G$2:$G$501,MATCH($K$475&amp;"|2",'Joints Enrobage'!$N$2:$N$501,0))&amp;"","")</f>
        <v/>
      </c>
      <c r="G484" s="93">
        <f>IFERROR(INDEX('Joints Enrobage'!$H$2:$H$501,MATCH($K$475&amp;"|2",'Joints Enrobage'!$N$2:$N$501,0))&amp;"","")</f>
        <v/>
      </c>
      <c r="H484" s="93">
        <f>IFERROR(INDEX('Joints Enrobage'!$I$2:$I$501,MATCH($K$475&amp;"|2",'Joints Enrobage'!$N$2:$N$501,0))&amp;"","")</f>
        <v/>
      </c>
      <c r="I484" s="93">
        <f>IFERROR(INDEX('Joints Enrobage'!$J$2:$J$501,MATCH($K$475&amp;"|2",'Joints Enrobage'!$N$2:$N$501,0))&amp;"","")</f>
        <v/>
      </c>
      <c r="J484" s="93">
        <f>IFERROR(INDEX('Joints Enrobage'!$K$2:$K$501,MATCH($K$475&amp;"|2",'Joints Enrobage'!$N$2:$N$501,0))&amp;"","")</f>
        <v/>
      </c>
      <c r="K484" s="93">
        <f>IFERROR(INDEX('Joints Enrobage'!$L$2:$L$501,MATCH($K$475&amp;"|2",'Joints Enrobage'!$N$2:$N$501,0))&amp;"","")</f>
        <v/>
      </c>
      <c r="L484" s="93">
        <f>IFERROR(INDEX('Joints Enrobage'!$M$2:$M$501,MATCH($K$475&amp;"|2",'Joints Enrobage'!$N$2:$N$501,0))&amp;"","")</f>
        <v/>
      </c>
      <c r="M484" s="50" t="n"/>
    </row>
    <row r="485" ht="15" customHeight="1">
      <c r="A485" s="93">
        <f>IFERROR(INDEX('Joints Enrobage'!$B$2:$B$501,MATCH($K$475&amp;"|3",'Joints Enrobage'!$N$2:$N$501,0))&amp;"","")</f>
        <v/>
      </c>
      <c r="B485" s="93">
        <f>IFERROR(INDEX('Joints Enrobage'!$C$2:$C$501,MATCH($K$475&amp;"|3",'Joints Enrobage'!$N$2:$N$501,0))&amp;"","")</f>
        <v/>
      </c>
      <c r="C485" s="93">
        <f>IFERROR(INDEX('Joints Enrobage'!$D$2:$D$501,MATCH($K$475&amp;"|3",'Joints Enrobage'!$N$2:$N$501,0))&amp;"","")</f>
        <v/>
      </c>
      <c r="D485" s="93">
        <f>IFERROR(INDEX('Joints Enrobage'!$E$2:$E$501,MATCH($K$475&amp;"|3",'Joints Enrobage'!$N$2:$N$501,0))&amp;"","")</f>
        <v/>
      </c>
      <c r="E485" s="93">
        <f>IFERROR(INDEX('Joints Enrobage'!$F$2:$F$501,MATCH($K$475&amp;"|3",'Joints Enrobage'!$N$2:$N$501,0))&amp;"","")</f>
        <v/>
      </c>
      <c r="F485" s="93">
        <f>IFERROR(INDEX('Joints Enrobage'!$G$2:$G$501,MATCH($K$475&amp;"|3",'Joints Enrobage'!$N$2:$N$501,0))&amp;"","")</f>
        <v/>
      </c>
      <c r="G485" s="93">
        <f>IFERROR(INDEX('Joints Enrobage'!$H$2:$H$501,MATCH($K$475&amp;"|3",'Joints Enrobage'!$N$2:$N$501,0))&amp;"","")</f>
        <v/>
      </c>
      <c r="H485" s="93">
        <f>IFERROR(INDEX('Joints Enrobage'!$I$2:$I$501,MATCH($K$475&amp;"|3",'Joints Enrobage'!$N$2:$N$501,0))&amp;"","")</f>
        <v/>
      </c>
      <c r="I485" s="93">
        <f>IFERROR(INDEX('Joints Enrobage'!$J$2:$J$501,MATCH($K$475&amp;"|3",'Joints Enrobage'!$N$2:$N$501,0))&amp;"","")</f>
        <v/>
      </c>
      <c r="J485" s="93">
        <f>IFERROR(INDEX('Joints Enrobage'!$K$2:$K$501,MATCH($K$475&amp;"|3",'Joints Enrobage'!$N$2:$N$501,0))&amp;"","")</f>
        <v/>
      </c>
      <c r="K485" s="93">
        <f>IFERROR(INDEX('Joints Enrobage'!$L$2:$L$501,MATCH($K$475&amp;"|3",'Joints Enrobage'!$N$2:$N$501,0))&amp;"","")</f>
        <v/>
      </c>
      <c r="L485" s="93">
        <f>IFERROR(INDEX('Joints Enrobage'!$M$2:$M$501,MATCH($K$475&amp;"|3",'Joints Enrobage'!$N$2:$N$501,0))&amp;"","")</f>
        <v/>
      </c>
      <c r="M485" s="50" t="n"/>
    </row>
    <row r="486" ht="15" customHeight="1">
      <c r="A486" s="93">
        <f>IFERROR(INDEX('Joints Enrobage'!$B$2:$B$501,MATCH($K$475&amp;"|4",'Joints Enrobage'!$N$2:$N$501,0))&amp;"","")</f>
        <v/>
      </c>
      <c r="B486" s="93">
        <f>IFERROR(INDEX('Joints Enrobage'!$C$2:$C$501,MATCH($K$475&amp;"|4",'Joints Enrobage'!$N$2:$N$501,0))&amp;"","")</f>
        <v/>
      </c>
      <c r="C486" s="93">
        <f>IFERROR(INDEX('Joints Enrobage'!$D$2:$D$501,MATCH($K$475&amp;"|4",'Joints Enrobage'!$N$2:$N$501,0))&amp;"","")</f>
        <v/>
      </c>
      <c r="D486" s="93">
        <f>IFERROR(INDEX('Joints Enrobage'!$E$2:$E$501,MATCH($K$475&amp;"|4",'Joints Enrobage'!$N$2:$N$501,0))&amp;"","")</f>
        <v/>
      </c>
      <c r="E486" s="93">
        <f>IFERROR(INDEX('Joints Enrobage'!$F$2:$F$501,MATCH($K$475&amp;"|4",'Joints Enrobage'!$N$2:$N$501,0))&amp;"","")</f>
        <v/>
      </c>
      <c r="F486" s="93">
        <f>IFERROR(INDEX('Joints Enrobage'!$G$2:$G$501,MATCH($K$475&amp;"|4",'Joints Enrobage'!$N$2:$N$501,0))&amp;"","")</f>
        <v/>
      </c>
      <c r="G486" s="93">
        <f>IFERROR(INDEX('Joints Enrobage'!$H$2:$H$501,MATCH($K$475&amp;"|4",'Joints Enrobage'!$N$2:$N$501,0))&amp;"","")</f>
        <v/>
      </c>
      <c r="H486" s="93">
        <f>IFERROR(INDEX('Joints Enrobage'!$I$2:$I$501,MATCH($K$475&amp;"|4",'Joints Enrobage'!$N$2:$N$501,0))&amp;"","")</f>
        <v/>
      </c>
      <c r="I486" s="93">
        <f>IFERROR(INDEX('Joints Enrobage'!$J$2:$J$501,MATCH($K$475&amp;"|4",'Joints Enrobage'!$N$2:$N$501,0))&amp;"","")</f>
        <v/>
      </c>
      <c r="J486" s="93">
        <f>IFERROR(INDEX('Joints Enrobage'!$K$2:$K$501,MATCH($K$475&amp;"|4",'Joints Enrobage'!$N$2:$N$501,0))&amp;"","")</f>
        <v/>
      </c>
      <c r="K486" s="93">
        <f>IFERROR(INDEX('Joints Enrobage'!$L$2:$L$501,MATCH($K$475&amp;"|4",'Joints Enrobage'!$N$2:$N$501,0))&amp;"","")</f>
        <v/>
      </c>
      <c r="L486" s="93">
        <f>IFERROR(INDEX('Joints Enrobage'!$M$2:$M$501,MATCH($K$475&amp;"|4",'Joints Enrobage'!$N$2:$N$501,0))&amp;"","")</f>
        <v/>
      </c>
      <c r="M486" s="50" t="n"/>
    </row>
    <row r="487" ht="15" customHeight="1">
      <c r="A487" s="93">
        <f>IFERROR(INDEX('Joints Enrobage'!$B$2:$B$501,MATCH($K$475&amp;"|5",'Joints Enrobage'!$N$2:$N$501,0))&amp;"","")</f>
        <v/>
      </c>
      <c r="B487" s="93">
        <f>IFERROR(INDEX('Joints Enrobage'!$C$2:$C$501,MATCH($K$475&amp;"|5",'Joints Enrobage'!$N$2:$N$501,0))&amp;"","")</f>
        <v/>
      </c>
      <c r="C487" s="93">
        <f>IFERROR(INDEX('Joints Enrobage'!$D$2:$D$501,MATCH($K$475&amp;"|5",'Joints Enrobage'!$N$2:$N$501,0))&amp;"","")</f>
        <v/>
      </c>
      <c r="D487" s="93">
        <f>IFERROR(INDEX('Joints Enrobage'!$E$2:$E$501,MATCH($K$475&amp;"|5",'Joints Enrobage'!$N$2:$N$501,0))&amp;"","")</f>
        <v/>
      </c>
      <c r="E487" s="93">
        <f>IFERROR(INDEX('Joints Enrobage'!$F$2:$F$501,MATCH($K$475&amp;"|5",'Joints Enrobage'!$N$2:$N$501,0))&amp;"","")</f>
        <v/>
      </c>
      <c r="F487" s="93">
        <f>IFERROR(INDEX('Joints Enrobage'!$G$2:$G$501,MATCH($K$475&amp;"|5",'Joints Enrobage'!$N$2:$N$501,0))&amp;"","")</f>
        <v/>
      </c>
      <c r="G487" s="93">
        <f>IFERROR(INDEX('Joints Enrobage'!$H$2:$H$501,MATCH($K$475&amp;"|5",'Joints Enrobage'!$N$2:$N$501,0))&amp;"","")</f>
        <v/>
      </c>
      <c r="H487" s="93">
        <f>IFERROR(INDEX('Joints Enrobage'!$I$2:$I$501,MATCH($K$475&amp;"|5",'Joints Enrobage'!$N$2:$N$501,0))&amp;"","")</f>
        <v/>
      </c>
      <c r="I487" s="93">
        <f>IFERROR(INDEX('Joints Enrobage'!$J$2:$J$501,MATCH($K$475&amp;"|5",'Joints Enrobage'!$N$2:$N$501,0))&amp;"","")</f>
        <v/>
      </c>
      <c r="J487" s="93">
        <f>IFERROR(INDEX('Joints Enrobage'!$K$2:$K$501,MATCH($K$475&amp;"|5",'Joints Enrobage'!$N$2:$N$501,0))&amp;"","")</f>
        <v/>
      </c>
      <c r="K487" s="93">
        <f>IFERROR(INDEX('Joints Enrobage'!$L$2:$L$501,MATCH($K$475&amp;"|5",'Joints Enrobage'!$N$2:$N$501,0))&amp;"","")</f>
        <v/>
      </c>
      <c r="L487" s="93">
        <f>IFERROR(INDEX('Joints Enrobage'!$M$2:$M$501,MATCH($K$475&amp;"|5",'Joints Enrobage'!$N$2:$N$501,0))&amp;"","")</f>
        <v/>
      </c>
      <c r="M487" s="50" t="n"/>
    </row>
    <row r="488" ht="15" customHeight="1">
      <c r="A488" s="93">
        <f>IFERROR(INDEX('Joints Enrobage'!$B$2:$B$501,MATCH($K$475&amp;"|6",'Joints Enrobage'!$N$2:$N$501,0))&amp;"","")</f>
        <v/>
      </c>
      <c r="B488" s="93">
        <f>IFERROR(INDEX('Joints Enrobage'!$C$2:$C$501,MATCH($K$475&amp;"|6",'Joints Enrobage'!$N$2:$N$501,0))&amp;"","")</f>
        <v/>
      </c>
      <c r="C488" s="93">
        <f>IFERROR(INDEX('Joints Enrobage'!$D$2:$D$501,MATCH($K$475&amp;"|6",'Joints Enrobage'!$N$2:$N$501,0))&amp;"","")</f>
        <v/>
      </c>
      <c r="D488" s="93">
        <f>IFERROR(INDEX('Joints Enrobage'!$E$2:$E$501,MATCH($K$475&amp;"|6",'Joints Enrobage'!$N$2:$N$501,0))&amp;"","")</f>
        <v/>
      </c>
      <c r="E488" s="93">
        <f>IFERROR(INDEX('Joints Enrobage'!$F$2:$F$501,MATCH($K$475&amp;"|6",'Joints Enrobage'!$N$2:$N$501,0))&amp;"","")</f>
        <v/>
      </c>
      <c r="F488" s="93">
        <f>IFERROR(INDEX('Joints Enrobage'!$G$2:$G$501,MATCH($K$475&amp;"|6",'Joints Enrobage'!$N$2:$N$501,0))&amp;"","")</f>
        <v/>
      </c>
      <c r="G488" s="93">
        <f>IFERROR(INDEX('Joints Enrobage'!$H$2:$H$501,MATCH($K$475&amp;"|6",'Joints Enrobage'!$N$2:$N$501,0))&amp;"","")</f>
        <v/>
      </c>
      <c r="H488" s="93">
        <f>IFERROR(INDEX('Joints Enrobage'!$I$2:$I$501,MATCH($K$475&amp;"|6",'Joints Enrobage'!$N$2:$N$501,0))&amp;"","")</f>
        <v/>
      </c>
      <c r="I488" s="93">
        <f>IFERROR(INDEX('Joints Enrobage'!$J$2:$J$501,MATCH($K$475&amp;"|6",'Joints Enrobage'!$N$2:$N$501,0))&amp;"","")</f>
        <v/>
      </c>
      <c r="J488" s="93">
        <f>IFERROR(INDEX('Joints Enrobage'!$K$2:$K$501,MATCH($K$475&amp;"|6",'Joints Enrobage'!$N$2:$N$501,0))&amp;"","")</f>
        <v/>
      </c>
      <c r="K488" s="93">
        <f>IFERROR(INDEX('Joints Enrobage'!$L$2:$L$501,MATCH($K$475&amp;"|6",'Joints Enrobage'!$N$2:$N$501,0))&amp;"","")</f>
        <v/>
      </c>
      <c r="L488" s="93">
        <f>IFERROR(INDEX('Joints Enrobage'!$M$2:$M$501,MATCH($K$475&amp;"|6",'Joints Enrobage'!$N$2:$N$501,0))&amp;"","")</f>
        <v/>
      </c>
      <c r="M488" s="50" t="n"/>
    </row>
    <row r="489" ht="15" customHeight="1">
      <c r="A489" s="93">
        <f>IFERROR(INDEX('Joints Enrobage'!$B$2:$B$501,MATCH($K$475&amp;"|7",'Joints Enrobage'!$N$2:$N$501,0))&amp;"","")</f>
        <v/>
      </c>
      <c r="B489" s="93">
        <f>IFERROR(INDEX('Joints Enrobage'!$C$2:$C$501,MATCH($K$475&amp;"|7",'Joints Enrobage'!$N$2:$N$501,0))&amp;"","")</f>
        <v/>
      </c>
      <c r="C489" s="93">
        <f>IFERROR(INDEX('Joints Enrobage'!$D$2:$D$501,MATCH($K$475&amp;"|7",'Joints Enrobage'!$N$2:$N$501,0))&amp;"","")</f>
        <v/>
      </c>
      <c r="D489" s="93">
        <f>IFERROR(INDEX('Joints Enrobage'!$E$2:$E$501,MATCH($K$475&amp;"|7",'Joints Enrobage'!$N$2:$N$501,0))&amp;"","")</f>
        <v/>
      </c>
      <c r="E489" s="93">
        <f>IFERROR(INDEX('Joints Enrobage'!$F$2:$F$501,MATCH($K$475&amp;"|7",'Joints Enrobage'!$N$2:$N$501,0))&amp;"","")</f>
        <v/>
      </c>
      <c r="F489" s="93">
        <f>IFERROR(INDEX('Joints Enrobage'!$G$2:$G$501,MATCH($K$475&amp;"|7",'Joints Enrobage'!$N$2:$N$501,0))&amp;"","")</f>
        <v/>
      </c>
      <c r="G489" s="93">
        <f>IFERROR(INDEX('Joints Enrobage'!$H$2:$H$501,MATCH($K$475&amp;"|7",'Joints Enrobage'!$N$2:$N$501,0))&amp;"","")</f>
        <v/>
      </c>
      <c r="H489" s="93">
        <f>IFERROR(INDEX('Joints Enrobage'!$I$2:$I$501,MATCH($K$475&amp;"|7",'Joints Enrobage'!$N$2:$N$501,0))&amp;"","")</f>
        <v/>
      </c>
      <c r="I489" s="93">
        <f>IFERROR(INDEX('Joints Enrobage'!$J$2:$J$501,MATCH($K$475&amp;"|7",'Joints Enrobage'!$N$2:$N$501,0))&amp;"","")</f>
        <v/>
      </c>
      <c r="J489" s="93">
        <f>IFERROR(INDEX('Joints Enrobage'!$K$2:$K$501,MATCH($K$475&amp;"|7",'Joints Enrobage'!$N$2:$N$501,0))&amp;"","")</f>
        <v/>
      </c>
      <c r="K489" s="93">
        <f>IFERROR(INDEX('Joints Enrobage'!$L$2:$L$501,MATCH($K$475&amp;"|7",'Joints Enrobage'!$N$2:$N$501,0))&amp;"","")</f>
        <v/>
      </c>
      <c r="L489" s="93">
        <f>IFERROR(INDEX('Joints Enrobage'!$M$2:$M$501,MATCH($K$475&amp;"|7",'Joints Enrobage'!$N$2:$N$501,0))&amp;"","")</f>
        <v/>
      </c>
      <c r="M489" s="50" t="n"/>
    </row>
    <row r="490" ht="15" customHeight="1">
      <c r="A490" s="93">
        <f>IFERROR(INDEX('Joints Enrobage'!$B$2:$B$501,MATCH($K$475&amp;"|8",'Joints Enrobage'!$N$2:$N$501,0))&amp;"","")</f>
        <v/>
      </c>
      <c r="B490" s="93">
        <f>IFERROR(INDEX('Joints Enrobage'!$C$2:$C$501,MATCH($K$475&amp;"|8",'Joints Enrobage'!$N$2:$N$501,0))&amp;"","")</f>
        <v/>
      </c>
      <c r="C490" s="93">
        <f>IFERROR(INDEX('Joints Enrobage'!$D$2:$D$501,MATCH($K$475&amp;"|8",'Joints Enrobage'!$N$2:$N$501,0))&amp;"","")</f>
        <v/>
      </c>
      <c r="D490" s="93">
        <f>IFERROR(INDEX('Joints Enrobage'!$E$2:$E$501,MATCH($K$475&amp;"|8",'Joints Enrobage'!$N$2:$N$501,0))&amp;"","")</f>
        <v/>
      </c>
      <c r="E490" s="93">
        <f>IFERROR(INDEX('Joints Enrobage'!$F$2:$F$501,MATCH($K$475&amp;"|8",'Joints Enrobage'!$N$2:$N$501,0))&amp;"","")</f>
        <v/>
      </c>
      <c r="F490" s="93">
        <f>IFERROR(INDEX('Joints Enrobage'!$G$2:$G$501,MATCH($K$475&amp;"|8",'Joints Enrobage'!$N$2:$N$501,0))&amp;"","")</f>
        <v/>
      </c>
      <c r="G490" s="93">
        <f>IFERROR(INDEX('Joints Enrobage'!$H$2:$H$501,MATCH($K$475&amp;"|8",'Joints Enrobage'!$N$2:$N$501,0))&amp;"","")</f>
        <v/>
      </c>
      <c r="H490" s="93">
        <f>IFERROR(INDEX('Joints Enrobage'!$I$2:$I$501,MATCH($K$475&amp;"|8",'Joints Enrobage'!$N$2:$N$501,0))&amp;"","")</f>
        <v/>
      </c>
      <c r="I490" s="93">
        <f>IFERROR(INDEX('Joints Enrobage'!$J$2:$J$501,MATCH($K$475&amp;"|8",'Joints Enrobage'!$N$2:$N$501,0))&amp;"","")</f>
        <v/>
      </c>
      <c r="J490" s="93">
        <f>IFERROR(INDEX('Joints Enrobage'!$K$2:$K$501,MATCH($K$475&amp;"|8",'Joints Enrobage'!$N$2:$N$501,0))&amp;"","")</f>
        <v/>
      </c>
      <c r="K490" s="93">
        <f>IFERROR(INDEX('Joints Enrobage'!$L$2:$L$501,MATCH($K$475&amp;"|8",'Joints Enrobage'!$N$2:$N$501,0))&amp;"","")</f>
        <v/>
      </c>
      <c r="L490" s="93">
        <f>IFERROR(INDEX('Joints Enrobage'!$M$2:$M$501,MATCH($K$475&amp;"|8",'Joints Enrobage'!$N$2:$N$501,0))&amp;"","")</f>
        <v/>
      </c>
      <c r="M490" s="50" t="n"/>
    </row>
    <row r="491" ht="15" customHeight="1">
      <c r="A491" s="93">
        <f>IFERROR(INDEX('Joints Enrobage'!$B$2:$B$501,MATCH($K$475&amp;"|9",'Joints Enrobage'!$N$2:$N$501,0))&amp;"","")</f>
        <v/>
      </c>
      <c r="B491" s="93">
        <f>IFERROR(INDEX('Joints Enrobage'!$C$2:$C$501,MATCH($K$475&amp;"|9",'Joints Enrobage'!$N$2:$N$501,0))&amp;"","")</f>
        <v/>
      </c>
      <c r="C491" s="93">
        <f>IFERROR(INDEX('Joints Enrobage'!$D$2:$D$501,MATCH($K$475&amp;"|9",'Joints Enrobage'!$N$2:$N$501,0))&amp;"","")</f>
        <v/>
      </c>
      <c r="D491" s="93">
        <f>IFERROR(INDEX('Joints Enrobage'!$E$2:$E$501,MATCH($K$475&amp;"|9",'Joints Enrobage'!$N$2:$N$501,0))&amp;"","")</f>
        <v/>
      </c>
      <c r="E491" s="93">
        <f>IFERROR(INDEX('Joints Enrobage'!$F$2:$F$501,MATCH($K$475&amp;"|9",'Joints Enrobage'!$N$2:$N$501,0))&amp;"","")</f>
        <v/>
      </c>
      <c r="F491" s="93">
        <f>IFERROR(INDEX('Joints Enrobage'!$G$2:$G$501,MATCH($K$475&amp;"|9",'Joints Enrobage'!$N$2:$N$501,0))&amp;"","")</f>
        <v/>
      </c>
      <c r="G491" s="93">
        <f>IFERROR(INDEX('Joints Enrobage'!$H$2:$H$501,MATCH($K$475&amp;"|9",'Joints Enrobage'!$N$2:$N$501,0))&amp;"","")</f>
        <v/>
      </c>
      <c r="H491" s="93">
        <f>IFERROR(INDEX('Joints Enrobage'!$I$2:$I$501,MATCH($K$475&amp;"|9",'Joints Enrobage'!$N$2:$N$501,0))&amp;"","")</f>
        <v/>
      </c>
      <c r="I491" s="93">
        <f>IFERROR(INDEX('Joints Enrobage'!$J$2:$J$501,MATCH($K$475&amp;"|9",'Joints Enrobage'!$N$2:$N$501,0))&amp;"","")</f>
        <v/>
      </c>
      <c r="J491" s="93">
        <f>IFERROR(INDEX('Joints Enrobage'!$K$2:$K$501,MATCH($K$475&amp;"|9",'Joints Enrobage'!$N$2:$N$501,0))&amp;"","")</f>
        <v/>
      </c>
      <c r="K491" s="93">
        <f>IFERROR(INDEX('Joints Enrobage'!$L$2:$L$501,MATCH($K$475&amp;"|9",'Joints Enrobage'!$N$2:$N$501,0))&amp;"","")</f>
        <v/>
      </c>
      <c r="L491" s="93">
        <f>IFERROR(INDEX('Joints Enrobage'!$M$2:$M$501,MATCH($K$475&amp;"|9",'Joints Enrobage'!$N$2:$N$501,0))&amp;"","")</f>
        <v/>
      </c>
      <c r="M491" s="50" t="n"/>
    </row>
    <row r="492" ht="15" customHeight="1">
      <c r="A492" s="93">
        <f>IFERROR(INDEX('Joints Enrobage'!$B$2:$B$501,MATCH($K$475&amp;"|10",'Joints Enrobage'!$N$2:$N$501,0))&amp;"","")</f>
        <v/>
      </c>
      <c r="B492" s="93">
        <f>IFERROR(INDEX('Joints Enrobage'!$C$2:$C$501,MATCH($K$475&amp;"|10",'Joints Enrobage'!$N$2:$N$501,0))&amp;"","")</f>
        <v/>
      </c>
      <c r="C492" s="93">
        <f>IFERROR(INDEX('Joints Enrobage'!$D$2:$D$501,MATCH($K$475&amp;"|10",'Joints Enrobage'!$N$2:$N$501,0))&amp;"","")</f>
        <v/>
      </c>
      <c r="D492" s="93">
        <f>IFERROR(INDEX('Joints Enrobage'!$E$2:$E$501,MATCH($K$475&amp;"|10",'Joints Enrobage'!$N$2:$N$501,0))&amp;"","")</f>
        <v/>
      </c>
      <c r="E492" s="93">
        <f>IFERROR(INDEX('Joints Enrobage'!$F$2:$F$501,MATCH($K$475&amp;"|10",'Joints Enrobage'!$N$2:$N$501,0))&amp;"","")</f>
        <v/>
      </c>
      <c r="F492" s="93">
        <f>IFERROR(INDEX('Joints Enrobage'!$G$2:$G$501,MATCH($K$475&amp;"|10",'Joints Enrobage'!$N$2:$N$501,0))&amp;"","")</f>
        <v/>
      </c>
      <c r="G492" s="93">
        <f>IFERROR(INDEX('Joints Enrobage'!$H$2:$H$501,MATCH($K$475&amp;"|10",'Joints Enrobage'!$N$2:$N$501,0))&amp;"","")</f>
        <v/>
      </c>
      <c r="H492" s="93">
        <f>IFERROR(INDEX('Joints Enrobage'!$I$2:$I$501,MATCH($K$475&amp;"|10",'Joints Enrobage'!$N$2:$N$501,0))&amp;"","")</f>
        <v/>
      </c>
      <c r="I492" s="93">
        <f>IFERROR(INDEX('Joints Enrobage'!$J$2:$J$501,MATCH($K$475&amp;"|10",'Joints Enrobage'!$N$2:$N$501,0))&amp;"","")</f>
        <v/>
      </c>
      <c r="J492" s="93">
        <f>IFERROR(INDEX('Joints Enrobage'!$K$2:$K$501,MATCH($K$475&amp;"|10",'Joints Enrobage'!$N$2:$N$501,0))&amp;"","")</f>
        <v/>
      </c>
      <c r="K492" s="93">
        <f>IFERROR(INDEX('Joints Enrobage'!$L$2:$L$501,MATCH($K$475&amp;"|10",'Joints Enrobage'!$N$2:$N$501,0))&amp;"","")</f>
        <v/>
      </c>
      <c r="L492" s="93">
        <f>IFERROR(INDEX('Joints Enrobage'!$M$2:$M$501,MATCH($K$475&amp;"|10",'Joints Enrobage'!$N$2:$N$501,0))&amp;"","")</f>
        <v/>
      </c>
      <c r="M492" s="50" t="n"/>
    </row>
    <row r="493" ht="15" customHeight="1">
      <c r="A493" s="93">
        <f>IFERROR(INDEX('Joints Enrobage'!$B$2:$B$501,MATCH($K$475&amp;"|11",'Joints Enrobage'!$N$2:$N$501,0))&amp;"","")</f>
        <v/>
      </c>
      <c r="B493" s="93">
        <f>IFERROR(INDEX('Joints Enrobage'!$C$2:$C$501,MATCH($K$475&amp;"|11",'Joints Enrobage'!$N$2:$N$501,0))&amp;"","")</f>
        <v/>
      </c>
      <c r="C493" s="93">
        <f>IFERROR(INDEX('Joints Enrobage'!$D$2:$D$501,MATCH($K$475&amp;"|11",'Joints Enrobage'!$N$2:$N$501,0))&amp;"","")</f>
        <v/>
      </c>
      <c r="D493" s="93">
        <f>IFERROR(INDEX('Joints Enrobage'!$E$2:$E$501,MATCH($K$475&amp;"|11",'Joints Enrobage'!$N$2:$N$501,0))&amp;"","")</f>
        <v/>
      </c>
      <c r="E493" s="93">
        <f>IFERROR(INDEX('Joints Enrobage'!$F$2:$F$501,MATCH($K$475&amp;"|11",'Joints Enrobage'!$N$2:$N$501,0))&amp;"","")</f>
        <v/>
      </c>
      <c r="F493" s="93">
        <f>IFERROR(INDEX('Joints Enrobage'!$G$2:$G$501,MATCH($K$475&amp;"|11",'Joints Enrobage'!$N$2:$N$501,0))&amp;"","")</f>
        <v/>
      </c>
      <c r="G493" s="93">
        <f>IFERROR(INDEX('Joints Enrobage'!$H$2:$H$501,MATCH($K$475&amp;"|11",'Joints Enrobage'!$N$2:$N$501,0))&amp;"","")</f>
        <v/>
      </c>
      <c r="H493" s="93">
        <f>IFERROR(INDEX('Joints Enrobage'!$I$2:$I$501,MATCH($K$475&amp;"|11",'Joints Enrobage'!$N$2:$N$501,0))&amp;"","")</f>
        <v/>
      </c>
      <c r="I493" s="93">
        <f>IFERROR(INDEX('Joints Enrobage'!$J$2:$J$501,MATCH($K$475&amp;"|11",'Joints Enrobage'!$N$2:$N$501,0))&amp;"","")</f>
        <v/>
      </c>
      <c r="J493" s="93">
        <f>IFERROR(INDEX('Joints Enrobage'!$K$2:$K$501,MATCH($K$475&amp;"|11",'Joints Enrobage'!$N$2:$N$501,0))&amp;"","")</f>
        <v/>
      </c>
      <c r="K493" s="93">
        <f>IFERROR(INDEX('Joints Enrobage'!$L$2:$L$501,MATCH($K$475&amp;"|11",'Joints Enrobage'!$N$2:$N$501,0))&amp;"","")</f>
        <v/>
      </c>
      <c r="L493" s="93">
        <f>IFERROR(INDEX('Joints Enrobage'!$M$2:$M$501,MATCH($K$475&amp;"|11",'Joints Enrobage'!$N$2:$N$501,0))&amp;"","")</f>
        <v/>
      </c>
      <c r="M493" s="50" t="n"/>
    </row>
    <row r="494" ht="15" customHeight="1">
      <c r="A494" s="62">
        <f>IFERROR(INDEX('Joints Enrobage'!$B$2:$B$501,MATCH($K$475&amp;"|12",'Joints Enrobage'!$N$2:$N$501,0))&amp;"","")</f>
        <v/>
      </c>
      <c r="B494" s="62">
        <f>IFERROR(INDEX('Joints Enrobage'!$C$2:$C$501,MATCH($K$475&amp;"|12",'Joints Enrobage'!$N$2:$N$501,0))&amp;"","")</f>
        <v/>
      </c>
      <c r="C494" s="62">
        <f>IFERROR(INDEX('Joints Enrobage'!$D$2:$D$501,MATCH($K$475&amp;"|12",'Joints Enrobage'!$N$2:$N$501,0))&amp;"","")</f>
        <v/>
      </c>
      <c r="D494" s="62">
        <f>IFERROR(INDEX('Joints Enrobage'!$E$2:$E$501,MATCH($K$475&amp;"|12",'Joints Enrobage'!$N$2:$N$501,0))&amp;"","")</f>
        <v/>
      </c>
      <c r="E494" s="62">
        <f>IFERROR(INDEX('Joints Enrobage'!$F$2:$F$501,MATCH($K$475&amp;"|12",'Joints Enrobage'!$N$2:$N$501,0))&amp;"","")</f>
        <v/>
      </c>
      <c r="F494" s="62">
        <f>IFERROR(INDEX('Joints Enrobage'!$G$2:$G$501,MATCH($K$475&amp;"|12",'Joints Enrobage'!$N$2:$N$501,0))&amp;"","")</f>
        <v/>
      </c>
      <c r="G494" s="62">
        <f>IFERROR(INDEX('Joints Enrobage'!$H$2:$H$501,MATCH($K$475&amp;"|12",'Joints Enrobage'!$N$2:$N$501,0))&amp;"","")</f>
        <v/>
      </c>
      <c r="H494" s="62">
        <f>IFERROR(INDEX('Joints Enrobage'!$I$2:$I$501,MATCH($K$475&amp;"|12",'Joints Enrobage'!$N$2:$N$501,0))&amp;"","")</f>
        <v/>
      </c>
      <c r="I494" s="62">
        <f>IFERROR(INDEX('Joints Enrobage'!$J$2:$J$501,MATCH($K$475&amp;"|12",'Joints Enrobage'!$N$2:$N$501,0))&amp;"","")</f>
        <v/>
      </c>
      <c r="J494" s="62">
        <f>IFERROR(INDEX('Joints Enrobage'!$K$2:$K$501,MATCH($K$475&amp;"|12",'Joints Enrobage'!$N$2:$N$501,0))&amp;"","")</f>
        <v/>
      </c>
      <c r="K494" s="62">
        <f>IFERROR(INDEX('Joints Enrobage'!$L$2:$L$501,MATCH($K$475&amp;"|12",'Joints Enrobage'!$N$2:$N$501,0))&amp;"","")</f>
        <v/>
      </c>
      <c r="L494" s="62">
        <f>IFERROR(INDEX('Joints Enrobage'!$M$2:$M$501,MATCH($K$475&amp;"|12",'Joints Enrobage'!$N$2:$N$501,0))&amp;"","")</f>
        <v/>
      </c>
      <c r="M494" s="50" t="n"/>
    </row>
    <row r="495" ht="15" customHeight="1">
      <c r="A495" s="62">
        <f>IFERROR(INDEX('Joints Enrobage'!$B$2:$B$501,MATCH($K$475&amp;"|13",'Joints Enrobage'!$N$2:$N$501,0))&amp;"","")</f>
        <v/>
      </c>
      <c r="B495" s="62">
        <f>IFERROR(INDEX('Joints Enrobage'!$C$2:$C$501,MATCH($K$475&amp;"|13",'Joints Enrobage'!$N$2:$N$501,0))&amp;"","")</f>
        <v/>
      </c>
      <c r="C495" s="62">
        <f>IFERROR(INDEX('Joints Enrobage'!$D$2:$D$501,MATCH($K$475&amp;"|13",'Joints Enrobage'!$N$2:$N$501,0))&amp;"","")</f>
        <v/>
      </c>
      <c r="D495" s="62">
        <f>IFERROR(INDEX('Joints Enrobage'!$E$2:$E$501,MATCH($K$475&amp;"|13",'Joints Enrobage'!$N$2:$N$501,0))&amp;"","")</f>
        <v/>
      </c>
      <c r="E495" s="62">
        <f>IFERROR(INDEX('Joints Enrobage'!$F$2:$F$501,MATCH($K$475&amp;"|13",'Joints Enrobage'!$N$2:$N$501,0))&amp;"","")</f>
        <v/>
      </c>
      <c r="F495" s="62">
        <f>IFERROR(INDEX('Joints Enrobage'!$G$2:$G$501,MATCH($K$475&amp;"|13",'Joints Enrobage'!$N$2:$N$501,0))&amp;"","")</f>
        <v/>
      </c>
      <c r="G495" s="62">
        <f>IFERROR(INDEX('Joints Enrobage'!$H$2:$H$501,MATCH($K$475&amp;"|13",'Joints Enrobage'!$N$2:$N$501,0))&amp;"","")</f>
        <v/>
      </c>
      <c r="H495" s="62">
        <f>IFERROR(INDEX('Joints Enrobage'!$I$2:$I$501,MATCH($K$475&amp;"|13",'Joints Enrobage'!$N$2:$N$501,0))&amp;"","")</f>
        <v/>
      </c>
      <c r="I495" s="62">
        <f>IFERROR(INDEX('Joints Enrobage'!$J$2:$J$501,MATCH($K$475&amp;"|13",'Joints Enrobage'!$N$2:$N$501,0))&amp;"","")</f>
        <v/>
      </c>
      <c r="J495" s="62">
        <f>IFERROR(INDEX('Joints Enrobage'!$K$2:$K$501,MATCH($K$475&amp;"|13",'Joints Enrobage'!$N$2:$N$501,0))&amp;"","")</f>
        <v/>
      </c>
      <c r="K495" s="62">
        <f>IFERROR(INDEX('Joints Enrobage'!$L$2:$L$501,MATCH($K$475&amp;"|13",'Joints Enrobage'!$N$2:$N$501,0))&amp;"","")</f>
        <v/>
      </c>
      <c r="L495" s="62">
        <f>IFERROR(INDEX('Joints Enrobage'!$M$2:$M$501,MATCH($K$475&amp;"|13",'Joints Enrobage'!$N$2:$N$501,0))&amp;"","")</f>
        <v/>
      </c>
      <c r="M495" s="50" t="n"/>
    </row>
    <row r="496" ht="15" customHeight="1">
      <c r="A496" s="62">
        <f>IFERROR(INDEX('Joints Enrobage'!$B$2:$B$501,MATCH($K$475&amp;"|14",'Joints Enrobage'!$N$2:$N$501,0))&amp;"","")</f>
        <v/>
      </c>
      <c r="B496" s="62">
        <f>IFERROR(INDEX('Joints Enrobage'!$C$2:$C$501,MATCH($K$475&amp;"|14",'Joints Enrobage'!$N$2:$N$501,0))&amp;"","")</f>
        <v/>
      </c>
      <c r="C496" s="62">
        <f>IFERROR(INDEX('Joints Enrobage'!$D$2:$D$501,MATCH($K$475&amp;"|14",'Joints Enrobage'!$N$2:$N$501,0))&amp;"","")</f>
        <v/>
      </c>
      <c r="D496" s="62">
        <f>IFERROR(INDEX('Joints Enrobage'!$E$2:$E$501,MATCH($K$475&amp;"|14",'Joints Enrobage'!$N$2:$N$501,0))&amp;"","")</f>
        <v/>
      </c>
      <c r="E496" s="62">
        <f>IFERROR(INDEX('Joints Enrobage'!$F$2:$F$501,MATCH($K$475&amp;"|14",'Joints Enrobage'!$N$2:$N$501,0))&amp;"","")</f>
        <v/>
      </c>
      <c r="F496" s="62">
        <f>IFERROR(INDEX('Joints Enrobage'!$G$2:$G$501,MATCH($K$475&amp;"|14",'Joints Enrobage'!$N$2:$N$501,0))&amp;"","")</f>
        <v/>
      </c>
      <c r="G496" s="62">
        <f>IFERROR(INDEX('Joints Enrobage'!$H$2:$H$501,MATCH($K$475&amp;"|14",'Joints Enrobage'!$N$2:$N$501,0))&amp;"","")</f>
        <v/>
      </c>
      <c r="H496" s="62">
        <f>IFERROR(INDEX('Joints Enrobage'!$I$2:$I$501,MATCH($K$475&amp;"|14",'Joints Enrobage'!$N$2:$N$501,0))&amp;"","")</f>
        <v/>
      </c>
      <c r="I496" s="62">
        <f>IFERROR(INDEX('Joints Enrobage'!$J$2:$J$501,MATCH($K$475&amp;"|14",'Joints Enrobage'!$N$2:$N$501,0))&amp;"","")</f>
        <v/>
      </c>
      <c r="J496" s="62">
        <f>IFERROR(INDEX('Joints Enrobage'!$K$2:$K$501,MATCH($K$475&amp;"|14",'Joints Enrobage'!$N$2:$N$501,0))&amp;"","")</f>
        <v/>
      </c>
      <c r="K496" s="62">
        <f>IFERROR(INDEX('Joints Enrobage'!$L$2:$L$501,MATCH($K$475&amp;"|14",'Joints Enrobage'!$N$2:$N$501,0))&amp;"","")</f>
        <v/>
      </c>
      <c r="L496" s="62">
        <f>IFERROR(INDEX('Joints Enrobage'!$M$2:$M$501,MATCH($K$475&amp;"|14",'Joints Enrobage'!$N$2:$N$501,0))&amp;"","")</f>
        <v/>
      </c>
      <c r="M496" s="50" t="n"/>
    </row>
    <row r="497" ht="15" customHeight="1">
      <c r="A497" s="62">
        <f>IFERROR(INDEX('Joints Enrobage'!$B$2:$B$501,MATCH($K$475&amp;"|15",'Joints Enrobage'!$N$2:$N$501,0))&amp;"","")</f>
        <v/>
      </c>
      <c r="B497" s="62">
        <f>IFERROR(INDEX('Joints Enrobage'!$C$2:$C$501,MATCH($K$475&amp;"|15",'Joints Enrobage'!$N$2:$N$501,0))&amp;"","")</f>
        <v/>
      </c>
      <c r="C497" s="62">
        <f>IFERROR(INDEX('Joints Enrobage'!$D$2:$D$501,MATCH($K$475&amp;"|15",'Joints Enrobage'!$N$2:$N$501,0))&amp;"","")</f>
        <v/>
      </c>
      <c r="D497" s="62">
        <f>IFERROR(INDEX('Joints Enrobage'!$E$2:$E$501,MATCH($K$475&amp;"|15",'Joints Enrobage'!$N$2:$N$501,0))&amp;"","")</f>
        <v/>
      </c>
      <c r="E497" s="62">
        <f>IFERROR(INDEX('Joints Enrobage'!$F$2:$F$501,MATCH($K$475&amp;"|15",'Joints Enrobage'!$N$2:$N$501,0))&amp;"","")</f>
        <v/>
      </c>
      <c r="F497" s="62">
        <f>IFERROR(INDEX('Joints Enrobage'!$G$2:$G$501,MATCH($K$475&amp;"|15",'Joints Enrobage'!$N$2:$N$501,0))&amp;"","")</f>
        <v/>
      </c>
      <c r="G497" s="62">
        <f>IFERROR(INDEX('Joints Enrobage'!$H$2:$H$501,MATCH($K$475&amp;"|15",'Joints Enrobage'!$N$2:$N$501,0))&amp;"","")</f>
        <v/>
      </c>
      <c r="H497" s="62">
        <f>IFERROR(INDEX('Joints Enrobage'!$I$2:$I$501,MATCH($K$475&amp;"|15",'Joints Enrobage'!$N$2:$N$501,0))&amp;"","")</f>
        <v/>
      </c>
      <c r="I497" s="62">
        <f>IFERROR(INDEX('Joints Enrobage'!$J$2:$J$501,MATCH($K$475&amp;"|15",'Joints Enrobage'!$N$2:$N$501,0))&amp;"","")</f>
        <v/>
      </c>
      <c r="J497" s="62">
        <f>IFERROR(INDEX('Joints Enrobage'!$K$2:$K$501,MATCH($K$475&amp;"|15",'Joints Enrobage'!$N$2:$N$501,0))&amp;"","")</f>
        <v/>
      </c>
      <c r="K497" s="62">
        <f>IFERROR(INDEX('Joints Enrobage'!$L$2:$L$501,MATCH($K$475&amp;"|15",'Joints Enrobage'!$N$2:$N$501,0))&amp;"","")</f>
        <v/>
      </c>
      <c r="L497" s="62">
        <f>IFERROR(INDEX('Joints Enrobage'!$M$2:$M$501,MATCH($K$475&amp;"|15",'Joints Enrobage'!$N$2:$N$501,0))&amp;"","")</f>
        <v/>
      </c>
      <c r="M497" s="50" t="n"/>
    </row>
    <row r="498" ht="39.95" customHeight="1">
      <c r="A498" s="94">
        <f>"Remarques : "&amp;IFERROR(INDEX(Registre!$O$2:$O$1999,IF($O$470=0,-1,$O$470))&amp;"","")</f>
        <v/>
      </c>
      <c r="B498" s="52" t="n"/>
      <c r="C498" s="52" t="n"/>
      <c r="D498" s="52" t="n"/>
      <c r="E498" s="52" t="n"/>
      <c r="F498" s="52" t="n"/>
      <c r="G498" s="52" t="n"/>
      <c r="H498" s="52" t="n"/>
      <c r="I498" s="52" t="n"/>
      <c r="J498" s="52" t="n"/>
      <c r="K498" s="52" t="n"/>
      <c r="L498" s="52" t="n"/>
      <c r="M498" s="50" t="n"/>
    </row>
    <row r="499" ht="30" customHeight="1">
      <c r="A499" s="80" t="inlineStr">
        <is>
          <t>Conclusion de l’inspection</t>
        </is>
      </c>
      <c r="B499" s="52" t="n"/>
      <c r="C499" s="50" t="n"/>
      <c r="D499" s="67">
        <f>IF(IFERROR(INDEX(Registre!$N$2:$N$1999,IF($O$470=0,-1,$O$470))&amp;"","")="Non applicable","☒","☐")&amp;"  Non applicable"</f>
        <v/>
      </c>
      <c r="E499" s="52" t="n"/>
      <c r="F499" s="52" t="n"/>
      <c r="G499" s="52" t="n"/>
      <c r="H499" s="52" t="n"/>
      <c r="I499" s="50" t="n"/>
      <c r="J499" s="67">
        <f>IF(IFERROR(INDEX(Registre!$N$2:$N$1999,IF($O$470=0,-1,$O$470))&amp;"","")="Accepté","☒","☐")&amp;"  Accepté"</f>
        <v/>
      </c>
      <c r="K499" s="50" t="n"/>
      <c r="L499" s="67">
        <f>IF(IFERROR(INDEX(Registre!$N$2:$N$1999,IF($O$470=0,-1,$O$470))&amp;"","")="Rejeté","☒","☐")&amp;"  Rejeté"</f>
        <v/>
      </c>
      <c r="M499" s="50" t="n"/>
    </row>
    <row r="500" ht="24.95" customHeight="1">
      <c r="A500" s="80" t="inlineStr">
        <is>
          <t>APPROBATION</t>
        </is>
      </c>
      <c r="B500" s="101" t="n"/>
      <c r="C500" s="56" t="n"/>
      <c r="D500" s="67" t="inlineStr">
        <is>
          <t>C3</t>
        </is>
      </c>
      <c r="E500" s="52" t="n"/>
      <c r="F500" s="52" t="n"/>
      <c r="G500" s="52" t="n"/>
      <c r="H500" s="52" t="n"/>
      <c r="I500" s="50" t="n"/>
      <c r="J500" s="67" t="inlineStr">
        <is>
          <t>C1</t>
        </is>
      </c>
      <c r="K500" s="56" t="n"/>
      <c r="L500" s="67" t="inlineStr">
        <is>
          <t>CA</t>
        </is>
      </c>
      <c r="M500" s="56" t="n"/>
    </row>
    <row r="501" ht="24.95" customHeight="1">
      <c r="A501" s="57" t="n"/>
      <c r="B501" s="102" t="n"/>
      <c r="C501" s="58" t="n"/>
      <c r="D501" s="67" t="inlineStr">
        <is>
          <t>CST</t>
        </is>
      </c>
      <c r="E501" s="52" t="n"/>
      <c r="F501" s="50" t="n"/>
      <c r="G501" s="67" t="inlineStr">
        <is>
          <t>QCI</t>
        </is>
      </c>
      <c r="H501" s="52" t="n"/>
      <c r="I501" s="50" t="n"/>
      <c r="J501" s="57" t="n"/>
      <c r="K501" s="58" t="n"/>
      <c r="L501" s="57" t="n"/>
      <c r="M501" s="58" t="n"/>
    </row>
    <row r="502" ht="30" customHeight="1">
      <c r="A502" s="90" t="inlineStr">
        <is>
          <t>Nom</t>
        </is>
      </c>
      <c r="B502" s="52" t="n"/>
      <c r="C502" s="50" t="n"/>
      <c r="D502" s="90" t="n"/>
      <c r="E502" s="52" t="n"/>
      <c r="F502" s="50" t="n"/>
      <c r="G502" s="90" t="n"/>
      <c r="H502" s="52" t="n"/>
      <c r="I502" s="50" t="n"/>
      <c r="J502" s="90" t="n"/>
      <c r="K502" s="50" t="n"/>
      <c r="L502" s="90" t="n"/>
      <c r="M502" s="50" t="n"/>
    </row>
    <row r="503" ht="30" customHeight="1">
      <c r="A503" s="90" t="inlineStr">
        <is>
          <t>Signature</t>
        </is>
      </c>
      <c r="B503" s="52" t="n"/>
      <c r="C503" s="50" t="n"/>
      <c r="D503" s="90" t="n"/>
      <c r="E503" s="52" t="n"/>
      <c r="F503" s="50" t="n"/>
      <c r="G503" s="90" t="n"/>
      <c r="H503" s="52" t="n"/>
      <c r="I503" s="50" t="n"/>
      <c r="J503" s="90" t="n"/>
      <c r="K503" s="50" t="n"/>
      <c r="L503" s="90" t="n"/>
      <c r="M503" s="50" t="n"/>
    </row>
    <row r="504" ht="30" customHeight="1">
      <c r="A504" s="90" t="inlineStr">
        <is>
          <t>Date</t>
        </is>
      </c>
      <c r="B504" s="52" t="n"/>
      <c r="C504" s="50" t="n"/>
      <c r="D504" s="90" t="n"/>
      <c r="E504" s="52" t="n"/>
      <c r="F504" s="50" t="n"/>
      <c r="G504" s="90" t="n"/>
      <c r="H504" s="52" t="n"/>
      <c r="I504" s="50" t="n"/>
      <c r="J504" s="90" t="n"/>
      <c r="K504" s="50" t="n"/>
      <c r="L504" s="90" t="n"/>
      <c r="M504" s="50" t="n"/>
    </row>
    <row r="505" ht="21.75" customHeight="1">
      <c r="A505" s="49" t="n"/>
      <c r="B505" s="56" t="n"/>
      <c r="C505" s="67">
        <f>Paramètres!$C$7</f>
        <v/>
      </c>
      <c r="D505" s="101" t="n"/>
      <c r="E505" s="101" t="n"/>
      <c r="F505" s="101" t="n"/>
      <c r="G505" s="101" t="n"/>
      <c r="H505" s="101" t="n"/>
      <c r="I505" s="101" t="n"/>
      <c r="J505" s="101" t="n"/>
      <c r="K505" s="56" t="n"/>
      <c r="L505" s="90">
        <f>Paramètres!$D$7</f>
        <v/>
      </c>
      <c r="M505" s="50" t="n"/>
      <c r="O505" s="29" t="inlineStr">
        <is>
          <t>Calcul (ne pas modifier) – ligne registre :</t>
        </is>
      </c>
    </row>
    <row r="506" ht="21.75" customHeight="1">
      <c r="A506" s="60" t="n"/>
      <c r="B506" s="61" t="n"/>
      <c r="C506" s="60" t="n"/>
      <c r="K506" s="61" t="n"/>
      <c r="L506" s="90">
        <f>"Date: "&amp;Paramètres!$E$7</f>
        <v/>
      </c>
      <c r="M506" s="50" t="n"/>
      <c r="O506" s="30">
        <f>IFERROR(MATCH($K$511,Registre!$B$2:$B$1999,0),0)</f>
        <v/>
      </c>
    </row>
    <row r="507" ht="21.75" customHeight="1">
      <c r="A507" s="57" t="n"/>
      <c r="B507" s="58" t="n"/>
      <c r="C507" s="57" t="n"/>
      <c r="D507" s="102" t="n"/>
      <c r="E507" s="102" t="n"/>
      <c r="F507" s="102" t="n"/>
      <c r="G507" s="102" t="n"/>
      <c r="H507" s="102" t="n"/>
      <c r="I507" s="102" t="n"/>
      <c r="J507" s="102" t="n"/>
      <c r="K507" s="58" t="n"/>
      <c r="L507" s="90" t="inlineStr">
        <is>
          <t>Page 1/1</t>
        </is>
      </c>
      <c r="M507" s="50" t="n"/>
      <c r="O507" s="30">
        <f>IFERROR(MATCH($K$511,'Données Enrobage'!$A$2:$A$501,0),0)</f>
        <v/>
      </c>
    </row>
    <row r="508" ht="27.95" customHeight="1">
      <c r="A508" s="67" t="inlineStr">
        <is>
          <t>Procès-Verbal d’enrobage</t>
        </is>
      </c>
      <c r="B508" s="52" t="n"/>
      <c r="C508" s="52" t="n"/>
      <c r="D508" s="52" t="n"/>
      <c r="E508" s="52" t="n"/>
      <c r="F508" s="52" t="n"/>
      <c r="G508" s="52" t="n"/>
      <c r="H508" s="52" t="n"/>
      <c r="I508" s="52" t="n"/>
      <c r="J508" s="52" t="n"/>
      <c r="K508" s="52" t="n"/>
      <c r="L508" s="52" t="n"/>
      <c r="M508" s="50" t="n"/>
      <c r="O508" s="32">
        <f>IF($K$511="","",IF($O$506=0,"⚠ RFI absent du Registre",IF(INDEX(Registre!$A$2:$A$1999,IF($O$506=0,-1,$O$506))&lt;&gt;"Enrobage","⚠ Ce RFI est de type : "&amp;INDEX(Registre!$A$2:$A$1999,IF($O$506=0,-1,$O$506)),"")))</f>
        <v/>
      </c>
    </row>
    <row r="509" ht="24.95" customHeight="1">
      <c r="A509" s="90">
        <f>"Ouvrages : "&amp;IFERROR(INDEX(Registre!$E$2:$E$1999,IF($O$506=0,-1,$O$506))&amp;"","")</f>
        <v/>
      </c>
      <c r="B509" s="52" t="n"/>
      <c r="C509" s="52" t="n"/>
      <c r="D509" s="52" t="n"/>
      <c r="E509" s="52" t="n"/>
      <c r="F509" s="52" t="n"/>
      <c r="G509" s="52" t="n"/>
      <c r="H509" s="52" t="n"/>
      <c r="I509" s="52" t="n"/>
      <c r="J509" s="50" t="n"/>
      <c r="K509" s="90">
        <f>"Date : "&amp;IFERROR(RIGHT("0"&amp;DAY(INDEX(Registre!$D$2:$D$1999,IF($O$506=0,-1,$O$506))),2)&amp;"/"&amp;RIGHT("0"&amp;MONTH(INDEX(Registre!$D$2:$D$1999,IF($O$506=0,-1,$O$506))),2)&amp;"/"&amp;YEAR(INDEX(Registre!$D$2:$D$1999,IF($O$506=0,-1,$O$506))),IFERROR(INDEX(Registre!$D$2:$D$1999,IF($O$506=0,-1,$O$506))&amp;"",""))</f>
        <v/>
      </c>
      <c r="L509" s="52" t="n"/>
      <c r="M509" s="50" t="n"/>
    </row>
    <row r="510" ht="24.95" customHeight="1">
      <c r="A510" s="90">
        <f>"Désignation : "&amp;IFERROR(INDEX(Registre!$G$2:$G$1999,IF($O$506=0,-1,$O$506))&amp;"","")</f>
        <v/>
      </c>
      <c r="B510" s="52" t="n"/>
      <c r="C510" s="52" t="n"/>
      <c r="D510" s="52" t="n"/>
      <c r="E510" s="52" t="n"/>
      <c r="F510" s="52" t="n"/>
      <c r="G510" s="52" t="n"/>
      <c r="H510" s="52" t="n"/>
      <c r="I510" s="52" t="n"/>
      <c r="J510" s="52" t="n"/>
      <c r="K510" s="52" t="n"/>
      <c r="L510" s="52" t="n"/>
      <c r="M510" s="50" t="n"/>
      <c r="O510" s="31" t="inlineStr">
        <is>
          <t>◀ Choisissez le RFI dans la case « RFI nº » (liste déroulante)</t>
        </is>
      </c>
    </row>
    <row r="511" ht="24.95" customHeight="1">
      <c r="A511" s="90">
        <f>"Plan Nº : "&amp;IFERROR(INDEX(Registre!$F$2:$F$1999,IF($O$506=0,-1,$O$506))&amp;"","")</f>
        <v/>
      </c>
      <c r="B511" s="52" t="n"/>
      <c r="C511" s="52" t="n"/>
      <c r="D511" s="52" t="n"/>
      <c r="E511" s="52" t="n"/>
      <c r="F511" s="50" t="n"/>
      <c r="G511" s="90">
        <f>"Report No : "&amp;IFERROR(IF(INDEX(Registre!$C$2:$C$1999,IF($O$506=0,-1,$O$506))&amp;""&lt;&gt;"",INDEX(Registre!$C$2:$C$1999,IF($O$506=0,-1,$O$506))&amp;"",TEXT(COUNTIF(Registre!$A$2:INDEX(Registre!$A$2:$A$1999,IF($O$506=0,-1,$O$506)),INDEX(Registre!$A$2:$A$1999,IF($O$506=0,-1,$O$506))),"000")),"")</f>
        <v/>
      </c>
      <c r="H511" s="50" t="n"/>
      <c r="I511" s="91" t="inlineStr">
        <is>
          <t>DI/ (RFI) No :</t>
        </is>
      </c>
      <c r="J511" s="50" t="n"/>
      <c r="K511" s="82">
        <f>IFERROR(INDEX('Impression groupée'!$B$4:$B$103,MATCH("Enrobage|15",'Impression groupée'!$E$4:$E$103,0)),"")</f>
        <v/>
      </c>
      <c r="L511" s="52" t="n"/>
      <c r="M511" s="50" t="n"/>
    </row>
    <row r="512" ht="27" customHeight="1">
      <c r="A512" s="80">
        <f>"Tronçon N° : "&amp;IFERROR(INDEX(Registre!$H$2:$H$1999,IF($O$506=0,-1,$O$506))&amp;"","")&amp;"   du PK "&amp;IFERROR(INDEX(Registre!$K$2:$K$1999,IF($O$506=0,-1,$O$506))&amp;"","")&amp;"   au PK "&amp;IFERROR(INDEX(Registre!$L$2:$L$1999,IF($O$506=0,-1,$O$506))&amp;"","")</f>
        <v/>
      </c>
      <c r="B512" s="52" t="n"/>
      <c r="C512" s="52" t="n"/>
      <c r="D512" s="52" t="n"/>
      <c r="E512" s="52" t="n"/>
      <c r="F512" s="50" t="n"/>
      <c r="G512" s="90">
        <f>"Long : "&amp;IFERROR(INDEX(Registre!$M$2:$M$1999,IF($O$506=0,-1,$O$506))&amp;"","")&amp;" ml"</f>
        <v/>
      </c>
      <c r="H512" s="50" t="n"/>
      <c r="I512" s="67" t="inlineStr">
        <is>
          <t>CONDITIONS ENVIRONNEMENTALES</t>
        </is>
      </c>
      <c r="J512" s="52" t="n"/>
      <c r="K512" s="52" t="n"/>
      <c r="L512" s="52" t="n"/>
      <c r="M512" s="50" t="n"/>
    </row>
    <row r="513" ht="25.5" customHeight="1">
      <c r="A513" s="90" t="inlineStr">
        <is>
          <t>Abrasif</t>
        </is>
      </c>
      <c r="B513" s="50" t="n"/>
      <c r="C513" s="90">
        <f>"N° de lot : "&amp;IFERROR(INDEX('Données Enrobage'!$B$2:$B$501,IF($O$507=0,-1,$O$507))&amp;"","")</f>
        <v/>
      </c>
      <c r="D513" s="52" t="n"/>
      <c r="E513" s="52" t="n"/>
      <c r="F513" s="52" t="n"/>
      <c r="G513" s="52" t="n"/>
      <c r="H513" s="50" t="n"/>
      <c r="I513" s="98" t="inlineStr">
        <is>
          <t>Temp de l'air</t>
        </is>
      </c>
      <c r="J513" s="93">
        <f>IFERROR(INDEX('Données Enrobage'!$F$2:$F$501,IF($O$507=0,-1,$O$507))&amp;"","")</f>
        <v/>
      </c>
      <c r="K513" s="93">
        <f>IFERROR(INDEX('Données Enrobage'!$G$2:$G$501,IF($O$507=0,-1,$O$507))&amp;"","")</f>
        <v/>
      </c>
      <c r="L513" s="93">
        <f>IFERROR(INDEX('Données Enrobage'!$H$2:$H$501,IF($O$507=0,-1,$O$507))&amp;"","")</f>
        <v/>
      </c>
      <c r="M513" s="93">
        <f>IFERROR(INDEX('Données Enrobage'!$I$2:$I$501,IF($O$507=0,-1,$O$507))&amp;"","")</f>
        <v/>
      </c>
    </row>
    <row r="514" ht="30.75" customHeight="1">
      <c r="A514" s="90" t="inlineStr">
        <is>
          <t>Apprêt / FBE</t>
        </is>
      </c>
      <c r="B514" s="50" t="n"/>
      <c r="C514" s="90">
        <f>"N° de lot : "&amp;IFERROR(INDEX('Données Enrobage'!$C$2:$C$501,IF($O$507=0,-1,$O$507))&amp;"","")</f>
        <v/>
      </c>
      <c r="D514" s="52" t="n"/>
      <c r="E514" s="52" t="n"/>
      <c r="F514" s="52" t="n"/>
      <c r="G514" s="52" t="n"/>
      <c r="H514" s="50" t="n"/>
      <c r="I514" s="98" t="inlineStr">
        <is>
          <t>Point de rosée</t>
        </is>
      </c>
      <c r="J514" s="93">
        <f>IFERROR(INDEX('Données Enrobage'!$J$2:$J$501,IF($O$507=0,-1,$O$507))&amp;"","")</f>
        <v/>
      </c>
      <c r="K514" s="93">
        <f>IFERROR(INDEX('Données Enrobage'!$K$2:$K$501,IF($O$507=0,-1,$O$507))&amp;"","")</f>
        <v/>
      </c>
      <c r="L514" s="93">
        <f>IFERROR(INDEX('Données Enrobage'!$L$2:$L$501,IF($O$507=0,-1,$O$507))&amp;"","")</f>
        <v/>
      </c>
      <c r="M514" s="93">
        <f>IFERROR(INDEX('Données Enrobage'!$M$2:$M$501,IF($O$507=0,-1,$O$507))&amp;"","")</f>
        <v/>
      </c>
    </row>
    <row r="515" ht="35.25" customHeight="1">
      <c r="A515" s="90" t="inlineStr">
        <is>
          <t>HSS</t>
        </is>
      </c>
      <c r="B515" s="50" t="n"/>
      <c r="C515" s="90">
        <f>"N° de lot : "&amp;IFERROR(INDEX('Données Enrobage'!$D$2:$D$501,IF($O$507=0,-1,$O$507))&amp;"","")</f>
        <v/>
      </c>
      <c r="D515" s="52" t="n"/>
      <c r="E515" s="52" t="n"/>
      <c r="F515" s="52" t="n"/>
      <c r="G515" s="52" t="n"/>
      <c r="H515" s="50" t="n"/>
      <c r="I515" s="98" t="inlineStr">
        <is>
          <t>Humidité relative (RH)</t>
        </is>
      </c>
      <c r="J515" s="93">
        <f>IFERROR(INDEX('Données Enrobage'!$N$2:$N$501,IF($O$507=0,-1,$O$507))&amp;"","")</f>
        <v/>
      </c>
      <c r="K515" s="93">
        <f>IFERROR(INDEX('Données Enrobage'!$O$2:$O$501,IF($O$507=0,-1,$O$507))&amp;"","")</f>
        <v/>
      </c>
      <c r="L515" s="93">
        <f>IFERROR(INDEX('Données Enrobage'!$P$2:$P$501,IF($O$507=0,-1,$O$507))&amp;"","")</f>
        <v/>
      </c>
      <c r="M515" s="93">
        <f>IFERROR(INDEX('Données Enrobage'!$Q$2:$Q$501,IF($O$507=0,-1,$O$507))&amp;"","")</f>
        <v/>
      </c>
    </row>
    <row r="516" ht="30.75" customHeight="1">
      <c r="A516" s="90" t="inlineStr">
        <is>
          <t>Solvant</t>
        </is>
      </c>
      <c r="B516" s="50" t="n"/>
      <c r="C516" s="90">
        <f>"N° de lot : "&amp;IFERROR(INDEX('Données Enrobage'!$E$2:$E$501,IF($O$507=0,-1,$O$507))&amp;"","")</f>
        <v/>
      </c>
      <c r="D516" s="52" t="n"/>
      <c r="E516" s="52" t="n"/>
      <c r="F516" s="52" t="n"/>
      <c r="G516" s="52" t="n"/>
      <c r="H516" s="50" t="n"/>
      <c r="I516" s="98" t="inlineStr">
        <is>
          <t>Qualité de l'air comprimé</t>
        </is>
      </c>
      <c r="J516" s="93">
        <f>IFERROR(INDEX('Données Enrobage'!$R$2:$R$501,IF($O$507=0,-1,$O$507))&amp;"","")</f>
        <v/>
      </c>
      <c r="K516" s="93">
        <f>IFERROR(INDEX('Données Enrobage'!$S$2:$S$501,IF($O$507=0,-1,$O$507))&amp;"","")</f>
        <v/>
      </c>
      <c r="L516" s="93">
        <f>IFERROR(INDEX('Données Enrobage'!$T$2:$T$501,IF($O$507=0,-1,$O$507))&amp;"","")</f>
        <v/>
      </c>
      <c r="M516" s="93">
        <f>IFERROR(INDEX('Données Enrobage'!$U$2:$U$501,IF($O$507=0,-1,$O$507))&amp;"","")</f>
        <v/>
      </c>
    </row>
    <row r="517" ht="24.95" customHeight="1">
      <c r="A517" s="67" t="inlineStr">
        <is>
          <t>SURFACE PREPARATION</t>
        </is>
      </c>
      <c r="B517" s="52" t="n"/>
      <c r="C517" s="52" t="n"/>
      <c r="D517" s="52" t="n"/>
      <c r="E517" s="52" t="n"/>
      <c r="F517" s="52" t="n"/>
      <c r="G517" s="50" t="n"/>
      <c r="H517" s="67" t="inlineStr">
        <is>
          <t>FINAL INSPECTION AND TESTING</t>
        </is>
      </c>
      <c r="I517" s="52" t="n"/>
      <c r="J517" s="52" t="n"/>
      <c r="K517" s="52" t="n"/>
      <c r="L517" s="52" t="n"/>
      <c r="M517" s="50" t="n"/>
    </row>
    <row r="518" ht="51.75" customHeight="1">
      <c r="A518" s="95" t="inlineStr">
        <is>
          <t>N° de joint</t>
        </is>
      </c>
      <c r="B518" s="95" t="inlineStr">
        <is>
          <t>État de surface avant sablage</t>
        </is>
      </c>
      <c r="C518" s="95" t="inlineStr">
        <is>
          <t>Temp de surface</t>
        </is>
      </c>
      <c r="D518" s="95" t="inlineStr">
        <is>
          <t>Profil de sablage µm</t>
        </is>
      </c>
      <c r="E518" s="95" t="inlineStr">
        <is>
          <t>Chlorures en surface µg/cm²</t>
        </is>
      </c>
      <c r="F518" s="95" t="inlineStr">
        <is>
          <t>Test poussière (ruban adhésif)</t>
        </is>
      </c>
      <c r="G518" s="95" t="inlineStr">
        <is>
          <t>Température de préchauffage °C</t>
        </is>
      </c>
      <c r="H518" s="95" t="inlineStr">
        <is>
          <t>Visuel</t>
        </is>
      </c>
      <c r="I518" s="95" t="inlineStr">
        <is>
          <t>Test d'adhérence</t>
        </is>
      </c>
      <c r="J518" s="95" t="inlineStr">
        <is>
          <t>Détection de porosités (Holiday Test – 25 kV / 100)</t>
        </is>
      </c>
      <c r="K518" s="95" t="inlineStr">
        <is>
          <t>Accepté / Rejeté</t>
        </is>
      </c>
      <c r="L518" s="95" t="inlineStr">
        <is>
          <t>Remarques</t>
        </is>
      </c>
      <c r="M518" s="50" t="n"/>
    </row>
    <row r="519" ht="15" customHeight="1">
      <c r="A519" s="93">
        <f>IFERROR(INDEX('Joints Enrobage'!$B$2:$B$501,MATCH($K$511&amp;"|1",'Joints Enrobage'!$N$2:$N$501,0))&amp;"","")</f>
        <v/>
      </c>
      <c r="B519" s="93">
        <f>IFERROR(INDEX('Joints Enrobage'!$C$2:$C$501,MATCH($K$511&amp;"|1",'Joints Enrobage'!$N$2:$N$501,0))&amp;"","")</f>
        <v/>
      </c>
      <c r="C519" s="93">
        <f>IFERROR(INDEX('Joints Enrobage'!$D$2:$D$501,MATCH($K$511&amp;"|1",'Joints Enrobage'!$N$2:$N$501,0))&amp;"","")</f>
        <v/>
      </c>
      <c r="D519" s="93">
        <f>IFERROR(INDEX('Joints Enrobage'!$E$2:$E$501,MATCH($K$511&amp;"|1",'Joints Enrobage'!$N$2:$N$501,0))&amp;"","")</f>
        <v/>
      </c>
      <c r="E519" s="93">
        <f>IFERROR(INDEX('Joints Enrobage'!$F$2:$F$501,MATCH($K$511&amp;"|1",'Joints Enrobage'!$N$2:$N$501,0))&amp;"","")</f>
        <v/>
      </c>
      <c r="F519" s="93">
        <f>IFERROR(INDEX('Joints Enrobage'!$G$2:$G$501,MATCH($K$511&amp;"|1",'Joints Enrobage'!$N$2:$N$501,0))&amp;"","")</f>
        <v/>
      </c>
      <c r="G519" s="93">
        <f>IFERROR(INDEX('Joints Enrobage'!$H$2:$H$501,MATCH($K$511&amp;"|1",'Joints Enrobage'!$N$2:$N$501,0))&amp;"","")</f>
        <v/>
      </c>
      <c r="H519" s="93">
        <f>IFERROR(INDEX('Joints Enrobage'!$I$2:$I$501,MATCH($K$511&amp;"|1",'Joints Enrobage'!$N$2:$N$501,0))&amp;"","")</f>
        <v/>
      </c>
      <c r="I519" s="93">
        <f>IFERROR(INDEX('Joints Enrobage'!$J$2:$J$501,MATCH($K$511&amp;"|1",'Joints Enrobage'!$N$2:$N$501,0))&amp;"","")</f>
        <v/>
      </c>
      <c r="J519" s="93">
        <f>IFERROR(INDEX('Joints Enrobage'!$K$2:$K$501,MATCH($K$511&amp;"|1",'Joints Enrobage'!$N$2:$N$501,0))&amp;"","")</f>
        <v/>
      </c>
      <c r="K519" s="93">
        <f>IFERROR(INDEX('Joints Enrobage'!$L$2:$L$501,MATCH($K$511&amp;"|1",'Joints Enrobage'!$N$2:$N$501,0))&amp;"","")</f>
        <v/>
      </c>
      <c r="L519" s="93">
        <f>IFERROR(INDEX('Joints Enrobage'!$M$2:$M$501,MATCH($K$511&amp;"|1",'Joints Enrobage'!$N$2:$N$501,0))&amp;"","")</f>
        <v/>
      </c>
      <c r="M519" s="50" t="n"/>
    </row>
    <row r="520" ht="15" customHeight="1">
      <c r="A520" s="93">
        <f>IFERROR(INDEX('Joints Enrobage'!$B$2:$B$501,MATCH($K$511&amp;"|2",'Joints Enrobage'!$N$2:$N$501,0))&amp;"","")</f>
        <v/>
      </c>
      <c r="B520" s="93">
        <f>IFERROR(INDEX('Joints Enrobage'!$C$2:$C$501,MATCH($K$511&amp;"|2",'Joints Enrobage'!$N$2:$N$501,0))&amp;"","")</f>
        <v/>
      </c>
      <c r="C520" s="93">
        <f>IFERROR(INDEX('Joints Enrobage'!$D$2:$D$501,MATCH($K$511&amp;"|2",'Joints Enrobage'!$N$2:$N$501,0))&amp;"","")</f>
        <v/>
      </c>
      <c r="D520" s="93">
        <f>IFERROR(INDEX('Joints Enrobage'!$E$2:$E$501,MATCH($K$511&amp;"|2",'Joints Enrobage'!$N$2:$N$501,0))&amp;"","")</f>
        <v/>
      </c>
      <c r="E520" s="93">
        <f>IFERROR(INDEX('Joints Enrobage'!$F$2:$F$501,MATCH($K$511&amp;"|2",'Joints Enrobage'!$N$2:$N$501,0))&amp;"","")</f>
        <v/>
      </c>
      <c r="F520" s="93">
        <f>IFERROR(INDEX('Joints Enrobage'!$G$2:$G$501,MATCH($K$511&amp;"|2",'Joints Enrobage'!$N$2:$N$501,0))&amp;"","")</f>
        <v/>
      </c>
      <c r="G520" s="93">
        <f>IFERROR(INDEX('Joints Enrobage'!$H$2:$H$501,MATCH($K$511&amp;"|2",'Joints Enrobage'!$N$2:$N$501,0))&amp;"","")</f>
        <v/>
      </c>
      <c r="H520" s="93">
        <f>IFERROR(INDEX('Joints Enrobage'!$I$2:$I$501,MATCH($K$511&amp;"|2",'Joints Enrobage'!$N$2:$N$501,0))&amp;"","")</f>
        <v/>
      </c>
      <c r="I520" s="93">
        <f>IFERROR(INDEX('Joints Enrobage'!$J$2:$J$501,MATCH($K$511&amp;"|2",'Joints Enrobage'!$N$2:$N$501,0))&amp;"","")</f>
        <v/>
      </c>
      <c r="J520" s="93">
        <f>IFERROR(INDEX('Joints Enrobage'!$K$2:$K$501,MATCH($K$511&amp;"|2",'Joints Enrobage'!$N$2:$N$501,0))&amp;"","")</f>
        <v/>
      </c>
      <c r="K520" s="93">
        <f>IFERROR(INDEX('Joints Enrobage'!$L$2:$L$501,MATCH($K$511&amp;"|2",'Joints Enrobage'!$N$2:$N$501,0))&amp;"","")</f>
        <v/>
      </c>
      <c r="L520" s="93">
        <f>IFERROR(INDEX('Joints Enrobage'!$M$2:$M$501,MATCH($K$511&amp;"|2",'Joints Enrobage'!$N$2:$N$501,0))&amp;"","")</f>
        <v/>
      </c>
      <c r="M520" s="50" t="n"/>
    </row>
    <row r="521" ht="15" customHeight="1">
      <c r="A521" s="93">
        <f>IFERROR(INDEX('Joints Enrobage'!$B$2:$B$501,MATCH($K$511&amp;"|3",'Joints Enrobage'!$N$2:$N$501,0))&amp;"","")</f>
        <v/>
      </c>
      <c r="B521" s="93">
        <f>IFERROR(INDEX('Joints Enrobage'!$C$2:$C$501,MATCH($K$511&amp;"|3",'Joints Enrobage'!$N$2:$N$501,0))&amp;"","")</f>
        <v/>
      </c>
      <c r="C521" s="93">
        <f>IFERROR(INDEX('Joints Enrobage'!$D$2:$D$501,MATCH($K$511&amp;"|3",'Joints Enrobage'!$N$2:$N$501,0))&amp;"","")</f>
        <v/>
      </c>
      <c r="D521" s="93">
        <f>IFERROR(INDEX('Joints Enrobage'!$E$2:$E$501,MATCH($K$511&amp;"|3",'Joints Enrobage'!$N$2:$N$501,0))&amp;"","")</f>
        <v/>
      </c>
      <c r="E521" s="93">
        <f>IFERROR(INDEX('Joints Enrobage'!$F$2:$F$501,MATCH($K$511&amp;"|3",'Joints Enrobage'!$N$2:$N$501,0))&amp;"","")</f>
        <v/>
      </c>
      <c r="F521" s="93">
        <f>IFERROR(INDEX('Joints Enrobage'!$G$2:$G$501,MATCH($K$511&amp;"|3",'Joints Enrobage'!$N$2:$N$501,0))&amp;"","")</f>
        <v/>
      </c>
      <c r="G521" s="93">
        <f>IFERROR(INDEX('Joints Enrobage'!$H$2:$H$501,MATCH($K$511&amp;"|3",'Joints Enrobage'!$N$2:$N$501,0))&amp;"","")</f>
        <v/>
      </c>
      <c r="H521" s="93">
        <f>IFERROR(INDEX('Joints Enrobage'!$I$2:$I$501,MATCH($K$511&amp;"|3",'Joints Enrobage'!$N$2:$N$501,0))&amp;"","")</f>
        <v/>
      </c>
      <c r="I521" s="93">
        <f>IFERROR(INDEX('Joints Enrobage'!$J$2:$J$501,MATCH($K$511&amp;"|3",'Joints Enrobage'!$N$2:$N$501,0))&amp;"","")</f>
        <v/>
      </c>
      <c r="J521" s="93">
        <f>IFERROR(INDEX('Joints Enrobage'!$K$2:$K$501,MATCH($K$511&amp;"|3",'Joints Enrobage'!$N$2:$N$501,0))&amp;"","")</f>
        <v/>
      </c>
      <c r="K521" s="93">
        <f>IFERROR(INDEX('Joints Enrobage'!$L$2:$L$501,MATCH($K$511&amp;"|3",'Joints Enrobage'!$N$2:$N$501,0))&amp;"","")</f>
        <v/>
      </c>
      <c r="L521" s="93">
        <f>IFERROR(INDEX('Joints Enrobage'!$M$2:$M$501,MATCH($K$511&amp;"|3",'Joints Enrobage'!$N$2:$N$501,0))&amp;"","")</f>
        <v/>
      </c>
      <c r="M521" s="50" t="n"/>
    </row>
    <row r="522" ht="15" customHeight="1">
      <c r="A522" s="93">
        <f>IFERROR(INDEX('Joints Enrobage'!$B$2:$B$501,MATCH($K$511&amp;"|4",'Joints Enrobage'!$N$2:$N$501,0))&amp;"","")</f>
        <v/>
      </c>
      <c r="B522" s="93">
        <f>IFERROR(INDEX('Joints Enrobage'!$C$2:$C$501,MATCH($K$511&amp;"|4",'Joints Enrobage'!$N$2:$N$501,0))&amp;"","")</f>
        <v/>
      </c>
      <c r="C522" s="93">
        <f>IFERROR(INDEX('Joints Enrobage'!$D$2:$D$501,MATCH($K$511&amp;"|4",'Joints Enrobage'!$N$2:$N$501,0))&amp;"","")</f>
        <v/>
      </c>
      <c r="D522" s="93">
        <f>IFERROR(INDEX('Joints Enrobage'!$E$2:$E$501,MATCH($K$511&amp;"|4",'Joints Enrobage'!$N$2:$N$501,0))&amp;"","")</f>
        <v/>
      </c>
      <c r="E522" s="93">
        <f>IFERROR(INDEX('Joints Enrobage'!$F$2:$F$501,MATCH($K$511&amp;"|4",'Joints Enrobage'!$N$2:$N$501,0))&amp;"","")</f>
        <v/>
      </c>
      <c r="F522" s="93">
        <f>IFERROR(INDEX('Joints Enrobage'!$G$2:$G$501,MATCH($K$511&amp;"|4",'Joints Enrobage'!$N$2:$N$501,0))&amp;"","")</f>
        <v/>
      </c>
      <c r="G522" s="93">
        <f>IFERROR(INDEX('Joints Enrobage'!$H$2:$H$501,MATCH($K$511&amp;"|4",'Joints Enrobage'!$N$2:$N$501,0))&amp;"","")</f>
        <v/>
      </c>
      <c r="H522" s="93">
        <f>IFERROR(INDEX('Joints Enrobage'!$I$2:$I$501,MATCH($K$511&amp;"|4",'Joints Enrobage'!$N$2:$N$501,0))&amp;"","")</f>
        <v/>
      </c>
      <c r="I522" s="93">
        <f>IFERROR(INDEX('Joints Enrobage'!$J$2:$J$501,MATCH($K$511&amp;"|4",'Joints Enrobage'!$N$2:$N$501,0))&amp;"","")</f>
        <v/>
      </c>
      <c r="J522" s="93">
        <f>IFERROR(INDEX('Joints Enrobage'!$K$2:$K$501,MATCH($K$511&amp;"|4",'Joints Enrobage'!$N$2:$N$501,0))&amp;"","")</f>
        <v/>
      </c>
      <c r="K522" s="93">
        <f>IFERROR(INDEX('Joints Enrobage'!$L$2:$L$501,MATCH($K$511&amp;"|4",'Joints Enrobage'!$N$2:$N$501,0))&amp;"","")</f>
        <v/>
      </c>
      <c r="L522" s="93">
        <f>IFERROR(INDEX('Joints Enrobage'!$M$2:$M$501,MATCH($K$511&amp;"|4",'Joints Enrobage'!$N$2:$N$501,0))&amp;"","")</f>
        <v/>
      </c>
      <c r="M522" s="50" t="n"/>
    </row>
    <row r="523" ht="15" customHeight="1">
      <c r="A523" s="93">
        <f>IFERROR(INDEX('Joints Enrobage'!$B$2:$B$501,MATCH($K$511&amp;"|5",'Joints Enrobage'!$N$2:$N$501,0))&amp;"","")</f>
        <v/>
      </c>
      <c r="B523" s="93">
        <f>IFERROR(INDEX('Joints Enrobage'!$C$2:$C$501,MATCH($K$511&amp;"|5",'Joints Enrobage'!$N$2:$N$501,0))&amp;"","")</f>
        <v/>
      </c>
      <c r="C523" s="93">
        <f>IFERROR(INDEX('Joints Enrobage'!$D$2:$D$501,MATCH($K$511&amp;"|5",'Joints Enrobage'!$N$2:$N$501,0))&amp;"","")</f>
        <v/>
      </c>
      <c r="D523" s="93">
        <f>IFERROR(INDEX('Joints Enrobage'!$E$2:$E$501,MATCH($K$511&amp;"|5",'Joints Enrobage'!$N$2:$N$501,0))&amp;"","")</f>
        <v/>
      </c>
      <c r="E523" s="93">
        <f>IFERROR(INDEX('Joints Enrobage'!$F$2:$F$501,MATCH($K$511&amp;"|5",'Joints Enrobage'!$N$2:$N$501,0))&amp;"","")</f>
        <v/>
      </c>
      <c r="F523" s="93">
        <f>IFERROR(INDEX('Joints Enrobage'!$G$2:$G$501,MATCH($K$511&amp;"|5",'Joints Enrobage'!$N$2:$N$501,0))&amp;"","")</f>
        <v/>
      </c>
      <c r="G523" s="93">
        <f>IFERROR(INDEX('Joints Enrobage'!$H$2:$H$501,MATCH($K$511&amp;"|5",'Joints Enrobage'!$N$2:$N$501,0))&amp;"","")</f>
        <v/>
      </c>
      <c r="H523" s="93">
        <f>IFERROR(INDEX('Joints Enrobage'!$I$2:$I$501,MATCH($K$511&amp;"|5",'Joints Enrobage'!$N$2:$N$501,0))&amp;"","")</f>
        <v/>
      </c>
      <c r="I523" s="93">
        <f>IFERROR(INDEX('Joints Enrobage'!$J$2:$J$501,MATCH($K$511&amp;"|5",'Joints Enrobage'!$N$2:$N$501,0))&amp;"","")</f>
        <v/>
      </c>
      <c r="J523" s="93">
        <f>IFERROR(INDEX('Joints Enrobage'!$K$2:$K$501,MATCH($K$511&amp;"|5",'Joints Enrobage'!$N$2:$N$501,0))&amp;"","")</f>
        <v/>
      </c>
      <c r="K523" s="93">
        <f>IFERROR(INDEX('Joints Enrobage'!$L$2:$L$501,MATCH($K$511&amp;"|5",'Joints Enrobage'!$N$2:$N$501,0))&amp;"","")</f>
        <v/>
      </c>
      <c r="L523" s="93">
        <f>IFERROR(INDEX('Joints Enrobage'!$M$2:$M$501,MATCH($K$511&amp;"|5",'Joints Enrobage'!$N$2:$N$501,0))&amp;"","")</f>
        <v/>
      </c>
      <c r="M523" s="50" t="n"/>
    </row>
    <row r="524" ht="15" customHeight="1">
      <c r="A524" s="93">
        <f>IFERROR(INDEX('Joints Enrobage'!$B$2:$B$501,MATCH($K$511&amp;"|6",'Joints Enrobage'!$N$2:$N$501,0))&amp;"","")</f>
        <v/>
      </c>
      <c r="B524" s="93">
        <f>IFERROR(INDEX('Joints Enrobage'!$C$2:$C$501,MATCH($K$511&amp;"|6",'Joints Enrobage'!$N$2:$N$501,0))&amp;"","")</f>
        <v/>
      </c>
      <c r="C524" s="93">
        <f>IFERROR(INDEX('Joints Enrobage'!$D$2:$D$501,MATCH($K$511&amp;"|6",'Joints Enrobage'!$N$2:$N$501,0))&amp;"","")</f>
        <v/>
      </c>
      <c r="D524" s="93">
        <f>IFERROR(INDEX('Joints Enrobage'!$E$2:$E$501,MATCH($K$511&amp;"|6",'Joints Enrobage'!$N$2:$N$501,0))&amp;"","")</f>
        <v/>
      </c>
      <c r="E524" s="93">
        <f>IFERROR(INDEX('Joints Enrobage'!$F$2:$F$501,MATCH($K$511&amp;"|6",'Joints Enrobage'!$N$2:$N$501,0))&amp;"","")</f>
        <v/>
      </c>
      <c r="F524" s="93">
        <f>IFERROR(INDEX('Joints Enrobage'!$G$2:$G$501,MATCH($K$511&amp;"|6",'Joints Enrobage'!$N$2:$N$501,0))&amp;"","")</f>
        <v/>
      </c>
      <c r="G524" s="93">
        <f>IFERROR(INDEX('Joints Enrobage'!$H$2:$H$501,MATCH($K$511&amp;"|6",'Joints Enrobage'!$N$2:$N$501,0))&amp;"","")</f>
        <v/>
      </c>
      <c r="H524" s="93">
        <f>IFERROR(INDEX('Joints Enrobage'!$I$2:$I$501,MATCH($K$511&amp;"|6",'Joints Enrobage'!$N$2:$N$501,0))&amp;"","")</f>
        <v/>
      </c>
      <c r="I524" s="93">
        <f>IFERROR(INDEX('Joints Enrobage'!$J$2:$J$501,MATCH($K$511&amp;"|6",'Joints Enrobage'!$N$2:$N$501,0))&amp;"","")</f>
        <v/>
      </c>
      <c r="J524" s="93">
        <f>IFERROR(INDEX('Joints Enrobage'!$K$2:$K$501,MATCH($K$511&amp;"|6",'Joints Enrobage'!$N$2:$N$501,0))&amp;"","")</f>
        <v/>
      </c>
      <c r="K524" s="93">
        <f>IFERROR(INDEX('Joints Enrobage'!$L$2:$L$501,MATCH($K$511&amp;"|6",'Joints Enrobage'!$N$2:$N$501,0))&amp;"","")</f>
        <v/>
      </c>
      <c r="L524" s="93">
        <f>IFERROR(INDEX('Joints Enrobage'!$M$2:$M$501,MATCH($K$511&amp;"|6",'Joints Enrobage'!$N$2:$N$501,0))&amp;"","")</f>
        <v/>
      </c>
      <c r="M524" s="50" t="n"/>
    </row>
    <row r="525" ht="15" customHeight="1">
      <c r="A525" s="93">
        <f>IFERROR(INDEX('Joints Enrobage'!$B$2:$B$501,MATCH($K$511&amp;"|7",'Joints Enrobage'!$N$2:$N$501,0))&amp;"","")</f>
        <v/>
      </c>
      <c r="B525" s="93">
        <f>IFERROR(INDEX('Joints Enrobage'!$C$2:$C$501,MATCH($K$511&amp;"|7",'Joints Enrobage'!$N$2:$N$501,0))&amp;"","")</f>
        <v/>
      </c>
      <c r="C525" s="93">
        <f>IFERROR(INDEX('Joints Enrobage'!$D$2:$D$501,MATCH($K$511&amp;"|7",'Joints Enrobage'!$N$2:$N$501,0))&amp;"","")</f>
        <v/>
      </c>
      <c r="D525" s="93">
        <f>IFERROR(INDEX('Joints Enrobage'!$E$2:$E$501,MATCH($K$511&amp;"|7",'Joints Enrobage'!$N$2:$N$501,0))&amp;"","")</f>
        <v/>
      </c>
      <c r="E525" s="93">
        <f>IFERROR(INDEX('Joints Enrobage'!$F$2:$F$501,MATCH($K$511&amp;"|7",'Joints Enrobage'!$N$2:$N$501,0))&amp;"","")</f>
        <v/>
      </c>
      <c r="F525" s="93">
        <f>IFERROR(INDEX('Joints Enrobage'!$G$2:$G$501,MATCH($K$511&amp;"|7",'Joints Enrobage'!$N$2:$N$501,0))&amp;"","")</f>
        <v/>
      </c>
      <c r="G525" s="93">
        <f>IFERROR(INDEX('Joints Enrobage'!$H$2:$H$501,MATCH($K$511&amp;"|7",'Joints Enrobage'!$N$2:$N$501,0))&amp;"","")</f>
        <v/>
      </c>
      <c r="H525" s="93">
        <f>IFERROR(INDEX('Joints Enrobage'!$I$2:$I$501,MATCH($K$511&amp;"|7",'Joints Enrobage'!$N$2:$N$501,0))&amp;"","")</f>
        <v/>
      </c>
      <c r="I525" s="93">
        <f>IFERROR(INDEX('Joints Enrobage'!$J$2:$J$501,MATCH($K$511&amp;"|7",'Joints Enrobage'!$N$2:$N$501,0))&amp;"","")</f>
        <v/>
      </c>
      <c r="J525" s="93">
        <f>IFERROR(INDEX('Joints Enrobage'!$K$2:$K$501,MATCH($K$511&amp;"|7",'Joints Enrobage'!$N$2:$N$501,0))&amp;"","")</f>
        <v/>
      </c>
      <c r="K525" s="93">
        <f>IFERROR(INDEX('Joints Enrobage'!$L$2:$L$501,MATCH($K$511&amp;"|7",'Joints Enrobage'!$N$2:$N$501,0))&amp;"","")</f>
        <v/>
      </c>
      <c r="L525" s="93">
        <f>IFERROR(INDEX('Joints Enrobage'!$M$2:$M$501,MATCH($K$511&amp;"|7",'Joints Enrobage'!$N$2:$N$501,0))&amp;"","")</f>
        <v/>
      </c>
      <c r="M525" s="50" t="n"/>
    </row>
    <row r="526" ht="15" customHeight="1">
      <c r="A526" s="93">
        <f>IFERROR(INDEX('Joints Enrobage'!$B$2:$B$501,MATCH($K$511&amp;"|8",'Joints Enrobage'!$N$2:$N$501,0))&amp;"","")</f>
        <v/>
      </c>
      <c r="B526" s="93">
        <f>IFERROR(INDEX('Joints Enrobage'!$C$2:$C$501,MATCH($K$511&amp;"|8",'Joints Enrobage'!$N$2:$N$501,0))&amp;"","")</f>
        <v/>
      </c>
      <c r="C526" s="93">
        <f>IFERROR(INDEX('Joints Enrobage'!$D$2:$D$501,MATCH($K$511&amp;"|8",'Joints Enrobage'!$N$2:$N$501,0))&amp;"","")</f>
        <v/>
      </c>
      <c r="D526" s="93">
        <f>IFERROR(INDEX('Joints Enrobage'!$E$2:$E$501,MATCH($K$511&amp;"|8",'Joints Enrobage'!$N$2:$N$501,0))&amp;"","")</f>
        <v/>
      </c>
      <c r="E526" s="93">
        <f>IFERROR(INDEX('Joints Enrobage'!$F$2:$F$501,MATCH($K$511&amp;"|8",'Joints Enrobage'!$N$2:$N$501,0))&amp;"","")</f>
        <v/>
      </c>
      <c r="F526" s="93">
        <f>IFERROR(INDEX('Joints Enrobage'!$G$2:$G$501,MATCH($K$511&amp;"|8",'Joints Enrobage'!$N$2:$N$501,0))&amp;"","")</f>
        <v/>
      </c>
      <c r="G526" s="93">
        <f>IFERROR(INDEX('Joints Enrobage'!$H$2:$H$501,MATCH($K$511&amp;"|8",'Joints Enrobage'!$N$2:$N$501,0))&amp;"","")</f>
        <v/>
      </c>
      <c r="H526" s="93">
        <f>IFERROR(INDEX('Joints Enrobage'!$I$2:$I$501,MATCH($K$511&amp;"|8",'Joints Enrobage'!$N$2:$N$501,0))&amp;"","")</f>
        <v/>
      </c>
      <c r="I526" s="93">
        <f>IFERROR(INDEX('Joints Enrobage'!$J$2:$J$501,MATCH($K$511&amp;"|8",'Joints Enrobage'!$N$2:$N$501,0))&amp;"","")</f>
        <v/>
      </c>
      <c r="J526" s="93">
        <f>IFERROR(INDEX('Joints Enrobage'!$K$2:$K$501,MATCH($K$511&amp;"|8",'Joints Enrobage'!$N$2:$N$501,0))&amp;"","")</f>
        <v/>
      </c>
      <c r="K526" s="93">
        <f>IFERROR(INDEX('Joints Enrobage'!$L$2:$L$501,MATCH($K$511&amp;"|8",'Joints Enrobage'!$N$2:$N$501,0))&amp;"","")</f>
        <v/>
      </c>
      <c r="L526" s="93">
        <f>IFERROR(INDEX('Joints Enrobage'!$M$2:$M$501,MATCH($K$511&amp;"|8",'Joints Enrobage'!$N$2:$N$501,0))&amp;"","")</f>
        <v/>
      </c>
      <c r="M526" s="50" t="n"/>
    </row>
    <row r="527" ht="15" customHeight="1">
      <c r="A527" s="93">
        <f>IFERROR(INDEX('Joints Enrobage'!$B$2:$B$501,MATCH($K$511&amp;"|9",'Joints Enrobage'!$N$2:$N$501,0))&amp;"","")</f>
        <v/>
      </c>
      <c r="B527" s="93">
        <f>IFERROR(INDEX('Joints Enrobage'!$C$2:$C$501,MATCH($K$511&amp;"|9",'Joints Enrobage'!$N$2:$N$501,0))&amp;"","")</f>
        <v/>
      </c>
      <c r="C527" s="93">
        <f>IFERROR(INDEX('Joints Enrobage'!$D$2:$D$501,MATCH($K$511&amp;"|9",'Joints Enrobage'!$N$2:$N$501,0))&amp;"","")</f>
        <v/>
      </c>
      <c r="D527" s="93">
        <f>IFERROR(INDEX('Joints Enrobage'!$E$2:$E$501,MATCH($K$511&amp;"|9",'Joints Enrobage'!$N$2:$N$501,0))&amp;"","")</f>
        <v/>
      </c>
      <c r="E527" s="93">
        <f>IFERROR(INDEX('Joints Enrobage'!$F$2:$F$501,MATCH($K$511&amp;"|9",'Joints Enrobage'!$N$2:$N$501,0))&amp;"","")</f>
        <v/>
      </c>
      <c r="F527" s="93">
        <f>IFERROR(INDEX('Joints Enrobage'!$G$2:$G$501,MATCH($K$511&amp;"|9",'Joints Enrobage'!$N$2:$N$501,0))&amp;"","")</f>
        <v/>
      </c>
      <c r="G527" s="93">
        <f>IFERROR(INDEX('Joints Enrobage'!$H$2:$H$501,MATCH($K$511&amp;"|9",'Joints Enrobage'!$N$2:$N$501,0))&amp;"","")</f>
        <v/>
      </c>
      <c r="H527" s="93">
        <f>IFERROR(INDEX('Joints Enrobage'!$I$2:$I$501,MATCH($K$511&amp;"|9",'Joints Enrobage'!$N$2:$N$501,0))&amp;"","")</f>
        <v/>
      </c>
      <c r="I527" s="93">
        <f>IFERROR(INDEX('Joints Enrobage'!$J$2:$J$501,MATCH($K$511&amp;"|9",'Joints Enrobage'!$N$2:$N$501,0))&amp;"","")</f>
        <v/>
      </c>
      <c r="J527" s="93">
        <f>IFERROR(INDEX('Joints Enrobage'!$K$2:$K$501,MATCH($K$511&amp;"|9",'Joints Enrobage'!$N$2:$N$501,0))&amp;"","")</f>
        <v/>
      </c>
      <c r="K527" s="93">
        <f>IFERROR(INDEX('Joints Enrobage'!$L$2:$L$501,MATCH($K$511&amp;"|9",'Joints Enrobage'!$N$2:$N$501,0))&amp;"","")</f>
        <v/>
      </c>
      <c r="L527" s="93">
        <f>IFERROR(INDEX('Joints Enrobage'!$M$2:$M$501,MATCH($K$511&amp;"|9",'Joints Enrobage'!$N$2:$N$501,0))&amp;"","")</f>
        <v/>
      </c>
      <c r="M527" s="50" t="n"/>
    </row>
    <row r="528" ht="15" customHeight="1">
      <c r="A528" s="93">
        <f>IFERROR(INDEX('Joints Enrobage'!$B$2:$B$501,MATCH($K$511&amp;"|10",'Joints Enrobage'!$N$2:$N$501,0))&amp;"","")</f>
        <v/>
      </c>
      <c r="B528" s="93">
        <f>IFERROR(INDEX('Joints Enrobage'!$C$2:$C$501,MATCH($K$511&amp;"|10",'Joints Enrobage'!$N$2:$N$501,0))&amp;"","")</f>
        <v/>
      </c>
      <c r="C528" s="93">
        <f>IFERROR(INDEX('Joints Enrobage'!$D$2:$D$501,MATCH($K$511&amp;"|10",'Joints Enrobage'!$N$2:$N$501,0))&amp;"","")</f>
        <v/>
      </c>
      <c r="D528" s="93">
        <f>IFERROR(INDEX('Joints Enrobage'!$E$2:$E$501,MATCH($K$511&amp;"|10",'Joints Enrobage'!$N$2:$N$501,0))&amp;"","")</f>
        <v/>
      </c>
      <c r="E528" s="93">
        <f>IFERROR(INDEX('Joints Enrobage'!$F$2:$F$501,MATCH($K$511&amp;"|10",'Joints Enrobage'!$N$2:$N$501,0))&amp;"","")</f>
        <v/>
      </c>
      <c r="F528" s="93">
        <f>IFERROR(INDEX('Joints Enrobage'!$G$2:$G$501,MATCH($K$511&amp;"|10",'Joints Enrobage'!$N$2:$N$501,0))&amp;"","")</f>
        <v/>
      </c>
      <c r="G528" s="93">
        <f>IFERROR(INDEX('Joints Enrobage'!$H$2:$H$501,MATCH($K$511&amp;"|10",'Joints Enrobage'!$N$2:$N$501,0))&amp;"","")</f>
        <v/>
      </c>
      <c r="H528" s="93">
        <f>IFERROR(INDEX('Joints Enrobage'!$I$2:$I$501,MATCH($K$511&amp;"|10",'Joints Enrobage'!$N$2:$N$501,0))&amp;"","")</f>
        <v/>
      </c>
      <c r="I528" s="93">
        <f>IFERROR(INDEX('Joints Enrobage'!$J$2:$J$501,MATCH($K$511&amp;"|10",'Joints Enrobage'!$N$2:$N$501,0))&amp;"","")</f>
        <v/>
      </c>
      <c r="J528" s="93">
        <f>IFERROR(INDEX('Joints Enrobage'!$K$2:$K$501,MATCH($K$511&amp;"|10",'Joints Enrobage'!$N$2:$N$501,0))&amp;"","")</f>
        <v/>
      </c>
      <c r="K528" s="93">
        <f>IFERROR(INDEX('Joints Enrobage'!$L$2:$L$501,MATCH($K$511&amp;"|10",'Joints Enrobage'!$N$2:$N$501,0))&amp;"","")</f>
        <v/>
      </c>
      <c r="L528" s="93">
        <f>IFERROR(INDEX('Joints Enrobage'!$M$2:$M$501,MATCH($K$511&amp;"|10",'Joints Enrobage'!$N$2:$N$501,0))&amp;"","")</f>
        <v/>
      </c>
      <c r="M528" s="50" t="n"/>
    </row>
    <row r="529" ht="15" customHeight="1">
      <c r="A529" s="93">
        <f>IFERROR(INDEX('Joints Enrobage'!$B$2:$B$501,MATCH($K$511&amp;"|11",'Joints Enrobage'!$N$2:$N$501,0))&amp;"","")</f>
        <v/>
      </c>
      <c r="B529" s="93">
        <f>IFERROR(INDEX('Joints Enrobage'!$C$2:$C$501,MATCH($K$511&amp;"|11",'Joints Enrobage'!$N$2:$N$501,0))&amp;"","")</f>
        <v/>
      </c>
      <c r="C529" s="93">
        <f>IFERROR(INDEX('Joints Enrobage'!$D$2:$D$501,MATCH($K$511&amp;"|11",'Joints Enrobage'!$N$2:$N$501,0))&amp;"","")</f>
        <v/>
      </c>
      <c r="D529" s="93">
        <f>IFERROR(INDEX('Joints Enrobage'!$E$2:$E$501,MATCH($K$511&amp;"|11",'Joints Enrobage'!$N$2:$N$501,0))&amp;"","")</f>
        <v/>
      </c>
      <c r="E529" s="93">
        <f>IFERROR(INDEX('Joints Enrobage'!$F$2:$F$501,MATCH($K$511&amp;"|11",'Joints Enrobage'!$N$2:$N$501,0))&amp;"","")</f>
        <v/>
      </c>
      <c r="F529" s="93">
        <f>IFERROR(INDEX('Joints Enrobage'!$G$2:$G$501,MATCH($K$511&amp;"|11",'Joints Enrobage'!$N$2:$N$501,0))&amp;"","")</f>
        <v/>
      </c>
      <c r="G529" s="93">
        <f>IFERROR(INDEX('Joints Enrobage'!$H$2:$H$501,MATCH($K$511&amp;"|11",'Joints Enrobage'!$N$2:$N$501,0))&amp;"","")</f>
        <v/>
      </c>
      <c r="H529" s="93">
        <f>IFERROR(INDEX('Joints Enrobage'!$I$2:$I$501,MATCH($K$511&amp;"|11",'Joints Enrobage'!$N$2:$N$501,0))&amp;"","")</f>
        <v/>
      </c>
      <c r="I529" s="93">
        <f>IFERROR(INDEX('Joints Enrobage'!$J$2:$J$501,MATCH($K$511&amp;"|11",'Joints Enrobage'!$N$2:$N$501,0))&amp;"","")</f>
        <v/>
      </c>
      <c r="J529" s="93">
        <f>IFERROR(INDEX('Joints Enrobage'!$K$2:$K$501,MATCH($K$511&amp;"|11",'Joints Enrobage'!$N$2:$N$501,0))&amp;"","")</f>
        <v/>
      </c>
      <c r="K529" s="93">
        <f>IFERROR(INDEX('Joints Enrobage'!$L$2:$L$501,MATCH($K$511&amp;"|11",'Joints Enrobage'!$N$2:$N$501,0))&amp;"","")</f>
        <v/>
      </c>
      <c r="L529" s="93">
        <f>IFERROR(INDEX('Joints Enrobage'!$M$2:$M$501,MATCH($K$511&amp;"|11",'Joints Enrobage'!$N$2:$N$501,0))&amp;"","")</f>
        <v/>
      </c>
      <c r="M529" s="50" t="n"/>
    </row>
    <row r="530" ht="15" customHeight="1">
      <c r="A530" s="62">
        <f>IFERROR(INDEX('Joints Enrobage'!$B$2:$B$501,MATCH($K$511&amp;"|12",'Joints Enrobage'!$N$2:$N$501,0))&amp;"","")</f>
        <v/>
      </c>
      <c r="B530" s="62">
        <f>IFERROR(INDEX('Joints Enrobage'!$C$2:$C$501,MATCH($K$511&amp;"|12",'Joints Enrobage'!$N$2:$N$501,0))&amp;"","")</f>
        <v/>
      </c>
      <c r="C530" s="62">
        <f>IFERROR(INDEX('Joints Enrobage'!$D$2:$D$501,MATCH($K$511&amp;"|12",'Joints Enrobage'!$N$2:$N$501,0))&amp;"","")</f>
        <v/>
      </c>
      <c r="D530" s="62">
        <f>IFERROR(INDEX('Joints Enrobage'!$E$2:$E$501,MATCH($K$511&amp;"|12",'Joints Enrobage'!$N$2:$N$501,0))&amp;"","")</f>
        <v/>
      </c>
      <c r="E530" s="62">
        <f>IFERROR(INDEX('Joints Enrobage'!$F$2:$F$501,MATCH($K$511&amp;"|12",'Joints Enrobage'!$N$2:$N$501,0))&amp;"","")</f>
        <v/>
      </c>
      <c r="F530" s="62">
        <f>IFERROR(INDEX('Joints Enrobage'!$G$2:$G$501,MATCH($K$511&amp;"|12",'Joints Enrobage'!$N$2:$N$501,0))&amp;"","")</f>
        <v/>
      </c>
      <c r="G530" s="62">
        <f>IFERROR(INDEX('Joints Enrobage'!$H$2:$H$501,MATCH($K$511&amp;"|12",'Joints Enrobage'!$N$2:$N$501,0))&amp;"","")</f>
        <v/>
      </c>
      <c r="H530" s="62">
        <f>IFERROR(INDEX('Joints Enrobage'!$I$2:$I$501,MATCH($K$511&amp;"|12",'Joints Enrobage'!$N$2:$N$501,0))&amp;"","")</f>
        <v/>
      </c>
      <c r="I530" s="62">
        <f>IFERROR(INDEX('Joints Enrobage'!$J$2:$J$501,MATCH($K$511&amp;"|12",'Joints Enrobage'!$N$2:$N$501,0))&amp;"","")</f>
        <v/>
      </c>
      <c r="J530" s="62">
        <f>IFERROR(INDEX('Joints Enrobage'!$K$2:$K$501,MATCH($K$511&amp;"|12",'Joints Enrobage'!$N$2:$N$501,0))&amp;"","")</f>
        <v/>
      </c>
      <c r="K530" s="62">
        <f>IFERROR(INDEX('Joints Enrobage'!$L$2:$L$501,MATCH($K$511&amp;"|12",'Joints Enrobage'!$N$2:$N$501,0))&amp;"","")</f>
        <v/>
      </c>
      <c r="L530" s="62">
        <f>IFERROR(INDEX('Joints Enrobage'!$M$2:$M$501,MATCH($K$511&amp;"|12",'Joints Enrobage'!$N$2:$N$501,0))&amp;"","")</f>
        <v/>
      </c>
      <c r="M530" s="50" t="n"/>
    </row>
    <row r="531" ht="15" customHeight="1">
      <c r="A531" s="62">
        <f>IFERROR(INDEX('Joints Enrobage'!$B$2:$B$501,MATCH($K$511&amp;"|13",'Joints Enrobage'!$N$2:$N$501,0))&amp;"","")</f>
        <v/>
      </c>
      <c r="B531" s="62">
        <f>IFERROR(INDEX('Joints Enrobage'!$C$2:$C$501,MATCH($K$511&amp;"|13",'Joints Enrobage'!$N$2:$N$501,0))&amp;"","")</f>
        <v/>
      </c>
      <c r="C531" s="62">
        <f>IFERROR(INDEX('Joints Enrobage'!$D$2:$D$501,MATCH($K$511&amp;"|13",'Joints Enrobage'!$N$2:$N$501,0))&amp;"","")</f>
        <v/>
      </c>
      <c r="D531" s="62">
        <f>IFERROR(INDEX('Joints Enrobage'!$E$2:$E$501,MATCH($K$511&amp;"|13",'Joints Enrobage'!$N$2:$N$501,0))&amp;"","")</f>
        <v/>
      </c>
      <c r="E531" s="62">
        <f>IFERROR(INDEX('Joints Enrobage'!$F$2:$F$501,MATCH($K$511&amp;"|13",'Joints Enrobage'!$N$2:$N$501,0))&amp;"","")</f>
        <v/>
      </c>
      <c r="F531" s="62">
        <f>IFERROR(INDEX('Joints Enrobage'!$G$2:$G$501,MATCH($K$511&amp;"|13",'Joints Enrobage'!$N$2:$N$501,0))&amp;"","")</f>
        <v/>
      </c>
      <c r="G531" s="62">
        <f>IFERROR(INDEX('Joints Enrobage'!$H$2:$H$501,MATCH($K$511&amp;"|13",'Joints Enrobage'!$N$2:$N$501,0))&amp;"","")</f>
        <v/>
      </c>
      <c r="H531" s="62">
        <f>IFERROR(INDEX('Joints Enrobage'!$I$2:$I$501,MATCH($K$511&amp;"|13",'Joints Enrobage'!$N$2:$N$501,0))&amp;"","")</f>
        <v/>
      </c>
      <c r="I531" s="62">
        <f>IFERROR(INDEX('Joints Enrobage'!$J$2:$J$501,MATCH($K$511&amp;"|13",'Joints Enrobage'!$N$2:$N$501,0))&amp;"","")</f>
        <v/>
      </c>
      <c r="J531" s="62">
        <f>IFERROR(INDEX('Joints Enrobage'!$K$2:$K$501,MATCH($K$511&amp;"|13",'Joints Enrobage'!$N$2:$N$501,0))&amp;"","")</f>
        <v/>
      </c>
      <c r="K531" s="62">
        <f>IFERROR(INDEX('Joints Enrobage'!$L$2:$L$501,MATCH($K$511&amp;"|13",'Joints Enrobage'!$N$2:$N$501,0))&amp;"","")</f>
        <v/>
      </c>
      <c r="L531" s="62">
        <f>IFERROR(INDEX('Joints Enrobage'!$M$2:$M$501,MATCH($K$511&amp;"|13",'Joints Enrobage'!$N$2:$N$501,0))&amp;"","")</f>
        <v/>
      </c>
      <c r="M531" s="50" t="n"/>
    </row>
    <row r="532" ht="15" customHeight="1">
      <c r="A532" s="62">
        <f>IFERROR(INDEX('Joints Enrobage'!$B$2:$B$501,MATCH($K$511&amp;"|14",'Joints Enrobage'!$N$2:$N$501,0))&amp;"","")</f>
        <v/>
      </c>
      <c r="B532" s="62">
        <f>IFERROR(INDEX('Joints Enrobage'!$C$2:$C$501,MATCH($K$511&amp;"|14",'Joints Enrobage'!$N$2:$N$501,0))&amp;"","")</f>
        <v/>
      </c>
      <c r="C532" s="62">
        <f>IFERROR(INDEX('Joints Enrobage'!$D$2:$D$501,MATCH($K$511&amp;"|14",'Joints Enrobage'!$N$2:$N$501,0))&amp;"","")</f>
        <v/>
      </c>
      <c r="D532" s="62">
        <f>IFERROR(INDEX('Joints Enrobage'!$E$2:$E$501,MATCH($K$511&amp;"|14",'Joints Enrobage'!$N$2:$N$501,0))&amp;"","")</f>
        <v/>
      </c>
      <c r="E532" s="62">
        <f>IFERROR(INDEX('Joints Enrobage'!$F$2:$F$501,MATCH($K$511&amp;"|14",'Joints Enrobage'!$N$2:$N$501,0))&amp;"","")</f>
        <v/>
      </c>
      <c r="F532" s="62">
        <f>IFERROR(INDEX('Joints Enrobage'!$G$2:$G$501,MATCH($K$511&amp;"|14",'Joints Enrobage'!$N$2:$N$501,0))&amp;"","")</f>
        <v/>
      </c>
      <c r="G532" s="62">
        <f>IFERROR(INDEX('Joints Enrobage'!$H$2:$H$501,MATCH($K$511&amp;"|14",'Joints Enrobage'!$N$2:$N$501,0))&amp;"","")</f>
        <v/>
      </c>
      <c r="H532" s="62">
        <f>IFERROR(INDEX('Joints Enrobage'!$I$2:$I$501,MATCH($K$511&amp;"|14",'Joints Enrobage'!$N$2:$N$501,0))&amp;"","")</f>
        <v/>
      </c>
      <c r="I532" s="62">
        <f>IFERROR(INDEX('Joints Enrobage'!$J$2:$J$501,MATCH($K$511&amp;"|14",'Joints Enrobage'!$N$2:$N$501,0))&amp;"","")</f>
        <v/>
      </c>
      <c r="J532" s="62">
        <f>IFERROR(INDEX('Joints Enrobage'!$K$2:$K$501,MATCH($K$511&amp;"|14",'Joints Enrobage'!$N$2:$N$501,0))&amp;"","")</f>
        <v/>
      </c>
      <c r="K532" s="62">
        <f>IFERROR(INDEX('Joints Enrobage'!$L$2:$L$501,MATCH($K$511&amp;"|14",'Joints Enrobage'!$N$2:$N$501,0))&amp;"","")</f>
        <v/>
      </c>
      <c r="L532" s="62">
        <f>IFERROR(INDEX('Joints Enrobage'!$M$2:$M$501,MATCH($K$511&amp;"|14",'Joints Enrobage'!$N$2:$N$501,0))&amp;"","")</f>
        <v/>
      </c>
      <c r="M532" s="50" t="n"/>
    </row>
    <row r="533" ht="15" customHeight="1">
      <c r="A533" s="62">
        <f>IFERROR(INDEX('Joints Enrobage'!$B$2:$B$501,MATCH($K$511&amp;"|15",'Joints Enrobage'!$N$2:$N$501,0))&amp;"","")</f>
        <v/>
      </c>
      <c r="B533" s="62">
        <f>IFERROR(INDEX('Joints Enrobage'!$C$2:$C$501,MATCH($K$511&amp;"|15",'Joints Enrobage'!$N$2:$N$501,0))&amp;"","")</f>
        <v/>
      </c>
      <c r="C533" s="62">
        <f>IFERROR(INDEX('Joints Enrobage'!$D$2:$D$501,MATCH($K$511&amp;"|15",'Joints Enrobage'!$N$2:$N$501,0))&amp;"","")</f>
        <v/>
      </c>
      <c r="D533" s="62">
        <f>IFERROR(INDEX('Joints Enrobage'!$E$2:$E$501,MATCH($K$511&amp;"|15",'Joints Enrobage'!$N$2:$N$501,0))&amp;"","")</f>
        <v/>
      </c>
      <c r="E533" s="62">
        <f>IFERROR(INDEX('Joints Enrobage'!$F$2:$F$501,MATCH($K$511&amp;"|15",'Joints Enrobage'!$N$2:$N$501,0))&amp;"","")</f>
        <v/>
      </c>
      <c r="F533" s="62">
        <f>IFERROR(INDEX('Joints Enrobage'!$G$2:$G$501,MATCH($K$511&amp;"|15",'Joints Enrobage'!$N$2:$N$501,0))&amp;"","")</f>
        <v/>
      </c>
      <c r="G533" s="62">
        <f>IFERROR(INDEX('Joints Enrobage'!$H$2:$H$501,MATCH($K$511&amp;"|15",'Joints Enrobage'!$N$2:$N$501,0))&amp;"","")</f>
        <v/>
      </c>
      <c r="H533" s="62">
        <f>IFERROR(INDEX('Joints Enrobage'!$I$2:$I$501,MATCH($K$511&amp;"|15",'Joints Enrobage'!$N$2:$N$501,0))&amp;"","")</f>
        <v/>
      </c>
      <c r="I533" s="62">
        <f>IFERROR(INDEX('Joints Enrobage'!$J$2:$J$501,MATCH($K$511&amp;"|15",'Joints Enrobage'!$N$2:$N$501,0))&amp;"","")</f>
        <v/>
      </c>
      <c r="J533" s="62">
        <f>IFERROR(INDEX('Joints Enrobage'!$K$2:$K$501,MATCH($K$511&amp;"|15",'Joints Enrobage'!$N$2:$N$501,0))&amp;"","")</f>
        <v/>
      </c>
      <c r="K533" s="62">
        <f>IFERROR(INDEX('Joints Enrobage'!$L$2:$L$501,MATCH($K$511&amp;"|15",'Joints Enrobage'!$N$2:$N$501,0))&amp;"","")</f>
        <v/>
      </c>
      <c r="L533" s="62">
        <f>IFERROR(INDEX('Joints Enrobage'!$M$2:$M$501,MATCH($K$511&amp;"|15",'Joints Enrobage'!$N$2:$N$501,0))&amp;"","")</f>
        <v/>
      </c>
      <c r="M533" s="50" t="n"/>
    </row>
    <row r="534" ht="39.95" customHeight="1">
      <c r="A534" s="94">
        <f>"Remarques : "&amp;IFERROR(INDEX(Registre!$O$2:$O$1999,IF($O$506=0,-1,$O$506))&amp;"","")</f>
        <v/>
      </c>
      <c r="B534" s="52" t="n"/>
      <c r="C534" s="52" t="n"/>
      <c r="D534" s="52" t="n"/>
      <c r="E534" s="52" t="n"/>
      <c r="F534" s="52" t="n"/>
      <c r="G534" s="52" t="n"/>
      <c r="H534" s="52" t="n"/>
      <c r="I534" s="52" t="n"/>
      <c r="J534" s="52" t="n"/>
      <c r="K534" s="52" t="n"/>
      <c r="L534" s="52" t="n"/>
      <c r="M534" s="50" t="n"/>
    </row>
    <row r="535" ht="30" customHeight="1">
      <c r="A535" s="80" t="inlineStr">
        <is>
          <t>Conclusion de l’inspection</t>
        </is>
      </c>
      <c r="B535" s="52" t="n"/>
      <c r="C535" s="50" t="n"/>
      <c r="D535" s="67">
        <f>IF(IFERROR(INDEX(Registre!$N$2:$N$1999,IF($O$506=0,-1,$O$506))&amp;"","")="Non applicable","☒","☐")&amp;"  Non applicable"</f>
        <v/>
      </c>
      <c r="E535" s="52" t="n"/>
      <c r="F535" s="52" t="n"/>
      <c r="G535" s="52" t="n"/>
      <c r="H535" s="52" t="n"/>
      <c r="I535" s="50" t="n"/>
      <c r="J535" s="67">
        <f>IF(IFERROR(INDEX(Registre!$N$2:$N$1999,IF($O$506=0,-1,$O$506))&amp;"","")="Accepté","☒","☐")&amp;"  Accepté"</f>
        <v/>
      </c>
      <c r="K535" s="50" t="n"/>
      <c r="L535" s="67">
        <f>IF(IFERROR(INDEX(Registre!$N$2:$N$1999,IF($O$506=0,-1,$O$506))&amp;"","")="Rejeté","☒","☐")&amp;"  Rejeté"</f>
        <v/>
      </c>
      <c r="M535" s="50" t="n"/>
    </row>
    <row r="536" ht="24.95" customHeight="1">
      <c r="A536" s="80" t="inlineStr">
        <is>
          <t>APPROBATION</t>
        </is>
      </c>
      <c r="B536" s="101" t="n"/>
      <c r="C536" s="56" t="n"/>
      <c r="D536" s="67" t="inlineStr">
        <is>
          <t>C3</t>
        </is>
      </c>
      <c r="E536" s="52" t="n"/>
      <c r="F536" s="52" t="n"/>
      <c r="G536" s="52" t="n"/>
      <c r="H536" s="52" t="n"/>
      <c r="I536" s="50" t="n"/>
      <c r="J536" s="67" t="inlineStr">
        <is>
          <t>C1</t>
        </is>
      </c>
      <c r="K536" s="56" t="n"/>
      <c r="L536" s="67" t="inlineStr">
        <is>
          <t>CA</t>
        </is>
      </c>
      <c r="M536" s="56" t="n"/>
    </row>
    <row r="537" ht="24.95" customHeight="1">
      <c r="A537" s="57" t="n"/>
      <c r="B537" s="102" t="n"/>
      <c r="C537" s="58" t="n"/>
      <c r="D537" s="67" t="inlineStr">
        <is>
          <t>CST</t>
        </is>
      </c>
      <c r="E537" s="52" t="n"/>
      <c r="F537" s="50" t="n"/>
      <c r="G537" s="67" t="inlineStr">
        <is>
          <t>QCI</t>
        </is>
      </c>
      <c r="H537" s="52" t="n"/>
      <c r="I537" s="50" t="n"/>
      <c r="J537" s="57" t="n"/>
      <c r="K537" s="58" t="n"/>
      <c r="L537" s="57" t="n"/>
      <c r="M537" s="58" t="n"/>
    </row>
    <row r="538" ht="30" customHeight="1">
      <c r="A538" s="90" t="inlineStr">
        <is>
          <t>Nom</t>
        </is>
      </c>
      <c r="B538" s="52" t="n"/>
      <c r="C538" s="50" t="n"/>
      <c r="D538" s="90" t="n"/>
      <c r="E538" s="52" t="n"/>
      <c r="F538" s="50" t="n"/>
      <c r="G538" s="90" t="n"/>
      <c r="H538" s="52" t="n"/>
      <c r="I538" s="50" t="n"/>
      <c r="J538" s="90" t="n"/>
      <c r="K538" s="50" t="n"/>
      <c r="L538" s="90" t="n"/>
      <c r="M538" s="50" t="n"/>
    </row>
    <row r="539" ht="30" customHeight="1">
      <c r="A539" s="90" t="inlineStr">
        <is>
          <t>Signature</t>
        </is>
      </c>
      <c r="B539" s="52" t="n"/>
      <c r="C539" s="50" t="n"/>
      <c r="D539" s="90" t="n"/>
      <c r="E539" s="52" t="n"/>
      <c r="F539" s="50" t="n"/>
      <c r="G539" s="90" t="n"/>
      <c r="H539" s="52" t="n"/>
      <c r="I539" s="50" t="n"/>
      <c r="J539" s="90" t="n"/>
      <c r="K539" s="50" t="n"/>
      <c r="L539" s="90" t="n"/>
      <c r="M539" s="50" t="n"/>
    </row>
    <row r="540" ht="30" customHeight="1">
      <c r="A540" s="90" t="inlineStr">
        <is>
          <t>Date</t>
        </is>
      </c>
      <c r="B540" s="52" t="n"/>
      <c r="C540" s="50" t="n"/>
      <c r="D540" s="90" t="n"/>
      <c r="E540" s="52" t="n"/>
      <c r="F540" s="50" t="n"/>
      <c r="G540" s="90" t="n"/>
      <c r="H540" s="52" t="n"/>
      <c r="I540" s="50" t="n"/>
      <c r="J540" s="90" t="n"/>
      <c r="K540" s="50" t="n"/>
      <c r="L540" s="90" t="n"/>
      <c r="M540" s="50" t="n"/>
    </row>
    <row r="541" ht="21.75" customHeight="1">
      <c r="A541" s="49" t="n"/>
      <c r="B541" s="56" t="n"/>
      <c r="C541" s="67">
        <f>Paramètres!$C$7</f>
        <v/>
      </c>
      <c r="D541" s="101" t="n"/>
      <c r="E541" s="101" t="n"/>
      <c r="F541" s="101" t="n"/>
      <c r="G541" s="101" t="n"/>
      <c r="H541" s="101" t="n"/>
      <c r="I541" s="101" t="n"/>
      <c r="J541" s="101" t="n"/>
      <c r="K541" s="56" t="n"/>
      <c r="L541" s="90">
        <f>Paramètres!$D$7</f>
        <v/>
      </c>
      <c r="M541" s="50" t="n"/>
      <c r="O541" s="29" t="inlineStr">
        <is>
          <t>Calcul (ne pas modifier) – ligne registre :</t>
        </is>
      </c>
    </row>
    <row r="542" ht="21.75" customHeight="1">
      <c r="A542" s="60" t="n"/>
      <c r="B542" s="61" t="n"/>
      <c r="C542" s="60" t="n"/>
      <c r="K542" s="61" t="n"/>
      <c r="L542" s="90">
        <f>"Date: "&amp;Paramètres!$E$7</f>
        <v/>
      </c>
      <c r="M542" s="50" t="n"/>
      <c r="O542" s="30">
        <f>IFERROR(MATCH($K$547,Registre!$B$2:$B$1999,0),0)</f>
        <v/>
      </c>
    </row>
    <row r="543" ht="21.75" customHeight="1">
      <c r="A543" s="57" t="n"/>
      <c r="B543" s="58" t="n"/>
      <c r="C543" s="57" t="n"/>
      <c r="D543" s="102" t="n"/>
      <c r="E543" s="102" t="n"/>
      <c r="F543" s="102" t="n"/>
      <c r="G543" s="102" t="n"/>
      <c r="H543" s="102" t="n"/>
      <c r="I543" s="102" t="n"/>
      <c r="J543" s="102" t="n"/>
      <c r="K543" s="58" t="n"/>
      <c r="L543" s="90" t="inlineStr">
        <is>
          <t>Page 1/1</t>
        </is>
      </c>
      <c r="M543" s="50" t="n"/>
      <c r="O543" s="30">
        <f>IFERROR(MATCH($K$547,'Données Enrobage'!$A$2:$A$501,0),0)</f>
        <v/>
      </c>
    </row>
    <row r="544" ht="27.95" customHeight="1">
      <c r="A544" s="67" t="inlineStr">
        <is>
          <t>Procès-Verbal d’enrobage</t>
        </is>
      </c>
      <c r="B544" s="52" t="n"/>
      <c r="C544" s="52" t="n"/>
      <c r="D544" s="52" t="n"/>
      <c r="E544" s="52" t="n"/>
      <c r="F544" s="52" t="n"/>
      <c r="G544" s="52" t="n"/>
      <c r="H544" s="52" t="n"/>
      <c r="I544" s="52" t="n"/>
      <c r="J544" s="52" t="n"/>
      <c r="K544" s="52" t="n"/>
      <c r="L544" s="52" t="n"/>
      <c r="M544" s="50" t="n"/>
      <c r="O544" s="32">
        <f>IF($K$547="","",IF($O$542=0,"⚠ RFI absent du Registre",IF(INDEX(Registre!$A$2:$A$1999,IF($O$542=0,-1,$O$542))&lt;&gt;"Enrobage","⚠ Ce RFI est de type : "&amp;INDEX(Registre!$A$2:$A$1999,IF($O$542=0,-1,$O$542)),"")))</f>
        <v/>
      </c>
    </row>
    <row r="545" ht="24.95" customHeight="1">
      <c r="A545" s="90">
        <f>"Ouvrages : "&amp;IFERROR(INDEX(Registre!$E$2:$E$1999,IF($O$542=0,-1,$O$542))&amp;"","")</f>
        <v/>
      </c>
      <c r="B545" s="52" t="n"/>
      <c r="C545" s="52" t="n"/>
      <c r="D545" s="52" t="n"/>
      <c r="E545" s="52" t="n"/>
      <c r="F545" s="52" t="n"/>
      <c r="G545" s="52" t="n"/>
      <c r="H545" s="52" t="n"/>
      <c r="I545" s="52" t="n"/>
      <c r="J545" s="50" t="n"/>
      <c r="K545" s="90">
        <f>"Date : "&amp;IFERROR(RIGHT("0"&amp;DAY(INDEX(Registre!$D$2:$D$1999,IF($O$542=0,-1,$O$542))),2)&amp;"/"&amp;RIGHT("0"&amp;MONTH(INDEX(Registre!$D$2:$D$1999,IF($O$542=0,-1,$O$542))),2)&amp;"/"&amp;YEAR(INDEX(Registre!$D$2:$D$1999,IF($O$542=0,-1,$O$542))),IFERROR(INDEX(Registre!$D$2:$D$1999,IF($O$542=0,-1,$O$542))&amp;"",""))</f>
        <v/>
      </c>
      <c r="L545" s="52" t="n"/>
      <c r="M545" s="50" t="n"/>
    </row>
    <row r="546" ht="24.95" customHeight="1">
      <c r="A546" s="90">
        <f>"Désignation : "&amp;IFERROR(INDEX(Registre!$G$2:$G$1999,IF($O$542=0,-1,$O$542))&amp;"","")</f>
        <v/>
      </c>
      <c r="B546" s="52" t="n"/>
      <c r="C546" s="52" t="n"/>
      <c r="D546" s="52" t="n"/>
      <c r="E546" s="52" t="n"/>
      <c r="F546" s="52" t="n"/>
      <c r="G546" s="52" t="n"/>
      <c r="H546" s="52" t="n"/>
      <c r="I546" s="52" t="n"/>
      <c r="J546" s="52" t="n"/>
      <c r="K546" s="52" t="n"/>
      <c r="L546" s="52" t="n"/>
      <c r="M546" s="50" t="n"/>
      <c r="O546" s="31" t="inlineStr">
        <is>
          <t>◀ Choisissez le RFI dans la case « RFI nº » (liste déroulante)</t>
        </is>
      </c>
    </row>
    <row r="547" ht="24.95" customHeight="1">
      <c r="A547" s="90">
        <f>"Plan Nº : "&amp;IFERROR(INDEX(Registre!$F$2:$F$1999,IF($O$542=0,-1,$O$542))&amp;"","")</f>
        <v/>
      </c>
      <c r="B547" s="52" t="n"/>
      <c r="C547" s="52" t="n"/>
      <c r="D547" s="52" t="n"/>
      <c r="E547" s="52" t="n"/>
      <c r="F547" s="50" t="n"/>
      <c r="G547" s="90">
        <f>"Report No : "&amp;IFERROR(IF(INDEX(Registre!$C$2:$C$1999,IF($O$542=0,-1,$O$542))&amp;""&lt;&gt;"",INDEX(Registre!$C$2:$C$1999,IF($O$542=0,-1,$O$542))&amp;"",TEXT(COUNTIF(Registre!$A$2:INDEX(Registre!$A$2:$A$1999,IF($O$542=0,-1,$O$542)),INDEX(Registre!$A$2:$A$1999,IF($O$542=0,-1,$O$542))),"000")),"")</f>
        <v/>
      </c>
      <c r="H547" s="50" t="n"/>
      <c r="I547" s="91" t="inlineStr">
        <is>
          <t>DI/ (RFI) No :</t>
        </is>
      </c>
      <c r="J547" s="50" t="n"/>
      <c r="K547" s="82">
        <f>IFERROR(INDEX('Impression groupée'!$B$4:$B$103,MATCH("Enrobage|16",'Impression groupée'!$E$4:$E$103,0)),"")</f>
        <v/>
      </c>
      <c r="L547" s="52" t="n"/>
      <c r="M547" s="50" t="n"/>
    </row>
    <row r="548" ht="27" customHeight="1">
      <c r="A548" s="80">
        <f>"Tronçon N° : "&amp;IFERROR(INDEX(Registre!$H$2:$H$1999,IF($O$542=0,-1,$O$542))&amp;"","")&amp;"   du PK "&amp;IFERROR(INDEX(Registre!$K$2:$K$1999,IF($O$542=0,-1,$O$542))&amp;"","")&amp;"   au PK "&amp;IFERROR(INDEX(Registre!$L$2:$L$1999,IF($O$542=0,-1,$O$542))&amp;"","")</f>
        <v/>
      </c>
      <c r="B548" s="52" t="n"/>
      <c r="C548" s="52" t="n"/>
      <c r="D548" s="52" t="n"/>
      <c r="E548" s="52" t="n"/>
      <c r="F548" s="50" t="n"/>
      <c r="G548" s="90">
        <f>"Long : "&amp;IFERROR(INDEX(Registre!$M$2:$M$1999,IF($O$542=0,-1,$O$542))&amp;"","")&amp;" ml"</f>
        <v/>
      </c>
      <c r="H548" s="50" t="n"/>
      <c r="I548" s="67" t="inlineStr">
        <is>
          <t>CONDITIONS ENVIRONNEMENTALES</t>
        </is>
      </c>
      <c r="J548" s="52" t="n"/>
      <c r="K548" s="52" t="n"/>
      <c r="L548" s="52" t="n"/>
      <c r="M548" s="50" t="n"/>
    </row>
    <row r="549" ht="25.5" customHeight="1">
      <c r="A549" s="90" t="inlineStr">
        <is>
          <t>Abrasif</t>
        </is>
      </c>
      <c r="B549" s="50" t="n"/>
      <c r="C549" s="90">
        <f>"N° de lot : "&amp;IFERROR(INDEX('Données Enrobage'!$B$2:$B$501,IF($O$543=0,-1,$O$543))&amp;"","")</f>
        <v/>
      </c>
      <c r="D549" s="52" t="n"/>
      <c r="E549" s="52" t="n"/>
      <c r="F549" s="52" t="n"/>
      <c r="G549" s="52" t="n"/>
      <c r="H549" s="50" t="n"/>
      <c r="I549" s="98" t="inlineStr">
        <is>
          <t>Temp de l'air</t>
        </is>
      </c>
      <c r="J549" s="93">
        <f>IFERROR(INDEX('Données Enrobage'!$F$2:$F$501,IF($O$543=0,-1,$O$543))&amp;"","")</f>
        <v/>
      </c>
      <c r="K549" s="93">
        <f>IFERROR(INDEX('Données Enrobage'!$G$2:$G$501,IF($O$543=0,-1,$O$543))&amp;"","")</f>
        <v/>
      </c>
      <c r="L549" s="93">
        <f>IFERROR(INDEX('Données Enrobage'!$H$2:$H$501,IF($O$543=0,-1,$O$543))&amp;"","")</f>
        <v/>
      </c>
      <c r="M549" s="93">
        <f>IFERROR(INDEX('Données Enrobage'!$I$2:$I$501,IF($O$543=0,-1,$O$543))&amp;"","")</f>
        <v/>
      </c>
    </row>
    <row r="550" ht="30.75" customHeight="1">
      <c r="A550" s="90" t="inlineStr">
        <is>
          <t>Apprêt / FBE</t>
        </is>
      </c>
      <c r="B550" s="50" t="n"/>
      <c r="C550" s="90">
        <f>"N° de lot : "&amp;IFERROR(INDEX('Données Enrobage'!$C$2:$C$501,IF($O$543=0,-1,$O$543))&amp;"","")</f>
        <v/>
      </c>
      <c r="D550" s="52" t="n"/>
      <c r="E550" s="52" t="n"/>
      <c r="F550" s="52" t="n"/>
      <c r="G550" s="52" t="n"/>
      <c r="H550" s="50" t="n"/>
      <c r="I550" s="98" t="inlineStr">
        <is>
          <t>Point de rosée</t>
        </is>
      </c>
      <c r="J550" s="93">
        <f>IFERROR(INDEX('Données Enrobage'!$J$2:$J$501,IF($O$543=0,-1,$O$543))&amp;"","")</f>
        <v/>
      </c>
      <c r="K550" s="93">
        <f>IFERROR(INDEX('Données Enrobage'!$K$2:$K$501,IF($O$543=0,-1,$O$543))&amp;"","")</f>
        <v/>
      </c>
      <c r="L550" s="93">
        <f>IFERROR(INDEX('Données Enrobage'!$L$2:$L$501,IF($O$543=0,-1,$O$543))&amp;"","")</f>
        <v/>
      </c>
      <c r="M550" s="93">
        <f>IFERROR(INDEX('Données Enrobage'!$M$2:$M$501,IF($O$543=0,-1,$O$543))&amp;"","")</f>
        <v/>
      </c>
    </row>
    <row r="551" ht="35.25" customHeight="1">
      <c r="A551" s="90" t="inlineStr">
        <is>
          <t>HSS</t>
        </is>
      </c>
      <c r="B551" s="50" t="n"/>
      <c r="C551" s="90">
        <f>"N° de lot : "&amp;IFERROR(INDEX('Données Enrobage'!$D$2:$D$501,IF($O$543=0,-1,$O$543))&amp;"","")</f>
        <v/>
      </c>
      <c r="D551" s="52" t="n"/>
      <c r="E551" s="52" t="n"/>
      <c r="F551" s="52" t="n"/>
      <c r="G551" s="52" t="n"/>
      <c r="H551" s="50" t="n"/>
      <c r="I551" s="98" t="inlineStr">
        <is>
          <t>Humidité relative (RH)</t>
        </is>
      </c>
      <c r="J551" s="93">
        <f>IFERROR(INDEX('Données Enrobage'!$N$2:$N$501,IF($O$543=0,-1,$O$543))&amp;"","")</f>
        <v/>
      </c>
      <c r="K551" s="93">
        <f>IFERROR(INDEX('Données Enrobage'!$O$2:$O$501,IF($O$543=0,-1,$O$543))&amp;"","")</f>
        <v/>
      </c>
      <c r="L551" s="93">
        <f>IFERROR(INDEX('Données Enrobage'!$P$2:$P$501,IF($O$543=0,-1,$O$543))&amp;"","")</f>
        <v/>
      </c>
      <c r="M551" s="93">
        <f>IFERROR(INDEX('Données Enrobage'!$Q$2:$Q$501,IF($O$543=0,-1,$O$543))&amp;"","")</f>
        <v/>
      </c>
    </row>
    <row r="552" ht="30.75" customHeight="1">
      <c r="A552" s="90" t="inlineStr">
        <is>
          <t>Solvant</t>
        </is>
      </c>
      <c r="B552" s="50" t="n"/>
      <c r="C552" s="90">
        <f>"N° de lot : "&amp;IFERROR(INDEX('Données Enrobage'!$E$2:$E$501,IF($O$543=0,-1,$O$543))&amp;"","")</f>
        <v/>
      </c>
      <c r="D552" s="52" t="n"/>
      <c r="E552" s="52" t="n"/>
      <c r="F552" s="52" t="n"/>
      <c r="G552" s="52" t="n"/>
      <c r="H552" s="50" t="n"/>
      <c r="I552" s="98" t="inlineStr">
        <is>
          <t>Qualité de l'air comprimé</t>
        </is>
      </c>
      <c r="J552" s="93">
        <f>IFERROR(INDEX('Données Enrobage'!$R$2:$R$501,IF($O$543=0,-1,$O$543))&amp;"","")</f>
        <v/>
      </c>
      <c r="K552" s="93">
        <f>IFERROR(INDEX('Données Enrobage'!$S$2:$S$501,IF($O$543=0,-1,$O$543))&amp;"","")</f>
        <v/>
      </c>
      <c r="L552" s="93">
        <f>IFERROR(INDEX('Données Enrobage'!$T$2:$T$501,IF($O$543=0,-1,$O$543))&amp;"","")</f>
        <v/>
      </c>
      <c r="M552" s="93">
        <f>IFERROR(INDEX('Données Enrobage'!$U$2:$U$501,IF($O$543=0,-1,$O$543))&amp;"","")</f>
        <v/>
      </c>
    </row>
    <row r="553" ht="24.95" customHeight="1">
      <c r="A553" s="67" t="inlineStr">
        <is>
          <t>SURFACE PREPARATION</t>
        </is>
      </c>
      <c r="B553" s="52" t="n"/>
      <c r="C553" s="52" t="n"/>
      <c r="D553" s="52" t="n"/>
      <c r="E553" s="52" t="n"/>
      <c r="F553" s="52" t="n"/>
      <c r="G553" s="50" t="n"/>
      <c r="H553" s="67" t="inlineStr">
        <is>
          <t>FINAL INSPECTION AND TESTING</t>
        </is>
      </c>
      <c r="I553" s="52" t="n"/>
      <c r="J553" s="52" t="n"/>
      <c r="K553" s="52" t="n"/>
      <c r="L553" s="52" t="n"/>
      <c r="M553" s="50" t="n"/>
    </row>
    <row r="554" ht="51.75" customHeight="1">
      <c r="A554" s="95" t="inlineStr">
        <is>
          <t>N° de joint</t>
        </is>
      </c>
      <c r="B554" s="95" t="inlineStr">
        <is>
          <t>État de surface avant sablage</t>
        </is>
      </c>
      <c r="C554" s="95" t="inlineStr">
        <is>
          <t>Temp de surface</t>
        </is>
      </c>
      <c r="D554" s="95" t="inlineStr">
        <is>
          <t>Profil de sablage µm</t>
        </is>
      </c>
      <c r="E554" s="95" t="inlineStr">
        <is>
          <t>Chlorures en surface µg/cm²</t>
        </is>
      </c>
      <c r="F554" s="95" t="inlineStr">
        <is>
          <t>Test poussière (ruban adhésif)</t>
        </is>
      </c>
      <c r="G554" s="95" t="inlineStr">
        <is>
          <t>Température de préchauffage °C</t>
        </is>
      </c>
      <c r="H554" s="95" t="inlineStr">
        <is>
          <t>Visuel</t>
        </is>
      </c>
      <c r="I554" s="95" t="inlineStr">
        <is>
          <t>Test d'adhérence</t>
        </is>
      </c>
      <c r="J554" s="95" t="inlineStr">
        <is>
          <t>Détection de porosités (Holiday Test – 25 kV / 100)</t>
        </is>
      </c>
      <c r="K554" s="95" t="inlineStr">
        <is>
          <t>Accepté / Rejeté</t>
        </is>
      </c>
      <c r="L554" s="95" t="inlineStr">
        <is>
          <t>Remarques</t>
        </is>
      </c>
      <c r="M554" s="50" t="n"/>
    </row>
    <row r="555" ht="15" customHeight="1">
      <c r="A555" s="93">
        <f>IFERROR(INDEX('Joints Enrobage'!$B$2:$B$501,MATCH($K$547&amp;"|1",'Joints Enrobage'!$N$2:$N$501,0))&amp;"","")</f>
        <v/>
      </c>
      <c r="B555" s="93">
        <f>IFERROR(INDEX('Joints Enrobage'!$C$2:$C$501,MATCH($K$547&amp;"|1",'Joints Enrobage'!$N$2:$N$501,0))&amp;"","")</f>
        <v/>
      </c>
      <c r="C555" s="93">
        <f>IFERROR(INDEX('Joints Enrobage'!$D$2:$D$501,MATCH($K$547&amp;"|1",'Joints Enrobage'!$N$2:$N$501,0))&amp;"","")</f>
        <v/>
      </c>
      <c r="D555" s="93">
        <f>IFERROR(INDEX('Joints Enrobage'!$E$2:$E$501,MATCH($K$547&amp;"|1",'Joints Enrobage'!$N$2:$N$501,0))&amp;"","")</f>
        <v/>
      </c>
      <c r="E555" s="93">
        <f>IFERROR(INDEX('Joints Enrobage'!$F$2:$F$501,MATCH($K$547&amp;"|1",'Joints Enrobage'!$N$2:$N$501,0))&amp;"","")</f>
        <v/>
      </c>
      <c r="F555" s="93">
        <f>IFERROR(INDEX('Joints Enrobage'!$G$2:$G$501,MATCH($K$547&amp;"|1",'Joints Enrobage'!$N$2:$N$501,0))&amp;"","")</f>
        <v/>
      </c>
      <c r="G555" s="93">
        <f>IFERROR(INDEX('Joints Enrobage'!$H$2:$H$501,MATCH($K$547&amp;"|1",'Joints Enrobage'!$N$2:$N$501,0))&amp;"","")</f>
        <v/>
      </c>
      <c r="H555" s="93">
        <f>IFERROR(INDEX('Joints Enrobage'!$I$2:$I$501,MATCH($K$547&amp;"|1",'Joints Enrobage'!$N$2:$N$501,0))&amp;"","")</f>
        <v/>
      </c>
      <c r="I555" s="93">
        <f>IFERROR(INDEX('Joints Enrobage'!$J$2:$J$501,MATCH($K$547&amp;"|1",'Joints Enrobage'!$N$2:$N$501,0))&amp;"","")</f>
        <v/>
      </c>
      <c r="J555" s="93">
        <f>IFERROR(INDEX('Joints Enrobage'!$K$2:$K$501,MATCH($K$547&amp;"|1",'Joints Enrobage'!$N$2:$N$501,0))&amp;"","")</f>
        <v/>
      </c>
      <c r="K555" s="93">
        <f>IFERROR(INDEX('Joints Enrobage'!$L$2:$L$501,MATCH($K$547&amp;"|1",'Joints Enrobage'!$N$2:$N$501,0))&amp;"","")</f>
        <v/>
      </c>
      <c r="L555" s="93">
        <f>IFERROR(INDEX('Joints Enrobage'!$M$2:$M$501,MATCH($K$547&amp;"|1",'Joints Enrobage'!$N$2:$N$501,0))&amp;"","")</f>
        <v/>
      </c>
      <c r="M555" s="50" t="n"/>
    </row>
    <row r="556" ht="15" customHeight="1">
      <c r="A556" s="93">
        <f>IFERROR(INDEX('Joints Enrobage'!$B$2:$B$501,MATCH($K$547&amp;"|2",'Joints Enrobage'!$N$2:$N$501,0))&amp;"","")</f>
        <v/>
      </c>
      <c r="B556" s="93">
        <f>IFERROR(INDEX('Joints Enrobage'!$C$2:$C$501,MATCH($K$547&amp;"|2",'Joints Enrobage'!$N$2:$N$501,0))&amp;"","")</f>
        <v/>
      </c>
      <c r="C556" s="93">
        <f>IFERROR(INDEX('Joints Enrobage'!$D$2:$D$501,MATCH($K$547&amp;"|2",'Joints Enrobage'!$N$2:$N$501,0))&amp;"","")</f>
        <v/>
      </c>
      <c r="D556" s="93">
        <f>IFERROR(INDEX('Joints Enrobage'!$E$2:$E$501,MATCH($K$547&amp;"|2",'Joints Enrobage'!$N$2:$N$501,0))&amp;"","")</f>
        <v/>
      </c>
      <c r="E556" s="93">
        <f>IFERROR(INDEX('Joints Enrobage'!$F$2:$F$501,MATCH($K$547&amp;"|2",'Joints Enrobage'!$N$2:$N$501,0))&amp;"","")</f>
        <v/>
      </c>
      <c r="F556" s="93">
        <f>IFERROR(INDEX('Joints Enrobage'!$G$2:$G$501,MATCH($K$547&amp;"|2",'Joints Enrobage'!$N$2:$N$501,0))&amp;"","")</f>
        <v/>
      </c>
      <c r="G556" s="93">
        <f>IFERROR(INDEX('Joints Enrobage'!$H$2:$H$501,MATCH($K$547&amp;"|2",'Joints Enrobage'!$N$2:$N$501,0))&amp;"","")</f>
        <v/>
      </c>
      <c r="H556" s="93">
        <f>IFERROR(INDEX('Joints Enrobage'!$I$2:$I$501,MATCH($K$547&amp;"|2",'Joints Enrobage'!$N$2:$N$501,0))&amp;"","")</f>
        <v/>
      </c>
      <c r="I556" s="93">
        <f>IFERROR(INDEX('Joints Enrobage'!$J$2:$J$501,MATCH($K$547&amp;"|2",'Joints Enrobage'!$N$2:$N$501,0))&amp;"","")</f>
        <v/>
      </c>
      <c r="J556" s="93">
        <f>IFERROR(INDEX('Joints Enrobage'!$K$2:$K$501,MATCH($K$547&amp;"|2",'Joints Enrobage'!$N$2:$N$501,0))&amp;"","")</f>
        <v/>
      </c>
      <c r="K556" s="93">
        <f>IFERROR(INDEX('Joints Enrobage'!$L$2:$L$501,MATCH($K$547&amp;"|2",'Joints Enrobage'!$N$2:$N$501,0))&amp;"","")</f>
        <v/>
      </c>
      <c r="L556" s="93">
        <f>IFERROR(INDEX('Joints Enrobage'!$M$2:$M$501,MATCH($K$547&amp;"|2",'Joints Enrobage'!$N$2:$N$501,0))&amp;"","")</f>
        <v/>
      </c>
      <c r="M556" s="50" t="n"/>
    </row>
    <row r="557" ht="15" customHeight="1">
      <c r="A557" s="93">
        <f>IFERROR(INDEX('Joints Enrobage'!$B$2:$B$501,MATCH($K$547&amp;"|3",'Joints Enrobage'!$N$2:$N$501,0))&amp;"","")</f>
        <v/>
      </c>
      <c r="B557" s="93">
        <f>IFERROR(INDEX('Joints Enrobage'!$C$2:$C$501,MATCH($K$547&amp;"|3",'Joints Enrobage'!$N$2:$N$501,0))&amp;"","")</f>
        <v/>
      </c>
      <c r="C557" s="93">
        <f>IFERROR(INDEX('Joints Enrobage'!$D$2:$D$501,MATCH($K$547&amp;"|3",'Joints Enrobage'!$N$2:$N$501,0))&amp;"","")</f>
        <v/>
      </c>
      <c r="D557" s="93">
        <f>IFERROR(INDEX('Joints Enrobage'!$E$2:$E$501,MATCH($K$547&amp;"|3",'Joints Enrobage'!$N$2:$N$501,0))&amp;"","")</f>
        <v/>
      </c>
      <c r="E557" s="93">
        <f>IFERROR(INDEX('Joints Enrobage'!$F$2:$F$501,MATCH($K$547&amp;"|3",'Joints Enrobage'!$N$2:$N$501,0))&amp;"","")</f>
        <v/>
      </c>
      <c r="F557" s="93">
        <f>IFERROR(INDEX('Joints Enrobage'!$G$2:$G$501,MATCH($K$547&amp;"|3",'Joints Enrobage'!$N$2:$N$501,0))&amp;"","")</f>
        <v/>
      </c>
      <c r="G557" s="93">
        <f>IFERROR(INDEX('Joints Enrobage'!$H$2:$H$501,MATCH($K$547&amp;"|3",'Joints Enrobage'!$N$2:$N$501,0))&amp;"","")</f>
        <v/>
      </c>
      <c r="H557" s="93">
        <f>IFERROR(INDEX('Joints Enrobage'!$I$2:$I$501,MATCH($K$547&amp;"|3",'Joints Enrobage'!$N$2:$N$501,0))&amp;"","")</f>
        <v/>
      </c>
      <c r="I557" s="93">
        <f>IFERROR(INDEX('Joints Enrobage'!$J$2:$J$501,MATCH($K$547&amp;"|3",'Joints Enrobage'!$N$2:$N$501,0))&amp;"","")</f>
        <v/>
      </c>
      <c r="J557" s="93">
        <f>IFERROR(INDEX('Joints Enrobage'!$K$2:$K$501,MATCH($K$547&amp;"|3",'Joints Enrobage'!$N$2:$N$501,0))&amp;"","")</f>
        <v/>
      </c>
      <c r="K557" s="93">
        <f>IFERROR(INDEX('Joints Enrobage'!$L$2:$L$501,MATCH($K$547&amp;"|3",'Joints Enrobage'!$N$2:$N$501,0))&amp;"","")</f>
        <v/>
      </c>
      <c r="L557" s="93">
        <f>IFERROR(INDEX('Joints Enrobage'!$M$2:$M$501,MATCH($K$547&amp;"|3",'Joints Enrobage'!$N$2:$N$501,0))&amp;"","")</f>
        <v/>
      </c>
      <c r="M557" s="50" t="n"/>
    </row>
    <row r="558" ht="15" customHeight="1">
      <c r="A558" s="93">
        <f>IFERROR(INDEX('Joints Enrobage'!$B$2:$B$501,MATCH($K$547&amp;"|4",'Joints Enrobage'!$N$2:$N$501,0))&amp;"","")</f>
        <v/>
      </c>
      <c r="B558" s="93">
        <f>IFERROR(INDEX('Joints Enrobage'!$C$2:$C$501,MATCH($K$547&amp;"|4",'Joints Enrobage'!$N$2:$N$501,0))&amp;"","")</f>
        <v/>
      </c>
      <c r="C558" s="93">
        <f>IFERROR(INDEX('Joints Enrobage'!$D$2:$D$501,MATCH($K$547&amp;"|4",'Joints Enrobage'!$N$2:$N$501,0))&amp;"","")</f>
        <v/>
      </c>
      <c r="D558" s="93">
        <f>IFERROR(INDEX('Joints Enrobage'!$E$2:$E$501,MATCH($K$547&amp;"|4",'Joints Enrobage'!$N$2:$N$501,0))&amp;"","")</f>
        <v/>
      </c>
      <c r="E558" s="93">
        <f>IFERROR(INDEX('Joints Enrobage'!$F$2:$F$501,MATCH($K$547&amp;"|4",'Joints Enrobage'!$N$2:$N$501,0))&amp;"","")</f>
        <v/>
      </c>
      <c r="F558" s="93">
        <f>IFERROR(INDEX('Joints Enrobage'!$G$2:$G$501,MATCH($K$547&amp;"|4",'Joints Enrobage'!$N$2:$N$501,0))&amp;"","")</f>
        <v/>
      </c>
      <c r="G558" s="93">
        <f>IFERROR(INDEX('Joints Enrobage'!$H$2:$H$501,MATCH($K$547&amp;"|4",'Joints Enrobage'!$N$2:$N$501,0))&amp;"","")</f>
        <v/>
      </c>
      <c r="H558" s="93">
        <f>IFERROR(INDEX('Joints Enrobage'!$I$2:$I$501,MATCH($K$547&amp;"|4",'Joints Enrobage'!$N$2:$N$501,0))&amp;"","")</f>
        <v/>
      </c>
      <c r="I558" s="93">
        <f>IFERROR(INDEX('Joints Enrobage'!$J$2:$J$501,MATCH($K$547&amp;"|4",'Joints Enrobage'!$N$2:$N$501,0))&amp;"","")</f>
        <v/>
      </c>
      <c r="J558" s="93">
        <f>IFERROR(INDEX('Joints Enrobage'!$K$2:$K$501,MATCH($K$547&amp;"|4",'Joints Enrobage'!$N$2:$N$501,0))&amp;"","")</f>
        <v/>
      </c>
      <c r="K558" s="93">
        <f>IFERROR(INDEX('Joints Enrobage'!$L$2:$L$501,MATCH($K$547&amp;"|4",'Joints Enrobage'!$N$2:$N$501,0))&amp;"","")</f>
        <v/>
      </c>
      <c r="L558" s="93">
        <f>IFERROR(INDEX('Joints Enrobage'!$M$2:$M$501,MATCH($K$547&amp;"|4",'Joints Enrobage'!$N$2:$N$501,0))&amp;"","")</f>
        <v/>
      </c>
      <c r="M558" s="50" t="n"/>
    </row>
    <row r="559" ht="15" customHeight="1">
      <c r="A559" s="93">
        <f>IFERROR(INDEX('Joints Enrobage'!$B$2:$B$501,MATCH($K$547&amp;"|5",'Joints Enrobage'!$N$2:$N$501,0))&amp;"","")</f>
        <v/>
      </c>
      <c r="B559" s="93">
        <f>IFERROR(INDEX('Joints Enrobage'!$C$2:$C$501,MATCH($K$547&amp;"|5",'Joints Enrobage'!$N$2:$N$501,0))&amp;"","")</f>
        <v/>
      </c>
      <c r="C559" s="93">
        <f>IFERROR(INDEX('Joints Enrobage'!$D$2:$D$501,MATCH($K$547&amp;"|5",'Joints Enrobage'!$N$2:$N$501,0))&amp;"","")</f>
        <v/>
      </c>
      <c r="D559" s="93">
        <f>IFERROR(INDEX('Joints Enrobage'!$E$2:$E$501,MATCH($K$547&amp;"|5",'Joints Enrobage'!$N$2:$N$501,0))&amp;"","")</f>
        <v/>
      </c>
      <c r="E559" s="93">
        <f>IFERROR(INDEX('Joints Enrobage'!$F$2:$F$501,MATCH($K$547&amp;"|5",'Joints Enrobage'!$N$2:$N$501,0))&amp;"","")</f>
        <v/>
      </c>
      <c r="F559" s="93">
        <f>IFERROR(INDEX('Joints Enrobage'!$G$2:$G$501,MATCH($K$547&amp;"|5",'Joints Enrobage'!$N$2:$N$501,0))&amp;"","")</f>
        <v/>
      </c>
      <c r="G559" s="93">
        <f>IFERROR(INDEX('Joints Enrobage'!$H$2:$H$501,MATCH($K$547&amp;"|5",'Joints Enrobage'!$N$2:$N$501,0))&amp;"","")</f>
        <v/>
      </c>
      <c r="H559" s="93">
        <f>IFERROR(INDEX('Joints Enrobage'!$I$2:$I$501,MATCH($K$547&amp;"|5",'Joints Enrobage'!$N$2:$N$501,0))&amp;"","")</f>
        <v/>
      </c>
      <c r="I559" s="93">
        <f>IFERROR(INDEX('Joints Enrobage'!$J$2:$J$501,MATCH($K$547&amp;"|5",'Joints Enrobage'!$N$2:$N$501,0))&amp;"","")</f>
        <v/>
      </c>
      <c r="J559" s="93">
        <f>IFERROR(INDEX('Joints Enrobage'!$K$2:$K$501,MATCH($K$547&amp;"|5",'Joints Enrobage'!$N$2:$N$501,0))&amp;"","")</f>
        <v/>
      </c>
      <c r="K559" s="93">
        <f>IFERROR(INDEX('Joints Enrobage'!$L$2:$L$501,MATCH($K$547&amp;"|5",'Joints Enrobage'!$N$2:$N$501,0))&amp;"","")</f>
        <v/>
      </c>
      <c r="L559" s="93">
        <f>IFERROR(INDEX('Joints Enrobage'!$M$2:$M$501,MATCH($K$547&amp;"|5",'Joints Enrobage'!$N$2:$N$501,0))&amp;"","")</f>
        <v/>
      </c>
      <c r="M559" s="50" t="n"/>
    </row>
    <row r="560" ht="15" customHeight="1">
      <c r="A560" s="93">
        <f>IFERROR(INDEX('Joints Enrobage'!$B$2:$B$501,MATCH($K$547&amp;"|6",'Joints Enrobage'!$N$2:$N$501,0))&amp;"","")</f>
        <v/>
      </c>
      <c r="B560" s="93">
        <f>IFERROR(INDEX('Joints Enrobage'!$C$2:$C$501,MATCH($K$547&amp;"|6",'Joints Enrobage'!$N$2:$N$501,0))&amp;"","")</f>
        <v/>
      </c>
      <c r="C560" s="93">
        <f>IFERROR(INDEX('Joints Enrobage'!$D$2:$D$501,MATCH($K$547&amp;"|6",'Joints Enrobage'!$N$2:$N$501,0))&amp;"","")</f>
        <v/>
      </c>
      <c r="D560" s="93">
        <f>IFERROR(INDEX('Joints Enrobage'!$E$2:$E$501,MATCH($K$547&amp;"|6",'Joints Enrobage'!$N$2:$N$501,0))&amp;"","")</f>
        <v/>
      </c>
      <c r="E560" s="93">
        <f>IFERROR(INDEX('Joints Enrobage'!$F$2:$F$501,MATCH($K$547&amp;"|6",'Joints Enrobage'!$N$2:$N$501,0))&amp;"","")</f>
        <v/>
      </c>
      <c r="F560" s="93">
        <f>IFERROR(INDEX('Joints Enrobage'!$G$2:$G$501,MATCH($K$547&amp;"|6",'Joints Enrobage'!$N$2:$N$501,0))&amp;"","")</f>
        <v/>
      </c>
      <c r="G560" s="93">
        <f>IFERROR(INDEX('Joints Enrobage'!$H$2:$H$501,MATCH($K$547&amp;"|6",'Joints Enrobage'!$N$2:$N$501,0))&amp;"","")</f>
        <v/>
      </c>
      <c r="H560" s="93">
        <f>IFERROR(INDEX('Joints Enrobage'!$I$2:$I$501,MATCH($K$547&amp;"|6",'Joints Enrobage'!$N$2:$N$501,0))&amp;"","")</f>
        <v/>
      </c>
      <c r="I560" s="93">
        <f>IFERROR(INDEX('Joints Enrobage'!$J$2:$J$501,MATCH($K$547&amp;"|6",'Joints Enrobage'!$N$2:$N$501,0))&amp;"","")</f>
        <v/>
      </c>
      <c r="J560" s="93">
        <f>IFERROR(INDEX('Joints Enrobage'!$K$2:$K$501,MATCH($K$547&amp;"|6",'Joints Enrobage'!$N$2:$N$501,0))&amp;"","")</f>
        <v/>
      </c>
      <c r="K560" s="93">
        <f>IFERROR(INDEX('Joints Enrobage'!$L$2:$L$501,MATCH($K$547&amp;"|6",'Joints Enrobage'!$N$2:$N$501,0))&amp;"","")</f>
        <v/>
      </c>
      <c r="L560" s="93">
        <f>IFERROR(INDEX('Joints Enrobage'!$M$2:$M$501,MATCH($K$547&amp;"|6",'Joints Enrobage'!$N$2:$N$501,0))&amp;"","")</f>
        <v/>
      </c>
      <c r="M560" s="50" t="n"/>
    </row>
    <row r="561" ht="15" customHeight="1">
      <c r="A561" s="93">
        <f>IFERROR(INDEX('Joints Enrobage'!$B$2:$B$501,MATCH($K$547&amp;"|7",'Joints Enrobage'!$N$2:$N$501,0))&amp;"","")</f>
        <v/>
      </c>
      <c r="B561" s="93">
        <f>IFERROR(INDEX('Joints Enrobage'!$C$2:$C$501,MATCH($K$547&amp;"|7",'Joints Enrobage'!$N$2:$N$501,0))&amp;"","")</f>
        <v/>
      </c>
      <c r="C561" s="93">
        <f>IFERROR(INDEX('Joints Enrobage'!$D$2:$D$501,MATCH($K$547&amp;"|7",'Joints Enrobage'!$N$2:$N$501,0))&amp;"","")</f>
        <v/>
      </c>
      <c r="D561" s="93">
        <f>IFERROR(INDEX('Joints Enrobage'!$E$2:$E$501,MATCH($K$547&amp;"|7",'Joints Enrobage'!$N$2:$N$501,0))&amp;"","")</f>
        <v/>
      </c>
      <c r="E561" s="93">
        <f>IFERROR(INDEX('Joints Enrobage'!$F$2:$F$501,MATCH($K$547&amp;"|7",'Joints Enrobage'!$N$2:$N$501,0))&amp;"","")</f>
        <v/>
      </c>
      <c r="F561" s="93">
        <f>IFERROR(INDEX('Joints Enrobage'!$G$2:$G$501,MATCH($K$547&amp;"|7",'Joints Enrobage'!$N$2:$N$501,0))&amp;"","")</f>
        <v/>
      </c>
      <c r="G561" s="93">
        <f>IFERROR(INDEX('Joints Enrobage'!$H$2:$H$501,MATCH($K$547&amp;"|7",'Joints Enrobage'!$N$2:$N$501,0))&amp;"","")</f>
        <v/>
      </c>
      <c r="H561" s="93">
        <f>IFERROR(INDEX('Joints Enrobage'!$I$2:$I$501,MATCH($K$547&amp;"|7",'Joints Enrobage'!$N$2:$N$501,0))&amp;"","")</f>
        <v/>
      </c>
      <c r="I561" s="93">
        <f>IFERROR(INDEX('Joints Enrobage'!$J$2:$J$501,MATCH($K$547&amp;"|7",'Joints Enrobage'!$N$2:$N$501,0))&amp;"","")</f>
        <v/>
      </c>
      <c r="J561" s="93">
        <f>IFERROR(INDEX('Joints Enrobage'!$K$2:$K$501,MATCH($K$547&amp;"|7",'Joints Enrobage'!$N$2:$N$501,0))&amp;"","")</f>
        <v/>
      </c>
      <c r="K561" s="93">
        <f>IFERROR(INDEX('Joints Enrobage'!$L$2:$L$501,MATCH($K$547&amp;"|7",'Joints Enrobage'!$N$2:$N$501,0))&amp;"","")</f>
        <v/>
      </c>
      <c r="L561" s="93">
        <f>IFERROR(INDEX('Joints Enrobage'!$M$2:$M$501,MATCH($K$547&amp;"|7",'Joints Enrobage'!$N$2:$N$501,0))&amp;"","")</f>
        <v/>
      </c>
      <c r="M561" s="50" t="n"/>
    </row>
    <row r="562" ht="15" customHeight="1">
      <c r="A562" s="93">
        <f>IFERROR(INDEX('Joints Enrobage'!$B$2:$B$501,MATCH($K$547&amp;"|8",'Joints Enrobage'!$N$2:$N$501,0))&amp;"","")</f>
        <v/>
      </c>
      <c r="B562" s="93">
        <f>IFERROR(INDEX('Joints Enrobage'!$C$2:$C$501,MATCH($K$547&amp;"|8",'Joints Enrobage'!$N$2:$N$501,0))&amp;"","")</f>
        <v/>
      </c>
      <c r="C562" s="93">
        <f>IFERROR(INDEX('Joints Enrobage'!$D$2:$D$501,MATCH($K$547&amp;"|8",'Joints Enrobage'!$N$2:$N$501,0))&amp;"","")</f>
        <v/>
      </c>
      <c r="D562" s="93">
        <f>IFERROR(INDEX('Joints Enrobage'!$E$2:$E$501,MATCH($K$547&amp;"|8",'Joints Enrobage'!$N$2:$N$501,0))&amp;"","")</f>
        <v/>
      </c>
      <c r="E562" s="93">
        <f>IFERROR(INDEX('Joints Enrobage'!$F$2:$F$501,MATCH($K$547&amp;"|8",'Joints Enrobage'!$N$2:$N$501,0))&amp;"","")</f>
        <v/>
      </c>
      <c r="F562" s="93">
        <f>IFERROR(INDEX('Joints Enrobage'!$G$2:$G$501,MATCH($K$547&amp;"|8",'Joints Enrobage'!$N$2:$N$501,0))&amp;"","")</f>
        <v/>
      </c>
      <c r="G562" s="93">
        <f>IFERROR(INDEX('Joints Enrobage'!$H$2:$H$501,MATCH($K$547&amp;"|8",'Joints Enrobage'!$N$2:$N$501,0))&amp;"","")</f>
        <v/>
      </c>
      <c r="H562" s="93">
        <f>IFERROR(INDEX('Joints Enrobage'!$I$2:$I$501,MATCH($K$547&amp;"|8",'Joints Enrobage'!$N$2:$N$501,0))&amp;"","")</f>
        <v/>
      </c>
      <c r="I562" s="93">
        <f>IFERROR(INDEX('Joints Enrobage'!$J$2:$J$501,MATCH($K$547&amp;"|8",'Joints Enrobage'!$N$2:$N$501,0))&amp;"","")</f>
        <v/>
      </c>
      <c r="J562" s="93">
        <f>IFERROR(INDEX('Joints Enrobage'!$K$2:$K$501,MATCH($K$547&amp;"|8",'Joints Enrobage'!$N$2:$N$501,0))&amp;"","")</f>
        <v/>
      </c>
      <c r="K562" s="93">
        <f>IFERROR(INDEX('Joints Enrobage'!$L$2:$L$501,MATCH($K$547&amp;"|8",'Joints Enrobage'!$N$2:$N$501,0))&amp;"","")</f>
        <v/>
      </c>
      <c r="L562" s="93">
        <f>IFERROR(INDEX('Joints Enrobage'!$M$2:$M$501,MATCH($K$547&amp;"|8",'Joints Enrobage'!$N$2:$N$501,0))&amp;"","")</f>
        <v/>
      </c>
      <c r="M562" s="50" t="n"/>
    </row>
    <row r="563" ht="15" customHeight="1">
      <c r="A563" s="93">
        <f>IFERROR(INDEX('Joints Enrobage'!$B$2:$B$501,MATCH($K$547&amp;"|9",'Joints Enrobage'!$N$2:$N$501,0))&amp;"","")</f>
        <v/>
      </c>
      <c r="B563" s="93">
        <f>IFERROR(INDEX('Joints Enrobage'!$C$2:$C$501,MATCH($K$547&amp;"|9",'Joints Enrobage'!$N$2:$N$501,0))&amp;"","")</f>
        <v/>
      </c>
      <c r="C563" s="93">
        <f>IFERROR(INDEX('Joints Enrobage'!$D$2:$D$501,MATCH($K$547&amp;"|9",'Joints Enrobage'!$N$2:$N$501,0))&amp;"","")</f>
        <v/>
      </c>
      <c r="D563" s="93">
        <f>IFERROR(INDEX('Joints Enrobage'!$E$2:$E$501,MATCH($K$547&amp;"|9",'Joints Enrobage'!$N$2:$N$501,0))&amp;"","")</f>
        <v/>
      </c>
      <c r="E563" s="93">
        <f>IFERROR(INDEX('Joints Enrobage'!$F$2:$F$501,MATCH($K$547&amp;"|9",'Joints Enrobage'!$N$2:$N$501,0))&amp;"","")</f>
        <v/>
      </c>
      <c r="F563" s="93">
        <f>IFERROR(INDEX('Joints Enrobage'!$G$2:$G$501,MATCH($K$547&amp;"|9",'Joints Enrobage'!$N$2:$N$501,0))&amp;"","")</f>
        <v/>
      </c>
      <c r="G563" s="93">
        <f>IFERROR(INDEX('Joints Enrobage'!$H$2:$H$501,MATCH($K$547&amp;"|9",'Joints Enrobage'!$N$2:$N$501,0))&amp;"","")</f>
        <v/>
      </c>
      <c r="H563" s="93">
        <f>IFERROR(INDEX('Joints Enrobage'!$I$2:$I$501,MATCH($K$547&amp;"|9",'Joints Enrobage'!$N$2:$N$501,0))&amp;"","")</f>
        <v/>
      </c>
      <c r="I563" s="93">
        <f>IFERROR(INDEX('Joints Enrobage'!$J$2:$J$501,MATCH($K$547&amp;"|9",'Joints Enrobage'!$N$2:$N$501,0))&amp;"","")</f>
        <v/>
      </c>
      <c r="J563" s="93">
        <f>IFERROR(INDEX('Joints Enrobage'!$K$2:$K$501,MATCH($K$547&amp;"|9",'Joints Enrobage'!$N$2:$N$501,0))&amp;"","")</f>
        <v/>
      </c>
      <c r="K563" s="93">
        <f>IFERROR(INDEX('Joints Enrobage'!$L$2:$L$501,MATCH($K$547&amp;"|9",'Joints Enrobage'!$N$2:$N$501,0))&amp;"","")</f>
        <v/>
      </c>
      <c r="L563" s="93">
        <f>IFERROR(INDEX('Joints Enrobage'!$M$2:$M$501,MATCH($K$547&amp;"|9",'Joints Enrobage'!$N$2:$N$501,0))&amp;"","")</f>
        <v/>
      </c>
      <c r="M563" s="50" t="n"/>
    </row>
    <row r="564" ht="15" customHeight="1">
      <c r="A564" s="93">
        <f>IFERROR(INDEX('Joints Enrobage'!$B$2:$B$501,MATCH($K$547&amp;"|10",'Joints Enrobage'!$N$2:$N$501,0))&amp;"","")</f>
        <v/>
      </c>
      <c r="B564" s="93">
        <f>IFERROR(INDEX('Joints Enrobage'!$C$2:$C$501,MATCH($K$547&amp;"|10",'Joints Enrobage'!$N$2:$N$501,0))&amp;"","")</f>
        <v/>
      </c>
      <c r="C564" s="93">
        <f>IFERROR(INDEX('Joints Enrobage'!$D$2:$D$501,MATCH($K$547&amp;"|10",'Joints Enrobage'!$N$2:$N$501,0))&amp;"","")</f>
        <v/>
      </c>
      <c r="D564" s="93">
        <f>IFERROR(INDEX('Joints Enrobage'!$E$2:$E$501,MATCH($K$547&amp;"|10",'Joints Enrobage'!$N$2:$N$501,0))&amp;"","")</f>
        <v/>
      </c>
      <c r="E564" s="93">
        <f>IFERROR(INDEX('Joints Enrobage'!$F$2:$F$501,MATCH($K$547&amp;"|10",'Joints Enrobage'!$N$2:$N$501,0))&amp;"","")</f>
        <v/>
      </c>
      <c r="F564" s="93">
        <f>IFERROR(INDEX('Joints Enrobage'!$G$2:$G$501,MATCH($K$547&amp;"|10",'Joints Enrobage'!$N$2:$N$501,0))&amp;"","")</f>
        <v/>
      </c>
      <c r="G564" s="93">
        <f>IFERROR(INDEX('Joints Enrobage'!$H$2:$H$501,MATCH($K$547&amp;"|10",'Joints Enrobage'!$N$2:$N$501,0))&amp;"","")</f>
        <v/>
      </c>
      <c r="H564" s="93">
        <f>IFERROR(INDEX('Joints Enrobage'!$I$2:$I$501,MATCH($K$547&amp;"|10",'Joints Enrobage'!$N$2:$N$501,0))&amp;"","")</f>
        <v/>
      </c>
      <c r="I564" s="93">
        <f>IFERROR(INDEX('Joints Enrobage'!$J$2:$J$501,MATCH($K$547&amp;"|10",'Joints Enrobage'!$N$2:$N$501,0))&amp;"","")</f>
        <v/>
      </c>
      <c r="J564" s="93">
        <f>IFERROR(INDEX('Joints Enrobage'!$K$2:$K$501,MATCH($K$547&amp;"|10",'Joints Enrobage'!$N$2:$N$501,0))&amp;"","")</f>
        <v/>
      </c>
      <c r="K564" s="93">
        <f>IFERROR(INDEX('Joints Enrobage'!$L$2:$L$501,MATCH($K$547&amp;"|10",'Joints Enrobage'!$N$2:$N$501,0))&amp;"","")</f>
        <v/>
      </c>
      <c r="L564" s="93">
        <f>IFERROR(INDEX('Joints Enrobage'!$M$2:$M$501,MATCH($K$547&amp;"|10",'Joints Enrobage'!$N$2:$N$501,0))&amp;"","")</f>
        <v/>
      </c>
      <c r="M564" s="50" t="n"/>
    </row>
    <row r="565" ht="15" customHeight="1">
      <c r="A565" s="93">
        <f>IFERROR(INDEX('Joints Enrobage'!$B$2:$B$501,MATCH($K$547&amp;"|11",'Joints Enrobage'!$N$2:$N$501,0))&amp;"","")</f>
        <v/>
      </c>
      <c r="B565" s="93">
        <f>IFERROR(INDEX('Joints Enrobage'!$C$2:$C$501,MATCH($K$547&amp;"|11",'Joints Enrobage'!$N$2:$N$501,0))&amp;"","")</f>
        <v/>
      </c>
      <c r="C565" s="93">
        <f>IFERROR(INDEX('Joints Enrobage'!$D$2:$D$501,MATCH($K$547&amp;"|11",'Joints Enrobage'!$N$2:$N$501,0))&amp;"","")</f>
        <v/>
      </c>
      <c r="D565" s="93">
        <f>IFERROR(INDEX('Joints Enrobage'!$E$2:$E$501,MATCH($K$547&amp;"|11",'Joints Enrobage'!$N$2:$N$501,0))&amp;"","")</f>
        <v/>
      </c>
      <c r="E565" s="93">
        <f>IFERROR(INDEX('Joints Enrobage'!$F$2:$F$501,MATCH($K$547&amp;"|11",'Joints Enrobage'!$N$2:$N$501,0))&amp;"","")</f>
        <v/>
      </c>
      <c r="F565" s="93">
        <f>IFERROR(INDEX('Joints Enrobage'!$G$2:$G$501,MATCH($K$547&amp;"|11",'Joints Enrobage'!$N$2:$N$501,0))&amp;"","")</f>
        <v/>
      </c>
      <c r="G565" s="93">
        <f>IFERROR(INDEX('Joints Enrobage'!$H$2:$H$501,MATCH($K$547&amp;"|11",'Joints Enrobage'!$N$2:$N$501,0))&amp;"","")</f>
        <v/>
      </c>
      <c r="H565" s="93">
        <f>IFERROR(INDEX('Joints Enrobage'!$I$2:$I$501,MATCH($K$547&amp;"|11",'Joints Enrobage'!$N$2:$N$501,0))&amp;"","")</f>
        <v/>
      </c>
      <c r="I565" s="93">
        <f>IFERROR(INDEX('Joints Enrobage'!$J$2:$J$501,MATCH($K$547&amp;"|11",'Joints Enrobage'!$N$2:$N$501,0))&amp;"","")</f>
        <v/>
      </c>
      <c r="J565" s="93">
        <f>IFERROR(INDEX('Joints Enrobage'!$K$2:$K$501,MATCH($K$547&amp;"|11",'Joints Enrobage'!$N$2:$N$501,0))&amp;"","")</f>
        <v/>
      </c>
      <c r="K565" s="93">
        <f>IFERROR(INDEX('Joints Enrobage'!$L$2:$L$501,MATCH($K$547&amp;"|11",'Joints Enrobage'!$N$2:$N$501,0))&amp;"","")</f>
        <v/>
      </c>
      <c r="L565" s="93">
        <f>IFERROR(INDEX('Joints Enrobage'!$M$2:$M$501,MATCH($K$547&amp;"|11",'Joints Enrobage'!$N$2:$N$501,0))&amp;"","")</f>
        <v/>
      </c>
      <c r="M565" s="50" t="n"/>
    </row>
    <row r="566" ht="15" customHeight="1">
      <c r="A566" s="62">
        <f>IFERROR(INDEX('Joints Enrobage'!$B$2:$B$501,MATCH($K$547&amp;"|12",'Joints Enrobage'!$N$2:$N$501,0))&amp;"","")</f>
        <v/>
      </c>
      <c r="B566" s="62">
        <f>IFERROR(INDEX('Joints Enrobage'!$C$2:$C$501,MATCH($K$547&amp;"|12",'Joints Enrobage'!$N$2:$N$501,0))&amp;"","")</f>
        <v/>
      </c>
      <c r="C566" s="62">
        <f>IFERROR(INDEX('Joints Enrobage'!$D$2:$D$501,MATCH($K$547&amp;"|12",'Joints Enrobage'!$N$2:$N$501,0))&amp;"","")</f>
        <v/>
      </c>
      <c r="D566" s="62">
        <f>IFERROR(INDEX('Joints Enrobage'!$E$2:$E$501,MATCH($K$547&amp;"|12",'Joints Enrobage'!$N$2:$N$501,0))&amp;"","")</f>
        <v/>
      </c>
      <c r="E566" s="62">
        <f>IFERROR(INDEX('Joints Enrobage'!$F$2:$F$501,MATCH($K$547&amp;"|12",'Joints Enrobage'!$N$2:$N$501,0))&amp;"","")</f>
        <v/>
      </c>
      <c r="F566" s="62">
        <f>IFERROR(INDEX('Joints Enrobage'!$G$2:$G$501,MATCH($K$547&amp;"|12",'Joints Enrobage'!$N$2:$N$501,0))&amp;"","")</f>
        <v/>
      </c>
      <c r="G566" s="62">
        <f>IFERROR(INDEX('Joints Enrobage'!$H$2:$H$501,MATCH($K$547&amp;"|12",'Joints Enrobage'!$N$2:$N$501,0))&amp;"","")</f>
        <v/>
      </c>
      <c r="H566" s="62">
        <f>IFERROR(INDEX('Joints Enrobage'!$I$2:$I$501,MATCH($K$547&amp;"|12",'Joints Enrobage'!$N$2:$N$501,0))&amp;"","")</f>
        <v/>
      </c>
      <c r="I566" s="62">
        <f>IFERROR(INDEX('Joints Enrobage'!$J$2:$J$501,MATCH($K$547&amp;"|12",'Joints Enrobage'!$N$2:$N$501,0))&amp;"","")</f>
        <v/>
      </c>
      <c r="J566" s="62">
        <f>IFERROR(INDEX('Joints Enrobage'!$K$2:$K$501,MATCH($K$547&amp;"|12",'Joints Enrobage'!$N$2:$N$501,0))&amp;"","")</f>
        <v/>
      </c>
      <c r="K566" s="62">
        <f>IFERROR(INDEX('Joints Enrobage'!$L$2:$L$501,MATCH($K$547&amp;"|12",'Joints Enrobage'!$N$2:$N$501,0))&amp;"","")</f>
        <v/>
      </c>
      <c r="L566" s="62">
        <f>IFERROR(INDEX('Joints Enrobage'!$M$2:$M$501,MATCH($K$547&amp;"|12",'Joints Enrobage'!$N$2:$N$501,0))&amp;"","")</f>
        <v/>
      </c>
      <c r="M566" s="50" t="n"/>
    </row>
    <row r="567" ht="15" customHeight="1">
      <c r="A567" s="62">
        <f>IFERROR(INDEX('Joints Enrobage'!$B$2:$B$501,MATCH($K$547&amp;"|13",'Joints Enrobage'!$N$2:$N$501,0))&amp;"","")</f>
        <v/>
      </c>
      <c r="B567" s="62">
        <f>IFERROR(INDEX('Joints Enrobage'!$C$2:$C$501,MATCH($K$547&amp;"|13",'Joints Enrobage'!$N$2:$N$501,0))&amp;"","")</f>
        <v/>
      </c>
      <c r="C567" s="62">
        <f>IFERROR(INDEX('Joints Enrobage'!$D$2:$D$501,MATCH($K$547&amp;"|13",'Joints Enrobage'!$N$2:$N$501,0))&amp;"","")</f>
        <v/>
      </c>
      <c r="D567" s="62">
        <f>IFERROR(INDEX('Joints Enrobage'!$E$2:$E$501,MATCH($K$547&amp;"|13",'Joints Enrobage'!$N$2:$N$501,0))&amp;"","")</f>
        <v/>
      </c>
      <c r="E567" s="62">
        <f>IFERROR(INDEX('Joints Enrobage'!$F$2:$F$501,MATCH($K$547&amp;"|13",'Joints Enrobage'!$N$2:$N$501,0))&amp;"","")</f>
        <v/>
      </c>
      <c r="F567" s="62">
        <f>IFERROR(INDEX('Joints Enrobage'!$G$2:$G$501,MATCH($K$547&amp;"|13",'Joints Enrobage'!$N$2:$N$501,0))&amp;"","")</f>
        <v/>
      </c>
      <c r="G567" s="62">
        <f>IFERROR(INDEX('Joints Enrobage'!$H$2:$H$501,MATCH($K$547&amp;"|13",'Joints Enrobage'!$N$2:$N$501,0))&amp;"","")</f>
        <v/>
      </c>
      <c r="H567" s="62">
        <f>IFERROR(INDEX('Joints Enrobage'!$I$2:$I$501,MATCH($K$547&amp;"|13",'Joints Enrobage'!$N$2:$N$501,0))&amp;"","")</f>
        <v/>
      </c>
      <c r="I567" s="62">
        <f>IFERROR(INDEX('Joints Enrobage'!$J$2:$J$501,MATCH($K$547&amp;"|13",'Joints Enrobage'!$N$2:$N$501,0))&amp;"","")</f>
        <v/>
      </c>
      <c r="J567" s="62">
        <f>IFERROR(INDEX('Joints Enrobage'!$K$2:$K$501,MATCH($K$547&amp;"|13",'Joints Enrobage'!$N$2:$N$501,0))&amp;"","")</f>
        <v/>
      </c>
      <c r="K567" s="62">
        <f>IFERROR(INDEX('Joints Enrobage'!$L$2:$L$501,MATCH($K$547&amp;"|13",'Joints Enrobage'!$N$2:$N$501,0))&amp;"","")</f>
        <v/>
      </c>
      <c r="L567" s="62">
        <f>IFERROR(INDEX('Joints Enrobage'!$M$2:$M$501,MATCH($K$547&amp;"|13",'Joints Enrobage'!$N$2:$N$501,0))&amp;"","")</f>
        <v/>
      </c>
      <c r="M567" s="50" t="n"/>
    </row>
    <row r="568" ht="15" customHeight="1">
      <c r="A568" s="62">
        <f>IFERROR(INDEX('Joints Enrobage'!$B$2:$B$501,MATCH($K$547&amp;"|14",'Joints Enrobage'!$N$2:$N$501,0))&amp;"","")</f>
        <v/>
      </c>
      <c r="B568" s="62">
        <f>IFERROR(INDEX('Joints Enrobage'!$C$2:$C$501,MATCH($K$547&amp;"|14",'Joints Enrobage'!$N$2:$N$501,0))&amp;"","")</f>
        <v/>
      </c>
      <c r="C568" s="62">
        <f>IFERROR(INDEX('Joints Enrobage'!$D$2:$D$501,MATCH($K$547&amp;"|14",'Joints Enrobage'!$N$2:$N$501,0))&amp;"","")</f>
        <v/>
      </c>
      <c r="D568" s="62">
        <f>IFERROR(INDEX('Joints Enrobage'!$E$2:$E$501,MATCH($K$547&amp;"|14",'Joints Enrobage'!$N$2:$N$501,0))&amp;"","")</f>
        <v/>
      </c>
      <c r="E568" s="62">
        <f>IFERROR(INDEX('Joints Enrobage'!$F$2:$F$501,MATCH($K$547&amp;"|14",'Joints Enrobage'!$N$2:$N$501,0))&amp;"","")</f>
        <v/>
      </c>
      <c r="F568" s="62">
        <f>IFERROR(INDEX('Joints Enrobage'!$G$2:$G$501,MATCH($K$547&amp;"|14",'Joints Enrobage'!$N$2:$N$501,0))&amp;"","")</f>
        <v/>
      </c>
      <c r="G568" s="62">
        <f>IFERROR(INDEX('Joints Enrobage'!$H$2:$H$501,MATCH($K$547&amp;"|14",'Joints Enrobage'!$N$2:$N$501,0))&amp;"","")</f>
        <v/>
      </c>
      <c r="H568" s="62">
        <f>IFERROR(INDEX('Joints Enrobage'!$I$2:$I$501,MATCH($K$547&amp;"|14",'Joints Enrobage'!$N$2:$N$501,0))&amp;"","")</f>
        <v/>
      </c>
      <c r="I568" s="62">
        <f>IFERROR(INDEX('Joints Enrobage'!$J$2:$J$501,MATCH($K$547&amp;"|14",'Joints Enrobage'!$N$2:$N$501,0))&amp;"","")</f>
        <v/>
      </c>
      <c r="J568" s="62">
        <f>IFERROR(INDEX('Joints Enrobage'!$K$2:$K$501,MATCH($K$547&amp;"|14",'Joints Enrobage'!$N$2:$N$501,0))&amp;"","")</f>
        <v/>
      </c>
      <c r="K568" s="62">
        <f>IFERROR(INDEX('Joints Enrobage'!$L$2:$L$501,MATCH($K$547&amp;"|14",'Joints Enrobage'!$N$2:$N$501,0))&amp;"","")</f>
        <v/>
      </c>
      <c r="L568" s="62">
        <f>IFERROR(INDEX('Joints Enrobage'!$M$2:$M$501,MATCH($K$547&amp;"|14",'Joints Enrobage'!$N$2:$N$501,0))&amp;"","")</f>
        <v/>
      </c>
      <c r="M568" s="50" t="n"/>
    </row>
    <row r="569" ht="15" customHeight="1">
      <c r="A569" s="62">
        <f>IFERROR(INDEX('Joints Enrobage'!$B$2:$B$501,MATCH($K$547&amp;"|15",'Joints Enrobage'!$N$2:$N$501,0))&amp;"","")</f>
        <v/>
      </c>
      <c r="B569" s="62">
        <f>IFERROR(INDEX('Joints Enrobage'!$C$2:$C$501,MATCH($K$547&amp;"|15",'Joints Enrobage'!$N$2:$N$501,0))&amp;"","")</f>
        <v/>
      </c>
      <c r="C569" s="62">
        <f>IFERROR(INDEX('Joints Enrobage'!$D$2:$D$501,MATCH($K$547&amp;"|15",'Joints Enrobage'!$N$2:$N$501,0))&amp;"","")</f>
        <v/>
      </c>
      <c r="D569" s="62">
        <f>IFERROR(INDEX('Joints Enrobage'!$E$2:$E$501,MATCH($K$547&amp;"|15",'Joints Enrobage'!$N$2:$N$501,0))&amp;"","")</f>
        <v/>
      </c>
      <c r="E569" s="62">
        <f>IFERROR(INDEX('Joints Enrobage'!$F$2:$F$501,MATCH($K$547&amp;"|15",'Joints Enrobage'!$N$2:$N$501,0))&amp;"","")</f>
        <v/>
      </c>
      <c r="F569" s="62">
        <f>IFERROR(INDEX('Joints Enrobage'!$G$2:$G$501,MATCH($K$547&amp;"|15",'Joints Enrobage'!$N$2:$N$501,0))&amp;"","")</f>
        <v/>
      </c>
      <c r="G569" s="62">
        <f>IFERROR(INDEX('Joints Enrobage'!$H$2:$H$501,MATCH($K$547&amp;"|15",'Joints Enrobage'!$N$2:$N$501,0))&amp;"","")</f>
        <v/>
      </c>
      <c r="H569" s="62">
        <f>IFERROR(INDEX('Joints Enrobage'!$I$2:$I$501,MATCH($K$547&amp;"|15",'Joints Enrobage'!$N$2:$N$501,0))&amp;"","")</f>
        <v/>
      </c>
      <c r="I569" s="62">
        <f>IFERROR(INDEX('Joints Enrobage'!$J$2:$J$501,MATCH($K$547&amp;"|15",'Joints Enrobage'!$N$2:$N$501,0))&amp;"","")</f>
        <v/>
      </c>
      <c r="J569" s="62">
        <f>IFERROR(INDEX('Joints Enrobage'!$K$2:$K$501,MATCH($K$547&amp;"|15",'Joints Enrobage'!$N$2:$N$501,0))&amp;"","")</f>
        <v/>
      </c>
      <c r="K569" s="62">
        <f>IFERROR(INDEX('Joints Enrobage'!$L$2:$L$501,MATCH($K$547&amp;"|15",'Joints Enrobage'!$N$2:$N$501,0))&amp;"","")</f>
        <v/>
      </c>
      <c r="L569" s="62">
        <f>IFERROR(INDEX('Joints Enrobage'!$M$2:$M$501,MATCH($K$547&amp;"|15",'Joints Enrobage'!$N$2:$N$501,0))&amp;"","")</f>
        <v/>
      </c>
      <c r="M569" s="50" t="n"/>
    </row>
    <row r="570" ht="39.95" customHeight="1">
      <c r="A570" s="94">
        <f>"Remarques : "&amp;IFERROR(INDEX(Registre!$O$2:$O$1999,IF($O$542=0,-1,$O$542))&amp;"","")</f>
        <v/>
      </c>
      <c r="B570" s="52" t="n"/>
      <c r="C570" s="52" t="n"/>
      <c r="D570" s="52" t="n"/>
      <c r="E570" s="52" t="n"/>
      <c r="F570" s="52" t="n"/>
      <c r="G570" s="52" t="n"/>
      <c r="H570" s="52" t="n"/>
      <c r="I570" s="52" t="n"/>
      <c r="J570" s="52" t="n"/>
      <c r="K570" s="52" t="n"/>
      <c r="L570" s="52" t="n"/>
      <c r="M570" s="50" t="n"/>
    </row>
    <row r="571" ht="30" customHeight="1">
      <c r="A571" s="80" t="inlineStr">
        <is>
          <t>Conclusion de l’inspection</t>
        </is>
      </c>
      <c r="B571" s="52" t="n"/>
      <c r="C571" s="50" t="n"/>
      <c r="D571" s="67">
        <f>IF(IFERROR(INDEX(Registre!$N$2:$N$1999,IF($O$542=0,-1,$O$542))&amp;"","")="Non applicable","☒","☐")&amp;"  Non applicable"</f>
        <v/>
      </c>
      <c r="E571" s="52" t="n"/>
      <c r="F571" s="52" t="n"/>
      <c r="G571" s="52" t="n"/>
      <c r="H571" s="52" t="n"/>
      <c r="I571" s="50" t="n"/>
      <c r="J571" s="67">
        <f>IF(IFERROR(INDEX(Registre!$N$2:$N$1999,IF($O$542=0,-1,$O$542))&amp;"","")="Accepté","☒","☐")&amp;"  Accepté"</f>
        <v/>
      </c>
      <c r="K571" s="50" t="n"/>
      <c r="L571" s="67">
        <f>IF(IFERROR(INDEX(Registre!$N$2:$N$1999,IF($O$542=0,-1,$O$542))&amp;"","")="Rejeté","☒","☐")&amp;"  Rejeté"</f>
        <v/>
      </c>
      <c r="M571" s="50" t="n"/>
    </row>
    <row r="572" ht="24.95" customHeight="1">
      <c r="A572" s="80" t="inlineStr">
        <is>
          <t>APPROBATION</t>
        </is>
      </c>
      <c r="B572" s="101" t="n"/>
      <c r="C572" s="56" t="n"/>
      <c r="D572" s="67" t="inlineStr">
        <is>
          <t>C3</t>
        </is>
      </c>
      <c r="E572" s="52" t="n"/>
      <c r="F572" s="52" t="n"/>
      <c r="G572" s="52" t="n"/>
      <c r="H572" s="52" t="n"/>
      <c r="I572" s="50" t="n"/>
      <c r="J572" s="67" t="inlineStr">
        <is>
          <t>C1</t>
        </is>
      </c>
      <c r="K572" s="56" t="n"/>
      <c r="L572" s="67" t="inlineStr">
        <is>
          <t>CA</t>
        </is>
      </c>
      <c r="M572" s="56" t="n"/>
    </row>
    <row r="573" ht="24.95" customHeight="1">
      <c r="A573" s="57" t="n"/>
      <c r="B573" s="102" t="n"/>
      <c r="C573" s="58" t="n"/>
      <c r="D573" s="67" t="inlineStr">
        <is>
          <t>CST</t>
        </is>
      </c>
      <c r="E573" s="52" t="n"/>
      <c r="F573" s="50" t="n"/>
      <c r="G573" s="67" t="inlineStr">
        <is>
          <t>QCI</t>
        </is>
      </c>
      <c r="H573" s="52" t="n"/>
      <c r="I573" s="50" t="n"/>
      <c r="J573" s="57" t="n"/>
      <c r="K573" s="58" t="n"/>
      <c r="L573" s="57" t="n"/>
      <c r="M573" s="58" t="n"/>
    </row>
    <row r="574" ht="30" customHeight="1">
      <c r="A574" s="90" t="inlineStr">
        <is>
          <t>Nom</t>
        </is>
      </c>
      <c r="B574" s="52" t="n"/>
      <c r="C574" s="50" t="n"/>
      <c r="D574" s="90" t="n"/>
      <c r="E574" s="52" t="n"/>
      <c r="F574" s="50" t="n"/>
      <c r="G574" s="90" t="n"/>
      <c r="H574" s="52" t="n"/>
      <c r="I574" s="50" t="n"/>
      <c r="J574" s="90" t="n"/>
      <c r="K574" s="50" t="n"/>
      <c r="L574" s="90" t="n"/>
      <c r="M574" s="50" t="n"/>
    </row>
    <row r="575" ht="30" customHeight="1">
      <c r="A575" s="90" t="inlineStr">
        <is>
          <t>Signature</t>
        </is>
      </c>
      <c r="B575" s="52" t="n"/>
      <c r="C575" s="50" t="n"/>
      <c r="D575" s="90" t="n"/>
      <c r="E575" s="52" t="n"/>
      <c r="F575" s="50" t="n"/>
      <c r="G575" s="90" t="n"/>
      <c r="H575" s="52" t="n"/>
      <c r="I575" s="50" t="n"/>
      <c r="J575" s="90" t="n"/>
      <c r="K575" s="50" t="n"/>
      <c r="L575" s="90" t="n"/>
      <c r="M575" s="50" t="n"/>
    </row>
    <row r="576" ht="30" customHeight="1">
      <c r="A576" s="90" t="inlineStr">
        <is>
          <t>Date</t>
        </is>
      </c>
      <c r="B576" s="52" t="n"/>
      <c r="C576" s="50" t="n"/>
      <c r="D576" s="90" t="n"/>
      <c r="E576" s="52" t="n"/>
      <c r="F576" s="50" t="n"/>
      <c r="G576" s="90" t="n"/>
      <c r="H576" s="52" t="n"/>
      <c r="I576" s="50" t="n"/>
      <c r="J576" s="90" t="n"/>
      <c r="K576" s="50" t="n"/>
      <c r="L576" s="90" t="n"/>
      <c r="M576" s="50" t="n"/>
    </row>
    <row r="577" ht="21.75" customHeight="1">
      <c r="A577" s="49" t="n"/>
      <c r="B577" s="56" t="n"/>
      <c r="C577" s="67">
        <f>Paramètres!$C$7</f>
        <v/>
      </c>
      <c r="D577" s="101" t="n"/>
      <c r="E577" s="101" t="n"/>
      <c r="F577" s="101" t="n"/>
      <c r="G577" s="101" t="n"/>
      <c r="H577" s="101" t="n"/>
      <c r="I577" s="101" t="n"/>
      <c r="J577" s="101" t="n"/>
      <c r="K577" s="56" t="n"/>
      <c r="L577" s="90">
        <f>Paramètres!$D$7</f>
        <v/>
      </c>
      <c r="M577" s="50" t="n"/>
      <c r="O577" s="29" t="inlineStr">
        <is>
          <t>Calcul (ne pas modifier) – ligne registre :</t>
        </is>
      </c>
    </row>
    <row r="578" ht="21.75" customHeight="1">
      <c r="A578" s="60" t="n"/>
      <c r="B578" s="61" t="n"/>
      <c r="C578" s="60" t="n"/>
      <c r="K578" s="61" t="n"/>
      <c r="L578" s="90">
        <f>"Date: "&amp;Paramètres!$E$7</f>
        <v/>
      </c>
      <c r="M578" s="50" t="n"/>
      <c r="O578" s="30">
        <f>IFERROR(MATCH($K$583,Registre!$B$2:$B$1999,0),0)</f>
        <v/>
      </c>
    </row>
    <row r="579" ht="21.75" customHeight="1">
      <c r="A579" s="57" t="n"/>
      <c r="B579" s="58" t="n"/>
      <c r="C579" s="57" t="n"/>
      <c r="D579" s="102" t="n"/>
      <c r="E579" s="102" t="n"/>
      <c r="F579" s="102" t="n"/>
      <c r="G579" s="102" t="n"/>
      <c r="H579" s="102" t="n"/>
      <c r="I579" s="102" t="n"/>
      <c r="J579" s="102" t="n"/>
      <c r="K579" s="58" t="n"/>
      <c r="L579" s="90" t="inlineStr">
        <is>
          <t>Page 1/1</t>
        </is>
      </c>
      <c r="M579" s="50" t="n"/>
      <c r="O579" s="30">
        <f>IFERROR(MATCH($K$583,'Données Enrobage'!$A$2:$A$501,0),0)</f>
        <v/>
      </c>
    </row>
    <row r="580" ht="27.95" customHeight="1">
      <c r="A580" s="67" t="inlineStr">
        <is>
          <t>Procès-Verbal d’enrobage</t>
        </is>
      </c>
      <c r="B580" s="52" t="n"/>
      <c r="C580" s="52" t="n"/>
      <c r="D580" s="52" t="n"/>
      <c r="E580" s="52" t="n"/>
      <c r="F580" s="52" t="n"/>
      <c r="G580" s="52" t="n"/>
      <c r="H580" s="52" t="n"/>
      <c r="I580" s="52" t="n"/>
      <c r="J580" s="52" t="n"/>
      <c r="K580" s="52" t="n"/>
      <c r="L580" s="52" t="n"/>
      <c r="M580" s="50" t="n"/>
      <c r="O580" s="32">
        <f>IF($K$583="","",IF($O$578=0,"⚠ RFI absent du Registre",IF(INDEX(Registre!$A$2:$A$1999,IF($O$578=0,-1,$O$578))&lt;&gt;"Enrobage","⚠ Ce RFI est de type : "&amp;INDEX(Registre!$A$2:$A$1999,IF($O$578=0,-1,$O$578)),"")))</f>
        <v/>
      </c>
    </row>
    <row r="581" ht="24.95" customHeight="1">
      <c r="A581" s="90">
        <f>"Ouvrages : "&amp;IFERROR(INDEX(Registre!$E$2:$E$1999,IF($O$578=0,-1,$O$578))&amp;"","")</f>
        <v/>
      </c>
      <c r="B581" s="52" t="n"/>
      <c r="C581" s="52" t="n"/>
      <c r="D581" s="52" t="n"/>
      <c r="E581" s="52" t="n"/>
      <c r="F581" s="52" t="n"/>
      <c r="G581" s="52" t="n"/>
      <c r="H581" s="52" t="n"/>
      <c r="I581" s="52" t="n"/>
      <c r="J581" s="50" t="n"/>
      <c r="K581" s="90">
        <f>"Date : "&amp;IFERROR(RIGHT("0"&amp;DAY(INDEX(Registre!$D$2:$D$1999,IF($O$578=0,-1,$O$578))),2)&amp;"/"&amp;RIGHT("0"&amp;MONTH(INDEX(Registre!$D$2:$D$1999,IF($O$578=0,-1,$O$578))),2)&amp;"/"&amp;YEAR(INDEX(Registre!$D$2:$D$1999,IF($O$578=0,-1,$O$578))),IFERROR(INDEX(Registre!$D$2:$D$1999,IF($O$578=0,-1,$O$578))&amp;"",""))</f>
        <v/>
      </c>
      <c r="L581" s="52" t="n"/>
      <c r="M581" s="50" t="n"/>
    </row>
    <row r="582" ht="24.95" customHeight="1">
      <c r="A582" s="90">
        <f>"Désignation : "&amp;IFERROR(INDEX(Registre!$G$2:$G$1999,IF($O$578=0,-1,$O$578))&amp;"","")</f>
        <v/>
      </c>
      <c r="B582" s="52" t="n"/>
      <c r="C582" s="52" t="n"/>
      <c r="D582" s="52" t="n"/>
      <c r="E582" s="52" t="n"/>
      <c r="F582" s="52" t="n"/>
      <c r="G582" s="52" t="n"/>
      <c r="H582" s="52" t="n"/>
      <c r="I582" s="52" t="n"/>
      <c r="J582" s="52" t="n"/>
      <c r="K582" s="52" t="n"/>
      <c r="L582" s="52" t="n"/>
      <c r="M582" s="50" t="n"/>
      <c r="O582" s="31" t="inlineStr">
        <is>
          <t>◀ Choisissez le RFI dans la case « RFI nº » (liste déroulante)</t>
        </is>
      </c>
    </row>
    <row r="583" ht="24.95" customHeight="1">
      <c r="A583" s="90">
        <f>"Plan Nº : "&amp;IFERROR(INDEX(Registre!$F$2:$F$1999,IF($O$578=0,-1,$O$578))&amp;"","")</f>
        <v/>
      </c>
      <c r="B583" s="52" t="n"/>
      <c r="C583" s="52" t="n"/>
      <c r="D583" s="52" t="n"/>
      <c r="E583" s="52" t="n"/>
      <c r="F583" s="50" t="n"/>
      <c r="G583" s="90">
        <f>"Report No : "&amp;IFERROR(IF(INDEX(Registre!$C$2:$C$1999,IF($O$578=0,-1,$O$578))&amp;""&lt;&gt;"",INDEX(Registre!$C$2:$C$1999,IF($O$578=0,-1,$O$578))&amp;"",TEXT(COUNTIF(Registre!$A$2:INDEX(Registre!$A$2:$A$1999,IF($O$578=0,-1,$O$578)),INDEX(Registre!$A$2:$A$1999,IF($O$578=0,-1,$O$578))),"000")),"")</f>
        <v/>
      </c>
      <c r="H583" s="50" t="n"/>
      <c r="I583" s="91" t="inlineStr">
        <is>
          <t>DI/ (RFI) No :</t>
        </is>
      </c>
      <c r="J583" s="50" t="n"/>
      <c r="K583" s="82">
        <f>IFERROR(INDEX('Impression groupée'!$B$4:$B$103,MATCH("Enrobage|17",'Impression groupée'!$E$4:$E$103,0)),"")</f>
        <v/>
      </c>
      <c r="L583" s="52" t="n"/>
      <c r="M583" s="50" t="n"/>
    </row>
    <row r="584" ht="27" customHeight="1">
      <c r="A584" s="80">
        <f>"Tronçon N° : "&amp;IFERROR(INDEX(Registre!$H$2:$H$1999,IF($O$578=0,-1,$O$578))&amp;"","")&amp;"   du PK "&amp;IFERROR(INDEX(Registre!$K$2:$K$1999,IF($O$578=0,-1,$O$578))&amp;"","")&amp;"   au PK "&amp;IFERROR(INDEX(Registre!$L$2:$L$1999,IF($O$578=0,-1,$O$578))&amp;"","")</f>
        <v/>
      </c>
      <c r="B584" s="52" t="n"/>
      <c r="C584" s="52" t="n"/>
      <c r="D584" s="52" t="n"/>
      <c r="E584" s="52" t="n"/>
      <c r="F584" s="50" t="n"/>
      <c r="G584" s="90">
        <f>"Long : "&amp;IFERROR(INDEX(Registre!$M$2:$M$1999,IF($O$578=0,-1,$O$578))&amp;"","")&amp;" ml"</f>
        <v/>
      </c>
      <c r="H584" s="50" t="n"/>
      <c r="I584" s="67" t="inlineStr">
        <is>
          <t>CONDITIONS ENVIRONNEMENTALES</t>
        </is>
      </c>
      <c r="J584" s="52" t="n"/>
      <c r="K584" s="52" t="n"/>
      <c r="L584" s="52" t="n"/>
      <c r="M584" s="50" t="n"/>
    </row>
    <row r="585" ht="25.5" customHeight="1">
      <c r="A585" s="90" t="inlineStr">
        <is>
          <t>Abrasif</t>
        </is>
      </c>
      <c r="B585" s="50" t="n"/>
      <c r="C585" s="90">
        <f>"N° de lot : "&amp;IFERROR(INDEX('Données Enrobage'!$B$2:$B$501,IF($O$579=0,-1,$O$579))&amp;"","")</f>
        <v/>
      </c>
      <c r="D585" s="52" t="n"/>
      <c r="E585" s="52" t="n"/>
      <c r="F585" s="52" t="n"/>
      <c r="G585" s="52" t="n"/>
      <c r="H585" s="50" t="n"/>
      <c r="I585" s="98" t="inlineStr">
        <is>
          <t>Temp de l'air</t>
        </is>
      </c>
      <c r="J585" s="93">
        <f>IFERROR(INDEX('Données Enrobage'!$F$2:$F$501,IF($O$579=0,-1,$O$579))&amp;"","")</f>
        <v/>
      </c>
      <c r="K585" s="93">
        <f>IFERROR(INDEX('Données Enrobage'!$G$2:$G$501,IF($O$579=0,-1,$O$579))&amp;"","")</f>
        <v/>
      </c>
      <c r="L585" s="93">
        <f>IFERROR(INDEX('Données Enrobage'!$H$2:$H$501,IF($O$579=0,-1,$O$579))&amp;"","")</f>
        <v/>
      </c>
      <c r="M585" s="93">
        <f>IFERROR(INDEX('Données Enrobage'!$I$2:$I$501,IF($O$579=0,-1,$O$579))&amp;"","")</f>
        <v/>
      </c>
    </row>
    <row r="586" ht="30.75" customHeight="1">
      <c r="A586" s="90" t="inlineStr">
        <is>
          <t>Apprêt / FBE</t>
        </is>
      </c>
      <c r="B586" s="50" t="n"/>
      <c r="C586" s="90">
        <f>"N° de lot : "&amp;IFERROR(INDEX('Données Enrobage'!$C$2:$C$501,IF($O$579=0,-1,$O$579))&amp;"","")</f>
        <v/>
      </c>
      <c r="D586" s="52" t="n"/>
      <c r="E586" s="52" t="n"/>
      <c r="F586" s="52" t="n"/>
      <c r="G586" s="52" t="n"/>
      <c r="H586" s="50" t="n"/>
      <c r="I586" s="98" t="inlineStr">
        <is>
          <t>Point de rosée</t>
        </is>
      </c>
      <c r="J586" s="93">
        <f>IFERROR(INDEX('Données Enrobage'!$J$2:$J$501,IF($O$579=0,-1,$O$579))&amp;"","")</f>
        <v/>
      </c>
      <c r="K586" s="93">
        <f>IFERROR(INDEX('Données Enrobage'!$K$2:$K$501,IF($O$579=0,-1,$O$579))&amp;"","")</f>
        <v/>
      </c>
      <c r="L586" s="93">
        <f>IFERROR(INDEX('Données Enrobage'!$L$2:$L$501,IF($O$579=0,-1,$O$579))&amp;"","")</f>
        <v/>
      </c>
      <c r="M586" s="93">
        <f>IFERROR(INDEX('Données Enrobage'!$M$2:$M$501,IF($O$579=0,-1,$O$579))&amp;"","")</f>
        <v/>
      </c>
    </row>
    <row r="587" ht="35.25" customHeight="1">
      <c r="A587" s="90" t="inlineStr">
        <is>
          <t>HSS</t>
        </is>
      </c>
      <c r="B587" s="50" t="n"/>
      <c r="C587" s="90">
        <f>"N° de lot : "&amp;IFERROR(INDEX('Données Enrobage'!$D$2:$D$501,IF($O$579=0,-1,$O$579))&amp;"","")</f>
        <v/>
      </c>
      <c r="D587" s="52" t="n"/>
      <c r="E587" s="52" t="n"/>
      <c r="F587" s="52" t="n"/>
      <c r="G587" s="52" t="n"/>
      <c r="H587" s="50" t="n"/>
      <c r="I587" s="98" t="inlineStr">
        <is>
          <t>Humidité relative (RH)</t>
        </is>
      </c>
      <c r="J587" s="93">
        <f>IFERROR(INDEX('Données Enrobage'!$N$2:$N$501,IF($O$579=0,-1,$O$579))&amp;"","")</f>
        <v/>
      </c>
      <c r="K587" s="93">
        <f>IFERROR(INDEX('Données Enrobage'!$O$2:$O$501,IF($O$579=0,-1,$O$579))&amp;"","")</f>
        <v/>
      </c>
      <c r="L587" s="93">
        <f>IFERROR(INDEX('Données Enrobage'!$P$2:$P$501,IF($O$579=0,-1,$O$579))&amp;"","")</f>
        <v/>
      </c>
      <c r="M587" s="93">
        <f>IFERROR(INDEX('Données Enrobage'!$Q$2:$Q$501,IF($O$579=0,-1,$O$579))&amp;"","")</f>
        <v/>
      </c>
    </row>
    <row r="588" ht="30.75" customHeight="1">
      <c r="A588" s="90" t="inlineStr">
        <is>
          <t>Solvant</t>
        </is>
      </c>
      <c r="B588" s="50" t="n"/>
      <c r="C588" s="90">
        <f>"N° de lot : "&amp;IFERROR(INDEX('Données Enrobage'!$E$2:$E$501,IF($O$579=0,-1,$O$579))&amp;"","")</f>
        <v/>
      </c>
      <c r="D588" s="52" t="n"/>
      <c r="E588" s="52" t="n"/>
      <c r="F588" s="52" t="n"/>
      <c r="G588" s="52" t="n"/>
      <c r="H588" s="50" t="n"/>
      <c r="I588" s="98" t="inlineStr">
        <is>
          <t>Qualité de l'air comprimé</t>
        </is>
      </c>
      <c r="J588" s="93">
        <f>IFERROR(INDEX('Données Enrobage'!$R$2:$R$501,IF($O$579=0,-1,$O$579))&amp;"","")</f>
        <v/>
      </c>
      <c r="K588" s="93">
        <f>IFERROR(INDEX('Données Enrobage'!$S$2:$S$501,IF($O$579=0,-1,$O$579))&amp;"","")</f>
        <v/>
      </c>
      <c r="L588" s="93">
        <f>IFERROR(INDEX('Données Enrobage'!$T$2:$T$501,IF($O$579=0,-1,$O$579))&amp;"","")</f>
        <v/>
      </c>
      <c r="M588" s="93">
        <f>IFERROR(INDEX('Données Enrobage'!$U$2:$U$501,IF($O$579=0,-1,$O$579))&amp;"","")</f>
        <v/>
      </c>
    </row>
    <row r="589" ht="24.95" customHeight="1">
      <c r="A589" s="67" t="inlineStr">
        <is>
          <t>SURFACE PREPARATION</t>
        </is>
      </c>
      <c r="B589" s="52" t="n"/>
      <c r="C589" s="52" t="n"/>
      <c r="D589" s="52" t="n"/>
      <c r="E589" s="52" t="n"/>
      <c r="F589" s="52" t="n"/>
      <c r="G589" s="50" t="n"/>
      <c r="H589" s="67" t="inlineStr">
        <is>
          <t>FINAL INSPECTION AND TESTING</t>
        </is>
      </c>
      <c r="I589" s="52" t="n"/>
      <c r="J589" s="52" t="n"/>
      <c r="K589" s="52" t="n"/>
      <c r="L589" s="52" t="n"/>
      <c r="M589" s="50" t="n"/>
    </row>
    <row r="590" ht="51.75" customHeight="1">
      <c r="A590" s="95" t="inlineStr">
        <is>
          <t>N° de joint</t>
        </is>
      </c>
      <c r="B590" s="95" t="inlineStr">
        <is>
          <t>État de surface avant sablage</t>
        </is>
      </c>
      <c r="C590" s="95" t="inlineStr">
        <is>
          <t>Temp de surface</t>
        </is>
      </c>
      <c r="D590" s="95" t="inlineStr">
        <is>
          <t>Profil de sablage µm</t>
        </is>
      </c>
      <c r="E590" s="95" t="inlineStr">
        <is>
          <t>Chlorures en surface µg/cm²</t>
        </is>
      </c>
      <c r="F590" s="95" t="inlineStr">
        <is>
          <t>Test poussière (ruban adhésif)</t>
        </is>
      </c>
      <c r="G590" s="95" t="inlineStr">
        <is>
          <t>Température de préchauffage °C</t>
        </is>
      </c>
      <c r="H590" s="95" t="inlineStr">
        <is>
          <t>Visuel</t>
        </is>
      </c>
      <c r="I590" s="95" t="inlineStr">
        <is>
          <t>Test d'adhérence</t>
        </is>
      </c>
      <c r="J590" s="95" t="inlineStr">
        <is>
          <t>Détection de porosités (Holiday Test – 25 kV / 100)</t>
        </is>
      </c>
      <c r="K590" s="95" t="inlineStr">
        <is>
          <t>Accepté / Rejeté</t>
        </is>
      </c>
      <c r="L590" s="95" t="inlineStr">
        <is>
          <t>Remarques</t>
        </is>
      </c>
      <c r="M590" s="50" t="n"/>
    </row>
    <row r="591" ht="15" customHeight="1">
      <c r="A591" s="93">
        <f>IFERROR(INDEX('Joints Enrobage'!$B$2:$B$501,MATCH($K$583&amp;"|1",'Joints Enrobage'!$N$2:$N$501,0))&amp;"","")</f>
        <v/>
      </c>
      <c r="B591" s="93">
        <f>IFERROR(INDEX('Joints Enrobage'!$C$2:$C$501,MATCH($K$583&amp;"|1",'Joints Enrobage'!$N$2:$N$501,0))&amp;"","")</f>
        <v/>
      </c>
      <c r="C591" s="93">
        <f>IFERROR(INDEX('Joints Enrobage'!$D$2:$D$501,MATCH($K$583&amp;"|1",'Joints Enrobage'!$N$2:$N$501,0))&amp;"","")</f>
        <v/>
      </c>
      <c r="D591" s="93">
        <f>IFERROR(INDEX('Joints Enrobage'!$E$2:$E$501,MATCH($K$583&amp;"|1",'Joints Enrobage'!$N$2:$N$501,0))&amp;"","")</f>
        <v/>
      </c>
      <c r="E591" s="93">
        <f>IFERROR(INDEX('Joints Enrobage'!$F$2:$F$501,MATCH($K$583&amp;"|1",'Joints Enrobage'!$N$2:$N$501,0))&amp;"","")</f>
        <v/>
      </c>
      <c r="F591" s="93">
        <f>IFERROR(INDEX('Joints Enrobage'!$G$2:$G$501,MATCH($K$583&amp;"|1",'Joints Enrobage'!$N$2:$N$501,0))&amp;"","")</f>
        <v/>
      </c>
      <c r="G591" s="93">
        <f>IFERROR(INDEX('Joints Enrobage'!$H$2:$H$501,MATCH($K$583&amp;"|1",'Joints Enrobage'!$N$2:$N$501,0))&amp;"","")</f>
        <v/>
      </c>
      <c r="H591" s="93">
        <f>IFERROR(INDEX('Joints Enrobage'!$I$2:$I$501,MATCH($K$583&amp;"|1",'Joints Enrobage'!$N$2:$N$501,0))&amp;"","")</f>
        <v/>
      </c>
      <c r="I591" s="93">
        <f>IFERROR(INDEX('Joints Enrobage'!$J$2:$J$501,MATCH($K$583&amp;"|1",'Joints Enrobage'!$N$2:$N$501,0))&amp;"","")</f>
        <v/>
      </c>
      <c r="J591" s="93">
        <f>IFERROR(INDEX('Joints Enrobage'!$K$2:$K$501,MATCH($K$583&amp;"|1",'Joints Enrobage'!$N$2:$N$501,0))&amp;"","")</f>
        <v/>
      </c>
      <c r="K591" s="93">
        <f>IFERROR(INDEX('Joints Enrobage'!$L$2:$L$501,MATCH($K$583&amp;"|1",'Joints Enrobage'!$N$2:$N$501,0))&amp;"","")</f>
        <v/>
      </c>
      <c r="L591" s="93">
        <f>IFERROR(INDEX('Joints Enrobage'!$M$2:$M$501,MATCH($K$583&amp;"|1",'Joints Enrobage'!$N$2:$N$501,0))&amp;"","")</f>
        <v/>
      </c>
      <c r="M591" s="50" t="n"/>
    </row>
    <row r="592" ht="15" customHeight="1">
      <c r="A592" s="93">
        <f>IFERROR(INDEX('Joints Enrobage'!$B$2:$B$501,MATCH($K$583&amp;"|2",'Joints Enrobage'!$N$2:$N$501,0))&amp;"","")</f>
        <v/>
      </c>
      <c r="B592" s="93">
        <f>IFERROR(INDEX('Joints Enrobage'!$C$2:$C$501,MATCH($K$583&amp;"|2",'Joints Enrobage'!$N$2:$N$501,0))&amp;"","")</f>
        <v/>
      </c>
      <c r="C592" s="93">
        <f>IFERROR(INDEX('Joints Enrobage'!$D$2:$D$501,MATCH($K$583&amp;"|2",'Joints Enrobage'!$N$2:$N$501,0))&amp;"","")</f>
        <v/>
      </c>
      <c r="D592" s="93">
        <f>IFERROR(INDEX('Joints Enrobage'!$E$2:$E$501,MATCH($K$583&amp;"|2",'Joints Enrobage'!$N$2:$N$501,0))&amp;"","")</f>
        <v/>
      </c>
      <c r="E592" s="93">
        <f>IFERROR(INDEX('Joints Enrobage'!$F$2:$F$501,MATCH($K$583&amp;"|2",'Joints Enrobage'!$N$2:$N$501,0))&amp;"","")</f>
        <v/>
      </c>
      <c r="F592" s="93">
        <f>IFERROR(INDEX('Joints Enrobage'!$G$2:$G$501,MATCH($K$583&amp;"|2",'Joints Enrobage'!$N$2:$N$501,0))&amp;"","")</f>
        <v/>
      </c>
      <c r="G592" s="93">
        <f>IFERROR(INDEX('Joints Enrobage'!$H$2:$H$501,MATCH($K$583&amp;"|2",'Joints Enrobage'!$N$2:$N$501,0))&amp;"","")</f>
        <v/>
      </c>
      <c r="H592" s="93">
        <f>IFERROR(INDEX('Joints Enrobage'!$I$2:$I$501,MATCH($K$583&amp;"|2",'Joints Enrobage'!$N$2:$N$501,0))&amp;"","")</f>
        <v/>
      </c>
      <c r="I592" s="93">
        <f>IFERROR(INDEX('Joints Enrobage'!$J$2:$J$501,MATCH($K$583&amp;"|2",'Joints Enrobage'!$N$2:$N$501,0))&amp;"","")</f>
        <v/>
      </c>
      <c r="J592" s="93">
        <f>IFERROR(INDEX('Joints Enrobage'!$K$2:$K$501,MATCH($K$583&amp;"|2",'Joints Enrobage'!$N$2:$N$501,0))&amp;"","")</f>
        <v/>
      </c>
      <c r="K592" s="93">
        <f>IFERROR(INDEX('Joints Enrobage'!$L$2:$L$501,MATCH($K$583&amp;"|2",'Joints Enrobage'!$N$2:$N$501,0))&amp;"","")</f>
        <v/>
      </c>
      <c r="L592" s="93">
        <f>IFERROR(INDEX('Joints Enrobage'!$M$2:$M$501,MATCH($K$583&amp;"|2",'Joints Enrobage'!$N$2:$N$501,0))&amp;"","")</f>
        <v/>
      </c>
      <c r="M592" s="50" t="n"/>
    </row>
    <row r="593" ht="15" customHeight="1">
      <c r="A593" s="93">
        <f>IFERROR(INDEX('Joints Enrobage'!$B$2:$B$501,MATCH($K$583&amp;"|3",'Joints Enrobage'!$N$2:$N$501,0))&amp;"","")</f>
        <v/>
      </c>
      <c r="B593" s="93">
        <f>IFERROR(INDEX('Joints Enrobage'!$C$2:$C$501,MATCH($K$583&amp;"|3",'Joints Enrobage'!$N$2:$N$501,0))&amp;"","")</f>
        <v/>
      </c>
      <c r="C593" s="93">
        <f>IFERROR(INDEX('Joints Enrobage'!$D$2:$D$501,MATCH($K$583&amp;"|3",'Joints Enrobage'!$N$2:$N$501,0))&amp;"","")</f>
        <v/>
      </c>
      <c r="D593" s="93">
        <f>IFERROR(INDEX('Joints Enrobage'!$E$2:$E$501,MATCH($K$583&amp;"|3",'Joints Enrobage'!$N$2:$N$501,0))&amp;"","")</f>
        <v/>
      </c>
      <c r="E593" s="93">
        <f>IFERROR(INDEX('Joints Enrobage'!$F$2:$F$501,MATCH($K$583&amp;"|3",'Joints Enrobage'!$N$2:$N$501,0))&amp;"","")</f>
        <v/>
      </c>
      <c r="F593" s="93">
        <f>IFERROR(INDEX('Joints Enrobage'!$G$2:$G$501,MATCH($K$583&amp;"|3",'Joints Enrobage'!$N$2:$N$501,0))&amp;"","")</f>
        <v/>
      </c>
      <c r="G593" s="93">
        <f>IFERROR(INDEX('Joints Enrobage'!$H$2:$H$501,MATCH($K$583&amp;"|3",'Joints Enrobage'!$N$2:$N$501,0))&amp;"","")</f>
        <v/>
      </c>
      <c r="H593" s="93">
        <f>IFERROR(INDEX('Joints Enrobage'!$I$2:$I$501,MATCH($K$583&amp;"|3",'Joints Enrobage'!$N$2:$N$501,0))&amp;"","")</f>
        <v/>
      </c>
      <c r="I593" s="93">
        <f>IFERROR(INDEX('Joints Enrobage'!$J$2:$J$501,MATCH($K$583&amp;"|3",'Joints Enrobage'!$N$2:$N$501,0))&amp;"","")</f>
        <v/>
      </c>
      <c r="J593" s="93">
        <f>IFERROR(INDEX('Joints Enrobage'!$K$2:$K$501,MATCH($K$583&amp;"|3",'Joints Enrobage'!$N$2:$N$501,0))&amp;"","")</f>
        <v/>
      </c>
      <c r="K593" s="93">
        <f>IFERROR(INDEX('Joints Enrobage'!$L$2:$L$501,MATCH($K$583&amp;"|3",'Joints Enrobage'!$N$2:$N$501,0))&amp;"","")</f>
        <v/>
      </c>
      <c r="L593" s="93">
        <f>IFERROR(INDEX('Joints Enrobage'!$M$2:$M$501,MATCH($K$583&amp;"|3",'Joints Enrobage'!$N$2:$N$501,0))&amp;"","")</f>
        <v/>
      </c>
      <c r="M593" s="50" t="n"/>
    </row>
    <row r="594" ht="15" customHeight="1">
      <c r="A594" s="93">
        <f>IFERROR(INDEX('Joints Enrobage'!$B$2:$B$501,MATCH($K$583&amp;"|4",'Joints Enrobage'!$N$2:$N$501,0))&amp;"","")</f>
        <v/>
      </c>
      <c r="B594" s="93">
        <f>IFERROR(INDEX('Joints Enrobage'!$C$2:$C$501,MATCH($K$583&amp;"|4",'Joints Enrobage'!$N$2:$N$501,0))&amp;"","")</f>
        <v/>
      </c>
      <c r="C594" s="93">
        <f>IFERROR(INDEX('Joints Enrobage'!$D$2:$D$501,MATCH($K$583&amp;"|4",'Joints Enrobage'!$N$2:$N$501,0))&amp;"","")</f>
        <v/>
      </c>
      <c r="D594" s="93">
        <f>IFERROR(INDEX('Joints Enrobage'!$E$2:$E$501,MATCH($K$583&amp;"|4",'Joints Enrobage'!$N$2:$N$501,0))&amp;"","")</f>
        <v/>
      </c>
      <c r="E594" s="93">
        <f>IFERROR(INDEX('Joints Enrobage'!$F$2:$F$501,MATCH($K$583&amp;"|4",'Joints Enrobage'!$N$2:$N$501,0))&amp;"","")</f>
        <v/>
      </c>
      <c r="F594" s="93">
        <f>IFERROR(INDEX('Joints Enrobage'!$G$2:$G$501,MATCH($K$583&amp;"|4",'Joints Enrobage'!$N$2:$N$501,0))&amp;"","")</f>
        <v/>
      </c>
      <c r="G594" s="93">
        <f>IFERROR(INDEX('Joints Enrobage'!$H$2:$H$501,MATCH($K$583&amp;"|4",'Joints Enrobage'!$N$2:$N$501,0))&amp;"","")</f>
        <v/>
      </c>
      <c r="H594" s="93">
        <f>IFERROR(INDEX('Joints Enrobage'!$I$2:$I$501,MATCH($K$583&amp;"|4",'Joints Enrobage'!$N$2:$N$501,0))&amp;"","")</f>
        <v/>
      </c>
      <c r="I594" s="93">
        <f>IFERROR(INDEX('Joints Enrobage'!$J$2:$J$501,MATCH($K$583&amp;"|4",'Joints Enrobage'!$N$2:$N$501,0))&amp;"","")</f>
        <v/>
      </c>
      <c r="J594" s="93">
        <f>IFERROR(INDEX('Joints Enrobage'!$K$2:$K$501,MATCH($K$583&amp;"|4",'Joints Enrobage'!$N$2:$N$501,0))&amp;"","")</f>
        <v/>
      </c>
      <c r="K594" s="93">
        <f>IFERROR(INDEX('Joints Enrobage'!$L$2:$L$501,MATCH($K$583&amp;"|4",'Joints Enrobage'!$N$2:$N$501,0))&amp;"","")</f>
        <v/>
      </c>
      <c r="L594" s="93">
        <f>IFERROR(INDEX('Joints Enrobage'!$M$2:$M$501,MATCH($K$583&amp;"|4",'Joints Enrobage'!$N$2:$N$501,0))&amp;"","")</f>
        <v/>
      </c>
      <c r="M594" s="50" t="n"/>
    </row>
    <row r="595" ht="15" customHeight="1">
      <c r="A595" s="93">
        <f>IFERROR(INDEX('Joints Enrobage'!$B$2:$B$501,MATCH($K$583&amp;"|5",'Joints Enrobage'!$N$2:$N$501,0))&amp;"","")</f>
        <v/>
      </c>
      <c r="B595" s="93">
        <f>IFERROR(INDEX('Joints Enrobage'!$C$2:$C$501,MATCH($K$583&amp;"|5",'Joints Enrobage'!$N$2:$N$501,0))&amp;"","")</f>
        <v/>
      </c>
      <c r="C595" s="93">
        <f>IFERROR(INDEX('Joints Enrobage'!$D$2:$D$501,MATCH($K$583&amp;"|5",'Joints Enrobage'!$N$2:$N$501,0))&amp;"","")</f>
        <v/>
      </c>
      <c r="D595" s="93">
        <f>IFERROR(INDEX('Joints Enrobage'!$E$2:$E$501,MATCH($K$583&amp;"|5",'Joints Enrobage'!$N$2:$N$501,0))&amp;"","")</f>
        <v/>
      </c>
      <c r="E595" s="93">
        <f>IFERROR(INDEX('Joints Enrobage'!$F$2:$F$501,MATCH($K$583&amp;"|5",'Joints Enrobage'!$N$2:$N$501,0))&amp;"","")</f>
        <v/>
      </c>
      <c r="F595" s="93">
        <f>IFERROR(INDEX('Joints Enrobage'!$G$2:$G$501,MATCH($K$583&amp;"|5",'Joints Enrobage'!$N$2:$N$501,0))&amp;"","")</f>
        <v/>
      </c>
      <c r="G595" s="93">
        <f>IFERROR(INDEX('Joints Enrobage'!$H$2:$H$501,MATCH($K$583&amp;"|5",'Joints Enrobage'!$N$2:$N$501,0))&amp;"","")</f>
        <v/>
      </c>
      <c r="H595" s="93">
        <f>IFERROR(INDEX('Joints Enrobage'!$I$2:$I$501,MATCH($K$583&amp;"|5",'Joints Enrobage'!$N$2:$N$501,0))&amp;"","")</f>
        <v/>
      </c>
      <c r="I595" s="93">
        <f>IFERROR(INDEX('Joints Enrobage'!$J$2:$J$501,MATCH($K$583&amp;"|5",'Joints Enrobage'!$N$2:$N$501,0))&amp;"","")</f>
        <v/>
      </c>
      <c r="J595" s="93">
        <f>IFERROR(INDEX('Joints Enrobage'!$K$2:$K$501,MATCH($K$583&amp;"|5",'Joints Enrobage'!$N$2:$N$501,0))&amp;"","")</f>
        <v/>
      </c>
      <c r="K595" s="93">
        <f>IFERROR(INDEX('Joints Enrobage'!$L$2:$L$501,MATCH($K$583&amp;"|5",'Joints Enrobage'!$N$2:$N$501,0))&amp;"","")</f>
        <v/>
      </c>
      <c r="L595" s="93">
        <f>IFERROR(INDEX('Joints Enrobage'!$M$2:$M$501,MATCH($K$583&amp;"|5",'Joints Enrobage'!$N$2:$N$501,0))&amp;"","")</f>
        <v/>
      </c>
      <c r="M595" s="50" t="n"/>
    </row>
    <row r="596" ht="15" customHeight="1">
      <c r="A596" s="93">
        <f>IFERROR(INDEX('Joints Enrobage'!$B$2:$B$501,MATCH($K$583&amp;"|6",'Joints Enrobage'!$N$2:$N$501,0))&amp;"","")</f>
        <v/>
      </c>
      <c r="B596" s="93">
        <f>IFERROR(INDEX('Joints Enrobage'!$C$2:$C$501,MATCH($K$583&amp;"|6",'Joints Enrobage'!$N$2:$N$501,0))&amp;"","")</f>
        <v/>
      </c>
      <c r="C596" s="93">
        <f>IFERROR(INDEX('Joints Enrobage'!$D$2:$D$501,MATCH($K$583&amp;"|6",'Joints Enrobage'!$N$2:$N$501,0))&amp;"","")</f>
        <v/>
      </c>
      <c r="D596" s="93">
        <f>IFERROR(INDEX('Joints Enrobage'!$E$2:$E$501,MATCH($K$583&amp;"|6",'Joints Enrobage'!$N$2:$N$501,0))&amp;"","")</f>
        <v/>
      </c>
      <c r="E596" s="93">
        <f>IFERROR(INDEX('Joints Enrobage'!$F$2:$F$501,MATCH($K$583&amp;"|6",'Joints Enrobage'!$N$2:$N$501,0))&amp;"","")</f>
        <v/>
      </c>
      <c r="F596" s="93">
        <f>IFERROR(INDEX('Joints Enrobage'!$G$2:$G$501,MATCH($K$583&amp;"|6",'Joints Enrobage'!$N$2:$N$501,0))&amp;"","")</f>
        <v/>
      </c>
      <c r="G596" s="93">
        <f>IFERROR(INDEX('Joints Enrobage'!$H$2:$H$501,MATCH($K$583&amp;"|6",'Joints Enrobage'!$N$2:$N$501,0))&amp;"","")</f>
        <v/>
      </c>
      <c r="H596" s="93">
        <f>IFERROR(INDEX('Joints Enrobage'!$I$2:$I$501,MATCH($K$583&amp;"|6",'Joints Enrobage'!$N$2:$N$501,0))&amp;"","")</f>
        <v/>
      </c>
      <c r="I596" s="93">
        <f>IFERROR(INDEX('Joints Enrobage'!$J$2:$J$501,MATCH($K$583&amp;"|6",'Joints Enrobage'!$N$2:$N$501,0))&amp;"","")</f>
        <v/>
      </c>
      <c r="J596" s="93">
        <f>IFERROR(INDEX('Joints Enrobage'!$K$2:$K$501,MATCH($K$583&amp;"|6",'Joints Enrobage'!$N$2:$N$501,0))&amp;"","")</f>
        <v/>
      </c>
      <c r="K596" s="93">
        <f>IFERROR(INDEX('Joints Enrobage'!$L$2:$L$501,MATCH($K$583&amp;"|6",'Joints Enrobage'!$N$2:$N$501,0))&amp;"","")</f>
        <v/>
      </c>
      <c r="L596" s="93">
        <f>IFERROR(INDEX('Joints Enrobage'!$M$2:$M$501,MATCH($K$583&amp;"|6",'Joints Enrobage'!$N$2:$N$501,0))&amp;"","")</f>
        <v/>
      </c>
      <c r="M596" s="50" t="n"/>
    </row>
    <row r="597" ht="15" customHeight="1">
      <c r="A597" s="93">
        <f>IFERROR(INDEX('Joints Enrobage'!$B$2:$B$501,MATCH($K$583&amp;"|7",'Joints Enrobage'!$N$2:$N$501,0))&amp;"","")</f>
        <v/>
      </c>
      <c r="B597" s="93">
        <f>IFERROR(INDEX('Joints Enrobage'!$C$2:$C$501,MATCH($K$583&amp;"|7",'Joints Enrobage'!$N$2:$N$501,0))&amp;"","")</f>
        <v/>
      </c>
      <c r="C597" s="93">
        <f>IFERROR(INDEX('Joints Enrobage'!$D$2:$D$501,MATCH($K$583&amp;"|7",'Joints Enrobage'!$N$2:$N$501,0))&amp;"","")</f>
        <v/>
      </c>
      <c r="D597" s="93">
        <f>IFERROR(INDEX('Joints Enrobage'!$E$2:$E$501,MATCH($K$583&amp;"|7",'Joints Enrobage'!$N$2:$N$501,0))&amp;"","")</f>
        <v/>
      </c>
      <c r="E597" s="93">
        <f>IFERROR(INDEX('Joints Enrobage'!$F$2:$F$501,MATCH($K$583&amp;"|7",'Joints Enrobage'!$N$2:$N$501,0))&amp;"","")</f>
        <v/>
      </c>
      <c r="F597" s="93">
        <f>IFERROR(INDEX('Joints Enrobage'!$G$2:$G$501,MATCH($K$583&amp;"|7",'Joints Enrobage'!$N$2:$N$501,0))&amp;"","")</f>
        <v/>
      </c>
      <c r="G597" s="93">
        <f>IFERROR(INDEX('Joints Enrobage'!$H$2:$H$501,MATCH($K$583&amp;"|7",'Joints Enrobage'!$N$2:$N$501,0))&amp;"","")</f>
        <v/>
      </c>
      <c r="H597" s="93">
        <f>IFERROR(INDEX('Joints Enrobage'!$I$2:$I$501,MATCH($K$583&amp;"|7",'Joints Enrobage'!$N$2:$N$501,0))&amp;"","")</f>
        <v/>
      </c>
      <c r="I597" s="93">
        <f>IFERROR(INDEX('Joints Enrobage'!$J$2:$J$501,MATCH($K$583&amp;"|7",'Joints Enrobage'!$N$2:$N$501,0))&amp;"","")</f>
        <v/>
      </c>
      <c r="J597" s="93">
        <f>IFERROR(INDEX('Joints Enrobage'!$K$2:$K$501,MATCH($K$583&amp;"|7",'Joints Enrobage'!$N$2:$N$501,0))&amp;"","")</f>
        <v/>
      </c>
      <c r="K597" s="93">
        <f>IFERROR(INDEX('Joints Enrobage'!$L$2:$L$501,MATCH($K$583&amp;"|7",'Joints Enrobage'!$N$2:$N$501,0))&amp;"","")</f>
        <v/>
      </c>
      <c r="L597" s="93">
        <f>IFERROR(INDEX('Joints Enrobage'!$M$2:$M$501,MATCH($K$583&amp;"|7",'Joints Enrobage'!$N$2:$N$501,0))&amp;"","")</f>
        <v/>
      </c>
      <c r="M597" s="50" t="n"/>
    </row>
    <row r="598" ht="15" customHeight="1">
      <c r="A598" s="93">
        <f>IFERROR(INDEX('Joints Enrobage'!$B$2:$B$501,MATCH($K$583&amp;"|8",'Joints Enrobage'!$N$2:$N$501,0))&amp;"","")</f>
        <v/>
      </c>
      <c r="B598" s="93">
        <f>IFERROR(INDEX('Joints Enrobage'!$C$2:$C$501,MATCH($K$583&amp;"|8",'Joints Enrobage'!$N$2:$N$501,0))&amp;"","")</f>
        <v/>
      </c>
      <c r="C598" s="93">
        <f>IFERROR(INDEX('Joints Enrobage'!$D$2:$D$501,MATCH($K$583&amp;"|8",'Joints Enrobage'!$N$2:$N$501,0))&amp;"","")</f>
        <v/>
      </c>
      <c r="D598" s="93">
        <f>IFERROR(INDEX('Joints Enrobage'!$E$2:$E$501,MATCH($K$583&amp;"|8",'Joints Enrobage'!$N$2:$N$501,0))&amp;"","")</f>
        <v/>
      </c>
      <c r="E598" s="93">
        <f>IFERROR(INDEX('Joints Enrobage'!$F$2:$F$501,MATCH($K$583&amp;"|8",'Joints Enrobage'!$N$2:$N$501,0))&amp;"","")</f>
        <v/>
      </c>
      <c r="F598" s="93">
        <f>IFERROR(INDEX('Joints Enrobage'!$G$2:$G$501,MATCH($K$583&amp;"|8",'Joints Enrobage'!$N$2:$N$501,0))&amp;"","")</f>
        <v/>
      </c>
      <c r="G598" s="93">
        <f>IFERROR(INDEX('Joints Enrobage'!$H$2:$H$501,MATCH($K$583&amp;"|8",'Joints Enrobage'!$N$2:$N$501,0))&amp;"","")</f>
        <v/>
      </c>
      <c r="H598" s="93">
        <f>IFERROR(INDEX('Joints Enrobage'!$I$2:$I$501,MATCH($K$583&amp;"|8",'Joints Enrobage'!$N$2:$N$501,0))&amp;"","")</f>
        <v/>
      </c>
      <c r="I598" s="93">
        <f>IFERROR(INDEX('Joints Enrobage'!$J$2:$J$501,MATCH($K$583&amp;"|8",'Joints Enrobage'!$N$2:$N$501,0))&amp;"","")</f>
        <v/>
      </c>
      <c r="J598" s="93">
        <f>IFERROR(INDEX('Joints Enrobage'!$K$2:$K$501,MATCH($K$583&amp;"|8",'Joints Enrobage'!$N$2:$N$501,0))&amp;"","")</f>
        <v/>
      </c>
      <c r="K598" s="93">
        <f>IFERROR(INDEX('Joints Enrobage'!$L$2:$L$501,MATCH($K$583&amp;"|8",'Joints Enrobage'!$N$2:$N$501,0))&amp;"","")</f>
        <v/>
      </c>
      <c r="L598" s="93">
        <f>IFERROR(INDEX('Joints Enrobage'!$M$2:$M$501,MATCH($K$583&amp;"|8",'Joints Enrobage'!$N$2:$N$501,0))&amp;"","")</f>
        <v/>
      </c>
      <c r="M598" s="50" t="n"/>
    </row>
    <row r="599" ht="15" customHeight="1">
      <c r="A599" s="93">
        <f>IFERROR(INDEX('Joints Enrobage'!$B$2:$B$501,MATCH($K$583&amp;"|9",'Joints Enrobage'!$N$2:$N$501,0))&amp;"","")</f>
        <v/>
      </c>
      <c r="B599" s="93">
        <f>IFERROR(INDEX('Joints Enrobage'!$C$2:$C$501,MATCH($K$583&amp;"|9",'Joints Enrobage'!$N$2:$N$501,0))&amp;"","")</f>
        <v/>
      </c>
      <c r="C599" s="93">
        <f>IFERROR(INDEX('Joints Enrobage'!$D$2:$D$501,MATCH($K$583&amp;"|9",'Joints Enrobage'!$N$2:$N$501,0))&amp;"","")</f>
        <v/>
      </c>
      <c r="D599" s="93">
        <f>IFERROR(INDEX('Joints Enrobage'!$E$2:$E$501,MATCH($K$583&amp;"|9",'Joints Enrobage'!$N$2:$N$501,0))&amp;"","")</f>
        <v/>
      </c>
      <c r="E599" s="93">
        <f>IFERROR(INDEX('Joints Enrobage'!$F$2:$F$501,MATCH($K$583&amp;"|9",'Joints Enrobage'!$N$2:$N$501,0))&amp;"","")</f>
        <v/>
      </c>
      <c r="F599" s="93">
        <f>IFERROR(INDEX('Joints Enrobage'!$G$2:$G$501,MATCH($K$583&amp;"|9",'Joints Enrobage'!$N$2:$N$501,0))&amp;"","")</f>
        <v/>
      </c>
      <c r="G599" s="93">
        <f>IFERROR(INDEX('Joints Enrobage'!$H$2:$H$501,MATCH($K$583&amp;"|9",'Joints Enrobage'!$N$2:$N$501,0))&amp;"","")</f>
        <v/>
      </c>
      <c r="H599" s="93">
        <f>IFERROR(INDEX('Joints Enrobage'!$I$2:$I$501,MATCH($K$583&amp;"|9",'Joints Enrobage'!$N$2:$N$501,0))&amp;"","")</f>
        <v/>
      </c>
      <c r="I599" s="93">
        <f>IFERROR(INDEX('Joints Enrobage'!$J$2:$J$501,MATCH($K$583&amp;"|9",'Joints Enrobage'!$N$2:$N$501,0))&amp;"","")</f>
        <v/>
      </c>
      <c r="J599" s="93">
        <f>IFERROR(INDEX('Joints Enrobage'!$K$2:$K$501,MATCH($K$583&amp;"|9",'Joints Enrobage'!$N$2:$N$501,0))&amp;"","")</f>
        <v/>
      </c>
      <c r="K599" s="93">
        <f>IFERROR(INDEX('Joints Enrobage'!$L$2:$L$501,MATCH($K$583&amp;"|9",'Joints Enrobage'!$N$2:$N$501,0))&amp;"","")</f>
        <v/>
      </c>
      <c r="L599" s="93">
        <f>IFERROR(INDEX('Joints Enrobage'!$M$2:$M$501,MATCH($K$583&amp;"|9",'Joints Enrobage'!$N$2:$N$501,0))&amp;"","")</f>
        <v/>
      </c>
      <c r="M599" s="50" t="n"/>
    </row>
    <row r="600" ht="15" customHeight="1">
      <c r="A600" s="93">
        <f>IFERROR(INDEX('Joints Enrobage'!$B$2:$B$501,MATCH($K$583&amp;"|10",'Joints Enrobage'!$N$2:$N$501,0))&amp;"","")</f>
        <v/>
      </c>
      <c r="B600" s="93">
        <f>IFERROR(INDEX('Joints Enrobage'!$C$2:$C$501,MATCH($K$583&amp;"|10",'Joints Enrobage'!$N$2:$N$501,0))&amp;"","")</f>
        <v/>
      </c>
      <c r="C600" s="93">
        <f>IFERROR(INDEX('Joints Enrobage'!$D$2:$D$501,MATCH($K$583&amp;"|10",'Joints Enrobage'!$N$2:$N$501,0))&amp;"","")</f>
        <v/>
      </c>
      <c r="D600" s="93">
        <f>IFERROR(INDEX('Joints Enrobage'!$E$2:$E$501,MATCH($K$583&amp;"|10",'Joints Enrobage'!$N$2:$N$501,0))&amp;"","")</f>
        <v/>
      </c>
      <c r="E600" s="93">
        <f>IFERROR(INDEX('Joints Enrobage'!$F$2:$F$501,MATCH($K$583&amp;"|10",'Joints Enrobage'!$N$2:$N$501,0))&amp;"","")</f>
        <v/>
      </c>
      <c r="F600" s="93">
        <f>IFERROR(INDEX('Joints Enrobage'!$G$2:$G$501,MATCH($K$583&amp;"|10",'Joints Enrobage'!$N$2:$N$501,0))&amp;"","")</f>
        <v/>
      </c>
      <c r="G600" s="93">
        <f>IFERROR(INDEX('Joints Enrobage'!$H$2:$H$501,MATCH($K$583&amp;"|10",'Joints Enrobage'!$N$2:$N$501,0))&amp;"","")</f>
        <v/>
      </c>
      <c r="H600" s="93">
        <f>IFERROR(INDEX('Joints Enrobage'!$I$2:$I$501,MATCH($K$583&amp;"|10",'Joints Enrobage'!$N$2:$N$501,0))&amp;"","")</f>
        <v/>
      </c>
      <c r="I600" s="93">
        <f>IFERROR(INDEX('Joints Enrobage'!$J$2:$J$501,MATCH($K$583&amp;"|10",'Joints Enrobage'!$N$2:$N$501,0))&amp;"","")</f>
        <v/>
      </c>
      <c r="J600" s="93">
        <f>IFERROR(INDEX('Joints Enrobage'!$K$2:$K$501,MATCH($K$583&amp;"|10",'Joints Enrobage'!$N$2:$N$501,0))&amp;"","")</f>
        <v/>
      </c>
      <c r="K600" s="93">
        <f>IFERROR(INDEX('Joints Enrobage'!$L$2:$L$501,MATCH($K$583&amp;"|10",'Joints Enrobage'!$N$2:$N$501,0))&amp;"","")</f>
        <v/>
      </c>
      <c r="L600" s="93">
        <f>IFERROR(INDEX('Joints Enrobage'!$M$2:$M$501,MATCH($K$583&amp;"|10",'Joints Enrobage'!$N$2:$N$501,0))&amp;"","")</f>
        <v/>
      </c>
      <c r="M600" s="50" t="n"/>
    </row>
    <row r="601" ht="15" customHeight="1">
      <c r="A601" s="93">
        <f>IFERROR(INDEX('Joints Enrobage'!$B$2:$B$501,MATCH($K$583&amp;"|11",'Joints Enrobage'!$N$2:$N$501,0))&amp;"","")</f>
        <v/>
      </c>
      <c r="B601" s="93">
        <f>IFERROR(INDEX('Joints Enrobage'!$C$2:$C$501,MATCH($K$583&amp;"|11",'Joints Enrobage'!$N$2:$N$501,0))&amp;"","")</f>
        <v/>
      </c>
      <c r="C601" s="93">
        <f>IFERROR(INDEX('Joints Enrobage'!$D$2:$D$501,MATCH($K$583&amp;"|11",'Joints Enrobage'!$N$2:$N$501,0))&amp;"","")</f>
        <v/>
      </c>
      <c r="D601" s="93">
        <f>IFERROR(INDEX('Joints Enrobage'!$E$2:$E$501,MATCH($K$583&amp;"|11",'Joints Enrobage'!$N$2:$N$501,0))&amp;"","")</f>
        <v/>
      </c>
      <c r="E601" s="93">
        <f>IFERROR(INDEX('Joints Enrobage'!$F$2:$F$501,MATCH($K$583&amp;"|11",'Joints Enrobage'!$N$2:$N$501,0))&amp;"","")</f>
        <v/>
      </c>
      <c r="F601" s="93">
        <f>IFERROR(INDEX('Joints Enrobage'!$G$2:$G$501,MATCH($K$583&amp;"|11",'Joints Enrobage'!$N$2:$N$501,0))&amp;"","")</f>
        <v/>
      </c>
      <c r="G601" s="93">
        <f>IFERROR(INDEX('Joints Enrobage'!$H$2:$H$501,MATCH($K$583&amp;"|11",'Joints Enrobage'!$N$2:$N$501,0))&amp;"","")</f>
        <v/>
      </c>
      <c r="H601" s="93">
        <f>IFERROR(INDEX('Joints Enrobage'!$I$2:$I$501,MATCH($K$583&amp;"|11",'Joints Enrobage'!$N$2:$N$501,0))&amp;"","")</f>
        <v/>
      </c>
      <c r="I601" s="93">
        <f>IFERROR(INDEX('Joints Enrobage'!$J$2:$J$501,MATCH($K$583&amp;"|11",'Joints Enrobage'!$N$2:$N$501,0))&amp;"","")</f>
        <v/>
      </c>
      <c r="J601" s="93">
        <f>IFERROR(INDEX('Joints Enrobage'!$K$2:$K$501,MATCH($K$583&amp;"|11",'Joints Enrobage'!$N$2:$N$501,0))&amp;"","")</f>
        <v/>
      </c>
      <c r="K601" s="93">
        <f>IFERROR(INDEX('Joints Enrobage'!$L$2:$L$501,MATCH($K$583&amp;"|11",'Joints Enrobage'!$N$2:$N$501,0))&amp;"","")</f>
        <v/>
      </c>
      <c r="L601" s="93">
        <f>IFERROR(INDEX('Joints Enrobage'!$M$2:$M$501,MATCH($K$583&amp;"|11",'Joints Enrobage'!$N$2:$N$501,0))&amp;"","")</f>
        <v/>
      </c>
      <c r="M601" s="50" t="n"/>
    </row>
    <row r="602" ht="15" customHeight="1">
      <c r="A602" s="62">
        <f>IFERROR(INDEX('Joints Enrobage'!$B$2:$B$501,MATCH($K$583&amp;"|12",'Joints Enrobage'!$N$2:$N$501,0))&amp;"","")</f>
        <v/>
      </c>
      <c r="B602" s="62">
        <f>IFERROR(INDEX('Joints Enrobage'!$C$2:$C$501,MATCH($K$583&amp;"|12",'Joints Enrobage'!$N$2:$N$501,0))&amp;"","")</f>
        <v/>
      </c>
      <c r="C602" s="62">
        <f>IFERROR(INDEX('Joints Enrobage'!$D$2:$D$501,MATCH($K$583&amp;"|12",'Joints Enrobage'!$N$2:$N$501,0))&amp;"","")</f>
        <v/>
      </c>
      <c r="D602" s="62">
        <f>IFERROR(INDEX('Joints Enrobage'!$E$2:$E$501,MATCH($K$583&amp;"|12",'Joints Enrobage'!$N$2:$N$501,0))&amp;"","")</f>
        <v/>
      </c>
      <c r="E602" s="62">
        <f>IFERROR(INDEX('Joints Enrobage'!$F$2:$F$501,MATCH($K$583&amp;"|12",'Joints Enrobage'!$N$2:$N$501,0))&amp;"","")</f>
        <v/>
      </c>
      <c r="F602" s="62">
        <f>IFERROR(INDEX('Joints Enrobage'!$G$2:$G$501,MATCH($K$583&amp;"|12",'Joints Enrobage'!$N$2:$N$501,0))&amp;"","")</f>
        <v/>
      </c>
      <c r="G602" s="62">
        <f>IFERROR(INDEX('Joints Enrobage'!$H$2:$H$501,MATCH($K$583&amp;"|12",'Joints Enrobage'!$N$2:$N$501,0))&amp;"","")</f>
        <v/>
      </c>
      <c r="H602" s="62">
        <f>IFERROR(INDEX('Joints Enrobage'!$I$2:$I$501,MATCH($K$583&amp;"|12",'Joints Enrobage'!$N$2:$N$501,0))&amp;"","")</f>
        <v/>
      </c>
      <c r="I602" s="62">
        <f>IFERROR(INDEX('Joints Enrobage'!$J$2:$J$501,MATCH($K$583&amp;"|12",'Joints Enrobage'!$N$2:$N$501,0))&amp;"","")</f>
        <v/>
      </c>
      <c r="J602" s="62">
        <f>IFERROR(INDEX('Joints Enrobage'!$K$2:$K$501,MATCH($K$583&amp;"|12",'Joints Enrobage'!$N$2:$N$501,0))&amp;"","")</f>
        <v/>
      </c>
      <c r="K602" s="62">
        <f>IFERROR(INDEX('Joints Enrobage'!$L$2:$L$501,MATCH($K$583&amp;"|12",'Joints Enrobage'!$N$2:$N$501,0))&amp;"","")</f>
        <v/>
      </c>
      <c r="L602" s="62">
        <f>IFERROR(INDEX('Joints Enrobage'!$M$2:$M$501,MATCH($K$583&amp;"|12",'Joints Enrobage'!$N$2:$N$501,0))&amp;"","")</f>
        <v/>
      </c>
      <c r="M602" s="50" t="n"/>
    </row>
    <row r="603" ht="15" customHeight="1">
      <c r="A603" s="62">
        <f>IFERROR(INDEX('Joints Enrobage'!$B$2:$B$501,MATCH($K$583&amp;"|13",'Joints Enrobage'!$N$2:$N$501,0))&amp;"","")</f>
        <v/>
      </c>
      <c r="B603" s="62">
        <f>IFERROR(INDEX('Joints Enrobage'!$C$2:$C$501,MATCH($K$583&amp;"|13",'Joints Enrobage'!$N$2:$N$501,0))&amp;"","")</f>
        <v/>
      </c>
      <c r="C603" s="62">
        <f>IFERROR(INDEX('Joints Enrobage'!$D$2:$D$501,MATCH($K$583&amp;"|13",'Joints Enrobage'!$N$2:$N$501,0))&amp;"","")</f>
        <v/>
      </c>
      <c r="D603" s="62">
        <f>IFERROR(INDEX('Joints Enrobage'!$E$2:$E$501,MATCH($K$583&amp;"|13",'Joints Enrobage'!$N$2:$N$501,0))&amp;"","")</f>
        <v/>
      </c>
      <c r="E603" s="62">
        <f>IFERROR(INDEX('Joints Enrobage'!$F$2:$F$501,MATCH($K$583&amp;"|13",'Joints Enrobage'!$N$2:$N$501,0))&amp;"","")</f>
        <v/>
      </c>
      <c r="F603" s="62">
        <f>IFERROR(INDEX('Joints Enrobage'!$G$2:$G$501,MATCH($K$583&amp;"|13",'Joints Enrobage'!$N$2:$N$501,0))&amp;"","")</f>
        <v/>
      </c>
      <c r="G603" s="62">
        <f>IFERROR(INDEX('Joints Enrobage'!$H$2:$H$501,MATCH($K$583&amp;"|13",'Joints Enrobage'!$N$2:$N$501,0))&amp;"","")</f>
        <v/>
      </c>
      <c r="H603" s="62">
        <f>IFERROR(INDEX('Joints Enrobage'!$I$2:$I$501,MATCH($K$583&amp;"|13",'Joints Enrobage'!$N$2:$N$501,0))&amp;"","")</f>
        <v/>
      </c>
      <c r="I603" s="62">
        <f>IFERROR(INDEX('Joints Enrobage'!$J$2:$J$501,MATCH($K$583&amp;"|13",'Joints Enrobage'!$N$2:$N$501,0))&amp;"","")</f>
        <v/>
      </c>
      <c r="J603" s="62">
        <f>IFERROR(INDEX('Joints Enrobage'!$K$2:$K$501,MATCH($K$583&amp;"|13",'Joints Enrobage'!$N$2:$N$501,0))&amp;"","")</f>
        <v/>
      </c>
      <c r="K603" s="62">
        <f>IFERROR(INDEX('Joints Enrobage'!$L$2:$L$501,MATCH($K$583&amp;"|13",'Joints Enrobage'!$N$2:$N$501,0))&amp;"","")</f>
        <v/>
      </c>
      <c r="L603" s="62">
        <f>IFERROR(INDEX('Joints Enrobage'!$M$2:$M$501,MATCH($K$583&amp;"|13",'Joints Enrobage'!$N$2:$N$501,0))&amp;"","")</f>
        <v/>
      </c>
      <c r="M603" s="50" t="n"/>
    </row>
    <row r="604" ht="15" customHeight="1">
      <c r="A604" s="62">
        <f>IFERROR(INDEX('Joints Enrobage'!$B$2:$B$501,MATCH($K$583&amp;"|14",'Joints Enrobage'!$N$2:$N$501,0))&amp;"","")</f>
        <v/>
      </c>
      <c r="B604" s="62">
        <f>IFERROR(INDEX('Joints Enrobage'!$C$2:$C$501,MATCH($K$583&amp;"|14",'Joints Enrobage'!$N$2:$N$501,0))&amp;"","")</f>
        <v/>
      </c>
      <c r="C604" s="62">
        <f>IFERROR(INDEX('Joints Enrobage'!$D$2:$D$501,MATCH($K$583&amp;"|14",'Joints Enrobage'!$N$2:$N$501,0))&amp;"","")</f>
        <v/>
      </c>
      <c r="D604" s="62">
        <f>IFERROR(INDEX('Joints Enrobage'!$E$2:$E$501,MATCH($K$583&amp;"|14",'Joints Enrobage'!$N$2:$N$501,0))&amp;"","")</f>
        <v/>
      </c>
      <c r="E604" s="62">
        <f>IFERROR(INDEX('Joints Enrobage'!$F$2:$F$501,MATCH($K$583&amp;"|14",'Joints Enrobage'!$N$2:$N$501,0))&amp;"","")</f>
        <v/>
      </c>
      <c r="F604" s="62">
        <f>IFERROR(INDEX('Joints Enrobage'!$G$2:$G$501,MATCH($K$583&amp;"|14",'Joints Enrobage'!$N$2:$N$501,0))&amp;"","")</f>
        <v/>
      </c>
      <c r="G604" s="62">
        <f>IFERROR(INDEX('Joints Enrobage'!$H$2:$H$501,MATCH($K$583&amp;"|14",'Joints Enrobage'!$N$2:$N$501,0))&amp;"","")</f>
        <v/>
      </c>
      <c r="H604" s="62">
        <f>IFERROR(INDEX('Joints Enrobage'!$I$2:$I$501,MATCH($K$583&amp;"|14",'Joints Enrobage'!$N$2:$N$501,0))&amp;"","")</f>
        <v/>
      </c>
      <c r="I604" s="62">
        <f>IFERROR(INDEX('Joints Enrobage'!$J$2:$J$501,MATCH($K$583&amp;"|14",'Joints Enrobage'!$N$2:$N$501,0))&amp;"","")</f>
        <v/>
      </c>
      <c r="J604" s="62">
        <f>IFERROR(INDEX('Joints Enrobage'!$K$2:$K$501,MATCH($K$583&amp;"|14",'Joints Enrobage'!$N$2:$N$501,0))&amp;"","")</f>
        <v/>
      </c>
      <c r="K604" s="62">
        <f>IFERROR(INDEX('Joints Enrobage'!$L$2:$L$501,MATCH($K$583&amp;"|14",'Joints Enrobage'!$N$2:$N$501,0))&amp;"","")</f>
        <v/>
      </c>
      <c r="L604" s="62">
        <f>IFERROR(INDEX('Joints Enrobage'!$M$2:$M$501,MATCH($K$583&amp;"|14",'Joints Enrobage'!$N$2:$N$501,0))&amp;"","")</f>
        <v/>
      </c>
      <c r="M604" s="50" t="n"/>
    </row>
    <row r="605" ht="15" customHeight="1">
      <c r="A605" s="62">
        <f>IFERROR(INDEX('Joints Enrobage'!$B$2:$B$501,MATCH($K$583&amp;"|15",'Joints Enrobage'!$N$2:$N$501,0))&amp;"","")</f>
        <v/>
      </c>
      <c r="B605" s="62">
        <f>IFERROR(INDEX('Joints Enrobage'!$C$2:$C$501,MATCH($K$583&amp;"|15",'Joints Enrobage'!$N$2:$N$501,0))&amp;"","")</f>
        <v/>
      </c>
      <c r="C605" s="62">
        <f>IFERROR(INDEX('Joints Enrobage'!$D$2:$D$501,MATCH($K$583&amp;"|15",'Joints Enrobage'!$N$2:$N$501,0))&amp;"","")</f>
        <v/>
      </c>
      <c r="D605" s="62">
        <f>IFERROR(INDEX('Joints Enrobage'!$E$2:$E$501,MATCH($K$583&amp;"|15",'Joints Enrobage'!$N$2:$N$501,0))&amp;"","")</f>
        <v/>
      </c>
      <c r="E605" s="62">
        <f>IFERROR(INDEX('Joints Enrobage'!$F$2:$F$501,MATCH($K$583&amp;"|15",'Joints Enrobage'!$N$2:$N$501,0))&amp;"","")</f>
        <v/>
      </c>
      <c r="F605" s="62">
        <f>IFERROR(INDEX('Joints Enrobage'!$G$2:$G$501,MATCH($K$583&amp;"|15",'Joints Enrobage'!$N$2:$N$501,0))&amp;"","")</f>
        <v/>
      </c>
      <c r="G605" s="62">
        <f>IFERROR(INDEX('Joints Enrobage'!$H$2:$H$501,MATCH($K$583&amp;"|15",'Joints Enrobage'!$N$2:$N$501,0))&amp;"","")</f>
        <v/>
      </c>
      <c r="H605" s="62">
        <f>IFERROR(INDEX('Joints Enrobage'!$I$2:$I$501,MATCH($K$583&amp;"|15",'Joints Enrobage'!$N$2:$N$501,0))&amp;"","")</f>
        <v/>
      </c>
      <c r="I605" s="62">
        <f>IFERROR(INDEX('Joints Enrobage'!$J$2:$J$501,MATCH($K$583&amp;"|15",'Joints Enrobage'!$N$2:$N$501,0))&amp;"","")</f>
        <v/>
      </c>
      <c r="J605" s="62">
        <f>IFERROR(INDEX('Joints Enrobage'!$K$2:$K$501,MATCH($K$583&amp;"|15",'Joints Enrobage'!$N$2:$N$501,0))&amp;"","")</f>
        <v/>
      </c>
      <c r="K605" s="62">
        <f>IFERROR(INDEX('Joints Enrobage'!$L$2:$L$501,MATCH($K$583&amp;"|15",'Joints Enrobage'!$N$2:$N$501,0))&amp;"","")</f>
        <v/>
      </c>
      <c r="L605" s="62">
        <f>IFERROR(INDEX('Joints Enrobage'!$M$2:$M$501,MATCH($K$583&amp;"|15",'Joints Enrobage'!$N$2:$N$501,0))&amp;"","")</f>
        <v/>
      </c>
      <c r="M605" s="50" t="n"/>
    </row>
    <row r="606" ht="39.95" customHeight="1">
      <c r="A606" s="94">
        <f>"Remarques : "&amp;IFERROR(INDEX(Registre!$O$2:$O$1999,IF($O$578=0,-1,$O$578))&amp;"","")</f>
        <v/>
      </c>
      <c r="B606" s="52" t="n"/>
      <c r="C606" s="52" t="n"/>
      <c r="D606" s="52" t="n"/>
      <c r="E606" s="52" t="n"/>
      <c r="F606" s="52" t="n"/>
      <c r="G606" s="52" t="n"/>
      <c r="H606" s="52" t="n"/>
      <c r="I606" s="52" t="n"/>
      <c r="J606" s="52" t="n"/>
      <c r="K606" s="52" t="n"/>
      <c r="L606" s="52" t="n"/>
      <c r="M606" s="50" t="n"/>
    </row>
    <row r="607" ht="30" customHeight="1">
      <c r="A607" s="80" t="inlineStr">
        <is>
          <t>Conclusion de l’inspection</t>
        </is>
      </c>
      <c r="B607" s="52" t="n"/>
      <c r="C607" s="50" t="n"/>
      <c r="D607" s="67">
        <f>IF(IFERROR(INDEX(Registre!$N$2:$N$1999,IF($O$578=0,-1,$O$578))&amp;"","")="Non applicable","☒","☐")&amp;"  Non applicable"</f>
        <v/>
      </c>
      <c r="E607" s="52" t="n"/>
      <c r="F607" s="52" t="n"/>
      <c r="G607" s="52" t="n"/>
      <c r="H607" s="52" t="n"/>
      <c r="I607" s="50" t="n"/>
      <c r="J607" s="67">
        <f>IF(IFERROR(INDEX(Registre!$N$2:$N$1999,IF($O$578=0,-1,$O$578))&amp;"","")="Accepté","☒","☐")&amp;"  Accepté"</f>
        <v/>
      </c>
      <c r="K607" s="50" t="n"/>
      <c r="L607" s="67">
        <f>IF(IFERROR(INDEX(Registre!$N$2:$N$1999,IF($O$578=0,-1,$O$578))&amp;"","")="Rejeté","☒","☐")&amp;"  Rejeté"</f>
        <v/>
      </c>
      <c r="M607" s="50" t="n"/>
    </row>
    <row r="608" ht="24.95" customHeight="1">
      <c r="A608" s="80" t="inlineStr">
        <is>
          <t>APPROBATION</t>
        </is>
      </c>
      <c r="B608" s="101" t="n"/>
      <c r="C608" s="56" t="n"/>
      <c r="D608" s="67" t="inlineStr">
        <is>
          <t>C3</t>
        </is>
      </c>
      <c r="E608" s="52" t="n"/>
      <c r="F608" s="52" t="n"/>
      <c r="G608" s="52" t="n"/>
      <c r="H608" s="52" t="n"/>
      <c r="I608" s="50" t="n"/>
      <c r="J608" s="67" t="inlineStr">
        <is>
          <t>C1</t>
        </is>
      </c>
      <c r="K608" s="56" t="n"/>
      <c r="L608" s="67" t="inlineStr">
        <is>
          <t>CA</t>
        </is>
      </c>
      <c r="M608" s="56" t="n"/>
    </row>
    <row r="609" ht="24.95" customHeight="1">
      <c r="A609" s="57" t="n"/>
      <c r="B609" s="102" t="n"/>
      <c r="C609" s="58" t="n"/>
      <c r="D609" s="67" t="inlineStr">
        <is>
          <t>CST</t>
        </is>
      </c>
      <c r="E609" s="52" t="n"/>
      <c r="F609" s="50" t="n"/>
      <c r="G609" s="67" t="inlineStr">
        <is>
          <t>QCI</t>
        </is>
      </c>
      <c r="H609" s="52" t="n"/>
      <c r="I609" s="50" t="n"/>
      <c r="J609" s="57" t="n"/>
      <c r="K609" s="58" t="n"/>
      <c r="L609" s="57" t="n"/>
      <c r="M609" s="58" t="n"/>
    </row>
    <row r="610" ht="30" customHeight="1">
      <c r="A610" s="90" t="inlineStr">
        <is>
          <t>Nom</t>
        </is>
      </c>
      <c r="B610" s="52" t="n"/>
      <c r="C610" s="50" t="n"/>
      <c r="D610" s="90" t="n"/>
      <c r="E610" s="52" t="n"/>
      <c r="F610" s="50" t="n"/>
      <c r="G610" s="90" t="n"/>
      <c r="H610" s="52" t="n"/>
      <c r="I610" s="50" t="n"/>
      <c r="J610" s="90" t="n"/>
      <c r="K610" s="50" t="n"/>
      <c r="L610" s="90" t="n"/>
      <c r="M610" s="50" t="n"/>
    </row>
    <row r="611" ht="30" customHeight="1">
      <c r="A611" s="90" t="inlineStr">
        <is>
          <t>Signature</t>
        </is>
      </c>
      <c r="B611" s="52" t="n"/>
      <c r="C611" s="50" t="n"/>
      <c r="D611" s="90" t="n"/>
      <c r="E611" s="52" t="n"/>
      <c r="F611" s="50" t="n"/>
      <c r="G611" s="90" t="n"/>
      <c r="H611" s="52" t="n"/>
      <c r="I611" s="50" t="n"/>
      <c r="J611" s="90" t="n"/>
      <c r="K611" s="50" t="n"/>
      <c r="L611" s="90" t="n"/>
      <c r="M611" s="50" t="n"/>
    </row>
    <row r="612" ht="30" customHeight="1">
      <c r="A612" s="90" t="inlineStr">
        <is>
          <t>Date</t>
        </is>
      </c>
      <c r="B612" s="52" t="n"/>
      <c r="C612" s="50" t="n"/>
      <c r="D612" s="90" t="n"/>
      <c r="E612" s="52" t="n"/>
      <c r="F612" s="50" t="n"/>
      <c r="G612" s="90" t="n"/>
      <c r="H612" s="52" t="n"/>
      <c r="I612" s="50" t="n"/>
      <c r="J612" s="90" t="n"/>
      <c r="K612" s="50" t="n"/>
      <c r="L612" s="90" t="n"/>
      <c r="M612" s="50" t="n"/>
    </row>
    <row r="613" ht="21.75" customHeight="1">
      <c r="A613" s="49" t="n"/>
      <c r="B613" s="56" t="n"/>
      <c r="C613" s="67">
        <f>Paramètres!$C$7</f>
        <v/>
      </c>
      <c r="D613" s="101" t="n"/>
      <c r="E613" s="101" t="n"/>
      <c r="F613" s="101" t="n"/>
      <c r="G613" s="101" t="n"/>
      <c r="H613" s="101" t="n"/>
      <c r="I613" s="101" t="n"/>
      <c r="J613" s="101" t="n"/>
      <c r="K613" s="56" t="n"/>
      <c r="L613" s="90">
        <f>Paramètres!$D$7</f>
        <v/>
      </c>
      <c r="M613" s="50" t="n"/>
      <c r="O613" s="29" t="inlineStr">
        <is>
          <t>Calcul (ne pas modifier) – ligne registre :</t>
        </is>
      </c>
    </row>
    <row r="614" ht="21.75" customHeight="1">
      <c r="A614" s="60" t="n"/>
      <c r="B614" s="61" t="n"/>
      <c r="C614" s="60" t="n"/>
      <c r="K614" s="61" t="n"/>
      <c r="L614" s="90">
        <f>"Date: "&amp;Paramètres!$E$7</f>
        <v/>
      </c>
      <c r="M614" s="50" t="n"/>
      <c r="O614" s="30">
        <f>IFERROR(MATCH($K$619,Registre!$B$2:$B$1999,0),0)</f>
        <v/>
      </c>
    </row>
    <row r="615" ht="21.75" customHeight="1">
      <c r="A615" s="57" t="n"/>
      <c r="B615" s="58" t="n"/>
      <c r="C615" s="57" t="n"/>
      <c r="D615" s="102" t="n"/>
      <c r="E615" s="102" t="n"/>
      <c r="F615" s="102" t="n"/>
      <c r="G615" s="102" t="n"/>
      <c r="H615" s="102" t="n"/>
      <c r="I615" s="102" t="n"/>
      <c r="J615" s="102" t="n"/>
      <c r="K615" s="58" t="n"/>
      <c r="L615" s="90" t="inlineStr">
        <is>
          <t>Page 1/1</t>
        </is>
      </c>
      <c r="M615" s="50" t="n"/>
      <c r="O615" s="30">
        <f>IFERROR(MATCH($K$619,'Données Enrobage'!$A$2:$A$501,0),0)</f>
        <v/>
      </c>
    </row>
    <row r="616" ht="27.95" customHeight="1">
      <c r="A616" s="67" t="inlineStr">
        <is>
          <t>Procès-Verbal d’enrobage</t>
        </is>
      </c>
      <c r="B616" s="52" t="n"/>
      <c r="C616" s="52" t="n"/>
      <c r="D616" s="52" t="n"/>
      <c r="E616" s="52" t="n"/>
      <c r="F616" s="52" t="n"/>
      <c r="G616" s="52" t="n"/>
      <c r="H616" s="52" t="n"/>
      <c r="I616" s="52" t="n"/>
      <c r="J616" s="52" t="n"/>
      <c r="K616" s="52" t="n"/>
      <c r="L616" s="52" t="n"/>
      <c r="M616" s="50" t="n"/>
      <c r="O616" s="32">
        <f>IF($K$619="","",IF($O$614=0,"⚠ RFI absent du Registre",IF(INDEX(Registre!$A$2:$A$1999,IF($O$614=0,-1,$O$614))&lt;&gt;"Enrobage","⚠ Ce RFI est de type : "&amp;INDEX(Registre!$A$2:$A$1999,IF($O$614=0,-1,$O$614)),"")))</f>
        <v/>
      </c>
    </row>
    <row r="617" ht="24.95" customHeight="1">
      <c r="A617" s="90">
        <f>"Ouvrages : "&amp;IFERROR(INDEX(Registre!$E$2:$E$1999,IF($O$614=0,-1,$O$614))&amp;"","")</f>
        <v/>
      </c>
      <c r="B617" s="52" t="n"/>
      <c r="C617" s="52" t="n"/>
      <c r="D617" s="52" t="n"/>
      <c r="E617" s="52" t="n"/>
      <c r="F617" s="52" t="n"/>
      <c r="G617" s="52" t="n"/>
      <c r="H617" s="52" t="n"/>
      <c r="I617" s="52" t="n"/>
      <c r="J617" s="50" t="n"/>
      <c r="K617" s="90">
        <f>"Date : "&amp;IFERROR(RIGHT("0"&amp;DAY(INDEX(Registre!$D$2:$D$1999,IF($O$614=0,-1,$O$614))),2)&amp;"/"&amp;RIGHT("0"&amp;MONTH(INDEX(Registre!$D$2:$D$1999,IF($O$614=0,-1,$O$614))),2)&amp;"/"&amp;YEAR(INDEX(Registre!$D$2:$D$1999,IF($O$614=0,-1,$O$614))),IFERROR(INDEX(Registre!$D$2:$D$1999,IF($O$614=0,-1,$O$614))&amp;"",""))</f>
        <v/>
      </c>
      <c r="L617" s="52" t="n"/>
      <c r="M617" s="50" t="n"/>
    </row>
    <row r="618" ht="24.95" customHeight="1">
      <c r="A618" s="90">
        <f>"Désignation : "&amp;IFERROR(INDEX(Registre!$G$2:$G$1999,IF($O$614=0,-1,$O$614))&amp;"","")</f>
        <v/>
      </c>
      <c r="B618" s="52" t="n"/>
      <c r="C618" s="52" t="n"/>
      <c r="D618" s="52" t="n"/>
      <c r="E618" s="52" t="n"/>
      <c r="F618" s="52" t="n"/>
      <c r="G618" s="52" t="n"/>
      <c r="H618" s="52" t="n"/>
      <c r="I618" s="52" t="n"/>
      <c r="J618" s="52" t="n"/>
      <c r="K618" s="52" t="n"/>
      <c r="L618" s="52" t="n"/>
      <c r="M618" s="50" t="n"/>
      <c r="O618" s="31" t="inlineStr">
        <is>
          <t>◀ Choisissez le RFI dans la case « RFI nº » (liste déroulante)</t>
        </is>
      </c>
    </row>
    <row r="619" ht="24.95" customHeight="1">
      <c r="A619" s="90">
        <f>"Plan Nº : "&amp;IFERROR(INDEX(Registre!$F$2:$F$1999,IF($O$614=0,-1,$O$614))&amp;"","")</f>
        <v/>
      </c>
      <c r="B619" s="52" t="n"/>
      <c r="C619" s="52" t="n"/>
      <c r="D619" s="52" t="n"/>
      <c r="E619" s="52" t="n"/>
      <c r="F619" s="50" t="n"/>
      <c r="G619" s="90">
        <f>"Report No : "&amp;IFERROR(IF(INDEX(Registre!$C$2:$C$1999,IF($O$614=0,-1,$O$614))&amp;""&lt;&gt;"",INDEX(Registre!$C$2:$C$1999,IF($O$614=0,-1,$O$614))&amp;"",TEXT(COUNTIF(Registre!$A$2:INDEX(Registre!$A$2:$A$1999,IF($O$614=0,-1,$O$614)),INDEX(Registre!$A$2:$A$1999,IF($O$614=0,-1,$O$614))),"000")),"")</f>
        <v/>
      </c>
      <c r="H619" s="50" t="n"/>
      <c r="I619" s="91" t="inlineStr">
        <is>
          <t>DI/ (RFI) No :</t>
        </is>
      </c>
      <c r="J619" s="50" t="n"/>
      <c r="K619" s="82">
        <f>IFERROR(INDEX('Impression groupée'!$B$4:$B$103,MATCH("Enrobage|18",'Impression groupée'!$E$4:$E$103,0)),"")</f>
        <v/>
      </c>
      <c r="L619" s="52" t="n"/>
      <c r="M619" s="50" t="n"/>
    </row>
    <row r="620" ht="27" customHeight="1">
      <c r="A620" s="80">
        <f>"Tronçon N° : "&amp;IFERROR(INDEX(Registre!$H$2:$H$1999,IF($O$614=0,-1,$O$614))&amp;"","")&amp;"   du PK "&amp;IFERROR(INDEX(Registre!$K$2:$K$1999,IF($O$614=0,-1,$O$614))&amp;"","")&amp;"   au PK "&amp;IFERROR(INDEX(Registre!$L$2:$L$1999,IF($O$614=0,-1,$O$614))&amp;"","")</f>
        <v/>
      </c>
      <c r="B620" s="52" t="n"/>
      <c r="C620" s="52" t="n"/>
      <c r="D620" s="52" t="n"/>
      <c r="E620" s="52" t="n"/>
      <c r="F620" s="50" t="n"/>
      <c r="G620" s="90">
        <f>"Long : "&amp;IFERROR(INDEX(Registre!$M$2:$M$1999,IF($O$614=0,-1,$O$614))&amp;"","")&amp;" ml"</f>
        <v/>
      </c>
      <c r="H620" s="50" t="n"/>
      <c r="I620" s="67" t="inlineStr">
        <is>
          <t>CONDITIONS ENVIRONNEMENTALES</t>
        </is>
      </c>
      <c r="J620" s="52" t="n"/>
      <c r="K620" s="52" t="n"/>
      <c r="L620" s="52" t="n"/>
      <c r="M620" s="50" t="n"/>
    </row>
    <row r="621" ht="25.5" customHeight="1">
      <c r="A621" s="90" t="inlineStr">
        <is>
          <t>Abrasif</t>
        </is>
      </c>
      <c r="B621" s="50" t="n"/>
      <c r="C621" s="90">
        <f>"N° de lot : "&amp;IFERROR(INDEX('Données Enrobage'!$B$2:$B$501,IF($O$615=0,-1,$O$615))&amp;"","")</f>
        <v/>
      </c>
      <c r="D621" s="52" t="n"/>
      <c r="E621" s="52" t="n"/>
      <c r="F621" s="52" t="n"/>
      <c r="G621" s="52" t="n"/>
      <c r="H621" s="50" t="n"/>
      <c r="I621" s="98" t="inlineStr">
        <is>
          <t>Temp de l'air</t>
        </is>
      </c>
      <c r="J621" s="93">
        <f>IFERROR(INDEX('Données Enrobage'!$F$2:$F$501,IF($O$615=0,-1,$O$615))&amp;"","")</f>
        <v/>
      </c>
      <c r="K621" s="93">
        <f>IFERROR(INDEX('Données Enrobage'!$G$2:$G$501,IF($O$615=0,-1,$O$615))&amp;"","")</f>
        <v/>
      </c>
      <c r="L621" s="93">
        <f>IFERROR(INDEX('Données Enrobage'!$H$2:$H$501,IF($O$615=0,-1,$O$615))&amp;"","")</f>
        <v/>
      </c>
      <c r="M621" s="93">
        <f>IFERROR(INDEX('Données Enrobage'!$I$2:$I$501,IF($O$615=0,-1,$O$615))&amp;"","")</f>
        <v/>
      </c>
    </row>
    <row r="622" ht="30.75" customHeight="1">
      <c r="A622" s="90" t="inlineStr">
        <is>
          <t>Apprêt / FBE</t>
        </is>
      </c>
      <c r="B622" s="50" t="n"/>
      <c r="C622" s="90">
        <f>"N° de lot : "&amp;IFERROR(INDEX('Données Enrobage'!$C$2:$C$501,IF($O$615=0,-1,$O$615))&amp;"","")</f>
        <v/>
      </c>
      <c r="D622" s="52" t="n"/>
      <c r="E622" s="52" t="n"/>
      <c r="F622" s="52" t="n"/>
      <c r="G622" s="52" t="n"/>
      <c r="H622" s="50" t="n"/>
      <c r="I622" s="98" t="inlineStr">
        <is>
          <t>Point de rosée</t>
        </is>
      </c>
      <c r="J622" s="93">
        <f>IFERROR(INDEX('Données Enrobage'!$J$2:$J$501,IF($O$615=0,-1,$O$615))&amp;"","")</f>
        <v/>
      </c>
      <c r="K622" s="93">
        <f>IFERROR(INDEX('Données Enrobage'!$K$2:$K$501,IF($O$615=0,-1,$O$615))&amp;"","")</f>
        <v/>
      </c>
      <c r="L622" s="93">
        <f>IFERROR(INDEX('Données Enrobage'!$L$2:$L$501,IF($O$615=0,-1,$O$615))&amp;"","")</f>
        <v/>
      </c>
      <c r="M622" s="93">
        <f>IFERROR(INDEX('Données Enrobage'!$M$2:$M$501,IF($O$615=0,-1,$O$615))&amp;"","")</f>
        <v/>
      </c>
    </row>
    <row r="623" ht="35.25" customHeight="1">
      <c r="A623" s="90" t="inlineStr">
        <is>
          <t>HSS</t>
        </is>
      </c>
      <c r="B623" s="50" t="n"/>
      <c r="C623" s="90">
        <f>"N° de lot : "&amp;IFERROR(INDEX('Données Enrobage'!$D$2:$D$501,IF($O$615=0,-1,$O$615))&amp;"","")</f>
        <v/>
      </c>
      <c r="D623" s="52" t="n"/>
      <c r="E623" s="52" t="n"/>
      <c r="F623" s="52" t="n"/>
      <c r="G623" s="52" t="n"/>
      <c r="H623" s="50" t="n"/>
      <c r="I623" s="98" t="inlineStr">
        <is>
          <t>Humidité relative (RH)</t>
        </is>
      </c>
      <c r="J623" s="93">
        <f>IFERROR(INDEX('Données Enrobage'!$N$2:$N$501,IF($O$615=0,-1,$O$615))&amp;"","")</f>
        <v/>
      </c>
      <c r="K623" s="93">
        <f>IFERROR(INDEX('Données Enrobage'!$O$2:$O$501,IF($O$615=0,-1,$O$615))&amp;"","")</f>
        <v/>
      </c>
      <c r="L623" s="93">
        <f>IFERROR(INDEX('Données Enrobage'!$P$2:$P$501,IF($O$615=0,-1,$O$615))&amp;"","")</f>
        <v/>
      </c>
      <c r="M623" s="93">
        <f>IFERROR(INDEX('Données Enrobage'!$Q$2:$Q$501,IF($O$615=0,-1,$O$615))&amp;"","")</f>
        <v/>
      </c>
    </row>
    <row r="624" ht="30.75" customHeight="1">
      <c r="A624" s="90" t="inlineStr">
        <is>
          <t>Solvant</t>
        </is>
      </c>
      <c r="B624" s="50" t="n"/>
      <c r="C624" s="90">
        <f>"N° de lot : "&amp;IFERROR(INDEX('Données Enrobage'!$E$2:$E$501,IF($O$615=0,-1,$O$615))&amp;"","")</f>
        <v/>
      </c>
      <c r="D624" s="52" t="n"/>
      <c r="E624" s="52" t="n"/>
      <c r="F624" s="52" t="n"/>
      <c r="G624" s="52" t="n"/>
      <c r="H624" s="50" t="n"/>
      <c r="I624" s="98" t="inlineStr">
        <is>
          <t>Qualité de l'air comprimé</t>
        </is>
      </c>
      <c r="J624" s="93">
        <f>IFERROR(INDEX('Données Enrobage'!$R$2:$R$501,IF($O$615=0,-1,$O$615))&amp;"","")</f>
        <v/>
      </c>
      <c r="K624" s="93">
        <f>IFERROR(INDEX('Données Enrobage'!$S$2:$S$501,IF($O$615=0,-1,$O$615))&amp;"","")</f>
        <v/>
      </c>
      <c r="L624" s="93">
        <f>IFERROR(INDEX('Données Enrobage'!$T$2:$T$501,IF($O$615=0,-1,$O$615))&amp;"","")</f>
        <v/>
      </c>
      <c r="M624" s="93">
        <f>IFERROR(INDEX('Données Enrobage'!$U$2:$U$501,IF($O$615=0,-1,$O$615))&amp;"","")</f>
        <v/>
      </c>
    </row>
    <row r="625" ht="24.95" customHeight="1">
      <c r="A625" s="67" t="inlineStr">
        <is>
          <t>SURFACE PREPARATION</t>
        </is>
      </c>
      <c r="B625" s="52" t="n"/>
      <c r="C625" s="52" t="n"/>
      <c r="D625" s="52" t="n"/>
      <c r="E625" s="52" t="n"/>
      <c r="F625" s="52" t="n"/>
      <c r="G625" s="50" t="n"/>
      <c r="H625" s="67" t="inlineStr">
        <is>
          <t>FINAL INSPECTION AND TESTING</t>
        </is>
      </c>
      <c r="I625" s="52" t="n"/>
      <c r="J625" s="52" t="n"/>
      <c r="K625" s="52" t="n"/>
      <c r="L625" s="52" t="n"/>
      <c r="M625" s="50" t="n"/>
    </row>
    <row r="626" ht="51.75" customHeight="1">
      <c r="A626" s="95" t="inlineStr">
        <is>
          <t>N° de joint</t>
        </is>
      </c>
      <c r="B626" s="95" t="inlineStr">
        <is>
          <t>État de surface avant sablage</t>
        </is>
      </c>
      <c r="C626" s="95" t="inlineStr">
        <is>
          <t>Temp de surface</t>
        </is>
      </c>
      <c r="D626" s="95" t="inlineStr">
        <is>
          <t>Profil de sablage µm</t>
        </is>
      </c>
      <c r="E626" s="95" t="inlineStr">
        <is>
          <t>Chlorures en surface µg/cm²</t>
        </is>
      </c>
      <c r="F626" s="95" t="inlineStr">
        <is>
          <t>Test poussière (ruban adhésif)</t>
        </is>
      </c>
      <c r="G626" s="95" t="inlineStr">
        <is>
          <t>Température de préchauffage °C</t>
        </is>
      </c>
      <c r="H626" s="95" t="inlineStr">
        <is>
          <t>Visuel</t>
        </is>
      </c>
      <c r="I626" s="95" t="inlineStr">
        <is>
          <t>Test d'adhérence</t>
        </is>
      </c>
      <c r="J626" s="95" t="inlineStr">
        <is>
          <t>Détection de porosités (Holiday Test – 25 kV / 100)</t>
        </is>
      </c>
      <c r="K626" s="95" t="inlineStr">
        <is>
          <t>Accepté / Rejeté</t>
        </is>
      </c>
      <c r="L626" s="95" t="inlineStr">
        <is>
          <t>Remarques</t>
        </is>
      </c>
      <c r="M626" s="50" t="n"/>
    </row>
    <row r="627" ht="15" customHeight="1">
      <c r="A627" s="93">
        <f>IFERROR(INDEX('Joints Enrobage'!$B$2:$B$501,MATCH($K$619&amp;"|1",'Joints Enrobage'!$N$2:$N$501,0))&amp;"","")</f>
        <v/>
      </c>
      <c r="B627" s="93">
        <f>IFERROR(INDEX('Joints Enrobage'!$C$2:$C$501,MATCH($K$619&amp;"|1",'Joints Enrobage'!$N$2:$N$501,0))&amp;"","")</f>
        <v/>
      </c>
      <c r="C627" s="93">
        <f>IFERROR(INDEX('Joints Enrobage'!$D$2:$D$501,MATCH($K$619&amp;"|1",'Joints Enrobage'!$N$2:$N$501,0))&amp;"","")</f>
        <v/>
      </c>
      <c r="D627" s="93">
        <f>IFERROR(INDEX('Joints Enrobage'!$E$2:$E$501,MATCH($K$619&amp;"|1",'Joints Enrobage'!$N$2:$N$501,0))&amp;"","")</f>
        <v/>
      </c>
      <c r="E627" s="93">
        <f>IFERROR(INDEX('Joints Enrobage'!$F$2:$F$501,MATCH($K$619&amp;"|1",'Joints Enrobage'!$N$2:$N$501,0))&amp;"","")</f>
        <v/>
      </c>
      <c r="F627" s="93">
        <f>IFERROR(INDEX('Joints Enrobage'!$G$2:$G$501,MATCH($K$619&amp;"|1",'Joints Enrobage'!$N$2:$N$501,0))&amp;"","")</f>
        <v/>
      </c>
      <c r="G627" s="93">
        <f>IFERROR(INDEX('Joints Enrobage'!$H$2:$H$501,MATCH($K$619&amp;"|1",'Joints Enrobage'!$N$2:$N$501,0))&amp;"","")</f>
        <v/>
      </c>
      <c r="H627" s="93">
        <f>IFERROR(INDEX('Joints Enrobage'!$I$2:$I$501,MATCH($K$619&amp;"|1",'Joints Enrobage'!$N$2:$N$501,0))&amp;"","")</f>
        <v/>
      </c>
      <c r="I627" s="93">
        <f>IFERROR(INDEX('Joints Enrobage'!$J$2:$J$501,MATCH($K$619&amp;"|1",'Joints Enrobage'!$N$2:$N$501,0))&amp;"","")</f>
        <v/>
      </c>
      <c r="J627" s="93">
        <f>IFERROR(INDEX('Joints Enrobage'!$K$2:$K$501,MATCH($K$619&amp;"|1",'Joints Enrobage'!$N$2:$N$501,0))&amp;"","")</f>
        <v/>
      </c>
      <c r="K627" s="93">
        <f>IFERROR(INDEX('Joints Enrobage'!$L$2:$L$501,MATCH($K$619&amp;"|1",'Joints Enrobage'!$N$2:$N$501,0))&amp;"","")</f>
        <v/>
      </c>
      <c r="L627" s="93">
        <f>IFERROR(INDEX('Joints Enrobage'!$M$2:$M$501,MATCH($K$619&amp;"|1",'Joints Enrobage'!$N$2:$N$501,0))&amp;"","")</f>
        <v/>
      </c>
      <c r="M627" s="50" t="n"/>
    </row>
    <row r="628" ht="15" customHeight="1">
      <c r="A628" s="93">
        <f>IFERROR(INDEX('Joints Enrobage'!$B$2:$B$501,MATCH($K$619&amp;"|2",'Joints Enrobage'!$N$2:$N$501,0))&amp;"","")</f>
        <v/>
      </c>
      <c r="B628" s="93">
        <f>IFERROR(INDEX('Joints Enrobage'!$C$2:$C$501,MATCH($K$619&amp;"|2",'Joints Enrobage'!$N$2:$N$501,0))&amp;"","")</f>
        <v/>
      </c>
      <c r="C628" s="93">
        <f>IFERROR(INDEX('Joints Enrobage'!$D$2:$D$501,MATCH($K$619&amp;"|2",'Joints Enrobage'!$N$2:$N$501,0))&amp;"","")</f>
        <v/>
      </c>
      <c r="D628" s="93">
        <f>IFERROR(INDEX('Joints Enrobage'!$E$2:$E$501,MATCH($K$619&amp;"|2",'Joints Enrobage'!$N$2:$N$501,0))&amp;"","")</f>
        <v/>
      </c>
      <c r="E628" s="93">
        <f>IFERROR(INDEX('Joints Enrobage'!$F$2:$F$501,MATCH($K$619&amp;"|2",'Joints Enrobage'!$N$2:$N$501,0))&amp;"","")</f>
        <v/>
      </c>
      <c r="F628" s="93">
        <f>IFERROR(INDEX('Joints Enrobage'!$G$2:$G$501,MATCH($K$619&amp;"|2",'Joints Enrobage'!$N$2:$N$501,0))&amp;"","")</f>
        <v/>
      </c>
      <c r="G628" s="93">
        <f>IFERROR(INDEX('Joints Enrobage'!$H$2:$H$501,MATCH($K$619&amp;"|2",'Joints Enrobage'!$N$2:$N$501,0))&amp;"","")</f>
        <v/>
      </c>
      <c r="H628" s="93">
        <f>IFERROR(INDEX('Joints Enrobage'!$I$2:$I$501,MATCH($K$619&amp;"|2",'Joints Enrobage'!$N$2:$N$501,0))&amp;"","")</f>
        <v/>
      </c>
      <c r="I628" s="93">
        <f>IFERROR(INDEX('Joints Enrobage'!$J$2:$J$501,MATCH($K$619&amp;"|2",'Joints Enrobage'!$N$2:$N$501,0))&amp;"","")</f>
        <v/>
      </c>
      <c r="J628" s="93">
        <f>IFERROR(INDEX('Joints Enrobage'!$K$2:$K$501,MATCH($K$619&amp;"|2",'Joints Enrobage'!$N$2:$N$501,0))&amp;"","")</f>
        <v/>
      </c>
      <c r="K628" s="93">
        <f>IFERROR(INDEX('Joints Enrobage'!$L$2:$L$501,MATCH($K$619&amp;"|2",'Joints Enrobage'!$N$2:$N$501,0))&amp;"","")</f>
        <v/>
      </c>
      <c r="L628" s="93">
        <f>IFERROR(INDEX('Joints Enrobage'!$M$2:$M$501,MATCH($K$619&amp;"|2",'Joints Enrobage'!$N$2:$N$501,0))&amp;"","")</f>
        <v/>
      </c>
      <c r="M628" s="50" t="n"/>
    </row>
    <row r="629" ht="15" customHeight="1">
      <c r="A629" s="93">
        <f>IFERROR(INDEX('Joints Enrobage'!$B$2:$B$501,MATCH($K$619&amp;"|3",'Joints Enrobage'!$N$2:$N$501,0))&amp;"","")</f>
        <v/>
      </c>
      <c r="B629" s="93">
        <f>IFERROR(INDEX('Joints Enrobage'!$C$2:$C$501,MATCH($K$619&amp;"|3",'Joints Enrobage'!$N$2:$N$501,0))&amp;"","")</f>
        <v/>
      </c>
      <c r="C629" s="93">
        <f>IFERROR(INDEX('Joints Enrobage'!$D$2:$D$501,MATCH($K$619&amp;"|3",'Joints Enrobage'!$N$2:$N$501,0))&amp;"","")</f>
        <v/>
      </c>
      <c r="D629" s="93">
        <f>IFERROR(INDEX('Joints Enrobage'!$E$2:$E$501,MATCH($K$619&amp;"|3",'Joints Enrobage'!$N$2:$N$501,0))&amp;"","")</f>
        <v/>
      </c>
      <c r="E629" s="93">
        <f>IFERROR(INDEX('Joints Enrobage'!$F$2:$F$501,MATCH($K$619&amp;"|3",'Joints Enrobage'!$N$2:$N$501,0))&amp;"","")</f>
        <v/>
      </c>
      <c r="F629" s="93">
        <f>IFERROR(INDEX('Joints Enrobage'!$G$2:$G$501,MATCH($K$619&amp;"|3",'Joints Enrobage'!$N$2:$N$501,0))&amp;"","")</f>
        <v/>
      </c>
      <c r="G629" s="93">
        <f>IFERROR(INDEX('Joints Enrobage'!$H$2:$H$501,MATCH($K$619&amp;"|3",'Joints Enrobage'!$N$2:$N$501,0))&amp;"","")</f>
        <v/>
      </c>
      <c r="H629" s="93">
        <f>IFERROR(INDEX('Joints Enrobage'!$I$2:$I$501,MATCH($K$619&amp;"|3",'Joints Enrobage'!$N$2:$N$501,0))&amp;"","")</f>
        <v/>
      </c>
      <c r="I629" s="93">
        <f>IFERROR(INDEX('Joints Enrobage'!$J$2:$J$501,MATCH($K$619&amp;"|3",'Joints Enrobage'!$N$2:$N$501,0))&amp;"","")</f>
        <v/>
      </c>
      <c r="J629" s="93">
        <f>IFERROR(INDEX('Joints Enrobage'!$K$2:$K$501,MATCH($K$619&amp;"|3",'Joints Enrobage'!$N$2:$N$501,0))&amp;"","")</f>
        <v/>
      </c>
      <c r="K629" s="93">
        <f>IFERROR(INDEX('Joints Enrobage'!$L$2:$L$501,MATCH($K$619&amp;"|3",'Joints Enrobage'!$N$2:$N$501,0))&amp;"","")</f>
        <v/>
      </c>
      <c r="L629" s="93">
        <f>IFERROR(INDEX('Joints Enrobage'!$M$2:$M$501,MATCH($K$619&amp;"|3",'Joints Enrobage'!$N$2:$N$501,0))&amp;"","")</f>
        <v/>
      </c>
      <c r="M629" s="50" t="n"/>
    </row>
    <row r="630" ht="15" customHeight="1">
      <c r="A630" s="93">
        <f>IFERROR(INDEX('Joints Enrobage'!$B$2:$B$501,MATCH($K$619&amp;"|4",'Joints Enrobage'!$N$2:$N$501,0))&amp;"","")</f>
        <v/>
      </c>
      <c r="B630" s="93">
        <f>IFERROR(INDEX('Joints Enrobage'!$C$2:$C$501,MATCH($K$619&amp;"|4",'Joints Enrobage'!$N$2:$N$501,0))&amp;"","")</f>
        <v/>
      </c>
      <c r="C630" s="93">
        <f>IFERROR(INDEX('Joints Enrobage'!$D$2:$D$501,MATCH($K$619&amp;"|4",'Joints Enrobage'!$N$2:$N$501,0))&amp;"","")</f>
        <v/>
      </c>
      <c r="D630" s="93">
        <f>IFERROR(INDEX('Joints Enrobage'!$E$2:$E$501,MATCH($K$619&amp;"|4",'Joints Enrobage'!$N$2:$N$501,0))&amp;"","")</f>
        <v/>
      </c>
      <c r="E630" s="93">
        <f>IFERROR(INDEX('Joints Enrobage'!$F$2:$F$501,MATCH($K$619&amp;"|4",'Joints Enrobage'!$N$2:$N$501,0))&amp;"","")</f>
        <v/>
      </c>
      <c r="F630" s="93">
        <f>IFERROR(INDEX('Joints Enrobage'!$G$2:$G$501,MATCH($K$619&amp;"|4",'Joints Enrobage'!$N$2:$N$501,0))&amp;"","")</f>
        <v/>
      </c>
      <c r="G630" s="93">
        <f>IFERROR(INDEX('Joints Enrobage'!$H$2:$H$501,MATCH($K$619&amp;"|4",'Joints Enrobage'!$N$2:$N$501,0))&amp;"","")</f>
        <v/>
      </c>
      <c r="H630" s="93">
        <f>IFERROR(INDEX('Joints Enrobage'!$I$2:$I$501,MATCH($K$619&amp;"|4",'Joints Enrobage'!$N$2:$N$501,0))&amp;"","")</f>
        <v/>
      </c>
      <c r="I630" s="93">
        <f>IFERROR(INDEX('Joints Enrobage'!$J$2:$J$501,MATCH($K$619&amp;"|4",'Joints Enrobage'!$N$2:$N$501,0))&amp;"","")</f>
        <v/>
      </c>
      <c r="J630" s="93">
        <f>IFERROR(INDEX('Joints Enrobage'!$K$2:$K$501,MATCH($K$619&amp;"|4",'Joints Enrobage'!$N$2:$N$501,0))&amp;"","")</f>
        <v/>
      </c>
      <c r="K630" s="93">
        <f>IFERROR(INDEX('Joints Enrobage'!$L$2:$L$501,MATCH($K$619&amp;"|4",'Joints Enrobage'!$N$2:$N$501,0))&amp;"","")</f>
        <v/>
      </c>
      <c r="L630" s="93">
        <f>IFERROR(INDEX('Joints Enrobage'!$M$2:$M$501,MATCH($K$619&amp;"|4",'Joints Enrobage'!$N$2:$N$501,0))&amp;"","")</f>
        <v/>
      </c>
      <c r="M630" s="50" t="n"/>
    </row>
    <row r="631" ht="15" customHeight="1">
      <c r="A631" s="93">
        <f>IFERROR(INDEX('Joints Enrobage'!$B$2:$B$501,MATCH($K$619&amp;"|5",'Joints Enrobage'!$N$2:$N$501,0))&amp;"","")</f>
        <v/>
      </c>
      <c r="B631" s="93">
        <f>IFERROR(INDEX('Joints Enrobage'!$C$2:$C$501,MATCH($K$619&amp;"|5",'Joints Enrobage'!$N$2:$N$501,0))&amp;"","")</f>
        <v/>
      </c>
      <c r="C631" s="93">
        <f>IFERROR(INDEX('Joints Enrobage'!$D$2:$D$501,MATCH($K$619&amp;"|5",'Joints Enrobage'!$N$2:$N$501,0))&amp;"","")</f>
        <v/>
      </c>
      <c r="D631" s="93">
        <f>IFERROR(INDEX('Joints Enrobage'!$E$2:$E$501,MATCH($K$619&amp;"|5",'Joints Enrobage'!$N$2:$N$501,0))&amp;"","")</f>
        <v/>
      </c>
      <c r="E631" s="93">
        <f>IFERROR(INDEX('Joints Enrobage'!$F$2:$F$501,MATCH($K$619&amp;"|5",'Joints Enrobage'!$N$2:$N$501,0))&amp;"","")</f>
        <v/>
      </c>
      <c r="F631" s="93">
        <f>IFERROR(INDEX('Joints Enrobage'!$G$2:$G$501,MATCH($K$619&amp;"|5",'Joints Enrobage'!$N$2:$N$501,0))&amp;"","")</f>
        <v/>
      </c>
      <c r="G631" s="93">
        <f>IFERROR(INDEX('Joints Enrobage'!$H$2:$H$501,MATCH($K$619&amp;"|5",'Joints Enrobage'!$N$2:$N$501,0))&amp;"","")</f>
        <v/>
      </c>
      <c r="H631" s="93">
        <f>IFERROR(INDEX('Joints Enrobage'!$I$2:$I$501,MATCH($K$619&amp;"|5",'Joints Enrobage'!$N$2:$N$501,0))&amp;"","")</f>
        <v/>
      </c>
      <c r="I631" s="93">
        <f>IFERROR(INDEX('Joints Enrobage'!$J$2:$J$501,MATCH($K$619&amp;"|5",'Joints Enrobage'!$N$2:$N$501,0))&amp;"","")</f>
        <v/>
      </c>
      <c r="J631" s="93">
        <f>IFERROR(INDEX('Joints Enrobage'!$K$2:$K$501,MATCH($K$619&amp;"|5",'Joints Enrobage'!$N$2:$N$501,0))&amp;"","")</f>
        <v/>
      </c>
      <c r="K631" s="93">
        <f>IFERROR(INDEX('Joints Enrobage'!$L$2:$L$501,MATCH($K$619&amp;"|5",'Joints Enrobage'!$N$2:$N$501,0))&amp;"","")</f>
        <v/>
      </c>
      <c r="L631" s="93">
        <f>IFERROR(INDEX('Joints Enrobage'!$M$2:$M$501,MATCH($K$619&amp;"|5",'Joints Enrobage'!$N$2:$N$501,0))&amp;"","")</f>
        <v/>
      </c>
      <c r="M631" s="50" t="n"/>
    </row>
    <row r="632" ht="15" customHeight="1">
      <c r="A632" s="93">
        <f>IFERROR(INDEX('Joints Enrobage'!$B$2:$B$501,MATCH($K$619&amp;"|6",'Joints Enrobage'!$N$2:$N$501,0))&amp;"","")</f>
        <v/>
      </c>
      <c r="B632" s="93">
        <f>IFERROR(INDEX('Joints Enrobage'!$C$2:$C$501,MATCH($K$619&amp;"|6",'Joints Enrobage'!$N$2:$N$501,0))&amp;"","")</f>
        <v/>
      </c>
      <c r="C632" s="93">
        <f>IFERROR(INDEX('Joints Enrobage'!$D$2:$D$501,MATCH($K$619&amp;"|6",'Joints Enrobage'!$N$2:$N$501,0))&amp;"","")</f>
        <v/>
      </c>
      <c r="D632" s="93">
        <f>IFERROR(INDEX('Joints Enrobage'!$E$2:$E$501,MATCH($K$619&amp;"|6",'Joints Enrobage'!$N$2:$N$501,0))&amp;"","")</f>
        <v/>
      </c>
      <c r="E632" s="93">
        <f>IFERROR(INDEX('Joints Enrobage'!$F$2:$F$501,MATCH($K$619&amp;"|6",'Joints Enrobage'!$N$2:$N$501,0))&amp;"","")</f>
        <v/>
      </c>
      <c r="F632" s="93">
        <f>IFERROR(INDEX('Joints Enrobage'!$G$2:$G$501,MATCH($K$619&amp;"|6",'Joints Enrobage'!$N$2:$N$501,0))&amp;"","")</f>
        <v/>
      </c>
      <c r="G632" s="93">
        <f>IFERROR(INDEX('Joints Enrobage'!$H$2:$H$501,MATCH($K$619&amp;"|6",'Joints Enrobage'!$N$2:$N$501,0))&amp;"","")</f>
        <v/>
      </c>
      <c r="H632" s="93">
        <f>IFERROR(INDEX('Joints Enrobage'!$I$2:$I$501,MATCH($K$619&amp;"|6",'Joints Enrobage'!$N$2:$N$501,0))&amp;"","")</f>
        <v/>
      </c>
      <c r="I632" s="93">
        <f>IFERROR(INDEX('Joints Enrobage'!$J$2:$J$501,MATCH($K$619&amp;"|6",'Joints Enrobage'!$N$2:$N$501,0))&amp;"","")</f>
        <v/>
      </c>
      <c r="J632" s="93">
        <f>IFERROR(INDEX('Joints Enrobage'!$K$2:$K$501,MATCH($K$619&amp;"|6",'Joints Enrobage'!$N$2:$N$501,0))&amp;"","")</f>
        <v/>
      </c>
      <c r="K632" s="93">
        <f>IFERROR(INDEX('Joints Enrobage'!$L$2:$L$501,MATCH($K$619&amp;"|6",'Joints Enrobage'!$N$2:$N$501,0))&amp;"","")</f>
        <v/>
      </c>
      <c r="L632" s="93">
        <f>IFERROR(INDEX('Joints Enrobage'!$M$2:$M$501,MATCH($K$619&amp;"|6",'Joints Enrobage'!$N$2:$N$501,0))&amp;"","")</f>
        <v/>
      </c>
      <c r="M632" s="50" t="n"/>
    </row>
    <row r="633" ht="15" customHeight="1">
      <c r="A633" s="93">
        <f>IFERROR(INDEX('Joints Enrobage'!$B$2:$B$501,MATCH($K$619&amp;"|7",'Joints Enrobage'!$N$2:$N$501,0))&amp;"","")</f>
        <v/>
      </c>
      <c r="B633" s="93">
        <f>IFERROR(INDEX('Joints Enrobage'!$C$2:$C$501,MATCH($K$619&amp;"|7",'Joints Enrobage'!$N$2:$N$501,0))&amp;"","")</f>
        <v/>
      </c>
      <c r="C633" s="93">
        <f>IFERROR(INDEX('Joints Enrobage'!$D$2:$D$501,MATCH($K$619&amp;"|7",'Joints Enrobage'!$N$2:$N$501,0))&amp;"","")</f>
        <v/>
      </c>
      <c r="D633" s="93">
        <f>IFERROR(INDEX('Joints Enrobage'!$E$2:$E$501,MATCH($K$619&amp;"|7",'Joints Enrobage'!$N$2:$N$501,0))&amp;"","")</f>
        <v/>
      </c>
      <c r="E633" s="93">
        <f>IFERROR(INDEX('Joints Enrobage'!$F$2:$F$501,MATCH($K$619&amp;"|7",'Joints Enrobage'!$N$2:$N$501,0))&amp;"","")</f>
        <v/>
      </c>
      <c r="F633" s="93">
        <f>IFERROR(INDEX('Joints Enrobage'!$G$2:$G$501,MATCH($K$619&amp;"|7",'Joints Enrobage'!$N$2:$N$501,0))&amp;"","")</f>
        <v/>
      </c>
      <c r="G633" s="93">
        <f>IFERROR(INDEX('Joints Enrobage'!$H$2:$H$501,MATCH($K$619&amp;"|7",'Joints Enrobage'!$N$2:$N$501,0))&amp;"","")</f>
        <v/>
      </c>
      <c r="H633" s="93">
        <f>IFERROR(INDEX('Joints Enrobage'!$I$2:$I$501,MATCH($K$619&amp;"|7",'Joints Enrobage'!$N$2:$N$501,0))&amp;"","")</f>
        <v/>
      </c>
      <c r="I633" s="93">
        <f>IFERROR(INDEX('Joints Enrobage'!$J$2:$J$501,MATCH($K$619&amp;"|7",'Joints Enrobage'!$N$2:$N$501,0))&amp;"","")</f>
        <v/>
      </c>
      <c r="J633" s="93">
        <f>IFERROR(INDEX('Joints Enrobage'!$K$2:$K$501,MATCH($K$619&amp;"|7",'Joints Enrobage'!$N$2:$N$501,0))&amp;"","")</f>
        <v/>
      </c>
      <c r="K633" s="93">
        <f>IFERROR(INDEX('Joints Enrobage'!$L$2:$L$501,MATCH($K$619&amp;"|7",'Joints Enrobage'!$N$2:$N$501,0))&amp;"","")</f>
        <v/>
      </c>
      <c r="L633" s="93">
        <f>IFERROR(INDEX('Joints Enrobage'!$M$2:$M$501,MATCH($K$619&amp;"|7",'Joints Enrobage'!$N$2:$N$501,0))&amp;"","")</f>
        <v/>
      </c>
      <c r="M633" s="50" t="n"/>
    </row>
    <row r="634" ht="15" customHeight="1">
      <c r="A634" s="93">
        <f>IFERROR(INDEX('Joints Enrobage'!$B$2:$B$501,MATCH($K$619&amp;"|8",'Joints Enrobage'!$N$2:$N$501,0))&amp;"","")</f>
        <v/>
      </c>
      <c r="B634" s="93">
        <f>IFERROR(INDEX('Joints Enrobage'!$C$2:$C$501,MATCH($K$619&amp;"|8",'Joints Enrobage'!$N$2:$N$501,0))&amp;"","")</f>
        <v/>
      </c>
      <c r="C634" s="93">
        <f>IFERROR(INDEX('Joints Enrobage'!$D$2:$D$501,MATCH($K$619&amp;"|8",'Joints Enrobage'!$N$2:$N$501,0))&amp;"","")</f>
        <v/>
      </c>
      <c r="D634" s="93">
        <f>IFERROR(INDEX('Joints Enrobage'!$E$2:$E$501,MATCH($K$619&amp;"|8",'Joints Enrobage'!$N$2:$N$501,0))&amp;"","")</f>
        <v/>
      </c>
      <c r="E634" s="93">
        <f>IFERROR(INDEX('Joints Enrobage'!$F$2:$F$501,MATCH($K$619&amp;"|8",'Joints Enrobage'!$N$2:$N$501,0))&amp;"","")</f>
        <v/>
      </c>
      <c r="F634" s="93">
        <f>IFERROR(INDEX('Joints Enrobage'!$G$2:$G$501,MATCH($K$619&amp;"|8",'Joints Enrobage'!$N$2:$N$501,0))&amp;"","")</f>
        <v/>
      </c>
      <c r="G634" s="93">
        <f>IFERROR(INDEX('Joints Enrobage'!$H$2:$H$501,MATCH($K$619&amp;"|8",'Joints Enrobage'!$N$2:$N$501,0))&amp;"","")</f>
        <v/>
      </c>
      <c r="H634" s="93">
        <f>IFERROR(INDEX('Joints Enrobage'!$I$2:$I$501,MATCH($K$619&amp;"|8",'Joints Enrobage'!$N$2:$N$501,0))&amp;"","")</f>
        <v/>
      </c>
      <c r="I634" s="93">
        <f>IFERROR(INDEX('Joints Enrobage'!$J$2:$J$501,MATCH($K$619&amp;"|8",'Joints Enrobage'!$N$2:$N$501,0))&amp;"","")</f>
        <v/>
      </c>
      <c r="J634" s="93">
        <f>IFERROR(INDEX('Joints Enrobage'!$K$2:$K$501,MATCH($K$619&amp;"|8",'Joints Enrobage'!$N$2:$N$501,0))&amp;"","")</f>
        <v/>
      </c>
      <c r="K634" s="93">
        <f>IFERROR(INDEX('Joints Enrobage'!$L$2:$L$501,MATCH($K$619&amp;"|8",'Joints Enrobage'!$N$2:$N$501,0))&amp;"","")</f>
        <v/>
      </c>
      <c r="L634" s="93">
        <f>IFERROR(INDEX('Joints Enrobage'!$M$2:$M$501,MATCH($K$619&amp;"|8",'Joints Enrobage'!$N$2:$N$501,0))&amp;"","")</f>
        <v/>
      </c>
      <c r="M634" s="50" t="n"/>
    </row>
    <row r="635" ht="15" customHeight="1">
      <c r="A635" s="93">
        <f>IFERROR(INDEX('Joints Enrobage'!$B$2:$B$501,MATCH($K$619&amp;"|9",'Joints Enrobage'!$N$2:$N$501,0))&amp;"","")</f>
        <v/>
      </c>
      <c r="B635" s="93">
        <f>IFERROR(INDEX('Joints Enrobage'!$C$2:$C$501,MATCH($K$619&amp;"|9",'Joints Enrobage'!$N$2:$N$501,0))&amp;"","")</f>
        <v/>
      </c>
      <c r="C635" s="93">
        <f>IFERROR(INDEX('Joints Enrobage'!$D$2:$D$501,MATCH($K$619&amp;"|9",'Joints Enrobage'!$N$2:$N$501,0))&amp;"","")</f>
        <v/>
      </c>
      <c r="D635" s="93">
        <f>IFERROR(INDEX('Joints Enrobage'!$E$2:$E$501,MATCH($K$619&amp;"|9",'Joints Enrobage'!$N$2:$N$501,0))&amp;"","")</f>
        <v/>
      </c>
      <c r="E635" s="93">
        <f>IFERROR(INDEX('Joints Enrobage'!$F$2:$F$501,MATCH($K$619&amp;"|9",'Joints Enrobage'!$N$2:$N$501,0))&amp;"","")</f>
        <v/>
      </c>
      <c r="F635" s="93">
        <f>IFERROR(INDEX('Joints Enrobage'!$G$2:$G$501,MATCH($K$619&amp;"|9",'Joints Enrobage'!$N$2:$N$501,0))&amp;"","")</f>
        <v/>
      </c>
      <c r="G635" s="93">
        <f>IFERROR(INDEX('Joints Enrobage'!$H$2:$H$501,MATCH($K$619&amp;"|9",'Joints Enrobage'!$N$2:$N$501,0))&amp;"","")</f>
        <v/>
      </c>
      <c r="H635" s="93">
        <f>IFERROR(INDEX('Joints Enrobage'!$I$2:$I$501,MATCH($K$619&amp;"|9",'Joints Enrobage'!$N$2:$N$501,0))&amp;"","")</f>
        <v/>
      </c>
      <c r="I635" s="93">
        <f>IFERROR(INDEX('Joints Enrobage'!$J$2:$J$501,MATCH($K$619&amp;"|9",'Joints Enrobage'!$N$2:$N$501,0))&amp;"","")</f>
        <v/>
      </c>
      <c r="J635" s="93">
        <f>IFERROR(INDEX('Joints Enrobage'!$K$2:$K$501,MATCH($K$619&amp;"|9",'Joints Enrobage'!$N$2:$N$501,0))&amp;"","")</f>
        <v/>
      </c>
      <c r="K635" s="93">
        <f>IFERROR(INDEX('Joints Enrobage'!$L$2:$L$501,MATCH($K$619&amp;"|9",'Joints Enrobage'!$N$2:$N$501,0))&amp;"","")</f>
        <v/>
      </c>
      <c r="L635" s="93">
        <f>IFERROR(INDEX('Joints Enrobage'!$M$2:$M$501,MATCH($K$619&amp;"|9",'Joints Enrobage'!$N$2:$N$501,0))&amp;"","")</f>
        <v/>
      </c>
      <c r="M635" s="50" t="n"/>
    </row>
    <row r="636" ht="15" customHeight="1">
      <c r="A636" s="93">
        <f>IFERROR(INDEX('Joints Enrobage'!$B$2:$B$501,MATCH($K$619&amp;"|10",'Joints Enrobage'!$N$2:$N$501,0))&amp;"","")</f>
        <v/>
      </c>
      <c r="B636" s="93">
        <f>IFERROR(INDEX('Joints Enrobage'!$C$2:$C$501,MATCH($K$619&amp;"|10",'Joints Enrobage'!$N$2:$N$501,0))&amp;"","")</f>
        <v/>
      </c>
      <c r="C636" s="93">
        <f>IFERROR(INDEX('Joints Enrobage'!$D$2:$D$501,MATCH($K$619&amp;"|10",'Joints Enrobage'!$N$2:$N$501,0))&amp;"","")</f>
        <v/>
      </c>
      <c r="D636" s="93">
        <f>IFERROR(INDEX('Joints Enrobage'!$E$2:$E$501,MATCH($K$619&amp;"|10",'Joints Enrobage'!$N$2:$N$501,0))&amp;"","")</f>
        <v/>
      </c>
      <c r="E636" s="93">
        <f>IFERROR(INDEX('Joints Enrobage'!$F$2:$F$501,MATCH($K$619&amp;"|10",'Joints Enrobage'!$N$2:$N$501,0))&amp;"","")</f>
        <v/>
      </c>
      <c r="F636" s="93">
        <f>IFERROR(INDEX('Joints Enrobage'!$G$2:$G$501,MATCH($K$619&amp;"|10",'Joints Enrobage'!$N$2:$N$501,0))&amp;"","")</f>
        <v/>
      </c>
      <c r="G636" s="93">
        <f>IFERROR(INDEX('Joints Enrobage'!$H$2:$H$501,MATCH($K$619&amp;"|10",'Joints Enrobage'!$N$2:$N$501,0))&amp;"","")</f>
        <v/>
      </c>
      <c r="H636" s="93">
        <f>IFERROR(INDEX('Joints Enrobage'!$I$2:$I$501,MATCH($K$619&amp;"|10",'Joints Enrobage'!$N$2:$N$501,0))&amp;"","")</f>
        <v/>
      </c>
      <c r="I636" s="93">
        <f>IFERROR(INDEX('Joints Enrobage'!$J$2:$J$501,MATCH($K$619&amp;"|10",'Joints Enrobage'!$N$2:$N$501,0))&amp;"","")</f>
        <v/>
      </c>
      <c r="J636" s="93">
        <f>IFERROR(INDEX('Joints Enrobage'!$K$2:$K$501,MATCH($K$619&amp;"|10",'Joints Enrobage'!$N$2:$N$501,0))&amp;"","")</f>
        <v/>
      </c>
      <c r="K636" s="93">
        <f>IFERROR(INDEX('Joints Enrobage'!$L$2:$L$501,MATCH($K$619&amp;"|10",'Joints Enrobage'!$N$2:$N$501,0))&amp;"","")</f>
        <v/>
      </c>
      <c r="L636" s="93">
        <f>IFERROR(INDEX('Joints Enrobage'!$M$2:$M$501,MATCH($K$619&amp;"|10",'Joints Enrobage'!$N$2:$N$501,0))&amp;"","")</f>
        <v/>
      </c>
      <c r="M636" s="50" t="n"/>
    </row>
    <row r="637" ht="15" customHeight="1">
      <c r="A637" s="93">
        <f>IFERROR(INDEX('Joints Enrobage'!$B$2:$B$501,MATCH($K$619&amp;"|11",'Joints Enrobage'!$N$2:$N$501,0))&amp;"","")</f>
        <v/>
      </c>
      <c r="B637" s="93">
        <f>IFERROR(INDEX('Joints Enrobage'!$C$2:$C$501,MATCH($K$619&amp;"|11",'Joints Enrobage'!$N$2:$N$501,0))&amp;"","")</f>
        <v/>
      </c>
      <c r="C637" s="93">
        <f>IFERROR(INDEX('Joints Enrobage'!$D$2:$D$501,MATCH($K$619&amp;"|11",'Joints Enrobage'!$N$2:$N$501,0))&amp;"","")</f>
        <v/>
      </c>
      <c r="D637" s="93">
        <f>IFERROR(INDEX('Joints Enrobage'!$E$2:$E$501,MATCH($K$619&amp;"|11",'Joints Enrobage'!$N$2:$N$501,0))&amp;"","")</f>
        <v/>
      </c>
      <c r="E637" s="93">
        <f>IFERROR(INDEX('Joints Enrobage'!$F$2:$F$501,MATCH($K$619&amp;"|11",'Joints Enrobage'!$N$2:$N$501,0))&amp;"","")</f>
        <v/>
      </c>
      <c r="F637" s="93">
        <f>IFERROR(INDEX('Joints Enrobage'!$G$2:$G$501,MATCH($K$619&amp;"|11",'Joints Enrobage'!$N$2:$N$501,0))&amp;"","")</f>
        <v/>
      </c>
      <c r="G637" s="93">
        <f>IFERROR(INDEX('Joints Enrobage'!$H$2:$H$501,MATCH($K$619&amp;"|11",'Joints Enrobage'!$N$2:$N$501,0))&amp;"","")</f>
        <v/>
      </c>
      <c r="H637" s="93">
        <f>IFERROR(INDEX('Joints Enrobage'!$I$2:$I$501,MATCH($K$619&amp;"|11",'Joints Enrobage'!$N$2:$N$501,0))&amp;"","")</f>
        <v/>
      </c>
      <c r="I637" s="93">
        <f>IFERROR(INDEX('Joints Enrobage'!$J$2:$J$501,MATCH($K$619&amp;"|11",'Joints Enrobage'!$N$2:$N$501,0))&amp;"","")</f>
        <v/>
      </c>
      <c r="J637" s="93">
        <f>IFERROR(INDEX('Joints Enrobage'!$K$2:$K$501,MATCH($K$619&amp;"|11",'Joints Enrobage'!$N$2:$N$501,0))&amp;"","")</f>
        <v/>
      </c>
      <c r="K637" s="93">
        <f>IFERROR(INDEX('Joints Enrobage'!$L$2:$L$501,MATCH($K$619&amp;"|11",'Joints Enrobage'!$N$2:$N$501,0))&amp;"","")</f>
        <v/>
      </c>
      <c r="L637" s="93">
        <f>IFERROR(INDEX('Joints Enrobage'!$M$2:$M$501,MATCH($K$619&amp;"|11",'Joints Enrobage'!$N$2:$N$501,0))&amp;"","")</f>
        <v/>
      </c>
      <c r="M637" s="50" t="n"/>
    </row>
    <row r="638" ht="15" customHeight="1">
      <c r="A638" s="62">
        <f>IFERROR(INDEX('Joints Enrobage'!$B$2:$B$501,MATCH($K$619&amp;"|12",'Joints Enrobage'!$N$2:$N$501,0))&amp;"","")</f>
        <v/>
      </c>
      <c r="B638" s="62">
        <f>IFERROR(INDEX('Joints Enrobage'!$C$2:$C$501,MATCH($K$619&amp;"|12",'Joints Enrobage'!$N$2:$N$501,0))&amp;"","")</f>
        <v/>
      </c>
      <c r="C638" s="62">
        <f>IFERROR(INDEX('Joints Enrobage'!$D$2:$D$501,MATCH($K$619&amp;"|12",'Joints Enrobage'!$N$2:$N$501,0))&amp;"","")</f>
        <v/>
      </c>
      <c r="D638" s="62">
        <f>IFERROR(INDEX('Joints Enrobage'!$E$2:$E$501,MATCH($K$619&amp;"|12",'Joints Enrobage'!$N$2:$N$501,0))&amp;"","")</f>
        <v/>
      </c>
      <c r="E638" s="62">
        <f>IFERROR(INDEX('Joints Enrobage'!$F$2:$F$501,MATCH($K$619&amp;"|12",'Joints Enrobage'!$N$2:$N$501,0))&amp;"","")</f>
        <v/>
      </c>
      <c r="F638" s="62">
        <f>IFERROR(INDEX('Joints Enrobage'!$G$2:$G$501,MATCH($K$619&amp;"|12",'Joints Enrobage'!$N$2:$N$501,0))&amp;"","")</f>
        <v/>
      </c>
      <c r="G638" s="62">
        <f>IFERROR(INDEX('Joints Enrobage'!$H$2:$H$501,MATCH($K$619&amp;"|12",'Joints Enrobage'!$N$2:$N$501,0))&amp;"","")</f>
        <v/>
      </c>
      <c r="H638" s="62">
        <f>IFERROR(INDEX('Joints Enrobage'!$I$2:$I$501,MATCH($K$619&amp;"|12",'Joints Enrobage'!$N$2:$N$501,0))&amp;"","")</f>
        <v/>
      </c>
      <c r="I638" s="62">
        <f>IFERROR(INDEX('Joints Enrobage'!$J$2:$J$501,MATCH($K$619&amp;"|12",'Joints Enrobage'!$N$2:$N$501,0))&amp;"","")</f>
        <v/>
      </c>
      <c r="J638" s="62">
        <f>IFERROR(INDEX('Joints Enrobage'!$K$2:$K$501,MATCH($K$619&amp;"|12",'Joints Enrobage'!$N$2:$N$501,0))&amp;"","")</f>
        <v/>
      </c>
      <c r="K638" s="62">
        <f>IFERROR(INDEX('Joints Enrobage'!$L$2:$L$501,MATCH($K$619&amp;"|12",'Joints Enrobage'!$N$2:$N$501,0))&amp;"","")</f>
        <v/>
      </c>
      <c r="L638" s="62">
        <f>IFERROR(INDEX('Joints Enrobage'!$M$2:$M$501,MATCH($K$619&amp;"|12",'Joints Enrobage'!$N$2:$N$501,0))&amp;"","")</f>
        <v/>
      </c>
      <c r="M638" s="50" t="n"/>
    </row>
    <row r="639" ht="15" customHeight="1">
      <c r="A639" s="62">
        <f>IFERROR(INDEX('Joints Enrobage'!$B$2:$B$501,MATCH($K$619&amp;"|13",'Joints Enrobage'!$N$2:$N$501,0))&amp;"","")</f>
        <v/>
      </c>
      <c r="B639" s="62">
        <f>IFERROR(INDEX('Joints Enrobage'!$C$2:$C$501,MATCH($K$619&amp;"|13",'Joints Enrobage'!$N$2:$N$501,0))&amp;"","")</f>
        <v/>
      </c>
      <c r="C639" s="62">
        <f>IFERROR(INDEX('Joints Enrobage'!$D$2:$D$501,MATCH($K$619&amp;"|13",'Joints Enrobage'!$N$2:$N$501,0))&amp;"","")</f>
        <v/>
      </c>
      <c r="D639" s="62">
        <f>IFERROR(INDEX('Joints Enrobage'!$E$2:$E$501,MATCH($K$619&amp;"|13",'Joints Enrobage'!$N$2:$N$501,0))&amp;"","")</f>
        <v/>
      </c>
      <c r="E639" s="62">
        <f>IFERROR(INDEX('Joints Enrobage'!$F$2:$F$501,MATCH($K$619&amp;"|13",'Joints Enrobage'!$N$2:$N$501,0))&amp;"","")</f>
        <v/>
      </c>
      <c r="F639" s="62">
        <f>IFERROR(INDEX('Joints Enrobage'!$G$2:$G$501,MATCH($K$619&amp;"|13",'Joints Enrobage'!$N$2:$N$501,0))&amp;"","")</f>
        <v/>
      </c>
      <c r="G639" s="62">
        <f>IFERROR(INDEX('Joints Enrobage'!$H$2:$H$501,MATCH($K$619&amp;"|13",'Joints Enrobage'!$N$2:$N$501,0))&amp;"","")</f>
        <v/>
      </c>
      <c r="H639" s="62">
        <f>IFERROR(INDEX('Joints Enrobage'!$I$2:$I$501,MATCH($K$619&amp;"|13",'Joints Enrobage'!$N$2:$N$501,0))&amp;"","")</f>
        <v/>
      </c>
      <c r="I639" s="62">
        <f>IFERROR(INDEX('Joints Enrobage'!$J$2:$J$501,MATCH($K$619&amp;"|13",'Joints Enrobage'!$N$2:$N$501,0))&amp;"","")</f>
        <v/>
      </c>
      <c r="J639" s="62">
        <f>IFERROR(INDEX('Joints Enrobage'!$K$2:$K$501,MATCH($K$619&amp;"|13",'Joints Enrobage'!$N$2:$N$501,0))&amp;"","")</f>
        <v/>
      </c>
      <c r="K639" s="62">
        <f>IFERROR(INDEX('Joints Enrobage'!$L$2:$L$501,MATCH($K$619&amp;"|13",'Joints Enrobage'!$N$2:$N$501,0))&amp;"","")</f>
        <v/>
      </c>
      <c r="L639" s="62">
        <f>IFERROR(INDEX('Joints Enrobage'!$M$2:$M$501,MATCH($K$619&amp;"|13",'Joints Enrobage'!$N$2:$N$501,0))&amp;"","")</f>
        <v/>
      </c>
      <c r="M639" s="50" t="n"/>
    </row>
    <row r="640" ht="15" customHeight="1">
      <c r="A640" s="62">
        <f>IFERROR(INDEX('Joints Enrobage'!$B$2:$B$501,MATCH($K$619&amp;"|14",'Joints Enrobage'!$N$2:$N$501,0))&amp;"","")</f>
        <v/>
      </c>
      <c r="B640" s="62">
        <f>IFERROR(INDEX('Joints Enrobage'!$C$2:$C$501,MATCH($K$619&amp;"|14",'Joints Enrobage'!$N$2:$N$501,0))&amp;"","")</f>
        <v/>
      </c>
      <c r="C640" s="62">
        <f>IFERROR(INDEX('Joints Enrobage'!$D$2:$D$501,MATCH($K$619&amp;"|14",'Joints Enrobage'!$N$2:$N$501,0))&amp;"","")</f>
        <v/>
      </c>
      <c r="D640" s="62">
        <f>IFERROR(INDEX('Joints Enrobage'!$E$2:$E$501,MATCH($K$619&amp;"|14",'Joints Enrobage'!$N$2:$N$501,0))&amp;"","")</f>
        <v/>
      </c>
      <c r="E640" s="62">
        <f>IFERROR(INDEX('Joints Enrobage'!$F$2:$F$501,MATCH($K$619&amp;"|14",'Joints Enrobage'!$N$2:$N$501,0))&amp;"","")</f>
        <v/>
      </c>
      <c r="F640" s="62">
        <f>IFERROR(INDEX('Joints Enrobage'!$G$2:$G$501,MATCH($K$619&amp;"|14",'Joints Enrobage'!$N$2:$N$501,0))&amp;"","")</f>
        <v/>
      </c>
      <c r="G640" s="62">
        <f>IFERROR(INDEX('Joints Enrobage'!$H$2:$H$501,MATCH($K$619&amp;"|14",'Joints Enrobage'!$N$2:$N$501,0))&amp;"","")</f>
        <v/>
      </c>
      <c r="H640" s="62">
        <f>IFERROR(INDEX('Joints Enrobage'!$I$2:$I$501,MATCH($K$619&amp;"|14",'Joints Enrobage'!$N$2:$N$501,0))&amp;"","")</f>
        <v/>
      </c>
      <c r="I640" s="62">
        <f>IFERROR(INDEX('Joints Enrobage'!$J$2:$J$501,MATCH($K$619&amp;"|14",'Joints Enrobage'!$N$2:$N$501,0))&amp;"","")</f>
        <v/>
      </c>
      <c r="J640" s="62">
        <f>IFERROR(INDEX('Joints Enrobage'!$K$2:$K$501,MATCH($K$619&amp;"|14",'Joints Enrobage'!$N$2:$N$501,0))&amp;"","")</f>
        <v/>
      </c>
      <c r="K640" s="62">
        <f>IFERROR(INDEX('Joints Enrobage'!$L$2:$L$501,MATCH($K$619&amp;"|14",'Joints Enrobage'!$N$2:$N$501,0))&amp;"","")</f>
        <v/>
      </c>
      <c r="L640" s="62">
        <f>IFERROR(INDEX('Joints Enrobage'!$M$2:$M$501,MATCH($K$619&amp;"|14",'Joints Enrobage'!$N$2:$N$501,0))&amp;"","")</f>
        <v/>
      </c>
      <c r="M640" s="50" t="n"/>
    </row>
    <row r="641" ht="15" customHeight="1">
      <c r="A641" s="62">
        <f>IFERROR(INDEX('Joints Enrobage'!$B$2:$B$501,MATCH($K$619&amp;"|15",'Joints Enrobage'!$N$2:$N$501,0))&amp;"","")</f>
        <v/>
      </c>
      <c r="B641" s="62">
        <f>IFERROR(INDEX('Joints Enrobage'!$C$2:$C$501,MATCH($K$619&amp;"|15",'Joints Enrobage'!$N$2:$N$501,0))&amp;"","")</f>
        <v/>
      </c>
      <c r="C641" s="62">
        <f>IFERROR(INDEX('Joints Enrobage'!$D$2:$D$501,MATCH($K$619&amp;"|15",'Joints Enrobage'!$N$2:$N$501,0))&amp;"","")</f>
        <v/>
      </c>
      <c r="D641" s="62">
        <f>IFERROR(INDEX('Joints Enrobage'!$E$2:$E$501,MATCH($K$619&amp;"|15",'Joints Enrobage'!$N$2:$N$501,0))&amp;"","")</f>
        <v/>
      </c>
      <c r="E641" s="62">
        <f>IFERROR(INDEX('Joints Enrobage'!$F$2:$F$501,MATCH($K$619&amp;"|15",'Joints Enrobage'!$N$2:$N$501,0))&amp;"","")</f>
        <v/>
      </c>
      <c r="F641" s="62">
        <f>IFERROR(INDEX('Joints Enrobage'!$G$2:$G$501,MATCH($K$619&amp;"|15",'Joints Enrobage'!$N$2:$N$501,0))&amp;"","")</f>
        <v/>
      </c>
      <c r="G641" s="62">
        <f>IFERROR(INDEX('Joints Enrobage'!$H$2:$H$501,MATCH($K$619&amp;"|15",'Joints Enrobage'!$N$2:$N$501,0))&amp;"","")</f>
        <v/>
      </c>
      <c r="H641" s="62">
        <f>IFERROR(INDEX('Joints Enrobage'!$I$2:$I$501,MATCH($K$619&amp;"|15",'Joints Enrobage'!$N$2:$N$501,0))&amp;"","")</f>
        <v/>
      </c>
      <c r="I641" s="62">
        <f>IFERROR(INDEX('Joints Enrobage'!$J$2:$J$501,MATCH($K$619&amp;"|15",'Joints Enrobage'!$N$2:$N$501,0))&amp;"","")</f>
        <v/>
      </c>
      <c r="J641" s="62">
        <f>IFERROR(INDEX('Joints Enrobage'!$K$2:$K$501,MATCH($K$619&amp;"|15",'Joints Enrobage'!$N$2:$N$501,0))&amp;"","")</f>
        <v/>
      </c>
      <c r="K641" s="62">
        <f>IFERROR(INDEX('Joints Enrobage'!$L$2:$L$501,MATCH($K$619&amp;"|15",'Joints Enrobage'!$N$2:$N$501,0))&amp;"","")</f>
        <v/>
      </c>
      <c r="L641" s="62">
        <f>IFERROR(INDEX('Joints Enrobage'!$M$2:$M$501,MATCH($K$619&amp;"|15",'Joints Enrobage'!$N$2:$N$501,0))&amp;"","")</f>
        <v/>
      </c>
      <c r="M641" s="50" t="n"/>
    </row>
    <row r="642" ht="39.95" customHeight="1">
      <c r="A642" s="94">
        <f>"Remarques : "&amp;IFERROR(INDEX(Registre!$O$2:$O$1999,IF($O$614=0,-1,$O$614))&amp;"","")</f>
        <v/>
      </c>
      <c r="B642" s="52" t="n"/>
      <c r="C642" s="52" t="n"/>
      <c r="D642" s="52" t="n"/>
      <c r="E642" s="52" t="n"/>
      <c r="F642" s="52" t="n"/>
      <c r="G642" s="52" t="n"/>
      <c r="H642" s="52" t="n"/>
      <c r="I642" s="52" t="n"/>
      <c r="J642" s="52" t="n"/>
      <c r="K642" s="52" t="n"/>
      <c r="L642" s="52" t="n"/>
      <c r="M642" s="50" t="n"/>
    </row>
    <row r="643" ht="30" customHeight="1">
      <c r="A643" s="80" t="inlineStr">
        <is>
          <t>Conclusion de l’inspection</t>
        </is>
      </c>
      <c r="B643" s="52" t="n"/>
      <c r="C643" s="50" t="n"/>
      <c r="D643" s="67">
        <f>IF(IFERROR(INDEX(Registre!$N$2:$N$1999,IF($O$614=0,-1,$O$614))&amp;"","")="Non applicable","☒","☐")&amp;"  Non applicable"</f>
        <v/>
      </c>
      <c r="E643" s="52" t="n"/>
      <c r="F643" s="52" t="n"/>
      <c r="G643" s="52" t="n"/>
      <c r="H643" s="52" t="n"/>
      <c r="I643" s="50" t="n"/>
      <c r="J643" s="67">
        <f>IF(IFERROR(INDEX(Registre!$N$2:$N$1999,IF($O$614=0,-1,$O$614))&amp;"","")="Accepté","☒","☐")&amp;"  Accepté"</f>
        <v/>
      </c>
      <c r="K643" s="50" t="n"/>
      <c r="L643" s="67">
        <f>IF(IFERROR(INDEX(Registre!$N$2:$N$1999,IF($O$614=0,-1,$O$614))&amp;"","")="Rejeté","☒","☐")&amp;"  Rejeté"</f>
        <v/>
      </c>
      <c r="M643" s="50" t="n"/>
    </row>
    <row r="644" ht="24.95" customHeight="1">
      <c r="A644" s="80" t="inlineStr">
        <is>
          <t>APPROBATION</t>
        </is>
      </c>
      <c r="B644" s="101" t="n"/>
      <c r="C644" s="56" t="n"/>
      <c r="D644" s="67" t="inlineStr">
        <is>
          <t>C3</t>
        </is>
      </c>
      <c r="E644" s="52" t="n"/>
      <c r="F644" s="52" t="n"/>
      <c r="G644" s="52" t="n"/>
      <c r="H644" s="52" t="n"/>
      <c r="I644" s="50" t="n"/>
      <c r="J644" s="67" t="inlineStr">
        <is>
          <t>C1</t>
        </is>
      </c>
      <c r="K644" s="56" t="n"/>
      <c r="L644" s="67" t="inlineStr">
        <is>
          <t>CA</t>
        </is>
      </c>
      <c r="M644" s="56" t="n"/>
    </row>
    <row r="645" ht="24.95" customHeight="1">
      <c r="A645" s="57" t="n"/>
      <c r="B645" s="102" t="n"/>
      <c r="C645" s="58" t="n"/>
      <c r="D645" s="67" t="inlineStr">
        <is>
          <t>CST</t>
        </is>
      </c>
      <c r="E645" s="52" t="n"/>
      <c r="F645" s="50" t="n"/>
      <c r="G645" s="67" t="inlineStr">
        <is>
          <t>QCI</t>
        </is>
      </c>
      <c r="H645" s="52" t="n"/>
      <c r="I645" s="50" t="n"/>
      <c r="J645" s="57" t="n"/>
      <c r="K645" s="58" t="n"/>
      <c r="L645" s="57" t="n"/>
      <c r="M645" s="58" t="n"/>
    </row>
    <row r="646" ht="30" customHeight="1">
      <c r="A646" s="90" t="inlineStr">
        <is>
          <t>Nom</t>
        </is>
      </c>
      <c r="B646" s="52" t="n"/>
      <c r="C646" s="50" t="n"/>
      <c r="D646" s="90" t="n"/>
      <c r="E646" s="52" t="n"/>
      <c r="F646" s="50" t="n"/>
      <c r="G646" s="90" t="n"/>
      <c r="H646" s="52" t="n"/>
      <c r="I646" s="50" t="n"/>
      <c r="J646" s="90" t="n"/>
      <c r="K646" s="50" t="n"/>
      <c r="L646" s="90" t="n"/>
      <c r="M646" s="50" t="n"/>
    </row>
    <row r="647" ht="30" customHeight="1">
      <c r="A647" s="90" t="inlineStr">
        <is>
          <t>Signature</t>
        </is>
      </c>
      <c r="B647" s="52" t="n"/>
      <c r="C647" s="50" t="n"/>
      <c r="D647" s="90" t="n"/>
      <c r="E647" s="52" t="n"/>
      <c r="F647" s="50" t="n"/>
      <c r="G647" s="90" t="n"/>
      <c r="H647" s="52" t="n"/>
      <c r="I647" s="50" t="n"/>
      <c r="J647" s="90" t="n"/>
      <c r="K647" s="50" t="n"/>
      <c r="L647" s="90" t="n"/>
      <c r="M647" s="50" t="n"/>
    </row>
    <row r="648" ht="30" customHeight="1">
      <c r="A648" s="90" t="inlineStr">
        <is>
          <t>Date</t>
        </is>
      </c>
      <c r="B648" s="52" t="n"/>
      <c r="C648" s="50" t="n"/>
      <c r="D648" s="90" t="n"/>
      <c r="E648" s="52" t="n"/>
      <c r="F648" s="50" t="n"/>
      <c r="G648" s="90" t="n"/>
      <c r="H648" s="52" t="n"/>
      <c r="I648" s="50" t="n"/>
      <c r="J648" s="90" t="n"/>
      <c r="K648" s="50" t="n"/>
      <c r="L648" s="90" t="n"/>
      <c r="M648" s="50" t="n"/>
    </row>
    <row r="649" ht="21.75" customHeight="1">
      <c r="A649" s="49" t="n"/>
      <c r="B649" s="56" t="n"/>
      <c r="C649" s="67">
        <f>Paramètres!$C$7</f>
        <v/>
      </c>
      <c r="D649" s="101" t="n"/>
      <c r="E649" s="101" t="n"/>
      <c r="F649" s="101" t="n"/>
      <c r="G649" s="101" t="n"/>
      <c r="H649" s="101" t="n"/>
      <c r="I649" s="101" t="n"/>
      <c r="J649" s="101" t="n"/>
      <c r="K649" s="56" t="n"/>
      <c r="L649" s="90">
        <f>Paramètres!$D$7</f>
        <v/>
      </c>
      <c r="M649" s="50" t="n"/>
      <c r="O649" s="29" t="inlineStr">
        <is>
          <t>Calcul (ne pas modifier) – ligne registre :</t>
        </is>
      </c>
    </row>
    <row r="650" ht="21.75" customHeight="1">
      <c r="A650" s="60" t="n"/>
      <c r="B650" s="61" t="n"/>
      <c r="C650" s="60" t="n"/>
      <c r="K650" s="61" t="n"/>
      <c r="L650" s="90">
        <f>"Date: "&amp;Paramètres!$E$7</f>
        <v/>
      </c>
      <c r="M650" s="50" t="n"/>
      <c r="O650" s="30">
        <f>IFERROR(MATCH($K$655,Registre!$B$2:$B$1999,0),0)</f>
        <v/>
      </c>
    </row>
    <row r="651" ht="21.75" customHeight="1">
      <c r="A651" s="57" t="n"/>
      <c r="B651" s="58" t="n"/>
      <c r="C651" s="57" t="n"/>
      <c r="D651" s="102" t="n"/>
      <c r="E651" s="102" t="n"/>
      <c r="F651" s="102" t="n"/>
      <c r="G651" s="102" t="n"/>
      <c r="H651" s="102" t="n"/>
      <c r="I651" s="102" t="n"/>
      <c r="J651" s="102" t="n"/>
      <c r="K651" s="58" t="n"/>
      <c r="L651" s="90" t="inlineStr">
        <is>
          <t>Page 1/1</t>
        </is>
      </c>
      <c r="M651" s="50" t="n"/>
      <c r="O651" s="30">
        <f>IFERROR(MATCH($K$655,'Données Enrobage'!$A$2:$A$501,0),0)</f>
        <v/>
      </c>
    </row>
    <row r="652" ht="27.95" customHeight="1">
      <c r="A652" s="67" t="inlineStr">
        <is>
          <t>Procès-Verbal d’enrobage</t>
        </is>
      </c>
      <c r="B652" s="52" t="n"/>
      <c r="C652" s="52" t="n"/>
      <c r="D652" s="52" t="n"/>
      <c r="E652" s="52" t="n"/>
      <c r="F652" s="52" t="n"/>
      <c r="G652" s="52" t="n"/>
      <c r="H652" s="52" t="n"/>
      <c r="I652" s="52" t="n"/>
      <c r="J652" s="52" t="n"/>
      <c r="K652" s="52" t="n"/>
      <c r="L652" s="52" t="n"/>
      <c r="M652" s="50" t="n"/>
      <c r="O652" s="32">
        <f>IF($K$655="","",IF($O$650=0,"⚠ RFI absent du Registre",IF(INDEX(Registre!$A$2:$A$1999,IF($O$650=0,-1,$O$650))&lt;&gt;"Enrobage","⚠ Ce RFI est de type : "&amp;INDEX(Registre!$A$2:$A$1999,IF($O$650=0,-1,$O$650)),"")))</f>
        <v/>
      </c>
    </row>
    <row r="653" ht="24.95" customHeight="1">
      <c r="A653" s="90">
        <f>"Ouvrages : "&amp;IFERROR(INDEX(Registre!$E$2:$E$1999,IF($O$650=0,-1,$O$650))&amp;"","")</f>
        <v/>
      </c>
      <c r="B653" s="52" t="n"/>
      <c r="C653" s="52" t="n"/>
      <c r="D653" s="52" t="n"/>
      <c r="E653" s="52" t="n"/>
      <c r="F653" s="52" t="n"/>
      <c r="G653" s="52" t="n"/>
      <c r="H653" s="52" t="n"/>
      <c r="I653" s="52" t="n"/>
      <c r="J653" s="50" t="n"/>
      <c r="K653" s="90">
        <f>"Date : "&amp;IFERROR(RIGHT("0"&amp;DAY(INDEX(Registre!$D$2:$D$1999,IF($O$650=0,-1,$O$650))),2)&amp;"/"&amp;RIGHT("0"&amp;MONTH(INDEX(Registre!$D$2:$D$1999,IF($O$650=0,-1,$O$650))),2)&amp;"/"&amp;YEAR(INDEX(Registre!$D$2:$D$1999,IF($O$650=0,-1,$O$650))),IFERROR(INDEX(Registre!$D$2:$D$1999,IF($O$650=0,-1,$O$650))&amp;"",""))</f>
        <v/>
      </c>
      <c r="L653" s="52" t="n"/>
      <c r="M653" s="50" t="n"/>
    </row>
    <row r="654" ht="24.95" customHeight="1">
      <c r="A654" s="90">
        <f>"Désignation : "&amp;IFERROR(INDEX(Registre!$G$2:$G$1999,IF($O$650=0,-1,$O$650))&amp;"","")</f>
        <v/>
      </c>
      <c r="B654" s="52" t="n"/>
      <c r="C654" s="52" t="n"/>
      <c r="D654" s="52" t="n"/>
      <c r="E654" s="52" t="n"/>
      <c r="F654" s="52" t="n"/>
      <c r="G654" s="52" t="n"/>
      <c r="H654" s="52" t="n"/>
      <c r="I654" s="52" t="n"/>
      <c r="J654" s="52" t="n"/>
      <c r="K654" s="52" t="n"/>
      <c r="L654" s="52" t="n"/>
      <c r="M654" s="50" t="n"/>
      <c r="O654" s="31" t="inlineStr">
        <is>
          <t>◀ Choisissez le RFI dans la case « RFI nº » (liste déroulante)</t>
        </is>
      </c>
    </row>
    <row r="655" ht="24.95" customHeight="1">
      <c r="A655" s="90">
        <f>"Plan Nº : "&amp;IFERROR(INDEX(Registre!$F$2:$F$1999,IF($O$650=0,-1,$O$650))&amp;"","")</f>
        <v/>
      </c>
      <c r="B655" s="52" t="n"/>
      <c r="C655" s="52" t="n"/>
      <c r="D655" s="52" t="n"/>
      <c r="E655" s="52" t="n"/>
      <c r="F655" s="50" t="n"/>
      <c r="G655" s="90">
        <f>"Report No : "&amp;IFERROR(IF(INDEX(Registre!$C$2:$C$1999,IF($O$650=0,-1,$O$650))&amp;""&lt;&gt;"",INDEX(Registre!$C$2:$C$1999,IF($O$650=0,-1,$O$650))&amp;"",TEXT(COUNTIF(Registre!$A$2:INDEX(Registre!$A$2:$A$1999,IF($O$650=0,-1,$O$650)),INDEX(Registre!$A$2:$A$1999,IF($O$650=0,-1,$O$650))),"000")),"")</f>
        <v/>
      </c>
      <c r="H655" s="50" t="n"/>
      <c r="I655" s="91" t="inlineStr">
        <is>
          <t>DI/ (RFI) No :</t>
        </is>
      </c>
      <c r="J655" s="50" t="n"/>
      <c r="K655" s="82">
        <f>IFERROR(INDEX('Impression groupée'!$B$4:$B$103,MATCH("Enrobage|19",'Impression groupée'!$E$4:$E$103,0)),"")</f>
        <v/>
      </c>
      <c r="L655" s="52" t="n"/>
      <c r="M655" s="50" t="n"/>
    </row>
    <row r="656" ht="27" customHeight="1">
      <c r="A656" s="80">
        <f>"Tronçon N° : "&amp;IFERROR(INDEX(Registre!$H$2:$H$1999,IF($O$650=0,-1,$O$650))&amp;"","")&amp;"   du PK "&amp;IFERROR(INDEX(Registre!$K$2:$K$1999,IF($O$650=0,-1,$O$650))&amp;"","")&amp;"   au PK "&amp;IFERROR(INDEX(Registre!$L$2:$L$1999,IF($O$650=0,-1,$O$650))&amp;"","")</f>
        <v/>
      </c>
      <c r="B656" s="52" t="n"/>
      <c r="C656" s="52" t="n"/>
      <c r="D656" s="52" t="n"/>
      <c r="E656" s="52" t="n"/>
      <c r="F656" s="50" t="n"/>
      <c r="G656" s="90">
        <f>"Long : "&amp;IFERROR(INDEX(Registre!$M$2:$M$1999,IF($O$650=0,-1,$O$650))&amp;"","")&amp;" ml"</f>
        <v/>
      </c>
      <c r="H656" s="50" t="n"/>
      <c r="I656" s="67" t="inlineStr">
        <is>
          <t>CONDITIONS ENVIRONNEMENTALES</t>
        </is>
      </c>
      <c r="J656" s="52" t="n"/>
      <c r="K656" s="52" t="n"/>
      <c r="L656" s="52" t="n"/>
      <c r="M656" s="50" t="n"/>
    </row>
    <row r="657" ht="25.5" customHeight="1">
      <c r="A657" s="90" t="inlineStr">
        <is>
          <t>Abrasif</t>
        </is>
      </c>
      <c r="B657" s="50" t="n"/>
      <c r="C657" s="90">
        <f>"N° de lot : "&amp;IFERROR(INDEX('Données Enrobage'!$B$2:$B$501,IF($O$651=0,-1,$O$651))&amp;"","")</f>
        <v/>
      </c>
      <c r="D657" s="52" t="n"/>
      <c r="E657" s="52" t="n"/>
      <c r="F657" s="52" t="n"/>
      <c r="G657" s="52" t="n"/>
      <c r="H657" s="50" t="n"/>
      <c r="I657" s="98" t="inlineStr">
        <is>
          <t>Temp de l'air</t>
        </is>
      </c>
      <c r="J657" s="93">
        <f>IFERROR(INDEX('Données Enrobage'!$F$2:$F$501,IF($O$651=0,-1,$O$651))&amp;"","")</f>
        <v/>
      </c>
      <c r="K657" s="93">
        <f>IFERROR(INDEX('Données Enrobage'!$G$2:$G$501,IF($O$651=0,-1,$O$651))&amp;"","")</f>
        <v/>
      </c>
      <c r="L657" s="93">
        <f>IFERROR(INDEX('Données Enrobage'!$H$2:$H$501,IF($O$651=0,-1,$O$651))&amp;"","")</f>
        <v/>
      </c>
      <c r="M657" s="93">
        <f>IFERROR(INDEX('Données Enrobage'!$I$2:$I$501,IF($O$651=0,-1,$O$651))&amp;"","")</f>
        <v/>
      </c>
    </row>
    <row r="658" ht="30.75" customHeight="1">
      <c r="A658" s="90" t="inlineStr">
        <is>
          <t>Apprêt / FBE</t>
        </is>
      </c>
      <c r="B658" s="50" t="n"/>
      <c r="C658" s="90">
        <f>"N° de lot : "&amp;IFERROR(INDEX('Données Enrobage'!$C$2:$C$501,IF($O$651=0,-1,$O$651))&amp;"","")</f>
        <v/>
      </c>
      <c r="D658" s="52" t="n"/>
      <c r="E658" s="52" t="n"/>
      <c r="F658" s="52" t="n"/>
      <c r="G658" s="52" t="n"/>
      <c r="H658" s="50" t="n"/>
      <c r="I658" s="98" t="inlineStr">
        <is>
          <t>Point de rosée</t>
        </is>
      </c>
      <c r="J658" s="93">
        <f>IFERROR(INDEX('Données Enrobage'!$J$2:$J$501,IF($O$651=0,-1,$O$651))&amp;"","")</f>
        <v/>
      </c>
      <c r="K658" s="93">
        <f>IFERROR(INDEX('Données Enrobage'!$K$2:$K$501,IF($O$651=0,-1,$O$651))&amp;"","")</f>
        <v/>
      </c>
      <c r="L658" s="93">
        <f>IFERROR(INDEX('Données Enrobage'!$L$2:$L$501,IF($O$651=0,-1,$O$651))&amp;"","")</f>
        <v/>
      </c>
      <c r="M658" s="93">
        <f>IFERROR(INDEX('Données Enrobage'!$M$2:$M$501,IF($O$651=0,-1,$O$651))&amp;"","")</f>
        <v/>
      </c>
    </row>
    <row r="659" ht="35.25" customHeight="1">
      <c r="A659" s="90" t="inlineStr">
        <is>
          <t>HSS</t>
        </is>
      </c>
      <c r="B659" s="50" t="n"/>
      <c r="C659" s="90">
        <f>"N° de lot : "&amp;IFERROR(INDEX('Données Enrobage'!$D$2:$D$501,IF($O$651=0,-1,$O$651))&amp;"","")</f>
        <v/>
      </c>
      <c r="D659" s="52" t="n"/>
      <c r="E659" s="52" t="n"/>
      <c r="F659" s="52" t="n"/>
      <c r="G659" s="52" t="n"/>
      <c r="H659" s="50" t="n"/>
      <c r="I659" s="98" t="inlineStr">
        <is>
          <t>Humidité relative (RH)</t>
        </is>
      </c>
      <c r="J659" s="93">
        <f>IFERROR(INDEX('Données Enrobage'!$N$2:$N$501,IF($O$651=0,-1,$O$651))&amp;"","")</f>
        <v/>
      </c>
      <c r="K659" s="93">
        <f>IFERROR(INDEX('Données Enrobage'!$O$2:$O$501,IF($O$651=0,-1,$O$651))&amp;"","")</f>
        <v/>
      </c>
      <c r="L659" s="93">
        <f>IFERROR(INDEX('Données Enrobage'!$P$2:$P$501,IF($O$651=0,-1,$O$651))&amp;"","")</f>
        <v/>
      </c>
      <c r="M659" s="93">
        <f>IFERROR(INDEX('Données Enrobage'!$Q$2:$Q$501,IF($O$651=0,-1,$O$651))&amp;"","")</f>
        <v/>
      </c>
    </row>
    <row r="660" ht="30.75" customHeight="1">
      <c r="A660" s="90" t="inlineStr">
        <is>
          <t>Solvant</t>
        </is>
      </c>
      <c r="B660" s="50" t="n"/>
      <c r="C660" s="90">
        <f>"N° de lot : "&amp;IFERROR(INDEX('Données Enrobage'!$E$2:$E$501,IF($O$651=0,-1,$O$651))&amp;"","")</f>
        <v/>
      </c>
      <c r="D660" s="52" t="n"/>
      <c r="E660" s="52" t="n"/>
      <c r="F660" s="52" t="n"/>
      <c r="G660" s="52" t="n"/>
      <c r="H660" s="50" t="n"/>
      <c r="I660" s="98" t="inlineStr">
        <is>
          <t>Qualité de l'air comprimé</t>
        </is>
      </c>
      <c r="J660" s="93">
        <f>IFERROR(INDEX('Données Enrobage'!$R$2:$R$501,IF($O$651=0,-1,$O$651))&amp;"","")</f>
        <v/>
      </c>
      <c r="K660" s="93">
        <f>IFERROR(INDEX('Données Enrobage'!$S$2:$S$501,IF($O$651=0,-1,$O$651))&amp;"","")</f>
        <v/>
      </c>
      <c r="L660" s="93">
        <f>IFERROR(INDEX('Données Enrobage'!$T$2:$T$501,IF($O$651=0,-1,$O$651))&amp;"","")</f>
        <v/>
      </c>
      <c r="M660" s="93">
        <f>IFERROR(INDEX('Données Enrobage'!$U$2:$U$501,IF($O$651=0,-1,$O$651))&amp;"","")</f>
        <v/>
      </c>
    </row>
    <row r="661" ht="24.95" customHeight="1">
      <c r="A661" s="67" t="inlineStr">
        <is>
          <t>SURFACE PREPARATION</t>
        </is>
      </c>
      <c r="B661" s="52" t="n"/>
      <c r="C661" s="52" t="n"/>
      <c r="D661" s="52" t="n"/>
      <c r="E661" s="52" t="n"/>
      <c r="F661" s="52" t="n"/>
      <c r="G661" s="50" t="n"/>
      <c r="H661" s="67" t="inlineStr">
        <is>
          <t>FINAL INSPECTION AND TESTING</t>
        </is>
      </c>
      <c r="I661" s="52" t="n"/>
      <c r="J661" s="52" t="n"/>
      <c r="K661" s="52" t="n"/>
      <c r="L661" s="52" t="n"/>
      <c r="M661" s="50" t="n"/>
    </row>
    <row r="662" ht="51.75" customHeight="1">
      <c r="A662" s="95" t="inlineStr">
        <is>
          <t>N° de joint</t>
        </is>
      </c>
      <c r="B662" s="95" t="inlineStr">
        <is>
          <t>État de surface avant sablage</t>
        </is>
      </c>
      <c r="C662" s="95" t="inlineStr">
        <is>
          <t>Temp de surface</t>
        </is>
      </c>
      <c r="D662" s="95" t="inlineStr">
        <is>
          <t>Profil de sablage µm</t>
        </is>
      </c>
      <c r="E662" s="95" t="inlineStr">
        <is>
          <t>Chlorures en surface µg/cm²</t>
        </is>
      </c>
      <c r="F662" s="95" t="inlineStr">
        <is>
          <t>Test poussière (ruban adhésif)</t>
        </is>
      </c>
      <c r="G662" s="95" t="inlineStr">
        <is>
          <t>Température de préchauffage °C</t>
        </is>
      </c>
      <c r="H662" s="95" t="inlineStr">
        <is>
          <t>Visuel</t>
        </is>
      </c>
      <c r="I662" s="95" t="inlineStr">
        <is>
          <t>Test d'adhérence</t>
        </is>
      </c>
      <c r="J662" s="95" t="inlineStr">
        <is>
          <t>Détection de porosités (Holiday Test – 25 kV / 100)</t>
        </is>
      </c>
      <c r="K662" s="95" t="inlineStr">
        <is>
          <t>Accepté / Rejeté</t>
        </is>
      </c>
      <c r="L662" s="95" t="inlineStr">
        <is>
          <t>Remarques</t>
        </is>
      </c>
      <c r="M662" s="50" t="n"/>
    </row>
    <row r="663" ht="15" customHeight="1">
      <c r="A663" s="93">
        <f>IFERROR(INDEX('Joints Enrobage'!$B$2:$B$501,MATCH($K$655&amp;"|1",'Joints Enrobage'!$N$2:$N$501,0))&amp;"","")</f>
        <v/>
      </c>
      <c r="B663" s="93">
        <f>IFERROR(INDEX('Joints Enrobage'!$C$2:$C$501,MATCH($K$655&amp;"|1",'Joints Enrobage'!$N$2:$N$501,0))&amp;"","")</f>
        <v/>
      </c>
      <c r="C663" s="93">
        <f>IFERROR(INDEX('Joints Enrobage'!$D$2:$D$501,MATCH($K$655&amp;"|1",'Joints Enrobage'!$N$2:$N$501,0))&amp;"","")</f>
        <v/>
      </c>
      <c r="D663" s="93">
        <f>IFERROR(INDEX('Joints Enrobage'!$E$2:$E$501,MATCH($K$655&amp;"|1",'Joints Enrobage'!$N$2:$N$501,0))&amp;"","")</f>
        <v/>
      </c>
      <c r="E663" s="93">
        <f>IFERROR(INDEX('Joints Enrobage'!$F$2:$F$501,MATCH($K$655&amp;"|1",'Joints Enrobage'!$N$2:$N$501,0))&amp;"","")</f>
        <v/>
      </c>
      <c r="F663" s="93">
        <f>IFERROR(INDEX('Joints Enrobage'!$G$2:$G$501,MATCH($K$655&amp;"|1",'Joints Enrobage'!$N$2:$N$501,0))&amp;"","")</f>
        <v/>
      </c>
      <c r="G663" s="93">
        <f>IFERROR(INDEX('Joints Enrobage'!$H$2:$H$501,MATCH($K$655&amp;"|1",'Joints Enrobage'!$N$2:$N$501,0))&amp;"","")</f>
        <v/>
      </c>
      <c r="H663" s="93">
        <f>IFERROR(INDEX('Joints Enrobage'!$I$2:$I$501,MATCH($K$655&amp;"|1",'Joints Enrobage'!$N$2:$N$501,0))&amp;"","")</f>
        <v/>
      </c>
      <c r="I663" s="93">
        <f>IFERROR(INDEX('Joints Enrobage'!$J$2:$J$501,MATCH($K$655&amp;"|1",'Joints Enrobage'!$N$2:$N$501,0))&amp;"","")</f>
        <v/>
      </c>
      <c r="J663" s="93">
        <f>IFERROR(INDEX('Joints Enrobage'!$K$2:$K$501,MATCH($K$655&amp;"|1",'Joints Enrobage'!$N$2:$N$501,0))&amp;"","")</f>
        <v/>
      </c>
      <c r="K663" s="93">
        <f>IFERROR(INDEX('Joints Enrobage'!$L$2:$L$501,MATCH($K$655&amp;"|1",'Joints Enrobage'!$N$2:$N$501,0))&amp;"","")</f>
        <v/>
      </c>
      <c r="L663" s="93">
        <f>IFERROR(INDEX('Joints Enrobage'!$M$2:$M$501,MATCH($K$655&amp;"|1",'Joints Enrobage'!$N$2:$N$501,0))&amp;"","")</f>
        <v/>
      </c>
      <c r="M663" s="50" t="n"/>
    </row>
    <row r="664" ht="15" customHeight="1">
      <c r="A664" s="93">
        <f>IFERROR(INDEX('Joints Enrobage'!$B$2:$B$501,MATCH($K$655&amp;"|2",'Joints Enrobage'!$N$2:$N$501,0))&amp;"","")</f>
        <v/>
      </c>
      <c r="B664" s="93">
        <f>IFERROR(INDEX('Joints Enrobage'!$C$2:$C$501,MATCH($K$655&amp;"|2",'Joints Enrobage'!$N$2:$N$501,0))&amp;"","")</f>
        <v/>
      </c>
      <c r="C664" s="93">
        <f>IFERROR(INDEX('Joints Enrobage'!$D$2:$D$501,MATCH($K$655&amp;"|2",'Joints Enrobage'!$N$2:$N$501,0))&amp;"","")</f>
        <v/>
      </c>
      <c r="D664" s="93">
        <f>IFERROR(INDEX('Joints Enrobage'!$E$2:$E$501,MATCH($K$655&amp;"|2",'Joints Enrobage'!$N$2:$N$501,0))&amp;"","")</f>
        <v/>
      </c>
      <c r="E664" s="93">
        <f>IFERROR(INDEX('Joints Enrobage'!$F$2:$F$501,MATCH($K$655&amp;"|2",'Joints Enrobage'!$N$2:$N$501,0))&amp;"","")</f>
        <v/>
      </c>
      <c r="F664" s="93">
        <f>IFERROR(INDEX('Joints Enrobage'!$G$2:$G$501,MATCH($K$655&amp;"|2",'Joints Enrobage'!$N$2:$N$501,0))&amp;"","")</f>
        <v/>
      </c>
      <c r="G664" s="93">
        <f>IFERROR(INDEX('Joints Enrobage'!$H$2:$H$501,MATCH($K$655&amp;"|2",'Joints Enrobage'!$N$2:$N$501,0))&amp;"","")</f>
        <v/>
      </c>
      <c r="H664" s="93">
        <f>IFERROR(INDEX('Joints Enrobage'!$I$2:$I$501,MATCH($K$655&amp;"|2",'Joints Enrobage'!$N$2:$N$501,0))&amp;"","")</f>
        <v/>
      </c>
      <c r="I664" s="93">
        <f>IFERROR(INDEX('Joints Enrobage'!$J$2:$J$501,MATCH($K$655&amp;"|2",'Joints Enrobage'!$N$2:$N$501,0))&amp;"","")</f>
        <v/>
      </c>
      <c r="J664" s="93">
        <f>IFERROR(INDEX('Joints Enrobage'!$K$2:$K$501,MATCH($K$655&amp;"|2",'Joints Enrobage'!$N$2:$N$501,0))&amp;"","")</f>
        <v/>
      </c>
      <c r="K664" s="93">
        <f>IFERROR(INDEX('Joints Enrobage'!$L$2:$L$501,MATCH($K$655&amp;"|2",'Joints Enrobage'!$N$2:$N$501,0))&amp;"","")</f>
        <v/>
      </c>
      <c r="L664" s="93">
        <f>IFERROR(INDEX('Joints Enrobage'!$M$2:$M$501,MATCH($K$655&amp;"|2",'Joints Enrobage'!$N$2:$N$501,0))&amp;"","")</f>
        <v/>
      </c>
      <c r="M664" s="50" t="n"/>
    </row>
    <row r="665" ht="15" customHeight="1">
      <c r="A665" s="93">
        <f>IFERROR(INDEX('Joints Enrobage'!$B$2:$B$501,MATCH($K$655&amp;"|3",'Joints Enrobage'!$N$2:$N$501,0))&amp;"","")</f>
        <v/>
      </c>
      <c r="B665" s="93">
        <f>IFERROR(INDEX('Joints Enrobage'!$C$2:$C$501,MATCH($K$655&amp;"|3",'Joints Enrobage'!$N$2:$N$501,0))&amp;"","")</f>
        <v/>
      </c>
      <c r="C665" s="93">
        <f>IFERROR(INDEX('Joints Enrobage'!$D$2:$D$501,MATCH($K$655&amp;"|3",'Joints Enrobage'!$N$2:$N$501,0))&amp;"","")</f>
        <v/>
      </c>
      <c r="D665" s="93">
        <f>IFERROR(INDEX('Joints Enrobage'!$E$2:$E$501,MATCH($K$655&amp;"|3",'Joints Enrobage'!$N$2:$N$501,0))&amp;"","")</f>
        <v/>
      </c>
      <c r="E665" s="93">
        <f>IFERROR(INDEX('Joints Enrobage'!$F$2:$F$501,MATCH($K$655&amp;"|3",'Joints Enrobage'!$N$2:$N$501,0))&amp;"","")</f>
        <v/>
      </c>
      <c r="F665" s="93">
        <f>IFERROR(INDEX('Joints Enrobage'!$G$2:$G$501,MATCH($K$655&amp;"|3",'Joints Enrobage'!$N$2:$N$501,0))&amp;"","")</f>
        <v/>
      </c>
      <c r="G665" s="93">
        <f>IFERROR(INDEX('Joints Enrobage'!$H$2:$H$501,MATCH($K$655&amp;"|3",'Joints Enrobage'!$N$2:$N$501,0))&amp;"","")</f>
        <v/>
      </c>
      <c r="H665" s="93">
        <f>IFERROR(INDEX('Joints Enrobage'!$I$2:$I$501,MATCH($K$655&amp;"|3",'Joints Enrobage'!$N$2:$N$501,0))&amp;"","")</f>
        <v/>
      </c>
      <c r="I665" s="93">
        <f>IFERROR(INDEX('Joints Enrobage'!$J$2:$J$501,MATCH($K$655&amp;"|3",'Joints Enrobage'!$N$2:$N$501,0))&amp;"","")</f>
        <v/>
      </c>
      <c r="J665" s="93">
        <f>IFERROR(INDEX('Joints Enrobage'!$K$2:$K$501,MATCH($K$655&amp;"|3",'Joints Enrobage'!$N$2:$N$501,0))&amp;"","")</f>
        <v/>
      </c>
      <c r="K665" s="93">
        <f>IFERROR(INDEX('Joints Enrobage'!$L$2:$L$501,MATCH($K$655&amp;"|3",'Joints Enrobage'!$N$2:$N$501,0))&amp;"","")</f>
        <v/>
      </c>
      <c r="L665" s="93">
        <f>IFERROR(INDEX('Joints Enrobage'!$M$2:$M$501,MATCH($K$655&amp;"|3",'Joints Enrobage'!$N$2:$N$501,0))&amp;"","")</f>
        <v/>
      </c>
      <c r="M665" s="50" t="n"/>
    </row>
    <row r="666" ht="15" customHeight="1">
      <c r="A666" s="93">
        <f>IFERROR(INDEX('Joints Enrobage'!$B$2:$B$501,MATCH($K$655&amp;"|4",'Joints Enrobage'!$N$2:$N$501,0))&amp;"","")</f>
        <v/>
      </c>
      <c r="B666" s="93">
        <f>IFERROR(INDEX('Joints Enrobage'!$C$2:$C$501,MATCH($K$655&amp;"|4",'Joints Enrobage'!$N$2:$N$501,0))&amp;"","")</f>
        <v/>
      </c>
      <c r="C666" s="93">
        <f>IFERROR(INDEX('Joints Enrobage'!$D$2:$D$501,MATCH($K$655&amp;"|4",'Joints Enrobage'!$N$2:$N$501,0))&amp;"","")</f>
        <v/>
      </c>
      <c r="D666" s="93">
        <f>IFERROR(INDEX('Joints Enrobage'!$E$2:$E$501,MATCH($K$655&amp;"|4",'Joints Enrobage'!$N$2:$N$501,0))&amp;"","")</f>
        <v/>
      </c>
      <c r="E666" s="93">
        <f>IFERROR(INDEX('Joints Enrobage'!$F$2:$F$501,MATCH($K$655&amp;"|4",'Joints Enrobage'!$N$2:$N$501,0))&amp;"","")</f>
        <v/>
      </c>
      <c r="F666" s="93">
        <f>IFERROR(INDEX('Joints Enrobage'!$G$2:$G$501,MATCH($K$655&amp;"|4",'Joints Enrobage'!$N$2:$N$501,0))&amp;"","")</f>
        <v/>
      </c>
      <c r="G666" s="93">
        <f>IFERROR(INDEX('Joints Enrobage'!$H$2:$H$501,MATCH($K$655&amp;"|4",'Joints Enrobage'!$N$2:$N$501,0))&amp;"","")</f>
        <v/>
      </c>
      <c r="H666" s="93">
        <f>IFERROR(INDEX('Joints Enrobage'!$I$2:$I$501,MATCH($K$655&amp;"|4",'Joints Enrobage'!$N$2:$N$501,0))&amp;"","")</f>
        <v/>
      </c>
      <c r="I666" s="93">
        <f>IFERROR(INDEX('Joints Enrobage'!$J$2:$J$501,MATCH($K$655&amp;"|4",'Joints Enrobage'!$N$2:$N$501,0))&amp;"","")</f>
        <v/>
      </c>
      <c r="J666" s="93">
        <f>IFERROR(INDEX('Joints Enrobage'!$K$2:$K$501,MATCH($K$655&amp;"|4",'Joints Enrobage'!$N$2:$N$501,0))&amp;"","")</f>
        <v/>
      </c>
      <c r="K666" s="93">
        <f>IFERROR(INDEX('Joints Enrobage'!$L$2:$L$501,MATCH($K$655&amp;"|4",'Joints Enrobage'!$N$2:$N$501,0))&amp;"","")</f>
        <v/>
      </c>
      <c r="L666" s="93">
        <f>IFERROR(INDEX('Joints Enrobage'!$M$2:$M$501,MATCH($K$655&amp;"|4",'Joints Enrobage'!$N$2:$N$501,0))&amp;"","")</f>
        <v/>
      </c>
      <c r="M666" s="50" t="n"/>
    </row>
    <row r="667" ht="15" customHeight="1">
      <c r="A667" s="93">
        <f>IFERROR(INDEX('Joints Enrobage'!$B$2:$B$501,MATCH($K$655&amp;"|5",'Joints Enrobage'!$N$2:$N$501,0))&amp;"","")</f>
        <v/>
      </c>
      <c r="B667" s="93">
        <f>IFERROR(INDEX('Joints Enrobage'!$C$2:$C$501,MATCH($K$655&amp;"|5",'Joints Enrobage'!$N$2:$N$501,0))&amp;"","")</f>
        <v/>
      </c>
      <c r="C667" s="93">
        <f>IFERROR(INDEX('Joints Enrobage'!$D$2:$D$501,MATCH($K$655&amp;"|5",'Joints Enrobage'!$N$2:$N$501,0))&amp;"","")</f>
        <v/>
      </c>
      <c r="D667" s="93">
        <f>IFERROR(INDEX('Joints Enrobage'!$E$2:$E$501,MATCH($K$655&amp;"|5",'Joints Enrobage'!$N$2:$N$501,0))&amp;"","")</f>
        <v/>
      </c>
      <c r="E667" s="93">
        <f>IFERROR(INDEX('Joints Enrobage'!$F$2:$F$501,MATCH($K$655&amp;"|5",'Joints Enrobage'!$N$2:$N$501,0))&amp;"","")</f>
        <v/>
      </c>
      <c r="F667" s="93">
        <f>IFERROR(INDEX('Joints Enrobage'!$G$2:$G$501,MATCH($K$655&amp;"|5",'Joints Enrobage'!$N$2:$N$501,0))&amp;"","")</f>
        <v/>
      </c>
      <c r="G667" s="93">
        <f>IFERROR(INDEX('Joints Enrobage'!$H$2:$H$501,MATCH($K$655&amp;"|5",'Joints Enrobage'!$N$2:$N$501,0))&amp;"","")</f>
        <v/>
      </c>
      <c r="H667" s="93">
        <f>IFERROR(INDEX('Joints Enrobage'!$I$2:$I$501,MATCH($K$655&amp;"|5",'Joints Enrobage'!$N$2:$N$501,0))&amp;"","")</f>
        <v/>
      </c>
      <c r="I667" s="93">
        <f>IFERROR(INDEX('Joints Enrobage'!$J$2:$J$501,MATCH($K$655&amp;"|5",'Joints Enrobage'!$N$2:$N$501,0))&amp;"","")</f>
        <v/>
      </c>
      <c r="J667" s="93">
        <f>IFERROR(INDEX('Joints Enrobage'!$K$2:$K$501,MATCH($K$655&amp;"|5",'Joints Enrobage'!$N$2:$N$501,0))&amp;"","")</f>
        <v/>
      </c>
      <c r="K667" s="93">
        <f>IFERROR(INDEX('Joints Enrobage'!$L$2:$L$501,MATCH($K$655&amp;"|5",'Joints Enrobage'!$N$2:$N$501,0))&amp;"","")</f>
        <v/>
      </c>
      <c r="L667" s="93">
        <f>IFERROR(INDEX('Joints Enrobage'!$M$2:$M$501,MATCH($K$655&amp;"|5",'Joints Enrobage'!$N$2:$N$501,0))&amp;"","")</f>
        <v/>
      </c>
      <c r="M667" s="50" t="n"/>
    </row>
    <row r="668" ht="15" customHeight="1">
      <c r="A668" s="93">
        <f>IFERROR(INDEX('Joints Enrobage'!$B$2:$B$501,MATCH($K$655&amp;"|6",'Joints Enrobage'!$N$2:$N$501,0))&amp;"","")</f>
        <v/>
      </c>
      <c r="B668" s="93">
        <f>IFERROR(INDEX('Joints Enrobage'!$C$2:$C$501,MATCH($K$655&amp;"|6",'Joints Enrobage'!$N$2:$N$501,0))&amp;"","")</f>
        <v/>
      </c>
      <c r="C668" s="93">
        <f>IFERROR(INDEX('Joints Enrobage'!$D$2:$D$501,MATCH($K$655&amp;"|6",'Joints Enrobage'!$N$2:$N$501,0))&amp;"","")</f>
        <v/>
      </c>
      <c r="D668" s="93">
        <f>IFERROR(INDEX('Joints Enrobage'!$E$2:$E$501,MATCH($K$655&amp;"|6",'Joints Enrobage'!$N$2:$N$501,0))&amp;"","")</f>
        <v/>
      </c>
      <c r="E668" s="93">
        <f>IFERROR(INDEX('Joints Enrobage'!$F$2:$F$501,MATCH($K$655&amp;"|6",'Joints Enrobage'!$N$2:$N$501,0))&amp;"","")</f>
        <v/>
      </c>
      <c r="F668" s="93">
        <f>IFERROR(INDEX('Joints Enrobage'!$G$2:$G$501,MATCH($K$655&amp;"|6",'Joints Enrobage'!$N$2:$N$501,0))&amp;"","")</f>
        <v/>
      </c>
      <c r="G668" s="93">
        <f>IFERROR(INDEX('Joints Enrobage'!$H$2:$H$501,MATCH($K$655&amp;"|6",'Joints Enrobage'!$N$2:$N$501,0))&amp;"","")</f>
        <v/>
      </c>
      <c r="H668" s="93">
        <f>IFERROR(INDEX('Joints Enrobage'!$I$2:$I$501,MATCH($K$655&amp;"|6",'Joints Enrobage'!$N$2:$N$501,0))&amp;"","")</f>
        <v/>
      </c>
      <c r="I668" s="93">
        <f>IFERROR(INDEX('Joints Enrobage'!$J$2:$J$501,MATCH($K$655&amp;"|6",'Joints Enrobage'!$N$2:$N$501,0))&amp;"","")</f>
        <v/>
      </c>
      <c r="J668" s="93">
        <f>IFERROR(INDEX('Joints Enrobage'!$K$2:$K$501,MATCH($K$655&amp;"|6",'Joints Enrobage'!$N$2:$N$501,0))&amp;"","")</f>
        <v/>
      </c>
      <c r="K668" s="93">
        <f>IFERROR(INDEX('Joints Enrobage'!$L$2:$L$501,MATCH($K$655&amp;"|6",'Joints Enrobage'!$N$2:$N$501,0))&amp;"","")</f>
        <v/>
      </c>
      <c r="L668" s="93">
        <f>IFERROR(INDEX('Joints Enrobage'!$M$2:$M$501,MATCH($K$655&amp;"|6",'Joints Enrobage'!$N$2:$N$501,0))&amp;"","")</f>
        <v/>
      </c>
      <c r="M668" s="50" t="n"/>
    </row>
    <row r="669" ht="15" customHeight="1">
      <c r="A669" s="93">
        <f>IFERROR(INDEX('Joints Enrobage'!$B$2:$B$501,MATCH($K$655&amp;"|7",'Joints Enrobage'!$N$2:$N$501,0))&amp;"","")</f>
        <v/>
      </c>
      <c r="B669" s="93">
        <f>IFERROR(INDEX('Joints Enrobage'!$C$2:$C$501,MATCH($K$655&amp;"|7",'Joints Enrobage'!$N$2:$N$501,0))&amp;"","")</f>
        <v/>
      </c>
      <c r="C669" s="93">
        <f>IFERROR(INDEX('Joints Enrobage'!$D$2:$D$501,MATCH($K$655&amp;"|7",'Joints Enrobage'!$N$2:$N$501,0))&amp;"","")</f>
        <v/>
      </c>
      <c r="D669" s="93">
        <f>IFERROR(INDEX('Joints Enrobage'!$E$2:$E$501,MATCH($K$655&amp;"|7",'Joints Enrobage'!$N$2:$N$501,0))&amp;"","")</f>
        <v/>
      </c>
      <c r="E669" s="93">
        <f>IFERROR(INDEX('Joints Enrobage'!$F$2:$F$501,MATCH($K$655&amp;"|7",'Joints Enrobage'!$N$2:$N$501,0))&amp;"","")</f>
        <v/>
      </c>
      <c r="F669" s="93">
        <f>IFERROR(INDEX('Joints Enrobage'!$G$2:$G$501,MATCH($K$655&amp;"|7",'Joints Enrobage'!$N$2:$N$501,0))&amp;"","")</f>
        <v/>
      </c>
      <c r="G669" s="93">
        <f>IFERROR(INDEX('Joints Enrobage'!$H$2:$H$501,MATCH($K$655&amp;"|7",'Joints Enrobage'!$N$2:$N$501,0))&amp;"","")</f>
        <v/>
      </c>
      <c r="H669" s="93">
        <f>IFERROR(INDEX('Joints Enrobage'!$I$2:$I$501,MATCH($K$655&amp;"|7",'Joints Enrobage'!$N$2:$N$501,0))&amp;"","")</f>
        <v/>
      </c>
      <c r="I669" s="93">
        <f>IFERROR(INDEX('Joints Enrobage'!$J$2:$J$501,MATCH($K$655&amp;"|7",'Joints Enrobage'!$N$2:$N$501,0))&amp;"","")</f>
        <v/>
      </c>
      <c r="J669" s="93">
        <f>IFERROR(INDEX('Joints Enrobage'!$K$2:$K$501,MATCH($K$655&amp;"|7",'Joints Enrobage'!$N$2:$N$501,0))&amp;"","")</f>
        <v/>
      </c>
      <c r="K669" s="93">
        <f>IFERROR(INDEX('Joints Enrobage'!$L$2:$L$501,MATCH($K$655&amp;"|7",'Joints Enrobage'!$N$2:$N$501,0))&amp;"","")</f>
        <v/>
      </c>
      <c r="L669" s="93">
        <f>IFERROR(INDEX('Joints Enrobage'!$M$2:$M$501,MATCH($K$655&amp;"|7",'Joints Enrobage'!$N$2:$N$501,0))&amp;"","")</f>
        <v/>
      </c>
      <c r="M669" s="50" t="n"/>
    </row>
    <row r="670" ht="15" customHeight="1">
      <c r="A670" s="93">
        <f>IFERROR(INDEX('Joints Enrobage'!$B$2:$B$501,MATCH($K$655&amp;"|8",'Joints Enrobage'!$N$2:$N$501,0))&amp;"","")</f>
        <v/>
      </c>
      <c r="B670" s="93">
        <f>IFERROR(INDEX('Joints Enrobage'!$C$2:$C$501,MATCH($K$655&amp;"|8",'Joints Enrobage'!$N$2:$N$501,0))&amp;"","")</f>
        <v/>
      </c>
      <c r="C670" s="93">
        <f>IFERROR(INDEX('Joints Enrobage'!$D$2:$D$501,MATCH($K$655&amp;"|8",'Joints Enrobage'!$N$2:$N$501,0))&amp;"","")</f>
        <v/>
      </c>
      <c r="D670" s="93">
        <f>IFERROR(INDEX('Joints Enrobage'!$E$2:$E$501,MATCH($K$655&amp;"|8",'Joints Enrobage'!$N$2:$N$501,0))&amp;"","")</f>
        <v/>
      </c>
      <c r="E670" s="93">
        <f>IFERROR(INDEX('Joints Enrobage'!$F$2:$F$501,MATCH($K$655&amp;"|8",'Joints Enrobage'!$N$2:$N$501,0))&amp;"","")</f>
        <v/>
      </c>
      <c r="F670" s="93">
        <f>IFERROR(INDEX('Joints Enrobage'!$G$2:$G$501,MATCH($K$655&amp;"|8",'Joints Enrobage'!$N$2:$N$501,0))&amp;"","")</f>
        <v/>
      </c>
      <c r="G670" s="93">
        <f>IFERROR(INDEX('Joints Enrobage'!$H$2:$H$501,MATCH($K$655&amp;"|8",'Joints Enrobage'!$N$2:$N$501,0))&amp;"","")</f>
        <v/>
      </c>
      <c r="H670" s="93">
        <f>IFERROR(INDEX('Joints Enrobage'!$I$2:$I$501,MATCH($K$655&amp;"|8",'Joints Enrobage'!$N$2:$N$501,0))&amp;"","")</f>
        <v/>
      </c>
      <c r="I670" s="93">
        <f>IFERROR(INDEX('Joints Enrobage'!$J$2:$J$501,MATCH($K$655&amp;"|8",'Joints Enrobage'!$N$2:$N$501,0))&amp;"","")</f>
        <v/>
      </c>
      <c r="J670" s="93">
        <f>IFERROR(INDEX('Joints Enrobage'!$K$2:$K$501,MATCH($K$655&amp;"|8",'Joints Enrobage'!$N$2:$N$501,0))&amp;"","")</f>
        <v/>
      </c>
      <c r="K670" s="93">
        <f>IFERROR(INDEX('Joints Enrobage'!$L$2:$L$501,MATCH($K$655&amp;"|8",'Joints Enrobage'!$N$2:$N$501,0))&amp;"","")</f>
        <v/>
      </c>
      <c r="L670" s="93">
        <f>IFERROR(INDEX('Joints Enrobage'!$M$2:$M$501,MATCH($K$655&amp;"|8",'Joints Enrobage'!$N$2:$N$501,0))&amp;"","")</f>
        <v/>
      </c>
      <c r="M670" s="50" t="n"/>
    </row>
    <row r="671" ht="15" customHeight="1">
      <c r="A671" s="93">
        <f>IFERROR(INDEX('Joints Enrobage'!$B$2:$B$501,MATCH($K$655&amp;"|9",'Joints Enrobage'!$N$2:$N$501,0))&amp;"","")</f>
        <v/>
      </c>
      <c r="B671" s="93">
        <f>IFERROR(INDEX('Joints Enrobage'!$C$2:$C$501,MATCH($K$655&amp;"|9",'Joints Enrobage'!$N$2:$N$501,0))&amp;"","")</f>
        <v/>
      </c>
      <c r="C671" s="93">
        <f>IFERROR(INDEX('Joints Enrobage'!$D$2:$D$501,MATCH($K$655&amp;"|9",'Joints Enrobage'!$N$2:$N$501,0))&amp;"","")</f>
        <v/>
      </c>
      <c r="D671" s="93">
        <f>IFERROR(INDEX('Joints Enrobage'!$E$2:$E$501,MATCH($K$655&amp;"|9",'Joints Enrobage'!$N$2:$N$501,0))&amp;"","")</f>
        <v/>
      </c>
      <c r="E671" s="93">
        <f>IFERROR(INDEX('Joints Enrobage'!$F$2:$F$501,MATCH($K$655&amp;"|9",'Joints Enrobage'!$N$2:$N$501,0))&amp;"","")</f>
        <v/>
      </c>
      <c r="F671" s="93">
        <f>IFERROR(INDEX('Joints Enrobage'!$G$2:$G$501,MATCH($K$655&amp;"|9",'Joints Enrobage'!$N$2:$N$501,0))&amp;"","")</f>
        <v/>
      </c>
      <c r="G671" s="93">
        <f>IFERROR(INDEX('Joints Enrobage'!$H$2:$H$501,MATCH($K$655&amp;"|9",'Joints Enrobage'!$N$2:$N$501,0))&amp;"","")</f>
        <v/>
      </c>
      <c r="H671" s="93">
        <f>IFERROR(INDEX('Joints Enrobage'!$I$2:$I$501,MATCH($K$655&amp;"|9",'Joints Enrobage'!$N$2:$N$501,0))&amp;"","")</f>
        <v/>
      </c>
      <c r="I671" s="93">
        <f>IFERROR(INDEX('Joints Enrobage'!$J$2:$J$501,MATCH($K$655&amp;"|9",'Joints Enrobage'!$N$2:$N$501,0))&amp;"","")</f>
        <v/>
      </c>
      <c r="J671" s="93">
        <f>IFERROR(INDEX('Joints Enrobage'!$K$2:$K$501,MATCH($K$655&amp;"|9",'Joints Enrobage'!$N$2:$N$501,0))&amp;"","")</f>
        <v/>
      </c>
      <c r="K671" s="93">
        <f>IFERROR(INDEX('Joints Enrobage'!$L$2:$L$501,MATCH($K$655&amp;"|9",'Joints Enrobage'!$N$2:$N$501,0))&amp;"","")</f>
        <v/>
      </c>
      <c r="L671" s="93">
        <f>IFERROR(INDEX('Joints Enrobage'!$M$2:$M$501,MATCH($K$655&amp;"|9",'Joints Enrobage'!$N$2:$N$501,0))&amp;"","")</f>
        <v/>
      </c>
      <c r="M671" s="50" t="n"/>
    </row>
    <row r="672" ht="15" customHeight="1">
      <c r="A672" s="93">
        <f>IFERROR(INDEX('Joints Enrobage'!$B$2:$B$501,MATCH($K$655&amp;"|10",'Joints Enrobage'!$N$2:$N$501,0))&amp;"","")</f>
        <v/>
      </c>
      <c r="B672" s="93">
        <f>IFERROR(INDEX('Joints Enrobage'!$C$2:$C$501,MATCH($K$655&amp;"|10",'Joints Enrobage'!$N$2:$N$501,0))&amp;"","")</f>
        <v/>
      </c>
      <c r="C672" s="93">
        <f>IFERROR(INDEX('Joints Enrobage'!$D$2:$D$501,MATCH($K$655&amp;"|10",'Joints Enrobage'!$N$2:$N$501,0))&amp;"","")</f>
        <v/>
      </c>
      <c r="D672" s="93">
        <f>IFERROR(INDEX('Joints Enrobage'!$E$2:$E$501,MATCH($K$655&amp;"|10",'Joints Enrobage'!$N$2:$N$501,0))&amp;"","")</f>
        <v/>
      </c>
      <c r="E672" s="93">
        <f>IFERROR(INDEX('Joints Enrobage'!$F$2:$F$501,MATCH($K$655&amp;"|10",'Joints Enrobage'!$N$2:$N$501,0))&amp;"","")</f>
        <v/>
      </c>
      <c r="F672" s="93">
        <f>IFERROR(INDEX('Joints Enrobage'!$G$2:$G$501,MATCH($K$655&amp;"|10",'Joints Enrobage'!$N$2:$N$501,0))&amp;"","")</f>
        <v/>
      </c>
      <c r="G672" s="93">
        <f>IFERROR(INDEX('Joints Enrobage'!$H$2:$H$501,MATCH($K$655&amp;"|10",'Joints Enrobage'!$N$2:$N$501,0))&amp;"","")</f>
        <v/>
      </c>
      <c r="H672" s="93">
        <f>IFERROR(INDEX('Joints Enrobage'!$I$2:$I$501,MATCH($K$655&amp;"|10",'Joints Enrobage'!$N$2:$N$501,0))&amp;"","")</f>
        <v/>
      </c>
      <c r="I672" s="93">
        <f>IFERROR(INDEX('Joints Enrobage'!$J$2:$J$501,MATCH($K$655&amp;"|10",'Joints Enrobage'!$N$2:$N$501,0))&amp;"","")</f>
        <v/>
      </c>
      <c r="J672" s="93">
        <f>IFERROR(INDEX('Joints Enrobage'!$K$2:$K$501,MATCH($K$655&amp;"|10",'Joints Enrobage'!$N$2:$N$501,0))&amp;"","")</f>
        <v/>
      </c>
      <c r="K672" s="93">
        <f>IFERROR(INDEX('Joints Enrobage'!$L$2:$L$501,MATCH($K$655&amp;"|10",'Joints Enrobage'!$N$2:$N$501,0))&amp;"","")</f>
        <v/>
      </c>
      <c r="L672" s="93">
        <f>IFERROR(INDEX('Joints Enrobage'!$M$2:$M$501,MATCH($K$655&amp;"|10",'Joints Enrobage'!$N$2:$N$501,0))&amp;"","")</f>
        <v/>
      </c>
      <c r="M672" s="50" t="n"/>
    </row>
    <row r="673" ht="15" customHeight="1">
      <c r="A673" s="93">
        <f>IFERROR(INDEX('Joints Enrobage'!$B$2:$B$501,MATCH($K$655&amp;"|11",'Joints Enrobage'!$N$2:$N$501,0))&amp;"","")</f>
        <v/>
      </c>
      <c r="B673" s="93">
        <f>IFERROR(INDEX('Joints Enrobage'!$C$2:$C$501,MATCH($K$655&amp;"|11",'Joints Enrobage'!$N$2:$N$501,0))&amp;"","")</f>
        <v/>
      </c>
      <c r="C673" s="93">
        <f>IFERROR(INDEX('Joints Enrobage'!$D$2:$D$501,MATCH($K$655&amp;"|11",'Joints Enrobage'!$N$2:$N$501,0))&amp;"","")</f>
        <v/>
      </c>
      <c r="D673" s="93">
        <f>IFERROR(INDEX('Joints Enrobage'!$E$2:$E$501,MATCH($K$655&amp;"|11",'Joints Enrobage'!$N$2:$N$501,0))&amp;"","")</f>
        <v/>
      </c>
      <c r="E673" s="93">
        <f>IFERROR(INDEX('Joints Enrobage'!$F$2:$F$501,MATCH($K$655&amp;"|11",'Joints Enrobage'!$N$2:$N$501,0))&amp;"","")</f>
        <v/>
      </c>
      <c r="F673" s="93">
        <f>IFERROR(INDEX('Joints Enrobage'!$G$2:$G$501,MATCH($K$655&amp;"|11",'Joints Enrobage'!$N$2:$N$501,0))&amp;"","")</f>
        <v/>
      </c>
      <c r="G673" s="93">
        <f>IFERROR(INDEX('Joints Enrobage'!$H$2:$H$501,MATCH($K$655&amp;"|11",'Joints Enrobage'!$N$2:$N$501,0))&amp;"","")</f>
        <v/>
      </c>
      <c r="H673" s="93">
        <f>IFERROR(INDEX('Joints Enrobage'!$I$2:$I$501,MATCH($K$655&amp;"|11",'Joints Enrobage'!$N$2:$N$501,0))&amp;"","")</f>
        <v/>
      </c>
      <c r="I673" s="93">
        <f>IFERROR(INDEX('Joints Enrobage'!$J$2:$J$501,MATCH($K$655&amp;"|11",'Joints Enrobage'!$N$2:$N$501,0))&amp;"","")</f>
        <v/>
      </c>
      <c r="J673" s="93">
        <f>IFERROR(INDEX('Joints Enrobage'!$K$2:$K$501,MATCH($K$655&amp;"|11",'Joints Enrobage'!$N$2:$N$501,0))&amp;"","")</f>
        <v/>
      </c>
      <c r="K673" s="93">
        <f>IFERROR(INDEX('Joints Enrobage'!$L$2:$L$501,MATCH($K$655&amp;"|11",'Joints Enrobage'!$N$2:$N$501,0))&amp;"","")</f>
        <v/>
      </c>
      <c r="L673" s="93">
        <f>IFERROR(INDEX('Joints Enrobage'!$M$2:$M$501,MATCH($K$655&amp;"|11",'Joints Enrobage'!$N$2:$N$501,0))&amp;"","")</f>
        <v/>
      </c>
      <c r="M673" s="50" t="n"/>
    </row>
    <row r="674" ht="15" customHeight="1">
      <c r="A674" s="62">
        <f>IFERROR(INDEX('Joints Enrobage'!$B$2:$B$501,MATCH($K$655&amp;"|12",'Joints Enrobage'!$N$2:$N$501,0))&amp;"","")</f>
        <v/>
      </c>
      <c r="B674" s="62">
        <f>IFERROR(INDEX('Joints Enrobage'!$C$2:$C$501,MATCH($K$655&amp;"|12",'Joints Enrobage'!$N$2:$N$501,0))&amp;"","")</f>
        <v/>
      </c>
      <c r="C674" s="62">
        <f>IFERROR(INDEX('Joints Enrobage'!$D$2:$D$501,MATCH($K$655&amp;"|12",'Joints Enrobage'!$N$2:$N$501,0))&amp;"","")</f>
        <v/>
      </c>
      <c r="D674" s="62">
        <f>IFERROR(INDEX('Joints Enrobage'!$E$2:$E$501,MATCH($K$655&amp;"|12",'Joints Enrobage'!$N$2:$N$501,0))&amp;"","")</f>
        <v/>
      </c>
      <c r="E674" s="62">
        <f>IFERROR(INDEX('Joints Enrobage'!$F$2:$F$501,MATCH($K$655&amp;"|12",'Joints Enrobage'!$N$2:$N$501,0))&amp;"","")</f>
        <v/>
      </c>
      <c r="F674" s="62">
        <f>IFERROR(INDEX('Joints Enrobage'!$G$2:$G$501,MATCH($K$655&amp;"|12",'Joints Enrobage'!$N$2:$N$501,0))&amp;"","")</f>
        <v/>
      </c>
      <c r="G674" s="62">
        <f>IFERROR(INDEX('Joints Enrobage'!$H$2:$H$501,MATCH($K$655&amp;"|12",'Joints Enrobage'!$N$2:$N$501,0))&amp;"","")</f>
        <v/>
      </c>
      <c r="H674" s="62">
        <f>IFERROR(INDEX('Joints Enrobage'!$I$2:$I$501,MATCH($K$655&amp;"|12",'Joints Enrobage'!$N$2:$N$501,0))&amp;"","")</f>
        <v/>
      </c>
      <c r="I674" s="62">
        <f>IFERROR(INDEX('Joints Enrobage'!$J$2:$J$501,MATCH($K$655&amp;"|12",'Joints Enrobage'!$N$2:$N$501,0))&amp;"","")</f>
        <v/>
      </c>
      <c r="J674" s="62">
        <f>IFERROR(INDEX('Joints Enrobage'!$K$2:$K$501,MATCH($K$655&amp;"|12",'Joints Enrobage'!$N$2:$N$501,0))&amp;"","")</f>
        <v/>
      </c>
      <c r="K674" s="62">
        <f>IFERROR(INDEX('Joints Enrobage'!$L$2:$L$501,MATCH($K$655&amp;"|12",'Joints Enrobage'!$N$2:$N$501,0))&amp;"","")</f>
        <v/>
      </c>
      <c r="L674" s="62">
        <f>IFERROR(INDEX('Joints Enrobage'!$M$2:$M$501,MATCH($K$655&amp;"|12",'Joints Enrobage'!$N$2:$N$501,0))&amp;"","")</f>
        <v/>
      </c>
      <c r="M674" s="50" t="n"/>
    </row>
    <row r="675" ht="15" customHeight="1">
      <c r="A675" s="62">
        <f>IFERROR(INDEX('Joints Enrobage'!$B$2:$B$501,MATCH($K$655&amp;"|13",'Joints Enrobage'!$N$2:$N$501,0))&amp;"","")</f>
        <v/>
      </c>
      <c r="B675" s="62">
        <f>IFERROR(INDEX('Joints Enrobage'!$C$2:$C$501,MATCH($K$655&amp;"|13",'Joints Enrobage'!$N$2:$N$501,0))&amp;"","")</f>
        <v/>
      </c>
      <c r="C675" s="62">
        <f>IFERROR(INDEX('Joints Enrobage'!$D$2:$D$501,MATCH($K$655&amp;"|13",'Joints Enrobage'!$N$2:$N$501,0))&amp;"","")</f>
        <v/>
      </c>
      <c r="D675" s="62">
        <f>IFERROR(INDEX('Joints Enrobage'!$E$2:$E$501,MATCH($K$655&amp;"|13",'Joints Enrobage'!$N$2:$N$501,0))&amp;"","")</f>
        <v/>
      </c>
      <c r="E675" s="62">
        <f>IFERROR(INDEX('Joints Enrobage'!$F$2:$F$501,MATCH($K$655&amp;"|13",'Joints Enrobage'!$N$2:$N$501,0))&amp;"","")</f>
        <v/>
      </c>
      <c r="F675" s="62">
        <f>IFERROR(INDEX('Joints Enrobage'!$G$2:$G$501,MATCH($K$655&amp;"|13",'Joints Enrobage'!$N$2:$N$501,0))&amp;"","")</f>
        <v/>
      </c>
      <c r="G675" s="62">
        <f>IFERROR(INDEX('Joints Enrobage'!$H$2:$H$501,MATCH($K$655&amp;"|13",'Joints Enrobage'!$N$2:$N$501,0))&amp;"","")</f>
        <v/>
      </c>
      <c r="H675" s="62">
        <f>IFERROR(INDEX('Joints Enrobage'!$I$2:$I$501,MATCH($K$655&amp;"|13",'Joints Enrobage'!$N$2:$N$501,0))&amp;"","")</f>
        <v/>
      </c>
      <c r="I675" s="62">
        <f>IFERROR(INDEX('Joints Enrobage'!$J$2:$J$501,MATCH($K$655&amp;"|13",'Joints Enrobage'!$N$2:$N$501,0))&amp;"","")</f>
        <v/>
      </c>
      <c r="J675" s="62">
        <f>IFERROR(INDEX('Joints Enrobage'!$K$2:$K$501,MATCH($K$655&amp;"|13",'Joints Enrobage'!$N$2:$N$501,0))&amp;"","")</f>
        <v/>
      </c>
      <c r="K675" s="62">
        <f>IFERROR(INDEX('Joints Enrobage'!$L$2:$L$501,MATCH($K$655&amp;"|13",'Joints Enrobage'!$N$2:$N$501,0))&amp;"","")</f>
        <v/>
      </c>
      <c r="L675" s="62">
        <f>IFERROR(INDEX('Joints Enrobage'!$M$2:$M$501,MATCH($K$655&amp;"|13",'Joints Enrobage'!$N$2:$N$501,0))&amp;"","")</f>
        <v/>
      </c>
      <c r="M675" s="50" t="n"/>
    </row>
    <row r="676" ht="15" customHeight="1">
      <c r="A676" s="62">
        <f>IFERROR(INDEX('Joints Enrobage'!$B$2:$B$501,MATCH($K$655&amp;"|14",'Joints Enrobage'!$N$2:$N$501,0))&amp;"","")</f>
        <v/>
      </c>
      <c r="B676" s="62">
        <f>IFERROR(INDEX('Joints Enrobage'!$C$2:$C$501,MATCH($K$655&amp;"|14",'Joints Enrobage'!$N$2:$N$501,0))&amp;"","")</f>
        <v/>
      </c>
      <c r="C676" s="62">
        <f>IFERROR(INDEX('Joints Enrobage'!$D$2:$D$501,MATCH($K$655&amp;"|14",'Joints Enrobage'!$N$2:$N$501,0))&amp;"","")</f>
        <v/>
      </c>
      <c r="D676" s="62">
        <f>IFERROR(INDEX('Joints Enrobage'!$E$2:$E$501,MATCH($K$655&amp;"|14",'Joints Enrobage'!$N$2:$N$501,0))&amp;"","")</f>
        <v/>
      </c>
      <c r="E676" s="62">
        <f>IFERROR(INDEX('Joints Enrobage'!$F$2:$F$501,MATCH($K$655&amp;"|14",'Joints Enrobage'!$N$2:$N$501,0))&amp;"","")</f>
        <v/>
      </c>
      <c r="F676" s="62">
        <f>IFERROR(INDEX('Joints Enrobage'!$G$2:$G$501,MATCH($K$655&amp;"|14",'Joints Enrobage'!$N$2:$N$501,0))&amp;"","")</f>
        <v/>
      </c>
      <c r="G676" s="62">
        <f>IFERROR(INDEX('Joints Enrobage'!$H$2:$H$501,MATCH($K$655&amp;"|14",'Joints Enrobage'!$N$2:$N$501,0))&amp;"","")</f>
        <v/>
      </c>
      <c r="H676" s="62">
        <f>IFERROR(INDEX('Joints Enrobage'!$I$2:$I$501,MATCH($K$655&amp;"|14",'Joints Enrobage'!$N$2:$N$501,0))&amp;"","")</f>
        <v/>
      </c>
      <c r="I676" s="62">
        <f>IFERROR(INDEX('Joints Enrobage'!$J$2:$J$501,MATCH($K$655&amp;"|14",'Joints Enrobage'!$N$2:$N$501,0))&amp;"","")</f>
        <v/>
      </c>
      <c r="J676" s="62">
        <f>IFERROR(INDEX('Joints Enrobage'!$K$2:$K$501,MATCH($K$655&amp;"|14",'Joints Enrobage'!$N$2:$N$501,0))&amp;"","")</f>
        <v/>
      </c>
      <c r="K676" s="62">
        <f>IFERROR(INDEX('Joints Enrobage'!$L$2:$L$501,MATCH($K$655&amp;"|14",'Joints Enrobage'!$N$2:$N$501,0))&amp;"","")</f>
        <v/>
      </c>
      <c r="L676" s="62">
        <f>IFERROR(INDEX('Joints Enrobage'!$M$2:$M$501,MATCH($K$655&amp;"|14",'Joints Enrobage'!$N$2:$N$501,0))&amp;"","")</f>
        <v/>
      </c>
      <c r="M676" s="50" t="n"/>
    </row>
    <row r="677" ht="15" customHeight="1">
      <c r="A677" s="62">
        <f>IFERROR(INDEX('Joints Enrobage'!$B$2:$B$501,MATCH($K$655&amp;"|15",'Joints Enrobage'!$N$2:$N$501,0))&amp;"","")</f>
        <v/>
      </c>
      <c r="B677" s="62">
        <f>IFERROR(INDEX('Joints Enrobage'!$C$2:$C$501,MATCH($K$655&amp;"|15",'Joints Enrobage'!$N$2:$N$501,0))&amp;"","")</f>
        <v/>
      </c>
      <c r="C677" s="62">
        <f>IFERROR(INDEX('Joints Enrobage'!$D$2:$D$501,MATCH($K$655&amp;"|15",'Joints Enrobage'!$N$2:$N$501,0))&amp;"","")</f>
        <v/>
      </c>
      <c r="D677" s="62">
        <f>IFERROR(INDEX('Joints Enrobage'!$E$2:$E$501,MATCH($K$655&amp;"|15",'Joints Enrobage'!$N$2:$N$501,0))&amp;"","")</f>
        <v/>
      </c>
      <c r="E677" s="62">
        <f>IFERROR(INDEX('Joints Enrobage'!$F$2:$F$501,MATCH($K$655&amp;"|15",'Joints Enrobage'!$N$2:$N$501,0))&amp;"","")</f>
        <v/>
      </c>
      <c r="F677" s="62">
        <f>IFERROR(INDEX('Joints Enrobage'!$G$2:$G$501,MATCH($K$655&amp;"|15",'Joints Enrobage'!$N$2:$N$501,0))&amp;"","")</f>
        <v/>
      </c>
      <c r="G677" s="62">
        <f>IFERROR(INDEX('Joints Enrobage'!$H$2:$H$501,MATCH($K$655&amp;"|15",'Joints Enrobage'!$N$2:$N$501,0))&amp;"","")</f>
        <v/>
      </c>
      <c r="H677" s="62">
        <f>IFERROR(INDEX('Joints Enrobage'!$I$2:$I$501,MATCH($K$655&amp;"|15",'Joints Enrobage'!$N$2:$N$501,0))&amp;"","")</f>
        <v/>
      </c>
      <c r="I677" s="62">
        <f>IFERROR(INDEX('Joints Enrobage'!$J$2:$J$501,MATCH($K$655&amp;"|15",'Joints Enrobage'!$N$2:$N$501,0))&amp;"","")</f>
        <v/>
      </c>
      <c r="J677" s="62">
        <f>IFERROR(INDEX('Joints Enrobage'!$K$2:$K$501,MATCH($K$655&amp;"|15",'Joints Enrobage'!$N$2:$N$501,0))&amp;"","")</f>
        <v/>
      </c>
      <c r="K677" s="62">
        <f>IFERROR(INDEX('Joints Enrobage'!$L$2:$L$501,MATCH($K$655&amp;"|15",'Joints Enrobage'!$N$2:$N$501,0))&amp;"","")</f>
        <v/>
      </c>
      <c r="L677" s="62">
        <f>IFERROR(INDEX('Joints Enrobage'!$M$2:$M$501,MATCH($K$655&amp;"|15",'Joints Enrobage'!$N$2:$N$501,0))&amp;"","")</f>
        <v/>
      </c>
      <c r="M677" s="50" t="n"/>
    </row>
    <row r="678" ht="39.95" customHeight="1">
      <c r="A678" s="94">
        <f>"Remarques : "&amp;IFERROR(INDEX(Registre!$O$2:$O$1999,IF($O$650=0,-1,$O$650))&amp;"","")</f>
        <v/>
      </c>
      <c r="B678" s="52" t="n"/>
      <c r="C678" s="52" t="n"/>
      <c r="D678" s="52" t="n"/>
      <c r="E678" s="52" t="n"/>
      <c r="F678" s="52" t="n"/>
      <c r="G678" s="52" t="n"/>
      <c r="H678" s="52" t="n"/>
      <c r="I678" s="52" t="n"/>
      <c r="J678" s="52" t="n"/>
      <c r="K678" s="52" t="n"/>
      <c r="L678" s="52" t="n"/>
      <c r="M678" s="50" t="n"/>
    </row>
    <row r="679" ht="30" customHeight="1">
      <c r="A679" s="80" t="inlineStr">
        <is>
          <t>Conclusion de l’inspection</t>
        </is>
      </c>
      <c r="B679" s="52" t="n"/>
      <c r="C679" s="50" t="n"/>
      <c r="D679" s="67">
        <f>IF(IFERROR(INDEX(Registre!$N$2:$N$1999,IF($O$650=0,-1,$O$650))&amp;"","")="Non applicable","☒","☐")&amp;"  Non applicable"</f>
        <v/>
      </c>
      <c r="E679" s="52" t="n"/>
      <c r="F679" s="52" t="n"/>
      <c r="G679" s="52" t="n"/>
      <c r="H679" s="52" t="n"/>
      <c r="I679" s="50" t="n"/>
      <c r="J679" s="67">
        <f>IF(IFERROR(INDEX(Registre!$N$2:$N$1999,IF($O$650=0,-1,$O$650))&amp;"","")="Accepté","☒","☐")&amp;"  Accepté"</f>
        <v/>
      </c>
      <c r="K679" s="50" t="n"/>
      <c r="L679" s="67">
        <f>IF(IFERROR(INDEX(Registre!$N$2:$N$1999,IF($O$650=0,-1,$O$650))&amp;"","")="Rejeté","☒","☐")&amp;"  Rejeté"</f>
        <v/>
      </c>
      <c r="M679" s="50" t="n"/>
    </row>
    <row r="680" ht="24.95" customHeight="1">
      <c r="A680" s="80" t="inlineStr">
        <is>
          <t>APPROBATION</t>
        </is>
      </c>
      <c r="B680" s="101" t="n"/>
      <c r="C680" s="56" t="n"/>
      <c r="D680" s="67" t="inlineStr">
        <is>
          <t>C3</t>
        </is>
      </c>
      <c r="E680" s="52" t="n"/>
      <c r="F680" s="52" t="n"/>
      <c r="G680" s="52" t="n"/>
      <c r="H680" s="52" t="n"/>
      <c r="I680" s="50" t="n"/>
      <c r="J680" s="67" t="inlineStr">
        <is>
          <t>C1</t>
        </is>
      </c>
      <c r="K680" s="56" t="n"/>
      <c r="L680" s="67" t="inlineStr">
        <is>
          <t>CA</t>
        </is>
      </c>
      <c r="M680" s="56" t="n"/>
    </row>
    <row r="681" ht="24.95" customHeight="1">
      <c r="A681" s="57" t="n"/>
      <c r="B681" s="102" t="n"/>
      <c r="C681" s="58" t="n"/>
      <c r="D681" s="67" t="inlineStr">
        <is>
          <t>CST</t>
        </is>
      </c>
      <c r="E681" s="52" t="n"/>
      <c r="F681" s="50" t="n"/>
      <c r="G681" s="67" t="inlineStr">
        <is>
          <t>QCI</t>
        </is>
      </c>
      <c r="H681" s="52" t="n"/>
      <c r="I681" s="50" t="n"/>
      <c r="J681" s="57" t="n"/>
      <c r="K681" s="58" t="n"/>
      <c r="L681" s="57" t="n"/>
      <c r="M681" s="58" t="n"/>
    </row>
    <row r="682" ht="30" customHeight="1">
      <c r="A682" s="90" t="inlineStr">
        <is>
          <t>Nom</t>
        </is>
      </c>
      <c r="B682" s="52" t="n"/>
      <c r="C682" s="50" t="n"/>
      <c r="D682" s="90" t="n"/>
      <c r="E682" s="52" t="n"/>
      <c r="F682" s="50" t="n"/>
      <c r="G682" s="90" t="n"/>
      <c r="H682" s="52" t="n"/>
      <c r="I682" s="50" t="n"/>
      <c r="J682" s="90" t="n"/>
      <c r="K682" s="50" t="n"/>
      <c r="L682" s="90" t="n"/>
      <c r="M682" s="50" t="n"/>
    </row>
    <row r="683" ht="30" customHeight="1">
      <c r="A683" s="90" t="inlineStr">
        <is>
          <t>Signature</t>
        </is>
      </c>
      <c r="B683" s="52" t="n"/>
      <c r="C683" s="50" t="n"/>
      <c r="D683" s="90" t="n"/>
      <c r="E683" s="52" t="n"/>
      <c r="F683" s="50" t="n"/>
      <c r="G683" s="90" t="n"/>
      <c r="H683" s="52" t="n"/>
      <c r="I683" s="50" t="n"/>
      <c r="J683" s="90" t="n"/>
      <c r="K683" s="50" t="n"/>
      <c r="L683" s="90" t="n"/>
      <c r="M683" s="50" t="n"/>
    </row>
    <row r="684" ht="30" customHeight="1">
      <c r="A684" s="90" t="inlineStr">
        <is>
          <t>Date</t>
        </is>
      </c>
      <c r="B684" s="52" t="n"/>
      <c r="C684" s="50" t="n"/>
      <c r="D684" s="90" t="n"/>
      <c r="E684" s="52" t="n"/>
      <c r="F684" s="50" t="n"/>
      <c r="G684" s="90" t="n"/>
      <c r="H684" s="52" t="n"/>
      <c r="I684" s="50" t="n"/>
      <c r="J684" s="90" t="n"/>
      <c r="K684" s="50" t="n"/>
      <c r="L684" s="90" t="n"/>
      <c r="M684" s="50" t="n"/>
    </row>
    <row r="685" ht="21.75" customHeight="1">
      <c r="A685" s="49" t="n"/>
      <c r="B685" s="56" t="n"/>
      <c r="C685" s="67">
        <f>Paramètres!$C$7</f>
        <v/>
      </c>
      <c r="D685" s="101" t="n"/>
      <c r="E685" s="101" t="n"/>
      <c r="F685" s="101" t="n"/>
      <c r="G685" s="101" t="n"/>
      <c r="H685" s="101" t="n"/>
      <c r="I685" s="101" t="n"/>
      <c r="J685" s="101" t="n"/>
      <c r="K685" s="56" t="n"/>
      <c r="L685" s="90">
        <f>Paramètres!$D$7</f>
        <v/>
      </c>
      <c r="M685" s="50" t="n"/>
      <c r="O685" s="29" t="inlineStr">
        <is>
          <t>Calcul (ne pas modifier) – ligne registre :</t>
        </is>
      </c>
    </row>
    <row r="686" ht="21.75" customHeight="1">
      <c r="A686" s="60" t="n"/>
      <c r="B686" s="61" t="n"/>
      <c r="C686" s="60" t="n"/>
      <c r="K686" s="61" t="n"/>
      <c r="L686" s="90">
        <f>"Date: "&amp;Paramètres!$E$7</f>
        <v/>
      </c>
      <c r="M686" s="50" t="n"/>
      <c r="O686" s="30">
        <f>IFERROR(MATCH($K$691,Registre!$B$2:$B$1999,0),0)</f>
        <v/>
      </c>
    </row>
    <row r="687" ht="21.75" customHeight="1">
      <c r="A687" s="57" t="n"/>
      <c r="B687" s="58" t="n"/>
      <c r="C687" s="57" t="n"/>
      <c r="D687" s="102" t="n"/>
      <c r="E687" s="102" t="n"/>
      <c r="F687" s="102" t="n"/>
      <c r="G687" s="102" t="n"/>
      <c r="H687" s="102" t="n"/>
      <c r="I687" s="102" t="n"/>
      <c r="J687" s="102" t="n"/>
      <c r="K687" s="58" t="n"/>
      <c r="L687" s="90" t="inlineStr">
        <is>
          <t>Page 1/1</t>
        </is>
      </c>
      <c r="M687" s="50" t="n"/>
      <c r="O687" s="30">
        <f>IFERROR(MATCH($K$691,'Données Enrobage'!$A$2:$A$501,0),0)</f>
        <v/>
      </c>
    </row>
    <row r="688" ht="27.95" customHeight="1">
      <c r="A688" s="67" t="inlineStr">
        <is>
          <t>Procès-Verbal d’enrobage</t>
        </is>
      </c>
      <c r="B688" s="52" t="n"/>
      <c r="C688" s="52" t="n"/>
      <c r="D688" s="52" t="n"/>
      <c r="E688" s="52" t="n"/>
      <c r="F688" s="52" t="n"/>
      <c r="G688" s="52" t="n"/>
      <c r="H688" s="52" t="n"/>
      <c r="I688" s="52" t="n"/>
      <c r="J688" s="52" t="n"/>
      <c r="K688" s="52" t="n"/>
      <c r="L688" s="52" t="n"/>
      <c r="M688" s="50" t="n"/>
      <c r="O688" s="32">
        <f>IF($K$691="","",IF($O$686=0,"⚠ RFI absent du Registre",IF(INDEX(Registre!$A$2:$A$1999,IF($O$686=0,-1,$O$686))&lt;&gt;"Enrobage","⚠ Ce RFI est de type : "&amp;INDEX(Registre!$A$2:$A$1999,IF($O$686=0,-1,$O$686)),"")))</f>
        <v/>
      </c>
    </row>
    <row r="689" ht="24.95" customHeight="1">
      <c r="A689" s="90">
        <f>"Ouvrages : "&amp;IFERROR(INDEX(Registre!$E$2:$E$1999,IF($O$686=0,-1,$O$686))&amp;"","")</f>
        <v/>
      </c>
      <c r="B689" s="52" t="n"/>
      <c r="C689" s="52" t="n"/>
      <c r="D689" s="52" t="n"/>
      <c r="E689" s="52" t="n"/>
      <c r="F689" s="52" t="n"/>
      <c r="G689" s="52" t="n"/>
      <c r="H689" s="52" t="n"/>
      <c r="I689" s="52" t="n"/>
      <c r="J689" s="50" t="n"/>
      <c r="K689" s="90">
        <f>"Date : "&amp;IFERROR(RIGHT("0"&amp;DAY(INDEX(Registre!$D$2:$D$1999,IF($O$686=0,-1,$O$686))),2)&amp;"/"&amp;RIGHT("0"&amp;MONTH(INDEX(Registre!$D$2:$D$1999,IF($O$686=0,-1,$O$686))),2)&amp;"/"&amp;YEAR(INDEX(Registre!$D$2:$D$1999,IF($O$686=0,-1,$O$686))),IFERROR(INDEX(Registre!$D$2:$D$1999,IF($O$686=0,-1,$O$686))&amp;"",""))</f>
        <v/>
      </c>
      <c r="L689" s="52" t="n"/>
      <c r="M689" s="50" t="n"/>
    </row>
    <row r="690" ht="24.95" customHeight="1">
      <c r="A690" s="90">
        <f>"Désignation : "&amp;IFERROR(INDEX(Registre!$G$2:$G$1999,IF($O$686=0,-1,$O$686))&amp;"","")</f>
        <v/>
      </c>
      <c r="B690" s="52" t="n"/>
      <c r="C690" s="52" t="n"/>
      <c r="D690" s="52" t="n"/>
      <c r="E690" s="52" t="n"/>
      <c r="F690" s="52" t="n"/>
      <c r="G690" s="52" t="n"/>
      <c r="H690" s="52" t="n"/>
      <c r="I690" s="52" t="n"/>
      <c r="J690" s="52" t="n"/>
      <c r="K690" s="52" t="n"/>
      <c r="L690" s="52" t="n"/>
      <c r="M690" s="50" t="n"/>
      <c r="O690" s="31" t="inlineStr">
        <is>
          <t>◀ Choisissez le RFI dans la case « RFI nº » (liste déroulante)</t>
        </is>
      </c>
    </row>
    <row r="691" ht="24.95" customHeight="1">
      <c r="A691" s="90">
        <f>"Plan Nº : "&amp;IFERROR(INDEX(Registre!$F$2:$F$1999,IF($O$686=0,-1,$O$686))&amp;"","")</f>
        <v/>
      </c>
      <c r="B691" s="52" t="n"/>
      <c r="C691" s="52" t="n"/>
      <c r="D691" s="52" t="n"/>
      <c r="E691" s="52" t="n"/>
      <c r="F691" s="50" t="n"/>
      <c r="G691" s="90">
        <f>"Report No : "&amp;IFERROR(IF(INDEX(Registre!$C$2:$C$1999,IF($O$686=0,-1,$O$686))&amp;""&lt;&gt;"",INDEX(Registre!$C$2:$C$1999,IF($O$686=0,-1,$O$686))&amp;"",TEXT(COUNTIF(Registre!$A$2:INDEX(Registre!$A$2:$A$1999,IF($O$686=0,-1,$O$686)),INDEX(Registre!$A$2:$A$1999,IF($O$686=0,-1,$O$686))),"000")),"")</f>
        <v/>
      </c>
      <c r="H691" s="50" t="n"/>
      <c r="I691" s="91" t="inlineStr">
        <is>
          <t>DI/ (RFI) No :</t>
        </is>
      </c>
      <c r="J691" s="50" t="n"/>
      <c r="K691" s="82">
        <f>IFERROR(INDEX('Impression groupée'!$B$4:$B$103,MATCH("Enrobage|20",'Impression groupée'!$E$4:$E$103,0)),"")</f>
        <v/>
      </c>
      <c r="L691" s="52" t="n"/>
      <c r="M691" s="50" t="n"/>
    </row>
    <row r="692" ht="27" customHeight="1">
      <c r="A692" s="80">
        <f>"Tronçon N° : "&amp;IFERROR(INDEX(Registre!$H$2:$H$1999,IF($O$686=0,-1,$O$686))&amp;"","")&amp;"   du PK "&amp;IFERROR(INDEX(Registre!$K$2:$K$1999,IF($O$686=0,-1,$O$686))&amp;"","")&amp;"   au PK "&amp;IFERROR(INDEX(Registre!$L$2:$L$1999,IF($O$686=0,-1,$O$686))&amp;"","")</f>
        <v/>
      </c>
      <c r="B692" s="52" t="n"/>
      <c r="C692" s="52" t="n"/>
      <c r="D692" s="52" t="n"/>
      <c r="E692" s="52" t="n"/>
      <c r="F692" s="50" t="n"/>
      <c r="G692" s="90">
        <f>"Long : "&amp;IFERROR(INDEX(Registre!$M$2:$M$1999,IF($O$686=0,-1,$O$686))&amp;"","")&amp;" ml"</f>
        <v/>
      </c>
      <c r="H692" s="50" t="n"/>
      <c r="I692" s="67" t="inlineStr">
        <is>
          <t>CONDITIONS ENVIRONNEMENTALES</t>
        </is>
      </c>
      <c r="J692" s="52" t="n"/>
      <c r="K692" s="52" t="n"/>
      <c r="L692" s="52" t="n"/>
      <c r="M692" s="50" t="n"/>
    </row>
    <row r="693" ht="25.5" customHeight="1">
      <c r="A693" s="90" t="inlineStr">
        <is>
          <t>Abrasif</t>
        </is>
      </c>
      <c r="B693" s="50" t="n"/>
      <c r="C693" s="90">
        <f>"N° de lot : "&amp;IFERROR(INDEX('Données Enrobage'!$B$2:$B$501,IF($O$687=0,-1,$O$687))&amp;"","")</f>
        <v/>
      </c>
      <c r="D693" s="52" t="n"/>
      <c r="E693" s="52" t="n"/>
      <c r="F693" s="52" t="n"/>
      <c r="G693" s="52" t="n"/>
      <c r="H693" s="50" t="n"/>
      <c r="I693" s="98" t="inlineStr">
        <is>
          <t>Temp de l'air</t>
        </is>
      </c>
      <c r="J693" s="93">
        <f>IFERROR(INDEX('Données Enrobage'!$F$2:$F$501,IF($O$687=0,-1,$O$687))&amp;"","")</f>
        <v/>
      </c>
      <c r="K693" s="93">
        <f>IFERROR(INDEX('Données Enrobage'!$G$2:$G$501,IF($O$687=0,-1,$O$687))&amp;"","")</f>
        <v/>
      </c>
      <c r="L693" s="93">
        <f>IFERROR(INDEX('Données Enrobage'!$H$2:$H$501,IF($O$687=0,-1,$O$687))&amp;"","")</f>
        <v/>
      </c>
      <c r="M693" s="93">
        <f>IFERROR(INDEX('Données Enrobage'!$I$2:$I$501,IF($O$687=0,-1,$O$687))&amp;"","")</f>
        <v/>
      </c>
    </row>
    <row r="694" ht="30.75" customHeight="1">
      <c r="A694" s="90" t="inlineStr">
        <is>
          <t>Apprêt / FBE</t>
        </is>
      </c>
      <c r="B694" s="50" t="n"/>
      <c r="C694" s="90">
        <f>"N° de lot : "&amp;IFERROR(INDEX('Données Enrobage'!$C$2:$C$501,IF($O$687=0,-1,$O$687))&amp;"","")</f>
        <v/>
      </c>
      <c r="D694" s="52" t="n"/>
      <c r="E694" s="52" t="n"/>
      <c r="F694" s="52" t="n"/>
      <c r="G694" s="52" t="n"/>
      <c r="H694" s="50" t="n"/>
      <c r="I694" s="98" t="inlineStr">
        <is>
          <t>Point de rosée</t>
        </is>
      </c>
      <c r="J694" s="93">
        <f>IFERROR(INDEX('Données Enrobage'!$J$2:$J$501,IF($O$687=0,-1,$O$687))&amp;"","")</f>
        <v/>
      </c>
      <c r="K694" s="93">
        <f>IFERROR(INDEX('Données Enrobage'!$K$2:$K$501,IF($O$687=0,-1,$O$687))&amp;"","")</f>
        <v/>
      </c>
      <c r="L694" s="93">
        <f>IFERROR(INDEX('Données Enrobage'!$L$2:$L$501,IF($O$687=0,-1,$O$687))&amp;"","")</f>
        <v/>
      </c>
      <c r="M694" s="93">
        <f>IFERROR(INDEX('Données Enrobage'!$M$2:$M$501,IF($O$687=0,-1,$O$687))&amp;"","")</f>
        <v/>
      </c>
    </row>
    <row r="695" ht="35.25" customHeight="1">
      <c r="A695" s="90" t="inlineStr">
        <is>
          <t>HSS</t>
        </is>
      </c>
      <c r="B695" s="50" t="n"/>
      <c r="C695" s="90">
        <f>"N° de lot : "&amp;IFERROR(INDEX('Données Enrobage'!$D$2:$D$501,IF($O$687=0,-1,$O$687))&amp;"","")</f>
        <v/>
      </c>
      <c r="D695" s="52" t="n"/>
      <c r="E695" s="52" t="n"/>
      <c r="F695" s="52" t="n"/>
      <c r="G695" s="52" t="n"/>
      <c r="H695" s="50" t="n"/>
      <c r="I695" s="98" t="inlineStr">
        <is>
          <t>Humidité relative (RH)</t>
        </is>
      </c>
      <c r="J695" s="93">
        <f>IFERROR(INDEX('Données Enrobage'!$N$2:$N$501,IF($O$687=0,-1,$O$687))&amp;"","")</f>
        <v/>
      </c>
      <c r="K695" s="93">
        <f>IFERROR(INDEX('Données Enrobage'!$O$2:$O$501,IF($O$687=0,-1,$O$687))&amp;"","")</f>
        <v/>
      </c>
      <c r="L695" s="93">
        <f>IFERROR(INDEX('Données Enrobage'!$P$2:$P$501,IF($O$687=0,-1,$O$687))&amp;"","")</f>
        <v/>
      </c>
      <c r="M695" s="93">
        <f>IFERROR(INDEX('Données Enrobage'!$Q$2:$Q$501,IF($O$687=0,-1,$O$687))&amp;"","")</f>
        <v/>
      </c>
    </row>
    <row r="696" ht="30.75" customHeight="1">
      <c r="A696" s="90" t="inlineStr">
        <is>
          <t>Solvant</t>
        </is>
      </c>
      <c r="B696" s="50" t="n"/>
      <c r="C696" s="90">
        <f>"N° de lot : "&amp;IFERROR(INDEX('Données Enrobage'!$E$2:$E$501,IF($O$687=0,-1,$O$687))&amp;"","")</f>
        <v/>
      </c>
      <c r="D696" s="52" t="n"/>
      <c r="E696" s="52" t="n"/>
      <c r="F696" s="52" t="n"/>
      <c r="G696" s="52" t="n"/>
      <c r="H696" s="50" t="n"/>
      <c r="I696" s="98" t="inlineStr">
        <is>
          <t>Qualité de l'air comprimé</t>
        </is>
      </c>
      <c r="J696" s="93">
        <f>IFERROR(INDEX('Données Enrobage'!$R$2:$R$501,IF($O$687=0,-1,$O$687))&amp;"","")</f>
        <v/>
      </c>
      <c r="K696" s="93">
        <f>IFERROR(INDEX('Données Enrobage'!$S$2:$S$501,IF($O$687=0,-1,$O$687))&amp;"","")</f>
        <v/>
      </c>
      <c r="L696" s="93">
        <f>IFERROR(INDEX('Données Enrobage'!$T$2:$T$501,IF($O$687=0,-1,$O$687))&amp;"","")</f>
        <v/>
      </c>
      <c r="M696" s="93">
        <f>IFERROR(INDEX('Données Enrobage'!$U$2:$U$501,IF($O$687=0,-1,$O$687))&amp;"","")</f>
        <v/>
      </c>
    </row>
    <row r="697" ht="24.95" customHeight="1">
      <c r="A697" s="67" t="inlineStr">
        <is>
          <t>SURFACE PREPARATION</t>
        </is>
      </c>
      <c r="B697" s="52" t="n"/>
      <c r="C697" s="52" t="n"/>
      <c r="D697" s="52" t="n"/>
      <c r="E697" s="52" t="n"/>
      <c r="F697" s="52" t="n"/>
      <c r="G697" s="50" t="n"/>
      <c r="H697" s="67" t="inlineStr">
        <is>
          <t>FINAL INSPECTION AND TESTING</t>
        </is>
      </c>
      <c r="I697" s="52" t="n"/>
      <c r="J697" s="52" t="n"/>
      <c r="K697" s="52" t="n"/>
      <c r="L697" s="52" t="n"/>
      <c r="M697" s="50" t="n"/>
    </row>
    <row r="698" ht="51.75" customHeight="1">
      <c r="A698" s="95" t="inlineStr">
        <is>
          <t>N° de joint</t>
        </is>
      </c>
      <c r="B698" s="95" t="inlineStr">
        <is>
          <t>État de surface avant sablage</t>
        </is>
      </c>
      <c r="C698" s="95" t="inlineStr">
        <is>
          <t>Temp de surface</t>
        </is>
      </c>
      <c r="D698" s="95" t="inlineStr">
        <is>
          <t>Profil de sablage µm</t>
        </is>
      </c>
      <c r="E698" s="95" t="inlineStr">
        <is>
          <t>Chlorures en surface µg/cm²</t>
        </is>
      </c>
      <c r="F698" s="95" t="inlineStr">
        <is>
          <t>Test poussière (ruban adhésif)</t>
        </is>
      </c>
      <c r="G698" s="95" t="inlineStr">
        <is>
          <t>Température de préchauffage °C</t>
        </is>
      </c>
      <c r="H698" s="95" t="inlineStr">
        <is>
          <t>Visuel</t>
        </is>
      </c>
      <c r="I698" s="95" t="inlineStr">
        <is>
          <t>Test d'adhérence</t>
        </is>
      </c>
      <c r="J698" s="95" t="inlineStr">
        <is>
          <t>Détection de porosités (Holiday Test – 25 kV / 100)</t>
        </is>
      </c>
      <c r="K698" s="95" t="inlineStr">
        <is>
          <t>Accepté / Rejeté</t>
        </is>
      </c>
      <c r="L698" s="95" t="inlineStr">
        <is>
          <t>Remarques</t>
        </is>
      </c>
      <c r="M698" s="50" t="n"/>
    </row>
    <row r="699" ht="15" customHeight="1">
      <c r="A699" s="93">
        <f>IFERROR(INDEX('Joints Enrobage'!$B$2:$B$501,MATCH($K$691&amp;"|1",'Joints Enrobage'!$N$2:$N$501,0))&amp;"","")</f>
        <v/>
      </c>
      <c r="B699" s="93">
        <f>IFERROR(INDEX('Joints Enrobage'!$C$2:$C$501,MATCH($K$691&amp;"|1",'Joints Enrobage'!$N$2:$N$501,0))&amp;"","")</f>
        <v/>
      </c>
      <c r="C699" s="93">
        <f>IFERROR(INDEX('Joints Enrobage'!$D$2:$D$501,MATCH($K$691&amp;"|1",'Joints Enrobage'!$N$2:$N$501,0))&amp;"","")</f>
        <v/>
      </c>
      <c r="D699" s="93">
        <f>IFERROR(INDEX('Joints Enrobage'!$E$2:$E$501,MATCH($K$691&amp;"|1",'Joints Enrobage'!$N$2:$N$501,0))&amp;"","")</f>
        <v/>
      </c>
      <c r="E699" s="93">
        <f>IFERROR(INDEX('Joints Enrobage'!$F$2:$F$501,MATCH($K$691&amp;"|1",'Joints Enrobage'!$N$2:$N$501,0))&amp;"","")</f>
        <v/>
      </c>
      <c r="F699" s="93">
        <f>IFERROR(INDEX('Joints Enrobage'!$G$2:$G$501,MATCH($K$691&amp;"|1",'Joints Enrobage'!$N$2:$N$501,0))&amp;"","")</f>
        <v/>
      </c>
      <c r="G699" s="93">
        <f>IFERROR(INDEX('Joints Enrobage'!$H$2:$H$501,MATCH($K$691&amp;"|1",'Joints Enrobage'!$N$2:$N$501,0))&amp;"","")</f>
        <v/>
      </c>
      <c r="H699" s="93">
        <f>IFERROR(INDEX('Joints Enrobage'!$I$2:$I$501,MATCH($K$691&amp;"|1",'Joints Enrobage'!$N$2:$N$501,0))&amp;"","")</f>
        <v/>
      </c>
      <c r="I699" s="93">
        <f>IFERROR(INDEX('Joints Enrobage'!$J$2:$J$501,MATCH($K$691&amp;"|1",'Joints Enrobage'!$N$2:$N$501,0))&amp;"","")</f>
        <v/>
      </c>
      <c r="J699" s="93">
        <f>IFERROR(INDEX('Joints Enrobage'!$K$2:$K$501,MATCH($K$691&amp;"|1",'Joints Enrobage'!$N$2:$N$501,0))&amp;"","")</f>
        <v/>
      </c>
      <c r="K699" s="93">
        <f>IFERROR(INDEX('Joints Enrobage'!$L$2:$L$501,MATCH($K$691&amp;"|1",'Joints Enrobage'!$N$2:$N$501,0))&amp;"","")</f>
        <v/>
      </c>
      <c r="L699" s="93">
        <f>IFERROR(INDEX('Joints Enrobage'!$M$2:$M$501,MATCH($K$691&amp;"|1",'Joints Enrobage'!$N$2:$N$501,0))&amp;"","")</f>
        <v/>
      </c>
      <c r="M699" s="50" t="n"/>
    </row>
    <row r="700" ht="15" customHeight="1">
      <c r="A700" s="93">
        <f>IFERROR(INDEX('Joints Enrobage'!$B$2:$B$501,MATCH($K$691&amp;"|2",'Joints Enrobage'!$N$2:$N$501,0))&amp;"","")</f>
        <v/>
      </c>
      <c r="B700" s="93">
        <f>IFERROR(INDEX('Joints Enrobage'!$C$2:$C$501,MATCH($K$691&amp;"|2",'Joints Enrobage'!$N$2:$N$501,0))&amp;"","")</f>
        <v/>
      </c>
      <c r="C700" s="93">
        <f>IFERROR(INDEX('Joints Enrobage'!$D$2:$D$501,MATCH($K$691&amp;"|2",'Joints Enrobage'!$N$2:$N$501,0))&amp;"","")</f>
        <v/>
      </c>
      <c r="D700" s="93">
        <f>IFERROR(INDEX('Joints Enrobage'!$E$2:$E$501,MATCH($K$691&amp;"|2",'Joints Enrobage'!$N$2:$N$501,0))&amp;"","")</f>
        <v/>
      </c>
      <c r="E700" s="93">
        <f>IFERROR(INDEX('Joints Enrobage'!$F$2:$F$501,MATCH($K$691&amp;"|2",'Joints Enrobage'!$N$2:$N$501,0))&amp;"","")</f>
        <v/>
      </c>
      <c r="F700" s="93">
        <f>IFERROR(INDEX('Joints Enrobage'!$G$2:$G$501,MATCH($K$691&amp;"|2",'Joints Enrobage'!$N$2:$N$501,0))&amp;"","")</f>
        <v/>
      </c>
      <c r="G700" s="93">
        <f>IFERROR(INDEX('Joints Enrobage'!$H$2:$H$501,MATCH($K$691&amp;"|2",'Joints Enrobage'!$N$2:$N$501,0))&amp;"","")</f>
        <v/>
      </c>
      <c r="H700" s="93">
        <f>IFERROR(INDEX('Joints Enrobage'!$I$2:$I$501,MATCH($K$691&amp;"|2",'Joints Enrobage'!$N$2:$N$501,0))&amp;"","")</f>
        <v/>
      </c>
      <c r="I700" s="93">
        <f>IFERROR(INDEX('Joints Enrobage'!$J$2:$J$501,MATCH($K$691&amp;"|2",'Joints Enrobage'!$N$2:$N$501,0))&amp;"","")</f>
        <v/>
      </c>
      <c r="J700" s="93">
        <f>IFERROR(INDEX('Joints Enrobage'!$K$2:$K$501,MATCH($K$691&amp;"|2",'Joints Enrobage'!$N$2:$N$501,0))&amp;"","")</f>
        <v/>
      </c>
      <c r="K700" s="93">
        <f>IFERROR(INDEX('Joints Enrobage'!$L$2:$L$501,MATCH($K$691&amp;"|2",'Joints Enrobage'!$N$2:$N$501,0))&amp;"","")</f>
        <v/>
      </c>
      <c r="L700" s="93">
        <f>IFERROR(INDEX('Joints Enrobage'!$M$2:$M$501,MATCH($K$691&amp;"|2",'Joints Enrobage'!$N$2:$N$501,0))&amp;"","")</f>
        <v/>
      </c>
      <c r="M700" s="50" t="n"/>
    </row>
    <row r="701" ht="15" customHeight="1">
      <c r="A701" s="93">
        <f>IFERROR(INDEX('Joints Enrobage'!$B$2:$B$501,MATCH($K$691&amp;"|3",'Joints Enrobage'!$N$2:$N$501,0))&amp;"","")</f>
        <v/>
      </c>
      <c r="B701" s="93">
        <f>IFERROR(INDEX('Joints Enrobage'!$C$2:$C$501,MATCH($K$691&amp;"|3",'Joints Enrobage'!$N$2:$N$501,0))&amp;"","")</f>
        <v/>
      </c>
      <c r="C701" s="93">
        <f>IFERROR(INDEX('Joints Enrobage'!$D$2:$D$501,MATCH($K$691&amp;"|3",'Joints Enrobage'!$N$2:$N$501,0))&amp;"","")</f>
        <v/>
      </c>
      <c r="D701" s="93">
        <f>IFERROR(INDEX('Joints Enrobage'!$E$2:$E$501,MATCH($K$691&amp;"|3",'Joints Enrobage'!$N$2:$N$501,0))&amp;"","")</f>
        <v/>
      </c>
      <c r="E701" s="93">
        <f>IFERROR(INDEX('Joints Enrobage'!$F$2:$F$501,MATCH($K$691&amp;"|3",'Joints Enrobage'!$N$2:$N$501,0))&amp;"","")</f>
        <v/>
      </c>
      <c r="F701" s="93">
        <f>IFERROR(INDEX('Joints Enrobage'!$G$2:$G$501,MATCH($K$691&amp;"|3",'Joints Enrobage'!$N$2:$N$501,0))&amp;"","")</f>
        <v/>
      </c>
      <c r="G701" s="93">
        <f>IFERROR(INDEX('Joints Enrobage'!$H$2:$H$501,MATCH($K$691&amp;"|3",'Joints Enrobage'!$N$2:$N$501,0))&amp;"","")</f>
        <v/>
      </c>
      <c r="H701" s="93">
        <f>IFERROR(INDEX('Joints Enrobage'!$I$2:$I$501,MATCH($K$691&amp;"|3",'Joints Enrobage'!$N$2:$N$501,0))&amp;"","")</f>
        <v/>
      </c>
      <c r="I701" s="93">
        <f>IFERROR(INDEX('Joints Enrobage'!$J$2:$J$501,MATCH($K$691&amp;"|3",'Joints Enrobage'!$N$2:$N$501,0))&amp;"","")</f>
        <v/>
      </c>
      <c r="J701" s="93">
        <f>IFERROR(INDEX('Joints Enrobage'!$K$2:$K$501,MATCH($K$691&amp;"|3",'Joints Enrobage'!$N$2:$N$501,0))&amp;"","")</f>
        <v/>
      </c>
      <c r="K701" s="93">
        <f>IFERROR(INDEX('Joints Enrobage'!$L$2:$L$501,MATCH($K$691&amp;"|3",'Joints Enrobage'!$N$2:$N$501,0))&amp;"","")</f>
        <v/>
      </c>
      <c r="L701" s="93">
        <f>IFERROR(INDEX('Joints Enrobage'!$M$2:$M$501,MATCH($K$691&amp;"|3",'Joints Enrobage'!$N$2:$N$501,0))&amp;"","")</f>
        <v/>
      </c>
      <c r="M701" s="50" t="n"/>
    </row>
    <row r="702" ht="15" customHeight="1">
      <c r="A702" s="93">
        <f>IFERROR(INDEX('Joints Enrobage'!$B$2:$B$501,MATCH($K$691&amp;"|4",'Joints Enrobage'!$N$2:$N$501,0))&amp;"","")</f>
        <v/>
      </c>
      <c r="B702" s="93">
        <f>IFERROR(INDEX('Joints Enrobage'!$C$2:$C$501,MATCH($K$691&amp;"|4",'Joints Enrobage'!$N$2:$N$501,0))&amp;"","")</f>
        <v/>
      </c>
      <c r="C702" s="93">
        <f>IFERROR(INDEX('Joints Enrobage'!$D$2:$D$501,MATCH($K$691&amp;"|4",'Joints Enrobage'!$N$2:$N$501,0))&amp;"","")</f>
        <v/>
      </c>
      <c r="D702" s="93">
        <f>IFERROR(INDEX('Joints Enrobage'!$E$2:$E$501,MATCH($K$691&amp;"|4",'Joints Enrobage'!$N$2:$N$501,0))&amp;"","")</f>
        <v/>
      </c>
      <c r="E702" s="93">
        <f>IFERROR(INDEX('Joints Enrobage'!$F$2:$F$501,MATCH($K$691&amp;"|4",'Joints Enrobage'!$N$2:$N$501,0))&amp;"","")</f>
        <v/>
      </c>
      <c r="F702" s="93">
        <f>IFERROR(INDEX('Joints Enrobage'!$G$2:$G$501,MATCH($K$691&amp;"|4",'Joints Enrobage'!$N$2:$N$501,0))&amp;"","")</f>
        <v/>
      </c>
      <c r="G702" s="93">
        <f>IFERROR(INDEX('Joints Enrobage'!$H$2:$H$501,MATCH($K$691&amp;"|4",'Joints Enrobage'!$N$2:$N$501,0))&amp;"","")</f>
        <v/>
      </c>
      <c r="H702" s="93">
        <f>IFERROR(INDEX('Joints Enrobage'!$I$2:$I$501,MATCH($K$691&amp;"|4",'Joints Enrobage'!$N$2:$N$501,0))&amp;"","")</f>
        <v/>
      </c>
      <c r="I702" s="93">
        <f>IFERROR(INDEX('Joints Enrobage'!$J$2:$J$501,MATCH($K$691&amp;"|4",'Joints Enrobage'!$N$2:$N$501,0))&amp;"","")</f>
        <v/>
      </c>
      <c r="J702" s="93">
        <f>IFERROR(INDEX('Joints Enrobage'!$K$2:$K$501,MATCH($K$691&amp;"|4",'Joints Enrobage'!$N$2:$N$501,0))&amp;"","")</f>
        <v/>
      </c>
      <c r="K702" s="93">
        <f>IFERROR(INDEX('Joints Enrobage'!$L$2:$L$501,MATCH($K$691&amp;"|4",'Joints Enrobage'!$N$2:$N$501,0))&amp;"","")</f>
        <v/>
      </c>
      <c r="L702" s="93">
        <f>IFERROR(INDEX('Joints Enrobage'!$M$2:$M$501,MATCH($K$691&amp;"|4",'Joints Enrobage'!$N$2:$N$501,0))&amp;"","")</f>
        <v/>
      </c>
      <c r="M702" s="50" t="n"/>
    </row>
    <row r="703" ht="15" customHeight="1">
      <c r="A703" s="93">
        <f>IFERROR(INDEX('Joints Enrobage'!$B$2:$B$501,MATCH($K$691&amp;"|5",'Joints Enrobage'!$N$2:$N$501,0))&amp;"","")</f>
        <v/>
      </c>
      <c r="B703" s="93">
        <f>IFERROR(INDEX('Joints Enrobage'!$C$2:$C$501,MATCH($K$691&amp;"|5",'Joints Enrobage'!$N$2:$N$501,0))&amp;"","")</f>
        <v/>
      </c>
      <c r="C703" s="93">
        <f>IFERROR(INDEX('Joints Enrobage'!$D$2:$D$501,MATCH($K$691&amp;"|5",'Joints Enrobage'!$N$2:$N$501,0))&amp;"","")</f>
        <v/>
      </c>
      <c r="D703" s="93">
        <f>IFERROR(INDEX('Joints Enrobage'!$E$2:$E$501,MATCH($K$691&amp;"|5",'Joints Enrobage'!$N$2:$N$501,0))&amp;"","")</f>
        <v/>
      </c>
      <c r="E703" s="93">
        <f>IFERROR(INDEX('Joints Enrobage'!$F$2:$F$501,MATCH($K$691&amp;"|5",'Joints Enrobage'!$N$2:$N$501,0))&amp;"","")</f>
        <v/>
      </c>
      <c r="F703" s="93">
        <f>IFERROR(INDEX('Joints Enrobage'!$G$2:$G$501,MATCH($K$691&amp;"|5",'Joints Enrobage'!$N$2:$N$501,0))&amp;"","")</f>
        <v/>
      </c>
      <c r="G703" s="93">
        <f>IFERROR(INDEX('Joints Enrobage'!$H$2:$H$501,MATCH($K$691&amp;"|5",'Joints Enrobage'!$N$2:$N$501,0))&amp;"","")</f>
        <v/>
      </c>
      <c r="H703" s="93">
        <f>IFERROR(INDEX('Joints Enrobage'!$I$2:$I$501,MATCH($K$691&amp;"|5",'Joints Enrobage'!$N$2:$N$501,0))&amp;"","")</f>
        <v/>
      </c>
      <c r="I703" s="93">
        <f>IFERROR(INDEX('Joints Enrobage'!$J$2:$J$501,MATCH($K$691&amp;"|5",'Joints Enrobage'!$N$2:$N$501,0))&amp;"","")</f>
        <v/>
      </c>
      <c r="J703" s="93">
        <f>IFERROR(INDEX('Joints Enrobage'!$K$2:$K$501,MATCH($K$691&amp;"|5",'Joints Enrobage'!$N$2:$N$501,0))&amp;"","")</f>
        <v/>
      </c>
      <c r="K703" s="93">
        <f>IFERROR(INDEX('Joints Enrobage'!$L$2:$L$501,MATCH($K$691&amp;"|5",'Joints Enrobage'!$N$2:$N$501,0))&amp;"","")</f>
        <v/>
      </c>
      <c r="L703" s="93">
        <f>IFERROR(INDEX('Joints Enrobage'!$M$2:$M$501,MATCH($K$691&amp;"|5",'Joints Enrobage'!$N$2:$N$501,0))&amp;"","")</f>
        <v/>
      </c>
      <c r="M703" s="50" t="n"/>
    </row>
    <row r="704" ht="15" customHeight="1">
      <c r="A704" s="93">
        <f>IFERROR(INDEX('Joints Enrobage'!$B$2:$B$501,MATCH($K$691&amp;"|6",'Joints Enrobage'!$N$2:$N$501,0))&amp;"","")</f>
        <v/>
      </c>
      <c r="B704" s="93">
        <f>IFERROR(INDEX('Joints Enrobage'!$C$2:$C$501,MATCH($K$691&amp;"|6",'Joints Enrobage'!$N$2:$N$501,0))&amp;"","")</f>
        <v/>
      </c>
      <c r="C704" s="93">
        <f>IFERROR(INDEX('Joints Enrobage'!$D$2:$D$501,MATCH($K$691&amp;"|6",'Joints Enrobage'!$N$2:$N$501,0))&amp;"","")</f>
        <v/>
      </c>
      <c r="D704" s="93">
        <f>IFERROR(INDEX('Joints Enrobage'!$E$2:$E$501,MATCH($K$691&amp;"|6",'Joints Enrobage'!$N$2:$N$501,0))&amp;"","")</f>
        <v/>
      </c>
      <c r="E704" s="93">
        <f>IFERROR(INDEX('Joints Enrobage'!$F$2:$F$501,MATCH($K$691&amp;"|6",'Joints Enrobage'!$N$2:$N$501,0))&amp;"","")</f>
        <v/>
      </c>
      <c r="F704" s="93">
        <f>IFERROR(INDEX('Joints Enrobage'!$G$2:$G$501,MATCH($K$691&amp;"|6",'Joints Enrobage'!$N$2:$N$501,0))&amp;"","")</f>
        <v/>
      </c>
      <c r="G704" s="93">
        <f>IFERROR(INDEX('Joints Enrobage'!$H$2:$H$501,MATCH($K$691&amp;"|6",'Joints Enrobage'!$N$2:$N$501,0))&amp;"","")</f>
        <v/>
      </c>
      <c r="H704" s="93">
        <f>IFERROR(INDEX('Joints Enrobage'!$I$2:$I$501,MATCH($K$691&amp;"|6",'Joints Enrobage'!$N$2:$N$501,0))&amp;"","")</f>
        <v/>
      </c>
      <c r="I704" s="93">
        <f>IFERROR(INDEX('Joints Enrobage'!$J$2:$J$501,MATCH($K$691&amp;"|6",'Joints Enrobage'!$N$2:$N$501,0))&amp;"","")</f>
        <v/>
      </c>
      <c r="J704" s="93">
        <f>IFERROR(INDEX('Joints Enrobage'!$K$2:$K$501,MATCH($K$691&amp;"|6",'Joints Enrobage'!$N$2:$N$501,0))&amp;"","")</f>
        <v/>
      </c>
      <c r="K704" s="93">
        <f>IFERROR(INDEX('Joints Enrobage'!$L$2:$L$501,MATCH($K$691&amp;"|6",'Joints Enrobage'!$N$2:$N$501,0))&amp;"","")</f>
        <v/>
      </c>
      <c r="L704" s="93">
        <f>IFERROR(INDEX('Joints Enrobage'!$M$2:$M$501,MATCH($K$691&amp;"|6",'Joints Enrobage'!$N$2:$N$501,0))&amp;"","")</f>
        <v/>
      </c>
      <c r="M704" s="50" t="n"/>
    </row>
    <row r="705" ht="15" customHeight="1">
      <c r="A705" s="93">
        <f>IFERROR(INDEX('Joints Enrobage'!$B$2:$B$501,MATCH($K$691&amp;"|7",'Joints Enrobage'!$N$2:$N$501,0))&amp;"","")</f>
        <v/>
      </c>
      <c r="B705" s="93">
        <f>IFERROR(INDEX('Joints Enrobage'!$C$2:$C$501,MATCH($K$691&amp;"|7",'Joints Enrobage'!$N$2:$N$501,0))&amp;"","")</f>
        <v/>
      </c>
      <c r="C705" s="93">
        <f>IFERROR(INDEX('Joints Enrobage'!$D$2:$D$501,MATCH($K$691&amp;"|7",'Joints Enrobage'!$N$2:$N$501,0))&amp;"","")</f>
        <v/>
      </c>
      <c r="D705" s="93">
        <f>IFERROR(INDEX('Joints Enrobage'!$E$2:$E$501,MATCH($K$691&amp;"|7",'Joints Enrobage'!$N$2:$N$501,0))&amp;"","")</f>
        <v/>
      </c>
      <c r="E705" s="93">
        <f>IFERROR(INDEX('Joints Enrobage'!$F$2:$F$501,MATCH($K$691&amp;"|7",'Joints Enrobage'!$N$2:$N$501,0))&amp;"","")</f>
        <v/>
      </c>
      <c r="F705" s="93">
        <f>IFERROR(INDEX('Joints Enrobage'!$G$2:$G$501,MATCH($K$691&amp;"|7",'Joints Enrobage'!$N$2:$N$501,0))&amp;"","")</f>
        <v/>
      </c>
      <c r="G705" s="93">
        <f>IFERROR(INDEX('Joints Enrobage'!$H$2:$H$501,MATCH($K$691&amp;"|7",'Joints Enrobage'!$N$2:$N$501,0))&amp;"","")</f>
        <v/>
      </c>
      <c r="H705" s="93">
        <f>IFERROR(INDEX('Joints Enrobage'!$I$2:$I$501,MATCH($K$691&amp;"|7",'Joints Enrobage'!$N$2:$N$501,0))&amp;"","")</f>
        <v/>
      </c>
      <c r="I705" s="93">
        <f>IFERROR(INDEX('Joints Enrobage'!$J$2:$J$501,MATCH($K$691&amp;"|7",'Joints Enrobage'!$N$2:$N$501,0))&amp;"","")</f>
        <v/>
      </c>
      <c r="J705" s="93">
        <f>IFERROR(INDEX('Joints Enrobage'!$K$2:$K$501,MATCH($K$691&amp;"|7",'Joints Enrobage'!$N$2:$N$501,0))&amp;"","")</f>
        <v/>
      </c>
      <c r="K705" s="93">
        <f>IFERROR(INDEX('Joints Enrobage'!$L$2:$L$501,MATCH($K$691&amp;"|7",'Joints Enrobage'!$N$2:$N$501,0))&amp;"","")</f>
        <v/>
      </c>
      <c r="L705" s="93">
        <f>IFERROR(INDEX('Joints Enrobage'!$M$2:$M$501,MATCH($K$691&amp;"|7",'Joints Enrobage'!$N$2:$N$501,0))&amp;"","")</f>
        <v/>
      </c>
      <c r="M705" s="50" t="n"/>
    </row>
    <row r="706" ht="15" customHeight="1">
      <c r="A706" s="93">
        <f>IFERROR(INDEX('Joints Enrobage'!$B$2:$B$501,MATCH($K$691&amp;"|8",'Joints Enrobage'!$N$2:$N$501,0))&amp;"","")</f>
        <v/>
      </c>
      <c r="B706" s="93">
        <f>IFERROR(INDEX('Joints Enrobage'!$C$2:$C$501,MATCH($K$691&amp;"|8",'Joints Enrobage'!$N$2:$N$501,0))&amp;"","")</f>
        <v/>
      </c>
      <c r="C706" s="93">
        <f>IFERROR(INDEX('Joints Enrobage'!$D$2:$D$501,MATCH($K$691&amp;"|8",'Joints Enrobage'!$N$2:$N$501,0))&amp;"","")</f>
        <v/>
      </c>
      <c r="D706" s="93">
        <f>IFERROR(INDEX('Joints Enrobage'!$E$2:$E$501,MATCH($K$691&amp;"|8",'Joints Enrobage'!$N$2:$N$501,0))&amp;"","")</f>
        <v/>
      </c>
      <c r="E706" s="93">
        <f>IFERROR(INDEX('Joints Enrobage'!$F$2:$F$501,MATCH($K$691&amp;"|8",'Joints Enrobage'!$N$2:$N$501,0))&amp;"","")</f>
        <v/>
      </c>
      <c r="F706" s="93">
        <f>IFERROR(INDEX('Joints Enrobage'!$G$2:$G$501,MATCH($K$691&amp;"|8",'Joints Enrobage'!$N$2:$N$501,0))&amp;"","")</f>
        <v/>
      </c>
      <c r="G706" s="93">
        <f>IFERROR(INDEX('Joints Enrobage'!$H$2:$H$501,MATCH($K$691&amp;"|8",'Joints Enrobage'!$N$2:$N$501,0))&amp;"","")</f>
        <v/>
      </c>
      <c r="H706" s="93">
        <f>IFERROR(INDEX('Joints Enrobage'!$I$2:$I$501,MATCH($K$691&amp;"|8",'Joints Enrobage'!$N$2:$N$501,0))&amp;"","")</f>
        <v/>
      </c>
      <c r="I706" s="93">
        <f>IFERROR(INDEX('Joints Enrobage'!$J$2:$J$501,MATCH($K$691&amp;"|8",'Joints Enrobage'!$N$2:$N$501,0))&amp;"","")</f>
        <v/>
      </c>
      <c r="J706" s="93">
        <f>IFERROR(INDEX('Joints Enrobage'!$K$2:$K$501,MATCH($K$691&amp;"|8",'Joints Enrobage'!$N$2:$N$501,0))&amp;"","")</f>
        <v/>
      </c>
      <c r="K706" s="93">
        <f>IFERROR(INDEX('Joints Enrobage'!$L$2:$L$501,MATCH($K$691&amp;"|8",'Joints Enrobage'!$N$2:$N$501,0))&amp;"","")</f>
        <v/>
      </c>
      <c r="L706" s="93">
        <f>IFERROR(INDEX('Joints Enrobage'!$M$2:$M$501,MATCH($K$691&amp;"|8",'Joints Enrobage'!$N$2:$N$501,0))&amp;"","")</f>
        <v/>
      </c>
      <c r="M706" s="50" t="n"/>
    </row>
    <row r="707" ht="15" customHeight="1">
      <c r="A707" s="93">
        <f>IFERROR(INDEX('Joints Enrobage'!$B$2:$B$501,MATCH($K$691&amp;"|9",'Joints Enrobage'!$N$2:$N$501,0))&amp;"","")</f>
        <v/>
      </c>
      <c r="B707" s="93">
        <f>IFERROR(INDEX('Joints Enrobage'!$C$2:$C$501,MATCH($K$691&amp;"|9",'Joints Enrobage'!$N$2:$N$501,0))&amp;"","")</f>
        <v/>
      </c>
      <c r="C707" s="93">
        <f>IFERROR(INDEX('Joints Enrobage'!$D$2:$D$501,MATCH($K$691&amp;"|9",'Joints Enrobage'!$N$2:$N$501,0))&amp;"","")</f>
        <v/>
      </c>
      <c r="D707" s="93">
        <f>IFERROR(INDEX('Joints Enrobage'!$E$2:$E$501,MATCH($K$691&amp;"|9",'Joints Enrobage'!$N$2:$N$501,0))&amp;"","")</f>
        <v/>
      </c>
      <c r="E707" s="93">
        <f>IFERROR(INDEX('Joints Enrobage'!$F$2:$F$501,MATCH($K$691&amp;"|9",'Joints Enrobage'!$N$2:$N$501,0))&amp;"","")</f>
        <v/>
      </c>
      <c r="F707" s="93">
        <f>IFERROR(INDEX('Joints Enrobage'!$G$2:$G$501,MATCH($K$691&amp;"|9",'Joints Enrobage'!$N$2:$N$501,0))&amp;"","")</f>
        <v/>
      </c>
      <c r="G707" s="93">
        <f>IFERROR(INDEX('Joints Enrobage'!$H$2:$H$501,MATCH($K$691&amp;"|9",'Joints Enrobage'!$N$2:$N$501,0))&amp;"","")</f>
        <v/>
      </c>
      <c r="H707" s="93">
        <f>IFERROR(INDEX('Joints Enrobage'!$I$2:$I$501,MATCH($K$691&amp;"|9",'Joints Enrobage'!$N$2:$N$501,0))&amp;"","")</f>
        <v/>
      </c>
      <c r="I707" s="93">
        <f>IFERROR(INDEX('Joints Enrobage'!$J$2:$J$501,MATCH($K$691&amp;"|9",'Joints Enrobage'!$N$2:$N$501,0))&amp;"","")</f>
        <v/>
      </c>
      <c r="J707" s="93">
        <f>IFERROR(INDEX('Joints Enrobage'!$K$2:$K$501,MATCH($K$691&amp;"|9",'Joints Enrobage'!$N$2:$N$501,0))&amp;"","")</f>
        <v/>
      </c>
      <c r="K707" s="93">
        <f>IFERROR(INDEX('Joints Enrobage'!$L$2:$L$501,MATCH($K$691&amp;"|9",'Joints Enrobage'!$N$2:$N$501,0))&amp;"","")</f>
        <v/>
      </c>
      <c r="L707" s="93">
        <f>IFERROR(INDEX('Joints Enrobage'!$M$2:$M$501,MATCH($K$691&amp;"|9",'Joints Enrobage'!$N$2:$N$501,0))&amp;"","")</f>
        <v/>
      </c>
      <c r="M707" s="50" t="n"/>
    </row>
    <row r="708" ht="15" customHeight="1">
      <c r="A708" s="93">
        <f>IFERROR(INDEX('Joints Enrobage'!$B$2:$B$501,MATCH($K$691&amp;"|10",'Joints Enrobage'!$N$2:$N$501,0))&amp;"","")</f>
        <v/>
      </c>
      <c r="B708" s="93">
        <f>IFERROR(INDEX('Joints Enrobage'!$C$2:$C$501,MATCH($K$691&amp;"|10",'Joints Enrobage'!$N$2:$N$501,0))&amp;"","")</f>
        <v/>
      </c>
      <c r="C708" s="93">
        <f>IFERROR(INDEX('Joints Enrobage'!$D$2:$D$501,MATCH($K$691&amp;"|10",'Joints Enrobage'!$N$2:$N$501,0))&amp;"","")</f>
        <v/>
      </c>
      <c r="D708" s="93">
        <f>IFERROR(INDEX('Joints Enrobage'!$E$2:$E$501,MATCH($K$691&amp;"|10",'Joints Enrobage'!$N$2:$N$501,0))&amp;"","")</f>
        <v/>
      </c>
      <c r="E708" s="93">
        <f>IFERROR(INDEX('Joints Enrobage'!$F$2:$F$501,MATCH($K$691&amp;"|10",'Joints Enrobage'!$N$2:$N$501,0))&amp;"","")</f>
        <v/>
      </c>
      <c r="F708" s="93">
        <f>IFERROR(INDEX('Joints Enrobage'!$G$2:$G$501,MATCH($K$691&amp;"|10",'Joints Enrobage'!$N$2:$N$501,0))&amp;"","")</f>
        <v/>
      </c>
      <c r="G708" s="93">
        <f>IFERROR(INDEX('Joints Enrobage'!$H$2:$H$501,MATCH($K$691&amp;"|10",'Joints Enrobage'!$N$2:$N$501,0))&amp;"","")</f>
        <v/>
      </c>
      <c r="H708" s="93">
        <f>IFERROR(INDEX('Joints Enrobage'!$I$2:$I$501,MATCH($K$691&amp;"|10",'Joints Enrobage'!$N$2:$N$501,0))&amp;"","")</f>
        <v/>
      </c>
      <c r="I708" s="93">
        <f>IFERROR(INDEX('Joints Enrobage'!$J$2:$J$501,MATCH($K$691&amp;"|10",'Joints Enrobage'!$N$2:$N$501,0))&amp;"","")</f>
        <v/>
      </c>
      <c r="J708" s="93">
        <f>IFERROR(INDEX('Joints Enrobage'!$K$2:$K$501,MATCH($K$691&amp;"|10",'Joints Enrobage'!$N$2:$N$501,0))&amp;"","")</f>
        <v/>
      </c>
      <c r="K708" s="93">
        <f>IFERROR(INDEX('Joints Enrobage'!$L$2:$L$501,MATCH($K$691&amp;"|10",'Joints Enrobage'!$N$2:$N$501,0))&amp;"","")</f>
        <v/>
      </c>
      <c r="L708" s="93">
        <f>IFERROR(INDEX('Joints Enrobage'!$M$2:$M$501,MATCH($K$691&amp;"|10",'Joints Enrobage'!$N$2:$N$501,0))&amp;"","")</f>
        <v/>
      </c>
      <c r="M708" s="50" t="n"/>
    </row>
    <row r="709" ht="15" customHeight="1">
      <c r="A709" s="93">
        <f>IFERROR(INDEX('Joints Enrobage'!$B$2:$B$501,MATCH($K$691&amp;"|11",'Joints Enrobage'!$N$2:$N$501,0))&amp;"","")</f>
        <v/>
      </c>
      <c r="B709" s="93">
        <f>IFERROR(INDEX('Joints Enrobage'!$C$2:$C$501,MATCH($K$691&amp;"|11",'Joints Enrobage'!$N$2:$N$501,0))&amp;"","")</f>
        <v/>
      </c>
      <c r="C709" s="93">
        <f>IFERROR(INDEX('Joints Enrobage'!$D$2:$D$501,MATCH($K$691&amp;"|11",'Joints Enrobage'!$N$2:$N$501,0))&amp;"","")</f>
        <v/>
      </c>
      <c r="D709" s="93">
        <f>IFERROR(INDEX('Joints Enrobage'!$E$2:$E$501,MATCH($K$691&amp;"|11",'Joints Enrobage'!$N$2:$N$501,0))&amp;"","")</f>
        <v/>
      </c>
      <c r="E709" s="93">
        <f>IFERROR(INDEX('Joints Enrobage'!$F$2:$F$501,MATCH($K$691&amp;"|11",'Joints Enrobage'!$N$2:$N$501,0))&amp;"","")</f>
        <v/>
      </c>
      <c r="F709" s="93">
        <f>IFERROR(INDEX('Joints Enrobage'!$G$2:$G$501,MATCH($K$691&amp;"|11",'Joints Enrobage'!$N$2:$N$501,0))&amp;"","")</f>
        <v/>
      </c>
      <c r="G709" s="93">
        <f>IFERROR(INDEX('Joints Enrobage'!$H$2:$H$501,MATCH($K$691&amp;"|11",'Joints Enrobage'!$N$2:$N$501,0))&amp;"","")</f>
        <v/>
      </c>
      <c r="H709" s="93">
        <f>IFERROR(INDEX('Joints Enrobage'!$I$2:$I$501,MATCH($K$691&amp;"|11",'Joints Enrobage'!$N$2:$N$501,0))&amp;"","")</f>
        <v/>
      </c>
      <c r="I709" s="93">
        <f>IFERROR(INDEX('Joints Enrobage'!$J$2:$J$501,MATCH($K$691&amp;"|11",'Joints Enrobage'!$N$2:$N$501,0))&amp;"","")</f>
        <v/>
      </c>
      <c r="J709" s="93">
        <f>IFERROR(INDEX('Joints Enrobage'!$K$2:$K$501,MATCH($K$691&amp;"|11",'Joints Enrobage'!$N$2:$N$501,0))&amp;"","")</f>
        <v/>
      </c>
      <c r="K709" s="93">
        <f>IFERROR(INDEX('Joints Enrobage'!$L$2:$L$501,MATCH($K$691&amp;"|11",'Joints Enrobage'!$N$2:$N$501,0))&amp;"","")</f>
        <v/>
      </c>
      <c r="L709" s="93">
        <f>IFERROR(INDEX('Joints Enrobage'!$M$2:$M$501,MATCH($K$691&amp;"|11",'Joints Enrobage'!$N$2:$N$501,0))&amp;"","")</f>
        <v/>
      </c>
      <c r="M709" s="50" t="n"/>
    </row>
    <row r="710" ht="15" customHeight="1">
      <c r="A710" s="62">
        <f>IFERROR(INDEX('Joints Enrobage'!$B$2:$B$501,MATCH($K$691&amp;"|12",'Joints Enrobage'!$N$2:$N$501,0))&amp;"","")</f>
        <v/>
      </c>
      <c r="B710" s="62">
        <f>IFERROR(INDEX('Joints Enrobage'!$C$2:$C$501,MATCH($K$691&amp;"|12",'Joints Enrobage'!$N$2:$N$501,0))&amp;"","")</f>
        <v/>
      </c>
      <c r="C710" s="62">
        <f>IFERROR(INDEX('Joints Enrobage'!$D$2:$D$501,MATCH($K$691&amp;"|12",'Joints Enrobage'!$N$2:$N$501,0))&amp;"","")</f>
        <v/>
      </c>
      <c r="D710" s="62">
        <f>IFERROR(INDEX('Joints Enrobage'!$E$2:$E$501,MATCH($K$691&amp;"|12",'Joints Enrobage'!$N$2:$N$501,0))&amp;"","")</f>
        <v/>
      </c>
      <c r="E710" s="62">
        <f>IFERROR(INDEX('Joints Enrobage'!$F$2:$F$501,MATCH($K$691&amp;"|12",'Joints Enrobage'!$N$2:$N$501,0))&amp;"","")</f>
        <v/>
      </c>
      <c r="F710" s="62">
        <f>IFERROR(INDEX('Joints Enrobage'!$G$2:$G$501,MATCH($K$691&amp;"|12",'Joints Enrobage'!$N$2:$N$501,0))&amp;"","")</f>
        <v/>
      </c>
      <c r="G710" s="62">
        <f>IFERROR(INDEX('Joints Enrobage'!$H$2:$H$501,MATCH($K$691&amp;"|12",'Joints Enrobage'!$N$2:$N$501,0))&amp;"","")</f>
        <v/>
      </c>
      <c r="H710" s="62">
        <f>IFERROR(INDEX('Joints Enrobage'!$I$2:$I$501,MATCH($K$691&amp;"|12",'Joints Enrobage'!$N$2:$N$501,0))&amp;"","")</f>
        <v/>
      </c>
      <c r="I710" s="62">
        <f>IFERROR(INDEX('Joints Enrobage'!$J$2:$J$501,MATCH($K$691&amp;"|12",'Joints Enrobage'!$N$2:$N$501,0))&amp;"","")</f>
        <v/>
      </c>
      <c r="J710" s="62">
        <f>IFERROR(INDEX('Joints Enrobage'!$K$2:$K$501,MATCH($K$691&amp;"|12",'Joints Enrobage'!$N$2:$N$501,0))&amp;"","")</f>
        <v/>
      </c>
      <c r="K710" s="62">
        <f>IFERROR(INDEX('Joints Enrobage'!$L$2:$L$501,MATCH($K$691&amp;"|12",'Joints Enrobage'!$N$2:$N$501,0))&amp;"","")</f>
        <v/>
      </c>
      <c r="L710" s="62">
        <f>IFERROR(INDEX('Joints Enrobage'!$M$2:$M$501,MATCH($K$691&amp;"|12",'Joints Enrobage'!$N$2:$N$501,0))&amp;"","")</f>
        <v/>
      </c>
      <c r="M710" s="50" t="n"/>
    </row>
    <row r="711" ht="15" customHeight="1">
      <c r="A711" s="62">
        <f>IFERROR(INDEX('Joints Enrobage'!$B$2:$B$501,MATCH($K$691&amp;"|13",'Joints Enrobage'!$N$2:$N$501,0))&amp;"","")</f>
        <v/>
      </c>
      <c r="B711" s="62">
        <f>IFERROR(INDEX('Joints Enrobage'!$C$2:$C$501,MATCH($K$691&amp;"|13",'Joints Enrobage'!$N$2:$N$501,0))&amp;"","")</f>
        <v/>
      </c>
      <c r="C711" s="62">
        <f>IFERROR(INDEX('Joints Enrobage'!$D$2:$D$501,MATCH($K$691&amp;"|13",'Joints Enrobage'!$N$2:$N$501,0))&amp;"","")</f>
        <v/>
      </c>
      <c r="D711" s="62">
        <f>IFERROR(INDEX('Joints Enrobage'!$E$2:$E$501,MATCH($K$691&amp;"|13",'Joints Enrobage'!$N$2:$N$501,0))&amp;"","")</f>
        <v/>
      </c>
      <c r="E711" s="62">
        <f>IFERROR(INDEX('Joints Enrobage'!$F$2:$F$501,MATCH($K$691&amp;"|13",'Joints Enrobage'!$N$2:$N$501,0))&amp;"","")</f>
        <v/>
      </c>
      <c r="F711" s="62">
        <f>IFERROR(INDEX('Joints Enrobage'!$G$2:$G$501,MATCH($K$691&amp;"|13",'Joints Enrobage'!$N$2:$N$501,0))&amp;"","")</f>
        <v/>
      </c>
      <c r="G711" s="62">
        <f>IFERROR(INDEX('Joints Enrobage'!$H$2:$H$501,MATCH($K$691&amp;"|13",'Joints Enrobage'!$N$2:$N$501,0))&amp;"","")</f>
        <v/>
      </c>
      <c r="H711" s="62">
        <f>IFERROR(INDEX('Joints Enrobage'!$I$2:$I$501,MATCH($K$691&amp;"|13",'Joints Enrobage'!$N$2:$N$501,0))&amp;"","")</f>
        <v/>
      </c>
      <c r="I711" s="62">
        <f>IFERROR(INDEX('Joints Enrobage'!$J$2:$J$501,MATCH($K$691&amp;"|13",'Joints Enrobage'!$N$2:$N$501,0))&amp;"","")</f>
        <v/>
      </c>
      <c r="J711" s="62">
        <f>IFERROR(INDEX('Joints Enrobage'!$K$2:$K$501,MATCH($K$691&amp;"|13",'Joints Enrobage'!$N$2:$N$501,0))&amp;"","")</f>
        <v/>
      </c>
      <c r="K711" s="62">
        <f>IFERROR(INDEX('Joints Enrobage'!$L$2:$L$501,MATCH($K$691&amp;"|13",'Joints Enrobage'!$N$2:$N$501,0))&amp;"","")</f>
        <v/>
      </c>
      <c r="L711" s="62">
        <f>IFERROR(INDEX('Joints Enrobage'!$M$2:$M$501,MATCH($K$691&amp;"|13",'Joints Enrobage'!$N$2:$N$501,0))&amp;"","")</f>
        <v/>
      </c>
      <c r="M711" s="50" t="n"/>
    </row>
    <row r="712" ht="15" customHeight="1">
      <c r="A712" s="62">
        <f>IFERROR(INDEX('Joints Enrobage'!$B$2:$B$501,MATCH($K$691&amp;"|14",'Joints Enrobage'!$N$2:$N$501,0))&amp;"","")</f>
        <v/>
      </c>
      <c r="B712" s="62">
        <f>IFERROR(INDEX('Joints Enrobage'!$C$2:$C$501,MATCH($K$691&amp;"|14",'Joints Enrobage'!$N$2:$N$501,0))&amp;"","")</f>
        <v/>
      </c>
      <c r="C712" s="62">
        <f>IFERROR(INDEX('Joints Enrobage'!$D$2:$D$501,MATCH($K$691&amp;"|14",'Joints Enrobage'!$N$2:$N$501,0))&amp;"","")</f>
        <v/>
      </c>
      <c r="D712" s="62">
        <f>IFERROR(INDEX('Joints Enrobage'!$E$2:$E$501,MATCH($K$691&amp;"|14",'Joints Enrobage'!$N$2:$N$501,0))&amp;"","")</f>
        <v/>
      </c>
      <c r="E712" s="62">
        <f>IFERROR(INDEX('Joints Enrobage'!$F$2:$F$501,MATCH($K$691&amp;"|14",'Joints Enrobage'!$N$2:$N$501,0))&amp;"","")</f>
        <v/>
      </c>
      <c r="F712" s="62">
        <f>IFERROR(INDEX('Joints Enrobage'!$G$2:$G$501,MATCH($K$691&amp;"|14",'Joints Enrobage'!$N$2:$N$501,0))&amp;"","")</f>
        <v/>
      </c>
      <c r="G712" s="62">
        <f>IFERROR(INDEX('Joints Enrobage'!$H$2:$H$501,MATCH($K$691&amp;"|14",'Joints Enrobage'!$N$2:$N$501,0))&amp;"","")</f>
        <v/>
      </c>
      <c r="H712" s="62">
        <f>IFERROR(INDEX('Joints Enrobage'!$I$2:$I$501,MATCH($K$691&amp;"|14",'Joints Enrobage'!$N$2:$N$501,0))&amp;"","")</f>
        <v/>
      </c>
      <c r="I712" s="62">
        <f>IFERROR(INDEX('Joints Enrobage'!$J$2:$J$501,MATCH($K$691&amp;"|14",'Joints Enrobage'!$N$2:$N$501,0))&amp;"","")</f>
        <v/>
      </c>
      <c r="J712" s="62">
        <f>IFERROR(INDEX('Joints Enrobage'!$K$2:$K$501,MATCH($K$691&amp;"|14",'Joints Enrobage'!$N$2:$N$501,0))&amp;"","")</f>
        <v/>
      </c>
      <c r="K712" s="62">
        <f>IFERROR(INDEX('Joints Enrobage'!$L$2:$L$501,MATCH($K$691&amp;"|14",'Joints Enrobage'!$N$2:$N$501,0))&amp;"","")</f>
        <v/>
      </c>
      <c r="L712" s="62">
        <f>IFERROR(INDEX('Joints Enrobage'!$M$2:$M$501,MATCH($K$691&amp;"|14",'Joints Enrobage'!$N$2:$N$501,0))&amp;"","")</f>
        <v/>
      </c>
      <c r="M712" s="50" t="n"/>
    </row>
    <row r="713" ht="15" customHeight="1">
      <c r="A713" s="62">
        <f>IFERROR(INDEX('Joints Enrobage'!$B$2:$B$501,MATCH($K$691&amp;"|15",'Joints Enrobage'!$N$2:$N$501,0))&amp;"","")</f>
        <v/>
      </c>
      <c r="B713" s="62">
        <f>IFERROR(INDEX('Joints Enrobage'!$C$2:$C$501,MATCH($K$691&amp;"|15",'Joints Enrobage'!$N$2:$N$501,0))&amp;"","")</f>
        <v/>
      </c>
      <c r="C713" s="62">
        <f>IFERROR(INDEX('Joints Enrobage'!$D$2:$D$501,MATCH($K$691&amp;"|15",'Joints Enrobage'!$N$2:$N$501,0))&amp;"","")</f>
        <v/>
      </c>
      <c r="D713" s="62">
        <f>IFERROR(INDEX('Joints Enrobage'!$E$2:$E$501,MATCH($K$691&amp;"|15",'Joints Enrobage'!$N$2:$N$501,0))&amp;"","")</f>
        <v/>
      </c>
      <c r="E713" s="62">
        <f>IFERROR(INDEX('Joints Enrobage'!$F$2:$F$501,MATCH($K$691&amp;"|15",'Joints Enrobage'!$N$2:$N$501,0))&amp;"","")</f>
        <v/>
      </c>
      <c r="F713" s="62">
        <f>IFERROR(INDEX('Joints Enrobage'!$G$2:$G$501,MATCH($K$691&amp;"|15",'Joints Enrobage'!$N$2:$N$501,0))&amp;"","")</f>
        <v/>
      </c>
      <c r="G713" s="62">
        <f>IFERROR(INDEX('Joints Enrobage'!$H$2:$H$501,MATCH($K$691&amp;"|15",'Joints Enrobage'!$N$2:$N$501,0))&amp;"","")</f>
        <v/>
      </c>
      <c r="H713" s="62">
        <f>IFERROR(INDEX('Joints Enrobage'!$I$2:$I$501,MATCH($K$691&amp;"|15",'Joints Enrobage'!$N$2:$N$501,0))&amp;"","")</f>
        <v/>
      </c>
      <c r="I713" s="62">
        <f>IFERROR(INDEX('Joints Enrobage'!$J$2:$J$501,MATCH($K$691&amp;"|15",'Joints Enrobage'!$N$2:$N$501,0))&amp;"","")</f>
        <v/>
      </c>
      <c r="J713" s="62">
        <f>IFERROR(INDEX('Joints Enrobage'!$K$2:$K$501,MATCH($K$691&amp;"|15",'Joints Enrobage'!$N$2:$N$501,0))&amp;"","")</f>
        <v/>
      </c>
      <c r="K713" s="62">
        <f>IFERROR(INDEX('Joints Enrobage'!$L$2:$L$501,MATCH($K$691&amp;"|15",'Joints Enrobage'!$N$2:$N$501,0))&amp;"","")</f>
        <v/>
      </c>
      <c r="L713" s="62">
        <f>IFERROR(INDEX('Joints Enrobage'!$M$2:$M$501,MATCH($K$691&amp;"|15",'Joints Enrobage'!$N$2:$N$501,0))&amp;"","")</f>
        <v/>
      </c>
      <c r="M713" s="50" t="n"/>
    </row>
    <row r="714" ht="39.95" customHeight="1">
      <c r="A714" s="94">
        <f>"Remarques : "&amp;IFERROR(INDEX(Registre!$O$2:$O$1999,IF($O$686=0,-1,$O$686))&amp;"","")</f>
        <v/>
      </c>
      <c r="B714" s="52" t="n"/>
      <c r="C714" s="52" t="n"/>
      <c r="D714" s="52" t="n"/>
      <c r="E714" s="52" t="n"/>
      <c r="F714" s="52" t="n"/>
      <c r="G714" s="52" t="n"/>
      <c r="H714" s="52" t="n"/>
      <c r="I714" s="52" t="n"/>
      <c r="J714" s="52" t="n"/>
      <c r="K714" s="52" t="n"/>
      <c r="L714" s="52" t="n"/>
      <c r="M714" s="50" t="n"/>
    </row>
    <row r="715" ht="30" customHeight="1">
      <c r="A715" s="80" t="inlineStr">
        <is>
          <t>Conclusion de l’inspection</t>
        </is>
      </c>
      <c r="B715" s="52" t="n"/>
      <c r="C715" s="50" t="n"/>
      <c r="D715" s="67">
        <f>IF(IFERROR(INDEX(Registre!$N$2:$N$1999,IF($O$686=0,-1,$O$686))&amp;"","")="Non applicable","☒","☐")&amp;"  Non applicable"</f>
        <v/>
      </c>
      <c r="E715" s="52" t="n"/>
      <c r="F715" s="52" t="n"/>
      <c r="G715" s="52" t="n"/>
      <c r="H715" s="52" t="n"/>
      <c r="I715" s="50" t="n"/>
      <c r="J715" s="67">
        <f>IF(IFERROR(INDEX(Registre!$N$2:$N$1999,IF($O$686=0,-1,$O$686))&amp;"","")="Accepté","☒","☐")&amp;"  Accepté"</f>
        <v/>
      </c>
      <c r="K715" s="50" t="n"/>
      <c r="L715" s="67">
        <f>IF(IFERROR(INDEX(Registre!$N$2:$N$1999,IF($O$686=0,-1,$O$686))&amp;"","")="Rejeté","☒","☐")&amp;"  Rejeté"</f>
        <v/>
      </c>
      <c r="M715" s="50" t="n"/>
    </row>
    <row r="716" ht="24.95" customHeight="1">
      <c r="A716" s="80" t="inlineStr">
        <is>
          <t>APPROBATION</t>
        </is>
      </c>
      <c r="B716" s="101" t="n"/>
      <c r="C716" s="56" t="n"/>
      <c r="D716" s="67" t="inlineStr">
        <is>
          <t>C3</t>
        </is>
      </c>
      <c r="E716" s="52" t="n"/>
      <c r="F716" s="52" t="n"/>
      <c r="G716" s="52" t="n"/>
      <c r="H716" s="52" t="n"/>
      <c r="I716" s="50" t="n"/>
      <c r="J716" s="67" t="inlineStr">
        <is>
          <t>C1</t>
        </is>
      </c>
      <c r="K716" s="56" t="n"/>
      <c r="L716" s="67" t="inlineStr">
        <is>
          <t>CA</t>
        </is>
      </c>
      <c r="M716" s="56" t="n"/>
    </row>
    <row r="717" ht="24.95" customHeight="1">
      <c r="A717" s="57" t="n"/>
      <c r="B717" s="102" t="n"/>
      <c r="C717" s="58" t="n"/>
      <c r="D717" s="67" t="inlineStr">
        <is>
          <t>CST</t>
        </is>
      </c>
      <c r="E717" s="52" t="n"/>
      <c r="F717" s="50" t="n"/>
      <c r="G717" s="67" t="inlineStr">
        <is>
          <t>QCI</t>
        </is>
      </c>
      <c r="H717" s="52" t="n"/>
      <c r="I717" s="50" t="n"/>
      <c r="J717" s="57" t="n"/>
      <c r="K717" s="58" t="n"/>
      <c r="L717" s="57" t="n"/>
      <c r="M717" s="58" t="n"/>
    </row>
    <row r="718" ht="30" customHeight="1">
      <c r="A718" s="90" t="inlineStr">
        <is>
          <t>Nom</t>
        </is>
      </c>
      <c r="B718" s="52" t="n"/>
      <c r="C718" s="50" t="n"/>
      <c r="D718" s="90" t="n"/>
      <c r="E718" s="52" t="n"/>
      <c r="F718" s="50" t="n"/>
      <c r="G718" s="90" t="n"/>
      <c r="H718" s="52" t="n"/>
      <c r="I718" s="50" t="n"/>
      <c r="J718" s="90" t="n"/>
      <c r="K718" s="50" t="n"/>
      <c r="L718" s="90" t="n"/>
      <c r="M718" s="50" t="n"/>
    </row>
    <row r="719" ht="30" customHeight="1">
      <c r="A719" s="90" t="inlineStr">
        <is>
          <t>Signature</t>
        </is>
      </c>
      <c r="B719" s="52" t="n"/>
      <c r="C719" s="50" t="n"/>
      <c r="D719" s="90" t="n"/>
      <c r="E719" s="52" t="n"/>
      <c r="F719" s="50" t="n"/>
      <c r="G719" s="90" t="n"/>
      <c r="H719" s="52" t="n"/>
      <c r="I719" s="50" t="n"/>
      <c r="J719" s="90" t="n"/>
      <c r="K719" s="50" t="n"/>
      <c r="L719" s="90" t="n"/>
      <c r="M719" s="50" t="n"/>
    </row>
    <row r="720" ht="30" customHeight="1">
      <c r="A720" s="90" t="inlineStr">
        <is>
          <t>Date</t>
        </is>
      </c>
      <c r="B720" s="52" t="n"/>
      <c r="C720" s="50" t="n"/>
      <c r="D720" s="90" t="n"/>
      <c r="E720" s="52" t="n"/>
      <c r="F720" s="50" t="n"/>
      <c r="G720" s="90" t="n"/>
      <c r="H720" s="52" t="n"/>
      <c r="I720" s="50" t="n"/>
      <c r="J720" s="90" t="n"/>
      <c r="K720" s="50" t="n"/>
      <c r="L720" s="90" t="n"/>
      <c r="M720" s="50" t="n"/>
    </row>
  </sheetData>
  <mergeCells count="1360">
    <mergeCell ref="L641:M641"/>
    <mergeCell ref="D287:F287"/>
    <mergeCell ref="G288:I288"/>
    <mergeCell ref="A549:B549"/>
    <mergeCell ref="G323:I323"/>
    <mergeCell ref="J288:K288"/>
    <mergeCell ref="A337:G337"/>
    <mergeCell ref="L394:M394"/>
    <mergeCell ref="A397:B399"/>
    <mergeCell ref="L563:M563"/>
    <mergeCell ref="D644:I644"/>
    <mergeCell ref="C505:K507"/>
    <mergeCell ref="A262:B262"/>
    <mergeCell ref="L565:M565"/>
    <mergeCell ref="G36:I36"/>
    <mergeCell ref="C549:H549"/>
    <mergeCell ref="L266:M266"/>
    <mergeCell ref="I584:M584"/>
    <mergeCell ref="J648:K648"/>
    <mergeCell ref="L710:M710"/>
    <mergeCell ref="L107:M107"/>
    <mergeCell ref="J647:K647"/>
    <mergeCell ref="K473:M473"/>
    <mergeCell ref="G69:I69"/>
    <mergeCell ref="A481:G481"/>
    <mergeCell ref="D214:F214"/>
    <mergeCell ref="L413:M413"/>
    <mergeCell ref="L705:M705"/>
    <mergeCell ref="A509:J509"/>
    <mergeCell ref="C262:H262"/>
    <mergeCell ref="A49:G49"/>
    <mergeCell ref="A192:B192"/>
    <mergeCell ref="I583:J583"/>
    <mergeCell ref="A657:B657"/>
    <mergeCell ref="C263:H263"/>
    <mergeCell ref="L433:M433"/>
    <mergeCell ref="A502:C502"/>
    <mergeCell ref="I295:J295"/>
    <mergeCell ref="G538:I538"/>
    <mergeCell ref="D716:I716"/>
    <mergeCell ref="L339:M339"/>
    <mergeCell ref="A334:B334"/>
    <mergeCell ref="L637:M637"/>
    <mergeCell ref="A370:B370"/>
    <mergeCell ref="C621:H621"/>
    <mergeCell ref="C623:H623"/>
    <mergeCell ref="D285:F285"/>
    <mergeCell ref="I656:M656"/>
    <mergeCell ref="A215:C215"/>
    <mergeCell ref="L58:M58"/>
    <mergeCell ref="C189:H189"/>
    <mergeCell ref="L50:M50"/>
    <mergeCell ref="L25:M25"/>
    <mergeCell ref="J286:K286"/>
    <mergeCell ref="A498:M498"/>
    <mergeCell ref="L60:M60"/>
    <mergeCell ref="L358:M358"/>
    <mergeCell ref="A581:J581"/>
    <mergeCell ref="L52:M52"/>
    <mergeCell ref="L665:M665"/>
    <mergeCell ref="L350:M350"/>
    <mergeCell ref="A613:B615"/>
    <mergeCell ref="C334:H334"/>
    <mergeCell ref="A696:B696"/>
    <mergeCell ref="G610:I610"/>
    <mergeCell ref="L360:M360"/>
    <mergeCell ref="J287:K287"/>
    <mergeCell ref="A355:C355"/>
    <mergeCell ref="L352:M352"/>
    <mergeCell ref="C336:H336"/>
    <mergeCell ref="C325:K327"/>
    <mergeCell ref="J610:K610"/>
    <mergeCell ref="A139:C139"/>
    <mergeCell ref="A184:M184"/>
    <mergeCell ref="G465:I465"/>
    <mergeCell ref="L376:M376"/>
    <mergeCell ref="L71:M71"/>
    <mergeCell ref="J356:K357"/>
    <mergeCell ref="L378:M378"/>
    <mergeCell ref="A589:G589"/>
    <mergeCell ref="D322:F322"/>
    <mergeCell ref="L73:M73"/>
    <mergeCell ref="G612:I612"/>
    <mergeCell ref="L432:M432"/>
    <mergeCell ref="D324:F324"/>
    <mergeCell ref="A109:B111"/>
    <mergeCell ref="G178:I178"/>
    <mergeCell ref="A287:C287"/>
    <mergeCell ref="A621:B621"/>
    <mergeCell ref="H193:M193"/>
    <mergeCell ref="D356:I356"/>
    <mergeCell ref="L2:M2"/>
    <mergeCell ref="C261:H261"/>
    <mergeCell ref="L104:M105"/>
    <mergeCell ref="A610:C610"/>
    <mergeCell ref="G655:H655"/>
    <mergeCell ref="D679:I679"/>
    <mergeCell ref="L308:M308"/>
    <mergeCell ref="I296:M296"/>
    <mergeCell ref="L3:M3"/>
    <mergeCell ref="D466:F466"/>
    <mergeCell ref="L303:M303"/>
    <mergeCell ref="D683:F683"/>
    <mergeCell ref="H661:M661"/>
    <mergeCell ref="L144:M144"/>
    <mergeCell ref="J684:K684"/>
    <mergeCell ref="L21:M21"/>
    <mergeCell ref="L173:M173"/>
    <mergeCell ref="L471:M471"/>
    <mergeCell ref="L145:M145"/>
    <mergeCell ref="J715:K715"/>
    <mergeCell ref="L16:M16"/>
    <mergeCell ref="D396:F396"/>
    <mergeCell ref="A45:B45"/>
    <mergeCell ref="A694:B694"/>
    <mergeCell ref="A229:G229"/>
    <mergeCell ref="C300:H300"/>
    <mergeCell ref="A46:B46"/>
    <mergeCell ref="L163:M163"/>
    <mergeCell ref="G575:I575"/>
    <mergeCell ref="A405:B405"/>
    <mergeCell ref="K583:M583"/>
    <mergeCell ref="A371:B371"/>
    <mergeCell ref="L158:M158"/>
    <mergeCell ref="D538:F538"/>
    <mergeCell ref="A407:B407"/>
    <mergeCell ref="A250:C250"/>
    <mergeCell ref="L527:M527"/>
    <mergeCell ref="D321:F321"/>
    <mergeCell ref="D464:I464"/>
    <mergeCell ref="L245:M245"/>
    <mergeCell ref="I548:M548"/>
    <mergeCell ref="L543:M543"/>
    <mergeCell ref="A8:F8"/>
    <mergeCell ref="L89:M89"/>
    <mergeCell ref="L431:M431"/>
    <mergeCell ref="A120:B120"/>
    <mergeCell ref="C371:H371"/>
    <mergeCell ref="D33:F33"/>
    <mergeCell ref="L88:M88"/>
    <mergeCell ref="L126:M126"/>
    <mergeCell ref="D35:F35"/>
    <mergeCell ref="K329:M329"/>
    <mergeCell ref="D34:F34"/>
    <mergeCell ref="A428:C429"/>
    <mergeCell ref="A433:B435"/>
    <mergeCell ref="A246:M246"/>
    <mergeCell ref="L271:M271"/>
    <mergeCell ref="K295:M295"/>
    <mergeCell ref="G502:I502"/>
    <mergeCell ref="D36:F36"/>
    <mergeCell ref="L571:M571"/>
    <mergeCell ref="L108:M108"/>
    <mergeCell ref="G43:H43"/>
    <mergeCell ref="G647:I647"/>
    <mergeCell ref="K655:M655"/>
    <mergeCell ref="A322:C322"/>
    <mergeCell ref="D391:I391"/>
    <mergeCell ref="G215:I215"/>
    <mergeCell ref="A324:C324"/>
    <mergeCell ref="L470:M470"/>
    <mergeCell ref="J70:K70"/>
    <mergeCell ref="A546:M546"/>
    <mergeCell ref="A577:B579"/>
    <mergeCell ref="A47:B47"/>
    <mergeCell ref="C298:H298"/>
    <mergeCell ref="A319:C319"/>
    <mergeCell ref="L503:M503"/>
    <mergeCell ref="L496:M496"/>
    <mergeCell ref="G573:I573"/>
    <mergeCell ref="D104:I104"/>
    <mergeCell ref="L488:M488"/>
    <mergeCell ref="C9:H9"/>
    <mergeCell ref="I331:J331"/>
    <mergeCell ref="A500:C501"/>
    <mergeCell ref="G574:I574"/>
    <mergeCell ref="C11:H11"/>
    <mergeCell ref="A247:C247"/>
    <mergeCell ref="L485:M485"/>
    <mergeCell ref="L643:M643"/>
    <mergeCell ref="J248:K249"/>
    <mergeCell ref="L180:M180"/>
    <mergeCell ref="L216:M216"/>
    <mergeCell ref="C361:K363"/>
    <mergeCell ref="L209:M209"/>
    <mergeCell ref="G286:I286"/>
    <mergeCell ref="L122:M122"/>
    <mergeCell ref="L211:M211"/>
    <mergeCell ref="G287:I287"/>
    <mergeCell ref="J468:K468"/>
    <mergeCell ref="A117:B117"/>
    <mergeCell ref="J176:K177"/>
    <mergeCell ref="G439:H439"/>
    <mergeCell ref="L567:M567"/>
    <mergeCell ref="A719:C719"/>
    <mergeCell ref="L569:M569"/>
    <mergeCell ref="A442:B442"/>
    <mergeCell ref="L106:M106"/>
    <mergeCell ref="A151:F151"/>
    <mergeCell ref="G7:H7"/>
    <mergeCell ref="A329:J329"/>
    <mergeCell ref="G645:I645"/>
    <mergeCell ref="J682:K682"/>
    <mergeCell ref="H13:M13"/>
    <mergeCell ref="D608:I608"/>
    <mergeCell ref="A30:M30"/>
    <mergeCell ref="C513:H513"/>
    <mergeCell ref="A443:B443"/>
    <mergeCell ref="A572:C573"/>
    <mergeCell ref="C83:H83"/>
    <mergeCell ref="A625:G625"/>
    <mergeCell ref="J320:K321"/>
    <mergeCell ref="L709:M709"/>
    <mergeCell ref="A689:J689"/>
    <mergeCell ref="A79:F79"/>
    <mergeCell ref="A140:C141"/>
    <mergeCell ref="A390:M390"/>
    <mergeCell ref="G358:I358"/>
    <mergeCell ref="D288:F288"/>
    <mergeCell ref="L125:M125"/>
    <mergeCell ref="L283:M283"/>
    <mergeCell ref="G360:I360"/>
    <mergeCell ref="L277:M277"/>
    <mergeCell ref="D71:F71"/>
    <mergeCell ref="A369:B369"/>
    <mergeCell ref="A72:C72"/>
    <mergeCell ref="L310:M310"/>
    <mergeCell ref="J535:K535"/>
    <mergeCell ref="G80:H80"/>
    <mergeCell ref="G684:I684"/>
    <mergeCell ref="A514:B514"/>
    <mergeCell ref="J143:K143"/>
    <mergeCell ref="G79:H79"/>
    <mergeCell ref="D680:I680"/>
    <mergeCell ref="L608:M609"/>
    <mergeCell ref="A359:C359"/>
    <mergeCell ref="L207:M207"/>
    <mergeCell ref="L636:M636"/>
    <mergeCell ref="D213:F213"/>
    <mergeCell ref="A82:B82"/>
    <mergeCell ref="A4:M4"/>
    <mergeCell ref="G285:I285"/>
    <mergeCell ref="D215:F215"/>
    <mergeCell ref="G8:H8"/>
    <mergeCell ref="A212:C213"/>
    <mergeCell ref="G547:H547"/>
    <mergeCell ref="L347:M347"/>
    <mergeCell ref="L648:M648"/>
    <mergeCell ref="L51:M51"/>
    <mergeCell ref="L349:M349"/>
    <mergeCell ref="L356:M357"/>
    <mergeCell ref="L525:M525"/>
    <mergeCell ref="A143:C143"/>
    <mergeCell ref="G609:I609"/>
    <mergeCell ref="C469:K471"/>
    <mergeCell ref="L649:M649"/>
    <mergeCell ref="G611:I611"/>
    <mergeCell ref="L251:M251"/>
    <mergeCell ref="L253:M253"/>
    <mergeCell ref="J180:K180"/>
    <mergeCell ref="A508:M508"/>
    <mergeCell ref="C46:H46"/>
    <mergeCell ref="G322:I322"/>
    <mergeCell ref="L273:M273"/>
    <mergeCell ref="A77:J77"/>
    <mergeCell ref="C48:H48"/>
    <mergeCell ref="G324:I324"/>
    <mergeCell ref="A154:B154"/>
    <mergeCell ref="H481:M481"/>
    <mergeCell ref="L579:M579"/>
    <mergeCell ref="A612:C612"/>
    <mergeCell ref="L306:M306"/>
    <mergeCell ref="J644:K645"/>
    <mergeCell ref="L718:M718"/>
    <mergeCell ref="G44:H44"/>
    <mergeCell ref="G682:I682"/>
    <mergeCell ref="G681:I681"/>
    <mergeCell ref="C541:K543"/>
    <mergeCell ref="A512:F512"/>
    <mergeCell ref="A175:C175"/>
    <mergeCell ref="L319:M319"/>
    <mergeCell ref="L20:M20"/>
    <mergeCell ref="L196:M196"/>
    <mergeCell ref="G395:I395"/>
    <mergeCell ref="L22:M22"/>
    <mergeCell ref="L314:M314"/>
    <mergeCell ref="A622:B622"/>
    <mergeCell ref="A409:G409"/>
    <mergeCell ref="A181:B183"/>
    <mergeCell ref="G396:I396"/>
    <mergeCell ref="D108:F108"/>
    <mergeCell ref="D537:F537"/>
    <mergeCell ref="G115:H115"/>
    <mergeCell ref="J432:K432"/>
    <mergeCell ref="G108:I108"/>
    <mergeCell ref="A551:B551"/>
    <mergeCell ref="L338:M338"/>
    <mergeCell ref="G116:H116"/>
    <mergeCell ref="L671:M671"/>
    <mergeCell ref="L707:M707"/>
    <mergeCell ref="L244:M244"/>
    <mergeCell ref="C622:H622"/>
    <mergeCell ref="L35:M35"/>
    <mergeCell ref="L673:M673"/>
    <mergeCell ref="A406:B406"/>
    <mergeCell ref="D250:F250"/>
    <mergeCell ref="D286:F286"/>
    <mergeCell ref="A539:C539"/>
    <mergeCell ref="L389:M389"/>
    <mergeCell ref="I692:M692"/>
    <mergeCell ref="H445:M445"/>
    <mergeCell ref="L391:M391"/>
    <mergeCell ref="G584:H584"/>
    <mergeCell ref="L86:M86"/>
    <mergeCell ref="L384:M384"/>
    <mergeCell ref="L420:M420"/>
    <mergeCell ref="I260:M260"/>
    <mergeCell ref="L386:M386"/>
    <mergeCell ref="G33:I33"/>
    <mergeCell ref="L720:M720"/>
    <mergeCell ref="J499:K499"/>
    <mergeCell ref="D180:F180"/>
    <mergeCell ref="L415:M415"/>
    <mergeCell ref="L686:M686"/>
    <mergeCell ref="G35:I35"/>
    <mergeCell ref="G187:H187"/>
    <mergeCell ref="L446:M446"/>
    <mergeCell ref="L560:M560"/>
    <mergeCell ref="J646:K646"/>
    <mergeCell ref="J252:K252"/>
    <mergeCell ref="G188:H188"/>
    <mergeCell ref="L99:M99"/>
    <mergeCell ref="G359:I359"/>
    <mergeCell ref="L316:M316"/>
    <mergeCell ref="L614:M614"/>
    <mergeCell ref="D355:I355"/>
    <mergeCell ref="A191:B191"/>
    <mergeCell ref="H517:M517"/>
    <mergeCell ref="L430:M430"/>
    <mergeCell ref="A499:C499"/>
    <mergeCell ref="A258:M258"/>
    <mergeCell ref="G656:H656"/>
    <mergeCell ref="L29:M29"/>
    <mergeCell ref="I332:M332"/>
    <mergeCell ref="G537:I537"/>
    <mergeCell ref="A34:C34"/>
    <mergeCell ref="L31:M31"/>
    <mergeCell ref="A333:B333"/>
    <mergeCell ref="G107:I107"/>
    <mergeCell ref="L629:M629"/>
    <mergeCell ref="C10:H10"/>
    <mergeCell ref="L57:M57"/>
    <mergeCell ref="D432:F432"/>
    <mergeCell ref="L411:M411"/>
    <mergeCell ref="I43:J43"/>
    <mergeCell ref="G583:H583"/>
    <mergeCell ref="J467:K467"/>
    <mergeCell ref="C695:H695"/>
    <mergeCell ref="A330:M330"/>
    <mergeCell ref="L531:M531"/>
    <mergeCell ref="A366:M366"/>
    <mergeCell ref="C649:K651"/>
    <mergeCell ref="A210:M210"/>
    <mergeCell ref="H157:M157"/>
    <mergeCell ref="L70:M70"/>
    <mergeCell ref="A441:B441"/>
    <mergeCell ref="A655:F655"/>
    <mergeCell ref="L103:M103"/>
    <mergeCell ref="G296:H296"/>
    <mergeCell ref="C408:H408"/>
    <mergeCell ref="A284:C285"/>
    <mergeCell ref="L680:M681"/>
    <mergeCell ref="D647:F647"/>
    <mergeCell ref="L129:M129"/>
    <mergeCell ref="L123:M123"/>
    <mergeCell ref="D536:I536"/>
    <mergeCell ref="L421:M421"/>
    <mergeCell ref="A256:M256"/>
    <mergeCell ref="L457:M457"/>
    <mergeCell ref="A41:J41"/>
    <mergeCell ref="A368:F368"/>
    <mergeCell ref="J394:K394"/>
    <mergeCell ref="L423:M423"/>
    <mergeCell ref="A156:B156"/>
    <mergeCell ref="G70:I70"/>
    <mergeCell ref="L248:M249"/>
    <mergeCell ref="L124:M124"/>
    <mergeCell ref="L458:M458"/>
    <mergeCell ref="L452:M452"/>
    <mergeCell ref="A373:G373"/>
    <mergeCell ref="C444:H444"/>
    <mergeCell ref="L597:M597"/>
    <mergeCell ref="D72:F72"/>
    <mergeCell ref="A658:B658"/>
    <mergeCell ref="L599:M599"/>
    <mergeCell ref="A84:B84"/>
    <mergeCell ref="L142:M142"/>
    <mergeCell ref="J107:K107"/>
    <mergeCell ref="L176:M177"/>
    <mergeCell ref="L172:M172"/>
    <mergeCell ref="L55:M55"/>
    <mergeCell ref="L592:M592"/>
    <mergeCell ref="D393:F393"/>
    <mergeCell ref="L171:M171"/>
    <mergeCell ref="A6:M6"/>
    <mergeCell ref="A515:B515"/>
    <mergeCell ref="C289:K291"/>
    <mergeCell ref="A81:B81"/>
    <mergeCell ref="L139:M139"/>
    <mergeCell ref="J104:K105"/>
    <mergeCell ref="A226:B226"/>
    <mergeCell ref="L529:M529"/>
    <mergeCell ref="C613:K615"/>
    <mergeCell ref="L522:M522"/>
    <mergeCell ref="A228:B228"/>
    <mergeCell ref="L320:M321"/>
    <mergeCell ref="A293:J293"/>
    <mergeCell ref="A71:C71"/>
    <mergeCell ref="L524:M524"/>
    <mergeCell ref="D143:F143"/>
    <mergeCell ref="K437:M437"/>
    <mergeCell ref="A432:C432"/>
    <mergeCell ref="C81:H81"/>
    <mergeCell ref="J607:K607"/>
    <mergeCell ref="L242:M242"/>
    <mergeCell ref="A690:M690"/>
    <mergeCell ref="K5:M5"/>
    <mergeCell ref="L542:M542"/>
    <mergeCell ref="L664:M664"/>
    <mergeCell ref="G504:I504"/>
    <mergeCell ref="A7:F7"/>
    <mergeCell ref="L237:M237"/>
    <mergeCell ref="L448:M448"/>
    <mergeCell ref="G620:H620"/>
    <mergeCell ref="D612:F612"/>
    <mergeCell ref="L568:M568"/>
    <mergeCell ref="L595:M595"/>
    <mergeCell ref="A288:C288"/>
    <mergeCell ref="J103:K103"/>
    <mergeCell ref="A475:F475"/>
    <mergeCell ref="L392:M393"/>
    <mergeCell ref="A692:F692"/>
    <mergeCell ref="L167:M167"/>
    <mergeCell ref="L590:M590"/>
    <mergeCell ref="A476:F476"/>
    <mergeCell ref="L169:M169"/>
    <mergeCell ref="L467:M467"/>
    <mergeCell ref="L598:M598"/>
    <mergeCell ref="L492:M492"/>
    <mergeCell ref="A683:C683"/>
    <mergeCell ref="K77:M77"/>
    <mergeCell ref="L494:M494"/>
    <mergeCell ref="G691:H691"/>
    <mergeCell ref="D572:I572"/>
    <mergeCell ref="L195:M195"/>
    <mergeCell ref="J431:K431"/>
    <mergeCell ref="L493:M493"/>
    <mergeCell ref="A328:M328"/>
    <mergeCell ref="L309:M309"/>
    <mergeCell ref="L197:M197"/>
    <mergeCell ref="L495:M495"/>
    <mergeCell ref="G692:H692"/>
    <mergeCell ref="J576:K576"/>
    <mergeCell ref="A396:C396"/>
    <mergeCell ref="J142:K142"/>
    <mergeCell ref="K545:M545"/>
    <mergeCell ref="J571:K571"/>
    <mergeCell ref="G404:H404"/>
    <mergeCell ref="C624:H624"/>
    <mergeCell ref="L179:M179"/>
    <mergeCell ref="J144:K144"/>
    <mergeCell ref="A547:F547"/>
    <mergeCell ref="L635:M635"/>
    <mergeCell ref="D430:F430"/>
    <mergeCell ref="L208:M208"/>
    <mergeCell ref="A552:B552"/>
    <mergeCell ref="A121:G121"/>
    <mergeCell ref="C192:H192"/>
    <mergeCell ref="L644:M645"/>
    <mergeCell ref="L662:M662"/>
    <mergeCell ref="K115:M115"/>
    <mergeCell ref="L235:M235"/>
    <mergeCell ref="A118:B118"/>
    <mergeCell ref="H409:M409"/>
    <mergeCell ref="A538:C538"/>
    <mergeCell ref="J502:K502"/>
    <mergeCell ref="L564:M564"/>
    <mergeCell ref="A263:B263"/>
    <mergeCell ref="L566:M566"/>
    <mergeCell ref="A142:C142"/>
    <mergeCell ref="J503:K503"/>
    <mergeCell ref="L559:M559"/>
    <mergeCell ref="L561:M561"/>
    <mergeCell ref="G331:H331"/>
    <mergeCell ref="C659:H659"/>
    <mergeCell ref="C118:H118"/>
    <mergeCell ref="L706:M706"/>
    <mergeCell ref="K617:M617"/>
    <mergeCell ref="J643:K643"/>
    <mergeCell ref="L279:M279"/>
    <mergeCell ref="G476:H476"/>
    <mergeCell ref="A534:M534"/>
    <mergeCell ref="J216:K216"/>
    <mergeCell ref="L272:M272"/>
    <mergeCell ref="L701:M701"/>
    <mergeCell ref="A44:F44"/>
    <mergeCell ref="L280:M280"/>
    <mergeCell ref="L274:M274"/>
    <mergeCell ref="L703:M703"/>
    <mergeCell ref="K187:M187"/>
    <mergeCell ref="A190:B190"/>
    <mergeCell ref="A438:M438"/>
    <mergeCell ref="J574:K574"/>
    <mergeCell ref="L428:M429"/>
    <mergeCell ref="I512:M512"/>
    <mergeCell ref="J358:K358"/>
    <mergeCell ref="J392:K393"/>
    <mergeCell ref="L414:M414"/>
    <mergeCell ref="L631:M631"/>
    <mergeCell ref="D283:I283"/>
    <mergeCell ref="L422:M422"/>
    <mergeCell ref="L204:M204"/>
    <mergeCell ref="L633:M633"/>
    <mergeCell ref="A437:J437"/>
    <mergeCell ref="L206:M206"/>
    <mergeCell ref="A469:B471"/>
    <mergeCell ref="L504:M504"/>
    <mergeCell ref="C190:H190"/>
    <mergeCell ref="A580:M580"/>
    <mergeCell ref="A211:C211"/>
    <mergeCell ref="A582:M582"/>
    <mergeCell ref="A149:J149"/>
    <mergeCell ref="L651:M651"/>
    <mergeCell ref="I187:J187"/>
    <mergeCell ref="A261:B261"/>
    <mergeCell ref="L346:M346"/>
    <mergeCell ref="A392:C393"/>
    <mergeCell ref="D427:I427"/>
    <mergeCell ref="L217:M217"/>
    <mergeCell ref="L348:M348"/>
    <mergeCell ref="A445:G445"/>
    <mergeCell ref="L646:M646"/>
    <mergeCell ref="A510:M510"/>
    <mergeCell ref="A264:B264"/>
    <mergeCell ref="J179:K179"/>
    <mergeCell ref="L74:M74"/>
    <mergeCell ref="A584:F584"/>
    <mergeCell ref="A78:M78"/>
    <mergeCell ref="L374:M374"/>
    <mergeCell ref="I368:M368"/>
    <mergeCell ref="L399:M399"/>
    <mergeCell ref="L672:M672"/>
    <mergeCell ref="L68:M69"/>
    <mergeCell ref="L674:M674"/>
    <mergeCell ref="J608:K609"/>
    <mergeCell ref="C45:H45"/>
    <mergeCell ref="A541:B543"/>
    <mergeCell ref="D610:F610"/>
    <mergeCell ref="K185:M185"/>
    <mergeCell ref="C47:H47"/>
    <mergeCell ref="A283:C283"/>
    <mergeCell ref="A575:C575"/>
    <mergeCell ref="A611:C611"/>
    <mergeCell ref="L87:M87"/>
    <mergeCell ref="A220:M220"/>
    <mergeCell ref="L418:M418"/>
    <mergeCell ref="L456:M456"/>
    <mergeCell ref="L412:M412"/>
    <mergeCell ref="A222:M222"/>
    <mergeCell ref="A517:G517"/>
    <mergeCell ref="L1:M1"/>
    <mergeCell ref="L712:M712"/>
    <mergeCell ref="A511:F511"/>
    <mergeCell ref="A32:C33"/>
    <mergeCell ref="J251:K251"/>
    <mergeCell ref="A85:G85"/>
    <mergeCell ref="L17:M17"/>
    <mergeCell ref="A150:M150"/>
    <mergeCell ref="J716:K717"/>
    <mergeCell ref="L19:M19"/>
    <mergeCell ref="L317:M317"/>
    <mergeCell ref="I620:M620"/>
    <mergeCell ref="I188:M188"/>
    <mergeCell ref="L469:M469"/>
    <mergeCell ref="G393:I393"/>
    <mergeCell ref="A224:F224"/>
    <mergeCell ref="L39:M39"/>
    <mergeCell ref="L14:M14"/>
    <mergeCell ref="D394:F394"/>
    <mergeCell ref="H553:M553"/>
    <mergeCell ref="L159:M159"/>
    <mergeCell ref="J395:K395"/>
    <mergeCell ref="L464:M465"/>
    <mergeCell ref="C657:H657"/>
    <mergeCell ref="A292:M292"/>
    <mergeCell ref="L72:M72"/>
    <mergeCell ref="L487:M487"/>
    <mergeCell ref="L668:M668"/>
    <mergeCell ref="D320:I320"/>
    <mergeCell ref="L459:M459"/>
    <mergeCell ref="L65:M65"/>
    <mergeCell ref="A294:M294"/>
    <mergeCell ref="L241:M241"/>
    <mergeCell ref="D105:F105"/>
    <mergeCell ref="L670:M670"/>
    <mergeCell ref="G141:I141"/>
    <mergeCell ref="A619:F619"/>
    <mergeCell ref="L243:M243"/>
    <mergeCell ref="D107:F107"/>
    <mergeCell ref="L699:M699"/>
    <mergeCell ref="A583:F583"/>
    <mergeCell ref="A505:B507"/>
    <mergeCell ref="A318:M318"/>
    <mergeCell ref="A617:J617"/>
    <mergeCell ref="A607:C607"/>
    <mergeCell ref="C370:H370"/>
    <mergeCell ref="A157:G157"/>
    <mergeCell ref="A618:M618"/>
    <mergeCell ref="K293:M293"/>
    <mergeCell ref="J319:K319"/>
    <mergeCell ref="A217:B219"/>
    <mergeCell ref="A298:B298"/>
    <mergeCell ref="L383:M383"/>
    <mergeCell ref="L541:M541"/>
    <mergeCell ref="G503:I503"/>
    <mergeCell ref="I259:J259"/>
    <mergeCell ref="L385:M385"/>
    <mergeCell ref="D463:I463"/>
    <mergeCell ref="C369:H369"/>
    <mergeCell ref="A296:F296"/>
    <mergeCell ref="A299:B299"/>
    <mergeCell ref="C696:H696"/>
    <mergeCell ref="A286:C286"/>
    <mergeCell ref="D175:I175"/>
    <mergeCell ref="D392:I392"/>
    <mergeCell ref="A544:M544"/>
    <mergeCell ref="G180:I180"/>
    <mergeCell ref="G216:I216"/>
    <mergeCell ref="D176:I176"/>
    <mergeCell ref="C82:H82"/>
    <mergeCell ref="A12:B12"/>
    <mergeCell ref="J35:K35"/>
    <mergeCell ref="L140:M141"/>
    <mergeCell ref="I403:J403"/>
    <mergeCell ref="A646:C646"/>
    <mergeCell ref="C217:K219"/>
    <mergeCell ref="A648:C648"/>
    <mergeCell ref="A356:C357"/>
    <mergeCell ref="A647:C647"/>
    <mergeCell ref="K365:M365"/>
    <mergeCell ref="L483:M483"/>
    <mergeCell ref="J68:K69"/>
    <mergeCell ref="L455:M455"/>
    <mergeCell ref="L449:M449"/>
    <mergeCell ref="J718:K718"/>
    <mergeCell ref="D70:F70"/>
    <mergeCell ref="C12:H12"/>
    <mergeCell ref="L484:M484"/>
    <mergeCell ref="J720:K720"/>
    <mergeCell ref="C577:K579"/>
    <mergeCell ref="K689:M689"/>
    <mergeCell ref="L486:M486"/>
    <mergeCell ref="L23:M23"/>
    <mergeCell ref="H229:M229"/>
    <mergeCell ref="A35:C35"/>
    <mergeCell ref="K691:M691"/>
    <mergeCell ref="G143:I143"/>
    <mergeCell ref="L54:M54"/>
    <mergeCell ref="L56:M56"/>
    <mergeCell ref="I44:M44"/>
    <mergeCell ref="L468:M468"/>
    <mergeCell ref="L506:M506"/>
    <mergeCell ref="G430:I430"/>
    <mergeCell ref="A548:F548"/>
    <mergeCell ref="A185:J185"/>
    <mergeCell ref="D428:I428"/>
    <mergeCell ref="A718:C718"/>
    <mergeCell ref="L380:M380"/>
    <mergeCell ref="D431:F431"/>
    <mergeCell ref="D32:I32"/>
    <mergeCell ref="A720:C720"/>
    <mergeCell ref="J430:K430"/>
    <mergeCell ref="C694:H694"/>
    <mergeCell ref="A624:B624"/>
    <mergeCell ref="L136:M136"/>
    <mergeCell ref="A715:C715"/>
    <mergeCell ref="D142:F142"/>
    <mergeCell ref="A653:J653"/>
    <mergeCell ref="G214:I214"/>
    <mergeCell ref="J31:K31"/>
    <mergeCell ref="H337:M337"/>
    <mergeCell ref="D144:F144"/>
    <mergeCell ref="D467:F467"/>
    <mergeCell ref="I691:J691"/>
    <mergeCell ref="A620:F620"/>
    <mergeCell ref="A714:M714"/>
    <mergeCell ref="C407:H407"/>
    <mergeCell ref="A42:M42"/>
    <mergeCell ref="A643:C643"/>
    <mergeCell ref="L278:M278"/>
    <mergeCell ref="L576:M576"/>
    <mergeCell ref="D499:I499"/>
    <mergeCell ref="I116:M116"/>
    <mergeCell ref="J391:K391"/>
    <mergeCell ref="A153:B153"/>
    <mergeCell ref="L578:M578"/>
    <mergeCell ref="K331:M331"/>
    <mergeCell ref="D501:F501"/>
    <mergeCell ref="A257:J257"/>
    <mergeCell ref="D500:I500"/>
    <mergeCell ref="A31:C31"/>
    <mergeCell ref="D69:F69"/>
    <mergeCell ref="A479:B479"/>
    <mergeCell ref="A358:C358"/>
    <mergeCell ref="G251:I251"/>
    <mergeCell ref="L291:M291"/>
    <mergeCell ref="A360:C360"/>
    <mergeCell ref="A83:B83"/>
    <mergeCell ref="L134:M134"/>
    <mergeCell ref="C120:H120"/>
    <mergeCell ref="C479:H479"/>
    <mergeCell ref="A684:C684"/>
    <mergeCell ref="J680:K681"/>
    <mergeCell ref="K401:M401"/>
    <mergeCell ref="L520:M520"/>
    <mergeCell ref="J463:K463"/>
    <mergeCell ref="A354:M354"/>
    <mergeCell ref="L650:M650"/>
    <mergeCell ref="K403:M403"/>
    <mergeCell ref="L521:M521"/>
    <mergeCell ref="A654:M654"/>
    <mergeCell ref="A70:C70"/>
    <mergeCell ref="A104:C105"/>
    <mergeCell ref="D139:I139"/>
    <mergeCell ref="L523:M523"/>
    <mergeCell ref="L218:M218"/>
    <mergeCell ref="D141:F141"/>
    <mergeCell ref="D284:I284"/>
    <mergeCell ref="L205:M205"/>
    <mergeCell ref="L363:M363"/>
    <mergeCell ref="J178:K178"/>
    <mergeCell ref="L574:M574"/>
    <mergeCell ref="L234:M234"/>
    <mergeCell ref="L663:M663"/>
    <mergeCell ref="L236:M236"/>
    <mergeCell ref="L417:M417"/>
    <mergeCell ref="D609:F609"/>
    <mergeCell ref="A248:C249"/>
    <mergeCell ref="A253:B255"/>
    <mergeCell ref="A66:M66"/>
    <mergeCell ref="A365:J365"/>
    <mergeCell ref="D611:F611"/>
    <mergeCell ref="C117:H117"/>
    <mergeCell ref="J504:K504"/>
    <mergeCell ref="G249:I249"/>
    <mergeCell ref="D179:F179"/>
    <mergeCell ref="I440:M440"/>
    <mergeCell ref="A661:G661"/>
    <mergeCell ref="L593:M593"/>
    <mergeCell ref="L289:M289"/>
    <mergeCell ref="A468:C468"/>
    <mergeCell ref="L130:M130"/>
    <mergeCell ref="A176:C177"/>
    <mergeCell ref="L166:M166"/>
    <mergeCell ref="D211:I211"/>
    <mergeCell ref="C660:H660"/>
    <mergeCell ref="C442:H442"/>
    <mergeCell ref="L132:M132"/>
    <mergeCell ref="L290:M290"/>
    <mergeCell ref="G252:I252"/>
    <mergeCell ref="L161:M161"/>
    <mergeCell ref="A682:C682"/>
    <mergeCell ref="C397:K399"/>
    <mergeCell ref="L615:M615"/>
    <mergeCell ref="D571:I571"/>
    <mergeCell ref="L194:M194"/>
    <mergeCell ref="L160:M160"/>
    <mergeCell ref="I151:J151"/>
    <mergeCell ref="D681:F681"/>
    <mergeCell ref="A320:C321"/>
    <mergeCell ref="A325:B327"/>
    <mergeCell ref="A223:F223"/>
    <mergeCell ref="G394:I394"/>
    <mergeCell ref="L214:M214"/>
    <mergeCell ref="D106:F106"/>
    <mergeCell ref="A516:B516"/>
    <mergeCell ref="C585:H585"/>
    <mergeCell ref="A395:C395"/>
    <mergeCell ref="G321:I321"/>
    <mergeCell ref="C587:H587"/>
    <mergeCell ref="D251:F251"/>
    <mergeCell ref="C181:K183"/>
    <mergeCell ref="G106:I106"/>
    <mergeCell ref="L361:M361"/>
    <mergeCell ref="L634:M634"/>
    <mergeCell ref="L240:M240"/>
    <mergeCell ref="G105:I105"/>
    <mergeCell ref="C191:H191"/>
    <mergeCell ref="C514:H514"/>
    <mergeCell ref="A301:G301"/>
    <mergeCell ref="A535:C535"/>
    <mergeCell ref="C516:H516"/>
    <mergeCell ref="A108:C108"/>
    <mergeCell ref="L387:M387"/>
    <mergeCell ref="L685:M685"/>
    <mergeCell ref="G34:I34"/>
    <mergeCell ref="L212:M213"/>
    <mergeCell ref="L556:M556"/>
    <mergeCell ref="L687:M687"/>
    <mergeCell ref="D643:I643"/>
    <mergeCell ref="I547:J547"/>
    <mergeCell ref="L382:M382"/>
    <mergeCell ref="L558:M558"/>
    <mergeCell ref="D177:F177"/>
    <mergeCell ref="G152:H152"/>
    <mergeCell ref="L682:M682"/>
    <mergeCell ref="C658:H658"/>
    <mergeCell ref="D178:F178"/>
    <mergeCell ref="A588:B588"/>
    <mergeCell ref="L100:M100"/>
    <mergeCell ref="A467:C467"/>
    <mergeCell ref="H373:M373"/>
    <mergeCell ref="L698:M698"/>
    <mergeCell ref="J215:K215"/>
    <mergeCell ref="L95:M95"/>
    <mergeCell ref="L284:M285"/>
    <mergeCell ref="G512:H512"/>
    <mergeCell ref="L611:M611"/>
    <mergeCell ref="L131:M131"/>
    <mergeCell ref="L97:M97"/>
    <mergeCell ref="L395:M395"/>
    <mergeCell ref="L183:M183"/>
    <mergeCell ref="G357:I357"/>
    <mergeCell ref="L612:M612"/>
    <mergeCell ref="D646:F646"/>
    <mergeCell ref="I115:J115"/>
    <mergeCell ref="A189:B189"/>
    <mergeCell ref="A180:C180"/>
    <mergeCell ref="D648:F648"/>
    <mergeCell ref="A138:M138"/>
    <mergeCell ref="J355:K355"/>
    <mergeCell ref="L32:M33"/>
    <mergeCell ref="C156:H156"/>
    <mergeCell ref="L630:M630"/>
    <mergeCell ref="C145:K147"/>
    <mergeCell ref="D249:F249"/>
    <mergeCell ref="L27:M27"/>
    <mergeCell ref="A113:J113"/>
    <mergeCell ref="L325:M325"/>
    <mergeCell ref="A553:G553"/>
    <mergeCell ref="D248:I248"/>
    <mergeCell ref="D359:F359"/>
    <mergeCell ref="D576:F576"/>
    <mergeCell ref="L327:M327"/>
    <mergeCell ref="L198:M198"/>
    <mergeCell ref="G432:I432"/>
    <mergeCell ref="A186:M186"/>
    <mergeCell ref="L343:M343"/>
    <mergeCell ref="L38:M38"/>
    <mergeCell ref="L345:M345"/>
    <mergeCell ref="G429:I429"/>
    <mergeCell ref="D718:F718"/>
    <mergeCell ref="A260:F260"/>
    <mergeCell ref="G431:I431"/>
    <mergeCell ref="A430:C430"/>
    <mergeCell ref="L340:M340"/>
    <mergeCell ref="D720:F720"/>
    <mergeCell ref="L98:M98"/>
    <mergeCell ref="L536:M537"/>
    <mergeCell ref="L398:M398"/>
    <mergeCell ref="L425:M425"/>
    <mergeCell ref="G142:I142"/>
    <mergeCell ref="L93:M93"/>
    <mergeCell ref="A188:F188"/>
    <mergeCell ref="G501:I501"/>
    <mergeCell ref="L427:M427"/>
    <mergeCell ref="G144:I144"/>
    <mergeCell ref="G467:I467"/>
    <mergeCell ref="L424:M424"/>
    <mergeCell ref="C406:H406"/>
    <mergeCell ref="A193:G193"/>
    <mergeCell ref="G71:I71"/>
    <mergeCell ref="K475:M475"/>
    <mergeCell ref="L111:M111"/>
    <mergeCell ref="L453:M453"/>
    <mergeCell ref="D645:F645"/>
    <mergeCell ref="L419:M419"/>
    <mergeCell ref="G223:H223"/>
    <mergeCell ref="H625:M625"/>
    <mergeCell ref="C693:H693"/>
    <mergeCell ref="A300:B300"/>
    <mergeCell ref="A659:B659"/>
    <mergeCell ref="D357:F357"/>
    <mergeCell ref="C119:H119"/>
    <mergeCell ref="A504:C504"/>
    <mergeCell ref="G213:I213"/>
    <mergeCell ref="J250:K250"/>
    <mergeCell ref="K653:M653"/>
    <mergeCell ref="J679:K679"/>
    <mergeCell ref="D358:F358"/>
    <mergeCell ref="A570:M570"/>
    <mergeCell ref="L168:M168"/>
    <mergeCell ref="L466:M466"/>
    <mergeCell ref="A372:B372"/>
    <mergeCell ref="H121:M121"/>
    <mergeCell ref="K581:M581"/>
    <mergeCell ref="L67:M67"/>
    <mergeCell ref="A680:C681"/>
    <mergeCell ref="K547:M547"/>
    <mergeCell ref="D715:I715"/>
    <mergeCell ref="D684:F684"/>
    <mergeCell ref="J428:K429"/>
    <mergeCell ref="L62:M62"/>
    <mergeCell ref="L667:M667"/>
    <mergeCell ref="D319:I319"/>
    <mergeCell ref="J175:K175"/>
    <mergeCell ref="L64:M64"/>
    <mergeCell ref="L362:M362"/>
    <mergeCell ref="D429:F429"/>
    <mergeCell ref="A693:B693"/>
    <mergeCell ref="H265:M265"/>
    <mergeCell ref="A576:C576"/>
    <mergeCell ref="J322:K322"/>
    <mergeCell ref="C333:H333"/>
    <mergeCell ref="L238:M238"/>
    <mergeCell ref="A571:C571"/>
    <mergeCell ref="L538:M538"/>
    <mergeCell ref="I80:M80"/>
    <mergeCell ref="L75:M75"/>
    <mergeCell ref="L233:M233"/>
    <mergeCell ref="L540:M540"/>
    <mergeCell ref="A331:F331"/>
    <mergeCell ref="L533:M533"/>
    <mergeCell ref="A332:F332"/>
    <mergeCell ref="I8:M8"/>
    <mergeCell ref="J500:K501"/>
    <mergeCell ref="C37:K39"/>
    <mergeCell ref="L164:M164"/>
    <mergeCell ref="G179:I179"/>
    <mergeCell ref="A9:B9"/>
    <mergeCell ref="L434:M434"/>
    <mergeCell ref="L716:M717"/>
    <mergeCell ref="D468:F468"/>
    <mergeCell ref="L305:M305"/>
    <mergeCell ref="A11:B11"/>
    <mergeCell ref="L463:M463"/>
    <mergeCell ref="G540:I540"/>
    <mergeCell ref="A1:B3"/>
    <mergeCell ref="A112:M112"/>
    <mergeCell ref="C405:H405"/>
    <mergeCell ref="A114:M114"/>
    <mergeCell ref="L490:M490"/>
    <mergeCell ref="D682:F682"/>
    <mergeCell ref="L604:M604"/>
    <mergeCell ref="I152:M152"/>
    <mergeCell ref="J427:K427"/>
    <mergeCell ref="G260:H260"/>
    <mergeCell ref="A403:F403"/>
    <mergeCell ref="G259:H259"/>
    <mergeCell ref="A660:B660"/>
    <mergeCell ref="L447:M447"/>
    <mergeCell ref="A282:M282"/>
    <mergeCell ref="L605:M605"/>
    <mergeCell ref="J719:K719"/>
    <mergeCell ref="L178:M178"/>
    <mergeCell ref="L607:M607"/>
    <mergeCell ref="A480:B480"/>
    <mergeCell ref="A68:C69"/>
    <mergeCell ref="D395:F395"/>
    <mergeCell ref="A394:C394"/>
    <mergeCell ref="J572:K573"/>
    <mergeCell ref="L632:M632"/>
    <mergeCell ref="L175:M175"/>
    <mergeCell ref="C109:K111"/>
    <mergeCell ref="A642:M642"/>
    <mergeCell ref="A116:F116"/>
    <mergeCell ref="G619:H619"/>
    <mergeCell ref="L231:M231"/>
    <mergeCell ref="J140:K141"/>
    <mergeCell ref="G403:H403"/>
    <mergeCell ref="C480:H480"/>
    <mergeCell ref="C515:H515"/>
    <mergeCell ref="A107:C107"/>
    <mergeCell ref="A364:M364"/>
    <mergeCell ref="L562:M562"/>
    <mergeCell ref="L247:M247"/>
    <mergeCell ref="L676:M676"/>
    <mergeCell ref="L135:M135"/>
    <mergeCell ref="G332:H332"/>
    <mergeCell ref="L555:M555"/>
    <mergeCell ref="J72:K72"/>
    <mergeCell ref="L101:M101"/>
    <mergeCell ref="L435:M435"/>
    <mergeCell ref="L557:M557"/>
    <mergeCell ref="G177:I177"/>
    <mergeCell ref="A13:G13"/>
    <mergeCell ref="C228:H228"/>
    <mergeCell ref="L702:M702"/>
    <mergeCell ref="J359:K359"/>
    <mergeCell ref="A43:F43"/>
    <mergeCell ref="H301:M301"/>
    <mergeCell ref="L275:M275"/>
    <mergeCell ref="L704:M704"/>
    <mergeCell ref="L575:M575"/>
    <mergeCell ref="J214:K214"/>
    <mergeCell ref="L276:M276"/>
    <mergeCell ref="L270:M270"/>
    <mergeCell ref="L577:M577"/>
    <mergeCell ref="A367:F367"/>
    <mergeCell ref="G646:I646"/>
    <mergeCell ref="A436:M436"/>
    <mergeCell ref="G648:I648"/>
    <mergeCell ref="A478:B478"/>
    <mergeCell ref="L288:M288"/>
    <mergeCell ref="G250:I250"/>
    <mergeCell ref="L505:M505"/>
    <mergeCell ref="L499:M499"/>
    <mergeCell ref="L200:M200"/>
    <mergeCell ref="L719:M719"/>
    <mergeCell ref="L507:M507"/>
    <mergeCell ref="D535:I535"/>
    <mergeCell ref="L202:M202"/>
    <mergeCell ref="A361:B363"/>
    <mergeCell ref="G576:I576"/>
    <mergeCell ref="L502:M502"/>
    <mergeCell ref="D719:F719"/>
    <mergeCell ref="L647:M647"/>
    <mergeCell ref="L342:M342"/>
    <mergeCell ref="L518:M518"/>
    <mergeCell ref="G717:I717"/>
    <mergeCell ref="A440:F440"/>
    <mergeCell ref="L344:M344"/>
    <mergeCell ref="A439:F439"/>
    <mergeCell ref="G719:I719"/>
    <mergeCell ref="I475:J475"/>
    <mergeCell ref="L215:M215"/>
    <mergeCell ref="G718:I718"/>
    <mergeCell ref="A586:B586"/>
    <mergeCell ref="J611:K611"/>
    <mergeCell ref="G720:I720"/>
    <mergeCell ref="A431:C431"/>
    <mergeCell ref="K113:M113"/>
    <mergeCell ref="A76:M76"/>
    <mergeCell ref="L355:M355"/>
    <mergeCell ref="L268:M268"/>
    <mergeCell ref="G440:H440"/>
    <mergeCell ref="C550:H550"/>
    <mergeCell ref="J324:K324"/>
    <mergeCell ref="C552:H552"/>
    <mergeCell ref="A144:C144"/>
    <mergeCell ref="G367:H367"/>
    <mergeCell ref="L713:M713"/>
    <mergeCell ref="A295:F295"/>
    <mergeCell ref="L286:M286"/>
    <mergeCell ref="G72:I72"/>
    <mergeCell ref="G368:H368"/>
    <mergeCell ref="L708:M708"/>
    <mergeCell ref="L287:M287"/>
    <mergeCell ref="L281:M281"/>
    <mergeCell ref="C73:K75"/>
    <mergeCell ref="J247:K247"/>
    <mergeCell ref="A80:F80"/>
    <mergeCell ref="L312:M312"/>
    <mergeCell ref="H697:M697"/>
    <mergeCell ref="L610:M610"/>
    <mergeCell ref="A503:C503"/>
    <mergeCell ref="D504:F504"/>
    <mergeCell ref="A679:C679"/>
    <mergeCell ref="J539:K539"/>
    <mergeCell ref="L15:M15"/>
    <mergeCell ref="L313:M313"/>
    <mergeCell ref="A148:M148"/>
    <mergeCell ref="L307:M307"/>
    <mergeCell ref="L315:M315"/>
    <mergeCell ref="L638:M638"/>
    <mergeCell ref="L613:M613"/>
    <mergeCell ref="L640:M640"/>
    <mergeCell ref="A513:B513"/>
    <mergeCell ref="A216:C216"/>
    <mergeCell ref="L454:M454"/>
    <mergeCell ref="L669:M669"/>
    <mergeCell ref="A427:C427"/>
    <mergeCell ref="A616:M616"/>
    <mergeCell ref="L700:M700"/>
    <mergeCell ref="I655:J655"/>
    <mergeCell ref="L53:M53"/>
    <mergeCell ref="L28:M28"/>
    <mergeCell ref="L666:M666"/>
    <mergeCell ref="L351:M351"/>
    <mergeCell ref="L326:M326"/>
    <mergeCell ref="A73:B75"/>
    <mergeCell ref="L239:M239"/>
    <mergeCell ref="A574:C574"/>
    <mergeCell ref="L353:M353"/>
    <mergeCell ref="I223:J223"/>
    <mergeCell ref="A152:F152"/>
    <mergeCell ref="K259:M259"/>
    <mergeCell ref="I224:M224"/>
    <mergeCell ref="L255:M255"/>
    <mergeCell ref="A606:M606"/>
    <mergeCell ref="L684:M684"/>
    <mergeCell ref="J323:K323"/>
    <mergeCell ref="L379:M379"/>
    <mergeCell ref="L677:M677"/>
    <mergeCell ref="D31:I31"/>
    <mergeCell ref="L250:M250"/>
    <mergeCell ref="L110:M110"/>
    <mergeCell ref="L381:M381"/>
    <mergeCell ref="L679:M679"/>
    <mergeCell ref="L715:M715"/>
    <mergeCell ref="G151:H151"/>
    <mergeCell ref="A585:B585"/>
    <mergeCell ref="L410:M410"/>
    <mergeCell ref="A623:B623"/>
    <mergeCell ref="J34:K34"/>
    <mergeCell ref="L397:M397"/>
    <mergeCell ref="J464:K465"/>
    <mergeCell ref="J36:K36"/>
    <mergeCell ref="A688:M688"/>
    <mergeCell ref="L92:M92"/>
    <mergeCell ref="C264:H264"/>
    <mergeCell ref="G475:H475"/>
    <mergeCell ref="L94:M94"/>
    <mergeCell ref="G511:H511"/>
    <mergeCell ref="A145:B147"/>
    <mergeCell ref="A221:J221"/>
    <mergeCell ref="L311:M311"/>
    <mergeCell ref="G468:I468"/>
    <mergeCell ref="A336:B336"/>
    <mergeCell ref="L182:M182"/>
    <mergeCell ref="A10:B10"/>
    <mergeCell ref="H49:M49"/>
    <mergeCell ref="H85:M85"/>
    <mergeCell ref="A214:C214"/>
    <mergeCell ref="J212:K213"/>
    <mergeCell ref="A608:C609"/>
    <mergeCell ref="L627:M627"/>
    <mergeCell ref="D103:I103"/>
    <mergeCell ref="G224:H224"/>
    <mergeCell ref="A644:C645"/>
    <mergeCell ref="L24:M24"/>
    <mergeCell ref="L18:M18"/>
    <mergeCell ref="L322:M322"/>
    <mergeCell ref="L26:M26"/>
    <mergeCell ref="A656:F656"/>
    <mergeCell ref="L324:M324"/>
    <mergeCell ref="A115:F115"/>
    <mergeCell ref="A695:B695"/>
    <mergeCell ref="L482:M482"/>
    <mergeCell ref="D539:F539"/>
    <mergeCell ref="D575:F575"/>
    <mergeCell ref="A540:C540"/>
    <mergeCell ref="L375:M375"/>
    <mergeCell ref="J284:K285"/>
    <mergeCell ref="L377:M377"/>
    <mergeCell ref="L37:M37"/>
    <mergeCell ref="L675:M675"/>
    <mergeCell ref="C478:H478"/>
    <mergeCell ref="A265:G265"/>
    <mergeCell ref="A408:B408"/>
    <mergeCell ref="L711:M711"/>
    <mergeCell ref="L500:M501"/>
    <mergeCell ref="A251:C251"/>
    <mergeCell ref="D717:F717"/>
    <mergeCell ref="D323:F323"/>
    <mergeCell ref="K619:M619"/>
    <mergeCell ref="L63:M63"/>
    <mergeCell ref="A685:B687"/>
    <mergeCell ref="A652:M652"/>
    <mergeCell ref="L96:M96"/>
    <mergeCell ref="L90:M90"/>
    <mergeCell ref="L388:M388"/>
    <mergeCell ref="C372:H372"/>
    <mergeCell ref="A550:B550"/>
    <mergeCell ref="A187:F187"/>
    <mergeCell ref="L91:M91"/>
    <mergeCell ref="G466:I466"/>
    <mergeCell ref="D465:F465"/>
    <mergeCell ref="H589:M589"/>
    <mergeCell ref="L450:M450"/>
    <mergeCell ref="A40:M40"/>
    <mergeCell ref="A335:B335"/>
    <mergeCell ref="J360:K360"/>
    <mergeCell ref="L416:M416"/>
    <mergeCell ref="I404:M404"/>
    <mergeCell ref="D68:I68"/>
    <mergeCell ref="D67:I67"/>
    <mergeCell ref="L109:M109"/>
    <mergeCell ref="L147:M147"/>
    <mergeCell ref="L451:M451"/>
    <mergeCell ref="L572:M573"/>
    <mergeCell ref="C685:K687"/>
    <mergeCell ref="I619:J619"/>
    <mergeCell ref="J71:K71"/>
    <mergeCell ref="A48:B48"/>
    <mergeCell ref="C335:H335"/>
    <mergeCell ref="A477:B477"/>
    <mergeCell ref="J536:K537"/>
    <mergeCell ref="L137:M137"/>
    <mergeCell ref="K257:M257"/>
    <mergeCell ref="L460:M460"/>
    <mergeCell ref="G539:I539"/>
    <mergeCell ref="I7:J7"/>
    <mergeCell ref="A259:F259"/>
    <mergeCell ref="L489:M489"/>
    <mergeCell ref="D540:F540"/>
    <mergeCell ref="L491:M491"/>
    <mergeCell ref="A67:C67"/>
    <mergeCell ref="C477:H477"/>
    <mergeCell ref="L59:M59"/>
    <mergeCell ref="I476:M476"/>
    <mergeCell ref="D140:I140"/>
    <mergeCell ref="L61:M61"/>
    <mergeCell ref="L359:M359"/>
    <mergeCell ref="A252:C252"/>
    <mergeCell ref="L219:M219"/>
    <mergeCell ref="A119:B119"/>
    <mergeCell ref="L519:M519"/>
    <mergeCell ref="L535:M535"/>
    <mergeCell ref="A37:B39"/>
    <mergeCell ref="L230:M230"/>
    <mergeCell ref="J466:K466"/>
    <mergeCell ref="A678:M678"/>
    <mergeCell ref="L143:M143"/>
    <mergeCell ref="I79:J79"/>
    <mergeCell ref="J683:K683"/>
    <mergeCell ref="L232:M232"/>
    <mergeCell ref="L530:M530"/>
    <mergeCell ref="D360:F360"/>
    <mergeCell ref="L532:M532"/>
    <mergeCell ref="K41:M41"/>
    <mergeCell ref="J67:K67"/>
    <mergeCell ref="C84:H84"/>
    <mergeCell ref="K43:M43"/>
    <mergeCell ref="D212:I212"/>
    <mergeCell ref="C443:H443"/>
    <mergeCell ref="L133:M133"/>
    <mergeCell ref="L127:M127"/>
    <mergeCell ref="J396:K396"/>
    <mergeCell ref="L461:M461"/>
    <mergeCell ref="C253:K255"/>
    <mergeCell ref="A587:B587"/>
    <mergeCell ref="L162:M162"/>
    <mergeCell ref="L591:M591"/>
    <mergeCell ref="A466:C466"/>
    <mergeCell ref="L128:M128"/>
    <mergeCell ref="K367:M367"/>
    <mergeCell ref="D502:F502"/>
    <mergeCell ref="A464:C465"/>
    <mergeCell ref="A36:C36"/>
    <mergeCell ref="A289:B291"/>
    <mergeCell ref="D503:F503"/>
    <mergeCell ref="L601:M601"/>
    <mergeCell ref="C441:H441"/>
    <mergeCell ref="J538:K538"/>
    <mergeCell ref="L603:M603"/>
    <mergeCell ref="L146:M146"/>
    <mergeCell ref="C1:K3"/>
    <mergeCell ref="L304:M304"/>
    <mergeCell ref="A179:C179"/>
    <mergeCell ref="J540:K540"/>
    <mergeCell ref="L602:M602"/>
    <mergeCell ref="L596:M596"/>
    <mergeCell ref="K509:M509"/>
    <mergeCell ref="C153:H153"/>
    <mergeCell ref="C588:H588"/>
    <mergeCell ref="A649:B651"/>
    <mergeCell ref="J108:K108"/>
    <mergeCell ref="A462:M462"/>
    <mergeCell ref="K511:M511"/>
    <mergeCell ref="D216:F216"/>
    <mergeCell ref="A391:C391"/>
    <mergeCell ref="D252:F252"/>
    <mergeCell ref="C154:H154"/>
    <mergeCell ref="J139:K139"/>
    <mergeCell ref="L201:M201"/>
    <mergeCell ref="I367:J367"/>
    <mergeCell ref="L203:M203"/>
    <mergeCell ref="L526:M526"/>
    <mergeCell ref="A5:J5"/>
    <mergeCell ref="K439:M439"/>
    <mergeCell ref="D607:I607"/>
    <mergeCell ref="A225:B225"/>
    <mergeCell ref="L528:M528"/>
    <mergeCell ref="A227:B227"/>
    <mergeCell ref="A444:B444"/>
    <mergeCell ref="A106:C106"/>
    <mergeCell ref="L254:M254"/>
    <mergeCell ref="K7:M7"/>
    <mergeCell ref="A323:C323"/>
    <mergeCell ref="L683:M683"/>
    <mergeCell ref="L554:M554"/>
    <mergeCell ref="A473:J473"/>
    <mergeCell ref="J612:K612"/>
    <mergeCell ref="I511:J511"/>
    <mergeCell ref="L539:M539"/>
    <mergeCell ref="C225:H225"/>
    <mergeCell ref="A155:B155"/>
    <mergeCell ref="A716:C717"/>
    <mergeCell ref="C227:H227"/>
    <mergeCell ref="A463:C463"/>
    <mergeCell ref="C226:H226"/>
    <mergeCell ref="J32:K33"/>
    <mergeCell ref="L396:M396"/>
    <mergeCell ref="K149:M149"/>
    <mergeCell ref="A401:J401"/>
    <mergeCell ref="J211:K211"/>
    <mergeCell ref="L267:M267"/>
    <mergeCell ref="A102:M102"/>
    <mergeCell ref="A400:M400"/>
    <mergeCell ref="K151:M151"/>
    <mergeCell ref="G683:I683"/>
    <mergeCell ref="I439:J439"/>
    <mergeCell ref="L269:M269"/>
    <mergeCell ref="A402:M402"/>
    <mergeCell ref="C551:H551"/>
    <mergeCell ref="L302:M302"/>
    <mergeCell ref="C155:H155"/>
    <mergeCell ref="A297:B297"/>
    <mergeCell ref="L600:M600"/>
    <mergeCell ref="A697:G697"/>
    <mergeCell ref="L594:M594"/>
    <mergeCell ref="L181:M181"/>
    <mergeCell ref="D247:I247"/>
    <mergeCell ref="A691:F691"/>
    <mergeCell ref="C586:H586"/>
    <mergeCell ref="A426:M426"/>
    <mergeCell ref="J106:K106"/>
    <mergeCell ref="A178:C178"/>
    <mergeCell ref="K79:M79"/>
    <mergeCell ref="L170:M170"/>
    <mergeCell ref="L626:M626"/>
    <mergeCell ref="A545:J545"/>
    <mergeCell ref="L199:M199"/>
    <mergeCell ref="L497:M497"/>
    <mergeCell ref="D573:F573"/>
    <mergeCell ref="L628:M628"/>
    <mergeCell ref="G548:H548"/>
    <mergeCell ref="L165:M165"/>
    <mergeCell ref="C297:H297"/>
    <mergeCell ref="L323:M323"/>
    <mergeCell ref="C433:K435"/>
    <mergeCell ref="A404:F404"/>
    <mergeCell ref="C299:H299"/>
    <mergeCell ref="D574:F574"/>
    <mergeCell ref="A536:C537"/>
    <mergeCell ref="K221:M221"/>
    <mergeCell ref="J283:K283"/>
    <mergeCell ref="J575:K575"/>
    <mergeCell ref="A174:M174"/>
    <mergeCell ref="A472:M472"/>
    <mergeCell ref="K223:M223"/>
    <mergeCell ref="L252:M252"/>
    <mergeCell ref="L34:M34"/>
    <mergeCell ref="A103:C103"/>
    <mergeCell ref="L341:M341"/>
    <mergeCell ref="L639:M639"/>
    <mergeCell ref="A474:M474"/>
    <mergeCell ref="G295:H295"/>
    <mergeCell ref="L36:M36"/>
  </mergeCells>
  <printOptions horizontalCentered="1"/>
  <pageMargins left="0.4" right="0.4" top="0.5" bottom="0.5" header="0.3" footer="0.3"/>
  <pageSetup orientation="landscape" paperSize="9" fitToHeight="0" fitToWidth="1"/>
  <rowBreaks count="19" manualBreakCount="19">
    <brk id="36" min="0" max="16383" man="1"/>
    <brk id="72" min="0" max="16383" man="1"/>
    <brk id="108" min="0" max="16383" man="1"/>
    <brk id="144" min="0" max="16383" man="1"/>
    <brk id="180" min="0" max="16383" man="1"/>
    <brk id="216" min="0" max="16383" man="1"/>
    <brk id="252" min="0" max="16383" man="1"/>
    <brk id="288" min="0" max="16383" man="1"/>
    <brk id="324" min="0" max="16383" man="1"/>
    <brk id="360" min="0" max="16383" man="1"/>
    <brk id="396" min="0" max="16383" man="1"/>
    <brk id="432" min="0" max="16383" man="1"/>
    <brk id="468" min="0" max="16383" man="1"/>
    <brk id="504" min="0" max="16383" man="1"/>
    <brk id="540" min="0" max="16383" man="1"/>
    <brk id="576" min="0" max="16383" man="1"/>
    <brk id="612" min="0" max="16383" man="1"/>
    <brk id="648" min="0" max="16383" man="1"/>
    <brk id="684" min="0" max="16383" man="1"/>
  </rowBreaks>
  <drawing xmlns:r="http://schemas.openxmlformats.org/officeDocument/2006/relationships" r:id="rId1"/>
</worksheet>
</file>

<file path=xl/worksheets/sheet32.xml><?xml version="1.0" encoding="utf-8"?>
<worksheet xmlns="http://schemas.openxmlformats.org/spreadsheetml/2006/main">
  <sheetPr>
    <tabColor rgb="007030A0"/>
    <outlinePr summaryBelow="1" summaryRight="1"/>
    <pageSetUpPr fitToPage="1"/>
  </sheetPr>
  <dimension ref="A1:L400"/>
  <sheetViews>
    <sheetView showGridLines="0" workbookViewId="0">
      <selection activeCell="A1" sqref="A1"/>
    </sheetView>
  </sheetViews>
  <sheetFormatPr baseColWidth="8" defaultRowHeight="15"/>
  <cols>
    <col width="9.28515625" customWidth="1" min="1" max="1"/>
    <col width="12.14062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hidden="1" width="3" customWidth="1" min="11" max="11"/>
    <col hidden="1" width="42" customWidth="1" min="12" max="12"/>
  </cols>
  <sheetData>
    <row r="1" ht="21.75" customHeight="1">
      <c r="A1" s="49" t="n"/>
      <c r="B1" s="56" t="n"/>
      <c r="C1" s="67">
        <f>Paramètres!$C$8</f>
        <v/>
      </c>
      <c r="D1" s="101" t="n"/>
      <c r="E1" s="101" t="n"/>
      <c r="F1" s="101" t="n"/>
      <c r="G1" s="101" t="n"/>
      <c r="H1" s="56" t="n"/>
      <c r="I1" s="99">
        <f>Paramètres!$D$8</f>
        <v/>
      </c>
      <c r="J1" s="50" t="n"/>
      <c r="L1" s="29" t="inlineStr">
        <is>
          <t>Calcul (ne pas modifier) – ligne registre :</t>
        </is>
      </c>
    </row>
    <row r="2" ht="21.75" customHeight="1">
      <c r="A2" s="60" t="n"/>
      <c r="B2" s="61" t="n"/>
      <c r="C2" s="60" t="n"/>
      <c r="H2" s="61" t="n"/>
      <c r="I2" s="55">
        <f>"Date: "&amp;Paramètres!$E$8</f>
        <v/>
      </c>
      <c r="J2" s="50" t="n"/>
      <c r="L2" s="30">
        <f>IFERROR(MATCH($H$8,Registre!$B$2:$B$1999,0),0)</f>
        <v/>
      </c>
    </row>
    <row r="3" ht="21.75" customHeight="1">
      <c r="A3" s="57" t="n"/>
      <c r="B3" s="58" t="n"/>
      <c r="C3" s="57" t="n"/>
      <c r="D3" s="102" t="n"/>
      <c r="E3" s="102" t="n"/>
      <c r="F3" s="102" t="n"/>
      <c r="G3" s="102" t="n"/>
      <c r="H3" s="58" t="n"/>
      <c r="I3" s="55" t="inlineStr">
        <is>
          <t>Page 1/1</t>
        </is>
      </c>
      <c r="J3" s="50" t="n"/>
    </row>
    <row r="4" ht="27.95" customHeight="1">
      <c r="A4" s="67" t="inlineStr">
        <is>
          <t>Procès-Verbal de Lit de Pose</t>
        </is>
      </c>
      <c r="B4" s="52" t="n"/>
      <c r="C4" s="52" t="n"/>
      <c r="D4" s="52" t="n"/>
      <c r="E4" s="52" t="n"/>
      <c r="F4" s="52" t="n"/>
      <c r="G4" s="52" t="n"/>
      <c r="H4" s="52" t="n"/>
      <c r="I4" s="52" t="n"/>
      <c r="J4" s="50" t="n"/>
      <c r="L4" s="32">
        <f>IF($H$8="","",IF($L$2=0,"⚠ RFI absent du Registre",IF(INDEX(Registre!$A$2:$A$1999,IF($L$2=0,-1,$L$2))&lt;&gt;"Lit de pose","⚠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f>IFERROR(INDEX('Impression groupée'!$B$4:$B$103,MATCH("Lit de pose|1",'Impression groupée'!$E$4:$E$103,0)),"")</f>
        <v/>
      </c>
      <c r="I8" s="52" t="n"/>
      <c r="J8" s="50" t="n"/>
    </row>
    <row r="9" ht="36"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Ne contient pas de matériaux organiques</t>
        </is>
      </c>
      <c r="B11" s="52" t="n"/>
      <c r="C11" s="52" t="n"/>
      <c r="D11" s="52" t="n"/>
      <c r="E11" s="52" t="n"/>
      <c r="F11" s="52" t="n"/>
      <c r="G11" s="52" t="n"/>
      <c r="H11" s="50" t="n"/>
      <c r="I11" s="93">
        <f>IF(IF(IFERROR(INDEX(Registre!$N$2:$N$1999,IF($L$2=0,-1,$L$2))&amp;"","")="Accepté","C","")="C","☒","☐")&amp;"  C"&amp;"      "&amp;IF(IF(IFERROR(INDEX(Registre!$N$2:$N$1999,IF($L$2=0,-1,$L$2))&amp;"","")="Accepté","C","")="NC","☒","☐")&amp;"  NC"</f>
        <v/>
      </c>
      <c r="J11" s="50" t="n"/>
    </row>
    <row r="12" ht="27" customHeight="1">
      <c r="A12" s="90" t="inlineStr">
        <is>
          <t>Matériaux du lit de pose conformes aux plans et spécifications</t>
        </is>
      </c>
      <c r="B12" s="52" t="n"/>
      <c r="C12" s="52" t="n"/>
      <c r="D12" s="52" t="n"/>
      <c r="E12" s="52" t="n"/>
      <c r="F12" s="52" t="n"/>
      <c r="G12" s="52" t="n"/>
      <c r="H12" s="50" t="n"/>
      <c r="I12" s="93">
        <f>IF(IF(IFERROR(INDEX(Registre!$N$2:$N$1999,IF($L$2=0,-1,$L$2))&amp;"","")="Accepté","C","")="C","☒","☐")&amp;"  C"&amp;"      "&amp;IF(IF(IFERROR(INDEX(Registre!$N$2:$N$1999,IF($L$2=0,-1,$L$2))&amp;"","")="Accepté","C","")="NC","☒","☐")&amp;"  NC"</f>
        <v/>
      </c>
      <c r="J12" s="50" t="n"/>
    </row>
    <row r="13" ht="27" customHeight="1">
      <c r="A13" s="90" t="inlineStr">
        <is>
          <t>L’épaisseur du lit de pose est conforme aux plans et spécifications</t>
        </is>
      </c>
      <c r="B13" s="52" t="n"/>
      <c r="C13" s="52" t="n"/>
      <c r="D13" s="52" t="n"/>
      <c r="E13" s="52" t="n"/>
      <c r="F13" s="52" t="n"/>
      <c r="G13" s="52" t="n"/>
      <c r="H13" s="50" t="n"/>
      <c r="I13" s="93">
        <f>IF(IF(IFERROR(INDEX(Registre!$N$2:$N$1999,IF($L$2=0,-1,$L$2))&amp;"","")="Accepté","C","")="C","☒","☐")&amp;"  C"&amp;"      "&amp;IF(IF(IFERROR(INDEX(Registre!$N$2:$N$1999,IF($L$2=0,-1,$L$2))&amp;"","")="Accepté","C","")="NC","☒","☐")&amp;"  NC"</f>
        <v/>
      </c>
      <c r="J13" s="50" t="n"/>
    </row>
    <row r="14" ht="409.6" customHeight="1">
      <c r="A14" s="94">
        <f>"Remarques : "&amp;IFERROR(INDEX(Registre!$O$2:$O$1999,IF($L$2=0,-1,$L$2))&amp;"","")</f>
        <v/>
      </c>
      <c r="B14" s="52" t="n"/>
      <c r="C14" s="52" t="n"/>
      <c r="D14" s="52" t="n"/>
      <c r="E14" s="52" t="n"/>
      <c r="F14" s="52" t="n"/>
      <c r="G14" s="52" t="n"/>
      <c r="H14" s="52" t="n"/>
      <c r="I14" s="52" t="n"/>
      <c r="J14" s="50" t="n"/>
    </row>
    <row r="15" ht="30" customHeight="1">
      <c r="A15" s="80" t="inlineStr">
        <is>
          <t>Conclusion de l’inspection</t>
        </is>
      </c>
      <c r="B15" s="50" t="n"/>
      <c r="C15" s="67">
        <f>IF(IFERROR(INDEX(Registre!$N$2:$N$1999,IF($L$2=0,-1,$L$2))&amp;"","")="Non applicable","☒","☐")&amp;"  Non applicable"</f>
        <v/>
      </c>
      <c r="D15" s="52" t="n"/>
      <c r="E15" s="52" t="n"/>
      <c r="F15" s="50" t="n"/>
      <c r="G15" s="67">
        <f>IF(IFERROR(INDEX(Registre!$N$2:$N$1999,IF($L$2=0,-1,$L$2))&amp;"","")="Accepté","☒","☐")&amp;"  Accepté"</f>
        <v/>
      </c>
      <c r="H15" s="50" t="n"/>
      <c r="I15" s="67">
        <f>IF(IFERROR(INDEX(Registre!$N$2:$N$1999,IF($L$2=0,-1,$L$2))&amp;"","")="Rejeté","☒","☐")&amp;"  Rejeté"</f>
        <v/>
      </c>
      <c r="J15" s="50" t="n"/>
    </row>
    <row r="16" ht="30" customHeight="1">
      <c r="A16" s="80" t="inlineStr">
        <is>
          <t>APPROBATION</t>
        </is>
      </c>
      <c r="B16" s="56" t="n"/>
      <c r="C16" s="67" t="inlineStr">
        <is>
          <t>C3</t>
        </is>
      </c>
      <c r="D16" s="52" t="n"/>
      <c r="E16" s="52" t="n"/>
      <c r="F16" s="50" t="n"/>
      <c r="G16" s="67" t="inlineStr">
        <is>
          <t>C1</t>
        </is>
      </c>
      <c r="H16" s="56" t="n"/>
      <c r="I16" s="67" t="inlineStr">
        <is>
          <t>CA</t>
        </is>
      </c>
      <c r="J16" s="56" t="n"/>
    </row>
    <row r="17" ht="30" customHeight="1">
      <c r="A17" s="57" t="n"/>
      <c r="B17" s="58" t="n"/>
      <c r="C17" s="67" t="inlineStr">
        <is>
          <t>CST</t>
        </is>
      </c>
      <c r="D17" s="50" t="n"/>
      <c r="E17" s="67" t="inlineStr">
        <is>
          <t>QCI</t>
        </is>
      </c>
      <c r="F17" s="50" t="n"/>
      <c r="G17" s="57" t="n"/>
      <c r="H17" s="58" t="n"/>
      <c r="I17" s="57" t="n"/>
      <c r="J17" s="58" t="n"/>
    </row>
    <row r="18" ht="30" customHeight="1">
      <c r="A18" s="90" t="inlineStr">
        <is>
          <t>Nom</t>
        </is>
      </c>
      <c r="B18" s="50" t="n"/>
      <c r="C18" s="90" t="n"/>
      <c r="D18" s="50" t="n"/>
      <c r="E18" s="90" t="n"/>
      <c r="F18" s="50" t="n"/>
      <c r="G18" s="90" t="n"/>
      <c r="H18" s="50" t="n"/>
      <c r="I18" s="90" t="n"/>
      <c r="J18" s="50" t="n"/>
    </row>
    <row r="19" ht="30" customHeight="1">
      <c r="A19" s="90" t="inlineStr">
        <is>
          <t>Signature</t>
        </is>
      </c>
      <c r="B19" s="50" t="n"/>
      <c r="C19" s="90" t="n"/>
      <c r="D19" s="50" t="n"/>
      <c r="E19" s="90" t="n"/>
      <c r="F19" s="50" t="n"/>
      <c r="G19" s="90" t="n"/>
      <c r="H19" s="50" t="n"/>
      <c r="I19" s="90" t="n"/>
      <c r="J19" s="50" t="n"/>
    </row>
    <row r="20" ht="30" customHeight="1">
      <c r="A20" s="90" t="inlineStr">
        <is>
          <t>Date</t>
        </is>
      </c>
      <c r="B20" s="50" t="n"/>
      <c r="C20" s="90" t="n"/>
      <c r="D20" s="50" t="n"/>
      <c r="E20" s="90" t="n"/>
      <c r="F20" s="50" t="n"/>
      <c r="G20" s="90" t="n"/>
      <c r="H20" s="50" t="n"/>
      <c r="I20" s="90" t="n"/>
      <c r="J20" s="50" t="n"/>
    </row>
    <row r="21" ht="21.75" customHeight="1">
      <c r="A21" s="49" t="n"/>
      <c r="B21" s="56" t="n"/>
      <c r="C21" s="67">
        <f>Paramètres!$C$8</f>
        <v/>
      </c>
      <c r="D21" s="101" t="n"/>
      <c r="E21" s="101" t="n"/>
      <c r="F21" s="101" t="n"/>
      <c r="G21" s="101" t="n"/>
      <c r="H21" s="56" t="n"/>
      <c r="I21" s="99">
        <f>Paramètres!$D$8</f>
        <v/>
      </c>
      <c r="J21" s="50" t="n"/>
      <c r="L21" s="29" t="inlineStr">
        <is>
          <t>Calcul (ne pas modifier) – ligne registre :</t>
        </is>
      </c>
    </row>
    <row r="22" ht="21.75" customHeight="1">
      <c r="A22" s="60" t="n"/>
      <c r="B22" s="61" t="n"/>
      <c r="C22" s="60" t="n"/>
      <c r="H22" s="61" t="n"/>
      <c r="I22" s="55">
        <f>"Date: "&amp;Paramètres!$E$8</f>
        <v/>
      </c>
      <c r="J22" s="50" t="n"/>
      <c r="L22" s="30">
        <f>IFERROR(MATCH($H$28,Registre!$B$2:$B$1999,0),0)</f>
        <v/>
      </c>
    </row>
    <row r="23" ht="21.75" customHeight="1">
      <c r="A23" s="57" t="n"/>
      <c r="B23" s="58" t="n"/>
      <c r="C23" s="57" t="n"/>
      <c r="D23" s="102" t="n"/>
      <c r="E23" s="102" t="n"/>
      <c r="F23" s="102" t="n"/>
      <c r="G23" s="102" t="n"/>
      <c r="H23" s="58" t="n"/>
      <c r="I23" s="55" t="inlineStr">
        <is>
          <t>Page 1/1</t>
        </is>
      </c>
      <c r="J23" s="50" t="n"/>
    </row>
    <row r="24" ht="27.95" customHeight="1">
      <c r="A24" s="67" t="inlineStr">
        <is>
          <t>Procès-Verbal de Lit de Pose</t>
        </is>
      </c>
      <c r="B24" s="52" t="n"/>
      <c r="C24" s="52" t="n"/>
      <c r="D24" s="52" t="n"/>
      <c r="E24" s="52" t="n"/>
      <c r="F24" s="52" t="n"/>
      <c r="G24" s="52" t="n"/>
      <c r="H24" s="52" t="n"/>
      <c r="I24" s="52" t="n"/>
      <c r="J24" s="50" t="n"/>
      <c r="L24" s="32">
        <f>IF($H$28="","",IF($L$22=0,"⚠ RFI absent du Registre",IF(INDEX(Registre!$A$2:$A$1999,IF($L$22=0,-1,$L$22))&lt;&gt;"Lit de pose","⚠ Ce RFI est de type : "&amp;INDEX(Registre!$A$2:$A$1999,IF($L$22=0,-1,$L$22)),"")))</f>
        <v/>
      </c>
    </row>
    <row r="25" ht="27" customHeight="1">
      <c r="A25" s="90" t="inlineStr">
        <is>
          <t>Ouvrages</t>
        </is>
      </c>
      <c r="B25" s="50" t="n"/>
      <c r="C25" s="80">
        <f>IFERROR(INDEX(Registre!$E$2:$E$1999,IF($L$22=0,-1,$L$22))&amp;"","")</f>
        <v/>
      </c>
      <c r="D25" s="52" t="n"/>
      <c r="E25" s="52" t="n"/>
      <c r="F25" s="52" t="n"/>
      <c r="G25" s="52" t="n"/>
      <c r="H25" s="52" t="n"/>
      <c r="I25" s="52" t="n"/>
      <c r="J25" s="50" t="n"/>
    </row>
    <row r="26" ht="27" customHeight="1">
      <c r="A26" s="90" t="inlineStr">
        <is>
          <t>Plan nº</t>
        </is>
      </c>
      <c r="B26" s="50" t="n"/>
      <c r="C26" s="90">
        <f>IFERROR(INDEX(Registre!$F$2:$F$1999,IF($L$22=0,-1,$L$22))&amp;"","")</f>
        <v/>
      </c>
      <c r="D26" s="52" t="n"/>
      <c r="E26" s="52" t="n"/>
      <c r="F26" s="52" t="n"/>
      <c r="G26" s="52" t="n"/>
      <c r="H26" s="52" t="n"/>
      <c r="I26" s="52" t="n"/>
      <c r="J26" s="50" t="n"/>
      <c r="L26" s="31" t="inlineStr">
        <is>
          <t>◀ Choisissez le RFI dans la case « RFI nº » (liste déroulante)</t>
        </is>
      </c>
    </row>
    <row r="27" ht="27" customHeight="1">
      <c r="A27" s="90" t="inlineStr">
        <is>
          <t>Désignation</t>
        </is>
      </c>
      <c r="B27" s="50" t="n"/>
      <c r="C27" s="90">
        <f>IFERROR(INDEX(Registre!$G$2:$G$1999,IF($L$22=0,-1,$L$22))&amp;"","")</f>
        <v/>
      </c>
      <c r="D27" s="52" t="n"/>
      <c r="E27" s="52" t="n"/>
      <c r="F27" s="52" t="n"/>
      <c r="G27" s="52" t="n"/>
      <c r="H27" s="52" t="n"/>
      <c r="I27" s="52" t="n"/>
      <c r="J27" s="50" t="n"/>
    </row>
    <row r="28" ht="27" customHeight="1">
      <c r="A28" s="90" t="inlineStr">
        <is>
          <t>Rapport nº</t>
        </is>
      </c>
      <c r="B28" s="50" t="n"/>
      <c r="C28" s="90">
        <f>IFERROR(IF(INDEX(Registre!$C$2:$C$1999,IF($L$22=0,-1,$L$22))&amp;""&lt;&gt;"",INDEX(Registre!$C$2:$C$1999,IF($L$22=0,-1,$L$22))&amp;"",TEXT(COUNTIF(Registre!$A$2:INDEX(Registre!$A$2:$A$1999,IF($L$22=0,-1,$L$22)),INDEX(Registre!$A$2:$A$1999,IF($L$22=0,-1,$L$22))),"000")),"")</f>
        <v/>
      </c>
      <c r="D28" s="50" t="n"/>
      <c r="E28" s="91" t="inlineStr">
        <is>
          <t>DI/ (RFI) nº</t>
        </is>
      </c>
      <c r="F28" s="52" t="n"/>
      <c r="G28" s="50" t="n"/>
      <c r="H28" s="82">
        <f>IFERROR(INDEX('Impression groupée'!$B$4:$B$103,MATCH("Lit de pose|2",'Impression groupée'!$E$4:$E$103,0)),"")</f>
        <v/>
      </c>
      <c r="I28" s="52" t="n"/>
      <c r="J28" s="50" t="n"/>
    </row>
    <row r="29" ht="36" customHeight="1">
      <c r="A29" s="80">
        <f>"Tronçon n° : "&amp;IFERROR(INDEX(Registre!$H$2:$H$1999,IF($L$22=0,-1,$L$22))&amp;"","")&amp;"   du "&amp;IF(IFERROR(INDEX(Registre!$I$2:$I$1999,IF($L$22=0,-1,$L$22))&amp;"","")&lt;&gt;"","Joint N° "&amp;IFERROR(INDEX(Registre!$I$2:$I$1999,IF($L$22=0,-1,$L$22))&amp;"","")&amp;"  ","")&amp;"PK "&amp;IFERROR(INDEX(Registre!$K$2:$K$1999,IF($L$22=0,-1,$L$22))&amp;"","")&amp;IF(OR(IFERROR(INDEX(Registre!$L$2:$L$1999,IF($L$22=0,-1,$L$22))&amp;"","")&lt;&gt;"",IFERROR(INDEX(Registre!$J$2:$J$1999,IF($L$22=0,-1,$L$22))&amp;"","")&lt;&gt;""),"   au "&amp;IF(IFERROR(INDEX(Registre!$J$2:$J$1999,IF($L$22=0,-1,$L$22))&amp;"","")&lt;&gt;"","Joint N° "&amp;IFERROR(INDEX(Registre!$J$2:$J$1999,IF($L$22=0,-1,$L$22))&amp;"","")&amp;"  ","")&amp;IF(IFERROR(INDEX(Registre!$L$2:$L$1999,IF($L$22=0,-1,$L$22))&amp;"","")&lt;&gt;"","PK "&amp;IFERROR(INDEX(Registre!$L$2:$L$1999,IF($L$22=0,-1,$L$22))&amp;"",""),""),"")</f>
        <v/>
      </c>
      <c r="B29" s="52" t="n"/>
      <c r="C29" s="52" t="n"/>
      <c r="D29" s="52" t="n"/>
      <c r="E29" s="52" t="n"/>
      <c r="F29" s="52" t="n"/>
      <c r="G29" s="52" t="n"/>
      <c r="H29" s="50" t="n"/>
      <c r="I29" s="90">
        <f>IF(IFERROR(INDEX(Registre!$M$2:$M$1999,IF($L$22=0,-1,$L$22))&amp;"","")="","Long :","Long : "&amp;IFERROR(INDEX(Registre!$M$2:$M$1999,IF($L$22=0,-1,$L$22))&amp;"","")&amp;" ml")</f>
        <v/>
      </c>
      <c r="J29" s="50" t="n"/>
    </row>
    <row r="30" ht="27" customHeight="1">
      <c r="A30" s="92" t="inlineStr">
        <is>
          <t>Inspection</t>
        </is>
      </c>
      <c r="B30" s="52" t="n"/>
      <c r="C30" s="52" t="n"/>
      <c r="D30" s="52" t="n"/>
      <c r="E30" s="52" t="n"/>
      <c r="F30" s="52" t="n"/>
      <c r="G30" s="52" t="n"/>
      <c r="H30" s="50" t="n"/>
      <c r="I30" s="80" t="inlineStr">
        <is>
          <t>jugement</t>
        </is>
      </c>
      <c r="J30" s="50" t="n"/>
    </row>
    <row r="31" ht="27" customHeight="1">
      <c r="A31" s="90" t="inlineStr">
        <is>
          <t>Ne contient pas de matériaux organiques</t>
        </is>
      </c>
      <c r="B31" s="52" t="n"/>
      <c r="C31" s="52" t="n"/>
      <c r="D31" s="52" t="n"/>
      <c r="E31" s="52" t="n"/>
      <c r="F31" s="52" t="n"/>
      <c r="G31" s="52" t="n"/>
      <c r="H31" s="50" t="n"/>
      <c r="I31" s="93">
        <f>IF(IF(IFERROR(INDEX(Registre!$N$2:$N$1999,IF($L$22=0,-1,$L$22))&amp;"","")="Accepté","C","")="C","☒","☐")&amp;"  C"&amp;"      "&amp;IF(IF(IFERROR(INDEX(Registre!$N$2:$N$1999,IF($L$22=0,-1,$L$22))&amp;"","")="Accepté","C","")="NC","☒","☐")&amp;"  NC"</f>
        <v/>
      </c>
      <c r="J31" s="50" t="n"/>
    </row>
    <row r="32" ht="27" customHeight="1">
      <c r="A32" s="90" t="inlineStr">
        <is>
          <t>Matériaux du lit de pose conformes aux plans et spécifications</t>
        </is>
      </c>
      <c r="B32" s="52" t="n"/>
      <c r="C32" s="52" t="n"/>
      <c r="D32" s="52" t="n"/>
      <c r="E32" s="52" t="n"/>
      <c r="F32" s="52" t="n"/>
      <c r="G32" s="52" t="n"/>
      <c r="H32" s="50" t="n"/>
      <c r="I32" s="93">
        <f>IF(IF(IFERROR(INDEX(Registre!$N$2:$N$1999,IF($L$22=0,-1,$L$22))&amp;"","")="Accepté","C","")="C","☒","☐")&amp;"  C"&amp;"      "&amp;IF(IF(IFERROR(INDEX(Registre!$N$2:$N$1999,IF($L$22=0,-1,$L$22))&amp;"","")="Accepté","C","")="NC","☒","☐")&amp;"  NC"</f>
        <v/>
      </c>
      <c r="J32" s="50" t="n"/>
    </row>
    <row r="33" ht="27" customHeight="1">
      <c r="A33" s="90" t="inlineStr">
        <is>
          <t>L’épaisseur du lit de pose est conforme aux plans et spécifications</t>
        </is>
      </c>
      <c r="B33" s="52" t="n"/>
      <c r="C33" s="52" t="n"/>
      <c r="D33" s="52" t="n"/>
      <c r="E33" s="52" t="n"/>
      <c r="F33" s="52" t="n"/>
      <c r="G33" s="52" t="n"/>
      <c r="H33" s="50" t="n"/>
      <c r="I33" s="93">
        <f>IF(IF(IFERROR(INDEX(Registre!$N$2:$N$1999,IF($L$22=0,-1,$L$22))&amp;"","")="Accepté","C","")="C","☒","☐")&amp;"  C"&amp;"      "&amp;IF(IF(IFERROR(INDEX(Registre!$N$2:$N$1999,IF($L$22=0,-1,$L$22))&amp;"","")="Accepté","C","")="NC","☒","☐")&amp;"  NC"</f>
        <v/>
      </c>
      <c r="J33" s="50" t="n"/>
    </row>
    <row r="34" ht="409.6" customHeight="1">
      <c r="A34" s="94">
        <f>"Remarques : "&amp;IFERROR(INDEX(Registre!$O$2:$O$1999,IF($L$22=0,-1,$L$22))&amp;"","")</f>
        <v/>
      </c>
      <c r="B34" s="52" t="n"/>
      <c r="C34" s="52" t="n"/>
      <c r="D34" s="52" t="n"/>
      <c r="E34" s="52" t="n"/>
      <c r="F34" s="52" t="n"/>
      <c r="G34" s="52" t="n"/>
      <c r="H34" s="52" t="n"/>
      <c r="I34" s="52" t="n"/>
      <c r="J34" s="50" t="n"/>
    </row>
    <row r="35" ht="30" customHeight="1">
      <c r="A35" s="80" t="inlineStr">
        <is>
          <t>Conclusion de l’inspection</t>
        </is>
      </c>
      <c r="B35" s="50" t="n"/>
      <c r="C35" s="67">
        <f>IF(IFERROR(INDEX(Registre!$N$2:$N$1999,IF($L$22=0,-1,$L$22))&amp;"","")="Non applicable","☒","☐")&amp;"  Non applicable"</f>
        <v/>
      </c>
      <c r="D35" s="52" t="n"/>
      <c r="E35" s="52" t="n"/>
      <c r="F35" s="50" t="n"/>
      <c r="G35" s="67">
        <f>IF(IFERROR(INDEX(Registre!$N$2:$N$1999,IF($L$22=0,-1,$L$22))&amp;"","")="Accepté","☒","☐")&amp;"  Accepté"</f>
        <v/>
      </c>
      <c r="H35" s="50" t="n"/>
      <c r="I35" s="67">
        <f>IF(IFERROR(INDEX(Registre!$N$2:$N$1999,IF($L$22=0,-1,$L$22))&amp;"","")="Rejeté","☒","☐")&amp;"  Rejeté"</f>
        <v/>
      </c>
      <c r="J35" s="50" t="n"/>
    </row>
    <row r="36" ht="30" customHeight="1">
      <c r="A36" s="80" t="inlineStr">
        <is>
          <t>APPROBATION</t>
        </is>
      </c>
      <c r="B36" s="56" t="n"/>
      <c r="C36" s="67" t="inlineStr">
        <is>
          <t>C3</t>
        </is>
      </c>
      <c r="D36" s="52" t="n"/>
      <c r="E36" s="52" t="n"/>
      <c r="F36" s="50" t="n"/>
      <c r="G36" s="67" t="inlineStr">
        <is>
          <t>C1</t>
        </is>
      </c>
      <c r="H36" s="56" t="n"/>
      <c r="I36" s="67" t="inlineStr">
        <is>
          <t>CA</t>
        </is>
      </c>
      <c r="J36" s="56" t="n"/>
    </row>
    <row r="37" ht="30" customHeight="1">
      <c r="A37" s="57" t="n"/>
      <c r="B37" s="58" t="n"/>
      <c r="C37" s="67" t="inlineStr">
        <is>
          <t>CST</t>
        </is>
      </c>
      <c r="D37" s="50" t="n"/>
      <c r="E37" s="67" t="inlineStr">
        <is>
          <t>QCI</t>
        </is>
      </c>
      <c r="F37" s="50" t="n"/>
      <c r="G37" s="57" t="n"/>
      <c r="H37" s="58" t="n"/>
      <c r="I37" s="57" t="n"/>
      <c r="J37" s="58" t="n"/>
    </row>
    <row r="38" ht="30" customHeight="1">
      <c r="A38" s="90" t="inlineStr">
        <is>
          <t>Nom</t>
        </is>
      </c>
      <c r="B38" s="50" t="n"/>
      <c r="C38" s="90" t="n"/>
      <c r="D38" s="50" t="n"/>
      <c r="E38" s="90" t="n"/>
      <c r="F38" s="50" t="n"/>
      <c r="G38" s="90" t="n"/>
      <c r="H38" s="50" t="n"/>
      <c r="I38" s="90" t="n"/>
      <c r="J38" s="50" t="n"/>
    </row>
    <row r="39" ht="30" customHeight="1">
      <c r="A39" s="90" t="inlineStr">
        <is>
          <t>Signature</t>
        </is>
      </c>
      <c r="B39" s="50" t="n"/>
      <c r="C39" s="90" t="n"/>
      <c r="D39" s="50" t="n"/>
      <c r="E39" s="90" t="n"/>
      <c r="F39" s="50" t="n"/>
      <c r="G39" s="90" t="n"/>
      <c r="H39" s="50" t="n"/>
      <c r="I39" s="90" t="n"/>
      <c r="J39" s="50" t="n"/>
    </row>
    <row r="40" ht="30" customHeight="1">
      <c r="A40" s="90" t="inlineStr">
        <is>
          <t>Date</t>
        </is>
      </c>
      <c r="B40" s="50" t="n"/>
      <c r="C40" s="90" t="n"/>
      <c r="D40" s="50" t="n"/>
      <c r="E40" s="90" t="n"/>
      <c r="F40" s="50" t="n"/>
      <c r="G40" s="90" t="n"/>
      <c r="H40" s="50" t="n"/>
      <c r="I40" s="90" t="n"/>
      <c r="J40" s="50" t="n"/>
    </row>
    <row r="41" ht="21.75" customHeight="1">
      <c r="A41" s="49" t="n"/>
      <c r="B41" s="56" t="n"/>
      <c r="C41" s="67">
        <f>Paramètres!$C$8</f>
        <v/>
      </c>
      <c r="D41" s="101" t="n"/>
      <c r="E41" s="101" t="n"/>
      <c r="F41" s="101" t="n"/>
      <c r="G41" s="101" t="n"/>
      <c r="H41" s="56" t="n"/>
      <c r="I41" s="99">
        <f>Paramètres!$D$8</f>
        <v/>
      </c>
      <c r="J41" s="50" t="n"/>
      <c r="L41" s="29" t="inlineStr">
        <is>
          <t>Calcul (ne pas modifier) – ligne registre :</t>
        </is>
      </c>
    </row>
    <row r="42" ht="21.75" customHeight="1">
      <c r="A42" s="60" t="n"/>
      <c r="B42" s="61" t="n"/>
      <c r="C42" s="60" t="n"/>
      <c r="H42" s="61" t="n"/>
      <c r="I42" s="55">
        <f>"Date: "&amp;Paramètres!$E$8</f>
        <v/>
      </c>
      <c r="J42" s="50" t="n"/>
      <c r="L42" s="30">
        <f>IFERROR(MATCH($H$48,Registre!$B$2:$B$1999,0),0)</f>
        <v/>
      </c>
    </row>
    <row r="43" ht="21.75" customHeight="1">
      <c r="A43" s="57" t="n"/>
      <c r="B43" s="58" t="n"/>
      <c r="C43" s="57" t="n"/>
      <c r="D43" s="102" t="n"/>
      <c r="E43" s="102" t="n"/>
      <c r="F43" s="102" t="n"/>
      <c r="G43" s="102" t="n"/>
      <c r="H43" s="58" t="n"/>
      <c r="I43" s="55" t="inlineStr">
        <is>
          <t>Page 1/1</t>
        </is>
      </c>
      <c r="J43" s="50" t="n"/>
    </row>
    <row r="44" ht="27.95" customHeight="1">
      <c r="A44" s="67" t="inlineStr">
        <is>
          <t>Procès-Verbal de Lit de Pose</t>
        </is>
      </c>
      <c r="B44" s="52" t="n"/>
      <c r="C44" s="52" t="n"/>
      <c r="D44" s="52" t="n"/>
      <c r="E44" s="52" t="n"/>
      <c r="F44" s="52" t="n"/>
      <c r="G44" s="52" t="n"/>
      <c r="H44" s="52" t="n"/>
      <c r="I44" s="52" t="n"/>
      <c r="J44" s="50" t="n"/>
      <c r="L44" s="32">
        <f>IF($H$48="","",IF($L$42=0,"⚠ RFI absent du Registre",IF(INDEX(Registre!$A$2:$A$1999,IF($L$42=0,-1,$L$42))&lt;&gt;"Lit de pose","⚠ Ce RFI est de type : "&amp;INDEX(Registre!$A$2:$A$1999,IF($L$42=0,-1,$L$42)),"")))</f>
        <v/>
      </c>
    </row>
    <row r="45" ht="27" customHeight="1">
      <c r="A45" s="90" t="inlineStr">
        <is>
          <t>Ouvrages</t>
        </is>
      </c>
      <c r="B45" s="50" t="n"/>
      <c r="C45" s="80">
        <f>IFERROR(INDEX(Registre!$E$2:$E$1999,IF($L$42=0,-1,$L$42))&amp;"","")</f>
        <v/>
      </c>
      <c r="D45" s="52" t="n"/>
      <c r="E45" s="52" t="n"/>
      <c r="F45" s="52" t="n"/>
      <c r="G45" s="52" t="n"/>
      <c r="H45" s="52" t="n"/>
      <c r="I45" s="52" t="n"/>
      <c r="J45" s="50" t="n"/>
    </row>
    <row r="46" ht="27" customHeight="1">
      <c r="A46" s="90" t="inlineStr">
        <is>
          <t>Plan nº</t>
        </is>
      </c>
      <c r="B46" s="50" t="n"/>
      <c r="C46" s="90">
        <f>IFERROR(INDEX(Registre!$F$2:$F$1999,IF($L$42=0,-1,$L$42))&amp;"","")</f>
        <v/>
      </c>
      <c r="D46" s="52" t="n"/>
      <c r="E46" s="52" t="n"/>
      <c r="F46" s="52" t="n"/>
      <c r="G46" s="52" t="n"/>
      <c r="H46" s="52" t="n"/>
      <c r="I46" s="52" t="n"/>
      <c r="J46" s="50" t="n"/>
      <c r="L46" s="31" t="inlineStr">
        <is>
          <t>◀ Choisissez le RFI dans la case « RFI nº » (liste déroulante)</t>
        </is>
      </c>
    </row>
    <row r="47" ht="27" customHeight="1">
      <c r="A47" s="90" t="inlineStr">
        <is>
          <t>Désignation</t>
        </is>
      </c>
      <c r="B47" s="50" t="n"/>
      <c r="C47" s="90">
        <f>IFERROR(INDEX(Registre!$G$2:$G$1999,IF($L$42=0,-1,$L$42))&amp;"","")</f>
        <v/>
      </c>
      <c r="D47" s="52" t="n"/>
      <c r="E47" s="52" t="n"/>
      <c r="F47" s="52" t="n"/>
      <c r="G47" s="52" t="n"/>
      <c r="H47" s="52" t="n"/>
      <c r="I47" s="52" t="n"/>
      <c r="J47" s="50" t="n"/>
    </row>
    <row r="48" ht="27" customHeight="1">
      <c r="A48" s="90" t="inlineStr">
        <is>
          <t>Rapport nº</t>
        </is>
      </c>
      <c r="B48" s="50" t="n"/>
      <c r="C48" s="90">
        <f>IFERROR(IF(INDEX(Registre!$C$2:$C$1999,IF($L$42=0,-1,$L$42))&amp;""&lt;&gt;"",INDEX(Registre!$C$2:$C$1999,IF($L$42=0,-1,$L$42))&amp;"",TEXT(COUNTIF(Registre!$A$2:INDEX(Registre!$A$2:$A$1999,IF($L$42=0,-1,$L$42)),INDEX(Registre!$A$2:$A$1999,IF($L$42=0,-1,$L$42))),"000")),"")</f>
        <v/>
      </c>
      <c r="D48" s="50" t="n"/>
      <c r="E48" s="91" t="inlineStr">
        <is>
          <t>DI/ (RFI) nº</t>
        </is>
      </c>
      <c r="F48" s="52" t="n"/>
      <c r="G48" s="50" t="n"/>
      <c r="H48" s="82">
        <f>IFERROR(INDEX('Impression groupée'!$B$4:$B$103,MATCH("Lit de pose|3",'Impression groupée'!$E$4:$E$103,0)),"")</f>
        <v/>
      </c>
      <c r="I48" s="52" t="n"/>
      <c r="J48" s="50" t="n"/>
    </row>
    <row r="49" ht="36" customHeight="1">
      <c r="A49" s="80">
        <f>"Tronçon n° : "&amp;IFERROR(INDEX(Registre!$H$2:$H$1999,IF($L$42=0,-1,$L$42))&amp;"","")&amp;"   du "&amp;IF(IFERROR(INDEX(Registre!$I$2:$I$1999,IF($L$42=0,-1,$L$42))&amp;"","")&lt;&gt;"","Joint N° "&amp;IFERROR(INDEX(Registre!$I$2:$I$1999,IF($L$42=0,-1,$L$42))&amp;"","")&amp;"  ","")&amp;"PK "&amp;IFERROR(INDEX(Registre!$K$2:$K$1999,IF($L$42=0,-1,$L$42))&amp;"","")&amp;IF(OR(IFERROR(INDEX(Registre!$L$2:$L$1999,IF($L$42=0,-1,$L$42))&amp;"","")&lt;&gt;"",IFERROR(INDEX(Registre!$J$2:$J$1999,IF($L$42=0,-1,$L$42))&amp;"","")&lt;&gt;""),"   au "&amp;IF(IFERROR(INDEX(Registre!$J$2:$J$1999,IF($L$42=0,-1,$L$42))&amp;"","")&lt;&gt;"","Joint N° "&amp;IFERROR(INDEX(Registre!$J$2:$J$1999,IF($L$42=0,-1,$L$42))&amp;"","")&amp;"  ","")&amp;IF(IFERROR(INDEX(Registre!$L$2:$L$1999,IF($L$42=0,-1,$L$42))&amp;"","")&lt;&gt;"","PK "&amp;IFERROR(INDEX(Registre!$L$2:$L$1999,IF($L$42=0,-1,$L$42))&amp;"",""),""),"")</f>
        <v/>
      </c>
      <c r="B49" s="52" t="n"/>
      <c r="C49" s="52" t="n"/>
      <c r="D49" s="52" t="n"/>
      <c r="E49" s="52" t="n"/>
      <c r="F49" s="52" t="n"/>
      <c r="G49" s="52" t="n"/>
      <c r="H49" s="50" t="n"/>
      <c r="I49" s="90">
        <f>IF(IFERROR(INDEX(Registre!$M$2:$M$1999,IF($L$42=0,-1,$L$42))&amp;"","")="","Long :","Long : "&amp;IFERROR(INDEX(Registre!$M$2:$M$1999,IF($L$42=0,-1,$L$42))&amp;"","")&amp;" ml")</f>
        <v/>
      </c>
      <c r="J49" s="50" t="n"/>
    </row>
    <row r="50" ht="27" customHeight="1">
      <c r="A50" s="92" t="inlineStr">
        <is>
          <t>Inspection</t>
        </is>
      </c>
      <c r="B50" s="52" t="n"/>
      <c r="C50" s="52" t="n"/>
      <c r="D50" s="52" t="n"/>
      <c r="E50" s="52" t="n"/>
      <c r="F50" s="52" t="n"/>
      <c r="G50" s="52" t="n"/>
      <c r="H50" s="50" t="n"/>
      <c r="I50" s="80" t="inlineStr">
        <is>
          <t>jugement</t>
        </is>
      </c>
      <c r="J50" s="50" t="n"/>
    </row>
    <row r="51" ht="27" customHeight="1">
      <c r="A51" s="90" t="inlineStr">
        <is>
          <t>Ne contient pas de matériaux organiques</t>
        </is>
      </c>
      <c r="B51" s="52" t="n"/>
      <c r="C51" s="52" t="n"/>
      <c r="D51" s="52" t="n"/>
      <c r="E51" s="52" t="n"/>
      <c r="F51" s="52" t="n"/>
      <c r="G51" s="52" t="n"/>
      <c r="H51" s="50" t="n"/>
      <c r="I51" s="93">
        <f>IF(IF(IFERROR(INDEX(Registre!$N$2:$N$1999,IF($L$42=0,-1,$L$42))&amp;"","")="Accepté","C","")="C","☒","☐")&amp;"  C"&amp;"      "&amp;IF(IF(IFERROR(INDEX(Registre!$N$2:$N$1999,IF($L$42=0,-1,$L$42))&amp;"","")="Accepté","C","")="NC","☒","☐")&amp;"  NC"</f>
        <v/>
      </c>
      <c r="J51" s="50" t="n"/>
    </row>
    <row r="52" ht="27" customHeight="1">
      <c r="A52" s="90" t="inlineStr">
        <is>
          <t>Matériaux du lit de pose conformes aux plans et spécifications</t>
        </is>
      </c>
      <c r="B52" s="52" t="n"/>
      <c r="C52" s="52" t="n"/>
      <c r="D52" s="52" t="n"/>
      <c r="E52" s="52" t="n"/>
      <c r="F52" s="52" t="n"/>
      <c r="G52" s="52" t="n"/>
      <c r="H52" s="50" t="n"/>
      <c r="I52" s="93">
        <f>IF(IF(IFERROR(INDEX(Registre!$N$2:$N$1999,IF($L$42=0,-1,$L$42))&amp;"","")="Accepté","C","")="C","☒","☐")&amp;"  C"&amp;"      "&amp;IF(IF(IFERROR(INDEX(Registre!$N$2:$N$1999,IF($L$42=0,-1,$L$42))&amp;"","")="Accepté","C","")="NC","☒","☐")&amp;"  NC"</f>
        <v/>
      </c>
      <c r="J52" s="50" t="n"/>
    </row>
    <row r="53" ht="27" customHeight="1">
      <c r="A53" s="90" t="inlineStr">
        <is>
          <t>L’épaisseur du lit de pose est conforme aux plans et spécifications</t>
        </is>
      </c>
      <c r="B53" s="52" t="n"/>
      <c r="C53" s="52" t="n"/>
      <c r="D53" s="52" t="n"/>
      <c r="E53" s="52" t="n"/>
      <c r="F53" s="52" t="n"/>
      <c r="G53" s="52" t="n"/>
      <c r="H53" s="50" t="n"/>
      <c r="I53" s="93">
        <f>IF(IF(IFERROR(INDEX(Registre!$N$2:$N$1999,IF($L$42=0,-1,$L$42))&amp;"","")="Accepté","C","")="C","☒","☐")&amp;"  C"&amp;"      "&amp;IF(IF(IFERROR(INDEX(Registre!$N$2:$N$1999,IF($L$42=0,-1,$L$42))&amp;"","")="Accepté","C","")="NC","☒","☐")&amp;"  NC"</f>
        <v/>
      </c>
      <c r="J53" s="50" t="n"/>
    </row>
    <row r="54" ht="409.6" customHeight="1">
      <c r="A54" s="94">
        <f>"Remarques : "&amp;IFERROR(INDEX(Registre!$O$2:$O$1999,IF($L$42=0,-1,$L$42))&amp;"","")</f>
        <v/>
      </c>
      <c r="B54" s="52" t="n"/>
      <c r="C54" s="52" t="n"/>
      <c r="D54" s="52" t="n"/>
      <c r="E54" s="52" t="n"/>
      <c r="F54" s="52" t="n"/>
      <c r="G54" s="52" t="n"/>
      <c r="H54" s="52" t="n"/>
      <c r="I54" s="52" t="n"/>
      <c r="J54" s="50" t="n"/>
    </row>
    <row r="55" ht="30" customHeight="1">
      <c r="A55" s="80" t="inlineStr">
        <is>
          <t>Conclusion de l’inspection</t>
        </is>
      </c>
      <c r="B55" s="50" t="n"/>
      <c r="C55" s="67">
        <f>IF(IFERROR(INDEX(Registre!$N$2:$N$1999,IF($L$42=0,-1,$L$42))&amp;"","")="Non applicable","☒","☐")&amp;"  Non applicable"</f>
        <v/>
      </c>
      <c r="D55" s="52" t="n"/>
      <c r="E55" s="52" t="n"/>
      <c r="F55" s="50" t="n"/>
      <c r="G55" s="67">
        <f>IF(IFERROR(INDEX(Registre!$N$2:$N$1999,IF($L$42=0,-1,$L$42))&amp;"","")="Accepté","☒","☐")&amp;"  Accepté"</f>
        <v/>
      </c>
      <c r="H55" s="50" t="n"/>
      <c r="I55" s="67">
        <f>IF(IFERROR(INDEX(Registre!$N$2:$N$1999,IF($L$42=0,-1,$L$42))&amp;"","")="Rejeté","☒","☐")&amp;"  Rejeté"</f>
        <v/>
      </c>
      <c r="J55" s="50" t="n"/>
    </row>
    <row r="56" ht="30" customHeight="1">
      <c r="A56" s="80" t="inlineStr">
        <is>
          <t>APPROBATION</t>
        </is>
      </c>
      <c r="B56" s="56" t="n"/>
      <c r="C56" s="67" t="inlineStr">
        <is>
          <t>C3</t>
        </is>
      </c>
      <c r="D56" s="52" t="n"/>
      <c r="E56" s="52" t="n"/>
      <c r="F56" s="50" t="n"/>
      <c r="G56" s="67" t="inlineStr">
        <is>
          <t>C1</t>
        </is>
      </c>
      <c r="H56" s="56" t="n"/>
      <c r="I56" s="67" t="inlineStr">
        <is>
          <t>CA</t>
        </is>
      </c>
      <c r="J56" s="56" t="n"/>
    </row>
    <row r="57" ht="30" customHeight="1">
      <c r="A57" s="57" t="n"/>
      <c r="B57" s="58" t="n"/>
      <c r="C57" s="67" t="inlineStr">
        <is>
          <t>CST</t>
        </is>
      </c>
      <c r="D57" s="50" t="n"/>
      <c r="E57" s="67" t="inlineStr">
        <is>
          <t>QCI</t>
        </is>
      </c>
      <c r="F57" s="50" t="n"/>
      <c r="G57" s="57" t="n"/>
      <c r="H57" s="58" t="n"/>
      <c r="I57" s="57" t="n"/>
      <c r="J57" s="58" t="n"/>
    </row>
    <row r="58" ht="30" customHeight="1">
      <c r="A58" s="90" t="inlineStr">
        <is>
          <t>Nom</t>
        </is>
      </c>
      <c r="B58" s="50" t="n"/>
      <c r="C58" s="90" t="n"/>
      <c r="D58" s="50" t="n"/>
      <c r="E58" s="90" t="n"/>
      <c r="F58" s="50" t="n"/>
      <c r="G58" s="90" t="n"/>
      <c r="H58" s="50" t="n"/>
      <c r="I58" s="90" t="n"/>
      <c r="J58" s="50" t="n"/>
    </row>
    <row r="59" ht="30" customHeight="1">
      <c r="A59" s="90" t="inlineStr">
        <is>
          <t>Signature</t>
        </is>
      </c>
      <c r="B59" s="50" t="n"/>
      <c r="C59" s="90" t="n"/>
      <c r="D59" s="50" t="n"/>
      <c r="E59" s="90" t="n"/>
      <c r="F59" s="50" t="n"/>
      <c r="G59" s="90" t="n"/>
      <c r="H59" s="50" t="n"/>
      <c r="I59" s="90" t="n"/>
      <c r="J59" s="50" t="n"/>
    </row>
    <row r="60" ht="30" customHeight="1">
      <c r="A60" s="90" t="inlineStr">
        <is>
          <t>Date</t>
        </is>
      </c>
      <c r="B60" s="50" t="n"/>
      <c r="C60" s="90" t="n"/>
      <c r="D60" s="50" t="n"/>
      <c r="E60" s="90" t="n"/>
      <c r="F60" s="50" t="n"/>
      <c r="G60" s="90" t="n"/>
      <c r="H60" s="50" t="n"/>
      <c r="I60" s="90" t="n"/>
      <c r="J60" s="50" t="n"/>
    </row>
    <row r="61" ht="21.75" customHeight="1">
      <c r="A61" s="49" t="n"/>
      <c r="B61" s="56" t="n"/>
      <c r="C61" s="67">
        <f>Paramètres!$C$8</f>
        <v/>
      </c>
      <c r="D61" s="101" t="n"/>
      <c r="E61" s="101" t="n"/>
      <c r="F61" s="101" t="n"/>
      <c r="G61" s="101" t="n"/>
      <c r="H61" s="56" t="n"/>
      <c r="I61" s="99">
        <f>Paramètres!$D$8</f>
        <v/>
      </c>
      <c r="J61" s="50" t="n"/>
      <c r="L61" s="29" t="inlineStr">
        <is>
          <t>Calcul (ne pas modifier) – ligne registre :</t>
        </is>
      </c>
    </row>
    <row r="62" ht="21.75" customHeight="1">
      <c r="A62" s="60" t="n"/>
      <c r="B62" s="61" t="n"/>
      <c r="C62" s="60" t="n"/>
      <c r="H62" s="61" t="n"/>
      <c r="I62" s="55">
        <f>"Date: "&amp;Paramètres!$E$8</f>
        <v/>
      </c>
      <c r="J62" s="50" t="n"/>
      <c r="L62" s="30">
        <f>IFERROR(MATCH($H$68,Registre!$B$2:$B$1999,0),0)</f>
        <v/>
      </c>
    </row>
    <row r="63" ht="21.75" customHeight="1">
      <c r="A63" s="57" t="n"/>
      <c r="B63" s="58" t="n"/>
      <c r="C63" s="57" t="n"/>
      <c r="D63" s="102" t="n"/>
      <c r="E63" s="102" t="n"/>
      <c r="F63" s="102" t="n"/>
      <c r="G63" s="102" t="n"/>
      <c r="H63" s="58" t="n"/>
      <c r="I63" s="55" t="inlineStr">
        <is>
          <t>Page 1/1</t>
        </is>
      </c>
      <c r="J63" s="50" t="n"/>
    </row>
    <row r="64" ht="27.95" customHeight="1">
      <c r="A64" s="67" t="inlineStr">
        <is>
          <t>Procès-Verbal de Lit de Pose</t>
        </is>
      </c>
      <c r="B64" s="52" t="n"/>
      <c r="C64" s="52" t="n"/>
      <c r="D64" s="52" t="n"/>
      <c r="E64" s="52" t="n"/>
      <c r="F64" s="52" t="n"/>
      <c r="G64" s="52" t="n"/>
      <c r="H64" s="52" t="n"/>
      <c r="I64" s="52" t="n"/>
      <c r="J64" s="50" t="n"/>
      <c r="L64" s="32">
        <f>IF($H$68="","",IF($L$62=0,"⚠ RFI absent du Registre",IF(INDEX(Registre!$A$2:$A$1999,IF($L$62=0,-1,$L$62))&lt;&gt;"Lit de pose","⚠ Ce RFI est de type : "&amp;INDEX(Registre!$A$2:$A$1999,IF($L$62=0,-1,$L$62)),"")))</f>
        <v/>
      </c>
    </row>
    <row r="65" ht="27" customHeight="1">
      <c r="A65" s="90" t="inlineStr">
        <is>
          <t>Ouvrages</t>
        </is>
      </c>
      <c r="B65" s="50" t="n"/>
      <c r="C65" s="80">
        <f>IFERROR(INDEX(Registre!$E$2:$E$1999,IF($L$62=0,-1,$L$62))&amp;"","")</f>
        <v/>
      </c>
      <c r="D65" s="52" t="n"/>
      <c r="E65" s="52" t="n"/>
      <c r="F65" s="52" t="n"/>
      <c r="G65" s="52" t="n"/>
      <c r="H65" s="52" t="n"/>
      <c r="I65" s="52" t="n"/>
      <c r="J65" s="50" t="n"/>
    </row>
    <row r="66" ht="27" customHeight="1">
      <c r="A66" s="90" t="inlineStr">
        <is>
          <t>Plan nº</t>
        </is>
      </c>
      <c r="B66" s="50" t="n"/>
      <c r="C66" s="90">
        <f>IFERROR(INDEX(Registre!$F$2:$F$1999,IF($L$62=0,-1,$L$62))&amp;"","")</f>
        <v/>
      </c>
      <c r="D66" s="52" t="n"/>
      <c r="E66" s="52" t="n"/>
      <c r="F66" s="52" t="n"/>
      <c r="G66" s="52" t="n"/>
      <c r="H66" s="52" t="n"/>
      <c r="I66" s="52" t="n"/>
      <c r="J66" s="50" t="n"/>
      <c r="L66" s="31" t="inlineStr">
        <is>
          <t>◀ Choisissez le RFI dans la case « RFI nº » (liste déroulante)</t>
        </is>
      </c>
    </row>
    <row r="67" ht="27" customHeight="1">
      <c r="A67" s="90" t="inlineStr">
        <is>
          <t>Désignation</t>
        </is>
      </c>
      <c r="B67" s="50" t="n"/>
      <c r="C67" s="90">
        <f>IFERROR(INDEX(Registre!$G$2:$G$1999,IF($L$62=0,-1,$L$62))&amp;"","")</f>
        <v/>
      </c>
      <c r="D67" s="52" t="n"/>
      <c r="E67" s="52" t="n"/>
      <c r="F67" s="52" t="n"/>
      <c r="G67" s="52" t="n"/>
      <c r="H67" s="52" t="n"/>
      <c r="I67" s="52" t="n"/>
      <c r="J67" s="50" t="n"/>
    </row>
    <row r="68" ht="27" customHeight="1">
      <c r="A68" s="90" t="inlineStr">
        <is>
          <t>Rapport nº</t>
        </is>
      </c>
      <c r="B68" s="50" t="n"/>
      <c r="C68" s="90">
        <f>IFERROR(IF(INDEX(Registre!$C$2:$C$1999,IF($L$62=0,-1,$L$62))&amp;""&lt;&gt;"",INDEX(Registre!$C$2:$C$1999,IF($L$62=0,-1,$L$62))&amp;"",TEXT(COUNTIF(Registre!$A$2:INDEX(Registre!$A$2:$A$1999,IF($L$62=0,-1,$L$62)),INDEX(Registre!$A$2:$A$1999,IF($L$62=0,-1,$L$62))),"000")),"")</f>
        <v/>
      </c>
      <c r="D68" s="50" t="n"/>
      <c r="E68" s="91" t="inlineStr">
        <is>
          <t>DI/ (RFI) nº</t>
        </is>
      </c>
      <c r="F68" s="52" t="n"/>
      <c r="G68" s="50" t="n"/>
      <c r="H68" s="82">
        <f>IFERROR(INDEX('Impression groupée'!$B$4:$B$103,MATCH("Lit de pose|4",'Impression groupée'!$E$4:$E$103,0)),"")</f>
        <v/>
      </c>
      <c r="I68" s="52" t="n"/>
      <c r="J68" s="50" t="n"/>
    </row>
    <row r="69" ht="36" customHeight="1">
      <c r="A69" s="80">
        <f>"Tronçon n° : "&amp;IFERROR(INDEX(Registre!$H$2:$H$1999,IF($L$62=0,-1,$L$62))&amp;"","")&amp;"   du "&amp;IF(IFERROR(INDEX(Registre!$I$2:$I$1999,IF($L$62=0,-1,$L$62))&amp;"","")&lt;&gt;"","Joint N° "&amp;IFERROR(INDEX(Registre!$I$2:$I$1999,IF($L$62=0,-1,$L$62))&amp;"","")&amp;"  ","")&amp;"PK "&amp;IFERROR(INDEX(Registre!$K$2:$K$1999,IF($L$62=0,-1,$L$62))&amp;"","")&amp;IF(OR(IFERROR(INDEX(Registre!$L$2:$L$1999,IF($L$62=0,-1,$L$62))&amp;"","")&lt;&gt;"",IFERROR(INDEX(Registre!$J$2:$J$1999,IF($L$62=0,-1,$L$62))&amp;"","")&lt;&gt;""),"   au "&amp;IF(IFERROR(INDEX(Registre!$J$2:$J$1999,IF($L$62=0,-1,$L$62))&amp;"","")&lt;&gt;"","Joint N° "&amp;IFERROR(INDEX(Registre!$J$2:$J$1999,IF($L$62=0,-1,$L$62))&amp;"","")&amp;"  ","")&amp;IF(IFERROR(INDEX(Registre!$L$2:$L$1999,IF($L$62=0,-1,$L$62))&amp;"","")&lt;&gt;"","PK "&amp;IFERROR(INDEX(Registre!$L$2:$L$1999,IF($L$62=0,-1,$L$62))&amp;"",""),""),"")</f>
        <v/>
      </c>
      <c r="B69" s="52" t="n"/>
      <c r="C69" s="52" t="n"/>
      <c r="D69" s="52" t="n"/>
      <c r="E69" s="52" t="n"/>
      <c r="F69" s="52" t="n"/>
      <c r="G69" s="52" t="n"/>
      <c r="H69" s="50" t="n"/>
      <c r="I69" s="90">
        <f>IF(IFERROR(INDEX(Registre!$M$2:$M$1999,IF($L$62=0,-1,$L$62))&amp;"","")="","Long :","Long : "&amp;IFERROR(INDEX(Registre!$M$2:$M$1999,IF($L$62=0,-1,$L$62))&amp;"","")&amp;" ml")</f>
        <v/>
      </c>
      <c r="J69" s="50" t="n"/>
    </row>
    <row r="70" ht="27" customHeight="1">
      <c r="A70" s="92" t="inlineStr">
        <is>
          <t>Inspection</t>
        </is>
      </c>
      <c r="B70" s="52" t="n"/>
      <c r="C70" s="52" t="n"/>
      <c r="D70" s="52" t="n"/>
      <c r="E70" s="52" t="n"/>
      <c r="F70" s="52" t="n"/>
      <c r="G70" s="52" t="n"/>
      <c r="H70" s="50" t="n"/>
      <c r="I70" s="80" t="inlineStr">
        <is>
          <t>jugement</t>
        </is>
      </c>
      <c r="J70" s="50" t="n"/>
    </row>
    <row r="71" ht="27" customHeight="1">
      <c r="A71" s="90" t="inlineStr">
        <is>
          <t>Ne contient pas de matériaux organiques</t>
        </is>
      </c>
      <c r="B71" s="52" t="n"/>
      <c r="C71" s="52" t="n"/>
      <c r="D71" s="52" t="n"/>
      <c r="E71" s="52" t="n"/>
      <c r="F71" s="52" t="n"/>
      <c r="G71" s="52" t="n"/>
      <c r="H71" s="50" t="n"/>
      <c r="I71" s="93">
        <f>IF(IF(IFERROR(INDEX(Registre!$N$2:$N$1999,IF($L$62=0,-1,$L$62))&amp;"","")="Accepté","C","")="C","☒","☐")&amp;"  C"&amp;"      "&amp;IF(IF(IFERROR(INDEX(Registre!$N$2:$N$1999,IF($L$62=0,-1,$L$62))&amp;"","")="Accepté","C","")="NC","☒","☐")&amp;"  NC"</f>
        <v/>
      </c>
      <c r="J71" s="50" t="n"/>
    </row>
    <row r="72" ht="27" customHeight="1">
      <c r="A72" s="90" t="inlineStr">
        <is>
          <t>Matériaux du lit de pose conformes aux plans et spécifications</t>
        </is>
      </c>
      <c r="B72" s="52" t="n"/>
      <c r="C72" s="52" t="n"/>
      <c r="D72" s="52" t="n"/>
      <c r="E72" s="52" t="n"/>
      <c r="F72" s="52" t="n"/>
      <c r="G72" s="52" t="n"/>
      <c r="H72" s="50" t="n"/>
      <c r="I72" s="93">
        <f>IF(IF(IFERROR(INDEX(Registre!$N$2:$N$1999,IF($L$62=0,-1,$L$62))&amp;"","")="Accepté","C","")="C","☒","☐")&amp;"  C"&amp;"      "&amp;IF(IF(IFERROR(INDEX(Registre!$N$2:$N$1999,IF($L$62=0,-1,$L$62))&amp;"","")="Accepté","C","")="NC","☒","☐")&amp;"  NC"</f>
        <v/>
      </c>
      <c r="J72" s="50" t="n"/>
    </row>
    <row r="73" ht="27" customHeight="1">
      <c r="A73" s="90" t="inlineStr">
        <is>
          <t>L’épaisseur du lit de pose est conforme aux plans et spécifications</t>
        </is>
      </c>
      <c r="B73" s="52" t="n"/>
      <c r="C73" s="52" t="n"/>
      <c r="D73" s="52" t="n"/>
      <c r="E73" s="52" t="n"/>
      <c r="F73" s="52" t="n"/>
      <c r="G73" s="52" t="n"/>
      <c r="H73" s="50" t="n"/>
      <c r="I73" s="93">
        <f>IF(IF(IFERROR(INDEX(Registre!$N$2:$N$1999,IF($L$62=0,-1,$L$62))&amp;"","")="Accepté","C","")="C","☒","☐")&amp;"  C"&amp;"      "&amp;IF(IF(IFERROR(INDEX(Registre!$N$2:$N$1999,IF($L$62=0,-1,$L$62))&amp;"","")="Accepté","C","")="NC","☒","☐")&amp;"  NC"</f>
        <v/>
      </c>
      <c r="J73" s="50" t="n"/>
    </row>
    <row r="74" ht="409.6" customHeight="1">
      <c r="A74" s="94">
        <f>"Remarques : "&amp;IFERROR(INDEX(Registre!$O$2:$O$1999,IF($L$62=0,-1,$L$62))&amp;"","")</f>
        <v/>
      </c>
      <c r="B74" s="52" t="n"/>
      <c r="C74" s="52" t="n"/>
      <c r="D74" s="52" t="n"/>
      <c r="E74" s="52" t="n"/>
      <c r="F74" s="52" t="n"/>
      <c r="G74" s="52" t="n"/>
      <c r="H74" s="52" t="n"/>
      <c r="I74" s="52" t="n"/>
      <c r="J74" s="50" t="n"/>
    </row>
    <row r="75" ht="30" customHeight="1">
      <c r="A75" s="80" t="inlineStr">
        <is>
          <t>Conclusion de l’inspection</t>
        </is>
      </c>
      <c r="B75" s="50" t="n"/>
      <c r="C75" s="67">
        <f>IF(IFERROR(INDEX(Registre!$N$2:$N$1999,IF($L$62=0,-1,$L$62))&amp;"","")="Non applicable","☒","☐")&amp;"  Non applicable"</f>
        <v/>
      </c>
      <c r="D75" s="52" t="n"/>
      <c r="E75" s="52" t="n"/>
      <c r="F75" s="50" t="n"/>
      <c r="G75" s="67">
        <f>IF(IFERROR(INDEX(Registre!$N$2:$N$1999,IF($L$62=0,-1,$L$62))&amp;"","")="Accepté","☒","☐")&amp;"  Accepté"</f>
        <v/>
      </c>
      <c r="H75" s="50" t="n"/>
      <c r="I75" s="67">
        <f>IF(IFERROR(INDEX(Registre!$N$2:$N$1999,IF($L$62=0,-1,$L$62))&amp;"","")="Rejeté","☒","☐")&amp;"  Rejeté"</f>
        <v/>
      </c>
      <c r="J75" s="50" t="n"/>
    </row>
    <row r="76" ht="30" customHeight="1">
      <c r="A76" s="80" t="inlineStr">
        <is>
          <t>APPROBATION</t>
        </is>
      </c>
      <c r="B76" s="56" t="n"/>
      <c r="C76" s="67" t="inlineStr">
        <is>
          <t>C3</t>
        </is>
      </c>
      <c r="D76" s="52" t="n"/>
      <c r="E76" s="52" t="n"/>
      <c r="F76" s="50" t="n"/>
      <c r="G76" s="67" t="inlineStr">
        <is>
          <t>C1</t>
        </is>
      </c>
      <c r="H76" s="56" t="n"/>
      <c r="I76" s="67" t="inlineStr">
        <is>
          <t>CA</t>
        </is>
      </c>
      <c r="J76" s="56" t="n"/>
    </row>
    <row r="77" ht="30" customHeight="1">
      <c r="A77" s="57" t="n"/>
      <c r="B77" s="58" t="n"/>
      <c r="C77" s="67" t="inlineStr">
        <is>
          <t>CST</t>
        </is>
      </c>
      <c r="D77" s="50" t="n"/>
      <c r="E77" s="67" t="inlineStr">
        <is>
          <t>QCI</t>
        </is>
      </c>
      <c r="F77" s="50" t="n"/>
      <c r="G77" s="57" t="n"/>
      <c r="H77" s="58" t="n"/>
      <c r="I77" s="57" t="n"/>
      <c r="J77" s="58" t="n"/>
    </row>
    <row r="78" ht="30" customHeight="1">
      <c r="A78" s="90" t="inlineStr">
        <is>
          <t>Nom</t>
        </is>
      </c>
      <c r="B78" s="50" t="n"/>
      <c r="C78" s="90" t="n"/>
      <c r="D78" s="50" t="n"/>
      <c r="E78" s="90" t="n"/>
      <c r="F78" s="50" t="n"/>
      <c r="G78" s="90" t="n"/>
      <c r="H78" s="50" t="n"/>
      <c r="I78" s="90" t="n"/>
      <c r="J78" s="50" t="n"/>
    </row>
    <row r="79" ht="30" customHeight="1">
      <c r="A79" s="90" t="inlineStr">
        <is>
          <t>Signature</t>
        </is>
      </c>
      <c r="B79" s="50" t="n"/>
      <c r="C79" s="90" t="n"/>
      <c r="D79" s="50" t="n"/>
      <c r="E79" s="90" t="n"/>
      <c r="F79" s="50" t="n"/>
      <c r="G79" s="90" t="n"/>
      <c r="H79" s="50" t="n"/>
      <c r="I79" s="90" t="n"/>
      <c r="J79" s="50" t="n"/>
    </row>
    <row r="80" ht="30" customHeight="1">
      <c r="A80" s="90" t="inlineStr">
        <is>
          <t>Date</t>
        </is>
      </c>
      <c r="B80" s="50" t="n"/>
      <c r="C80" s="90" t="n"/>
      <c r="D80" s="50" t="n"/>
      <c r="E80" s="90" t="n"/>
      <c r="F80" s="50" t="n"/>
      <c r="G80" s="90" t="n"/>
      <c r="H80" s="50" t="n"/>
      <c r="I80" s="90" t="n"/>
      <c r="J80" s="50" t="n"/>
    </row>
    <row r="81" ht="21.75" customHeight="1">
      <c r="A81" s="49" t="n"/>
      <c r="B81" s="56" t="n"/>
      <c r="C81" s="67">
        <f>Paramètres!$C$8</f>
        <v/>
      </c>
      <c r="D81" s="101" t="n"/>
      <c r="E81" s="101" t="n"/>
      <c r="F81" s="101" t="n"/>
      <c r="G81" s="101" t="n"/>
      <c r="H81" s="56" t="n"/>
      <c r="I81" s="99">
        <f>Paramètres!$D$8</f>
        <v/>
      </c>
      <c r="J81" s="50" t="n"/>
      <c r="L81" s="29" t="inlineStr">
        <is>
          <t>Calcul (ne pas modifier) – ligne registre :</t>
        </is>
      </c>
    </row>
    <row r="82" ht="21.75" customHeight="1">
      <c r="A82" s="60" t="n"/>
      <c r="B82" s="61" t="n"/>
      <c r="C82" s="60" t="n"/>
      <c r="H82" s="61" t="n"/>
      <c r="I82" s="55">
        <f>"Date: "&amp;Paramètres!$E$8</f>
        <v/>
      </c>
      <c r="J82" s="50" t="n"/>
      <c r="L82" s="30">
        <f>IFERROR(MATCH($H$88,Registre!$B$2:$B$1999,0),0)</f>
        <v/>
      </c>
    </row>
    <row r="83" ht="21.75" customHeight="1">
      <c r="A83" s="57" t="n"/>
      <c r="B83" s="58" t="n"/>
      <c r="C83" s="57" t="n"/>
      <c r="D83" s="102" t="n"/>
      <c r="E83" s="102" t="n"/>
      <c r="F83" s="102" t="n"/>
      <c r="G83" s="102" t="n"/>
      <c r="H83" s="58" t="n"/>
      <c r="I83" s="55" t="inlineStr">
        <is>
          <t>Page 1/1</t>
        </is>
      </c>
      <c r="J83" s="50" t="n"/>
    </row>
    <row r="84" ht="27.95" customHeight="1">
      <c r="A84" s="67" t="inlineStr">
        <is>
          <t>Procès-Verbal de Lit de Pose</t>
        </is>
      </c>
      <c r="B84" s="52" t="n"/>
      <c r="C84" s="52" t="n"/>
      <c r="D84" s="52" t="n"/>
      <c r="E84" s="52" t="n"/>
      <c r="F84" s="52" t="n"/>
      <c r="G84" s="52" t="n"/>
      <c r="H84" s="52" t="n"/>
      <c r="I84" s="52" t="n"/>
      <c r="J84" s="50" t="n"/>
      <c r="L84" s="32">
        <f>IF($H$88="","",IF($L$82=0,"⚠ RFI absent du Registre",IF(INDEX(Registre!$A$2:$A$1999,IF($L$82=0,-1,$L$82))&lt;&gt;"Lit de pose","⚠ Ce RFI est de type : "&amp;INDEX(Registre!$A$2:$A$1999,IF($L$82=0,-1,$L$82)),"")))</f>
        <v/>
      </c>
    </row>
    <row r="85" ht="27" customHeight="1">
      <c r="A85" s="90" t="inlineStr">
        <is>
          <t>Ouvrages</t>
        </is>
      </c>
      <c r="B85" s="50" t="n"/>
      <c r="C85" s="80">
        <f>IFERROR(INDEX(Registre!$E$2:$E$1999,IF($L$82=0,-1,$L$82))&amp;"","")</f>
        <v/>
      </c>
      <c r="D85" s="52" t="n"/>
      <c r="E85" s="52" t="n"/>
      <c r="F85" s="52" t="n"/>
      <c r="G85" s="52" t="n"/>
      <c r="H85" s="52" t="n"/>
      <c r="I85" s="52" t="n"/>
      <c r="J85" s="50" t="n"/>
    </row>
    <row r="86" ht="27" customHeight="1">
      <c r="A86" s="90" t="inlineStr">
        <is>
          <t>Plan nº</t>
        </is>
      </c>
      <c r="B86" s="50" t="n"/>
      <c r="C86" s="90">
        <f>IFERROR(INDEX(Registre!$F$2:$F$1999,IF($L$82=0,-1,$L$82))&amp;"","")</f>
        <v/>
      </c>
      <c r="D86" s="52" t="n"/>
      <c r="E86" s="52" t="n"/>
      <c r="F86" s="52" t="n"/>
      <c r="G86" s="52" t="n"/>
      <c r="H86" s="52" t="n"/>
      <c r="I86" s="52" t="n"/>
      <c r="J86" s="50" t="n"/>
      <c r="L86" s="31" t="inlineStr">
        <is>
          <t>◀ Choisissez le RFI dans la case « RFI nº » (liste déroulante)</t>
        </is>
      </c>
    </row>
    <row r="87" ht="27" customHeight="1">
      <c r="A87" s="90" t="inlineStr">
        <is>
          <t>Désignation</t>
        </is>
      </c>
      <c r="B87" s="50" t="n"/>
      <c r="C87" s="90">
        <f>IFERROR(INDEX(Registre!$G$2:$G$1999,IF($L$82=0,-1,$L$82))&amp;"","")</f>
        <v/>
      </c>
      <c r="D87" s="52" t="n"/>
      <c r="E87" s="52" t="n"/>
      <c r="F87" s="52" t="n"/>
      <c r="G87" s="52" t="n"/>
      <c r="H87" s="52" t="n"/>
      <c r="I87" s="52" t="n"/>
      <c r="J87" s="50" t="n"/>
    </row>
    <row r="88" ht="27" customHeight="1">
      <c r="A88" s="90" t="inlineStr">
        <is>
          <t>Rapport nº</t>
        </is>
      </c>
      <c r="B88" s="50" t="n"/>
      <c r="C88" s="90">
        <f>IFERROR(IF(INDEX(Registre!$C$2:$C$1999,IF($L$82=0,-1,$L$82))&amp;""&lt;&gt;"",INDEX(Registre!$C$2:$C$1999,IF($L$82=0,-1,$L$82))&amp;"",TEXT(COUNTIF(Registre!$A$2:INDEX(Registre!$A$2:$A$1999,IF($L$82=0,-1,$L$82)),INDEX(Registre!$A$2:$A$1999,IF($L$82=0,-1,$L$82))),"000")),"")</f>
        <v/>
      </c>
      <c r="D88" s="50" t="n"/>
      <c r="E88" s="91" t="inlineStr">
        <is>
          <t>DI/ (RFI) nº</t>
        </is>
      </c>
      <c r="F88" s="52" t="n"/>
      <c r="G88" s="50" t="n"/>
      <c r="H88" s="82">
        <f>IFERROR(INDEX('Impression groupée'!$B$4:$B$103,MATCH("Lit de pose|5",'Impression groupée'!$E$4:$E$103,0)),"")</f>
        <v/>
      </c>
      <c r="I88" s="52" t="n"/>
      <c r="J88" s="50" t="n"/>
    </row>
    <row r="89" ht="36" customHeight="1">
      <c r="A89" s="80">
        <f>"Tronçon n° : "&amp;IFERROR(INDEX(Registre!$H$2:$H$1999,IF($L$82=0,-1,$L$82))&amp;"","")&amp;"   du "&amp;IF(IFERROR(INDEX(Registre!$I$2:$I$1999,IF($L$82=0,-1,$L$82))&amp;"","")&lt;&gt;"","Joint N° "&amp;IFERROR(INDEX(Registre!$I$2:$I$1999,IF($L$82=0,-1,$L$82))&amp;"","")&amp;"  ","")&amp;"PK "&amp;IFERROR(INDEX(Registre!$K$2:$K$1999,IF($L$82=0,-1,$L$82))&amp;"","")&amp;IF(OR(IFERROR(INDEX(Registre!$L$2:$L$1999,IF($L$82=0,-1,$L$82))&amp;"","")&lt;&gt;"",IFERROR(INDEX(Registre!$J$2:$J$1999,IF($L$82=0,-1,$L$82))&amp;"","")&lt;&gt;""),"   au "&amp;IF(IFERROR(INDEX(Registre!$J$2:$J$1999,IF($L$82=0,-1,$L$82))&amp;"","")&lt;&gt;"","Joint N° "&amp;IFERROR(INDEX(Registre!$J$2:$J$1999,IF($L$82=0,-1,$L$82))&amp;"","")&amp;"  ","")&amp;IF(IFERROR(INDEX(Registre!$L$2:$L$1999,IF($L$82=0,-1,$L$82))&amp;"","")&lt;&gt;"","PK "&amp;IFERROR(INDEX(Registre!$L$2:$L$1999,IF($L$82=0,-1,$L$82))&amp;"",""),""),"")</f>
        <v/>
      </c>
      <c r="B89" s="52" t="n"/>
      <c r="C89" s="52" t="n"/>
      <c r="D89" s="52" t="n"/>
      <c r="E89" s="52" t="n"/>
      <c r="F89" s="52" t="n"/>
      <c r="G89" s="52" t="n"/>
      <c r="H89" s="50" t="n"/>
      <c r="I89" s="90">
        <f>IF(IFERROR(INDEX(Registre!$M$2:$M$1999,IF($L$82=0,-1,$L$82))&amp;"","")="","Long :","Long : "&amp;IFERROR(INDEX(Registre!$M$2:$M$1999,IF($L$82=0,-1,$L$82))&amp;"","")&amp;" ml")</f>
        <v/>
      </c>
      <c r="J89" s="50" t="n"/>
    </row>
    <row r="90" ht="27" customHeight="1">
      <c r="A90" s="92" t="inlineStr">
        <is>
          <t>Inspection</t>
        </is>
      </c>
      <c r="B90" s="52" t="n"/>
      <c r="C90" s="52" t="n"/>
      <c r="D90" s="52" t="n"/>
      <c r="E90" s="52" t="n"/>
      <c r="F90" s="52" t="n"/>
      <c r="G90" s="52" t="n"/>
      <c r="H90" s="50" t="n"/>
      <c r="I90" s="80" t="inlineStr">
        <is>
          <t>jugement</t>
        </is>
      </c>
      <c r="J90" s="50" t="n"/>
    </row>
    <row r="91" ht="27" customHeight="1">
      <c r="A91" s="90" t="inlineStr">
        <is>
          <t>Ne contient pas de matériaux organiques</t>
        </is>
      </c>
      <c r="B91" s="52" t="n"/>
      <c r="C91" s="52" t="n"/>
      <c r="D91" s="52" t="n"/>
      <c r="E91" s="52" t="n"/>
      <c r="F91" s="52" t="n"/>
      <c r="G91" s="52" t="n"/>
      <c r="H91" s="50" t="n"/>
      <c r="I91" s="93">
        <f>IF(IF(IFERROR(INDEX(Registre!$N$2:$N$1999,IF($L$82=0,-1,$L$82))&amp;"","")="Accepté","C","")="C","☒","☐")&amp;"  C"&amp;"      "&amp;IF(IF(IFERROR(INDEX(Registre!$N$2:$N$1999,IF($L$82=0,-1,$L$82))&amp;"","")="Accepté","C","")="NC","☒","☐")&amp;"  NC"</f>
        <v/>
      </c>
      <c r="J91" s="50" t="n"/>
    </row>
    <row r="92" ht="27" customHeight="1">
      <c r="A92" s="90" t="inlineStr">
        <is>
          <t>Matériaux du lit de pose conformes aux plans et spécifications</t>
        </is>
      </c>
      <c r="B92" s="52" t="n"/>
      <c r="C92" s="52" t="n"/>
      <c r="D92" s="52" t="n"/>
      <c r="E92" s="52" t="n"/>
      <c r="F92" s="52" t="n"/>
      <c r="G92" s="52" t="n"/>
      <c r="H92" s="50" t="n"/>
      <c r="I92" s="93">
        <f>IF(IF(IFERROR(INDEX(Registre!$N$2:$N$1999,IF($L$82=0,-1,$L$82))&amp;"","")="Accepté","C","")="C","☒","☐")&amp;"  C"&amp;"      "&amp;IF(IF(IFERROR(INDEX(Registre!$N$2:$N$1999,IF($L$82=0,-1,$L$82))&amp;"","")="Accepté","C","")="NC","☒","☐")&amp;"  NC"</f>
        <v/>
      </c>
      <c r="J92" s="50" t="n"/>
    </row>
    <row r="93" ht="27" customHeight="1">
      <c r="A93" s="90" t="inlineStr">
        <is>
          <t>L’épaisseur du lit de pose est conforme aux plans et spécifications</t>
        </is>
      </c>
      <c r="B93" s="52" t="n"/>
      <c r="C93" s="52" t="n"/>
      <c r="D93" s="52" t="n"/>
      <c r="E93" s="52" t="n"/>
      <c r="F93" s="52" t="n"/>
      <c r="G93" s="52" t="n"/>
      <c r="H93" s="50" t="n"/>
      <c r="I93" s="93">
        <f>IF(IF(IFERROR(INDEX(Registre!$N$2:$N$1999,IF($L$82=0,-1,$L$82))&amp;"","")="Accepté","C","")="C","☒","☐")&amp;"  C"&amp;"      "&amp;IF(IF(IFERROR(INDEX(Registre!$N$2:$N$1999,IF($L$82=0,-1,$L$82))&amp;"","")="Accepté","C","")="NC","☒","☐")&amp;"  NC"</f>
        <v/>
      </c>
      <c r="J93" s="50" t="n"/>
    </row>
    <row r="94" ht="409.6" customHeight="1">
      <c r="A94" s="94">
        <f>"Remarques : "&amp;IFERROR(INDEX(Registre!$O$2:$O$1999,IF($L$82=0,-1,$L$82))&amp;"","")</f>
        <v/>
      </c>
      <c r="B94" s="52" t="n"/>
      <c r="C94" s="52" t="n"/>
      <c r="D94" s="52" t="n"/>
      <c r="E94" s="52" t="n"/>
      <c r="F94" s="52" t="n"/>
      <c r="G94" s="52" t="n"/>
      <c r="H94" s="52" t="n"/>
      <c r="I94" s="52" t="n"/>
      <c r="J94" s="50" t="n"/>
    </row>
    <row r="95" ht="30" customHeight="1">
      <c r="A95" s="80" t="inlineStr">
        <is>
          <t>Conclusion de l’inspection</t>
        </is>
      </c>
      <c r="B95" s="50" t="n"/>
      <c r="C95" s="67">
        <f>IF(IFERROR(INDEX(Registre!$N$2:$N$1999,IF($L$82=0,-1,$L$82))&amp;"","")="Non applicable","☒","☐")&amp;"  Non applicable"</f>
        <v/>
      </c>
      <c r="D95" s="52" t="n"/>
      <c r="E95" s="52" t="n"/>
      <c r="F95" s="50" t="n"/>
      <c r="G95" s="67">
        <f>IF(IFERROR(INDEX(Registre!$N$2:$N$1999,IF($L$82=0,-1,$L$82))&amp;"","")="Accepté","☒","☐")&amp;"  Accepté"</f>
        <v/>
      </c>
      <c r="H95" s="50" t="n"/>
      <c r="I95" s="67">
        <f>IF(IFERROR(INDEX(Registre!$N$2:$N$1999,IF($L$82=0,-1,$L$82))&amp;"","")="Rejeté","☒","☐")&amp;"  Rejeté"</f>
        <v/>
      </c>
      <c r="J95" s="50" t="n"/>
    </row>
    <row r="96" ht="30" customHeight="1">
      <c r="A96" s="80" t="inlineStr">
        <is>
          <t>APPROBATION</t>
        </is>
      </c>
      <c r="B96" s="56" t="n"/>
      <c r="C96" s="67" t="inlineStr">
        <is>
          <t>C3</t>
        </is>
      </c>
      <c r="D96" s="52" t="n"/>
      <c r="E96" s="52" t="n"/>
      <c r="F96" s="50" t="n"/>
      <c r="G96" s="67" t="inlineStr">
        <is>
          <t>C1</t>
        </is>
      </c>
      <c r="H96" s="56" t="n"/>
      <c r="I96" s="67" t="inlineStr">
        <is>
          <t>CA</t>
        </is>
      </c>
      <c r="J96" s="56" t="n"/>
    </row>
    <row r="97" ht="30" customHeight="1">
      <c r="A97" s="57" t="n"/>
      <c r="B97" s="58" t="n"/>
      <c r="C97" s="67" t="inlineStr">
        <is>
          <t>CST</t>
        </is>
      </c>
      <c r="D97" s="50" t="n"/>
      <c r="E97" s="67" t="inlineStr">
        <is>
          <t>QCI</t>
        </is>
      </c>
      <c r="F97" s="50" t="n"/>
      <c r="G97" s="57" t="n"/>
      <c r="H97" s="58" t="n"/>
      <c r="I97" s="57" t="n"/>
      <c r="J97" s="58" t="n"/>
    </row>
    <row r="98" ht="30" customHeight="1">
      <c r="A98" s="90" t="inlineStr">
        <is>
          <t>Nom</t>
        </is>
      </c>
      <c r="B98" s="50" t="n"/>
      <c r="C98" s="90" t="n"/>
      <c r="D98" s="50" t="n"/>
      <c r="E98" s="90" t="n"/>
      <c r="F98" s="50" t="n"/>
      <c r="G98" s="90" t="n"/>
      <c r="H98" s="50" t="n"/>
      <c r="I98" s="90" t="n"/>
      <c r="J98" s="50" t="n"/>
    </row>
    <row r="99" ht="30" customHeight="1">
      <c r="A99" s="90" t="inlineStr">
        <is>
          <t>Signature</t>
        </is>
      </c>
      <c r="B99" s="50" t="n"/>
      <c r="C99" s="90" t="n"/>
      <c r="D99" s="50" t="n"/>
      <c r="E99" s="90" t="n"/>
      <c r="F99" s="50" t="n"/>
      <c r="G99" s="90" t="n"/>
      <c r="H99" s="50" t="n"/>
      <c r="I99" s="90" t="n"/>
      <c r="J99" s="50" t="n"/>
    </row>
    <row r="100" ht="30" customHeight="1">
      <c r="A100" s="90" t="inlineStr">
        <is>
          <t>Date</t>
        </is>
      </c>
      <c r="B100" s="50" t="n"/>
      <c r="C100" s="90" t="n"/>
      <c r="D100" s="50" t="n"/>
      <c r="E100" s="90" t="n"/>
      <c r="F100" s="50" t="n"/>
      <c r="G100" s="90" t="n"/>
      <c r="H100" s="50" t="n"/>
      <c r="I100" s="90" t="n"/>
      <c r="J100" s="50" t="n"/>
    </row>
    <row r="101" ht="21.75" customHeight="1">
      <c r="A101" s="49" t="n"/>
      <c r="B101" s="56" t="n"/>
      <c r="C101" s="67">
        <f>Paramètres!$C$8</f>
        <v/>
      </c>
      <c r="D101" s="101" t="n"/>
      <c r="E101" s="101" t="n"/>
      <c r="F101" s="101" t="n"/>
      <c r="G101" s="101" t="n"/>
      <c r="H101" s="56" t="n"/>
      <c r="I101" s="99">
        <f>Paramètres!$D$8</f>
        <v/>
      </c>
      <c r="J101" s="50" t="n"/>
      <c r="L101" s="29" t="inlineStr">
        <is>
          <t>Calcul (ne pas modifier) – ligne registre :</t>
        </is>
      </c>
    </row>
    <row r="102" ht="21.75" customHeight="1">
      <c r="A102" s="60" t="n"/>
      <c r="B102" s="61" t="n"/>
      <c r="C102" s="60" t="n"/>
      <c r="H102" s="61" t="n"/>
      <c r="I102" s="55">
        <f>"Date: "&amp;Paramètres!$E$8</f>
        <v/>
      </c>
      <c r="J102" s="50" t="n"/>
      <c r="L102" s="30">
        <f>IFERROR(MATCH($H$108,Registre!$B$2:$B$1999,0),0)</f>
        <v/>
      </c>
    </row>
    <row r="103" ht="21.75" customHeight="1">
      <c r="A103" s="57" t="n"/>
      <c r="B103" s="58" t="n"/>
      <c r="C103" s="57" t="n"/>
      <c r="D103" s="102" t="n"/>
      <c r="E103" s="102" t="n"/>
      <c r="F103" s="102" t="n"/>
      <c r="G103" s="102" t="n"/>
      <c r="H103" s="58" t="n"/>
      <c r="I103" s="55" t="inlineStr">
        <is>
          <t>Page 1/1</t>
        </is>
      </c>
      <c r="J103" s="50" t="n"/>
    </row>
    <row r="104" ht="27.95" customHeight="1">
      <c r="A104" s="67" t="inlineStr">
        <is>
          <t>Procès-Verbal de Lit de Pose</t>
        </is>
      </c>
      <c r="B104" s="52" t="n"/>
      <c r="C104" s="52" t="n"/>
      <c r="D104" s="52" t="n"/>
      <c r="E104" s="52" t="n"/>
      <c r="F104" s="52" t="n"/>
      <c r="G104" s="52" t="n"/>
      <c r="H104" s="52" t="n"/>
      <c r="I104" s="52" t="n"/>
      <c r="J104" s="50" t="n"/>
      <c r="L104" s="32">
        <f>IF($H$108="","",IF($L$102=0,"⚠ RFI absent du Registre",IF(INDEX(Registre!$A$2:$A$1999,IF($L$102=0,-1,$L$102))&lt;&gt;"Lit de pose","⚠ Ce RFI est de type : "&amp;INDEX(Registre!$A$2:$A$1999,IF($L$102=0,-1,$L$102)),"")))</f>
        <v/>
      </c>
    </row>
    <row r="105" ht="27" customHeight="1">
      <c r="A105" s="90" t="inlineStr">
        <is>
          <t>Ouvrages</t>
        </is>
      </c>
      <c r="B105" s="50" t="n"/>
      <c r="C105" s="80">
        <f>IFERROR(INDEX(Registre!$E$2:$E$1999,IF($L$102=0,-1,$L$102))&amp;"","")</f>
        <v/>
      </c>
      <c r="D105" s="52" t="n"/>
      <c r="E105" s="52" t="n"/>
      <c r="F105" s="52" t="n"/>
      <c r="G105" s="52" t="n"/>
      <c r="H105" s="52" t="n"/>
      <c r="I105" s="52" t="n"/>
      <c r="J105" s="50" t="n"/>
    </row>
    <row r="106" ht="27" customHeight="1">
      <c r="A106" s="90" t="inlineStr">
        <is>
          <t>Plan nº</t>
        </is>
      </c>
      <c r="B106" s="50" t="n"/>
      <c r="C106" s="90">
        <f>IFERROR(INDEX(Registre!$F$2:$F$1999,IF($L$102=0,-1,$L$102))&amp;"","")</f>
        <v/>
      </c>
      <c r="D106" s="52" t="n"/>
      <c r="E106" s="52" t="n"/>
      <c r="F106" s="52" t="n"/>
      <c r="G106" s="52" t="n"/>
      <c r="H106" s="52" t="n"/>
      <c r="I106" s="52" t="n"/>
      <c r="J106" s="50" t="n"/>
      <c r="L106" s="31" t="inlineStr">
        <is>
          <t>◀ Choisissez le RFI dans la case « RFI nº » (liste déroulante)</t>
        </is>
      </c>
    </row>
    <row r="107" ht="27" customHeight="1">
      <c r="A107" s="90" t="inlineStr">
        <is>
          <t>Désignation</t>
        </is>
      </c>
      <c r="B107" s="50" t="n"/>
      <c r="C107" s="90">
        <f>IFERROR(INDEX(Registre!$G$2:$G$1999,IF($L$102=0,-1,$L$102))&amp;"","")</f>
        <v/>
      </c>
      <c r="D107" s="52" t="n"/>
      <c r="E107" s="52" t="n"/>
      <c r="F107" s="52" t="n"/>
      <c r="G107" s="52" t="n"/>
      <c r="H107" s="52" t="n"/>
      <c r="I107" s="52" t="n"/>
      <c r="J107" s="50" t="n"/>
    </row>
    <row r="108" ht="27" customHeight="1">
      <c r="A108" s="90" t="inlineStr">
        <is>
          <t>Rapport nº</t>
        </is>
      </c>
      <c r="B108" s="50" t="n"/>
      <c r="C108" s="90">
        <f>IFERROR(IF(INDEX(Registre!$C$2:$C$1999,IF($L$102=0,-1,$L$102))&amp;""&lt;&gt;"",INDEX(Registre!$C$2:$C$1999,IF($L$102=0,-1,$L$102))&amp;"",TEXT(COUNTIF(Registre!$A$2:INDEX(Registre!$A$2:$A$1999,IF($L$102=0,-1,$L$102)),INDEX(Registre!$A$2:$A$1999,IF($L$102=0,-1,$L$102))),"000")),"")</f>
        <v/>
      </c>
      <c r="D108" s="50" t="n"/>
      <c r="E108" s="91" t="inlineStr">
        <is>
          <t>DI/ (RFI) nº</t>
        </is>
      </c>
      <c r="F108" s="52" t="n"/>
      <c r="G108" s="50" t="n"/>
      <c r="H108" s="82">
        <f>IFERROR(INDEX('Impression groupée'!$B$4:$B$103,MATCH("Lit de pose|6",'Impression groupée'!$E$4:$E$103,0)),"")</f>
        <v/>
      </c>
      <c r="I108" s="52" t="n"/>
      <c r="J108" s="50" t="n"/>
    </row>
    <row r="109" ht="36" customHeight="1">
      <c r="A109" s="80">
        <f>"Tronçon n° : "&amp;IFERROR(INDEX(Registre!$H$2:$H$1999,IF($L$102=0,-1,$L$102))&amp;"","")&amp;"   du "&amp;IF(IFERROR(INDEX(Registre!$I$2:$I$1999,IF($L$102=0,-1,$L$102))&amp;"","")&lt;&gt;"","Joint N° "&amp;IFERROR(INDEX(Registre!$I$2:$I$1999,IF($L$102=0,-1,$L$102))&amp;"","")&amp;"  ","")&amp;"PK "&amp;IFERROR(INDEX(Registre!$K$2:$K$1999,IF($L$102=0,-1,$L$102))&amp;"","")&amp;IF(OR(IFERROR(INDEX(Registre!$L$2:$L$1999,IF($L$102=0,-1,$L$102))&amp;"","")&lt;&gt;"",IFERROR(INDEX(Registre!$J$2:$J$1999,IF($L$102=0,-1,$L$102))&amp;"","")&lt;&gt;""),"   au "&amp;IF(IFERROR(INDEX(Registre!$J$2:$J$1999,IF($L$102=0,-1,$L$102))&amp;"","")&lt;&gt;"","Joint N° "&amp;IFERROR(INDEX(Registre!$J$2:$J$1999,IF($L$102=0,-1,$L$102))&amp;"","")&amp;"  ","")&amp;IF(IFERROR(INDEX(Registre!$L$2:$L$1999,IF($L$102=0,-1,$L$102))&amp;"","")&lt;&gt;"","PK "&amp;IFERROR(INDEX(Registre!$L$2:$L$1999,IF($L$102=0,-1,$L$102))&amp;"",""),""),"")</f>
        <v/>
      </c>
      <c r="B109" s="52" t="n"/>
      <c r="C109" s="52" t="n"/>
      <c r="D109" s="52" t="n"/>
      <c r="E109" s="52" t="n"/>
      <c r="F109" s="52" t="n"/>
      <c r="G109" s="52" t="n"/>
      <c r="H109" s="50" t="n"/>
      <c r="I109" s="90">
        <f>IF(IFERROR(INDEX(Registre!$M$2:$M$1999,IF($L$102=0,-1,$L$102))&amp;"","")="","Long :","Long : "&amp;IFERROR(INDEX(Registre!$M$2:$M$1999,IF($L$102=0,-1,$L$102))&amp;"","")&amp;" ml")</f>
        <v/>
      </c>
      <c r="J109" s="50" t="n"/>
    </row>
    <row r="110" ht="27" customHeight="1">
      <c r="A110" s="92" t="inlineStr">
        <is>
          <t>Inspection</t>
        </is>
      </c>
      <c r="B110" s="52" t="n"/>
      <c r="C110" s="52" t="n"/>
      <c r="D110" s="52" t="n"/>
      <c r="E110" s="52" t="n"/>
      <c r="F110" s="52" t="n"/>
      <c r="G110" s="52" t="n"/>
      <c r="H110" s="50" t="n"/>
      <c r="I110" s="80" t="inlineStr">
        <is>
          <t>jugement</t>
        </is>
      </c>
      <c r="J110" s="50" t="n"/>
    </row>
    <row r="111" ht="27" customHeight="1">
      <c r="A111" s="90" t="inlineStr">
        <is>
          <t>Ne contient pas de matériaux organiques</t>
        </is>
      </c>
      <c r="B111" s="52" t="n"/>
      <c r="C111" s="52" t="n"/>
      <c r="D111" s="52" t="n"/>
      <c r="E111" s="52" t="n"/>
      <c r="F111" s="52" t="n"/>
      <c r="G111" s="52" t="n"/>
      <c r="H111" s="50" t="n"/>
      <c r="I111" s="93">
        <f>IF(IF(IFERROR(INDEX(Registre!$N$2:$N$1999,IF($L$102=0,-1,$L$102))&amp;"","")="Accepté","C","")="C","☒","☐")&amp;"  C"&amp;"      "&amp;IF(IF(IFERROR(INDEX(Registre!$N$2:$N$1999,IF($L$102=0,-1,$L$102))&amp;"","")="Accepté","C","")="NC","☒","☐")&amp;"  NC"</f>
        <v/>
      </c>
      <c r="J111" s="50" t="n"/>
    </row>
    <row r="112" ht="27" customHeight="1">
      <c r="A112" s="90" t="inlineStr">
        <is>
          <t>Matériaux du lit de pose conformes aux plans et spécifications</t>
        </is>
      </c>
      <c r="B112" s="52" t="n"/>
      <c r="C112" s="52" t="n"/>
      <c r="D112" s="52" t="n"/>
      <c r="E112" s="52" t="n"/>
      <c r="F112" s="52" t="n"/>
      <c r="G112" s="52" t="n"/>
      <c r="H112" s="50" t="n"/>
      <c r="I112" s="93">
        <f>IF(IF(IFERROR(INDEX(Registre!$N$2:$N$1999,IF($L$102=0,-1,$L$102))&amp;"","")="Accepté","C","")="C","☒","☐")&amp;"  C"&amp;"      "&amp;IF(IF(IFERROR(INDEX(Registre!$N$2:$N$1999,IF($L$102=0,-1,$L$102))&amp;"","")="Accepté","C","")="NC","☒","☐")&amp;"  NC"</f>
        <v/>
      </c>
      <c r="J112" s="50" t="n"/>
    </row>
    <row r="113" ht="27" customHeight="1">
      <c r="A113" s="90" t="inlineStr">
        <is>
          <t>L’épaisseur du lit de pose est conforme aux plans et spécifications</t>
        </is>
      </c>
      <c r="B113" s="52" t="n"/>
      <c r="C113" s="52" t="n"/>
      <c r="D113" s="52" t="n"/>
      <c r="E113" s="52" t="n"/>
      <c r="F113" s="52" t="n"/>
      <c r="G113" s="52" t="n"/>
      <c r="H113" s="50" t="n"/>
      <c r="I113" s="93">
        <f>IF(IF(IFERROR(INDEX(Registre!$N$2:$N$1999,IF($L$102=0,-1,$L$102))&amp;"","")="Accepté","C","")="C","☒","☐")&amp;"  C"&amp;"      "&amp;IF(IF(IFERROR(INDEX(Registre!$N$2:$N$1999,IF($L$102=0,-1,$L$102))&amp;"","")="Accepté","C","")="NC","☒","☐")&amp;"  NC"</f>
        <v/>
      </c>
      <c r="J113" s="50" t="n"/>
    </row>
    <row r="114" ht="409.6" customHeight="1">
      <c r="A114" s="94">
        <f>"Remarques : "&amp;IFERROR(INDEX(Registre!$O$2:$O$1999,IF($L$102=0,-1,$L$102))&amp;"","")</f>
        <v/>
      </c>
      <c r="B114" s="52" t="n"/>
      <c r="C114" s="52" t="n"/>
      <c r="D114" s="52" t="n"/>
      <c r="E114" s="52" t="n"/>
      <c r="F114" s="52" t="n"/>
      <c r="G114" s="52" t="n"/>
      <c r="H114" s="52" t="n"/>
      <c r="I114" s="52" t="n"/>
      <c r="J114" s="50" t="n"/>
    </row>
    <row r="115" ht="30" customHeight="1">
      <c r="A115" s="80" t="inlineStr">
        <is>
          <t>Conclusion de l’inspection</t>
        </is>
      </c>
      <c r="B115" s="50" t="n"/>
      <c r="C115" s="67">
        <f>IF(IFERROR(INDEX(Registre!$N$2:$N$1999,IF($L$102=0,-1,$L$102))&amp;"","")="Non applicable","☒","☐")&amp;"  Non applicable"</f>
        <v/>
      </c>
      <c r="D115" s="52" t="n"/>
      <c r="E115" s="52" t="n"/>
      <c r="F115" s="50" t="n"/>
      <c r="G115" s="67">
        <f>IF(IFERROR(INDEX(Registre!$N$2:$N$1999,IF($L$102=0,-1,$L$102))&amp;"","")="Accepté","☒","☐")&amp;"  Accepté"</f>
        <v/>
      </c>
      <c r="H115" s="50" t="n"/>
      <c r="I115" s="67">
        <f>IF(IFERROR(INDEX(Registre!$N$2:$N$1999,IF($L$102=0,-1,$L$102))&amp;"","")="Rejeté","☒","☐")&amp;"  Rejeté"</f>
        <v/>
      </c>
      <c r="J115" s="50" t="n"/>
    </row>
    <row r="116" ht="30" customHeight="1">
      <c r="A116" s="80" t="inlineStr">
        <is>
          <t>APPROBATION</t>
        </is>
      </c>
      <c r="B116" s="56" t="n"/>
      <c r="C116" s="67" t="inlineStr">
        <is>
          <t>C3</t>
        </is>
      </c>
      <c r="D116" s="52" t="n"/>
      <c r="E116" s="52" t="n"/>
      <c r="F116" s="50" t="n"/>
      <c r="G116" s="67" t="inlineStr">
        <is>
          <t>C1</t>
        </is>
      </c>
      <c r="H116" s="56" t="n"/>
      <c r="I116" s="67" t="inlineStr">
        <is>
          <t>CA</t>
        </is>
      </c>
      <c r="J116" s="56" t="n"/>
    </row>
    <row r="117" ht="30" customHeight="1">
      <c r="A117" s="57" t="n"/>
      <c r="B117" s="58" t="n"/>
      <c r="C117" s="67" t="inlineStr">
        <is>
          <t>CST</t>
        </is>
      </c>
      <c r="D117" s="50" t="n"/>
      <c r="E117" s="67" t="inlineStr">
        <is>
          <t>QCI</t>
        </is>
      </c>
      <c r="F117" s="50" t="n"/>
      <c r="G117" s="57" t="n"/>
      <c r="H117" s="58" t="n"/>
      <c r="I117" s="57" t="n"/>
      <c r="J117" s="58" t="n"/>
    </row>
    <row r="118" ht="30" customHeight="1">
      <c r="A118" s="90" t="inlineStr">
        <is>
          <t>Nom</t>
        </is>
      </c>
      <c r="B118" s="50" t="n"/>
      <c r="C118" s="90" t="n"/>
      <c r="D118" s="50" t="n"/>
      <c r="E118" s="90" t="n"/>
      <c r="F118" s="50" t="n"/>
      <c r="G118" s="90" t="n"/>
      <c r="H118" s="50" t="n"/>
      <c r="I118" s="90" t="n"/>
      <c r="J118" s="50" t="n"/>
    </row>
    <row r="119" ht="30" customHeight="1">
      <c r="A119" s="90" t="inlineStr">
        <is>
          <t>Signature</t>
        </is>
      </c>
      <c r="B119" s="50" t="n"/>
      <c r="C119" s="90" t="n"/>
      <c r="D119" s="50" t="n"/>
      <c r="E119" s="90" t="n"/>
      <c r="F119" s="50" t="n"/>
      <c r="G119" s="90" t="n"/>
      <c r="H119" s="50" t="n"/>
      <c r="I119" s="90" t="n"/>
      <c r="J119" s="50" t="n"/>
    </row>
    <row r="120" ht="30" customHeight="1">
      <c r="A120" s="90" t="inlineStr">
        <is>
          <t>Date</t>
        </is>
      </c>
      <c r="B120" s="50" t="n"/>
      <c r="C120" s="90" t="n"/>
      <c r="D120" s="50" t="n"/>
      <c r="E120" s="90" t="n"/>
      <c r="F120" s="50" t="n"/>
      <c r="G120" s="90" t="n"/>
      <c r="H120" s="50" t="n"/>
      <c r="I120" s="90" t="n"/>
      <c r="J120" s="50" t="n"/>
    </row>
    <row r="121" ht="21.75" customHeight="1">
      <c r="A121" s="49" t="n"/>
      <c r="B121" s="56" t="n"/>
      <c r="C121" s="67">
        <f>Paramètres!$C$8</f>
        <v/>
      </c>
      <c r="D121" s="101" t="n"/>
      <c r="E121" s="101" t="n"/>
      <c r="F121" s="101" t="n"/>
      <c r="G121" s="101" t="n"/>
      <c r="H121" s="56" t="n"/>
      <c r="I121" s="99">
        <f>Paramètres!$D$8</f>
        <v/>
      </c>
      <c r="J121" s="50" t="n"/>
      <c r="L121" s="29" t="inlineStr">
        <is>
          <t>Calcul (ne pas modifier) – ligne registre :</t>
        </is>
      </c>
    </row>
    <row r="122" ht="21.75" customHeight="1">
      <c r="A122" s="60" t="n"/>
      <c r="B122" s="61" t="n"/>
      <c r="C122" s="60" t="n"/>
      <c r="H122" s="61" t="n"/>
      <c r="I122" s="55">
        <f>"Date: "&amp;Paramètres!$E$8</f>
        <v/>
      </c>
      <c r="J122" s="50" t="n"/>
      <c r="L122" s="30">
        <f>IFERROR(MATCH($H$128,Registre!$B$2:$B$1999,0),0)</f>
        <v/>
      </c>
    </row>
    <row r="123" ht="21.75" customHeight="1">
      <c r="A123" s="57" t="n"/>
      <c r="B123" s="58" t="n"/>
      <c r="C123" s="57" t="n"/>
      <c r="D123" s="102" t="n"/>
      <c r="E123" s="102" t="n"/>
      <c r="F123" s="102" t="n"/>
      <c r="G123" s="102" t="n"/>
      <c r="H123" s="58" t="n"/>
      <c r="I123" s="55" t="inlineStr">
        <is>
          <t>Page 1/1</t>
        </is>
      </c>
      <c r="J123" s="50" t="n"/>
    </row>
    <row r="124" ht="27.95" customHeight="1">
      <c r="A124" s="67" t="inlineStr">
        <is>
          <t>Procès-Verbal de Lit de Pose</t>
        </is>
      </c>
      <c r="B124" s="52" t="n"/>
      <c r="C124" s="52" t="n"/>
      <c r="D124" s="52" t="n"/>
      <c r="E124" s="52" t="n"/>
      <c r="F124" s="52" t="n"/>
      <c r="G124" s="52" t="n"/>
      <c r="H124" s="52" t="n"/>
      <c r="I124" s="52" t="n"/>
      <c r="J124" s="50" t="n"/>
      <c r="L124" s="32">
        <f>IF($H$128="","",IF($L$122=0,"⚠ RFI absent du Registre",IF(INDEX(Registre!$A$2:$A$1999,IF($L$122=0,-1,$L$122))&lt;&gt;"Lit de pose","⚠ Ce RFI est de type : "&amp;INDEX(Registre!$A$2:$A$1999,IF($L$122=0,-1,$L$122)),"")))</f>
        <v/>
      </c>
    </row>
    <row r="125" ht="27" customHeight="1">
      <c r="A125" s="90" t="inlineStr">
        <is>
          <t>Ouvrages</t>
        </is>
      </c>
      <c r="B125" s="50" t="n"/>
      <c r="C125" s="80">
        <f>IFERROR(INDEX(Registre!$E$2:$E$1999,IF($L$122=0,-1,$L$122))&amp;"","")</f>
        <v/>
      </c>
      <c r="D125" s="52" t="n"/>
      <c r="E125" s="52" t="n"/>
      <c r="F125" s="52" t="n"/>
      <c r="G125" s="52" t="n"/>
      <c r="H125" s="52" t="n"/>
      <c r="I125" s="52" t="n"/>
      <c r="J125" s="50" t="n"/>
    </row>
    <row r="126" ht="27" customHeight="1">
      <c r="A126" s="90" t="inlineStr">
        <is>
          <t>Plan nº</t>
        </is>
      </c>
      <c r="B126" s="50" t="n"/>
      <c r="C126" s="90">
        <f>IFERROR(INDEX(Registre!$F$2:$F$1999,IF($L$122=0,-1,$L$122))&amp;"","")</f>
        <v/>
      </c>
      <c r="D126" s="52" t="n"/>
      <c r="E126" s="52" t="n"/>
      <c r="F126" s="52" t="n"/>
      <c r="G126" s="52" t="n"/>
      <c r="H126" s="52" t="n"/>
      <c r="I126" s="52" t="n"/>
      <c r="J126" s="50" t="n"/>
      <c r="L126" s="31" t="inlineStr">
        <is>
          <t>◀ Choisissez le RFI dans la case « RFI nº » (liste déroulante)</t>
        </is>
      </c>
    </row>
    <row r="127" ht="27" customHeight="1">
      <c r="A127" s="90" t="inlineStr">
        <is>
          <t>Désignation</t>
        </is>
      </c>
      <c r="B127" s="50" t="n"/>
      <c r="C127" s="90">
        <f>IFERROR(INDEX(Registre!$G$2:$G$1999,IF($L$122=0,-1,$L$122))&amp;"","")</f>
        <v/>
      </c>
      <c r="D127" s="52" t="n"/>
      <c r="E127" s="52" t="n"/>
      <c r="F127" s="52" t="n"/>
      <c r="G127" s="52" t="n"/>
      <c r="H127" s="52" t="n"/>
      <c r="I127" s="52" t="n"/>
      <c r="J127" s="50" t="n"/>
    </row>
    <row r="128" ht="27" customHeight="1">
      <c r="A128" s="90" t="inlineStr">
        <is>
          <t>Rapport nº</t>
        </is>
      </c>
      <c r="B128" s="50" t="n"/>
      <c r="C128" s="90">
        <f>IFERROR(IF(INDEX(Registre!$C$2:$C$1999,IF($L$122=0,-1,$L$122))&amp;""&lt;&gt;"",INDEX(Registre!$C$2:$C$1999,IF($L$122=0,-1,$L$122))&amp;"",TEXT(COUNTIF(Registre!$A$2:INDEX(Registre!$A$2:$A$1999,IF($L$122=0,-1,$L$122)),INDEX(Registre!$A$2:$A$1999,IF($L$122=0,-1,$L$122))),"000")),"")</f>
        <v/>
      </c>
      <c r="D128" s="50" t="n"/>
      <c r="E128" s="91" t="inlineStr">
        <is>
          <t>DI/ (RFI) nº</t>
        </is>
      </c>
      <c r="F128" s="52" t="n"/>
      <c r="G128" s="50" t="n"/>
      <c r="H128" s="82">
        <f>IFERROR(INDEX('Impression groupée'!$B$4:$B$103,MATCH("Lit de pose|7",'Impression groupée'!$E$4:$E$103,0)),"")</f>
        <v/>
      </c>
      <c r="I128" s="52" t="n"/>
      <c r="J128" s="50" t="n"/>
    </row>
    <row r="129" ht="36" customHeight="1">
      <c r="A129" s="80">
        <f>"Tronçon n° : "&amp;IFERROR(INDEX(Registre!$H$2:$H$1999,IF($L$122=0,-1,$L$122))&amp;"","")&amp;"   du "&amp;IF(IFERROR(INDEX(Registre!$I$2:$I$1999,IF($L$122=0,-1,$L$122))&amp;"","")&lt;&gt;"","Joint N° "&amp;IFERROR(INDEX(Registre!$I$2:$I$1999,IF($L$122=0,-1,$L$122))&amp;"","")&amp;"  ","")&amp;"PK "&amp;IFERROR(INDEX(Registre!$K$2:$K$1999,IF($L$122=0,-1,$L$122))&amp;"","")&amp;IF(OR(IFERROR(INDEX(Registre!$L$2:$L$1999,IF($L$122=0,-1,$L$122))&amp;"","")&lt;&gt;"",IFERROR(INDEX(Registre!$J$2:$J$1999,IF($L$122=0,-1,$L$122))&amp;"","")&lt;&gt;""),"   au "&amp;IF(IFERROR(INDEX(Registre!$J$2:$J$1999,IF($L$122=0,-1,$L$122))&amp;"","")&lt;&gt;"","Joint N° "&amp;IFERROR(INDEX(Registre!$J$2:$J$1999,IF($L$122=0,-1,$L$122))&amp;"","")&amp;"  ","")&amp;IF(IFERROR(INDEX(Registre!$L$2:$L$1999,IF($L$122=0,-1,$L$122))&amp;"","")&lt;&gt;"","PK "&amp;IFERROR(INDEX(Registre!$L$2:$L$1999,IF($L$122=0,-1,$L$122))&amp;"",""),""),"")</f>
        <v/>
      </c>
      <c r="B129" s="52" t="n"/>
      <c r="C129" s="52" t="n"/>
      <c r="D129" s="52" t="n"/>
      <c r="E129" s="52" t="n"/>
      <c r="F129" s="52" t="n"/>
      <c r="G129" s="52" t="n"/>
      <c r="H129" s="50" t="n"/>
      <c r="I129" s="90">
        <f>IF(IFERROR(INDEX(Registre!$M$2:$M$1999,IF($L$122=0,-1,$L$122))&amp;"","")="","Long :","Long : "&amp;IFERROR(INDEX(Registre!$M$2:$M$1999,IF($L$122=0,-1,$L$122))&amp;"","")&amp;" ml")</f>
        <v/>
      </c>
      <c r="J129" s="50" t="n"/>
    </row>
    <row r="130" ht="27" customHeight="1">
      <c r="A130" s="92" t="inlineStr">
        <is>
          <t>Inspection</t>
        </is>
      </c>
      <c r="B130" s="52" t="n"/>
      <c r="C130" s="52" t="n"/>
      <c r="D130" s="52" t="n"/>
      <c r="E130" s="52" t="n"/>
      <c r="F130" s="52" t="n"/>
      <c r="G130" s="52" t="n"/>
      <c r="H130" s="50" t="n"/>
      <c r="I130" s="80" t="inlineStr">
        <is>
          <t>jugement</t>
        </is>
      </c>
      <c r="J130" s="50" t="n"/>
    </row>
    <row r="131" ht="27" customHeight="1">
      <c r="A131" s="90" t="inlineStr">
        <is>
          <t>Ne contient pas de matériaux organiques</t>
        </is>
      </c>
      <c r="B131" s="52" t="n"/>
      <c r="C131" s="52" t="n"/>
      <c r="D131" s="52" t="n"/>
      <c r="E131" s="52" t="n"/>
      <c r="F131" s="52" t="n"/>
      <c r="G131" s="52" t="n"/>
      <c r="H131" s="50" t="n"/>
      <c r="I131" s="93">
        <f>IF(IF(IFERROR(INDEX(Registre!$N$2:$N$1999,IF($L$122=0,-1,$L$122))&amp;"","")="Accepté","C","")="C","☒","☐")&amp;"  C"&amp;"      "&amp;IF(IF(IFERROR(INDEX(Registre!$N$2:$N$1999,IF($L$122=0,-1,$L$122))&amp;"","")="Accepté","C","")="NC","☒","☐")&amp;"  NC"</f>
        <v/>
      </c>
      <c r="J131" s="50" t="n"/>
    </row>
    <row r="132" ht="27" customHeight="1">
      <c r="A132" s="90" t="inlineStr">
        <is>
          <t>Matériaux du lit de pose conformes aux plans et spécifications</t>
        </is>
      </c>
      <c r="B132" s="52" t="n"/>
      <c r="C132" s="52" t="n"/>
      <c r="D132" s="52" t="n"/>
      <c r="E132" s="52" t="n"/>
      <c r="F132" s="52" t="n"/>
      <c r="G132" s="52" t="n"/>
      <c r="H132" s="50" t="n"/>
      <c r="I132" s="93">
        <f>IF(IF(IFERROR(INDEX(Registre!$N$2:$N$1999,IF($L$122=0,-1,$L$122))&amp;"","")="Accepté","C","")="C","☒","☐")&amp;"  C"&amp;"      "&amp;IF(IF(IFERROR(INDEX(Registre!$N$2:$N$1999,IF($L$122=0,-1,$L$122))&amp;"","")="Accepté","C","")="NC","☒","☐")&amp;"  NC"</f>
        <v/>
      </c>
      <c r="J132" s="50" t="n"/>
    </row>
    <row r="133" ht="27" customHeight="1">
      <c r="A133" s="90" t="inlineStr">
        <is>
          <t>L’épaisseur du lit de pose est conforme aux plans et spécifications</t>
        </is>
      </c>
      <c r="B133" s="52" t="n"/>
      <c r="C133" s="52" t="n"/>
      <c r="D133" s="52" t="n"/>
      <c r="E133" s="52" t="n"/>
      <c r="F133" s="52" t="n"/>
      <c r="G133" s="52" t="n"/>
      <c r="H133" s="50" t="n"/>
      <c r="I133" s="93">
        <f>IF(IF(IFERROR(INDEX(Registre!$N$2:$N$1999,IF($L$122=0,-1,$L$122))&amp;"","")="Accepté","C","")="C","☒","☐")&amp;"  C"&amp;"      "&amp;IF(IF(IFERROR(INDEX(Registre!$N$2:$N$1999,IF($L$122=0,-1,$L$122))&amp;"","")="Accepté","C","")="NC","☒","☐")&amp;"  NC"</f>
        <v/>
      </c>
      <c r="J133" s="50" t="n"/>
    </row>
    <row r="134" ht="409.6" customHeight="1">
      <c r="A134" s="94">
        <f>"Remarques : "&amp;IFERROR(INDEX(Registre!$O$2:$O$1999,IF($L$122=0,-1,$L$122))&amp;"","")</f>
        <v/>
      </c>
      <c r="B134" s="52" t="n"/>
      <c r="C134" s="52" t="n"/>
      <c r="D134" s="52" t="n"/>
      <c r="E134" s="52" t="n"/>
      <c r="F134" s="52" t="n"/>
      <c r="G134" s="52" t="n"/>
      <c r="H134" s="52" t="n"/>
      <c r="I134" s="52" t="n"/>
      <c r="J134" s="50" t="n"/>
    </row>
    <row r="135" ht="30" customHeight="1">
      <c r="A135" s="80" t="inlineStr">
        <is>
          <t>Conclusion de l’inspection</t>
        </is>
      </c>
      <c r="B135" s="50" t="n"/>
      <c r="C135" s="67">
        <f>IF(IFERROR(INDEX(Registre!$N$2:$N$1999,IF($L$122=0,-1,$L$122))&amp;"","")="Non applicable","☒","☐")&amp;"  Non applicable"</f>
        <v/>
      </c>
      <c r="D135" s="52" t="n"/>
      <c r="E135" s="52" t="n"/>
      <c r="F135" s="50" t="n"/>
      <c r="G135" s="67">
        <f>IF(IFERROR(INDEX(Registre!$N$2:$N$1999,IF($L$122=0,-1,$L$122))&amp;"","")="Accepté","☒","☐")&amp;"  Accepté"</f>
        <v/>
      </c>
      <c r="H135" s="50" t="n"/>
      <c r="I135" s="67">
        <f>IF(IFERROR(INDEX(Registre!$N$2:$N$1999,IF($L$122=0,-1,$L$122))&amp;"","")="Rejeté","☒","☐")&amp;"  Rejeté"</f>
        <v/>
      </c>
      <c r="J135" s="50" t="n"/>
    </row>
    <row r="136" ht="30" customHeight="1">
      <c r="A136" s="80" t="inlineStr">
        <is>
          <t>APPROBATION</t>
        </is>
      </c>
      <c r="B136" s="56" t="n"/>
      <c r="C136" s="67" t="inlineStr">
        <is>
          <t>C3</t>
        </is>
      </c>
      <c r="D136" s="52" t="n"/>
      <c r="E136" s="52" t="n"/>
      <c r="F136" s="50" t="n"/>
      <c r="G136" s="67" t="inlineStr">
        <is>
          <t>C1</t>
        </is>
      </c>
      <c r="H136" s="56" t="n"/>
      <c r="I136" s="67" t="inlineStr">
        <is>
          <t>CA</t>
        </is>
      </c>
      <c r="J136" s="56" t="n"/>
    </row>
    <row r="137" ht="30" customHeight="1">
      <c r="A137" s="57" t="n"/>
      <c r="B137" s="58" t="n"/>
      <c r="C137" s="67" t="inlineStr">
        <is>
          <t>CST</t>
        </is>
      </c>
      <c r="D137" s="50" t="n"/>
      <c r="E137" s="67" t="inlineStr">
        <is>
          <t>QCI</t>
        </is>
      </c>
      <c r="F137" s="50" t="n"/>
      <c r="G137" s="57" t="n"/>
      <c r="H137" s="58" t="n"/>
      <c r="I137" s="57" t="n"/>
      <c r="J137" s="58" t="n"/>
    </row>
    <row r="138" ht="30" customHeight="1">
      <c r="A138" s="90" t="inlineStr">
        <is>
          <t>Nom</t>
        </is>
      </c>
      <c r="B138" s="50" t="n"/>
      <c r="C138" s="90" t="n"/>
      <c r="D138" s="50" t="n"/>
      <c r="E138" s="90" t="n"/>
      <c r="F138" s="50" t="n"/>
      <c r="G138" s="90" t="n"/>
      <c r="H138" s="50" t="n"/>
      <c r="I138" s="90" t="n"/>
      <c r="J138" s="50" t="n"/>
    </row>
    <row r="139" ht="30" customHeight="1">
      <c r="A139" s="90" t="inlineStr">
        <is>
          <t>Signature</t>
        </is>
      </c>
      <c r="B139" s="50" t="n"/>
      <c r="C139" s="90" t="n"/>
      <c r="D139" s="50" t="n"/>
      <c r="E139" s="90" t="n"/>
      <c r="F139" s="50" t="n"/>
      <c r="G139" s="90" t="n"/>
      <c r="H139" s="50" t="n"/>
      <c r="I139" s="90" t="n"/>
      <c r="J139" s="50" t="n"/>
    </row>
    <row r="140" ht="30" customHeight="1">
      <c r="A140" s="90" t="inlineStr">
        <is>
          <t>Date</t>
        </is>
      </c>
      <c r="B140" s="50" t="n"/>
      <c r="C140" s="90" t="n"/>
      <c r="D140" s="50" t="n"/>
      <c r="E140" s="90" t="n"/>
      <c r="F140" s="50" t="n"/>
      <c r="G140" s="90" t="n"/>
      <c r="H140" s="50" t="n"/>
      <c r="I140" s="90" t="n"/>
      <c r="J140" s="50" t="n"/>
    </row>
    <row r="141" ht="21.75" customHeight="1">
      <c r="A141" s="49" t="n"/>
      <c r="B141" s="56" t="n"/>
      <c r="C141" s="67">
        <f>Paramètres!$C$8</f>
        <v/>
      </c>
      <c r="D141" s="101" t="n"/>
      <c r="E141" s="101" t="n"/>
      <c r="F141" s="101" t="n"/>
      <c r="G141" s="101" t="n"/>
      <c r="H141" s="56" t="n"/>
      <c r="I141" s="99">
        <f>Paramètres!$D$8</f>
        <v/>
      </c>
      <c r="J141" s="50" t="n"/>
      <c r="L141" s="29" t="inlineStr">
        <is>
          <t>Calcul (ne pas modifier) – ligne registre :</t>
        </is>
      </c>
    </row>
    <row r="142" ht="21.75" customHeight="1">
      <c r="A142" s="60" t="n"/>
      <c r="B142" s="61" t="n"/>
      <c r="C142" s="60" t="n"/>
      <c r="H142" s="61" t="n"/>
      <c r="I142" s="55">
        <f>"Date: "&amp;Paramètres!$E$8</f>
        <v/>
      </c>
      <c r="J142" s="50" t="n"/>
      <c r="L142" s="30">
        <f>IFERROR(MATCH($H$148,Registre!$B$2:$B$1999,0),0)</f>
        <v/>
      </c>
    </row>
    <row r="143" ht="21.75" customHeight="1">
      <c r="A143" s="57" t="n"/>
      <c r="B143" s="58" t="n"/>
      <c r="C143" s="57" t="n"/>
      <c r="D143" s="102" t="n"/>
      <c r="E143" s="102" t="n"/>
      <c r="F143" s="102" t="n"/>
      <c r="G143" s="102" t="n"/>
      <c r="H143" s="58" t="n"/>
      <c r="I143" s="55" t="inlineStr">
        <is>
          <t>Page 1/1</t>
        </is>
      </c>
      <c r="J143" s="50" t="n"/>
    </row>
    <row r="144" ht="27.95" customHeight="1">
      <c r="A144" s="67" t="inlineStr">
        <is>
          <t>Procès-Verbal de Lit de Pose</t>
        </is>
      </c>
      <c r="B144" s="52" t="n"/>
      <c r="C144" s="52" t="n"/>
      <c r="D144" s="52" t="n"/>
      <c r="E144" s="52" t="n"/>
      <c r="F144" s="52" t="n"/>
      <c r="G144" s="52" t="n"/>
      <c r="H144" s="52" t="n"/>
      <c r="I144" s="52" t="n"/>
      <c r="J144" s="50" t="n"/>
      <c r="L144" s="32">
        <f>IF($H$148="","",IF($L$142=0,"⚠ RFI absent du Registre",IF(INDEX(Registre!$A$2:$A$1999,IF($L$142=0,-1,$L$142))&lt;&gt;"Lit de pose","⚠ Ce RFI est de type : "&amp;INDEX(Registre!$A$2:$A$1999,IF($L$142=0,-1,$L$142)),"")))</f>
        <v/>
      </c>
    </row>
    <row r="145" ht="27" customHeight="1">
      <c r="A145" s="90" t="inlineStr">
        <is>
          <t>Ouvrages</t>
        </is>
      </c>
      <c r="B145" s="50" t="n"/>
      <c r="C145" s="80">
        <f>IFERROR(INDEX(Registre!$E$2:$E$1999,IF($L$142=0,-1,$L$142))&amp;"","")</f>
        <v/>
      </c>
      <c r="D145" s="52" t="n"/>
      <c r="E145" s="52" t="n"/>
      <c r="F145" s="52" t="n"/>
      <c r="G145" s="52" t="n"/>
      <c r="H145" s="52" t="n"/>
      <c r="I145" s="52" t="n"/>
      <c r="J145" s="50" t="n"/>
    </row>
    <row r="146" ht="27" customHeight="1">
      <c r="A146" s="90" t="inlineStr">
        <is>
          <t>Plan nº</t>
        </is>
      </c>
      <c r="B146" s="50" t="n"/>
      <c r="C146" s="90">
        <f>IFERROR(INDEX(Registre!$F$2:$F$1999,IF($L$142=0,-1,$L$142))&amp;"","")</f>
        <v/>
      </c>
      <c r="D146" s="52" t="n"/>
      <c r="E146" s="52" t="n"/>
      <c r="F146" s="52" t="n"/>
      <c r="G146" s="52" t="n"/>
      <c r="H146" s="52" t="n"/>
      <c r="I146" s="52" t="n"/>
      <c r="J146" s="50" t="n"/>
      <c r="L146" s="31" t="inlineStr">
        <is>
          <t>◀ Choisissez le RFI dans la case « RFI nº » (liste déroulante)</t>
        </is>
      </c>
    </row>
    <row r="147" ht="27" customHeight="1">
      <c r="A147" s="90" t="inlineStr">
        <is>
          <t>Désignation</t>
        </is>
      </c>
      <c r="B147" s="50" t="n"/>
      <c r="C147" s="90">
        <f>IFERROR(INDEX(Registre!$G$2:$G$1999,IF($L$142=0,-1,$L$142))&amp;"","")</f>
        <v/>
      </c>
      <c r="D147" s="52" t="n"/>
      <c r="E147" s="52" t="n"/>
      <c r="F147" s="52" t="n"/>
      <c r="G147" s="52" t="n"/>
      <c r="H147" s="52" t="n"/>
      <c r="I147" s="52" t="n"/>
      <c r="J147" s="50" t="n"/>
    </row>
    <row r="148" ht="27" customHeight="1">
      <c r="A148" s="90" t="inlineStr">
        <is>
          <t>Rapport nº</t>
        </is>
      </c>
      <c r="B148" s="50" t="n"/>
      <c r="C148" s="90">
        <f>IFERROR(IF(INDEX(Registre!$C$2:$C$1999,IF($L$142=0,-1,$L$142))&amp;""&lt;&gt;"",INDEX(Registre!$C$2:$C$1999,IF($L$142=0,-1,$L$142))&amp;"",TEXT(COUNTIF(Registre!$A$2:INDEX(Registre!$A$2:$A$1999,IF($L$142=0,-1,$L$142)),INDEX(Registre!$A$2:$A$1999,IF($L$142=0,-1,$L$142))),"000")),"")</f>
        <v/>
      </c>
      <c r="D148" s="50" t="n"/>
      <c r="E148" s="91" t="inlineStr">
        <is>
          <t>DI/ (RFI) nº</t>
        </is>
      </c>
      <c r="F148" s="52" t="n"/>
      <c r="G148" s="50" t="n"/>
      <c r="H148" s="82">
        <f>IFERROR(INDEX('Impression groupée'!$B$4:$B$103,MATCH("Lit de pose|8",'Impression groupée'!$E$4:$E$103,0)),"")</f>
        <v/>
      </c>
      <c r="I148" s="52" t="n"/>
      <c r="J148" s="50" t="n"/>
    </row>
    <row r="149" ht="36" customHeight="1">
      <c r="A149" s="80">
        <f>"Tronçon n° : "&amp;IFERROR(INDEX(Registre!$H$2:$H$1999,IF($L$142=0,-1,$L$142))&amp;"","")&amp;"   du "&amp;IF(IFERROR(INDEX(Registre!$I$2:$I$1999,IF($L$142=0,-1,$L$142))&amp;"","")&lt;&gt;"","Joint N° "&amp;IFERROR(INDEX(Registre!$I$2:$I$1999,IF($L$142=0,-1,$L$142))&amp;"","")&amp;"  ","")&amp;"PK "&amp;IFERROR(INDEX(Registre!$K$2:$K$1999,IF($L$142=0,-1,$L$142))&amp;"","")&amp;IF(OR(IFERROR(INDEX(Registre!$L$2:$L$1999,IF($L$142=0,-1,$L$142))&amp;"","")&lt;&gt;"",IFERROR(INDEX(Registre!$J$2:$J$1999,IF($L$142=0,-1,$L$142))&amp;"","")&lt;&gt;""),"   au "&amp;IF(IFERROR(INDEX(Registre!$J$2:$J$1999,IF($L$142=0,-1,$L$142))&amp;"","")&lt;&gt;"","Joint N° "&amp;IFERROR(INDEX(Registre!$J$2:$J$1999,IF($L$142=0,-1,$L$142))&amp;"","")&amp;"  ","")&amp;IF(IFERROR(INDEX(Registre!$L$2:$L$1999,IF($L$142=0,-1,$L$142))&amp;"","")&lt;&gt;"","PK "&amp;IFERROR(INDEX(Registre!$L$2:$L$1999,IF($L$142=0,-1,$L$142))&amp;"",""),""),"")</f>
        <v/>
      </c>
      <c r="B149" s="52" t="n"/>
      <c r="C149" s="52" t="n"/>
      <c r="D149" s="52" t="n"/>
      <c r="E149" s="52" t="n"/>
      <c r="F149" s="52" t="n"/>
      <c r="G149" s="52" t="n"/>
      <c r="H149" s="50" t="n"/>
      <c r="I149" s="90">
        <f>IF(IFERROR(INDEX(Registre!$M$2:$M$1999,IF($L$142=0,-1,$L$142))&amp;"","")="","Long :","Long : "&amp;IFERROR(INDEX(Registre!$M$2:$M$1999,IF($L$142=0,-1,$L$142))&amp;"","")&amp;" ml")</f>
        <v/>
      </c>
      <c r="J149" s="50" t="n"/>
    </row>
    <row r="150" ht="27" customHeight="1">
      <c r="A150" s="92" t="inlineStr">
        <is>
          <t>Inspection</t>
        </is>
      </c>
      <c r="B150" s="52" t="n"/>
      <c r="C150" s="52" t="n"/>
      <c r="D150" s="52" t="n"/>
      <c r="E150" s="52" t="n"/>
      <c r="F150" s="52" t="n"/>
      <c r="G150" s="52" t="n"/>
      <c r="H150" s="50" t="n"/>
      <c r="I150" s="80" t="inlineStr">
        <is>
          <t>jugement</t>
        </is>
      </c>
      <c r="J150" s="50" t="n"/>
    </row>
    <row r="151" ht="27" customHeight="1">
      <c r="A151" s="90" t="inlineStr">
        <is>
          <t>Ne contient pas de matériaux organiques</t>
        </is>
      </c>
      <c r="B151" s="52" t="n"/>
      <c r="C151" s="52" t="n"/>
      <c r="D151" s="52" t="n"/>
      <c r="E151" s="52" t="n"/>
      <c r="F151" s="52" t="n"/>
      <c r="G151" s="52" t="n"/>
      <c r="H151" s="50" t="n"/>
      <c r="I151" s="93">
        <f>IF(IF(IFERROR(INDEX(Registre!$N$2:$N$1999,IF($L$142=0,-1,$L$142))&amp;"","")="Accepté","C","")="C","☒","☐")&amp;"  C"&amp;"      "&amp;IF(IF(IFERROR(INDEX(Registre!$N$2:$N$1999,IF($L$142=0,-1,$L$142))&amp;"","")="Accepté","C","")="NC","☒","☐")&amp;"  NC"</f>
        <v/>
      </c>
      <c r="J151" s="50" t="n"/>
    </row>
    <row r="152" ht="27" customHeight="1">
      <c r="A152" s="90" t="inlineStr">
        <is>
          <t>Matériaux du lit de pose conformes aux plans et spécifications</t>
        </is>
      </c>
      <c r="B152" s="52" t="n"/>
      <c r="C152" s="52" t="n"/>
      <c r="D152" s="52" t="n"/>
      <c r="E152" s="52" t="n"/>
      <c r="F152" s="52" t="n"/>
      <c r="G152" s="52" t="n"/>
      <c r="H152" s="50" t="n"/>
      <c r="I152" s="93">
        <f>IF(IF(IFERROR(INDEX(Registre!$N$2:$N$1999,IF($L$142=0,-1,$L$142))&amp;"","")="Accepté","C","")="C","☒","☐")&amp;"  C"&amp;"      "&amp;IF(IF(IFERROR(INDEX(Registre!$N$2:$N$1999,IF($L$142=0,-1,$L$142))&amp;"","")="Accepté","C","")="NC","☒","☐")&amp;"  NC"</f>
        <v/>
      </c>
      <c r="J152" s="50" t="n"/>
    </row>
    <row r="153" ht="27" customHeight="1">
      <c r="A153" s="90" t="inlineStr">
        <is>
          <t>L’épaisseur du lit de pose est conforme aux plans et spécifications</t>
        </is>
      </c>
      <c r="B153" s="52" t="n"/>
      <c r="C153" s="52" t="n"/>
      <c r="D153" s="52" t="n"/>
      <c r="E153" s="52" t="n"/>
      <c r="F153" s="52" t="n"/>
      <c r="G153" s="52" t="n"/>
      <c r="H153" s="50" t="n"/>
      <c r="I153" s="93">
        <f>IF(IF(IFERROR(INDEX(Registre!$N$2:$N$1999,IF($L$142=0,-1,$L$142))&amp;"","")="Accepté","C","")="C","☒","☐")&amp;"  C"&amp;"      "&amp;IF(IF(IFERROR(INDEX(Registre!$N$2:$N$1999,IF($L$142=0,-1,$L$142))&amp;"","")="Accepté","C","")="NC","☒","☐")&amp;"  NC"</f>
        <v/>
      </c>
      <c r="J153" s="50" t="n"/>
    </row>
    <row r="154" ht="409.6" customHeight="1">
      <c r="A154" s="94">
        <f>"Remarques : "&amp;IFERROR(INDEX(Registre!$O$2:$O$1999,IF($L$142=0,-1,$L$142))&amp;"","")</f>
        <v/>
      </c>
      <c r="B154" s="52" t="n"/>
      <c r="C154" s="52" t="n"/>
      <c r="D154" s="52" t="n"/>
      <c r="E154" s="52" t="n"/>
      <c r="F154" s="52" t="n"/>
      <c r="G154" s="52" t="n"/>
      <c r="H154" s="52" t="n"/>
      <c r="I154" s="52" t="n"/>
      <c r="J154" s="50" t="n"/>
    </row>
    <row r="155" ht="30" customHeight="1">
      <c r="A155" s="80" t="inlineStr">
        <is>
          <t>Conclusion de l’inspection</t>
        </is>
      </c>
      <c r="B155" s="50" t="n"/>
      <c r="C155" s="67">
        <f>IF(IFERROR(INDEX(Registre!$N$2:$N$1999,IF($L$142=0,-1,$L$142))&amp;"","")="Non applicable","☒","☐")&amp;"  Non applicable"</f>
        <v/>
      </c>
      <c r="D155" s="52" t="n"/>
      <c r="E155" s="52" t="n"/>
      <c r="F155" s="50" t="n"/>
      <c r="G155" s="67">
        <f>IF(IFERROR(INDEX(Registre!$N$2:$N$1999,IF($L$142=0,-1,$L$142))&amp;"","")="Accepté","☒","☐")&amp;"  Accepté"</f>
        <v/>
      </c>
      <c r="H155" s="50" t="n"/>
      <c r="I155" s="67">
        <f>IF(IFERROR(INDEX(Registre!$N$2:$N$1999,IF($L$142=0,-1,$L$142))&amp;"","")="Rejeté","☒","☐")&amp;"  Rejeté"</f>
        <v/>
      </c>
      <c r="J155" s="50" t="n"/>
    </row>
    <row r="156" ht="30" customHeight="1">
      <c r="A156" s="80" t="inlineStr">
        <is>
          <t>APPROBATION</t>
        </is>
      </c>
      <c r="B156" s="56" t="n"/>
      <c r="C156" s="67" t="inlineStr">
        <is>
          <t>C3</t>
        </is>
      </c>
      <c r="D156" s="52" t="n"/>
      <c r="E156" s="52" t="n"/>
      <c r="F156" s="50" t="n"/>
      <c r="G156" s="67" t="inlineStr">
        <is>
          <t>C1</t>
        </is>
      </c>
      <c r="H156" s="56" t="n"/>
      <c r="I156" s="67" t="inlineStr">
        <is>
          <t>CA</t>
        </is>
      </c>
      <c r="J156" s="56" t="n"/>
    </row>
    <row r="157" ht="30" customHeight="1">
      <c r="A157" s="57" t="n"/>
      <c r="B157" s="58" t="n"/>
      <c r="C157" s="67" t="inlineStr">
        <is>
          <t>CST</t>
        </is>
      </c>
      <c r="D157" s="50" t="n"/>
      <c r="E157" s="67" t="inlineStr">
        <is>
          <t>QCI</t>
        </is>
      </c>
      <c r="F157" s="50" t="n"/>
      <c r="G157" s="57" t="n"/>
      <c r="H157" s="58" t="n"/>
      <c r="I157" s="57" t="n"/>
      <c r="J157" s="58" t="n"/>
    </row>
    <row r="158" ht="30" customHeight="1">
      <c r="A158" s="90" t="inlineStr">
        <is>
          <t>Nom</t>
        </is>
      </c>
      <c r="B158" s="50" t="n"/>
      <c r="C158" s="90" t="n"/>
      <c r="D158" s="50" t="n"/>
      <c r="E158" s="90" t="n"/>
      <c r="F158" s="50" t="n"/>
      <c r="G158" s="90" t="n"/>
      <c r="H158" s="50" t="n"/>
      <c r="I158" s="90" t="n"/>
      <c r="J158" s="50" t="n"/>
    </row>
    <row r="159" ht="30" customHeight="1">
      <c r="A159" s="90" t="inlineStr">
        <is>
          <t>Signature</t>
        </is>
      </c>
      <c r="B159" s="50" t="n"/>
      <c r="C159" s="90" t="n"/>
      <c r="D159" s="50" t="n"/>
      <c r="E159" s="90" t="n"/>
      <c r="F159" s="50" t="n"/>
      <c r="G159" s="90" t="n"/>
      <c r="H159" s="50" t="n"/>
      <c r="I159" s="90" t="n"/>
      <c r="J159" s="50" t="n"/>
    </row>
    <row r="160" ht="30" customHeight="1">
      <c r="A160" s="90" t="inlineStr">
        <is>
          <t>Date</t>
        </is>
      </c>
      <c r="B160" s="50" t="n"/>
      <c r="C160" s="90" t="n"/>
      <c r="D160" s="50" t="n"/>
      <c r="E160" s="90" t="n"/>
      <c r="F160" s="50" t="n"/>
      <c r="G160" s="90" t="n"/>
      <c r="H160" s="50" t="n"/>
      <c r="I160" s="90" t="n"/>
      <c r="J160" s="50" t="n"/>
    </row>
    <row r="161" ht="21.75" customHeight="1">
      <c r="A161" s="49" t="n"/>
      <c r="B161" s="56" t="n"/>
      <c r="C161" s="67">
        <f>Paramètres!$C$8</f>
        <v/>
      </c>
      <c r="D161" s="101" t="n"/>
      <c r="E161" s="101" t="n"/>
      <c r="F161" s="101" t="n"/>
      <c r="G161" s="101" t="n"/>
      <c r="H161" s="56" t="n"/>
      <c r="I161" s="99">
        <f>Paramètres!$D$8</f>
        <v/>
      </c>
      <c r="J161" s="50" t="n"/>
      <c r="L161" s="29" t="inlineStr">
        <is>
          <t>Calcul (ne pas modifier) – ligne registre :</t>
        </is>
      </c>
    </row>
    <row r="162" ht="21.75" customHeight="1">
      <c r="A162" s="60" t="n"/>
      <c r="B162" s="61" t="n"/>
      <c r="C162" s="60" t="n"/>
      <c r="H162" s="61" t="n"/>
      <c r="I162" s="55">
        <f>"Date: "&amp;Paramètres!$E$8</f>
        <v/>
      </c>
      <c r="J162" s="50" t="n"/>
      <c r="L162" s="30">
        <f>IFERROR(MATCH($H$168,Registre!$B$2:$B$1999,0),0)</f>
        <v/>
      </c>
    </row>
    <row r="163" ht="21.75" customHeight="1">
      <c r="A163" s="57" t="n"/>
      <c r="B163" s="58" t="n"/>
      <c r="C163" s="57" t="n"/>
      <c r="D163" s="102" t="n"/>
      <c r="E163" s="102" t="n"/>
      <c r="F163" s="102" t="n"/>
      <c r="G163" s="102" t="n"/>
      <c r="H163" s="58" t="n"/>
      <c r="I163" s="55" t="inlineStr">
        <is>
          <t>Page 1/1</t>
        </is>
      </c>
      <c r="J163" s="50" t="n"/>
    </row>
    <row r="164" ht="27.95" customHeight="1">
      <c r="A164" s="67" t="inlineStr">
        <is>
          <t>Procès-Verbal de Lit de Pose</t>
        </is>
      </c>
      <c r="B164" s="52" t="n"/>
      <c r="C164" s="52" t="n"/>
      <c r="D164" s="52" t="n"/>
      <c r="E164" s="52" t="n"/>
      <c r="F164" s="52" t="n"/>
      <c r="G164" s="52" t="n"/>
      <c r="H164" s="52" t="n"/>
      <c r="I164" s="52" t="n"/>
      <c r="J164" s="50" t="n"/>
      <c r="L164" s="32">
        <f>IF($H$168="","",IF($L$162=0,"⚠ RFI absent du Registre",IF(INDEX(Registre!$A$2:$A$1999,IF($L$162=0,-1,$L$162))&lt;&gt;"Lit de pose","⚠ Ce RFI est de type : "&amp;INDEX(Registre!$A$2:$A$1999,IF($L$162=0,-1,$L$162)),"")))</f>
        <v/>
      </c>
    </row>
    <row r="165" ht="27" customHeight="1">
      <c r="A165" s="90" t="inlineStr">
        <is>
          <t>Ouvrages</t>
        </is>
      </c>
      <c r="B165" s="50" t="n"/>
      <c r="C165" s="80">
        <f>IFERROR(INDEX(Registre!$E$2:$E$1999,IF($L$162=0,-1,$L$162))&amp;"","")</f>
        <v/>
      </c>
      <c r="D165" s="52" t="n"/>
      <c r="E165" s="52" t="n"/>
      <c r="F165" s="52" t="n"/>
      <c r="G165" s="52" t="n"/>
      <c r="H165" s="52" t="n"/>
      <c r="I165" s="52" t="n"/>
      <c r="J165" s="50" t="n"/>
    </row>
    <row r="166" ht="27" customHeight="1">
      <c r="A166" s="90" t="inlineStr">
        <is>
          <t>Plan nº</t>
        </is>
      </c>
      <c r="B166" s="50" t="n"/>
      <c r="C166" s="90">
        <f>IFERROR(INDEX(Registre!$F$2:$F$1999,IF($L$162=0,-1,$L$162))&amp;"","")</f>
        <v/>
      </c>
      <c r="D166" s="52" t="n"/>
      <c r="E166" s="52" t="n"/>
      <c r="F166" s="52" t="n"/>
      <c r="G166" s="52" t="n"/>
      <c r="H166" s="52" t="n"/>
      <c r="I166" s="52" t="n"/>
      <c r="J166" s="50" t="n"/>
      <c r="L166" s="31" t="inlineStr">
        <is>
          <t>◀ Choisissez le RFI dans la case « RFI nº » (liste déroulante)</t>
        </is>
      </c>
    </row>
    <row r="167" ht="27" customHeight="1">
      <c r="A167" s="90" t="inlineStr">
        <is>
          <t>Désignation</t>
        </is>
      </c>
      <c r="B167" s="50" t="n"/>
      <c r="C167" s="90">
        <f>IFERROR(INDEX(Registre!$G$2:$G$1999,IF($L$162=0,-1,$L$162))&amp;"","")</f>
        <v/>
      </c>
      <c r="D167" s="52" t="n"/>
      <c r="E167" s="52" t="n"/>
      <c r="F167" s="52" t="n"/>
      <c r="G167" s="52" t="n"/>
      <c r="H167" s="52" t="n"/>
      <c r="I167" s="52" t="n"/>
      <c r="J167" s="50" t="n"/>
    </row>
    <row r="168" ht="27" customHeight="1">
      <c r="A168" s="90" t="inlineStr">
        <is>
          <t>Rapport nº</t>
        </is>
      </c>
      <c r="B168" s="50" t="n"/>
      <c r="C168" s="90">
        <f>IFERROR(IF(INDEX(Registre!$C$2:$C$1999,IF($L$162=0,-1,$L$162))&amp;""&lt;&gt;"",INDEX(Registre!$C$2:$C$1999,IF($L$162=0,-1,$L$162))&amp;"",TEXT(COUNTIF(Registre!$A$2:INDEX(Registre!$A$2:$A$1999,IF($L$162=0,-1,$L$162)),INDEX(Registre!$A$2:$A$1999,IF($L$162=0,-1,$L$162))),"000")),"")</f>
        <v/>
      </c>
      <c r="D168" s="50" t="n"/>
      <c r="E168" s="91" t="inlineStr">
        <is>
          <t>DI/ (RFI) nº</t>
        </is>
      </c>
      <c r="F168" s="52" t="n"/>
      <c r="G168" s="50" t="n"/>
      <c r="H168" s="82">
        <f>IFERROR(INDEX('Impression groupée'!$B$4:$B$103,MATCH("Lit de pose|9",'Impression groupée'!$E$4:$E$103,0)),"")</f>
        <v/>
      </c>
      <c r="I168" s="52" t="n"/>
      <c r="J168" s="50" t="n"/>
    </row>
    <row r="169" ht="36" customHeight="1">
      <c r="A169" s="80">
        <f>"Tronçon n° : "&amp;IFERROR(INDEX(Registre!$H$2:$H$1999,IF($L$162=0,-1,$L$162))&amp;"","")&amp;"   du "&amp;IF(IFERROR(INDEX(Registre!$I$2:$I$1999,IF($L$162=0,-1,$L$162))&amp;"","")&lt;&gt;"","Joint N° "&amp;IFERROR(INDEX(Registre!$I$2:$I$1999,IF($L$162=0,-1,$L$162))&amp;"","")&amp;"  ","")&amp;"PK "&amp;IFERROR(INDEX(Registre!$K$2:$K$1999,IF($L$162=0,-1,$L$162))&amp;"","")&amp;IF(OR(IFERROR(INDEX(Registre!$L$2:$L$1999,IF($L$162=0,-1,$L$162))&amp;"","")&lt;&gt;"",IFERROR(INDEX(Registre!$J$2:$J$1999,IF($L$162=0,-1,$L$162))&amp;"","")&lt;&gt;""),"   au "&amp;IF(IFERROR(INDEX(Registre!$J$2:$J$1999,IF($L$162=0,-1,$L$162))&amp;"","")&lt;&gt;"","Joint N° "&amp;IFERROR(INDEX(Registre!$J$2:$J$1999,IF($L$162=0,-1,$L$162))&amp;"","")&amp;"  ","")&amp;IF(IFERROR(INDEX(Registre!$L$2:$L$1999,IF($L$162=0,-1,$L$162))&amp;"","")&lt;&gt;"","PK "&amp;IFERROR(INDEX(Registre!$L$2:$L$1999,IF($L$162=0,-1,$L$162))&amp;"",""),""),"")</f>
        <v/>
      </c>
      <c r="B169" s="52" t="n"/>
      <c r="C169" s="52" t="n"/>
      <c r="D169" s="52" t="n"/>
      <c r="E169" s="52" t="n"/>
      <c r="F169" s="52" t="n"/>
      <c r="G169" s="52" t="n"/>
      <c r="H169" s="50" t="n"/>
      <c r="I169" s="90">
        <f>IF(IFERROR(INDEX(Registre!$M$2:$M$1999,IF($L$162=0,-1,$L$162))&amp;"","")="","Long :","Long : "&amp;IFERROR(INDEX(Registre!$M$2:$M$1999,IF($L$162=0,-1,$L$162))&amp;"","")&amp;" ml")</f>
        <v/>
      </c>
      <c r="J169" s="50" t="n"/>
    </row>
    <row r="170" ht="27" customHeight="1">
      <c r="A170" s="92" t="inlineStr">
        <is>
          <t>Inspection</t>
        </is>
      </c>
      <c r="B170" s="52" t="n"/>
      <c r="C170" s="52" t="n"/>
      <c r="D170" s="52" t="n"/>
      <c r="E170" s="52" t="n"/>
      <c r="F170" s="52" t="n"/>
      <c r="G170" s="52" t="n"/>
      <c r="H170" s="50" t="n"/>
      <c r="I170" s="80" t="inlineStr">
        <is>
          <t>jugement</t>
        </is>
      </c>
      <c r="J170" s="50" t="n"/>
    </row>
    <row r="171" ht="27" customHeight="1">
      <c r="A171" s="90" t="inlineStr">
        <is>
          <t>Ne contient pas de matériaux organiques</t>
        </is>
      </c>
      <c r="B171" s="52" t="n"/>
      <c r="C171" s="52" t="n"/>
      <c r="D171" s="52" t="n"/>
      <c r="E171" s="52" t="n"/>
      <c r="F171" s="52" t="n"/>
      <c r="G171" s="52" t="n"/>
      <c r="H171" s="50" t="n"/>
      <c r="I171" s="93">
        <f>IF(IF(IFERROR(INDEX(Registre!$N$2:$N$1999,IF($L$162=0,-1,$L$162))&amp;"","")="Accepté","C","")="C","☒","☐")&amp;"  C"&amp;"      "&amp;IF(IF(IFERROR(INDEX(Registre!$N$2:$N$1999,IF($L$162=0,-1,$L$162))&amp;"","")="Accepté","C","")="NC","☒","☐")&amp;"  NC"</f>
        <v/>
      </c>
      <c r="J171" s="50" t="n"/>
    </row>
    <row r="172" ht="27" customHeight="1">
      <c r="A172" s="90" t="inlineStr">
        <is>
          <t>Matériaux du lit de pose conformes aux plans et spécifications</t>
        </is>
      </c>
      <c r="B172" s="52" t="n"/>
      <c r="C172" s="52" t="n"/>
      <c r="D172" s="52" t="n"/>
      <c r="E172" s="52" t="n"/>
      <c r="F172" s="52" t="n"/>
      <c r="G172" s="52" t="n"/>
      <c r="H172" s="50" t="n"/>
      <c r="I172" s="93">
        <f>IF(IF(IFERROR(INDEX(Registre!$N$2:$N$1999,IF($L$162=0,-1,$L$162))&amp;"","")="Accepté","C","")="C","☒","☐")&amp;"  C"&amp;"      "&amp;IF(IF(IFERROR(INDEX(Registre!$N$2:$N$1999,IF($L$162=0,-1,$L$162))&amp;"","")="Accepté","C","")="NC","☒","☐")&amp;"  NC"</f>
        <v/>
      </c>
      <c r="J172" s="50" t="n"/>
    </row>
    <row r="173" ht="27" customHeight="1">
      <c r="A173" s="90" t="inlineStr">
        <is>
          <t>L’épaisseur du lit de pose est conforme aux plans et spécifications</t>
        </is>
      </c>
      <c r="B173" s="52" t="n"/>
      <c r="C173" s="52" t="n"/>
      <c r="D173" s="52" t="n"/>
      <c r="E173" s="52" t="n"/>
      <c r="F173" s="52" t="n"/>
      <c r="G173" s="52" t="n"/>
      <c r="H173" s="50" t="n"/>
      <c r="I173" s="93">
        <f>IF(IF(IFERROR(INDEX(Registre!$N$2:$N$1999,IF($L$162=0,-1,$L$162))&amp;"","")="Accepté","C","")="C","☒","☐")&amp;"  C"&amp;"      "&amp;IF(IF(IFERROR(INDEX(Registre!$N$2:$N$1999,IF($L$162=0,-1,$L$162))&amp;"","")="Accepté","C","")="NC","☒","☐")&amp;"  NC"</f>
        <v/>
      </c>
      <c r="J173" s="50" t="n"/>
    </row>
    <row r="174" ht="409.6" customHeight="1">
      <c r="A174" s="94">
        <f>"Remarques : "&amp;IFERROR(INDEX(Registre!$O$2:$O$1999,IF($L$162=0,-1,$L$162))&amp;"","")</f>
        <v/>
      </c>
      <c r="B174" s="52" t="n"/>
      <c r="C174" s="52" t="n"/>
      <c r="D174" s="52" t="n"/>
      <c r="E174" s="52" t="n"/>
      <c r="F174" s="52" t="n"/>
      <c r="G174" s="52" t="n"/>
      <c r="H174" s="52" t="n"/>
      <c r="I174" s="52" t="n"/>
      <c r="J174" s="50" t="n"/>
    </row>
    <row r="175" ht="30" customHeight="1">
      <c r="A175" s="80" t="inlineStr">
        <is>
          <t>Conclusion de l’inspection</t>
        </is>
      </c>
      <c r="B175" s="50" t="n"/>
      <c r="C175" s="67">
        <f>IF(IFERROR(INDEX(Registre!$N$2:$N$1999,IF($L$162=0,-1,$L$162))&amp;"","")="Non applicable","☒","☐")&amp;"  Non applicable"</f>
        <v/>
      </c>
      <c r="D175" s="52" t="n"/>
      <c r="E175" s="52" t="n"/>
      <c r="F175" s="50" t="n"/>
      <c r="G175" s="67">
        <f>IF(IFERROR(INDEX(Registre!$N$2:$N$1999,IF($L$162=0,-1,$L$162))&amp;"","")="Accepté","☒","☐")&amp;"  Accepté"</f>
        <v/>
      </c>
      <c r="H175" s="50" t="n"/>
      <c r="I175" s="67">
        <f>IF(IFERROR(INDEX(Registre!$N$2:$N$1999,IF($L$162=0,-1,$L$162))&amp;"","")="Rejeté","☒","☐")&amp;"  Rejeté"</f>
        <v/>
      </c>
      <c r="J175" s="50" t="n"/>
    </row>
    <row r="176" ht="30" customHeight="1">
      <c r="A176" s="80" t="inlineStr">
        <is>
          <t>APPROBATION</t>
        </is>
      </c>
      <c r="B176" s="56" t="n"/>
      <c r="C176" s="67" t="inlineStr">
        <is>
          <t>C3</t>
        </is>
      </c>
      <c r="D176" s="52" t="n"/>
      <c r="E176" s="52" t="n"/>
      <c r="F176" s="50" t="n"/>
      <c r="G176" s="67" t="inlineStr">
        <is>
          <t>C1</t>
        </is>
      </c>
      <c r="H176" s="56" t="n"/>
      <c r="I176" s="67" t="inlineStr">
        <is>
          <t>CA</t>
        </is>
      </c>
      <c r="J176" s="56" t="n"/>
    </row>
    <row r="177" ht="30" customHeight="1">
      <c r="A177" s="57" t="n"/>
      <c r="B177" s="58" t="n"/>
      <c r="C177" s="67" t="inlineStr">
        <is>
          <t>CST</t>
        </is>
      </c>
      <c r="D177" s="50" t="n"/>
      <c r="E177" s="67" t="inlineStr">
        <is>
          <t>QCI</t>
        </is>
      </c>
      <c r="F177" s="50" t="n"/>
      <c r="G177" s="57" t="n"/>
      <c r="H177" s="58" t="n"/>
      <c r="I177" s="57" t="n"/>
      <c r="J177" s="58" t="n"/>
    </row>
    <row r="178" ht="30" customHeight="1">
      <c r="A178" s="90" t="inlineStr">
        <is>
          <t>Nom</t>
        </is>
      </c>
      <c r="B178" s="50" t="n"/>
      <c r="C178" s="90" t="n"/>
      <c r="D178" s="50" t="n"/>
      <c r="E178" s="90" t="n"/>
      <c r="F178" s="50" t="n"/>
      <c r="G178" s="90" t="n"/>
      <c r="H178" s="50" t="n"/>
      <c r="I178" s="90" t="n"/>
      <c r="J178" s="50" t="n"/>
    </row>
    <row r="179" ht="30" customHeight="1">
      <c r="A179" s="90" t="inlineStr">
        <is>
          <t>Signature</t>
        </is>
      </c>
      <c r="B179" s="50" t="n"/>
      <c r="C179" s="90" t="n"/>
      <c r="D179" s="50" t="n"/>
      <c r="E179" s="90" t="n"/>
      <c r="F179" s="50" t="n"/>
      <c r="G179" s="90" t="n"/>
      <c r="H179" s="50" t="n"/>
      <c r="I179" s="90" t="n"/>
      <c r="J179" s="50" t="n"/>
    </row>
    <row r="180" ht="30" customHeight="1">
      <c r="A180" s="90" t="inlineStr">
        <is>
          <t>Date</t>
        </is>
      </c>
      <c r="B180" s="50" t="n"/>
      <c r="C180" s="90" t="n"/>
      <c r="D180" s="50" t="n"/>
      <c r="E180" s="90" t="n"/>
      <c r="F180" s="50" t="n"/>
      <c r="G180" s="90" t="n"/>
      <c r="H180" s="50" t="n"/>
      <c r="I180" s="90" t="n"/>
      <c r="J180" s="50" t="n"/>
    </row>
    <row r="181" ht="21.75" customHeight="1">
      <c r="A181" s="49" t="n"/>
      <c r="B181" s="56" t="n"/>
      <c r="C181" s="67">
        <f>Paramètres!$C$8</f>
        <v/>
      </c>
      <c r="D181" s="101" t="n"/>
      <c r="E181" s="101" t="n"/>
      <c r="F181" s="101" t="n"/>
      <c r="G181" s="101" t="n"/>
      <c r="H181" s="56" t="n"/>
      <c r="I181" s="99">
        <f>Paramètres!$D$8</f>
        <v/>
      </c>
      <c r="J181" s="50" t="n"/>
      <c r="L181" s="29" t="inlineStr">
        <is>
          <t>Calcul (ne pas modifier) – ligne registre :</t>
        </is>
      </c>
    </row>
    <row r="182" ht="21.75" customHeight="1">
      <c r="A182" s="60" t="n"/>
      <c r="B182" s="61" t="n"/>
      <c r="C182" s="60" t="n"/>
      <c r="H182" s="61" t="n"/>
      <c r="I182" s="55">
        <f>"Date: "&amp;Paramètres!$E$8</f>
        <v/>
      </c>
      <c r="J182" s="50" t="n"/>
      <c r="L182" s="30">
        <f>IFERROR(MATCH($H$188,Registre!$B$2:$B$1999,0),0)</f>
        <v/>
      </c>
    </row>
    <row r="183" ht="21.75" customHeight="1">
      <c r="A183" s="57" t="n"/>
      <c r="B183" s="58" t="n"/>
      <c r="C183" s="57" t="n"/>
      <c r="D183" s="102" t="n"/>
      <c r="E183" s="102" t="n"/>
      <c r="F183" s="102" t="n"/>
      <c r="G183" s="102" t="n"/>
      <c r="H183" s="58" t="n"/>
      <c r="I183" s="55" t="inlineStr">
        <is>
          <t>Page 1/1</t>
        </is>
      </c>
      <c r="J183" s="50" t="n"/>
    </row>
    <row r="184" ht="27.95" customHeight="1">
      <c r="A184" s="67" t="inlineStr">
        <is>
          <t>Procès-Verbal de Lit de Pose</t>
        </is>
      </c>
      <c r="B184" s="52" t="n"/>
      <c r="C184" s="52" t="n"/>
      <c r="D184" s="52" t="n"/>
      <c r="E184" s="52" t="n"/>
      <c r="F184" s="52" t="n"/>
      <c r="G184" s="52" t="n"/>
      <c r="H184" s="52" t="n"/>
      <c r="I184" s="52" t="n"/>
      <c r="J184" s="50" t="n"/>
      <c r="L184" s="32">
        <f>IF($H$188="","",IF($L$182=0,"⚠ RFI absent du Registre",IF(INDEX(Registre!$A$2:$A$1999,IF($L$182=0,-1,$L$182))&lt;&gt;"Lit de pose","⚠ Ce RFI est de type : "&amp;INDEX(Registre!$A$2:$A$1999,IF($L$182=0,-1,$L$182)),"")))</f>
        <v/>
      </c>
    </row>
    <row r="185" ht="27" customHeight="1">
      <c r="A185" s="90" t="inlineStr">
        <is>
          <t>Ouvrages</t>
        </is>
      </c>
      <c r="B185" s="50" t="n"/>
      <c r="C185" s="80">
        <f>IFERROR(INDEX(Registre!$E$2:$E$1999,IF($L$182=0,-1,$L$182))&amp;"","")</f>
        <v/>
      </c>
      <c r="D185" s="52" t="n"/>
      <c r="E185" s="52" t="n"/>
      <c r="F185" s="52" t="n"/>
      <c r="G185" s="52" t="n"/>
      <c r="H185" s="52" t="n"/>
      <c r="I185" s="52" t="n"/>
      <c r="J185" s="50" t="n"/>
    </row>
    <row r="186" ht="27" customHeight="1">
      <c r="A186" s="90" t="inlineStr">
        <is>
          <t>Plan nº</t>
        </is>
      </c>
      <c r="B186" s="50" t="n"/>
      <c r="C186" s="90">
        <f>IFERROR(INDEX(Registre!$F$2:$F$1999,IF($L$182=0,-1,$L$182))&amp;"","")</f>
        <v/>
      </c>
      <c r="D186" s="52" t="n"/>
      <c r="E186" s="52" t="n"/>
      <c r="F186" s="52" t="n"/>
      <c r="G186" s="52" t="n"/>
      <c r="H186" s="52" t="n"/>
      <c r="I186" s="52" t="n"/>
      <c r="J186" s="50" t="n"/>
      <c r="L186" s="31" t="inlineStr">
        <is>
          <t>◀ Choisissez le RFI dans la case « RFI nº » (liste déroulante)</t>
        </is>
      </c>
    </row>
    <row r="187" ht="27" customHeight="1">
      <c r="A187" s="90" t="inlineStr">
        <is>
          <t>Désignation</t>
        </is>
      </c>
      <c r="B187" s="50" t="n"/>
      <c r="C187" s="90">
        <f>IFERROR(INDEX(Registre!$G$2:$G$1999,IF($L$182=0,-1,$L$182))&amp;"","")</f>
        <v/>
      </c>
      <c r="D187" s="52" t="n"/>
      <c r="E187" s="52" t="n"/>
      <c r="F187" s="52" t="n"/>
      <c r="G187" s="52" t="n"/>
      <c r="H187" s="52" t="n"/>
      <c r="I187" s="52" t="n"/>
      <c r="J187" s="50" t="n"/>
    </row>
    <row r="188" ht="27" customHeight="1">
      <c r="A188" s="90" t="inlineStr">
        <is>
          <t>Rapport nº</t>
        </is>
      </c>
      <c r="B188" s="50" t="n"/>
      <c r="C188" s="90">
        <f>IFERROR(IF(INDEX(Registre!$C$2:$C$1999,IF($L$182=0,-1,$L$182))&amp;""&lt;&gt;"",INDEX(Registre!$C$2:$C$1999,IF($L$182=0,-1,$L$182))&amp;"",TEXT(COUNTIF(Registre!$A$2:INDEX(Registre!$A$2:$A$1999,IF($L$182=0,-1,$L$182)),INDEX(Registre!$A$2:$A$1999,IF($L$182=0,-1,$L$182))),"000")),"")</f>
        <v/>
      </c>
      <c r="D188" s="50" t="n"/>
      <c r="E188" s="91" t="inlineStr">
        <is>
          <t>DI/ (RFI) nº</t>
        </is>
      </c>
      <c r="F188" s="52" t="n"/>
      <c r="G188" s="50" t="n"/>
      <c r="H188" s="82">
        <f>IFERROR(INDEX('Impression groupée'!$B$4:$B$103,MATCH("Lit de pose|10",'Impression groupée'!$E$4:$E$103,0)),"")</f>
        <v/>
      </c>
      <c r="I188" s="52" t="n"/>
      <c r="J188" s="50" t="n"/>
    </row>
    <row r="189" ht="36" customHeight="1">
      <c r="A189" s="80">
        <f>"Tronçon n° : "&amp;IFERROR(INDEX(Registre!$H$2:$H$1999,IF($L$182=0,-1,$L$182))&amp;"","")&amp;"   du "&amp;IF(IFERROR(INDEX(Registre!$I$2:$I$1999,IF($L$182=0,-1,$L$182))&amp;"","")&lt;&gt;"","Joint N° "&amp;IFERROR(INDEX(Registre!$I$2:$I$1999,IF($L$182=0,-1,$L$182))&amp;"","")&amp;"  ","")&amp;"PK "&amp;IFERROR(INDEX(Registre!$K$2:$K$1999,IF($L$182=0,-1,$L$182))&amp;"","")&amp;IF(OR(IFERROR(INDEX(Registre!$L$2:$L$1999,IF($L$182=0,-1,$L$182))&amp;"","")&lt;&gt;"",IFERROR(INDEX(Registre!$J$2:$J$1999,IF($L$182=0,-1,$L$182))&amp;"","")&lt;&gt;""),"   au "&amp;IF(IFERROR(INDEX(Registre!$J$2:$J$1999,IF($L$182=0,-1,$L$182))&amp;"","")&lt;&gt;"","Joint N° "&amp;IFERROR(INDEX(Registre!$J$2:$J$1999,IF($L$182=0,-1,$L$182))&amp;"","")&amp;"  ","")&amp;IF(IFERROR(INDEX(Registre!$L$2:$L$1999,IF($L$182=0,-1,$L$182))&amp;"","")&lt;&gt;"","PK "&amp;IFERROR(INDEX(Registre!$L$2:$L$1999,IF($L$182=0,-1,$L$182))&amp;"",""),""),"")</f>
        <v/>
      </c>
      <c r="B189" s="52" t="n"/>
      <c r="C189" s="52" t="n"/>
      <c r="D189" s="52" t="n"/>
      <c r="E189" s="52" t="n"/>
      <c r="F189" s="52" t="n"/>
      <c r="G189" s="52" t="n"/>
      <c r="H189" s="50" t="n"/>
      <c r="I189" s="90">
        <f>IF(IFERROR(INDEX(Registre!$M$2:$M$1999,IF($L$182=0,-1,$L$182))&amp;"","")="","Long :","Long : "&amp;IFERROR(INDEX(Registre!$M$2:$M$1999,IF($L$182=0,-1,$L$182))&amp;"","")&amp;" ml")</f>
        <v/>
      </c>
      <c r="J189" s="50" t="n"/>
    </row>
    <row r="190" ht="27" customHeight="1">
      <c r="A190" s="92" t="inlineStr">
        <is>
          <t>Inspection</t>
        </is>
      </c>
      <c r="B190" s="52" t="n"/>
      <c r="C190" s="52" t="n"/>
      <c r="D190" s="52" t="n"/>
      <c r="E190" s="52" t="n"/>
      <c r="F190" s="52" t="n"/>
      <c r="G190" s="52" t="n"/>
      <c r="H190" s="50" t="n"/>
      <c r="I190" s="80" t="inlineStr">
        <is>
          <t>jugement</t>
        </is>
      </c>
      <c r="J190" s="50" t="n"/>
    </row>
    <row r="191" ht="27" customHeight="1">
      <c r="A191" s="90" t="inlineStr">
        <is>
          <t>Ne contient pas de matériaux organiques</t>
        </is>
      </c>
      <c r="B191" s="52" t="n"/>
      <c r="C191" s="52" t="n"/>
      <c r="D191" s="52" t="n"/>
      <c r="E191" s="52" t="n"/>
      <c r="F191" s="52" t="n"/>
      <c r="G191" s="52" t="n"/>
      <c r="H191" s="50" t="n"/>
      <c r="I191" s="93">
        <f>IF(IF(IFERROR(INDEX(Registre!$N$2:$N$1999,IF($L$182=0,-1,$L$182))&amp;"","")="Accepté","C","")="C","☒","☐")&amp;"  C"&amp;"      "&amp;IF(IF(IFERROR(INDEX(Registre!$N$2:$N$1999,IF($L$182=0,-1,$L$182))&amp;"","")="Accepté","C","")="NC","☒","☐")&amp;"  NC"</f>
        <v/>
      </c>
      <c r="J191" s="50" t="n"/>
    </row>
    <row r="192" ht="27" customHeight="1">
      <c r="A192" s="90" t="inlineStr">
        <is>
          <t>Matériaux du lit de pose conformes aux plans et spécifications</t>
        </is>
      </c>
      <c r="B192" s="52" t="n"/>
      <c r="C192" s="52" t="n"/>
      <c r="D192" s="52" t="n"/>
      <c r="E192" s="52" t="n"/>
      <c r="F192" s="52" t="n"/>
      <c r="G192" s="52" t="n"/>
      <c r="H192" s="50" t="n"/>
      <c r="I192" s="93">
        <f>IF(IF(IFERROR(INDEX(Registre!$N$2:$N$1999,IF($L$182=0,-1,$L$182))&amp;"","")="Accepté","C","")="C","☒","☐")&amp;"  C"&amp;"      "&amp;IF(IF(IFERROR(INDEX(Registre!$N$2:$N$1999,IF($L$182=0,-1,$L$182))&amp;"","")="Accepté","C","")="NC","☒","☐")&amp;"  NC"</f>
        <v/>
      </c>
      <c r="J192" s="50" t="n"/>
    </row>
    <row r="193" ht="27" customHeight="1">
      <c r="A193" s="90" t="inlineStr">
        <is>
          <t>L’épaisseur du lit de pose est conforme aux plans et spécifications</t>
        </is>
      </c>
      <c r="B193" s="52" t="n"/>
      <c r="C193" s="52" t="n"/>
      <c r="D193" s="52" t="n"/>
      <c r="E193" s="52" t="n"/>
      <c r="F193" s="52" t="n"/>
      <c r="G193" s="52" t="n"/>
      <c r="H193" s="50" t="n"/>
      <c r="I193" s="93">
        <f>IF(IF(IFERROR(INDEX(Registre!$N$2:$N$1999,IF($L$182=0,-1,$L$182))&amp;"","")="Accepté","C","")="C","☒","☐")&amp;"  C"&amp;"      "&amp;IF(IF(IFERROR(INDEX(Registre!$N$2:$N$1999,IF($L$182=0,-1,$L$182))&amp;"","")="Accepté","C","")="NC","☒","☐")&amp;"  NC"</f>
        <v/>
      </c>
      <c r="J193" s="50" t="n"/>
    </row>
    <row r="194" ht="409.6" customHeight="1">
      <c r="A194" s="94">
        <f>"Remarques : "&amp;IFERROR(INDEX(Registre!$O$2:$O$1999,IF($L$182=0,-1,$L$182))&amp;"","")</f>
        <v/>
      </c>
      <c r="B194" s="52" t="n"/>
      <c r="C194" s="52" t="n"/>
      <c r="D194" s="52" t="n"/>
      <c r="E194" s="52" t="n"/>
      <c r="F194" s="52" t="n"/>
      <c r="G194" s="52" t="n"/>
      <c r="H194" s="52" t="n"/>
      <c r="I194" s="52" t="n"/>
      <c r="J194" s="50" t="n"/>
    </row>
    <row r="195" ht="30" customHeight="1">
      <c r="A195" s="80" t="inlineStr">
        <is>
          <t>Conclusion de l’inspection</t>
        </is>
      </c>
      <c r="B195" s="50" t="n"/>
      <c r="C195" s="67">
        <f>IF(IFERROR(INDEX(Registre!$N$2:$N$1999,IF($L$182=0,-1,$L$182))&amp;"","")="Non applicable","☒","☐")&amp;"  Non applicable"</f>
        <v/>
      </c>
      <c r="D195" s="52" t="n"/>
      <c r="E195" s="52" t="n"/>
      <c r="F195" s="50" t="n"/>
      <c r="G195" s="67">
        <f>IF(IFERROR(INDEX(Registre!$N$2:$N$1999,IF($L$182=0,-1,$L$182))&amp;"","")="Accepté","☒","☐")&amp;"  Accepté"</f>
        <v/>
      </c>
      <c r="H195" s="50" t="n"/>
      <c r="I195" s="67">
        <f>IF(IFERROR(INDEX(Registre!$N$2:$N$1999,IF($L$182=0,-1,$L$182))&amp;"","")="Rejeté","☒","☐")&amp;"  Rejeté"</f>
        <v/>
      </c>
      <c r="J195" s="50" t="n"/>
    </row>
    <row r="196" ht="30" customHeight="1">
      <c r="A196" s="80" t="inlineStr">
        <is>
          <t>APPROBATION</t>
        </is>
      </c>
      <c r="B196" s="56" t="n"/>
      <c r="C196" s="67" t="inlineStr">
        <is>
          <t>C3</t>
        </is>
      </c>
      <c r="D196" s="52" t="n"/>
      <c r="E196" s="52" t="n"/>
      <c r="F196" s="50" t="n"/>
      <c r="G196" s="67" t="inlineStr">
        <is>
          <t>C1</t>
        </is>
      </c>
      <c r="H196" s="56" t="n"/>
      <c r="I196" s="67" t="inlineStr">
        <is>
          <t>CA</t>
        </is>
      </c>
      <c r="J196" s="56" t="n"/>
    </row>
    <row r="197" ht="30" customHeight="1">
      <c r="A197" s="57" t="n"/>
      <c r="B197" s="58" t="n"/>
      <c r="C197" s="67" t="inlineStr">
        <is>
          <t>CST</t>
        </is>
      </c>
      <c r="D197" s="50" t="n"/>
      <c r="E197" s="67" t="inlineStr">
        <is>
          <t>QCI</t>
        </is>
      </c>
      <c r="F197" s="50" t="n"/>
      <c r="G197" s="57" t="n"/>
      <c r="H197" s="58" t="n"/>
      <c r="I197" s="57" t="n"/>
      <c r="J197" s="58" t="n"/>
    </row>
    <row r="198" ht="30" customHeight="1">
      <c r="A198" s="90" t="inlineStr">
        <is>
          <t>Nom</t>
        </is>
      </c>
      <c r="B198" s="50" t="n"/>
      <c r="C198" s="90" t="n"/>
      <c r="D198" s="50" t="n"/>
      <c r="E198" s="90" t="n"/>
      <c r="F198" s="50" t="n"/>
      <c r="G198" s="90" t="n"/>
      <c r="H198" s="50" t="n"/>
      <c r="I198" s="90" t="n"/>
      <c r="J198" s="50" t="n"/>
    </row>
    <row r="199" ht="30" customHeight="1">
      <c r="A199" s="90" t="inlineStr">
        <is>
          <t>Signature</t>
        </is>
      </c>
      <c r="B199" s="50" t="n"/>
      <c r="C199" s="90" t="n"/>
      <c r="D199" s="50" t="n"/>
      <c r="E199" s="90" t="n"/>
      <c r="F199" s="50" t="n"/>
      <c r="G199" s="90" t="n"/>
      <c r="H199" s="50" t="n"/>
      <c r="I199" s="90" t="n"/>
      <c r="J199" s="50" t="n"/>
    </row>
    <row r="200" ht="30" customHeight="1">
      <c r="A200" s="90" t="inlineStr">
        <is>
          <t>Date</t>
        </is>
      </c>
      <c r="B200" s="50" t="n"/>
      <c r="C200" s="90" t="n"/>
      <c r="D200" s="50" t="n"/>
      <c r="E200" s="90" t="n"/>
      <c r="F200" s="50" t="n"/>
      <c r="G200" s="90" t="n"/>
      <c r="H200" s="50" t="n"/>
      <c r="I200" s="90" t="n"/>
      <c r="J200" s="50" t="n"/>
    </row>
    <row r="201" ht="21.75" customHeight="1">
      <c r="A201" s="49" t="n"/>
      <c r="B201" s="56" t="n"/>
      <c r="C201" s="67">
        <f>Paramètres!$C$8</f>
        <v/>
      </c>
      <c r="D201" s="101" t="n"/>
      <c r="E201" s="101" t="n"/>
      <c r="F201" s="101" t="n"/>
      <c r="G201" s="101" t="n"/>
      <c r="H201" s="56" t="n"/>
      <c r="I201" s="99">
        <f>Paramètres!$D$8</f>
        <v/>
      </c>
      <c r="J201" s="50" t="n"/>
      <c r="L201" s="29" t="inlineStr">
        <is>
          <t>Calcul (ne pas modifier) – ligne registre :</t>
        </is>
      </c>
    </row>
    <row r="202" ht="21.75" customHeight="1">
      <c r="A202" s="60" t="n"/>
      <c r="B202" s="61" t="n"/>
      <c r="C202" s="60" t="n"/>
      <c r="H202" s="61" t="n"/>
      <c r="I202" s="55">
        <f>"Date: "&amp;Paramètres!$E$8</f>
        <v/>
      </c>
      <c r="J202" s="50" t="n"/>
      <c r="L202" s="30">
        <f>IFERROR(MATCH($H$208,Registre!$B$2:$B$1999,0),0)</f>
        <v/>
      </c>
    </row>
    <row r="203" ht="21.75" customHeight="1">
      <c r="A203" s="57" t="n"/>
      <c r="B203" s="58" t="n"/>
      <c r="C203" s="57" t="n"/>
      <c r="D203" s="102" t="n"/>
      <c r="E203" s="102" t="n"/>
      <c r="F203" s="102" t="n"/>
      <c r="G203" s="102" t="n"/>
      <c r="H203" s="58" t="n"/>
      <c r="I203" s="55" t="inlineStr">
        <is>
          <t>Page 1/1</t>
        </is>
      </c>
      <c r="J203" s="50" t="n"/>
    </row>
    <row r="204" ht="27.95" customHeight="1">
      <c r="A204" s="67" t="inlineStr">
        <is>
          <t>Procès-Verbal de Lit de Pose</t>
        </is>
      </c>
      <c r="B204" s="52" t="n"/>
      <c r="C204" s="52" t="n"/>
      <c r="D204" s="52" t="n"/>
      <c r="E204" s="52" t="n"/>
      <c r="F204" s="52" t="n"/>
      <c r="G204" s="52" t="n"/>
      <c r="H204" s="52" t="n"/>
      <c r="I204" s="52" t="n"/>
      <c r="J204" s="50" t="n"/>
      <c r="L204" s="32">
        <f>IF($H$208="","",IF($L$202=0,"⚠ RFI absent du Registre",IF(INDEX(Registre!$A$2:$A$1999,IF($L$202=0,-1,$L$202))&lt;&gt;"Lit de pose","⚠ Ce RFI est de type : "&amp;INDEX(Registre!$A$2:$A$1999,IF($L$202=0,-1,$L$202)),"")))</f>
        <v/>
      </c>
    </row>
    <row r="205" ht="27" customHeight="1">
      <c r="A205" s="90" t="inlineStr">
        <is>
          <t>Ouvrages</t>
        </is>
      </c>
      <c r="B205" s="50" t="n"/>
      <c r="C205" s="80">
        <f>IFERROR(INDEX(Registre!$E$2:$E$1999,IF($L$202=0,-1,$L$202))&amp;"","")</f>
        <v/>
      </c>
      <c r="D205" s="52" t="n"/>
      <c r="E205" s="52" t="n"/>
      <c r="F205" s="52" t="n"/>
      <c r="G205" s="52" t="n"/>
      <c r="H205" s="52" t="n"/>
      <c r="I205" s="52" t="n"/>
      <c r="J205" s="50" t="n"/>
    </row>
    <row r="206" ht="27" customHeight="1">
      <c r="A206" s="90" t="inlineStr">
        <is>
          <t>Plan nº</t>
        </is>
      </c>
      <c r="B206" s="50" t="n"/>
      <c r="C206" s="90">
        <f>IFERROR(INDEX(Registre!$F$2:$F$1999,IF($L$202=0,-1,$L$202))&amp;"","")</f>
        <v/>
      </c>
      <c r="D206" s="52" t="n"/>
      <c r="E206" s="52" t="n"/>
      <c r="F206" s="52" t="n"/>
      <c r="G206" s="52" t="n"/>
      <c r="H206" s="52" t="n"/>
      <c r="I206" s="52" t="n"/>
      <c r="J206" s="50" t="n"/>
      <c r="L206" s="31" t="inlineStr">
        <is>
          <t>◀ Choisissez le RFI dans la case « RFI nº » (liste déroulante)</t>
        </is>
      </c>
    </row>
    <row r="207" ht="27" customHeight="1">
      <c r="A207" s="90" t="inlineStr">
        <is>
          <t>Désignation</t>
        </is>
      </c>
      <c r="B207" s="50" t="n"/>
      <c r="C207" s="90">
        <f>IFERROR(INDEX(Registre!$G$2:$G$1999,IF($L$202=0,-1,$L$202))&amp;"","")</f>
        <v/>
      </c>
      <c r="D207" s="52" t="n"/>
      <c r="E207" s="52" t="n"/>
      <c r="F207" s="52" t="n"/>
      <c r="G207" s="52" t="n"/>
      <c r="H207" s="52" t="n"/>
      <c r="I207" s="52" t="n"/>
      <c r="J207" s="50" t="n"/>
    </row>
    <row r="208" ht="27" customHeight="1">
      <c r="A208" s="90" t="inlineStr">
        <is>
          <t>Rapport nº</t>
        </is>
      </c>
      <c r="B208" s="50" t="n"/>
      <c r="C208" s="90">
        <f>IFERROR(IF(INDEX(Registre!$C$2:$C$1999,IF($L$202=0,-1,$L$202))&amp;""&lt;&gt;"",INDEX(Registre!$C$2:$C$1999,IF($L$202=0,-1,$L$202))&amp;"",TEXT(COUNTIF(Registre!$A$2:INDEX(Registre!$A$2:$A$1999,IF($L$202=0,-1,$L$202)),INDEX(Registre!$A$2:$A$1999,IF($L$202=0,-1,$L$202))),"000")),"")</f>
        <v/>
      </c>
      <c r="D208" s="50" t="n"/>
      <c r="E208" s="91" t="inlineStr">
        <is>
          <t>DI/ (RFI) nº</t>
        </is>
      </c>
      <c r="F208" s="52" t="n"/>
      <c r="G208" s="50" t="n"/>
      <c r="H208" s="82">
        <f>IFERROR(INDEX('Impression groupée'!$B$4:$B$103,MATCH("Lit de pose|11",'Impression groupée'!$E$4:$E$103,0)),"")</f>
        <v/>
      </c>
      <c r="I208" s="52" t="n"/>
      <c r="J208" s="50" t="n"/>
    </row>
    <row r="209" ht="36" customHeight="1">
      <c r="A209" s="80">
        <f>"Tronçon n° : "&amp;IFERROR(INDEX(Registre!$H$2:$H$1999,IF($L$202=0,-1,$L$202))&amp;"","")&amp;"   du "&amp;IF(IFERROR(INDEX(Registre!$I$2:$I$1999,IF($L$202=0,-1,$L$202))&amp;"","")&lt;&gt;"","Joint N° "&amp;IFERROR(INDEX(Registre!$I$2:$I$1999,IF($L$202=0,-1,$L$202))&amp;"","")&amp;"  ","")&amp;"PK "&amp;IFERROR(INDEX(Registre!$K$2:$K$1999,IF($L$202=0,-1,$L$202))&amp;"","")&amp;IF(OR(IFERROR(INDEX(Registre!$L$2:$L$1999,IF($L$202=0,-1,$L$202))&amp;"","")&lt;&gt;"",IFERROR(INDEX(Registre!$J$2:$J$1999,IF($L$202=0,-1,$L$202))&amp;"","")&lt;&gt;""),"   au "&amp;IF(IFERROR(INDEX(Registre!$J$2:$J$1999,IF($L$202=0,-1,$L$202))&amp;"","")&lt;&gt;"","Joint N° "&amp;IFERROR(INDEX(Registre!$J$2:$J$1999,IF($L$202=0,-1,$L$202))&amp;"","")&amp;"  ","")&amp;IF(IFERROR(INDEX(Registre!$L$2:$L$1999,IF($L$202=0,-1,$L$202))&amp;"","")&lt;&gt;"","PK "&amp;IFERROR(INDEX(Registre!$L$2:$L$1999,IF($L$202=0,-1,$L$202))&amp;"",""),""),"")</f>
        <v/>
      </c>
      <c r="B209" s="52" t="n"/>
      <c r="C209" s="52" t="n"/>
      <c r="D209" s="52" t="n"/>
      <c r="E209" s="52" t="n"/>
      <c r="F209" s="52" t="n"/>
      <c r="G209" s="52" t="n"/>
      <c r="H209" s="50" t="n"/>
      <c r="I209" s="90">
        <f>IF(IFERROR(INDEX(Registre!$M$2:$M$1999,IF($L$202=0,-1,$L$202))&amp;"","")="","Long :","Long : "&amp;IFERROR(INDEX(Registre!$M$2:$M$1999,IF($L$202=0,-1,$L$202))&amp;"","")&amp;" ml")</f>
        <v/>
      </c>
      <c r="J209" s="50" t="n"/>
    </row>
    <row r="210" ht="27" customHeight="1">
      <c r="A210" s="92" t="inlineStr">
        <is>
          <t>Inspection</t>
        </is>
      </c>
      <c r="B210" s="52" t="n"/>
      <c r="C210" s="52" t="n"/>
      <c r="D210" s="52" t="n"/>
      <c r="E210" s="52" t="n"/>
      <c r="F210" s="52" t="n"/>
      <c r="G210" s="52" t="n"/>
      <c r="H210" s="50" t="n"/>
      <c r="I210" s="80" t="inlineStr">
        <is>
          <t>jugement</t>
        </is>
      </c>
      <c r="J210" s="50" t="n"/>
    </row>
    <row r="211" ht="27" customHeight="1">
      <c r="A211" s="90" t="inlineStr">
        <is>
          <t>Ne contient pas de matériaux organiques</t>
        </is>
      </c>
      <c r="B211" s="52" t="n"/>
      <c r="C211" s="52" t="n"/>
      <c r="D211" s="52" t="n"/>
      <c r="E211" s="52" t="n"/>
      <c r="F211" s="52" t="n"/>
      <c r="G211" s="52" t="n"/>
      <c r="H211" s="50" t="n"/>
      <c r="I211" s="93">
        <f>IF(IF(IFERROR(INDEX(Registre!$N$2:$N$1999,IF($L$202=0,-1,$L$202))&amp;"","")="Accepté","C","")="C","☒","☐")&amp;"  C"&amp;"      "&amp;IF(IF(IFERROR(INDEX(Registre!$N$2:$N$1999,IF($L$202=0,-1,$L$202))&amp;"","")="Accepté","C","")="NC","☒","☐")&amp;"  NC"</f>
        <v/>
      </c>
      <c r="J211" s="50" t="n"/>
    </row>
    <row r="212" ht="27" customHeight="1">
      <c r="A212" s="90" t="inlineStr">
        <is>
          <t>Matériaux du lit de pose conformes aux plans et spécifications</t>
        </is>
      </c>
      <c r="B212" s="52" t="n"/>
      <c r="C212" s="52" t="n"/>
      <c r="D212" s="52" t="n"/>
      <c r="E212" s="52" t="n"/>
      <c r="F212" s="52" t="n"/>
      <c r="G212" s="52" t="n"/>
      <c r="H212" s="50" t="n"/>
      <c r="I212" s="93">
        <f>IF(IF(IFERROR(INDEX(Registre!$N$2:$N$1999,IF($L$202=0,-1,$L$202))&amp;"","")="Accepté","C","")="C","☒","☐")&amp;"  C"&amp;"      "&amp;IF(IF(IFERROR(INDEX(Registre!$N$2:$N$1999,IF($L$202=0,-1,$L$202))&amp;"","")="Accepté","C","")="NC","☒","☐")&amp;"  NC"</f>
        <v/>
      </c>
      <c r="J212" s="50" t="n"/>
    </row>
    <row r="213" ht="27" customHeight="1">
      <c r="A213" s="90" t="inlineStr">
        <is>
          <t>L’épaisseur du lit de pose est conforme aux plans et spécifications</t>
        </is>
      </c>
      <c r="B213" s="52" t="n"/>
      <c r="C213" s="52" t="n"/>
      <c r="D213" s="52" t="n"/>
      <c r="E213" s="52" t="n"/>
      <c r="F213" s="52" t="n"/>
      <c r="G213" s="52" t="n"/>
      <c r="H213" s="50" t="n"/>
      <c r="I213" s="93">
        <f>IF(IF(IFERROR(INDEX(Registre!$N$2:$N$1999,IF($L$202=0,-1,$L$202))&amp;"","")="Accepté","C","")="C","☒","☐")&amp;"  C"&amp;"      "&amp;IF(IF(IFERROR(INDEX(Registre!$N$2:$N$1999,IF($L$202=0,-1,$L$202))&amp;"","")="Accepté","C","")="NC","☒","☐")&amp;"  NC"</f>
        <v/>
      </c>
      <c r="J213" s="50" t="n"/>
    </row>
    <row r="214" ht="409.6" customHeight="1">
      <c r="A214" s="94">
        <f>"Remarques : "&amp;IFERROR(INDEX(Registre!$O$2:$O$1999,IF($L$202=0,-1,$L$202))&amp;"","")</f>
        <v/>
      </c>
      <c r="B214" s="52" t="n"/>
      <c r="C214" s="52" t="n"/>
      <c r="D214" s="52" t="n"/>
      <c r="E214" s="52" t="n"/>
      <c r="F214" s="52" t="n"/>
      <c r="G214" s="52" t="n"/>
      <c r="H214" s="52" t="n"/>
      <c r="I214" s="52" t="n"/>
      <c r="J214" s="50" t="n"/>
    </row>
    <row r="215" ht="30" customHeight="1">
      <c r="A215" s="80" t="inlineStr">
        <is>
          <t>Conclusion de l’inspection</t>
        </is>
      </c>
      <c r="B215" s="50" t="n"/>
      <c r="C215" s="67">
        <f>IF(IFERROR(INDEX(Registre!$N$2:$N$1999,IF($L$202=0,-1,$L$202))&amp;"","")="Non applicable","☒","☐")&amp;"  Non applicable"</f>
        <v/>
      </c>
      <c r="D215" s="52" t="n"/>
      <c r="E215" s="52" t="n"/>
      <c r="F215" s="50" t="n"/>
      <c r="G215" s="67">
        <f>IF(IFERROR(INDEX(Registre!$N$2:$N$1999,IF($L$202=0,-1,$L$202))&amp;"","")="Accepté","☒","☐")&amp;"  Accepté"</f>
        <v/>
      </c>
      <c r="H215" s="50" t="n"/>
      <c r="I215" s="67">
        <f>IF(IFERROR(INDEX(Registre!$N$2:$N$1999,IF($L$202=0,-1,$L$202))&amp;"","")="Rejeté","☒","☐")&amp;"  Rejeté"</f>
        <v/>
      </c>
      <c r="J215" s="50" t="n"/>
    </row>
    <row r="216" ht="30" customHeight="1">
      <c r="A216" s="80" t="inlineStr">
        <is>
          <t>APPROBATION</t>
        </is>
      </c>
      <c r="B216" s="56" t="n"/>
      <c r="C216" s="67" t="inlineStr">
        <is>
          <t>C3</t>
        </is>
      </c>
      <c r="D216" s="52" t="n"/>
      <c r="E216" s="52" t="n"/>
      <c r="F216" s="50" t="n"/>
      <c r="G216" s="67" t="inlineStr">
        <is>
          <t>C1</t>
        </is>
      </c>
      <c r="H216" s="56" t="n"/>
      <c r="I216" s="67" t="inlineStr">
        <is>
          <t>CA</t>
        </is>
      </c>
      <c r="J216" s="56" t="n"/>
    </row>
    <row r="217" ht="30" customHeight="1">
      <c r="A217" s="57" t="n"/>
      <c r="B217" s="58" t="n"/>
      <c r="C217" s="67" t="inlineStr">
        <is>
          <t>CST</t>
        </is>
      </c>
      <c r="D217" s="50" t="n"/>
      <c r="E217" s="67" t="inlineStr">
        <is>
          <t>QCI</t>
        </is>
      </c>
      <c r="F217" s="50" t="n"/>
      <c r="G217" s="57" t="n"/>
      <c r="H217" s="58" t="n"/>
      <c r="I217" s="57" t="n"/>
      <c r="J217" s="58" t="n"/>
    </row>
    <row r="218" ht="30" customHeight="1">
      <c r="A218" s="90" t="inlineStr">
        <is>
          <t>Nom</t>
        </is>
      </c>
      <c r="B218" s="50" t="n"/>
      <c r="C218" s="90" t="n"/>
      <c r="D218" s="50" t="n"/>
      <c r="E218" s="90" t="n"/>
      <c r="F218" s="50" t="n"/>
      <c r="G218" s="90" t="n"/>
      <c r="H218" s="50" t="n"/>
      <c r="I218" s="90" t="n"/>
      <c r="J218" s="50" t="n"/>
    </row>
    <row r="219" ht="30" customHeight="1">
      <c r="A219" s="90" t="inlineStr">
        <is>
          <t>Signature</t>
        </is>
      </c>
      <c r="B219" s="50" t="n"/>
      <c r="C219" s="90" t="n"/>
      <c r="D219" s="50" t="n"/>
      <c r="E219" s="90" t="n"/>
      <c r="F219" s="50" t="n"/>
      <c r="G219" s="90" t="n"/>
      <c r="H219" s="50" t="n"/>
      <c r="I219" s="90" t="n"/>
      <c r="J219" s="50" t="n"/>
    </row>
    <row r="220" ht="30" customHeight="1">
      <c r="A220" s="90" t="inlineStr">
        <is>
          <t>Date</t>
        </is>
      </c>
      <c r="B220" s="50" t="n"/>
      <c r="C220" s="90" t="n"/>
      <c r="D220" s="50" t="n"/>
      <c r="E220" s="90" t="n"/>
      <c r="F220" s="50" t="n"/>
      <c r="G220" s="90" t="n"/>
      <c r="H220" s="50" t="n"/>
      <c r="I220" s="90" t="n"/>
      <c r="J220" s="50" t="n"/>
    </row>
    <row r="221" ht="21.75" customHeight="1">
      <c r="A221" s="49" t="n"/>
      <c r="B221" s="56" t="n"/>
      <c r="C221" s="67">
        <f>Paramètres!$C$8</f>
        <v/>
      </c>
      <c r="D221" s="101" t="n"/>
      <c r="E221" s="101" t="n"/>
      <c r="F221" s="101" t="n"/>
      <c r="G221" s="101" t="n"/>
      <c r="H221" s="56" t="n"/>
      <c r="I221" s="99">
        <f>Paramètres!$D$8</f>
        <v/>
      </c>
      <c r="J221" s="50" t="n"/>
      <c r="L221" s="29" t="inlineStr">
        <is>
          <t>Calcul (ne pas modifier) – ligne registre :</t>
        </is>
      </c>
    </row>
    <row r="222" ht="21.75" customHeight="1">
      <c r="A222" s="60" t="n"/>
      <c r="B222" s="61" t="n"/>
      <c r="C222" s="60" t="n"/>
      <c r="H222" s="61" t="n"/>
      <c r="I222" s="55">
        <f>"Date: "&amp;Paramètres!$E$8</f>
        <v/>
      </c>
      <c r="J222" s="50" t="n"/>
      <c r="L222" s="30">
        <f>IFERROR(MATCH($H$228,Registre!$B$2:$B$1999,0),0)</f>
        <v/>
      </c>
    </row>
    <row r="223" ht="21.75" customHeight="1">
      <c r="A223" s="57" t="n"/>
      <c r="B223" s="58" t="n"/>
      <c r="C223" s="57" t="n"/>
      <c r="D223" s="102" t="n"/>
      <c r="E223" s="102" t="n"/>
      <c r="F223" s="102" t="n"/>
      <c r="G223" s="102" t="n"/>
      <c r="H223" s="58" t="n"/>
      <c r="I223" s="55" t="inlineStr">
        <is>
          <t>Page 1/1</t>
        </is>
      </c>
      <c r="J223" s="50" t="n"/>
    </row>
    <row r="224" ht="27.95" customHeight="1">
      <c r="A224" s="67" t="inlineStr">
        <is>
          <t>Procès-Verbal de Lit de Pose</t>
        </is>
      </c>
      <c r="B224" s="52" t="n"/>
      <c r="C224" s="52" t="n"/>
      <c r="D224" s="52" t="n"/>
      <c r="E224" s="52" t="n"/>
      <c r="F224" s="52" t="n"/>
      <c r="G224" s="52" t="n"/>
      <c r="H224" s="52" t="n"/>
      <c r="I224" s="52" t="n"/>
      <c r="J224" s="50" t="n"/>
      <c r="L224" s="32">
        <f>IF($H$228="","",IF($L$222=0,"⚠ RFI absent du Registre",IF(INDEX(Registre!$A$2:$A$1999,IF($L$222=0,-1,$L$222))&lt;&gt;"Lit de pose","⚠ Ce RFI est de type : "&amp;INDEX(Registre!$A$2:$A$1999,IF($L$222=0,-1,$L$222)),"")))</f>
        <v/>
      </c>
    </row>
    <row r="225" ht="27" customHeight="1">
      <c r="A225" s="90" t="inlineStr">
        <is>
          <t>Ouvrages</t>
        </is>
      </c>
      <c r="B225" s="50" t="n"/>
      <c r="C225" s="80">
        <f>IFERROR(INDEX(Registre!$E$2:$E$1999,IF($L$222=0,-1,$L$222))&amp;"","")</f>
        <v/>
      </c>
      <c r="D225" s="52" t="n"/>
      <c r="E225" s="52" t="n"/>
      <c r="F225" s="52" t="n"/>
      <c r="G225" s="52" t="n"/>
      <c r="H225" s="52" t="n"/>
      <c r="I225" s="52" t="n"/>
      <c r="J225" s="50" t="n"/>
    </row>
    <row r="226" ht="27" customHeight="1">
      <c r="A226" s="90" t="inlineStr">
        <is>
          <t>Plan nº</t>
        </is>
      </c>
      <c r="B226" s="50" t="n"/>
      <c r="C226" s="90">
        <f>IFERROR(INDEX(Registre!$F$2:$F$1999,IF($L$222=0,-1,$L$222))&amp;"","")</f>
        <v/>
      </c>
      <c r="D226" s="52" t="n"/>
      <c r="E226" s="52" t="n"/>
      <c r="F226" s="52" t="n"/>
      <c r="G226" s="52" t="n"/>
      <c r="H226" s="52" t="n"/>
      <c r="I226" s="52" t="n"/>
      <c r="J226" s="50" t="n"/>
      <c r="L226" s="31" t="inlineStr">
        <is>
          <t>◀ Choisissez le RFI dans la case « RFI nº » (liste déroulante)</t>
        </is>
      </c>
    </row>
    <row r="227" ht="27" customHeight="1">
      <c r="A227" s="90" t="inlineStr">
        <is>
          <t>Désignation</t>
        </is>
      </c>
      <c r="B227" s="50" t="n"/>
      <c r="C227" s="90">
        <f>IFERROR(INDEX(Registre!$G$2:$G$1999,IF($L$222=0,-1,$L$222))&amp;"","")</f>
        <v/>
      </c>
      <c r="D227" s="52" t="n"/>
      <c r="E227" s="52" t="n"/>
      <c r="F227" s="52" t="n"/>
      <c r="G227" s="52" t="n"/>
      <c r="H227" s="52" t="n"/>
      <c r="I227" s="52" t="n"/>
      <c r="J227" s="50" t="n"/>
    </row>
    <row r="228" ht="27" customHeight="1">
      <c r="A228" s="90" t="inlineStr">
        <is>
          <t>Rapport nº</t>
        </is>
      </c>
      <c r="B228" s="50" t="n"/>
      <c r="C228" s="90">
        <f>IFERROR(IF(INDEX(Registre!$C$2:$C$1999,IF($L$222=0,-1,$L$222))&amp;""&lt;&gt;"",INDEX(Registre!$C$2:$C$1999,IF($L$222=0,-1,$L$222))&amp;"",TEXT(COUNTIF(Registre!$A$2:INDEX(Registre!$A$2:$A$1999,IF($L$222=0,-1,$L$222)),INDEX(Registre!$A$2:$A$1999,IF($L$222=0,-1,$L$222))),"000")),"")</f>
        <v/>
      </c>
      <c r="D228" s="50" t="n"/>
      <c r="E228" s="91" t="inlineStr">
        <is>
          <t>DI/ (RFI) nº</t>
        </is>
      </c>
      <c r="F228" s="52" t="n"/>
      <c r="G228" s="50" t="n"/>
      <c r="H228" s="82">
        <f>IFERROR(INDEX('Impression groupée'!$B$4:$B$103,MATCH("Lit de pose|12",'Impression groupée'!$E$4:$E$103,0)),"")</f>
        <v/>
      </c>
      <c r="I228" s="52" t="n"/>
      <c r="J228" s="50" t="n"/>
    </row>
    <row r="229" ht="36" customHeight="1">
      <c r="A229" s="80">
        <f>"Tronçon n° : "&amp;IFERROR(INDEX(Registre!$H$2:$H$1999,IF($L$222=0,-1,$L$222))&amp;"","")&amp;"   du "&amp;IF(IFERROR(INDEX(Registre!$I$2:$I$1999,IF($L$222=0,-1,$L$222))&amp;"","")&lt;&gt;"","Joint N° "&amp;IFERROR(INDEX(Registre!$I$2:$I$1999,IF($L$222=0,-1,$L$222))&amp;"","")&amp;"  ","")&amp;"PK "&amp;IFERROR(INDEX(Registre!$K$2:$K$1999,IF($L$222=0,-1,$L$222))&amp;"","")&amp;IF(OR(IFERROR(INDEX(Registre!$L$2:$L$1999,IF($L$222=0,-1,$L$222))&amp;"","")&lt;&gt;"",IFERROR(INDEX(Registre!$J$2:$J$1999,IF($L$222=0,-1,$L$222))&amp;"","")&lt;&gt;""),"   au "&amp;IF(IFERROR(INDEX(Registre!$J$2:$J$1999,IF($L$222=0,-1,$L$222))&amp;"","")&lt;&gt;"","Joint N° "&amp;IFERROR(INDEX(Registre!$J$2:$J$1999,IF($L$222=0,-1,$L$222))&amp;"","")&amp;"  ","")&amp;IF(IFERROR(INDEX(Registre!$L$2:$L$1999,IF($L$222=0,-1,$L$222))&amp;"","")&lt;&gt;"","PK "&amp;IFERROR(INDEX(Registre!$L$2:$L$1999,IF($L$222=0,-1,$L$222))&amp;"",""),""),"")</f>
        <v/>
      </c>
      <c r="B229" s="52" t="n"/>
      <c r="C229" s="52" t="n"/>
      <c r="D229" s="52" t="n"/>
      <c r="E229" s="52" t="n"/>
      <c r="F229" s="52" t="n"/>
      <c r="G229" s="52" t="n"/>
      <c r="H229" s="50" t="n"/>
      <c r="I229" s="90">
        <f>IF(IFERROR(INDEX(Registre!$M$2:$M$1999,IF($L$222=0,-1,$L$222))&amp;"","")="","Long :","Long : "&amp;IFERROR(INDEX(Registre!$M$2:$M$1999,IF($L$222=0,-1,$L$222))&amp;"","")&amp;" ml")</f>
        <v/>
      </c>
      <c r="J229" s="50" t="n"/>
    </row>
    <row r="230" ht="27" customHeight="1">
      <c r="A230" s="92" t="inlineStr">
        <is>
          <t>Inspection</t>
        </is>
      </c>
      <c r="B230" s="52" t="n"/>
      <c r="C230" s="52" t="n"/>
      <c r="D230" s="52" t="n"/>
      <c r="E230" s="52" t="n"/>
      <c r="F230" s="52" t="n"/>
      <c r="G230" s="52" t="n"/>
      <c r="H230" s="50" t="n"/>
      <c r="I230" s="80" t="inlineStr">
        <is>
          <t>jugement</t>
        </is>
      </c>
      <c r="J230" s="50" t="n"/>
    </row>
    <row r="231" ht="27" customHeight="1">
      <c r="A231" s="90" t="inlineStr">
        <is>
          <t>Ne contient pas de matériaux organiques</t>
        </is>
      </c>
      <c r="B231" s="52" t="n"/>
      <c r="C231" s="52" t="n"/>
      <c r="D231" s="52" t="n"/>
      <c r="E231" s="52" t="n"/>
      <c r="F231" s="52" t="n"/>
      <c r="G231" s="52" t="n"/>
      <c r="H231" s="50" t="n"/>
      <c r="I231" s="93">
        <f>IF(IF(IFERROR(INDEX(Registre!$N$2:$N$1999,IF($L$222=0,-1,$L$222))&amp;"","")="Accepté","C","")="C","☒","☐")&amp;"  C"&amp;"      "&amp;IF(IF(IFERROR(INDEX(Registre!$N$2:$N$1999,IF($L$222=0,-1,$L$222))&amp;"","")="Accepté","C","")="NC","☒","☐")&amp;"  NC"</f>
        <v/>
      </c>
      <c r="J231" s="50" t="n"/>
    </row>
    <row r="232" ht="27" customHeight="1">
      <c r="A232" s="90" t="inlineStr">
        <is>
          <t>Matériaux du lit de pose conformes aux plans et spécifications</t>
        </is>
      </c>
      <c r="B232" s="52" t="n"/>
      <c r="C232" s="52" t="n"/>
      <c r="D232" s="52" t="n"/>
      <c r="E232" s="52" t="n"/>
      <c r="F232" s="52" t="n"/>
      <c r="G232" s="52" t="n"/>
      <c r="H232" s="50" t="n"/>
      <c r="I232" s="93">
        <f>IF(IF(IFERROR(INDEX(Registre!$N$2:$N$1999,IF($L$222=0,-1,$L$222))&amp;"","")="Accepté","C","")="C","☒","☐")&amp;"  C"&amp;"      "&amp;IF(IF(IFERROR(INDEX(Registre!$N$2:$N$1999,IF($L$222=0,-1,$L$222))&amp;"","")="Accepté","C","")="NC","☒","☐")&amp;"  NC"</f>
        <v/>
      </c>
      <c r="J232" s="50" t="n"/>
    </row>
    <row r="233" ht="27" customHeight="1">
      <c r="A233" s="90" t="inlineStr">
        <is>
          <t>L’épaisseur du lit de pose est conforme aux plans et spécifications</t>
        </is>
      </c>
      <c r="B233" s="52" t="n"/>
      <c r="C233" s="52" t="n"/>
      <c r="D233" s="52" t="n"/>
      <c r="E233" s="52" t="n"/>
      <c r="F233" s="52" t="n"/>
      <c r="G233" s="52" t="n"/>
      <c r="H233" s="50" t="n"/>
      <c r="I233" s="93">
        <f>IF(IF(IFERROR(INDEX(Registre!$N$2:$N$1999,IF($L$222=0,-1,$L$222))&amp;"","")="Accepté","C","")="C","☒","☐")&amp;"  C"&amp;"      "&amp;IF(IF(IFERROR(INDEX(Registre!$N$2:$N$1999,IF($L$222=0,-1,$L$222))&amp;"","")="Accepté","C","")="NC","☒","☐")&amp;"  NC"</f>
        <v/>
      </c>
      <c r="J233" s="50" t="n"/>
    </row>
    <row r="234" ht="409.6" customHeight="1">
      <c r="A234" s="94">
        <f>"Remarques : "&amp;IFERROR(INDEX(Registre!$O$2:$O$1999,IF($L$222=0,-1,$L$222))&amp;"","")</f>
        <v/>
      </c>
      <c r="B234" s="52" t="n"/>
      <c r="C234" s="52" t="n"/>
      <c r="D234" s="52" t="n"/>
      <c r="E234" s="52" t="n"/>
      <c r="F234" s="52" t="n"/>
      <c r="G234" s="52" t="n"/>
      <c r="H234" s="52" t="n"/>
      <c r="I234" s="52" t="n"/>
      <c r="J234" s="50" t="n"/>
    </row>
    <row r="235" ht="30" customHeight="1">
      <c r="A235" s="80" t="inlineStr">
        <is>
          <t>Conclusion de l’inspection</t>
        </is>
      </c>
      <c r="B235" s="50" t="n"/>
      <c r="C235" s="67">
        <f>IF(IFERROR(INDEX(Registre!$N$2:$N$1999,IF($L$222=0,-1,$L$222))&amp;"","")="Non applicable","☒","☐")&amp;"  Non applicable"</f>
        <v/>
      </c>
      <c r="D235" s="52" t="n"/>
      <c r="E235" s="52" t="n"/>
      <c r="F235" s="50" t="n"/>
      <c r="G235" s="67">
        <f>IF(IFERROR(INDEX(Registre!$N$2:$N$1999,IF($L$222=0,-1,$L$222))&amp;"","")="Accepté","☒","☐")&amp;"  Accepté"</f>
        <v/>
      </c>
      <c r="H235" s="50" t="n"/>
      <c r="I235" s="67">
        <f>IF(IFERROR(INDEX(Registre!$N$2:$N$1999,IF($L$222=0,-1,$L$222))&amp;"","")="Rejeté","☒","☐")&amp;"  Rejeté"</f>
        <v/>
      </c>
      <c r="J235" s="50" t="n"/>
    </row>
    <row r="236" ht="30" customHeight="1">
      <c r="A236" s="80" t="inlineStr">
        <is>
          <t>APPROBATION</t>
        </is>
      </c>
      <c r="B236" s="56" t="n"/>
      <c r="C236" s="67" t="inlineStr">
        <is>
          <t>C3</t>
        </is>
      </c>
      <c r="D236" s="52" t="n"/>
      <c r="E236" s="52" t="n"/>
      <c r="F236" s="50" t="n"/>
      <c r="G236" s="67" t="inlineStr">
        <is>
          <t>C1</t>
        </is>
      </c>
      <c r="H236" s="56" t="n"/>
      <c r="I236" s="67" t="inlineStr">
        <is>
          <t>CA</t>
        </is>
      </c>
      <c r="J236" s="56" t="n"/>
    </row>
    <row r="237" ht="30" customHeight="1">
      <c r="A237" s="57" t="n"/>
      <c r="B237" s="58" t="n"/>
      <c r="C237" s="67" t="inlineStr">
        <is>
          <t>CST</t>
        </is>
      </c>
      <c r="D237" s="50" t="n"/>
      <c r="E237" s="67" t="inlineStr">
        <is>
          <t>QCI</t>
        </is>
      </c>
      <c r="F237" s="50" t="n"/>
      <c r="G237" s="57" t="n"/>
      <c r="H237" s="58" t="n"/>
      <c r="I237" s="57" t="n"/>
      <c r="J237" s="58" t="n"/>
    </row>
    <row r="238" ht="30" customHeight="1">
      <c r="A238" s="90" t="inlineStr">
        <is>
          <t>Nom</t>
        </is>
      </c>
      <c r="B238" s="50" t="n"/>
      <c r="C238" s="90" t="n"/>
      <c r="D238" s="50" t="n"/>
      <c r="E238" s="90" t="n"/>
      <c r="F238" s="50" t="n"/>
      <c r="G238" s="90" t="n"/>
      <c r="H238" s="50" t="n"/>
      <c r="I238" s="90" t="n"/>
      <c r="J238" s="50" t="n"/>
    </row>
    <row r="239" ht="30" customHeight="1">
      <c r="A239" s="90" t="inlineStr">
        <is>
          <t>Signature</t>
        </is>
      </c>
      <c r="B239" s="50" t="n"/>
      <c r="C239" s="90" t="n"/>
      <c r="D239" s="50" t="n"/>
      <c r="E239" s="90" t="n"/>
      <c r="F239" s="50" t="n"/>
      <c r="G239" s="90" t="n"/>
      <c r="H239" s="50" t="n"/>
      <c r="I239" s="90" t="n"/>
      <c r="J239" s="50" t="n"/>
    </row>
    <row r="240" ht="30" customHeight="1">
      <c r="A240" s="90" t="inlineStr">
        <is>
          <t>Date</t>
        </is>
      </c>
      <c r="B240" s="50" t="n"/>
      <c r="C240" s="90" t="n"/>
      <c r="D240" s="50" t="n"/>
      <c r="E240" s="90" t="n"/>
      <c r="F240" s="50" t="n"/>
      <c r="G240" s="90" t="n"/>
      <c r="H240" s="50" t="n"/>
      <c r="I240" s="90" t="n"/>
      <c r="J240" s="50" t="n"/>
    </row>
    <row r="241" ht="21.75" customHeight="1">
      <c r="A241" s="49" t="n"/>
      <c r="B241" s="56" t="n"/>
      <c r="C241" s="67">
        <f>Paramètres!$C$8</f>
        <v/>
      </c>
      <c r="D241" s="101" t="n"/>
      <c r="E241" s="101" t="n"/>
      <c r="F241" s="101" t="n"/>
      <c r="G241" s="101" t="n"/>
      <c r="H241" s="56" t="n"/>
      <c r="I241" s="99">
        <f>Paramètres!$D$8</f>
        <v/>
      </c>
      <c r="J241" s="50" t="n"/>
      <c r="L241" s="29" t="inlineStr">
        <is>
          <t>Calcul (ne pas modifier) – ligne registre :</t>
        </is>
      </c>
    </row>
    <row r="242" ht="21.75" customHeight="1">
      <c r="A242" s="60" t="n"/>
      <c r="B242" s="61" t="n"/>
      <c r="C242" s="60" t="n"/>
      <c r="H242" s="61" t="n"/>
      <c r="I242" s="55">
        <f>"Date: "&amp;Paramètres!$E$8</f>
        <v/>
      </c>
      <c r="J242" s="50" t="n"/>
      <c r="L242" s="30">
        <f>IFERROR(MATCH($H$248,Registre!$B$2:$B$1999,0),0)</f>
        <v/>
      </c>
    </row>
    <row r="243" ht="21.75" customHeight="1">
      <c r="A243" s="57" t="n"/>
      <c r="B243" s="58" t="n"/>
      <c r="C243" s="57" t="n"/>
      <c r="D243" s="102" t="n"/>
      <c r="E243" s="102" t="n"/>
      <c r="F243" s="102" t="n"/>
      <c r="G243" s="102" t="n"/>
      <c r="H243" s="58" t="n"/>
      <c r="I243" s="55" t="inlineStr">
        <is>
          <t>Page 1/1</t>
        </is>
      </c>
      <c r="J243" s="50" t="n"/>
    </row>
    <row r="244" ht="27.95" customHeight="1">
      <c r="A244" s="67" t="inlineStr">
        <is>
          <t>Procès-Verbal de Lit de Pose</t>
        </is>
      </c>
      <c r="B244" s="52" t="n"/>
      <c r="C244" s="52" t="n"/>
      <c r="D244" s="52" t="n"/>
      <c r="E244" s="52" t="n"/>
      <c r="F244" s="52" t="n"/>
      <c r="G244" s="52" t="n"/>
      <c r="H244" s="52" t="n"/>
      <c r="I244" s="52" t="n"/>
      <c r="J244" s="50" t="n"/>
      <c r="L244" s="32">
        <f>IF($H$248="","",IF($L$242=0,"⚠ RFI absent du Registre",IF(INDEX(Registre!$A$2:$A$1999,IF($L$242=0,-1,$L$242))&lt;&gt;"Lit de pose","⚠ Ce RFI est de type : "&amp;INDEX(Registre!$A$2:$A$1999,IF($L$242=0,-1,$L$242)),"")))</f>
        <v/>
      </c>
    </row>
    <row r="245" ht="27" customHeight="1">
      <c r="A245" s="90" t="inlineStr">
        <is>
          <t>Ouvrages</t>
        </is>
      </c>
      <c r="B245" s="50" t="n"/>
      <c r="C245" s="80">
        <f>IFERROR(INDEX(Registre!$E$2:$E$1999,IF($L$242=0,-1,$L$242))&amp;"","")</f>
        <v/>
      </c>
      <c r="D245" s="52" t="n"/>
      <c r="E245" s="52" t="n"/>
      <c r="F245" s="52" t="n"/>
      <c r="G245" s="52" t="n"/>
      <c r="H245" s="52" t="n"/>
      <c r="I245" s="52" t="n"/>
      <c r="J245" s="50" t="n"/>
    </row>
    <row r="246" ht="27" customHeight="1">
      <c r="A246" s="90" t="inlineStr">
        <is>
          <t>Plan nº</t>
        </is>
      </c>
      <c r="B246" s="50" t="n"/>
      <c r="C246" s="90">
        <f>IFERROR(INDEX(Registre!$F$2:$F$1999,IF($L$242=0,-1,$L$242))&amp;"","")</f>
        <v/>
      </c>
      <c r="D246" s="52" t="n"/>
      <c r="E246" s="52" t="n"/>
      <c r="F246" s="52" t="n"/>
      <c r="G246" s="52" t="n"/>
      <c r="H246" s="52" t="n"/>
      <c r="I246" s="52" t="n"/>
      <c r="J246" s="50" t="n"/>
      <c r="L246" s="31" t="inlineStr">
        <is>
          <t>◀ Choisissez le RFI dans la case « RFI nº » (liste déroulante)</t>
        </is>
      </c>
    </row>
    <row r="247" ht="27" customHeight="1">
      <c r="A247" s="90" t="inlineStr">
        <is>
          <t>Désignation</t>
        </is>
      </c>
      <c r="B247" s="50" t="n"/>
      <c r="C247" s="90">
        <f>IFERROR(INDEX(Registre!$G$2:$G$1999,IF($L$242=0,-1,$L$242))&amp;"","")</f>
        <v/>
      </c>
      <c r="D247" s="52" t="n"/>
      <c r="E247" s="52" t="n"/>
      <c r="F247" s="52" t="n"/>
      <c r="G247" s="52" t="n"/>
      <c r="H247" s="52" t="n"/>
      <c r="I247" s="52" t="n"/>
      <c r="J247" s="50" t="n"/>
    </row>
    <row r="248" ht="27" customHeight="1">
      <c r="A248" s="90" t="inlineStr">
        <is>
          <t>Rapport nº</t>
        </is>
      </c>
      <c r="B248" s="50" t="n"/>
      <c r="C248" s="90">
        <f>IFERROR(IF(INDEX(Registre!$C$2:$C$1999,IF($L$242=0,-1,$L$242))&amp;""&lt;&gt;"",INDEX(Registre!$C$2:$C$1999,IF($L$242=0,-1,$L$242))&amp;"",TEXT(COUNTIF(Registre!$A$2:INDEX(Registre!$A$2:$A$1999,IF($L$242=0,-1,$L$242)),INDEX(Registre!$A$2:$A$1999,IF($L$242=0,-1,$L$242))),"000")),"")</f>
        <v/>
      </c>
      <c r="D248" s="50" t="n"/>
      <c r="E248" s="91" t="inlineStr">
        <is>
          <t>DI/ (RFI) nº</t>
        </is>
      </c>
      <c r="F248" s="52" t="n"/>
      <c r="G248" s="50" t="n"/>
      <c r="H248" s="82">
        <f>IFERROR(INDEX('Impression groupée'!$B$4:$B$103,MATCH("Lit de pose|13",'Impression groupée'!$E$4:$E$103,0)),"")</f>
        <v/>
      </c>
      <c r="I248" s="52" t="n"/>
      <c r="J248" s="50" t="n"/>
    </row>
    <row r="249" ht="36" customHeight="1">
      <c r="A249" s="80">
        <f>"Tronçon n° : "&amp;IFERROR(INDEX(Registre!$H$2:$H$1999,IF($L$242=0,-1,$L$242))&amp;"","")&amp;"   du "&amp;IF(IFERROR(INDEX(Registre!$I$2:$I$1999,IF($L$242=0,-1,$L$242))&amp;"","")&lt;&gt;"","Joint N° "&amp;IFERROR(INDEX(Registre!$I$2:$I$1999,IF($L$242=0,-1,$L$242))&amp;"","")&amp;"  ","")&amp;"PK "&amp;IFERROR(INDEX(Registre!$K$2:$K$1999,IF($L$242=0,-1,$L$242))&amp;"","")&amp;IF(OR(IFERROR(INDEX(Registre!$L$2:$L$1999,IF($L$242=0,-1,$L$242))&amp;"","")&lt;&gt;"",IFERROR(INDEX(Registre!$J$2:$J$1999,IF($L$242=0,-1,$L$242))&amp;"","")&lt;&gt;""),"   au "&amp;IF(IFERROR(INDEX(Registre!$J$2:$J$1999,IF($L$242=0,-1,$L$242))&amp;"","")&lt;&gt;"","Joint N° "&amp;IFERROR(INDEX(Registre!$J$2:$J$1999,IF($L$242=0,-1,$L$242))&amp;"","")&amp;"  ","")&amp;IF(IFERROR(INDEX(Registre!$L$2:$L$1999,IF($L$242=0,-1,$L$242))&amp;"","")&lt;&gt;"","PK "&amp;IFERROR(INDEX(Registre!$L$2:$L$1999,IF($L$242=0,-1,$L$242))&amp;"",""),""),"")</f>
        <v/>
      </c>
      <c r="B249" s="52" t="n"/>
      <c r="C249" s="52" t="n"/>
      <c r="D249" s="52" t="n"/>
      <c r="E249" s="52" t="n"/>
      <c r="F249" s="52" t="n"/>
      <c r="G249" s="52" t="n"/>
      <c r="H249" s="50" t="n"/>
      <c r="I249" s="90">
        <f>IF(IFERROR(INDEX(Registre!$M$2:$M$1999,IF($L$242=0,-1,$L$242))&amp;"","")="","Long :","Long : "&amp;IFERROR(INDEX(Registre!$M$2:$M$1999,IF($L$242=0,-1,$L$242))&amp;"","")&amp;" ml")</f>
        <v/>
      </c>
      <c r="J249" s="50" t="n"/>
    </row>
    <row r="250" ht="27" customHeight="1">
      <c r="A250" s="92" t="inlineStr">
        <is>
          <t>Inspection</t>
        </is>
      </c>
      <c r="B250" s="52" t="n"/>
      <c r="C250" s="52" t="n"/>
      <c r="D250" s="52" t="n"/>
      <c r="E250" s="52" t="n"/>
      <c r="F250" s="52" t="n"/>
      <c r="G250" s="52" t="n"/>
      <c r="H250" s="50" t="n"/>
      <c r="I250" s="80" t="inlineStr">
        <is>
          <t>jugement</t>
        </is>
      </c>
      <c r="J250" s="50" t="n"/>
    </row>
    <row r="251" ht="27" customHeight="1">
      <c r="A251" s="90" t="inlineStr">
        <is>
          <t>Ne contient pas de matériaux organiques</t>
        </is>
      </c>
      <c r="B251" s="52" t="n"/>
      <c r="C251" s="52" t="n"/>
      <c r="D251" s="52" t="n"/>
      <c r="E251" s="52" t="n"/>
      <c r="F251" s="52" t="n"/>
      <c r="G251" s="52" t="n"/>
      <c r="H251" s="50" t="n"/>
      <c r="I251" s="93">
        <f>IF(IF(IFERROR(INDEX(Registre!$N$2:$N$1999,IF($L$242=0,-1,$L$242))&amp;"","")="Accepté","C","")="C","☒","☐")&amp;"  C"&amp;"      "&amp;IF(IF(IFERROR(INDEX(Registre!$N$2:$N$1999,IF($L$242=0,-1,$L$242))&amp;"","")="Accepté","C","")="NC","☒","☐")&amp;"  NC"</f>
        <v/>
      </c>
      <c r="J251" s="50" t="n"/>
    </row>
    <row r="252" ht="27" customHeight="1">
      <c r="A252" s="90" t="inlineStr">
        <is>
          <t>Matériaux du lit de pose conformes aux plans et spécifications</t>
        </is>
      </c>
      <c r="B252" s="52" t="n"/>
      <c r="C252" s="52" t="n"/>
      <c r="D252" s="52" t="n"/>
      <c r="E252" s="52" t="n"/>
      <c r="F252" s="52" t="n"/>
      <c r="G252" s="52" t="n"/>
      <c r="H252" s="50" t="n"/>
      <c r="I252" s="93">
        <f>IF(IF(IFERROR(INDEX(Registre!$N$2:$N$1999,IF($L$242=0,-1,$L$242))&amp;"","")="Accepté","C","")="C","☒","☐")&amp;"  C"&amp;"      "&amp;IF(IF(IFERROR(INDEX(Registre!$N$2:$N$1999,IF($L$242=0,-1,$L$242))&amp;"","")="Accepté","C","")="NC","☒","☐")&amp;"  NC"</f>
        <v/>
      </c>
      <c r="J252" s="50" t="n"/>
    </row>
    <row r="253" ht="27" customHeight="1">
      <c r="A253" s="90" t="inlineStr">
        <is>
          <t>L’épaisseur du lit de pose est conforme aux plans et spécifications</t>
        </is>
      </c>
      <c r="B253" s="52" t="n"/>
      <c r="C253" s="52" t="n"/>
      <c r="D253" s="52" t="n"/>
      <c r="E253" s="52" t="n"/>
      <c r="F253" s="52" t="n"/>
      <c r="G253" s="52" t="n"/>
      <c r="H253" s="50" t="n"/>
      <c r="I253" s="93">
        <f>IF(IF(IFERROR(INDEX(Registre!$N$2:$N$1999,IF($L$242=0,-1,$L$242))&amp;"","")="Accepté","C","")="C","☒","☐")&amp;"  C"&amp;"      "&amp;IF(IF(IFERROR(INDEX(Registre!$N$2:$N$1999,IF($L$242=0,-1,$L$242))&amp;"","")="Accepté","C","")="NC","☒","☐")&amp;"  NC"</f>
        <v/>
      </c>
      <c r="J253" s="50" t="n"/>
    </row>
    <row r="254" ht="409.6" customHeight="1">
      <c r="A254" s="94">
        <f>"Remarques : "&amp;IFERROR(INDEX(Registre!$O$2:$O$1999,IF($L$242=0,-1,$L$242))&amp;"","")</f>
        <v/>
      </c>
      <c r="B254" s="52" t="n"/>
      <c r="C254" s="52" t="n"/>
      <c r="D254" s="52" t="n"/>
      <c r="E254" s="52" t="n"/>
      <c r="F254" s="52" t="n"/>
      <c r="G254" s="52" t="n"/>
      <c r="H254" s="52" t="n"/>
      <c r="I254" s="52" t="n"/>
      <c r="J254" s="50" t="n"/>
    </row>
    <row r="255" ht="30" customHeight="1">
      <c r="A255" s="80" t="inlineStr">
        <is>
          <t>Conclusion de l’inspection</t>
        </is>
      </c>
      <c r="B255" s="50" t="n"/>
      <c r="C255" s="67">
        <f>IF(IFERROR(INDEX(Registre!$N$2:$N$1999,IF($L$242=0,-1,$L$242))&amp;"","")="Non applicable","☒","☐")&amp;"  Non applicable"</f>
        <v/>
      </c>
      <c r="D255" s="52" t="n"/>
      <c r="E255" s="52" t="n"/>
      <c r="F255" s="50" t="n"/>
      <c r="G255" s="67">
        <f>IF(IFERROR(INDEX(Registre!$N$2:$N$1999,IF($L$242=0,-1,$L$242))&amp;"","")="Accepté","☒","☐")&amp;"  Accepté"</f>
        <v/>
      </c>
      <c r="H255" s="50" t="n"/>
      <c r="I255" s="67">
        <f>IF(IFERROR(INDEX(Registre!$N$2:$N$1999,IF($L$242=0,-1,$L$242))&amp;"","")="Rejeté","☒","☐")&amp;"  Rejeté"</f>
        <v/>
      </c>
      <c r="J255" s="50" t="n"/>
    </row>
    <row r="256" ht="30" customHeight="1">
      <c r="A256" s="80" t="inlineStr">
        <is>
          <t>APPROBATION</t>
        </is>
      </c>
      <c r="B256" s="56" t="n"/>
      <c r="C256" s="67" t="inlineStr">
        <is>
          <t>C3</t>
        </is>
      </c>
      <c r="D256" s="52" t="n"/>
      <c r="E256" s="52" t="n"/>
      <c r="F256" s="50" t="n"/>
      <c r="G256" s="67" t="inlineStr">
        <is>
          <t>C1</t>
        </is>
      </c>
      <c r="H256" s="56" t="n"/>
      <c r="I256" s="67" t="inlineStr">
        <is>
          <t>CA</t>
        </is>
      </c>
      <c r="J256" s="56" t="n"/>
    </row>
    <row r="257" ht="30" customHeight="1">
      <c r="A257" s="57" t="n"/>
      <c r="B257" s="58" t="n"/>
      <c r="C257" s="67" t="inlineStr">
        <is>
          <t>CST</t>
        </is>
      </c>
      <c r="D257" s="50" t="n"/>
      <c r="E257" s="67" t="inlineStr">
        <is>
          <t>QCI</t>
        </is>
      </c>
      <c r="F257" s="50" t="n"/>
      <c r="G257" s="57" t="n"/>
      <c r="H257" s="58" t="n"/>
      <c r="I257" s="57" t="n"/>
      <c r="J257" s="58" t="n"/>
    </row>
    <row r="258" ht="30" customHeight="1">
      <c r="A258" s="90" t="inlineStr">
        <is>
          <t>Nom</t>
        </is>
      </c>
      <c r="B258" s="50" t="n"/>
      <c r="C258" s="90" t="n"/>
      <c r="D258" s="50" t="n"/>
      <c r="E258" s="90" t="n"/>
      <c r="F258" s="50" t="n"/>
      <c r="G258" s="90" t="n"/>
      <c r="H258" s="50" t="n"/>
      <c r="I258" s="90" t="n"/>
      <c r="J258" s="50" t="n"/>
    </row>
    <row r="259" ht="30" customHeight="1">
      <c r="A259" s="90" t="inlineStr">
        <is>
          <t>Signature</t>
        </is>
      </c>
      <c r="B259" s="50" t="n"/>
      <c r="C259" s="90" t="n"/>
      <c r="D259" s="50" t="n"/>
      <c r="E259" s="90" t="n"/>
      <c r="F259" s="50" t="n"/>
      <c r="G259" s="90" t="n"/>
      <c r="H259" s="50" t="n"/>
      <c r="I259" s="90" t="n"/>
      <c r="J259" s="50" t="n"/>
    </row>
    <row r="260" ht="30" customHeight="1">
      <c r="A260" s="90" t="inlineStr">
        <is>
          <t>Date</t>
        </is>
      </c>
      <c r="B260" s="50" t="n"/>
      <c r="C260" s="90" t="n"/>
      <c r="D260" s="50" t="n"/>
      <c r="E260" s="90" t="n"/>
      <c r="F260" s="50" t="n"/>
      <c r="G260" s="90" t="n"/>
      <c r="H260" s="50" t="n"/>
      <c r="I260" s="90" t="n"/>
      <c r="J260" s="50" t="n"/>
    </row>
    <row r="261" ht="21.75" customHeight="1">
      <c r="A261" s="49" t="n"/>
      <c r="B261" s="56" t="n"/>
      <c r="C261" s="67">
        <f>Paramètres!$C$8</f>
        <v/>
      </c>
      <c r="D261" s="101" t="n"/>
      <c r="E261" s="101" t="n"/>
      <c r="F261" s="101" t="n"/>
      <c r="G261" s="101" t="n"/>
      <c r="H261" s="56" t="n"/>
      <c r="I261" s="99">
        <f>Paramètres!$D$8</f>
        <v/>
      </c>
      <c r="J261" s="50" t="n"/>
      <c r="L261" s="29" t="inlineStr">
        <is>
          <t>Calcul (ne pas modifier) – ligne registre :</t>
        </is>
      </c>
    </row>
    <row r="262" ht="21.75" customHeight="1">
      <c r="A262" s="60" t="n"/>
      <c r="B262" s="61" t="n"/>
      <c r="C262" s="60" t="n"/>
      <c r="H262" s="61" t="n"/>
      <c r="I262" s="55">
        <f>"Date: "&amp;Paramètres!$E$8</f>
        <v/>
      </c>
      <c r="J262" s="50" t="n"/>
      <c r="L262" s="30">
        <f>IFERROR(MATCH($H$268,Registre!$B$2:$B$1999,0),0)</f>
        <v/>
      </c>
    </row>
    <row r="263" ht="21.75" customHeight="1">
      <c r="A263" s="57" t="n"/>
      <c r="B263" s="58" t="n"/>
      <c r="C263" s="57" t="n"/>
      <c r="D263" s="102" t="n"/>
      <c r="E263" s="102" t="n"/>
      <c r="F263" s="102" t="n"/>
      <c r="G263" s="102" t="n"/>
      <c r="H263" s="58" t="n"/>
      <c r="I263" s="55" t="inlineStr">
        <is>
          <t>Page 1/1</t>
        </is>
      </c>
      <c r="J263" s="50" t="n"/>
    </row>
    <row r="264" ht="27.95" customHeight="1">
      <c r="A264" s="67" t="inlineStr">
        <is>
          <t>Procès-Verbal de Lit de Pose</t>
        </is>
      </c>
      <c r="B264" s="52" t="n"/>
      <c r="C264" s="52" t="n"/>
      <c r="D264" s="52" t="n"/>
      <c r="E264" s="52" t="n"/>
      <c r="F264" s="52" t="n"/>
      <c r="G264" s="52" t="n"/>
      <c r="H264" s="52" t="n"/>
      <c r="I264" s="52" t="n"/>
      <c r="J264" s="50" t="n"/>
      <c r="L264" s="32">
        <f>IF($H$268="","",IF($L$262=0,"⚠ RFI absent du Registre",IF(INDEX(Registre!$A$2:$A$1999,IF($L$262=0,-1,$L$262))&lt;&gt;"Lit de pose","⚠ Ce RFI est de type : "&amp;INDEX(Registre!$A$2:$A$1999,IF($L$262=0,-1,$L$262)),"")))</f>
        <v/>
      </c>
    </row>
    <row r="265" ht="27" customHeight="1">
      <c r="A265" s="90" t="inlineStr">
        <is>
          <t>Ouvrages</t>
        </is>
      </c>
      <c r="B265" s="50" t="n"/>
      <c r="C265" s="80">
        <f>IFERROR(INDEX(Registre!$E$2:$E$1999,IF($L$262=0,-1,$L$262))&amp;"","")</f>
        <v/>
      </c>
      <c r="D265" s="52" t="n"/>
      <c r="E265" s="52" t="n"/>
      <c r="F265" s="52" t="n"/>
      <c r="G265" s="52" t="n"/>
      <c r="H265" s="52" t="n"/>
      <c r="I265" s="52" t="n"/>
      <c r="J265" s="50" t="n"/>
    </row>
    <row r="266" ht="27" customHeight="1">
      <c r="A266" s="90" t="inlineStr">
        <is>
          <t>Plan nº</t>
        </is>
      </c>
      <c r="B266" s="50" t="n"/>
      <c r="C266" s="90">
        <f>IFERROR(INDEX(Registre!$F$2:$F$1999,IF($L$262=0,-1,$L$262))&amp;"","")</f>
        <v/>
      </c>
      <c r="D266" s="52" t="n"/>
      <c r="E266" s="52" t="n"/>
      <c r="F266" s="52" t="n"/>
      <c r="G266" s="52" t="n"/>
      <c r="H266" s="52" t="n"/>
      <c r="I266" s="52" t="n"/>
      <c r="J266" s="50" t="n"/>
      <c r="L266" s="31" t="inlineStr">
        <is>
          <t>◀ Choisissez le RFI dans la case « RFI nº » (liste déroulante)</t>
        </is>
      </c>
    </row>
    <row r="267" ht="27" customHeight="1">
      <c r="A267" s="90" t="inlineStr">
        <is>
          <t>Désignation</t>
        </is>
      </c>
      <c r="B267" s="50" t="n"/>
      <c r="C267" s="90">
        <f>IFERROR(INDEX(Registre!$G$2:$G$1999,IF($L$262=0,-1,$L$262))&amp;"","")</f>
        <v/>
      </c>
      <c r="D267" s="52" t="n"/>
      <c r="E267" s="52" t="n"/>
      <c r="F267" s="52" t="n"/>
      <c r="G267" s="52" t="n"/>
      <c r="H267" s="52" t="n"/>
      <c r="I267" s="52" t="n"/>
      <c r="J267" s="50" t="n"/>
    </row>
    <row r="268" ht="27" customHeight="1">
      <c r="A268" s="90" t="inlineStr">
        <is>
          <t>Rapport nº</t>
        </is>
      </c>
      <c r="B268" s="50" t="n"/>
      <c r="C268" s="90">
        <f>IFERROR(IF(INDEX(Registre!$C$2:$C$1999,IF($L$262=0,-1,$L$262))&amp;""&lt;&gt;"",INDEX(Registre!$C$2:$C$1999,IF($L$262=0,-1,$L$262))&amp;"",TEXT(COUNTIF(Registre!$A$2:INDEX(Registre!$A$2:$A$1999,IF($L$262=0,-1,$L$262)),INDEX(Registre!$A$2:$A$1999,IF($L$262=0,-1,$L$262))),"000")),"")</f>
        <v/>
      </c>
      <c r="D268" s="50" t="n"/>
      <c r="E268" s="91" t="inlineStr">
        <is>
          <t>DI/ (RFI) nº</t>
        </is>
      </c>
      <c r="F268" s="52" t="n"/>
      <c r="G268" s="50" t="n"/>
      <c r="H268" s="82">
        <f>IFERROR(INDEX('Impression groupée'!$B$4:$B$103,MATCH("Lit de pose|14",'Impression groupée'!$E$4:$E$103,0)),"")</f>
        <v/>
      </c>
      <c r="I268" s="52" t="n"/>
      <c r="J268" s="50" t="n"/>
    </row>
    <row r="269" ht="36" customHeight="1">
      <c r="A269" s="80">
        <f>"Tronçon n° : "&amp;IFERROR(INDEX(Registre!$H$2:$H$1999,IF($L$262=0,-1,$L$262))&amp;"","")&amp;"   du "&amp;IF(IFERROR(INDEX(Registre!$I$2:$I$1999,IF($L$262=0,-1,$L$262))&amp;"","")&lt;&gt;"","Joint N° "&amp;IFERROR(INDEX(Registre!$I$2:$I$1999,IF($L$262=0,-1,$L$262))&amp;"","")&amp;"  ","")&amp;"PK "&amp;IFERROR(INDEX(Registre!$K$2:$K$1999,IF($L$262=0,-1,$L$262))&amp;"","")&amp;IF(OR(IFERROR(INDEX(Registre!$L$2:$L$1999,IF($L$262=0,-1,$L$262))&amp;"","")&lt;&gt;"",IFERROR(INDEX(Registre!$J$2:$J$1999,IF($L$262=0,-1,$L$262))&amp;"","")&lt;&gt;""),"   au "&amp;IF(IFERROR(INDEX(Registre!$J$2:$J$1999,IF($L$262=0,-1,$L$262))&amp;"","")&lt;&gt;"","Joint N° "&amp;IFERROR(INDEX(Registre!$J$2:$J$1999,IF($L$262=0,-1,$L$262))&amp;"","")&amp;"  ","")&amp;IF(IFERROR(INDEX(Registre!$L$2:$L$1999,IF($L$262=0,-1,$L$262))&amp;"","")&lt;&gt;"","PK "&amp;IFERROR(INDEX(Registre!$L$2:$L$1999,IF($L$262=0,-1,$L$262))&amp;"",""),""),"")</f>
        <v/>
      </c>
      <c r="B269" s="52" t="n"/>
      <c r="C269" s="52" t="n"/>
      <c r="D269" s="52" t="n"/>
      <c r="E269" s="52" t="n"/>
      <c r="F269" s="52" t="n"/>
      <c r="G269" s="52" t="n"/>
      <c r="H269" s="50" t="n"/>
      <c r="I269" s="90">
        <f>IF(IFERROR(INDEX(Registre!$M$2:$M$1999,IF($L$262=0,-1,$L$262))&amp;"","")="","Long :","Long : "&amp;IFERROR(INDEX(Registre!$M$2:$M$1999,IF($L$262=0,-1,$L$262))&amp;"","")&amp;" ml")</f>
        <v/>
      </c>
      <c r="J269" s="50" t="n"/>
    </row>
    <row r="270" ht="27" customHeight="1">
      <c r="A270" s="92" t="inlineStr">
        <is>
          <t>Inspection</t>
        </is>
      </c>
      <c r="B270" s="52" t="n"/>
      <c r="C270" s="52" t="n"/>
      <c r="D270" s="52" t="n"/>
      <c r="E270" s="52" t="n"/>
      <c r="F270" s="52" t="n"/>
      <c r="G270" s="52" t="n"/>
      <c r="H270" s="50" t="n"/>
      <c r="I270" s="80" t="inlineStr">
        <is>
          <t>jugement</t>
        </is>
      </c>
      <c r="J270" s="50" t="n"/>
    </row>
    <row r="271" ht="27" customHeight="1">
      <c r="A271" s="90" t="inlineStr">
        <is>
          <t>Ne contient pas de matériaux organiques</t>
        </is>
      </c>
      <c r="B271" s="52" t="n"/>
      <c r="C271" s="52" t="n"/>
      <c r="D271" s="52" t="n"/>
      <c r="E271" s="52" t="n"/>
      <c r="F271" s="52" t="n"/>
      <c r="G271" s="52" t="n"/>
      <c r="H271" s="50" t="n"/>
      <c r="I271" s="93">
        <f>IF(IF(IFERROR(INDEX(Registre!$N$2:$N$1999,IF($L$262=0,-1,$L$262))&amp;"","")="Accepté","C","")="C","☒","☐")&amp;"  C"&amp;"      "&amp;IF(IF(IFERROR(INDEX(Registre!$N$2:$N$1999,IF($L$262=0,-1,$L$262))&amp;"","")="Accepté","C","")="NC","☒","☐")&amp;"  NC"</f>
        <v/>
      </c>
      <c r="J271" s="50" t="n"/>
    </row>
    <row r="272" ht="27" customHeight="1">
      <c r="A272" s="90" t="inlineStr">
        <is>
          <t>Matériaux du lit de pose conformes aux plans et spécifications</t>
        </is>
      </c>
      <c r="B272" s="52" t="n"/>
      <c r="C272" s="52" t="n"/>
      <c r="D272" s="52" t="n"/>
      <c r="E272" s="52" t="n"/>
      <c r="F272" s="52" t="n"/>
      <c r="G272" s="52" t="n"/>
      <c r="H272" s="50" t="n"/>
      <c r="I272" s="93">
        <f>IF(IF(IFERROR(INDEX(Registre!$N$2:$N$1999,IF($L$262=0,-1,$L$262))&amp;"","")="Accepté","C","")="C","☒","☐")&amp;"  C"&amp;"      "&amp;IF(IF(IFERROR(INDEX(Registre!$N$2:$N$1999,IF($L$262=0,-1,$L$262))&amp;"","")="Accepté","C","")="NC","☒","☐")&amp;"  NC"</f>
        <v/>
      </c>
      <c r="J272" s="50" t="n"/>
    </row>
    <row r="273" ht="27" customHeight="1">
      <c r="A273" s="90" t="inlineStr">
        <is>
          <t>L’épaisseur du lit de pose est conforme aux plans et spécifications</t>
        </is>
      </c>
      <c r="B273" s="52" t="n"/>
      <c r="C273" s="52" t="n"/>
      <c r="D273" s="52" t="n"/>
      <c r="E273" s="52" t="n"/>
      <c r="F273" s="52" t="n"/>
      <c r="G273" s="52" t="n"/>
      <c r="H273" s="50" t="n"/>
      <c r="I273" s="93">
        <f>IF(IF(IFERROR(INDEX(Registre!$N$2:$N$1999,IF($L$262=0,-1,$L$262))&amp;"","")="Accepté","C","")="C","☒","☐")&amp;"  C"&amp;"      "&amp;IF(IF(IFERROR(INDEX(Registre!$N$2:$N$1999,IF($L$262=0,-1,$L$262))&amp;"","")="Accepté","C","")="NC","☒","☐")&amp;"  NC"</f>
        <v/>
      </c>
      <c r="J273" s="50" t="n"/>
    </row>
    <row r="274" ht="409.6" customHeight="1">
      <c r="A274" s="94">
        <f>"Remarques : "&amp;IFERROR(INDEX(Registre!$O$2:$O$1999,IF($L$262=0,-1,$L$262))&amp;"","")</f>
        <v/>
      </c>
      <c r="B274" s="52" t="n"/>
      <c r="C274" s="52" t="n"/>
      <c r="D274" s="52" t="n"/>
      <c r="E274" s="52" t="n"/>
      <c r="F274" s="52" t="n"/>
      <c r="G274" s="52" t="n"/>
      <c r="H274" s="52" t="n"/>
      <c r="I274" s="52" t="n"/>
      <c r="J274" s="50" t="n"/>
    </row>
    <row r="275" ht="30" customHeight="1">
      <c r="A275" s="80" t="inlineStr">
        <is>
          <t>Conclusion de l’inspection</t>
        </is>
      </c>
      <c r="B275" s="50" t="n"/>
      <c r="C275" s="67">
        <f>IF(IFERROR(INDEX(Registre!$N$2:$N$1999,IF($L$262=0,-1,$L$262))&amp;"","")="Non applicable","☒","☐")&amp;"  Non applicable"</f>
        <v/>
      </c>
      <c r="D275" s="52" t="n"/>
      <c r="E275" s="52" t="n"/>
      <c r="F275" s="50" t="n"/>
      <c r="G275" s="67">
        <f>IF(IFERROR(INDEX(Registre!$N$2:$N$1999,IF($L$262=0,-1,$L$262))&amp;"","")="Accepté","☒","☐")&amp;"  Accepté"</f>
        <v/>
      </c>
      <c r="H275" s="50" t="n"/>
      <c r="I275" s="67">
        <f>IF(IFERROR(INDEX(Registre!$N$2:$N$1999,IF($L$262=0,-1,$L$262))&amp;"","")="Rejeté","☒","☐")&amp;"  Rejeté"</f>
        <v/>
      </c>
      <c r="J275" s="50" t="n"/>
    </row>
    <row r="276" ht="30" customHeight="1">
      <c r="A276" s="80" t="inlineStr">
        <is>
          <t>APPROBATION</t>
        </is>
      </c>
      <c r="B276" s="56" t="n"/>
      <c r="C276" s="67" t="inlineStr">
        <is>
          <t>C3</t>
        </is>
      </c>
      <c r="D276" s="52" t="n"/>
      <c r="E276" s="52" t="n"/>
      <c r="F276" s="50" t="n"/>
      <c r="G276" s="67" t="inlineStr">
        <is>
          <t>C1</t>
        </is>
      </c>
      <c r="H276" s="56" t="n"/>
      <c r="I276" s="67" t="inlineStr">
        <is>
          <t>CA</t>
        </is>
      </c>
      <c r="J276" s="56" t="n"/>
    </row>
    <row r="277" ht="30" customHeight="1">
      <c r="A277" s="57" t="n"/>
      <c r="B277" s="58" t="n"/>
      <c r="C277" s="67" t="inlineStr">
        <is>
          <t>CST</t>
        </is>
      </c>
      <c r="D277" s="50" t="n"/>
      <c r="E277" s="67" t="inlineStr">
        <is>
          <t>QCI</t>
        </is>
      </c>
      <c r="F277" s="50" t="n"/>
      <c r="G277" s="57" t="n"/>
      <c r="H277" s="58" t="n"/>
      <c r="I277" s="57" t="n"/>
      <c r="J277" s="58" t="n"/>
    </row>
    <row r="278" ht="30" customHeight="1">
      <c r="A278" s="90" t="inlineStr">
        <is>
          <t>Nom</t>
        </is>
      </c>
      <c r="B278" s="50" t="n"/>
      <c r="C278" s="90" t="n"/>
      <c r="D278" s="50" t="n"/>
      <c r="E278" s="90" t="n"/>
      <c r="F278" s="50" t="n"/>
      <c r="G278" s="90" t="n"/>
      <c r="H278" s="50" t="n"/>
      <c r="I278" s="90" t="n"/>
      <c r="J278" s="50" t="n"/>
    </row>
    <row r="279" ht="30" customHeight="1">
      <c r="A279" s="90" t="inlineStr">
        <is>
          <t>Signature</t>
        </is>
      </c>
      <c r="B279" s="50" t="n"/>
      <c r="C279" s="90" t="n"/>
      <c r="D279" s="50" t="n"/>
      <c r="E279" s="90" t="n"/>
      <c r="F279" s="50" t="n"/>
      <c r="G279" s="90" t="n"/>
      <c r="H279" s="50" t="n"/>
      <c r="I279" s="90" t="n"/>
      <c r="J279" s="50" t="n"/>
    </row>
    <row r="280" ht="30" customHeight="1">
      <c r="A280" s="90" t="inlineStr">
        <is>
          <t>Date</t>
        </is>
      </c>
      <c r="B280" s="50" t="n"/>
      <c r="C280" s="90" t="n"/>
      <c r="D280" s="50" t="n"/>
      <c r="E280" s="90" t="n"/>
      <c r="F280" s="50" t="n"/>
      <c r="G280" s="90" t="n"/>
      <c r="H280" s="50" t="n"/>
      <c r="I280" s="90" t="n"/>
      <c r="J280" s="50" t="n"/>
    </row>
    <row r="281" ht="21.75" customHeight="1">
      <c r="A281" s="49" t="n"/>
      <c r="B281" s="56" t="n"/>
      <c r="C281" s="67">
        <f>Paramètres!$C$8</f>
        <v/>
      </c>
      <c r="D281" s="101" t="n"/>
      <c r="E281" s="101" t="n"/>
      <c r="F281" s="101" t="n"/>
      <c r="G281" s="101" t="n"/>
      <c r="H281" s="56" t="n"/>
      <c r="I281" s="99">
        <f>Paramètres!$D$8</f>
        <v/>
      </c>
      <c r="J281" s="50" t="n"/>
      <c r="L281" s="29" t="inlineStr">
        <is>
          <t>Calcul (ne pas modifier) – ligne registre :</t>
        </is>
      </c>
    </row>
    <row r="282" ht="21.75" customHeight="1">
      <c r="A282" s="60" t="n"/>
      <c r="B282" s="61" t="n"/>
      <c r="C282" s="60" t="n"/>
      <c r="H282" s="61" t="n"/>
      <c r="I282" s="55">
        <f>"Date: "&amp;Paramètres!$E$8</f>
        <v/>
      </c>
      <c r="J282" s="50" t="n"/>
      <c r="L282" s="30">
        <f>IFERROR(MATCH($H$288,Registre!$B$2:$B$1999,0),0)</f>
        <v/>
      </c>
    </row>
    <row r="283" ht="21.75" customHeight="1">
      <c r="A283" s="57" t="n"/>
      <c r="B283" s="58" t="n"/>
      <c r="C283" s="57" t="n"/>
      <c r="D283" s="102" t="n"/>
      <c r="E283" s="102" t="n"/>
      <c r="F283" s="102" t="n"/>
      <c r="G283" s="102" t="n"/>
      <c r="H283" s="58" t="n"/>
      <c r="I283" s="55" t="inlineStr">
        <is>
          <t>Page 1/1</t>
        </is>
      </c>
      <c r="J283" s="50" t="n"/>
    </row>
    <row r="284" ht="27.95" customHeight="1">
      <c r="A284" s="67" t="inlineStr">
        <is>
          <t>Procès-Verbal de Lit de Pose</t>
        </is>
      </c>
      <c r="B284" s="52" t="n"/>
      <c r="C284" s="52" t="n"/>
      <c r="D284" s="52" t="n"/>
      <c r="E284" s="52" t="n"/>
      <c r="F284" s="52" t="n"/>
      <c r="G284" s="52" t="n"/>
      <c r="H284" s="52" t="n"/>
      <c r="I284" s="52" t="n"/>
      <c r="J284" s="50" t="n"/>
      <c r="L284" s="32">
        <f>IF($H$288="","",IF($L$282=0,"⚠ RFI absent du Registre",IF(INDEX(Registre!$A$2:$A$1999,IF($L$282=0,-1,$L$282))&lt;&gt;"Lit de pose","⚠ Ce RFI est de type : "&amp;INDEX(Registre!$A$2:$A$1999,IF($L$282=0,-1,$L$282)),"")))</f>
        <v/>
      </c>
    </row>
    <row r="285" ht="27" customHeight="1">
      <c r="A285" s="90" t="inlineStr">
        <is>
          <t>Ouvrages</t>
        </is>
      </c>
      <c r="B285" s="50" t="n"/>
      <c r="C285" s="80">
        <f>IFERROR(INDEX(Registre!$E$2:$E$1999,IF($L$282=0,-1,$L$282))&amp;"","")</f>
        <v/>
      </c>
      <c r="D285" s="52" t="n"/>
      <c r="E285" s="52" t="n"/>
      <c r="F285" s="52" t="n"/>
      <c r="G285" s="52" t="n"/>
      <c r="H285" s="52" t="n"/>
      <c r="I285" s="52" t="n"/>
      <c r="J285" s="50" t="n"/>
    </row>
    <row r="286" ht="27" customHeight="1">
      <c r="A286" s="90" t="inlineStr">
        <is>
          <t>Plan nº</t>
        </is>
      </c>
      <c r="B286" s="50" t="n"/>
      <c r="C286" s="90">
        <f>IFERROR(INDEX(Registre!$F$2:$F$1999,IF($L$282=0,-1,$L$282))&amp;"","")</f>
        <v/>
      </c>
      <c r="D286" s="52" t="n"/>
      <c r="E286" s="52" t="n"/>
      <c r="F286" s="52" t="n"/>
      <c r="G286" s="52" t="n"/>
      <c r="H286" s="52" t="n"/>
      <c r="I286" s="52" t="n"/>
      <c r="J286" s="50" t="n"/>
      <c r="L286" s="31" t="inlineStr">
        <is>
          <t>◀ Choisissez le RFI dans la case « RFI nº » (liste déroulante)</t>
        </is>
      </c>
    </row>
    <row r="287" ht="27" customHeight="1">
      <c r="A287" s="90" t="inlineStr">
        <is>
          <t>Désignation</t>
        </is>
      </c>
      <c r="B287" s="50" t="n"/>
      <c r="C287" s="90">
        <f>IFERROR(INDEX(Registre!$G$2:$G$1999,IF($L$282=0,-1,$L$282))&amp;"","")</f>
        <v/>
      </c>
      <c r="D287" s="52" t="n"/>
      <c r="E287" s="52" t="n"/>
      <c r="F287" s="52" t="n"/>
      <c r="G287" s="52" t="n"/>
      <c r="H287" s="52" t="n"/>
      <c r="I287" s="52" t="n"/>
      <c r="J287" s="50" t="n"/>
    </row>
    <row r="288" ht="27" customHeight="1">
      <c r="A288" s="90" t="inlineStr">
        <is>
          <t>Rapport nº</t>
        </is>
      </c>
      <c r="B288" s="50" t="n"/>
      <c r="C288" s="90">
        <f>IFERROR(IF(INDEX(Registre!$C$2:$C$1999,IF($L$282=0,-1,$L$282))&amp;""&lt;&gt;"",INDEX(Registre!$C$2:$C$1999,IF($L$282=0,-1,$L$282))&amp;"",TEXT(COUNTIF(Registre!$A$2:INDEX(Registre!$A$2:$A$1999,IF($L$282=0,-1,$L$282)),INDEX(Registre!$A$2:$A$1999,IF($L$282=0,-1,$L$282))),"000")),"")</f>
        <v/>
      </c>
      <c r="D288" s="50" t="n"/>
      <c r="E288" s="91" t="inlineStr">
        <is>
          <t>DI/ (RFI) nº</t>
        </is>
      </c>
      <c r="F288" s="52" t="n"/>
      <c r="G288" s="50" t="n"/>
      <c r="H288" s="82">
        <f>IFERROR(INDEX('Impression groupée'!$B$4:$B$103,MATCH("Lit de pose|15",'Impression groupée'!$E$4:$E$103,0)),"")</f>
        <v/>
      </c>
      <c r="I288" s="52" t="n"/>
      <c r="J288" s="50" t="n"/>
    </row>
    <row r="289" ht="36" customHeight="1">
      <c r="A289" s="80">
        <f>"Tronçon n° : "&amp;IFERROR(INDEX(Registre!$H$2:$H$1999,IF($L$282=0,-1,$L$282))&amp;"","")&amp;"   du "&amp;IF(IFERROR(INDEX(Registre!$I$2:$I$1999,IF($L$282=0,-1,$L$282))&amp;"","")&lt;&gt;"","Joint N° "&amp;IFERROR(INDEX(Registre!$I$2:$I$1999,IF($L$282=0,-1,$L$282))&amp;"","")&amp;"  ","")&amp;"PK "&amp;IFERROR(INDEX(Registre!$K$2:$K$1999,IF($L$282=0,-1,$L$282))&amp;"","")&amp;IF(OR(IFERROR(INDEX(Registre!$L$2:$L$1999,IF($L$282=0,-1,$L$282))&amp;"","")&lt;&gt;"",IFERROR(INDEX(Registre!$J$2:$J$1999,IF($L$282=0,-1,$L$282))&amp;"","")&lt;&gt;""),"   au "&amp;IF(IFERROR(INDEX(Registre!$J$2:$J$1999,IF($L$282=0,-1,$L$282))&amp;"","")&lt;&gt;"","Joint N° "&amp;IFERROR(INDEX(Registre!$J$2:$J$1999,IF($L$282=0,-1,$L$282))&amp;"","")&amp;"  ","")&amp;IF(IFERROR(INDEX(Registre!$L$2:$L$1999,IF($L$282=0,-1,$L$282))&amp;"","")&lt;&gt;"","PK "&amp;IFERROR(INDEX(Registre!$L$2:$L$1999,IF($L$282=0,-1,$L$282))&amp;"",""),""),"")</f>
        <v/>
      </c>
      <c r="B289" s="52" t="n"/>
      <c r="C289" s="52" t="n"/>
      <c r="D289" s="52" t="n"/>
      <c r="E289" s="52" t="n"/>
      <c r="F289" s="52" t="n"/>
      <c r="G289" s="52" t="n"/>
      <c r="H289" s="50" t="n"/>
      <c r="I289" s="90">
        <f>IF(IFERROR(INDEX(Registre!$M$2:$M$1999,IF($L$282=0,-1,$L$282))&amp;"","")="","Long :","Long : "&amp;IFERROR(INDEX(Registre!$M$2:$M$1999,IF($L$282=0,-1,$L$282))&amp;"","")&amp;" ml")</f>
        <v/>
      </c>
      <c r="J289" s="50" t="n"/>
    </row>
    <row r="290" ht="27" customHeight="1">
      <c r="A290" s="92" t="inlineStr">
        <is>
          <t>Inspection</t>
        </is>
      </c>
      <c r="B290" s="52" t="n"/>
      <c r="C290" s="52" t="n"/>
      <c r="D290" s="52" t="n"/>
      <c r="E290" s="52" t="n"/>
      <c r="F290" s="52" t="n"/>
      <c r="G290" s="52" t="n"/>
      <c r="H290" s="50" t="n"/>
      <c r="I290" s="80" t="inlineStr">
        <is>
          <t>jugement</t>
        </is>
      </c>
      <c r="J290" s="50" t="n"/>
    </row>
    <row r="291" ht="27" customHeight="1">
      <c r="A291" s="90" t="inlineStr">
        <is>
          <t>Ne contient pas de matériaux organiques</t>
        </is>
      </c>
      <c r="B291" s="52" t="n"/>
      <c r="C291" s="52" t="n"/>
      <c r="D291" s="52" t="n"/>
      <c r="E291" s="52" t="n"/>
      <c r="F291" s="52" t="n"/>
      <c r="G291" s="52" t="n"/>
      <c r="H291" s="50" t="n"/>
      <c r="I291" s="93">
        <f>IF(IF(IFERROR(INDEX(Registre!$N$2:$N$1999,IF($L$282=0,-1,$L$282))&amp;"","")="Accepté","C","")="C","☒","☐")&amp;"  C"&amp;"      "&amp;IF(IF(IFERROR(INDEX(Registre!$N$2:$N$1999,IF($L$282=0,-1,$L$282))&amp;"","")="Accepté","C","")="NC","☒","☐")&amp;"  NC"</f>
        <v/>
      </c>
      <c r="J291" s="50" t="n"/>
    </row>
    <row r="292" ht="27" customHeight="1">
      <c r="A292" s="90" t="inlineStr">
        <is>
          <t>Matériaux du lit de pose conformes aux plans et spécifications</t>
        </is>
      </c>
      <c r="B292" s="52" t="n"/>
      <c r="C292" s="52" t="n"/>
      <c r="D292" s="52" t="n"/>
      <c r="E292" s="52" t="n"/>
      <c r="F292" s="52" t="n"/>
      <c r="G292" s="52" t="n"/>
      <c r="H292" s="50" t="n"/>
      <c r="I292" s="93">
        <f>IF(IF(IFERROR(INDEX(Registre!$N$2:$N$1999,IF($L$282=0,-1,$L$282))&amp;"","")="Accepté","C","")="C","☒","☐")&amp;"  C"&amp;"      "&amp;IF(IF(IFERROR(INDEX(Registre!$N$2:$N$1999,IF($L$282=0,-1,$L$282))&amp;"","")="Accepté","C","")="NC","☒","☐")&amp;"  NC"</f>
        <v/>
      </c>
      <c r="J292" s="50" t="n"/>
    </row>
    <row r="293" ht="27" customHeight="1">
      <c r="A293" s="90" t="inlineStr">
        <is>
          <t>L’épaisseur du lit de pose est conforme aux plans et spécifications</t>
        </is>
      </c>
      <c r="B293" s="52" t="n"/>
      <c r="C293" s="52" t="n"/>
      <c r="D293" s="52" t="n"/>
      <c r="E293" s="52" t="n"/>
      <c r="F293" s="52" t="n"/>
      <c r="G293" s="52" t="n"/>
      <c r="H293" s="50" t="n"/>
      <c r="I293" s="93">
        <f>IF(IF(IFERROR(INDEX(Registre!$N$2:$N$1999,IF($L$282=0,-1,$L$282))&amp;"","")="Accepté","C","")="C","☒","☐")&amp;"  C"&amp;"      "&amp;IF(IF(IFERROR(INDEX(Registre!$N$2:$N$1999,IF($L$282=0,-1,$L$282))&amp;"","")="Accepté","C","")="NC","☒","☐")&amp;"  NC"</f>
        <v/>
      </c>
      <c r="J293" s="50" t="n"/>
    </row>
    <row r="294" ht="409.6" customHeight="1">
      <c r="A294" s="94">
        <f>"Remarques : "&amp;IFERROR(INDEX(Registre!$O$2:$O$1999,IF($L$282=0,-1,$L$282))&amp;"","")</f>
        <v/>
      </c>
      <c r="B294" s="52" t="n"/>
      <c r="C294" s="52" t="n"/>
      <c r="D294" s="52" t="n"/>
      <c r="E294" s="52" t="n"/>
      <c r="F294" s="52" t="n"/>
      <c r="G294" s="52" t="n"/>
      <c r="H294" s="52" t="n"/>
      <c r="I294" s="52" t="n"/>
      <c r="J294" s="50" t="n"/>
    </row>
    <row r="295" ht="30" customHeight="1">
      <c r="A295" s="80" t="inlineStr">
        <is>
          <t>Conclusion de l’inspection</t>
        </is>
      </c>
      <c r="B295" s="50" t="n"/>
      <c r="C295" s="67">
        <f>IF(IFERROR(INDEX(Registre!$N$2:$N$1999,IF($L$282=0,-1,$L$282))&amp;"","")="Non applicable","☒","☐")&amp;"  Non applicable"</f>
        <v/>
      </c>
      <c r="D295" s="52" t="n"/>
      <c r="E295" s="52" t="n"/>
      <c r="F295" s="50" t="n"/>
      <c r="G295" s="67">
        <f>IF(IFERROR(INDEX(Registre!$N$2:$N$1999,IF($L$282=0,-1,$L$282))&amp;"","")="Accepté","☒","☐")&amp;"  Accepté"</f>
        <v/>
      </c>
      <c r="H295" s="50" t="n"/>
      <c r="I295" s="67">
        <f>IF(IFERROR(INDEX(Registre!$N$2:$N$1999,IF($L$282=0,-1,$L$282))&amp;"","")="Rejeté","☒","☐")&amp;"  Rejeté"</f>
        <v/>
      </c>
      <c r="J295" s="50" t="n"/>
    </row>
    <row r="296" ht="30" customHeight="1">
      <c r="A296" s="80" t="inlineStr">
        <is>
          <t>APPROBATION</t>
        </is>
      </c>
      <c r="B296" s="56" t="n"/>
      <c r="C296" s="67" t="inlineStr">
        <is>
          <t>C3</t>
        </is>
      </c>
      <c r="D296" s="52" t="n"/>
      <c r="E296" s="52" t="n"/>
      <c r="F296" s="50" t="n"/>
      <c r="G296" s="67" t="inlineStr">
        <is>
          <t>C1</t>
        </is>
      </c>
      <c r="H296" s="56" t="n"/>
      <c r="I296" s="67" t="inlineStr">
        <is>
          <t>CA</t>
        </is>
      </c>
      <c r="J296" s="56" t="n"/>
    </row>
    <row r="297" ht="30" customHeight="1">
      <c r="A297" s="57" t="n"/>
      <c r="B297" s="58" t="n"/>
      <c r="C297" s="67" t="inlineStr">
        <is>
          <t>CST</t>
        </is>
      </c>
      <c r="D297" s="50" t="n"/>
      <c r="E297" s="67" t="inlineStr">
        <is>
          <t>QCI</t>
        </is>
      </c>
      <c r="F297" s="50" t="n"/>
      <c r="G297" s="57" t="n"/>
      <c r="H297" s="58" t="n"/>
      <c r="I297" s="57" t="n"/>
      <c r="J297" s="58" t="n"/>
    </row>
    <row r="298" ht="30" customHeight="1">
      <c r="A298" s="90" t="inlineStr">
        <is>
          <t>Nom</t>
        </is>
      </c>
      <c r="B298" s="50" t="n"/>
      <c r="C298" s="90" t="n"/>
      <c r="D298" s="50" t="n"/>
      <c r="E298" s="90" t="n"/>
      <c r="F298" s="50" t="n"/>
      <c r="G298" s="90" t="n"/>
      <c r="H298" s="50" t="n"/>
      <c r="I298" s="90" t="n"/>
      <c r="J298" s="50" t="n"/>
    </row>
    <row r="299" ht="30" customHeight="1">
      <c r="A299" s="90" t="inlineStr">
        <is>
          <t>Signature</t>
        </is>
      </c>
      <c r="B299" s="50" t="n"/>
      <c r="C299" s="90" t="n"/>
      <c r="D299" s="50" t="n"/>
      <c r="E299" s="90" t="n"/>
      <c r="F299" s="50" t="n"/>
      <c r="G299" s="90" t="n"/>
      <c r="H299" s="50" t="n"/>
      <c r="I299" s="90" t="n"/>
      <c r="J299" s="50" t="n"/>
    </row>
    <row r="300" ht="30" customHeight="1">
      <c r="A300" s="90" t="inlineStr">
        <is>
          <t>Date</t>
        </is>
      </c>
      <c r="B300" s="50" t="n"/>
      <c r="C300" s="90" t="n"/>
      <c r="D300" s="50" t="n"/>
      <c r="E300" s="90" t="n"/>
      <c r="F300" s="50" t="n"/>
      <c r="G300" s="90" t="n"/>
      <c r="H300" s="50" t="n"/>
      <c r="I300" s="90" t="n"/>
      <c r="J300" s="50" t="n"/>
    </row>
    <row r="301" ht="21.75" customHeight="1">
      <c r="A301" s="49" t="n"/>
      <c r="B301" s="56" t="n"/>
      <c r="C301" s="67">
        <f>Paramètres!$C$8</f>
        <v/>
      </c>
      <c r="D301" s="101" t="n"/>
      <c r="E301" s="101" t="n"/>
      <c r="F301" s="101" t="n"/>
      <c r="G301" s="101" t="n"/>
      <c r="H301" s="56" t="n"/>
      <c r="I301" s="99">
        <f>Paramètres!$D$8</f>
        <v/>
      </c>
      <c r="J301" s="50" t="n"/>
      <c r="L301" s="29" t="inlineStr">
        <is>
          <t>Calcul (ne pas modifier) – ligne registre :</t>
        </is>
      </c>
    </row>
    <row r="302" ht="21.75" customHeight="1">
      <c r="A302" s="60" t="n"/>
      <c r="B302" s="61" t="n"/>
      <c r="C302" s="60" t="n"/>
      <c r="H302" s="61" t="n"/>
      <c r="I302" s="55">
        <f>"Date: "&amp;Paramètres!$E$8</f>
        <v/>
      </c>
      <c r="J302" s="50" t="n"/>
      <c r="L302" s="30">
        <f>IFERROR(MATCH($H$308,Registre!$B$2:$B$1999,0),0)</f>
        <v/>
      </c>
    </row>
    <row r="303" ht="21.75" customHeight="1">
      <c r="A303" s="57" t="n"/>
      <c r="B303" s="58" t="n"/>
      <c r="C303" s="57" t="n"/>
      <c r="D303" s="102" t="n"/>
      <c r="E303" s="102" t="n"/>
      <c r="F303" s="102" t="n"/>
      <c r="G303" s="102" t="n"/>
      <c r="H303" s="58" t="n"/>
      <c r="I303" s="55" t="inlineStr">
        <is>
          <t>Page 1/1</t>
        </is>
      </c>
      <c r="J303" s="50" t="n"/>
    </row>
    <row r="304" ht="27.95" customHeight="1">
      <c r="A304" s="67" t="inlineStr">
        <is>
          <t>Procès-Verbal de Lit de Pose</t>
        </is>
      </c>
      <c r="B304" s="52" t="n"/>
      <c r="C304" s="52" t="n"/>
      <c r="D304" s="52" t="n"/>
      <c r="E304" s="52" t="n"/>
      <c r="F304" s="52" t="n"/>
      <c r="G304" s="52" t="n"/>
      <c r="H304" s="52" t="n"/>
      <c r="I304" s="52" t="n"/>
      <c r="J304" s="50" t="n"/>
      <c r="L304" s="32">
        <f>IF($H$308="","",IF($L$302=0,"⚠ RFI absent du Registre",IF(INDEX(Registre!$A$2:$A$1999,IF($L$302=0,-1,$L$302))&lt;&gt;"Lit de pose","⚠ Ce RFI est de type : "&amp;INDEX(Registre!$A$2:$A$1999,IF($L$302=0,-1,$L$302)),"")))</f>
        <v/>
      </c>
    </row>
    <row r="305" ht="27" customHeight="1">
      <c r="A305" s="90" t="inlineStr">
        <is>
          <t>Ouvrages</t>
        </is>
      </c>
      <c r="B305" s="50" t="n"/>
      <c r="C305" s="80">
        <f>IFERROR(INDEX(Registre!$E$2:$E$1999,IF($L$302=0,-1,$L$302))&amp;"","")</f>
        <v/>
      </c>
      <c r="D305" s="52" t="n"/>
      <c r="E305" s="52" t="n"/>
      <c r="F305" s="52" t="n"/>
      <c r="G305" s="52" t="n"/>
      <c r="H305" s="52" t="n"/>
      <c r="I305" s="52" t="n"/>
      <c r="J305" s="50" t="n"/>
    </row>
    <row r="306" ht="27" customHeight="1">
      <c r="A306" s="90" t="inlineStr">
        <is>
          <t>Plan nº</t>
        </is>
      </c>
      <c r="B306" s="50" t="n"/>
      <c r="C306" s="90">
        <f>IFERROR(INDEX(Registre!$F$2:$F$1999,IF($L$302=0,-1,$L$302))&amp;"","")</f>
        <v/>
      </c>
      <c r="D306" s="52" t="n"/>
      <c r="E306" s="52" t="n"/>
      <c r="F306" s="52" t="n"/>
      <c r="G306" s="52" t="n"/>
      <c r="H306" s="52" t="n"/>
      <c r="I306" s="52" t="n"/>
      <c r="J306" s="50" t="n"/>
      <c r="L306" s="31" t="inlineStr">
        <is>
          <t>◀ Choisissez le RFI dans la case « RFI nº » (liste déroulante)</t>
        </is>
      </c>
    </row>
    <row r="307" ht="27" customHeight="1">
      <c r="A307" s="90" t="inlineStr">
        <is>
          <t>Désignation</t>
        </is>
      </c>
      <c r="B307" s="50" t="n"/>
      <c r="C307" s="90">
        <f>IFERROR(INDEX(Registre!$G$2:$G$1999,IF($L$302=0,-1,$L$302))&amp;"","")</f>
        <v/>
      </c>
      <c r="D307" s="52" t="n"/>
      <c r="E307" s="52" t="n"/>
      <c r="F307" s="52" t="n"/>
      <c r="G307" s="52" t="n"/>
      <c r="H307" s="52" t="n"/>
      <c r="I307" s="52" t="n"/>
      <c r="J307" s="50" t="n"/>
    </row>
    <row r="308" ht="27" customHeight="1">
      <c r="A308" s="90" t="inlineStr">
        <is>
          <t>Rapport nº</t>
        </is>
      </c>
      <c r="B308" s="50" t="n"/>
      <c r="C308" s="90">
        <f>IFERROR(IF(INDEX(Registre!$C$2:$C$1999,IF($L$302=0,-1,$L$302))&amp;""&lt;&gt;"",INDEX(Registre!$C$2:$C$1999,IF($L$302=0,-1,$L$302))&amp;"",TEXT(COUNTIF(Registre!$A$2:INDEX(Registre!$A$2:$A$1999,IF($L$302=0,-1,$L$302)),INDEX(Registre!$A$2:$A$1999,IF($L$302=0,-1,$L$302))),"000")),"")</f>
        <v/>
      </c>
      <c r="D308" s="50" t="n"/>
      <c r="E308" s="91" t="inlineStr">
        <is>
          <t>DI/ (RFI) nº</t>
        </is>
      </c>
      <c r="F308" s="52" t="n"/>
      <c r="G308" s="50" t="n"/>
      <c r="H308" s="82">
        <f>IFERROR(INDEX('Impression groupée'!$B$4:$B$103,MATCH("Lit de pose|16",'Impression groupée'!$E$4:$E$103,0)),"")</f>
        <v/>
      </c>
      <c r="I308" s="52" t="n"/>
      <c r="J308" s="50" t="n"/>
    </row>
    <row r="309" ht="36" customHeight="1">
      <c r="A309" s="80">
        <f>"Tronçon n° : "&amp;IFERROR(INDEX(Registre!$H$2:$H$1999,IF($L$302=0,-1,$L$302))&amp;"","")&amp;"   du "&amp;IF(IFERROR(INDEX(Registre!$I$2:$I$1999,IF($L$302=0,-1,$L$302))&amp;"","")&lt;&gt;"","Joint N° "&amp;IFERROR(INDEX(Registre!$I$2:$I$1999,IF($L$302=0,-1,$L$302))&amp;"","")&amp;"  ","")&amp;"PK "&amp;IFERROR(INDEX(Registre!$K$2:$K$1999,IF($L$302=0,-1,$L$302))&amp;"","")&amp;IF(OR(IFERROR(INDEX(Registre!$L$2:$L$1999,IF($L$302=0,-1,$L$302))&amp;"","")&lt;&gt;"",IFERROR(INDEX(Registre!$J$2:$J$1999,IF($L$302=0,-1,$L$302))&amp;"","")&lt;&gt;""),"   au "&amp;IF(IFERROR(INDEX(Registre!$J$2:$J$1999,IF($L$302=0,-1,$L$302))&amp;"","")&lt;&gt;"","Joint N° "&amp;IFERROR(INDEX(Registre!$J$2:$J$1999,IF($L$302=0,-1,$L$302))&amp;"","")&amp;"  ","")&amp;IF(IFERROR(INDEX(Registre!$L$2:$L$1999,IF($L$302=0,-1,$L$302))&amp;"","")&lt;&gt;"","PK "&amp;IFERROR(INDEX(Registre!$L$2:$L$1999,IF($L$302=0,-1,$L$302))&amp;"",""),""),"")</f>
        <v/>
      </c>
      <c r="B309" s="52" t="n"/>
      <c r="C309" s="52" t="n"/>
      <c r="D309" s="52" t="n"/>
      <c r="E309" s="52" t="n"/>
      <c r="F309" s="52" t="n"/>
      <c r="G309" s="52" t="n"/>
      <c r="H309" s="50" t="n"/>
      <c r="I309" s="90">
        <f>IF(IFERROR(INDEX(Registre!$M$2:$M$1999,IF($L$302=0,-1,$L$302))&amp;"","")="","Long :","Long : "&amp;IFERROR(INDEX(Registre!$M$2:$M$1999,IF($L$302=0,-1,$L$302))&amp;"","")&amp;" ml")</f>
        <v/>
      </c>
      <c r="J309" s="50" t="n"/>
    </row>
    <row r="310" ht="27" customHeight="1">
      <c r="A310" s="92" t="inlineStr">
        <is>
          <t>Inspection</t>
        </is>
      </c>
      <c r="B310" s="52" t="n"/>
      <c r="C310" s="52" t="n"/>
      <c r="D310" s="52" t="n"/>
      <c r="E310" s="52" t="n"/>
      <c r="F310" s="52" t="n"/>
      <c r="G310" s="52" t="n"/>
      <c r="H310" s="50" t="n"/>
      <c r="I310" s="80" t="inlineStr">
        <is>
          <t>jugement</t>
        </is>
      </c>
      <c r="J310" s="50" t="n"/>
    </row>
    <row r="311" ht="27" customHeight="1">
      <c r="A311" s="90" t="inlineStr">
        <is>
          <t>Ne contient pas de matériaux organiques</t>
        </is>
      </c>
      <c r="B311" s="52" t="n"/>
      <c r="C311" s="52" t="n"/>
      <c r="D311" s="52" t="n"/>
      <c r="E311" s="52" t="n"/>
      <c r="F311" s="52" t="n"/>
      <c r="G311" s="52" t="n"/>
      <c r="H311" s="50" t="n"/>
      <c r="I311" s="93">
        <f>IF(IF(IFERROR(INDEX(Registre!$N$2:$N$1999,IF($L$302=0,-1,$L$302))&amp;"","")="Accepté","C","")="C","☒","☐")&amp;"  C"&amp;"      "&amp;IF(IF(IFERROR(INDEX(Registre!$N$2:$N$1999,IF($L$302=0,-1,$L$302))&amp;"","")="Accepté","C","")="NC","☒","☐")&amp;"  NC"</f>
        <v/>
      </c>
      <c r="J311" s="50" t="n"/>
    </row>
    <row r="312" ht="27" customHeight="1">
      <c r="A312" s="90" t="inlineStr">
        <is>
          <t>Matériaux du lit de pose conformes aux plans et spécifications</t>
        </is>
      </c>
      <c r="B312" s="52" t="n"/>
      <c r="C312" s="52" t="n"/>
      <c r="D312" s="52" t="n"/>
      <c r="E312" s="52" t="n"/>
      <c r="F312" s="52" t="n"/>
      <c r="G312" s="52" t="n"/>
      <c r="H312" s="50" t="n"/>
      <c r="I312" s="93">
        <f>IF(IF(IFERROR(INDEX(Registre!$N$2:$N$1999,IF($L$302=0,-1,$L$302))&amp;"","")="Accepté","C","")="C","☒","☐")&amp;"  C"&amp;"      "&amp;IF(IF(IFERROR(INDEX(Registre!$N$2:$N$1999,IF($L$302=0,-1,$L$302))&amp;"","")="Accepté","C","")="NC","☒","☐")&amp;"  NC"</f>
        <v/>
      </c>
      <c r="J312" s="50" t="n"/>
    </row>
    <row r="313" ht="27" customHeight="1">
      <c r="A313" s="90" t="inlineStr">
        <is>
          <t>L’épaisseur du lit de pose est conforme aux plans et spécifications</t>
        </is>
      </c>
      <c r="B313" s="52" t="n"/>
      <c r="C313" s="52" t="n"/>
      <c r="D313" s="52" t="n"/>
      <c r="E313" s="52" t="n"/>
      <c r="F313" s="52" t="n"/>
      <c r="G313" s="52" t="n"/>
      <c r="H313" s="50" t="n"/>
      <c r="I313" s="93">
        <f>IF(IF(IFERROR(INDEX(Registre!$N$2:$N$1999,IF($L$302=0,-1,$L$302))&amp;"","")="Accepté","C","")="C","☒","☐")&amp;"  C"&amp;"      "&amp;IF(IF(IFERROR(INDEX(Registre!$N$2:$N$1999,IF($L$302=0,-1,$L$302))&amp;"","")="Accepté","C","")="NC","☒","☐")&amp;"  NC"</f>
        <v/>
      </c>
      <c r="J313" s="50" t="n"/>
    </row>
    <row r="314" ht="409.6" customHeight="1">
      <c r="A314" s="94">
        <f>"Remarques : "&amp;IFERROR(INDEX(Registre!$O$2:$O$1999,IF($L$302=0,-1,$L$302))&amp;"","")</f>
        <v/>
      </c>
      <c r="B314" s="52" t="n"/>
      <c r="C314" s="52" t="n"/>
      <c r="D314" s="52" t="n"/>
      <c r="E314" s="52" t="n"/>
      <c r="F314" s="52" t="n"/>
      <c r="G314" s="52" t="n"/>
      <c r="H314" s="52" t="n"/>
      <c r="I314" s="52" t="n"/>
      <c r="J314" s="50" t="n"/>
    </row>
    <row r="315" ht="30" customHeight="1">
      <c r="A315" s="80" t="inlineStr">
        <is>
          <t>Conclusion de l’inspection</t>
        </is>
      </c>
      <c r="B315" s="50" t="n"/>
      <c r="C315" s="67">
        <f>IF(IFERROR(INDEX(Registre!$N$2:$N$1999,IF($L$302=0,-1,$L$302))&amp;"","")="Non applicable","☒","☐")&amp;"  Non applicable"</f>
        <v/>
      </c>
      <c r="D315" s="52" t="n"/>
      <c r="E315" s="52" t="n"/>
      <c r="F315" s="50" t="n"/>
      <c r="G315" s="67">
        <f>IF(IFERROR(INDEX(Registre!$N$2:$N$1999,IF($L$302=0,-1,$L$302))&amp;"","")="Accepté","☒","☐")&amp;"  Accepté"</f>
        <v/>
      </c>
      <c r="H315" s="50" t="n"/>
      <c r="I315" s="67">
        <f>IF(IFERROR(INDEX(Registre!$N$2:$N$1999,IF($L$302=0,-1,$L$302))&amp;"","")="Rejeté","☒","☐")&amp;"  Rejeté"</f>
        <v/>
      </c>
      <c r="J315" s="50" t="n"/>
    </row>
    <row r="316" ht="30" customHeight="1">
      <c r="A316" s="80" t="inlineStr">
        <is>
          <t>APPROBATION</t>
        </is>
      </c>
      <c r="B316" s="56" t="n"/>
      <c r="C316" s="67" t="inlineStr">
        <is>
          <t>C3</t>
        </is>
      </c>
      <c r="D316" s="52" t="n"/>
      <c r="E316" s="52" t="n"/>
      <c r="F316" s="50" t="n"/>
      <c r="G316" s="67" t="inlineStr">
        <is>
          <t>C1</t>
        </is>
      </c>
      <c r="H316" s="56" t="n"/>
      <c r="I316" s="67" t="inlineStr">
        <is>
          <t>CA</t>
        </is>
      </c>
      <c r="J316" s="56" t="n"/>
    </row>
    <row r="317" ht="30" customHeight="1">
      <c r="A317" s="57" t="n"/>
      <c r="B317" s="58" t="n"/>
      <c r="C317" s="67" t="inlineStr">
        <is>
          <t>CST</t>
        </is>
      </c>
      <c r="D317" s="50" t="n"/>
      <c r="E317" s="67" t="inlineStr">
        <is>
          <t>QCI</t>
        </is>
      </c>
      <c r="F317" s="50" t="n"/>
      <c r="G317" s="57" t="n"/>
      <c r="H317" s="58" t="n"/>
      <c r="I317" s="57" t="n"/>
      <c r="J317" s="58" t="n"/>
    </row>
    <row r="318" ht="30" customHeight="1">
      <c r="A318" s="90" t="inlineStr">
        <is>
          <t>Nom</t>
        </is>
      </c>
      <c r="B318" s="50" t="n"/>
      <c r="C318" s="90" t="n"/>
      <c r="D318" s="50" t="n"/>
      <c r="E318" s="90" t="n"/>
      <c r="F318" s="50" t="n"/>
      <c r="G318" s="90" t="n"/>
      <c r="H318" s="50" t="n"/>
      <c r="I318" s="90" t="n"/>
      <c r="J318" s="50" t="n"/>
    </row>
    <row r="319" ht="30" customHeight="1">
      <c r="A319" s="90" t="inlineStr">
        <is>
          <t>Signature</t>
        </is>
      </c>
      <c r="B319" s="50" t="n"/>
      <c r="C319" s="90" t="n"/>
      <c r="D319" s="50" t="n"/>
      <c r="E319" s="90" t="n"/>
      <c r="F319" s="50" t="n"/>
      <c r="G319" s="90" t="n"/>
      <c r="H319" s="50" t="n"/>
      <c r="I319" s="90" t="n"/>
      <c r="J319" s="50" t="n"/>
    </row>
    <row r="320" ht="30" customHeight="1">
      <c r="A320" s="90" t="inlineStr">
        <is>
          <t>Date</t>
        </is>
      </c>
      <c r="B320" s="50" t="n"/>
      <c r="C320" s="90" t="n"/>
      <c r="D320" s="50" t="n"/>
      <c r="E320" s="90" t="n"/>
      <c r="F320" s="50" t="n"/>
      <c r="G320" s="90" t="n"/>
      <c r="H320" s="50" t="n"/>
      <c r="I320" s="90" t="n"/>
      <c r="J320" s="50" t="n"/>
    </row>
    <row r="321" ht="21.75" customHeight="1">
      <c r="A321" s="49" t="n"/>
      <c r="B321" s="56" t="n"/>
      <c r="C321" s="67">
        <f>Paramètres!$C$8</f>
        <v/>
      </c>
      <c r="D321" s="101" t="n"/>
      <c r="E321" s="101" t="n"/>
      <c r="F321" s="101" t="n"/>
      <c r="G321" s="101" t="n"/>
      <c r="H321" s="56" t="n"/>
      <c r="I321" s="99">
        <f>Paramètres!$D$8</f>
        <v/>
      </c>
      <c r="J321" s="50" t="n"/>
      <c r="L321" s="29" t="inlineStr">
        <is>
          <t>Calcul (ne pas modifier) – ligne registre :</t>
        </is>
      </c>
    </row>
    <row r="322" ht="21.75" customHeight="1">
      <c r="A322" s="60" t="n"/>
      <c r="B322" s="61" t="n"/>
      <c r="C322" s="60" t="n"/>
      <c r="H322" s="61" t="n"/>
      <c r="I322" s="55">
        <f>"Date: "&amp;Paramètres!$E$8</f>
        <v/>
      </c>
      <c r="J322" s="50" t="n"/>
      <c r="L322" s="30">
        <f>IFERROR(MATCH($H$328,Registre!$B$2:$B$1999,0),0)</f>
        <v/>
      </c>
    </row>
    <row r="323" ht="21.75" customHeight="1">
      <c r="A323" s="57" t="n"/>
      <c r="B323" s="58" t="n"/>
      <c r="C323" s="57" t="n"/>
      <c r="D323" s="102" t="n"/>
      <c r="E323" s="102" t="n"/>
      <c r="F323" s="102" t="n"/>
      <c r="G323" s="102" t="n"/>
      <c r="H323" s="58" t="n"/>
      <c r="I323" s="55" t="inlineStr">
        <is>
          <t>Page 1/1</t>
        </is>
      </c>
      <c r="J323" s="50" t="n"/>
    </row>
    <row r="324" ht="27.95" customHeight="1">
      <c r="A324" s="67" t="inlineStr">
        <is>
          <t>Procès-Verbal de Lit de Pose</t>
        </is>
      </c>
      <c r="B324" s="52" t="n"/>
      <c r="C324" s="52" t="n"/>
      <c r="D324" s="52" t="n"/>
      <c r="E324" s="52" t="n"/>
      <c r="F324" s="52" t="n"/>
      <c r="G324" s="52" t="n"/>
      <c r="H324" s="52" t="n"/>
      <c r="I324" s="52" t="n"/>
      <c r="J324" s="50" t="n"/>
      <c r="L324" s="32">
        <f>IF($H$328="","",IF($L$322=0,"⚠ RFI absent du Registre",IF(INDEX(Registre!$A$2:$A$1999,IF($L$322=0,-1,$L$322))&lt;&gt;"Lit de pose","⚠ Ce RFI est de type : "&amp;INDEX(Registre!$A$2:$A$1999,IF($L$322=0,-1,$L$322)),"")))</f>
        <v/>
      </c>
    </row>
    <row r="325" ht="27" customHeight="1">
      <c r="A325" s="90" t="inlineStr">
        <is>
          <t>Ouvrages</t>
        </is>
      </c>
      <c r="B325" s="50" t="n"/>
      <c r="C325" s="80">
        <f>IFERROR(INDEX(Registre!$E$2:$E$1999,IF($L$322=0,-1,$L$322))&amp;"","")</f>
        <v/>
      </c>
      <c r="D325" s="52" t="n"/>
      <c r="E325" s="52" t="n"/>
      <c r="F325" s="52" t="n"/>
      <c r="G325" s="52" t="n"/>
      <c r="H325" s="52" t="n"/>
      <c r="I325" s="52" t="n"/>
      <c r="J325" s="50" t="n"/>
    </row>
    <row r="326" ht="27" customHeight="1">
      <c r="A326" s="90" t="inlineStr">
        <is>
          <t>Plan nº</t>
        </is>
      </c>
      <c r="B326" s="50" t="n"/>
      <c r="C326" s="90">
        <f>IFERROR(INDEX(Registre!$F$2:$F$1999,IF($L$322=0,-1,$L$322))&amp;"","")</f>
        <v/>
      </c>
      <c r="D326" s="52" t="n"/>
      <c r="E326" s="52" t="n"/>
      <c r="F326" s="52" t="n"/>
      <c r="G326" s="52" t="n"/>
      <c r="H326" s="52" t="n"/>
      <c r="I326" s="52" t="n"/>
      <c r="J326" s="50" t="n"/>
      <c r="L326" s="31" t="inlineStr">
        <is>
          <t>◀ Choisissez le RFI dans la case « RFI nº » (liste déroulante)</t>
        </is>
      </c>
    </row>
    <row r="327" ht="27" customHeight="1">
      <c r="A327" s="90" t="inlineStr">
        <is>
          <t>Désignation</t>
        </is>
      </c>
      <c r="B327" s="50" t="n"/>
      <c r="C327" s="90">
        <f>IFERROR(INDEX(Registre!$G$2:$G$1999,IF($L$322=0,-1,$L$322))&amp;"","")</f>
        <v/>
      </c>
      <c r="D327" s="52" t="n"/>
      <c r="E327" s="52" t="n"/>
      <c r="F327" s="52" t="n"/>
      <c r="G327" s="52" t="n"/>
      <c r="H327" s="52" t="n"/>
      <c r="I327" s="52" t="n"/>
      <c r="J327" s="50" t="n"/>
    </row>
    <row r="328" ht="27" customHeight="1">
      <c r="A328" s="90" t="inlineStr">
        <is>
          <t>Rapport nº</t>
        </is>
      </c>
      <c r="B328" s="50" t="n"/>
      <c r="C328" s="90">
        <f>IFERROR(IF(INDEX(Registre!$C$2:$C$1999,IF($L$322=0,-1,$L$322))&amp;""&lt;&gt;"",INDEX(Registre!$C$2:$C$1999,IF($L$322=0,-1,$L$322))&amp;"",TEXT(COUNTIF(Registre!$A$2:INDEX(Registre!$A$2:$A$1999,IF($L$322=0,-1,$L$322)),INDEX(Registre!$A$2:$A$1999,IF($L$322=0,-1,$L$322))),"000")),"")</f>
        <v/>
      </c>
      <c r="D328" s="50" t="n"/>
      <c r="E328" s="91" t="inlineStr">
        <is>
          <t>DI/ (RFI) nº</t>
        </is>
      </c>
      <c r="F328" s="52" t="n"/>
      <c r="G328" s="50" t="n"/>
      <c r="H328" s="82">
        <f>IFERROR(INDEX('Impression groupée'!$B$4:$B$103,MATCH("Lit de pose|17",'Impression groupée'!$E$4:$E$103,0)),"")</f>
        <v/>
      </c>
      <c r="I328" s="52" t="n"/>
      <c r="J328" s="50" t="n"/>
    </row>
    <row r="329" ht="36" customHeight="1">
      <c r="A329" s="80">
        <f>"Tronçon n° : "&amp;IFERROR(INDEX(Registre!$H$2:$H$1999,IF($L$322=0,-1,$L$322))&amp;"","")&amp;"   du "&amp;IF(IFERROR(INDEX(Registre!$I$2:$I$1999,IF($L$322=0,-1,$L$322))&amp;"","")&lt;&gt;"","Joint N° "&amp;IFERROR(INDEX(Registre!$I$2:$I$1999,IF($L$322=0,-1,$L$322))&amp;"","")&amp;"  ","")&amp;"PK "&amp;IFERROR(INDEX(Registre!$K$2:$K$1999,IF($L$322=0,-1,$L$322))&amp;"","")&amp;IF(OR(IFERROR(INDEX(Registre!$L$2:$L$1999,IF($L$322=0,-1,$L$322))&amp;"","")&lt;&gt;"",IFERROR(INDEX(Registre!$J$2:$J$1999,IF($L$322=0,-1,$L$322))&amp;"","")&lt;&gt;""),"   au "&amp;IF(IFERROR(INDEX(Registre!$J$2:$J$1999,IF($L$322=0,-1,$L$322))&amp;"","")&lt;&gt;"","Joint N° "&amp;IFERROR(INDEX(Registre!$J$2:$J$1999,IF($L$322=0,-1,$L$322))&amp;"","")&amp;"  ","")&amp;IF(IFERROR(INDEX(Registre!$L$2:$L$1999,IF($L$322=0,-1,$L$322))&amp;"","")&lt;&gt;"","PK "&amp;IFERROR(INDEX(Registre!$L$2:$L$1999,IF($L$322=0,-1,$L$322))&amp;"",""),""),"")</f>
        <v/>
      </c>
      <c r="B329" s="52" t="n"/>
      <c r="C329" s="52" t="n"/>
      <c r="D329" s="52" t="n"/>
      <c r="E329" s="52" t="n"/>
      <c r="F329" s="52" t="n"/>
      <c r="G329" s="52" t="n"/>
      <c r="H329" s="50" t="n"/>
      <c r="I329" s="90">
        <f>IF(IFERROR(INDEX(Registre!$M$2:$M$1999,IF($L$322=0,-1,$L$322))&amp;"","")="","Long :","Long : "&amp;IFERROR(INDEX(Registre!$M$2:$M$1999,IF($L$322=0,-1,$L$322))&amp;"","")&amp;" ml")</f>
        <v/>
      </c>
      <c r="J329" s="50" t="n"/>
    </row>
    <row r="330" ht="27" customHeight="1">
      <c r="A330" s="92" t="inlineStr">
        <is>
          <t>Inspection</t>
        </is>
      </c>
      <c r="B330" s="52" t="n"/>
      <c r="C330" s="52" t="n"/>
      <c r="D330" s="52" t="n"/>
      <c r="E330" s="52" t="n"/>
      <c r="F330" s="52" t="n"/>
      <c r="G330" s="52" t="n"/>
      <c r="H330" s="50" t="n"/>
      <c r="I330" s="80" t="inlineStr">
        <is>
          <t>jugement</t>
        </is>
      </c>
      <c r="J330" s="50" t="n"/>
    </row>
    <row r="331" ht="27" customHeight="1">
      <c r="A331" s="90" t="inlineStr">
        <is>
          <t>Ne contient pas de matériaux organiques</t>
        </is>
      </c>
      <c r="B331" s="52" t="n"/>
      <c r="C331" s="52" t="n"/>
      <c r="D331" s="52" t="n"/>
      <c r="E331" s="52" t="n"/>
      <c r="F331" s="52" t="n"/>
      <c r="G331" s="52" t="n"/>
      <c r="H331" s="50" t="n"/>
      <c r="I331" s="93">
        <f>IF(IF(IFERROR(INDEX(Registre!$N$2:$N$1999,IF($L$322=0,-1,$L$322))&amp;"","")="Accepté","C","")="C","☒","☐")&amp;"  C"&amp;"      "&amp;IF(IF(IFERROR(INDEX(Registre!$N$2:$N$1999,IF($L$322=0,-1,$L$322))&amp;"","")="Accepté","C","")="NC","☒","☐")&amp;"  NC"</f>
        <v/>
      </c>
      <c r="J331" s="50" t="n"/>
    </row>
    <row r="332" ht="27" customHeight="1">
      <c r="A332" s="90" t="inlineStr">
        <is>
          <t>Matériaux du lit de pose conformes aux plans et spécifications</t>
        </is>
      </c>
      <c r="B332" s="52" t="n"/>
      <c r="C332" s="52" t="n"/>
      <c r="D332" s="52" t="n"/>
      <c r="E332" s="52" t="n"/>
      <c r="F332" s="52" t="n"/>
      <c r="G332" s="52" t="n"/>
      <c r="H332" s="50" t="n"/>
      <c r="I332" s="93">
        <f>IF(IF(IFERROR(INDEX(Registre!$N$2:$N$1999,IF($L$322=0,-1,$L$322))&amp;"","")="Accepté","C","")="C","☒","☐")&amp;"  C"&amp;"      "&amp;IF(IF(IFERROR(INDEX(Registre!$N$2:$N$1999,IF($L$322=0,-1,$L$322))&amp;"","")="Accepté","C","")="NC","☒","☐")&amp;"  NC"</f>
        <v/>
      </c>
      <c r="J332" s="50" t="n"/>
    </row>
    <row r="333" ht="27" customHeight="1">
      <c r="A333" s="90" t="inlineStr">
        <is>
          <t>L’épaisseur du lit de pose est conforme aux plans et spécifications</t>
        </is>
      </c>
      <c r="B333" s="52" t="n"/>
      <c r="C333" s="52" t="n"/>
      <c r="D333" s="52" t="n"/>
      <c r="E333" s="52" t="n"/>
      <c r="F333" s="52" t="n"/>
      <c r="G333" s="52" t="n"/>
      <c r="H333" s="50" t="n"/>
      <c r="I333" s="93">
        <f>IF(IF(IFERROR(INDEX(Registre!$N$2:$N$1999,IF($L$322=0,-1,$L$322))&amp;"","")="Accepté","C","")="C","☒","☐")&amp;"  C"&amp;"      "&amp;IF(IF(IFERROR(INDEX(Registre!$N$2:$N$1999,IF($L$322=0,-1,$L$322))&amp;"","")="Accepté","C","")="NC","☒","☐")&amp;"  NC"</f>
        <v/>
      </c>
      <c r="J333" s="50" t="n"/>
    </row>
    <row r="334" ht="409.6" customHeight="1">
      <c r="A334" s="94">
        <f>"Remarques : "&amp;IFERROR(INDEX(Registre!$O$2:$O$1999,IF($L$322=0,-1,$L$322))&amp;"","")</f>
        <v/>
      </c>
      <c r="B334" s="52" t="n"/>
      <c r="C334" s="52" t="n"/>
      <c r="D334" s="52" t="n"/>
      <c r="E334" s="52" t="n"/>
      <c r="F334" s="52" t="n"/>
      <c r="G334" s="52" t="n"/>
      <c r="H334" s="52" t="n"/>
      <c r="I334" s="52" t="n"/>
      <c r="J334" s="50" t="n"/>
    </row>
    <row r="335" ht="30" customHeight="1">
      <c r="A335" s="80" t="inlineStr">
        <is>
          <t>Conclusion de l’inspection</t>
        </is>
      </c>
      <c r="B335" s="50" t="n"/>
      <c r="C335" s="67">
        <f>IF(IFERROR(INDEX(Registre!$N$2:$N$1999,IF($L$322=0,-1,$L$322))&amp;"","")="Non applicable","☒","☐")&amp;"  Non applicable"</f>
        <v/>
      </c>
      <c r="D335" s="52" t="n"/>
      <c r="E335" s="52" t="n"/>
      <c r="F335" s="50" t="n"/>
      <c r="G335" s="67">
        <f>IF(IFERROR(INDEX(Registre!$N$2:$N$1999,IF($L$322=0,-1,$L$322))&amp;"","")="Accepté","☒","☐")&amp;"  Accepté"</f>
        <v/>
      </c>
      <c r="H335" s="50" t="n"/>
      <c r="I335" s="67">
        <f>IF(IFERROR(INDEX(Registre!$N$2:$N$1999,IF($L$322=0,-1,$L$322))&amp;"","")="Rejeté","☒","☐")&amp;"  Rejeté"</f>
        <v/>
      </c>
      <c r="J335" s="50" t="n"/>
    </row>
    <row r="336" ht="30" customHeight="1">
      <c r="A336" s="80" t="inlineStr">
        <is>
          <t>APPROBATION</t>
        </is>
      </c>
      <c r="B336" s="56" t="n"/>
      <c r="C336" s="67" t="inlineStr">
        <is>
          <t>C3</t>
        </is>
      </c>
      <c r="D336" s="52" t="n"/>
      <c r="E336" s="52" t="n"/>
      <c r="F336" s="50" t="n"/>
      <c r="G336" s="67" t="inlineStr">
        <is>
          <t>C1</t>
        </is>
      </c>
      <c r="H336" s="56" t="n"/>
      <c r="I336" s="67" t="inlineStr">
        <is>
          <t>CA</t>
        </is>
      </c>
      <c r="J336" s="56" t="n"/>
    </row>
    <row r="337" ht="30" customHeight="1">
      <c r="A337" s="57" t="n"/>
      <c r="B337" s="58" t="n"/>
      <c r="C337" s="67" t="inlineStr">
        <is>
          <t>CST</t>
        </is>
      </c>
      <c r="D337" s="50" t="n"/>
      <c r="E337" s="67" t="inlineStr">
        <is>
          <t>QCI</t>
        </is>
      </c>
      <c r="F337" s="50" t="n"/>
      <c r="G337" s="57" t="n"/>
      <c r="H337" s="58" t="n"/>
      <c r="I337" s="57" t="n"/>
      <c r="J337" s="58" t="n"/>
    </row>
    <row r="338" ht="30" customHeight="1">
      <c r="A338" s="90" t="inlineStr">
        <is>
          <t>Nom</t>
        </is>
      </c>
      <c r="B338" s="50" t="n"/>
      <c r="C338" s="90" t="n"/>
      <c r="D338" s="50" t="n"/>
      <c r="E338" s="90" t="n"/>
      <c r="F338" s="50" t="n"/>
      <c r="G338" s="90" t="n"/>
      <c r="H338" s="50" t="n"/>
      <c r="I338" s="90" t="n"/>
      <c r="J338" s="50" t="n"/>
    </row>
    <row r="339" ht="30" customHeight="1">
      <c r="A339" s="90" t="inlineStr">
        <is>
          <t>Signature</t>
        </is>
      </c>
      <c r="B339" s="50" t="n"/>
      <c r="C339" s="90" t="n"/>
      <c r="D339" s="50" t="n"/>
      <c r="E339" s="90" t="n"/>
      <c r="F339" s="50" t="n"/>
      <c r="G339" s="90" t="n"/>
      <c r="H339" s="50" t="n"/>
      <c r="I339" s="90" t="n"/>
      <c r="J339" s="50" t="n"/>
    </row>
    <row r="340" ht="30" customHeight="1">
      <c r="A340" s="90" t="inlineStr">
        <is>
          <t>Date</t>
        </is>
      </c>
      <c r="B340" s="50" t="n"/>
      <c r="C340" s="90" t="n"/>
      <c r="D340" s="50" t="n"/>
      <c r="E340" s="90" t="n"/>
      <c r="F340" s="50" t="n"/>
      <c r="G340" s="90" t="n"/>
      <c r="H340" s="50" t="n"/>
      <c r="I340" s="90" t="n"/>
      <c r="J340" s="50" t="n"/>
    </row>
    <row r="341" ht="21.75" customHeight="1">
      <c r="A341" s="49" t="n"/>
      <c r="B341" s="56" t="n"/>
      <c r="C341" s="67">
        <f>Paramètres!$C$8</f>
        <v/>
      </c>
      <c r="D341" s="101" t="n"/>
      <c r="E341" s="101" t="n"/>
      <c r="F341" s="101" t="n"/>
      <c r="G341" s="101" t="n"/>
      <c r="H341" s="56" t="n"/>
      <c r="I341" s="99">
        <f>Paramètres!$D$8</f>
        <v/>
      </c>
      <c r="J341" s="50" t="n"/>
      <c r="L341" s="29" t="inlineStr">
        <is>
          <t>Calcul (ne pas modifier) – ligne registre :</t>
        </is>
      </c>
    </row>
    <row r="342" ht="21.75" customHeight="1">
      <c r="A342" s="60" t="n"/>
      <c r="B342" s="61" t="n"/>
      <c r="C342" s="60" t="n"/>
      <c r="H342" s="61" t="n"/>
      <c r="I342" s="55">
        <f>"Date: "&amp;Paramètres!$E$8</f>
        <v/>
      </c>
      <c r="J342" s="50" t="n"/>
      <c r="L342" s="30">
        <f>IFERROR(MATCH($H$348,Registre!$B$2:$B$1999,0),0)</f>
        <v/>
      </c>
    </row>
    <row r="343" ht="21.75" customHeight="1">
      <c r="A343" s="57" t="n"/>
      <c r="B343" s="58" t="n"/>
      <c r="C343" s="57" t="n"/>
      <c r="D343" s="102" t="n"/>
      <c r="E343" s="102" t="n"/>
      <c r="F343" s="102" t="n"/>
      <c r="G343" s="102" t="n"/>
      <c r="H343" s="58" t="n"/>
      <c r="I343" s="55" t="inlineStr">
        <is>
          <t>Page 1/1</t>
        </is>
      </c>
      <c r="J343" s="50" t="n"/>
    </row>
    <row r="344" ht="27.95" customHeight="1">
      <c r="A344" s="67" t="inlineStr">
        <is>
          <t>Procès-Verbal de Lit de Pose</t>
        </is>
      </c>
      <c r="B344" s="52" t="n"/>
      <c r="C344" s="52" t="n"/>
      <c r="D344" s="52" t="n"/>
      <c r="E344" s="52" t="n"/>
      <c r="F344" s="52" t="n"/>
      <c r="G344" s="52" t="n"/>
      <c r="H344" s="52" t="n"/>
      <c r="I344" s="52" t="n"/>
      <c r="J344" s="50" t="n"/>
      <c r="L344" s="32">
        <f>IF($H$348="","",IF($L$342=0,"⚠ RFI absent du Registre",IF(INDEX(Registre!$A$2:$A$1999,IF($L$342=0,-1,$L$342))&lt;&gt;"Lit de pose","⚠ Ce RFI est de type : "&amp;INDEX(Registre!$A$2:$A$1999,IF($L$342=0,-1,$L$342)),"")))</f>
        <v/>
      </c>
    </row>
    <row r="345" ht="27" customHeight="1">
      <c r="A345" s="90" t="inlineStr">
        <is>
          <t>Ouvrages</t>
        </is>
      </c>
      <c r="B345" s="50" t="n"/>
      <c r="C345" s="80">
        <f>IFERROR(INDEX(Registre!$E$2:$E$1999,IF($L$342=0,-1,$L$342))&amp;"","")</f>
        <v/>
      </c>
      <c r="D345" s="52" t="n"/>
      <c r="E345" s="52" t="n"/>
      <c r="F345" s="52" t="n"/>
      <c r="G345" s="52" t="n"/>
      <c r="H345" s="52" t="n"/>
      <c r="I345" s="52" t="n"/>
      <c r="J345" s="50" t="n"/>
    </row>
    <row r="346" ht="27" customHeight="1">
      <c r="A346" s="90" t="inlineStr">
        <is>
          <t>Plan nº</t>
        </is>
      </c>
      <c r="B346" s="50" t="n"/>
      <c r="C346" s="90">
        <f>IFERROR(INDEX(Registre!$F$2:$F$1999,IF($L$342=0,-1,$L$342))&amp;"","")</f>
        <v/>
      </c>
      <c r="D346" s="52" t="n"/>
      <c r="E346" s="52" t="n"/>
      <c r="F346" s="52" t="n"/>
      <c r="G346" s="52" t="n"/>
      <c r="H346" s="52" t="n"/>
      <c r="I346" s="52" t="n"/>
      <c r="J346" s="50" t="n"/>
      <c r="L346" s="31" t="inlineStr">
        <is>
          <t>◀ Choisissez le RFI dans la case « RFI nº » (liste déroulante)</t>
        </is>
      </c>
    </row>
    <row r="347" ht="27" customHeight="1">
      <c r="A347" s="90" t="inlineStr">
        <is>
          <t>Désignation</t>
        </is>
      </c>
      <c r="B347" s="50" t="n"/>
      <c r="C347" s="90">
        <f>IFERROR(INDEX(Registre!$G$2:$G$1999,IF($L$342=0,-1,$L$342))&amp;"","")</f>
        <v/>
      </c>
      <c r="D347" s="52" t="n"/>
      <c r="E347" s="52" t="n"/>
      <c r="F347" s="52" t="n"/>
      <c r="G347" s="52" t="n"/>
      <c r="H347" s="52" t="n"/>
      <c r="I347" s="52" t="n"/>
      <c r="J347" s="50" t="n"/>
    </row>
    <row r="348" ht="27" customHeight="1">
      <c r="A348" s="90" t="inlineStr">
        <is>
          <t>Rapport nº</t>
        </is>
      </c>
      <c r="B348" s="50" t="n"/>
      <c r="C348" s="90">
        <f>IFERROR(IF(INDEX(Registre!$C$2:$C$1999,IF($L$342=0,-1,$L$342))&amp;""&lt;&gt;"",INDEX(Registre!$C$2:$C$1999,IF($L$342=0,-1,$L$342))&amp;"",TEXT(COUNTIF(Registre!$A$2:INDEX(Registre!$A$2:$A$1999,IF($L$342=0,-1,$L$342)),INDEX(Registre!$A$2:$A$1999,IF($L$342=0,-1,$L$342))),"000")),"")</f>
        <v/>
      </c>
      <c r="D348" s="50" t="n"/>
      <c r="E348" s="91" t="inlineStr">
        <is>
          <t>DI/ (RFI) nº</t>
        </is>
      </c>
      <c r="F348" s="52" t="n"/>
      <c r="G348" s="50" t="n"/>
      <c r="H348" s="82">
        <f>IFERROR(INDEX('Impression groupée'!$B$4:$B$103,MATCH("Lit de pose|18",'Impression groupée'!$E$4:$E$103,0)),"")</f>
        <v/>
      </c>
      <c r="I348" s="52" t="n"/>
      <c r="J348" s="50" t="n"/>
    </row>
    <row r="349" ht="36" customHeight="1">
      <c r="A349" s="80">
        <f>"Tronçon n° : "&amp;IFERROR(INDEX(Registre!$H$2:$H$1999,IF($L$342=0,-1,$L$342))&amp;"","")&amp;"   du "&amp;IF(IFERROR(INDEX(Registre!$I$2:$I$1999,IF($L$342=0,-1,$L$342))&amp;"","")&lt;&gt;"","Joint N° "&amp;IFERROR(INDEX(Registre!$I$2:$I$1999,IF($L$342=0,-1,$L$342))&amp;"","")&amp;"  ","")&amp;"PK "&amp;IFERROR(INDEX(Registre!$K$2:$K$1999,IF($L$342=0,-1,$L$342))&amp;"","")&amp;IF(OR(IFERROR(INDEX(Registre!$L$2:$L$1999,IF($L$342=0,-1,$L$342))&amp;"","")&lt;&gt;"",IFERROR(INDEX(Registre!$J$2:$J$1999,IF($L$342=0,-1,$L$342))&amp;"","")&lt;&gt;""),"   au "&amp;IF(IFERROR(INDEX(Registre!$J$2:$J$1999,IF($L$342=0,-1,$L$342))&amp;"","")&lt;&gt;"","Joint N° "&amp;IFERROR(INDEX(Registre!$J$2:$J$1999,IF($L$342=0,-1,$L$342))&amp;"","")&amp;"  ","")&amp;IF(IFERROR(INDEX(Registre!$L$2:$L$1999,IF($L$342=0,-1,$L$342))&amp;"","")&lt;&gt;"","PK "&amp;IFERROR(INDEX(Registre!$L$2:$L$1999,IF($L$342=0,-1,$L$342))&amp;"",""),""),"")</f>
        <v/>
      </c>
      <c r="B349" s="52" t="n"/>
      <c r="C349" s="52" t="n"/>
      <c r="D349" s="52" t="n"/>
      <c r="E349" s="52" t="n"/>
      <c r="F349" s="52" t="n"/>
      <c r="G349" s="52" t="n"/>
      <c r="H349" s="50" t="n"/>
      <c r="I349" s="90">
        <f>IF(IFERROR(INDEX(Registre!$M$2:$M$1999,IF($L$342=0,-1,$L$342))&amp;"","")="","Long :","Long : "&amp;IFERROR(INDEX(Registre!$M$2:$M$1999,IF($L$342=0,-1,$L$342))&amp;"","")&amp;" ml")</f>
        <v/>
      </c>
      <c r="J349" s="50" t="n"/>
    </row>
    <row r="350" ht="27" customHeight="1">
      <c r="A350" s="92" t="inlineStr">
        <is>
          <t>Inspection</t>
        </is>
      </c>
      <c r="B350" s="52" t="n"/>
      <c r="C350" s="52" t="n"/>
      <c r="D350" s="52" t="n"/>
      <c r="E350" s="52" t="n"/>
      <c r="F350" s="52" t="n"/>
      <c r="G350" s="52" t="n"/>
      <c r="H350" s="50" t="n"/>
      <c r="I350" s="80" t="inlineStr">
        <is>
          <t>jugement</t>
        </is>
      </c>
      <c r="J350" s="50" t="n"/>
    </row>
    <row r="351" ht="27" customHeight="1">
      <c r="A351" s="90" t="inlineStr">
        <is>
          <t>Ne contient pas de matériaux organiques</t>
        </is>
      </c>
      <c r="B351" s="52" t="n"/>
      <c r="C351" s="52" t="n"/>
      <c r="D351" s="52" t="n"/>
      <c r="E351" s="52" t="n"/>
      <c r="F351" s="52" t="n"/>
      <c r="G351" s="52" t="n"/>
      <c r="H351" s="50" t="n"/>
      <c r="I351" s="93">
        <f>IF(IF(IFERROR(INDEX(Registre!$N$2:$N$1999,IF($L$342=0,-1,$L$342))&amp;"","")="Accepté","C","")="C","☒","☐")&amp;"  C"&amp;"      "&amp;IF(IF(IFERROR(INDEX(Registre!$N$2:$N$1999,IF($L$342=0,-1,$L$342))&amp;"","")="Accepté","C","")="NC","☒","☐")&amp;"  NC"</f>
        <v/>
      </c>
      <c r="J351" s="50" t="n"/>
    </row>
    <row r="352" ht="27" customHeight="1">
      <c r="A352" s="90" t="inlineStr">
        <is>
          <t>Matériaux du lit de pose conformes aux plans et spécifications</t>
        </is>
      </c>
      <c r="B352" s="52" t="n"/>
      <c r="C352" s="52" t="n"/>
      <c r="D352" s="52" t="n"/>
      <c r="E352" s="52" t="n"/>
      <c r="F352" s="52" t="n"/>
      <c r="G352" s="52" t="n"/>
      <c r="H352" s="50" t="n"/>
      <c r="I352" s="93">
        <f>IF(IF(IFERROR(INDEX(Registre!$N$2:$N$1999,IF($L$342=0,-1,$L$342))&amp;"","")="Accepté","C","")="C","☒","☐")&amp;"  C"&amp;"      "&amp;IF(IF(IFERROR(INDEX(Registre!$N$2:$N$1999,IF($L$342=0,-1,$L$342))&amp;"","")="Accepté","C","")="NC","☒","☐")&amp;"  NC"</f>
        <v/>
      </c>
      <c r="J352" s="50" t="n"/>
    </row>
    <row r="353" ht="27" customHeight="1">
      <c r="A353" s="90" t="inlineStr">
        <is>
          <t>L’épaisseur du lit de pose est conforme aux plans et spécifications</t>
        </is>
      </c>
      <c r="B353" s="52" t="n"/>
      <c r="C353" s="52" t="n"/>
      <c r="D353" s="52" t="n"/>
      <c r="E353" s="52" t="n"/>
      <c r="F353" s="52" t="n"/>
      <c r="G353" s="52" t="n"/>
      <c r="H353" s="50" t="n"/>
      <c r="I353" s="93">
        <f>IF(IF(IFERROR(INDEX(Registre!$N$2:$N$1999,IF($L$342=0,-1,$L$342))&amp;"","")="Accepté","C","")="C","☒","☐")&amp;"  C"&amp;"      "&amp;IF(IF(IFERROR(INDEX(Registre!$N$2:$N$1999,IF($L$342=0,-1,$L$342))&amp;"","")="Accepté","C","")="NC","☒","☐")&amp;"  NC"</f>
        <v/>
      </c>
      <c r="J353" s="50" t="n"/>
    </row>
    <row r="354" ht="409.6" customHeight="1">
      <c r="A354" s="94">
        <f>"Remarques : "&amp;IFERROR(INDEX(Registre!$O$2:$O$1999,IF($L$342=0,-1,$L$342))&amp;"","")</f>
        <v/>
      </c>
      <c r="B354" s="52" t="n"/>
      <c r="C354" s="52" t="n"/>
      <c r="D354" s="52" t="n"/>
      <c r="E354" s="52" t="n"/>
      <c r="F354" s="52" t="n"/>
      <c r="G354" s="52" t="n"/>
      <c r="H354" s="52" t="n"/>
      <c r="I354" s="52" t="n"/>
      <c r="J354" s="50" t="n"/>
    </row>
    <row r="355" ht="30" customHeight="1">
      <c r="A355" s="80" t="inlineStr">
        <is>
          <t>Conclusion de l’inspection</t>
        </is>
      </c>
      <c r="B355" s="50" t="n"/>
      <c r="C355" s="67">
        <f>IF(IFERROR(INDEX(Registre!$N$2:$N$1999,IF($L$342=0,-1,$L$342))&amp;"","")="Non applicable","☒","☐")&amp;"  Non applicable"</f>
        <v/>
      </c>
      <c r="D355" s="52" t="n"/>
      <c r="E355" s="52" t="n"/>
      <c r="F355" s="50" t="n"/>
      <c r="G355" s="67">
        <f>IF(IFERROR(INDEX(Registre!$N$2:$N$1999,IF($L$342=0,-1,$L$342))&amp;"","")="Accepté","☒","☐")&amp;"  Accepté"</f>
        <v/>
      </c>
      <c r="H355" s="50" t="n"/>
      <c r="I355" s="67">
        <f>IF(IFERROR(INDEX(Registre!$N$2:$N$1999,IF($L$342=0,-1,$L$342))&amp;"","")="Rejeté","☒","☐")&amp;"  Rejeté"</f>
        <v/>
      </c>
      <c r="J355" s="50" t="n"/>
    </row>
    <row r="356" ht="30" customHeight="1">
      <c r="A356" s="80" t="inlineStr">
        <is>
          <t>APPROBATION</t>
        </is>
      </c>
      <c r="B356" s="56" t="n"/>
      <c r="C356" s="67" t="inlineStr">
        <is>
          <t>C3</t>
        </is>
      </c>
      <c r="D356" s="52" t="n"/>
      <c r="E356" s="52" t="n"/>
      <c r="F356" s="50" t="n"/>
      <c r="G356" s="67" t="inlineStr">
        <is>
          <t>C1</t>
        </is>
      </c>
      <c r="H356" s="56" t="n"/>
      <c r="I356" s="67" t="inlineStr">
        <is>
          <t>CA</t>
        </is>
      </c>
      <c r="J356" s="56" t="n"/>
    </row>
    <row r="357" ht="30" customHeight="1">
      <c r="A357" s="57" t="n"/>
      <c r="B357" s="58" t="n"/>
      <c r="C357" s="67" t="inlineStr">
        <is>
          <t>CST</t>
        </is>
      </c>
      <c r="D357" s="50" t="n"/>
      <c r="E357" s="67" t="inlineStr">
        <is>
          <t>QCI</t>
        </is>
      </c>
      <c r="F357" s="50" t="n"/>
      <c r="G357" s="57" t="n"/>
      <c r="H357" s="58" t="n"/>
      <c r="I357" s="57" t="n"/>
      <c r="J357" s="58" t="n"/>
    </row>
    <row r="358" ht="30" customHeight="1">
      <c r="A358" s="90" t="inlineStr">
        <is>
          <t>Nom</t>
        </is>
      </c>
      <c r="B358" s="50" t="n"/>
      <c r="C358" s="90" t="n"/>
      <c r="D358" s="50" t="n"/>
      <c r="E358" s="90" t="n"/>
      <c r="F358" s="50" t="n"/>
      <c r="G358" s="90" t="n"/>
      <c r="H358" s="50" t="n"/>
      <c r="I358" s="90" t="n"/>
      <c r="J358" s="50" t="n"/>
    </row>
    <row r="359" ht="30" customHeight="1">
      <c r="A359" s="90" t="inlineStr">
        <is>
          <t>Signature</t>
        </is>
      </c>
      <c r="B359" s="50" t="n"/>
      <c r="C359" s="90" t="n"/>
      <c r="D359" s="50" t="n"/>
      <c r="E359" s="90" t="n"/>
      <c r="F359" s="50" t="n"/>
      <c r="G359" s="90" t="n"/>
      <c r="H359" s="50" t="n"/>
      <c r="I359" s="90" t="n"/>
      <c r="J359" s="50" t="n"/>
    </row>
    <row r="360" ht="30" customHeight="1">
      <c r="A360" s="90" t="inlineStr">
        <is>
          <t>Date</t>
        </is>
      </c>
      <c r="B360" s="50" t="n"/>
      <c r="C360" s="90" t="n"/>
      <c r="D360" s="50" t="n"/>
      <c r="E360" s="90" t="n"/>
      <c r="F360" s="50" t="n"/>
      <c r="G360" s="90" t="n"/>
      <c r="H360" s="50" t="n"/>
      <c r="I360" s="90" t="n"/>
      <c r="J360" s="50" t="n"/>
    </row>
    <row r="361" ht="21.75" customHeight="1">
      <c r="A361" s="49" t="n"/>
      <c r="B361" s="56" t="n"/>
      <c r="C361" s="67">
        <f>Paramètres!$C$8</f>
        <v/>
      </c>
      <c r="D361" s="101" t="n"/>
      <c r="E361" s="101" t="n"/>
      <c r="F361" s="101" t="n"/>
      <c r="G361" s="101" t="n"/>
      <c r="H361" s="56" t="n"/>
      <c r="I361" s="99">
        <f>Paramètres!$D$8</f>
        <v/>
      </c>
      <c r="J361" s="50" t="n"/>
      <c r="L361" s="29" t="inlineStr">
        <is>
          <t>Calcul (ne pas modifier) – ligne registre :</t>
        </is>
      </c>
    </row>
    <row r="362" ht="21.75" customHeight="1">
      <c r="A362" s="60" t="n"/>
      <c r="B362" s="61" t="n"/>
      <c r="C362" s="60" t="n"/>
      <c r="H362" s="61" t="n"/>
      <c r="I362" s="55">
        <f>"Date: "&amp;Paramètres!$E$8</f>
        <v/>
      </c>
      <c r="J362" s="50" t="n"/>
      <c r="L362" s="30">
        <f>IFERROR(MATCH($H$368,Registre!$B$2:$B$1999,0),0)</f>
        <v/>
      </c>
    </row>
    <row r="363" ht="21.75" customHeight="1">
      <c r="A363" s="57" t="n"/>
      <c r="B363" s="58" t="n"/>
      <c r="C363" s="57" t="n"/>
      <c r="D363" s="102" t="n"/>
      <c r="E363" s="102" t="n"/>
      <c r="F363" s="102" t="n"/>
      <c r="G363" s="102" t="n"/>
      <c r="H363" s="58" t="n"/>
      <c r="I363" s="55" t="inlineStr">
        <is>
          <t>Page 1/1</t>
        </is>
      </c>
      <c r="J363" s="50" t="n"/>
    </row>
    <row r="364" ht="27.95" customHeight="1">
      <c r="A364" s="67" t="inlineStr">
        <is>
          <t>Procès-Verbal de Lit de Pose</t>
        </is>
      </c>
      <c r="B364" s="52" t="n"/>
      <c r="C364" s="52" t="n"/>
      <c r="D364" s="52" t="n"/>
      <c r="E364" s="52" t="n"/>
      <c r="F364" s="52" t="n"/>
      <c r="G364" s="52" t="n"/>
      <c r="H364" s="52" t="n"/>
      <c r="I364" s="52" t="n"/>
      <c r="J364" s="50" t="n"/>
      <c r="L364" s="32">
        <f>IF($H$368="","",IF($L$362=0,"⚠ RFI absent du Registre",IF(INDEX(Registre!$A$2:$A$1999,IF($L$362=0,-1,$L$362))&lt;&gt;"Lit de pose","⚠ Ce RFI est de type : "&amp;INDEX(Registre!$A$2:$A$1999,IF($L$362=0,-1,$L$362)),"")))</f>
        <v/>
      </c>
    </row>
    <row r="365" ht="27" customHeight="1">
      <c r="A365" s="90" t="inlineStr">
        <is>
          <t>Ouvrages</t>
        </is>
      </c>
      <c r="B365" s="50" t="n"/>
      <c r="C365" s="80">
        <f>IFERROR(INDEX(Registre!$E$2:$E$1999,IF($L$362=0,-1,$L$362))&amp;"","")</f>
        <v/>
      </c>
      <c r="D365" s="52" t="n"/>
      <c r="E365" s="52" t="n"/>
      <c r="F365" s="52" t="n"/>
      <c r="G365" s="52" t="n"/>
      <c r="H365" s="52" t="n"/>
      <c r="I365" s="52" t="n"/>
      <c r="J365" s="50" t="n"/>
    </row>
    <row r="366" ht="27" customHeight="1">
      <c r="A366" s="90" t="inlineStr">
        <is>
          <t>Plan nº</t>
        </is>
      </c>
      <c r="B366" s="50" t="n"/>
      <c r="C366" s="90">
        <f>IFERROR(INDEX(Registre!$F$2:$F$1999,IF($L$362=0,-1,$L$362))&amp;"","")</f>
        <v/>
      </c>
      <c r="D366" s="52" t="n"/>
      <c r="E366" s="52" t="n"/>
      <c r="F366" s="52" t="n"/>
      <c r="G366" s="52" t="n"/>
      <c r="H366" s="52" t="n"/>
      <c r="I366" s="52" t="n"/>
      <c r="J366" s="50" t="n"/>
      <c r="L366" s="31" t="inlineStr">
        <is>
          <t>◀ Choisissez le RFI dans la case « RFI nº » (liste déroulante)</t>
        </is>
      </c>
    </row>
    <row r="367" ht="27" customHeight="1">
      <c r="A367" s="90" t="inlineStr">
        <is>
          <t>Désignation</t>
        </is>
      </c>
      <c r="B367" s="50" t="n"/>
      <c r="C367" s="90">
        <f>IFERROR(INDEX(Registre!$G$2:$G$1999,IF($L$362=0,-1,$L$362))&amp;"","")</f>
        <v/>
      </c>
      <c r="D367" s="52" t="n"/>
      <c r="E367" s="52" t="n"/>
      <c r="F367" s="52" t="n"/>
      <c r="G367" s="52" t="n"/>
      <c r="H367" s="52" t="n"/>
      <c r="I367" s="52" t="n"/>
      <c r="J367" s="50" t="n"/>
    </row>
    <row r="368" ht="27" customHeight="1">
      <c r="A368" s="90" t="inlineStr">
        <is>
          <t>Rapport nº</t>
        </is>
      </c>
      <c r="B368" s="50" t="n"/>
      <c r="C368" s="90">
        <f>IFERROR(IF(INDEX(Registre!$C$2:$C$1999,IF($L$362=0,-1,$L$362))&amp;""&lt;&gt;"",INDEX(Registre!$C$2:$C$1999,IF($L$362=0,-1,$L$362))&amp;"",TEXT(COUNTIF(Registre!$A$2:INDEX(Registre!$A$2:$A$1999,IF($L$362=0,-1,$L$362)),INDEX(Registre!$A$2:$A$1999,IF($L$362=0,-1,$L$362))),"000")),"")</f>
        <v/>
      </c>
      <c r="D368" s="50" t="n"/>
      <c r="E368" s="91" t="inlineStr">
        <is>
          <t>DI/ (RFI) nº</t>
        </is>
      </c>
      <c r="F368" s="52" t="n"/>
      <c r="G368" s="50" t="n"/>
      <c r="H368" s="82">
        <f>IFERROR(INDEX('Impression groupée'!$B$4:$B$103,MATCH("Lit de pose|19",'Impression groupée'!$E$4:$E$103,0)),"")</f>
        <v/>
      </c>
      <c r="I368" s="52" t="n"/>
      <c r="J368" s="50" t="n"/>
    </row>
    <row r="369" ht="36" customHeight="1">
      <c r="A369" s="80">
        <f>"Tronçon n° : "&amp;IFERROR(INDEX(Registre!$H$2:$H$1999,IF($L$362=0,-1,$L$362))&amp;"","")&amp;"   du "&amp;IF(IFERROR(INDEX(Registre!$I$2:$I$1999,IF($L$362=0,-1,$L$362))&amp;"","")&lt;&gt;"","Joint N° "&amp;IFERROR(INDEX(Registre!$I$2:$I$1999,IF($L$362=0,-1,$L$362))&amp;"","")&amp;"  ","")&amp;"PK "&amp;IFERROR(INDEX(Registre!$K$2:$K$1999,IF($L$362=0,-1,$L$362))&amp;"","")&amp;IF(OR(IFERROR(INDEX(Registre!$L$2:$L$1999,IF($L$362=0,-1,$L$362))&amp;"","")&lt;&gt;"",IFERROR(INDEX(Registre!$J$2:$J$1999,IF($L$362=0,-1,$L$362))&amp;"","")&lt;&gt;""),"   au "&amp;IF(IFERROR(INDEX(Registre!$J$2:$J$1999,IF($L$362=0,-1,$L$362))&amp;"","")&lt;&gt;"","Joint N° "&amp;IFERROR(INDEX(Registre!$J$2:$J$1999,IF($L$362=0,-1,$L$362))&amp;"","")&amp;"  ","")&amp;IF(IFERROR(INDEX(Registre!$L$2:$L$1999,IF($L$362=0,-1,$L$362))&amp;"","")&lt;&gt;"","PK "&amp;IFERROR(INDEX(Registre!$L$2:$L$1999,IF($L$362=0,-1,$L$362))&amp;"",""),""),"")</f>
        <v/>
      </c>
      <c r="B369" s="52" t="n"/>
      <c r="C369" s="52" t="n"/>
      <c r="D369" s="52" t="n"/>
      <c r="E369" s="52" t="n"/>
      <c r="F369" s="52" t="n"/>
      <c r="G369" s="52" t="n"/>
      <c r="H369" s="50" t="n"/>
      <c r="I369" s="90">
        <f>IF(IFERROR(INDEX(Registre!$M$2:$M$1999,IF($L$362=0,-1,$L$362))&amp;"","")="","Long :","Long : "&amp;IFERROR(INDEX(Registre!$M$2:$M$1999,IF($L$362=0,-1,$L$362))&amp;"","")&amp;" ml")</f>
        <v/>
      </c>
      <c r="J369" s="50" t="n"/>
    </row>
    <row r="370" ht="27" customHeight="1">
      <c r="A370" s="92" t="inlineStr">
        <is>
          <t>Inspection</t>
        </is>
      </c>
      <c r="B370" s="52" t="n"/>
      <c r="C370" s="52" t="n"/>
      <c r="D370" s="52" t="n"/>
      <c r="E370" s="52" t="n"/>
      <c r="F370" s="52" t="n"/>
      <c r="G370" s="52" t="n"/>
      <c r="H370" s="50" t="n"/>
      <c r="I370" s="80" t="inlineStr">
        <is>
          <t>jugement</t>
        </is>
      </c>
      <c r="J370" s="50" t="n"/>
    </row>
    <row r="371" ht="27" customHeight="1">
      <c r="A371" s="90" t="inlineStr">
        <is>
          <t>Ne contient pas de matériaux organiques</t>
        </is>
      </c>
      <c r="B371" s="52" t="n"/>
      <c r="C371" s="52" t="n"/>
      <c r="D371" s="52" t="n"/>
      <c r="E371" s="52" t="n"/>
      <c r="F371" s="52" t="n"/>
      <c r="G371" s="52" t="n"/>
      <c r="H371" s="50" t="n"/>
      <c r="I371" s="93">
        <f>IF(IF(IFERROR(INDEX(Registre!$N$2:$N$1999,IF($L$362=0,-1,$L$362))&amp;"","")="Accepté","C","")="C","☒","☐")&amp;"  C"&amp;"      "&amp;IF(IF(IFERROR(INDEX(Registre!$N$2:$N$1999,IF($L$362=0,-1,$L$362))&amp;"","")="Accepté","C","")="NC","☒","☐")&amp;"  NC"</f>
        <v/>
      </c>
      <c r="J371" s="50" t="n"/>
    </row>
    <row r="372" ht="27" customHeight="1">
      <c r="A372" s="90" t="inlineStr">
        <is>
          <t>Matériaux du lit de pose conformes aux plans et spécifications</t>
        </is>
      </c>
      <c r="B372" s="52" t="n"/>
      <c r="C372" s="52" t="n"/>
      <c r="D372" s="52" t="n"/>
      <c r="E372" s="52" t="n"/>
      <c r="F372" s="52" t="n"/>
      <c r="G372" s="52" t="n"/>
      <c r="H372" s="50" t="n"/>
      <c r="I372" s="93">
        <f>IF(IF(IFERROR(INDEX(Registre!$N$2:$N$1999,IF($L$362=0,-1,$L$362))&amp;"","")="Accepté","C","")="C","☒","☐")&amp;"  C"&amp;"      "&amp;IF(IF(IFERROR(INDEX(Registre!$N$2:$N$1999,IF($L$362=0,-1,$L$362))&amp;"","")="Accepté","C","")="NC","☒","☐")&amp;"  NC"</f>
        <v/>
      </c>
      <c r="J372" s="50" t="n"/>
    </row>
    <row r="373" ht="27" customHeight="1">
      <c r="A373" s="90" t="inlineStr">
        <is>
          <t>L’épaisseur du lit de pose est conforme aux plans et spécifications</t>
        </is>
      </c>
      <c r="B373" s="52" t="n"/>
      <c r="C373" s="52" t="n"/>
      <c r="D373" s="52" t="n"/>
      <c r="E373" s="52" t="n"/>
      <c r="F373" s="52" t="n"/>
      <c r="G373" s="52" t="n"/>
      <c r="H373" s="50" t="n"/>
      <c r="I373" s="93">
        <f>IF(IF(IFERROR(INDEX(Registre!$N$2:$N$1999,IF($L$362=0,-1,$L$362))&amp;"","")="Accepté","C","")="C","☒","☐")&amp;"  C"&amp;"      "&amp;IF(IF(IFERROR(INDEX(Registre!$N$2:$N$1999,IF($L$362=0,-1,$L$362))&amp;"","")="Accepté","C","")="NC","☒","☐")&amp;"  NC"</f>
        <v/>
      </c>
      <c r="J373" s="50" t="n"/>
    </row>
    <row r="374" ht="409.6" customHeight="1">
      <c r="A374" s="94">
        <f>"Remarques : "&amp;IFERROR(INDEX(Registre!$O$2:$O$1999,IF($L$362=0,-1,$L$362))&amp;"","")</f>
        <v/>
      </c>
      <c r="B374" s="52" t="n"/>
      <c r="C374" s="52" t="n"/>
      <c r="D374" s="52" t="n"/>
      <c r="E374" s="52" t="n"/>
      <c r="F374" s="52" t="n"/>
      <c r="G374" s="52" t="n"/>
      <c r="H374" s="52" t="n"/>
      <c r="I374" s="52" t="n"/>
      <c r="J374" s="50" t="n"/>
    </row>
    <row r="375" ht="30" customHeight="1">
      <c r="A375" s="80" t="inlineStr">
        <is>
          <t>Conclusion de l’inspection</t>
        </is>
      </c>
      <c r="B375" s="50" t="n"/>
      <c r="C375" s="67">
        <f>IF(IFERROR(INDEX(Registre!$N$2:$N$1999,IF($L$362=0,-1,$L$362))&amp;"","")="Non applicable","☒","☐")&amp;"  Non applicable"</f>
        <v/>
      </c>
      <c r="D375" s="52" t="n"/>
      <c r="E375" s="52" t="n"/>
      <c r="F375" s="50" t="n"/>
      <c r="G375" s="67">
        <f>IF(IFERROR(INDEX(Registre!$N$2:$N$1999,IF($L$362=0,-1,$L$362))&amp;"","")="Accepté","☒","☐")&amp;"  Accepté"</f>
        <v/>
      </c>
      <c r="H375" s="50" t="n"/>
      <c r="I375" s="67">
        <f>IF(IFERROR(INDEX(Registre!$N$2:$N$1999,IF($L$362=0,-1,$L$362))&amp;"","")="Rejeté","☒","☐")&amp;"  Rejeté"</f>
        <v/>
      </c>
      <c r="J375" s="50" t="n"/>
    </row>
    <row r="376" ht="30" customHeight="1">
      <c r="A376" s="80" t="inlineStr">
        <is>
          <t>APPROBATION</t>
        </is>
      </c>
      <c r="B376" s="56" t="n"/>
      <c r="C376" s="67" t="inlineStr">
        <is>
          <t>C3</t>
        </is>
      </c>
      <c r="D376" s="52" t="n"/>
      <c r="E376" s="52" t="n"/>
      <c r="F376" s="50" t="n"/>
      <c r="G376" s="67" t="inlineStr">
        <is>
          <t>C1</t>
        </is>
      </c>
      <c r="H376" s="56" t="n"/>
      <c r="I376" s="67" t="inlineStr">
        <is>
          <t>CA</t>
        </is>
      </c>
      <c r="J376" s="56" t="n"/>
    </row>
    <row r="377" ht="30" customHeight="1">
      <c r="A377" s="57" t="n"/>
      <c r="B377" s="58" t="n"/>
      <c r="C377" s="67" t="inlineStr">
        <is>
          <t>CST</t>
        </is>
      </c>
      <c r="D377" s="50" t="n"/>
      <c r="E377" s="67" t="inlineStr">
        <is>
          <t>QCI</t>
        </is>
      </c>
      <c r="F377" s="50" t="n"/>
      <c r="G377" s="57" t="n"/>
      <c r="H377" s="58" t="n"/>
      <c r="I377" s="57" t="n"/>
      <c r="J377" s="58" t="n"/>
    </row>
    <row r="378" ht="30" customHeight="1">
      <c r="A378" s="90" t="inlineStr">
        <is>
          <t>Nom</t>
        </is>
      </c>
      <c r="B378" s="50" t="n"/>
      <c r="C378" s="90" t="n"/>
      <c r="D378" s="50" t="n"/>
      <c r="E378" s="90" t="n"/>
      <c r="F378" s="50" t="n"/>
      <c r="G378" s="90" t="n"/>
      <c r="H378" s="50" t="n"/>
      <c r="I378" s="90" t="n"/>
      <c r="J378" s="50" t="n"/>
    </row>
    <row r="379" ht="30" customHeight="1">
      <c r="A379" s="90" t="inlineStr">
        <is>
          <t>Signature</t>
        </is>
      </c>
      <c r="B379" s="50" t="n"/>
      <c r="C379" s="90" t="n"/>
      <c r="D379" s="50" t="n"/>
      <c r="E379" s="90" t="n"/>
      <c r="F379" s="50" t="n"/>
      <c r="G379" s="90" t="n"/>
      <c r="H379" s="50" t="n"/>
      <c r="I379" s="90" t="n"/>
      <c r="J379" s="50" t="n"/>
    </row>
    <row r="380" ht="30" customHeight="1">
      <c r="A380" s="90" t="inlineStr">
        <is>
          <t>Date</t>
        </is>
      </c>
      <c r="B380" s="50" t="n"/>
      <c r="C380" s="90" t="n"/>
      <c r="D380" s="50" t="n"/>
      <c r="E380" s="90" t="n"/>
      <c r="F380" s="50" t="n"/>
      <c r="G380" s="90" t="n"/>
      <c r="H380" s="50" t="n"/>
      <c r="I380" s="90" t="n"/>
      <c r="J380" s="50" t="n"/>
    </row>
    <row r="381" ht="21.75" customHeight="1">
      <c r="A381" s="49" t="n"/>
      <c r="B381" s="56" t="n"/>
      <c r="C381" s="67">
        <f>Paramètres!$C$8</f>
        <v/>
      </c>
      <c r="D381" s="101" t="n"/>
      <c r="E381" s="101" t="n"/>
      <c r="F381" s="101" t="n"/>
      <c r="G381" s="101" t="n"/>
      <c r="H381" s="56" t="n"/>
      <c r="I381" s="99">
        <f>Paramètres!$D$8</f>
        <v/>
      </c>
      <c r="J381" s="50" t="n"/>
      <c r="L381" s="29" t="inlineStr">
        <is>
          <t>Calcul (ne pas modifier) – ligne registre :</t>
        </is>
      </c>
    </row>
    <row r="382" ht="21.75" customHeight="1">
      <c r="A382" s="60" t="n"/>
      <c r="B382" s="61" t="n"/>
      <c r="C382" s="60" t="n"/>
      <c r="H382" s="61" t="n"/>
      <c r="I382" s="55">
        <f>"Date: "&amp;Paramètres!$E$8</f>
        <v/>
      </c>
      <c r="J382" s="50" t="n"/>
      <c r="L382" s="30">
        <f>IFERROR(MATCH($H$388,Registre!$B$2:$B$1999,0),0)</f>
        <v/>
      </c>
    </row>
    <row r="383" ht="21.75" customHeight="1">
      <c r="A383" s="57" t="n"/>
      <c r="B383" s="58" t="n"/>
      <c r="C383" s="57" t="n"/>
      <c r="D383" s="102" t="n"/>
      <c r="E383" s="102" t="n"/>
      <c r="F383" s="102" t="n"/>
      <c r="G383" s="102" t="n"/>
      <c r="H383" s="58" t="n"/>
      <c r="I383" s="55" t="inlineStr">
        <is>
          <t>Page 1/1</t>
        </is>
      </c>
      <c r="J383" s="50" t="n"/>
    </row>
    <row r="384" ht="27.95" customHeight="1">
      <c r="A384" s="67" t="inlineStr">
        <is>
          <t>Procès-Verbal de Lit de Pose</t>
        </is>
      </c>
      <c r="B384" s="52" t="n"/>
      <c r="C384" s="52" t="n"/>
      <c r="D384" s="52" t="n"/>
      <c r="E384" s="52" t="n"/>
      <c r="F384" s="52" t="n"/>
      <c r="G384" s="52" t="n"/>
      <c r="H384" s="52" t="n"/>
      <c r="I384" s="52" t="n"/>
      <c r="J384" s="50" t="n"/>
      <c r="L384" s="32">
        <f>IF($H$388="","",IF($L$382=0,"⚠ RFI absent du Registre",IF(INDEX(Registre!$A$2:$A$1999,IF($L$382=0,-1,$L$382))&lt;&gt;"Lit de pose","⚠ Ce RFI est de type : "&amp;INDEX(Registre!$A$2:$A$1999,IF($L$382=0,-1,$L$382)),"")))</f>
        <v/>
      </c>
    </row>
    <row r="385" ht="27" customHeight="1">
      <c r="A385" s="90" t="inlineStr">
        <is>
          <t>Ouvrages</t>
        </is>
      </c>
      <c r="B385" s="50" t="n"/>
      <c r="C385" s="80">
        <f>IFERROR(INDEX(Registre!$E$2:$E$1999,IF($L$382=0,-1,$L$382))&amp;"","")</f>
        <v/>
      </c>
      <c r="D385" s="52" t="n"/>
      <c r="E385" s="52" t="n"/>
      <c r="F385" s="52" t="n"/>
      <c r="G385" s="52" t="n"/>
      <c r="H385" s="52" t="n"/>
      <c r="I385" s="52" t="n"/>
      <c r="J385" s="50" t="n"/>
    </row>
    <row r="386" ht="27" customHeight="1">
      <c r="A386" s="90" t="inlineStr">
        <is>
          <t>Plan nº</t>
        </is>
      </c>
      <c r="B386" s="50" t="n"/>
      <c r="C386" s="90">
        <f>IFERROR(INDEX(Registre!$F$2:$F$1999,IF($L$382=0,-1,$L$382))&amp;"","")</f>
        <v/>
      </c>
      <c r="D386" s="52" t="n"/>
      <c r="E386" s="52" t="n"/>
      <c r="F386" s="52" t="n"/>
      <c r="G386" s="52" t="n"/>
      <c r="H386" s="52" t="n"/>
      <c r="I386" s="52" t="n"/>
      <c r="J386" s="50" t="n"/>
      <c r="L386" s="31" t="inlineStr">
        <is>
          <t>◀ Choisissez le RFI dans la case « RFI nº » (liste déroulante)</t>
        </is>
      </c>
    </row>
    <row r="387" ht="27" customHeight="1">
      <c r="A387" s="90" t="inlineStr">
        <is>
          <t>Désignation</t>
        </is>
      </c>
      <c r="B387" s="50" t="n"/>
      <c r="C387" s="90">
        <f>IFERROR(INDEX(Registre!$G$2:$G$1999,IF($L$382=0,-1,$L$382))&amp;"","")</f>
        <v/>
      </c>
      <c r="D387" s="52" t="n"/>
      <c r="E387" s="52" t="n"/>
      <c r="F387" s="52" t="n"/>
      <c r="G387" s="52" t="n"/>
      <c r="H387" s="52" t="n"/>
      <c r="I387" s="52" t="n"/>
      <c r="J387" s="50" t="n"/>
    </row>
    <row r="388" ht="27" customHeight="1">
      <c r="A388" s="90" t="inlineStr">
        <is>
          <t>Rapport nº</t>
        </is>
      </c>
      <c r="B388" s="50" t="n"/>
      <c r="C388" s="90">
        <f>IFERROR(IF(INDEX(Registre!$C$2:$C$1999,IF($L$382=0,-1,$L$382))&amp;""&lt;&gt;"",INDEX(Registre!$C$2:$C$1999,IF($L$382=0,-1,$L$382))&amp;"",TEXT(COUNTIF(Registre!$A$2:INDEX(Registre!$A$2:$A$1999,IF($L$382=0,-1,$L$382)),INDEX(Registre!$A$2:$A$1999,IF($L$382=0,-1,$L$382))),"000")),"")</f>
        <v/>
      </c>
      <c r="D388" s="50" t="n"/>
      <c r="E388" s="91" t="inlineStr">
        <is>
          <t>DI/ (RFI) nº</t>
        </is>
      </c>
      <c r="F388" s="52" t="n"/>
      <c r="G388" s="50" t="n"/>
      <c r="H388" s="82">
        <f>IFERROR(INDEX('Impression groupée'!$B$4:$B$103,MATCH("Lit de pose|20",'Impression groupée'!$E$4:$E$103,0)),"")</f>
        <v/>
      </c>
      <c r="I388" s="52" t="n"/>
      <c r="J388" s="50" t="n"/>
    </row>
    <row r="389" ht="36" customHeight="1">
      <c r="A389" s="80">
        <f>"Tronçon n° : "&amp;IFERROR(INDEX(Registre!$H$2:$H$1999,IF($L$382=0,-1,$L$382))&amp;"","")&amp;"   du "&amp;IF(IFERROR(INDEX(Registre!$I$2:$I$1999,IF($L$382=0,-1,$L$382))&amp;"","")&lt;&gt;"","Joint N° "&amp;IFERROR(INDEX(Registre!$I$2:$I$1999,IF($L$382=0,-1,$L$382))&amp;"","")&amp;"  ","")&amp;"PK "&amp;IFERROR(INDEX(Registre!$K$2:$K$1999,IF($L$382=0,-1,$L$382))&amp;"","")&amp;IF(OR(IFERROR(INDEX(Registre!$L$2:$L$1999,IF($L$382=0,-1,$L$382))&amp;"","")&lt;&gt;"",IFERROR(INDEX(Registre!$J$2:$J$1999,IF($L$382=0,-1,$L$382))&amp;"","")&lt;&gt;""),"   au "&amp;IF(IFERROR(INDEX(Registre!$J$2:$J$1999,IF($L$382=0,-1,$L$382))&amp;"","")&lt;&gt;"","Joint N° "&amp;IFERROR(INDEX(Registre!$J$2:$J$1999,IF($L$382=0,-1,$L$382))&amp;"","")&amp;"  ","")&amp;IF(IFERROR(INDEX(Registre!$L$2:$L$1999,IF($L$382=0,-1,$L$382))&amp;"","")&lt;&gt;"","PK "&amp;IFERROR(INDEX(Registre!$L$2:$L$1999,IF($L$382=0,-1,$L$382))&amp;"",""),""),"")</f>
        <v/>
      </c>
      <c r="B389" s="52" t="n"/>
      <c r="C389" s="52" t="n"/>
      <c r="D389" s="52" t="n"/>
      <c r="E389" s="52" t="n"/>
      <c r="F389" s="52" t="n"/>
      <c r="G389" s="52" t="n"/>
      <c r="H389" s="50" t="n"/>
      <c r="I389" s="90">
        <f>IF(IFERROR(INDEX(Registre!$M$2:$M$1999,IF($L$382=0,-1,$L$382))&amp;"","")="","Long :","Long : "&amp;IFERROR(INDEX(Registre!$M$2:$M$1999,IF($L$382=0,-1,$L$382))&amp;"","")&amp;" ml")</f>
        <v/>
      </c>
      <c r="J389" s="50" t="n"/>
    </row>
    <row r="390" ht="27" customHeight="1">
      <c r="A390" s="92" t="inlineStr">
        <is>
          <t>Inspection</t>
        </is>
      </c>
      <c r="B390" s="52" t="n"/>
      <c r="C390" s="52" t="n"/>
      <c r="D390" s="52" t="n"/>
      <c r="E390" s="52" t="n"/>
      <c r="F390" s="52" t="n"/>
      <c r="G390" s="52" t="n"/>
      <c r="H390" s="50" t="n"/>
      <c r="I390" s="80" t="inlineStr">
        <is>
          <t>jugement</t>
        </is>
      </c>
      <c r="J390" s="50" t="n"/>
    </row>
    <row r="391" ht="27" customHeight="1">
      <c r="A391" s="90" t="inlineStr">
        <is>
          <t>Ne contient pas de matériaux organiques</t>
        </is>
      </c>
      <c r="B391" s="52" t="n"/>
      <c r="C391" s="52" t="n"/>
      <c r="D391" s="52" t="n"/>
      <c r="E391" s="52" t="n"/>
      <c r="F391" s="52" t="n"/>
      <c r="G391" s="52" t="n"/>
      <c r="H391" s="50" t="n"/>
      <c r="I391" s="93">
        <f>IF(IF(IFERROR(INDEX(Registre!$N$2:$N$1999,IF($L$382=0,-1,$L$382))&amp;"","")="Accepté","C","")="C","☒","☐")&amp;"  C"&amp;"      "&amp;IF(IF(IFERROR(INDEX(Registre!$N$2:$N$1999,IF($L$382=0,-1,$L$382))&amp;"","")="Accepté","C","")="NC","☒","☐")&amp;"  NC"</f>
        <v/>
      </c>
      <c r="J391" s="50" t="n"/>
    </row>
    <row r="392" ht="27" customHeight="1">
      <c r="A392" s="90" t="inlineStr">
        <is>
          <t>Matériaux du lit de pose conformes aux plans et spécifications</t>
        </is>
      </c>
      <c r="B392" s="52" t="n"/>
      <c r="C392" s="52" t="n"/>
      <c r="D392" s="52" t="n"/>
      <c r="E392" s="52" t="n"/>
      <c r="F392" s="52" t="n"/>
      <c r="G392" s="52" t="n"/>
      <c r="H392" s="50" t="n"/>
      <c r="I392" s="93">
        <f>IF(IF(IFERROR(INDEX(Registre!$N$2:$N$1999,IF($L$382=0,-1,$L$382))&amp;"","")="Accepté","C","")="C","☒","☐")&amp;"  C"&amp;"      "&amp;IF(IF(IFERROR(INDEX(Registre!$N$2:$N$1999,IF($L$382=0,-1,$L$382))&amp;"","")="Accepté","C","")="NC","☒","☐")&amp;"  NC"</f>
        <v/>
      </c>
      <c r="J392" s="50" t="n"/>
    </row>
    <row r="393" ht="27" customHeight="1">
      <c r="A393" s="90" t="inlineStr">
        <is>
          <t>L’épaisseur du lit de pose est conforme aux plans et spécifications</t>
        </is>
      </c>
      <c r="B393" s="52" t="n"/>
      <c r="C393" s="52" t="n"/>
      <c r="D393" s="52" t="n"/>
      <c r="E393" s="52" t="n"/>
      <c r="F393" s="52" t="n"/>
      <c r="G393" s="52" t="n"/>
      <c r="H393" s="50" t="n"/>
      <c r="I393" s="93">
        <f>IF(IF(IFERROR(INDEX(Registre!$N$2:$N$1999,IF($L$382=0,-1,$L$382))&amp;"","")="Accepté","C","")="C","☒","☐")&amp;"  C"&amp;"      "&amp;IF(IF(IFERROR(INDEX(Registre!$N$2:$N$1999,IF($L$382=0,-1,$L$382))&amp;"","")="Accepté","C","")="NC","☒","☐")&amp;"  NC"</f>
        <v/>
      </c>
      <c r="J393" s="50" t="n"/>
    </row>
    <row r="394" ht="409.6" customHeight="1">
      <c r="A394" s="94">
        <f>"Remarques : "&amp;IFERROR(INDEX(Registre!$O$2:$O$1999,IF($L$382=0,-1,$L$382))&amp;"","")</f>
        <v/>
      </c>
      <c r="B394" s="52" t="n"/>
      <c r="C394" s="52" t="n"/>
      <c r="D394" s="52" t="n"/>
      <c r="E394" s="52" t="n"/>
      <c r="F394" s="52" t="n"/>
      <c r="G394" s="52" t="n"/>
      <c r="H394" s="52" t="n"/>
      <c r="I394" s="52" t="n"/>
      <c r="J394" s="50" t="n"/>
    </row>
    <row r="395" ht="30" customHeight="1">
      <c r="A395" s="80" t="inlineStr">
        <is>
          <t>Conclusion de l’inspection</t>
        </is>
      </c>
      <c r="B395" s="50" t="n"/>
      <c r="C395" s="67">
        <f>IF(IFERROR(INDEX(Registre!$N$2:$N$1999,IF($L$382=0,-1,$L$382))&amp;"","")="Non applicable","☒","☐")&amp;"  Non applicable"</f>
        <v/>
      </c>
      <c r="D395" s="52" t="n"/>
      <c r="E395" s="52" t="n"/>
      <c r="F395" s="50" t="n"/>
      <c r="G395" s="67">
        <f>IF(IFERROR(INDEX(Registre!$N$2:$N$1999,IF($L$382=0,-1,$L$382))&amp;"","")="Accepté","☒","☐")&amp;"  Accepté"</f>
        <v/>
      </c>
      <c r="H395" s="50" t="n"/>
      <c r="I395" s="67">
        <f>IF(IFERROR(INDEX(Registre!$N$2:$N$1999,IF($L$382=0,-1,$L$382))&amp;"","")="Rejeté","☒","☐")&amp;"  Rejeté"</f>
        <v/>
      </c>
      <c r="J395" s="50" t="n"/>
    </row>
    <row r="396" ht="30" customHeight="1">
      <c r="A396" s="80" t="inlineStr">
        <is>
          <t>APPROBATION</t>
        </is>
      </c>
      <c r="B396" s="56" t="n"/>
      <c r="C396" s="67" t="inlineStr">
        <is>
          <t>C3</t>
        </is>
      </c>
      <c r="D396" s="52" t="n"/>
      <c r="E396" s="52" t="n"/>
      <c r="F396" s="50" t="n"/>
      <c r="G396" s="67" t="inlineStr">
        <is>
          <t>C1</t>
        </is>
      </c>
      <c r="H396" s="56" t="n"/>
      <c r="I396" s="67" t="inlineStr">
        <is>
          <t>CA</t>
        </is>
      </c>
      <c r="J396" s="56" t="n"/>
    </row>
    <row r="397" ht="30" customHeight="1">
      <c r="A397" s="57" t="n"/>
      <c r="B397" s="58" t="n"/>
      <c r="C397" s="67" t="inlineStr">
        <is>
          <t>CST</t>
        </is>
      </c>
      <c r="D397" s="50" t="n"/>
      <c r="E397" s="67" t="inlineStr">
        <is>
          <t>QCI</t>
        </is>
      </c>
      <c r="F397" s="50" t="n"/>
      <c r="G397" s="57" t="n"/>
      <c r="H397" s="58" t="n"/>
      <c r="I397" s="57" t="n"/>
      <c r="J397" s="58" t="n"/>
    </row>
    <row r="398" ht="30" customHeight="1">
      <c r="A398" s="90" t="inlineStr">
        <is>
          <t>Nom</t>
        </is>
      </c>
      <c r="B398" s="50" t="n"/>
      <c r="C398" s="90" t="n"/>
      <c r="D398" s="50" t="n"/>
      <c r="E398" s="90" t="n"/>
      <c r="F398" s="50" t="n"/>
      <c r="G398" s="90" t="n"/>
      <c r="H398" s="50" t="n"/>
      <c r="I398" s="90" t="n"/>
      <c r="J398" s="50" t="n"/>
    </row>
    <row r="399" ht="30" customHeight="1">
      <c r="A399" s="90" t="inlineStr">
        <is>
          <t>Signature</t>
        </is>
      </c>
      <c r="B399" s="50" t="n"/>
      <c r="C399" s="90" t="n"/>
      <c r="D399" s="50" t="n"/>
      <c r="E399" s="90" t="n"/>
      <c r="F399" s="50" t="n"/>
      <c r="G399" s="90" t="n"/>
      <c r="H399" s="50" t="n"/>
      <c r="I399" s="90" t="n"/>
      <c r="J399" s="50" t="n"/>
    </row>
    <row r="400" ht="30" customHeight="1">
      <c r="A400" s="90" t="inlineStr">
        <is>
          <t>Date</t>
        </is>
      </c>
      <c r="B400" s="50" t="n"/>
      <c r="C400" s="90" t="n"/>
      <c r="D400" s="50" t="n"/>
      <c r="E400" s="90" t="n"/>
      <c r="F400" s="50" t="n"/>
      <c r="G400" s="90" t="n"/>
      <c r="H400" s="50" t="n"/>
      <c r="I400" s="90" t="n"/>
      <c r="J400" s="50" t="n"/>
    </row>
  </sheetData>
  <mergeCells count="1040">
    <mergeCell ref="C285:J285"/>
    <mergeCell ref="A352:H352"/>
    <mergeCell ref="A15:B15"/>
    <mergeCell ref="A186:B186"/>
    <mergeCell ref="E288:G288"/>
    <mergeCell ref="C221:H223"/>
    <mergeCell ref="A107:B107"/>
    <mergeCell ref="I275:J275"/>
    <mergeCell ref="A178:B178"/>
    <mergeCell ref="A356:B357"/>
    <mergeCell ref="C378:D378"/>
    <mergeCell ref="I340:J340"/>
    <mergeCell ref="A49:H49"/>
    <mergeCell ref="A110:H110"/>
    <mergeCell ref="C261:H263"/>
    <mergeCell ref="C79:D79"/>
    <mergeCell ref="A281:B283"/>
    <mergeCell ref="A315:B315"/>
    <mergeCell ref="E79:F79"/>
    <mergeCell ref="I302:J302"/>
    <mergeCell ref="A347:B347"/>
    <mergeCell ref="E358:F358"/>
    <mergeCell ref="G358:H358"/>
    <mergeCell ref="C205:J205"/>
    <mergeCell ref="E137:F137"/>
    <mergeCell ref="A189:H189"/>
    <mergeCell ref="A267:B267"/>
    <mergeCell ref="G236:H237"/>
    <mergeCell ref="C148:D148"/>
    <mergeCell ref="C116:F116"/>
    <mergeCell ref="C167:J167"/>
    <mergeCell ref="G360:H360"/>
    <mergeCell ref="I155:J155"/>
    <mergeCell ref="G335:H335"/>
    <mergeCell ref="G139:H139"/>
    <mergeCell ref="I170:J170"/>
    <mergeCell ref="A101:B103"/>
    <mergeCell ref="A354:J354"/>
    <mergeCell ref="G399:H399"/>
    <mergeCell ref="A321:B323"/>
    <mergeCell ref="C335:F335"/>
    <mergeCell ref="A35:B35"/>
    <mergeCell ref="A206:B206"/>
    <mergeCell ref="I399:J399"/>
    <mergeCell ref="I193:J193"/>
    <mergeCell ref="A29:H29"/>
    <mergeCell ref="A264:J264"/>
    <mergeCell ref="I172:J172"/>
    <mergeCell ref="C237:D237"/>
    <mergeCell ref="A361:B363"/>
    <mergeCell ref="I270:J270"/>
    <mergeCell ref="A28:B28"/>
    <mergeCell ref="C381:H383"/>
    <mergeCell ref="C28:D28"/>
    <mergeCell ref="A245:B245"/>
    <mergeCell ref="A31:H31"/>
    <mergeCell ref="A39:B39"/>
    <mergeCell ref="A329:H329"/>
    <mergeCell ref="C87:J87"/>
    <mergeCell ref="I30:J30"/>
    <mergeCell ref="G59:H59"/>
    <mergeCell ref="C239:D239"/>
    <mergeCell ref="C245:J245"/>
    <mergeCell ref="E117:F117"/>
    <mergeCell ref="A59:B59"/>
    <mergeCell ref="I376:J377"/>
    <mergeCell ref="A73:H73"/>
    <mergeCell ref="C266:J266"/>
    <mergeCell ref="H228:J228"/>
    <mergeCell ref="C97:D97"/>
    <mergeCell ref="A339:B339"/>
    <mergeCell ref="C187:J187"/>
    <mergeCell ref="I61:J61"/>
    <mergeCell ref="I183:J183"/>
    <mergeCell ref="E219:F219"/>
    <mergeCell ref="G219:H219"/>
    <mergeCell ref="A274:J274"/>
    <mergeCell ref="G359:H359"/>
    <mergeCell ref="A359:B359"/>
    <mergeCell ref="A380:B380"/>
    <mergeCell ref="I175:J175"/>
    <mergeCell ref="C26:J26"/>
    <mergeCell ref="A128:B128"/>
    <mergeCell ref="I41:J41"/>
    <mergeCell ref="I212:J212"/>
    <mergeCell ref="I112:J112"/>
    <mergeCell ref="I283:J283"/>
    <mergeCell ref="C175:F175"/>
    <mergeCell ref="C235:F235"/>
    <mergeCell ref="G298:H298"/>
    <mergeCell ref="A149:H149"/>
    <mergeCell ref="I43:J43"/>
    <mergeCell ref="C379:D379"/>
    <mergeCell ref="I341:J341"/>
    <mergeCell ref="E379:F379"/>
    <mergeCell ref="A213:H213"/>
    <mergeCell ref="A151:H151"/>
    <mergeCell ref="I356:J357"/>
    <mergeCell ref="I201:J201"/>
    <mergeCell ref="E237:F237"/>
    <mergeCell ref="I372:J372"/>
    <mergeCell ref="E380:F380"/>
    <mergeCell ref="G138:H138"/>
    <mergeCell ref="H348:J348"/>
    <mergeCell ref="I138:J138"/>
    <mergeCell ref="A190:H190"/>
    <mergeCell ref="G380:H380"/>
    <mergeCell ref="E239:F239"/>
    <mergeCell ref="I59:J59"/>
    <mergeCell ref="E88:G88"/>
    <mergeCell ref="C18:D18"/>
    <mergeCell ref="A204:J204"/>
    <mergeCell ref="I295:J295"/>
    <mergeCell ref="E18:F18"/>
    <mergeCell ref="I9:J9"/>
    <mergeCell ref="G140:H140"/>
    <mergeCell ref="E238:F238"/>
    <mergeCell ref="C76:F76"/>
    <mergeCell ref="I140:J140"/>
    <mergeCell ref="G238:H238"/>
    <mergeCell ref="I232:J232"/>
    <mergeCell ref="A368:B368"/>
    <mergeCell ref="C397:D397"/>
    <mergeCell ref="I359:J359"/>
    <mergeCell ref="I11:J11"/>
    <mergeCell ref="A207:B207"/>
    <mergeCell ref="C185:J185"/>
    <mergeCell ref="G76:H77"/>
    <mergeCell ref="I198:J198"/>
    <mergeCell ref="C128:D128"/>
    <mergeCell ref="A70:H70"/>
    <mergeCell ref="I271:J271"/>
    <mergeCell ref="A78:B78"/>
    <mergeCell ref="A156:B157"/>
    <mergeCell ref="A205:B205"/>
    <mergeCell ref="C100:D100"/>
    <mergeCell ref="A65:B65"/>
    <mergeCell ref="I196:J197"/>
    <mergeCell ref="I298:J298"/>
    <mergeCell ref="A330:H330"/>
    <mergeCell ref="I273:J273"/>
    <mergeCell ref="A80:B80"/>
    <mergeCell ref="C80:D80"/>
    <mergeCell ref="A378:B378"/>
    <mergeCell ref="A55:B55"/>
    <mergeCell ref="E158:F158"/>
    <mergeCell ref="A365:B365"/>
    <mergeCell ref="E77:F77"/>
    <mergeCell ref="I62:J62"/>
    <mergeCell ref="E208:G208"/>
    <mergeCell ref="H8:J8"/>
    <mergeCell ref="G95:H95"/>
    <mergeCell ref="C256:F256"/>
    <mergeCell ref="C27:J27"/>
    <mergeCell ref="A54:J54"/>
    <mergeCell ref="E248:G248"/>
    <mergeCell ref="A21:B23"/>
    <mergeCell ref="G135:H135"/>
    <mergeCell ref="A200:B200"/>
    <mergeCell ref="I191:J191"/>
    <mergeCell ref="I362:J362"/>
    <mergeCell ref="A311:H311"/>
    <mergeCell ref="I51:J51"/>
    <mergeCell ref="C176:F176"/>
    <mergeCell ref="I349:J349"/>
    <mergeCell ref="I153:J153"/>
    <mergeCell ref="A296:B297"/>
    <mergeCell ref="I16:J17"/>
    <mergeCell ref="C327:J327"/>
    <mergeCell ref="C356:F356"/>
    <mergeCell ref="A154:J154"/>
    <mergeCell ref="A121:B123"/>
    <mergeCell ref="A392:H392"/>
    <mergeCell ref="I255:J255"/>
    <mergeCell ref="A258:B258"/>
    <mergeCell ref="C258:D258"/>
    <mergeCell ref="E258:F258"/>
    <mergeCell ref="A56:B57"/>
    <mergeCell ref="A220:B220"/>
    <mergeCell ref="I291:J291"/>
    <mergeCell ref="A92:H92"/>
    <mergeCell ref="I192:J192"/>
    <mergeCell ref="A266:B266"/>
    <mergeCell ref="I363:J363"/>
    <mergeCell ref="A260:B260"/>
    <mergeCell ref="A60:B60"/>
    <mergeCell ref="A350:H350"/>
    <mergeCell ref="C260:D260"/>
    <mergeCell ref="I222:J222"/>
    <mergeCell ref="A358:B358"/>
    <mergeCell ref="C88:D88"/>
    <mergeCell ref="E17:F17"/>
    <mergeCell ref="C45:J45"/>
    <mergeCell ref="C197:D197"/>
    <mergeCell ref="E259:F259"/>
    <mergeCell ref="C259:D259"/>
    <mergeCell ref="E388:G388"/>
    <mergeCell ref="A360:B360"/>
    <mergeCell ref="E180:F180"/>
    <mergeCell ref="E240:F240"/>
    <mergeCell ref="H128:J128"/>
    <mergeCell ref="G240:H240"/>
    <mergeCell ref="A116:B117"/>
    <mergeCell ref="H28:J28"/>
    <mergeCell ref="E19:F19"/>
    <mergeCell ref="C47:J47"/>
    <mergeCell ref="C117:D117"/>
    <mergeCell ref="G19:H19"/>
    <mergeCell ref="G336:H337"/>
    <mergeCell ref="C345:J345"/>
    <mergeCell ref="C21:H23"/>
    <mergeCell ref="I75:J75"/>
    <mergeCell ref="A193:H193"/>
    <mergeCell ref="C275:F275"/>
    <mergeCell ref="A89:H89"/>
    <mergeCell ref="A385:B385"/>
    <mergeCell ref="I181:J181"/>
    <mergeCell ref="I12:J12"/>
    <mergeCell ref="A301:B303"/>
    <mergeCell ref="A86:B86"/>
    <mergeCell ref="E319:F319"/>
    <mergeCell ref="G319:H319"/>
    <mergeCell ref="C35:F35"/>
    <mergeCell ref="G235:H235"/>
    <mergeCell ref="I235:J235"/>
    <mergeCell ref="C400:D400"/>
    <mergeCell ref="I39:J39"/>
    <mergeCell ref="I312:J312"/>
    <mergeCell ref="C39:D39"/>
    <mergeCell ref="I1:J1"/>
    <mergeCell ref="E179:F179"/>
    <mergeCell ref="A215:B215"/>
    <mergeCell ref="I299:J299"/>
    <mergeCell ref="C337:D337"/>
    <mergeCell ref="A386:B386"/>
    <mergeCell ref="A209:H209"/>
    <mergeCell ref="I78:J78"/>
    <mergeCell ref="A171:H171"/>
    <mergeCell ref="I339:J339"/>
    <mergeCell ref="C37:D37"/>
    <mergeCell ref="C208:D208"/>
    <mergeCell ref="C165:J165"/>
    <mergeCell ref="E37:F37"/>
    <mergeCell ref="E159:F159"/>
    <mergeCell ref="E97:F97"/>
    <mergeCell ref="G159:H159"/>
    <mergeCell ref="C295:F295"/>
    <mergeCell ref="C339:D339"/>
    <mergeCell ref="A211:H211"/>
    <mergeCell ref="G395:H395"/>
    <mergeCell ref="C267:J267"/>
    <mergeCell ref="A229:H229"/>
    <mergeCell ref="E139:F139"/>
    <mergeCell ref="A226:B226"/>
    <mergeCell ref="C395:F395"/>
    <mergeCell ref="A228:B228"/>
    <mergeCell ref="C206:J206"/>
    <mergeCell ref="A355:B355"/>
    <mergeCell ref="I129:J129"/>
    <mergeCell ref="C136:F136"/>
    <mergeCell ref="I200:J200"/>
    <mergeCell ref="A7:B7"/>
    <mergeCell ref="A305:B305"/>
    <mergeCell ref="I292:J292"/>
    <mergeCell ref="A99:B99"/>
    <mergeCell ref="A286:B286"/>
    <mergeCell ref="I71:J71"/>
    <mergeCell ref="I131:J131"/>
    <mergeCell ref="A284:J284"/>
    <mergeCell ref="I58:J58"/>
    <mergeCell ref="A351:H351"/>
    <mergeCell ref="I223:J223"/>
    <mergeCell ref="H288:J288"/>
    <mergeCell ref="C138:D138"/>
    <mergeCell ref="C46:J46"/>
    <mergeCell ref="A393:H393"/>
    <mergeCell ref="A331:H331"/>
    <mergeCell ref="C119:D119"/>
    <mergeCell ref="I83:J83"/>
    <mergeCell ref="E119:F119"/>
    <mergeCell ref="A32:H32"/>
    <mergeCell ref="A140:B140"/>
    <mergeCell ref="A290:H290"/>
    <mergeCell ref="G20:H20"/>
    <mergeCell ref="C346:J346"/>
    <mergeCell ref="I20:J20"/>
    <mergeCell ref="C56:F56"/>
    <mergeCell ref="C158:D158"/>
    <mergeCell ref="G318:H318"/>
    <mergeCell ref="C276:F276"/>
    <mergeCell ref="I318:J318"/>
    <mergeCell ref="G116:H117"/>
    <mergeCell ref="C125:J125"/>
    <mergeCell ref="I383:J383"/>
    <mergeCell ref="I116:J117"/>
    <mergeCell ref="A332:H332"/>
    <mergeCell ref="E328:G328"/>
    <mergeCell ref="I370:J370"/>
    <mergeCell ref="I13:J13"/>
    <mergeCell ref="E198:F198"/>
    <mergeCell ref="A104:J104"/>
    <mergeCell ref="G198:H198"/>
    <mergeCell ref="G320:H320"/>
    <mergeCell ref="C36:F36"/>
    <mergeCell ref="I149:J149"/>
    <mergeCell ref="I320:J320"/>
    <mergeCell ref="E28:G28"/>
    <mergeCell ref="A261:B263"/>
    <mergeCell ref="A14:J14"/>
    <mergeCell ref="I15:J15"/>
    <mergeCell ref="A45:B45"/>
    <mergeCell ref="I80:J80"/>
    <mergeCell ref="I151:J151"/>
    <mergeCell ref="G178:H178"/>
    <mergeCell ref="I213:J213"/>
    <mergeCell ref="A287:B287"/>
    <mergeCell ref="I378:J378"/>
    <mergeCell ref="C1:H3"/>
    <mergeCell ref="A387:B387"/>
    <mergeCell ref="A250:H250"/>
    <mergeCell ref="A87:B87"/>
    <mergeCell ref="A218:B218"/>
    <mergeCell ref="C280:D280"/>
    <mergeCell ref="E38:F38"/>
    <mergeCell ref="C218:D218"/>
    <mergeCell ref="I242:J242"/>
    <mergeCell ref="G38:H38"/>
    <mergeCell ref="E280:F280"/>
    <mergeCell ref="C96:F96"/>
    <mergeCell ref="A212:H212"/>
    <mergeCell ref="A345:B345"/>
    <mergeCell ref="A46:B46"/>
    <mergeCell ref="C40:D40"/>
    <mergeCell ref="G175:H175"/>
    <mergeCell ref="E40:F40"/>
    <mergeCell ref="E338:F338"/>
    <mergeCell ref="A105:B105"/>
    <mergeCell ref="I162:J162"/>
    <mergeCell ref="G96:H97"/>
    <mergeCell ref="G338:H338"/>
    <mergeCell ref="A26:B26"/>
    <mergeCell ref="G398:H398"/>
    <mergeCell ref="C396:F396"/>
    <mergeCell ref="E348:G348"/>
    <mergeCell ref="I373:J373"/>
    <mergeCell ref="G275:H275"/>
    <mergeCell ref="I33:J33"/>
    <mergeCell ref="A176:B177"/>
    <mergeCell ref="A307:B307"/>
    <mergeCell ref="C207:J207"/>
    <mergeCell ref="E340:F340"/>
    <mergeCell ref="I269:J269"/>
    <mergeCell ref="G340:H340"/>
    <mergeCell ref="G396:H397"/>
    <mergeCell ref="A8:B8"/>
    <mergeCell ref="A381:B383"/>
    <mergeCell ref="I396:J397"/>
    <mergeCell ref="C8:D8"/>
    <mergeCell ref="I241:J241"/>
    <mergeCell ref="G35:H35"/>
    <mergeCell ref="A100:B100"/>
    <mergeCell ref="I231:J231"/>
    <mergeCell ref="I35:J35"/>
    <mergeCell ref="A165:B165"/>
    <mergeCell ref="I333:J333"/>
    <mergeCell ref="C385:J385"/>
    <mergeCell ref="C67:J67"/>
    <mergeCell ref="I10:J10"/>
    <mergeCell ref="A196:B197"/>
    <mergeCell ref="C358:D358"/>
    <mergeCell ref="A394:J394"/>
    <mergeCell ref="A115:B115"/>
    <mergeCell ref="A294:J294"/>
    <mergeCell ref="A308:B308"/>
    <mergeCell ref="G99:H99"/>
    <mergeCell ref="C308:D308"/>
    <mergeCell ref="I99:J99"/>
    <mergeCell ref="A236:B237"/>
    <mergeCell ref="C281:H283"/>
    <mergeCell ref="A400:B400"/>
    <mergeCell ref="C77:D77"/>
    <mergeCell ref="C367:J367"/>
    <mergeCell ref="I310:J310"/>
    <mergeCell ref="C179:D179"/>
    <mergeCell ref="A232:H232"/>
    <mergeCell ref="C68:D68"/>
    <mergeCell ref="A166:B166"/>
    <mergeCell ref="A254:J254"/>
    <mergeCell ref="G155:H155"/>
    <mergeCell ref="C6:J6"/>
    <mergeCell ref="H108:J108"/>
    <mergeCell ref="C160:D160"/>
    <mergeCell ref="E160:F160"/>
    <mergeCell ref="A336:B337"/>
    <mergeCell ref="A169:H169"/>
    <mergeCell ref="G216:H217"/>
    <mergeCell ref="C225:J225"/>
    <mergeCell ref="C377:D377"/>
    <mergeCell ref="I361:J361"/>
    <mergeCell ref="A168:B168"/>
    <mergeCell ref="C355:F355"/>
    <mergeCell ref="C155:F155"/>
    <mergeCell ref="C306:J306"/>
    <mergeCell ref="H208:J208"/>
    <mergeCell ref="H268:J268"/>
    <mergeCell ref="C227:J227"/>
    <mergeCell ref="G199:H199"/>
    <mergeCell ref="A314:J314"/>
    <mergeCell ref="A114:J114"/>
    <mergeCell ref="I150:J150"/>
    <mergeCell ref="C201:H203"/>
    <mergeCell ref="I221:J221"/>
    <mergeCell ref="A255:B255"/>
    <mergeCell ref="I215:J215"/>
    <mergeCell ref="A326:B326"/>
    <mergeCell ref="I321:J321"/>
    <mergeCell ref="C226:J226"/>
    <mergeCell ref="A64:J64"/>
    <mergeCell ref="A120:B120"/>
    <mergeCell ref="I313:J313"/>
    <mergeCell ref="C59:D59"/>
    <mergeCell ref="I21:J21"/>
    <mergeCell ref="A239:B239"/>
    <mergeCell ref="E59:F59"/>
    <mergeCell ref="I263:J263"/>
    <mergeCell ref="I152:J152"/>
    <mergeCell ref="I323:J323"/>
    <mergeCell ref="C215:F215"/>
    <mergeCell ref="C361:H363"/>
    <mergeCell ref="C380:D380"/>
    <mergeCell ref="A5:B5"/>
    <mergeCell ref="I229:J229"/>
    <mergeCell ref="A251:H251"/>
    <mergeCell ref="I23:J23"/>
    <mergeCell ref="A219:B219"/>
    <mergeCell ref="H328:J328"/>
    <mergeCell ref="A309:H309"/>
    <mergeCell ref="C48:D48"/>
    <mergeCell ref="C219:D219"/>
    <mergeCell ref="E359:F359"/>
    <mergeCell ref="C359:D359"/>
    <mergeCell ref="A253:H253"/>
    <mergeCell ref="A53:H53"/>
    <mergeCell ref="A109:H109"/>
    <mergeCell ref="C348:D348"/>
    <mergeCell ref="E277:F277"/>
    <mergeCell ref="C298:D298"/>
    <mergeCell ref="A111:H111"/>
    <mergeCell ref="A353:H353"/>
    <mergeCell ref="I178:J178"/>
    <mergeCell ref="C86:J86"/>
    <mergeCell ref="E128:G128"/>
    <mergeCell ref="A244:J244"/>
    <mergeCell ref="G120:H120"/>
    <mergeCell ref="I49:J49"/>
    <mergeCell ref="I120:J120"/>
    <mergeCell ref="E278:F278"/>
    <mergeCell ref="G278:H278"/>
    <mergeCell ref="I176:J177"/>
    <mergeCell ref="I278:J278"/>
    <mergeCell ref="I163:J163"/>
    <mergeCell ref="I101:J101"/>
    <mergeCell ref="C386:J386"/>
    <mergeCell ref="I113:J113"/>
    <mergeCell ref="A344:J344"/>
    <mergeCell ref="A187:B187"/>
    <mergeCell ref="I380:J380"/>
    <mergeCell ref="I100:J100"/>
    <mergeCell ref="E138:F138"/>
    <mergeCell ref="A108:B108"/>
    <mergeCell ref="A41:B43"/>
    <mergeCell ref="C168:D168"/>
    <mergeCell ref="C61:H63"/>
    <mergeCell ref="I115:J115"/>
    <mergeCell ref="A118:B118"/>
    <mergeCell ref="A18:B18"/>
    <mergeCell ref="C118:D118"/>
    <mergeCell ref="C180:D180"/>
    <mergeCell ref="A233:H233"/>
    <mergeCell ref="I102:J102"/>
    <mergeCell ref="A238:B238"/>
    <mergeCell ref="I382:J382"/>
    <mergeCell ref="C238:D238"/>
    <mergeCell ref="A12:H12"/>
    <mergeCell ref="I400:J400"/>
    <mergeCell ref="A341:B343"/>
    <mergeCell ref="A272:H272"/>
    <mergeCell ref="A210:H210"/>
    <mergeCell ref="A47:B47"/>
    <mergeCell ref="C196:F196"/>
    <mergeCell ref="A312:H312"/>
    <mergeCell ref="G200:H200"/>
    <mergeCell ref="A364:J364"/>
    <mergeCell ref="I29:J29"/>
    <mergeCell ref="E368:G368"/>
    <mergeCell ref="A36:B37"/>
    <mergeCell ref="C7:J7"/>
    <mergeCell ref="G296:H297"/>
    <mergeCell ref="I262:J262"/>
    <mergeCell ref="A265:B265"/>
    <mergeCell ref="I296:J297"/>
    <mergeCell ref="I252:J252"/>
    <mergeCell ref="I31:J31"/>
    <mergeCell ref="I202:J202"/>
    <mergeCell ref="I329:J329"/>
    <mergeCell ref="A58:B58"/>
    <mergeCell ref="H148:J148"/>
    <mergeCell ref="A136:B137"/>
    <mergeCell ref="I56:J57"/>
    <mergeCell ref="C307:J307"/>
    <mergeCell ref="A130:H130"/>
    <mergeCell ref="A194:J194"/>
    <mergeCell ref="C141:H143"/>
    <mergeCell ref="A161:B163"/>
    <mergeCell ref="C41:H43"/>
    <mergeCell ref="I95:J95"/>
    <mergeCell ref="A98:B98"/>
    <mergeCell ref="C98:D98"/>
    <mergeCell ref="I89:J89"/>
    <mergeCell ref="I260:J260"/>
    <mergeCell ref="I331:J331"/>
    <mergeCell ref="I393:J393"/>
    <mergeCell ref="A132:H132"/>
    <mergeCell ref="C368:D368"/>
    <mergeCell ref="C325:J325"/>
    <mergeCell ref="A398:B398"/>
    <mergeCell ref="C246:J246"/>
    <mergeCell ref="C398:D398"/>
    <mergeCell ref="A69:H69"/>
    <mergeCell ref="C376:F376"/>
    <mergeCell ref="G356:H357"/>
    <mergeCell ref="G16:H17"/>
    <mergeCell ref="C25:J25"/>
    <mergeCell ref="C85:J85"/>
    <mergeCell ref="C177:D177"/>
    <mergeCell ref="A335:B335"/>
    <mergeCell ref="A34:J34"/>
    <mergeCell ref="E228:G228"/>
    <mergeCell ref="C15:F15"/>
    <mergeCell ref="E220:F220"/>
    <mergeCell ref="A133:H133"/>
    <mergeCell ref="G220:H220"/>
    <mergeCell ref="I171:J171"/>
    <mergeCell ref="I342:J342"/>
    <mergeCell ref="C127:J127"/>
    <mergeCell ref="A369:H369"/>
    <mergeCell ref="A276:B277"/>
    <mergeCell ref="C247:J247"/>
    <mergeCell ref="I121:J121"/>
    <mergeCell ref="E157:F157"/>
    <mergeCell ref="A195:B195"/>
    <mergeCell ref="A334:J334"/>
    <mergeCell ref="C315:F315"/>
    <mergeCell ref="I42:J42"/>
    <mergeCell ref="I173:J173"/>
    <mergeCell ref="G58:H58"/>
    <mergeCell ref="A174:J174"/>
    <mergeCell ref="I52:J52"/>
    <mergeCell ref="A188:B188"/>
    <mergeCell ref="A126:B126"/>
    <mergeCell ref="C17:D17"/>
    <mergeCell ref="I123:J123"/>
    <mergeCell ref="A141:B143"/>
    <mergeCell ref="G215:H215"/>
    <mergeCell ref="I250:J250"/>
    <mergeCell ref="I110:J110"/>
    <mergeCell ref="C161:H163"/>
    <mergeCell ref="A259:B259"/>
    <mergeCell ref="A240:B240"/>
    <mergeCell ref="C240:D240"/>
    <mergeCell ref="A19:B19"/>
    <mergeCell ref="A68:B68"/>
    <mergeCell ref="C19:D19"/>
    <mergeCell ref="C317:D317"/>
    <mergeCell ref="I279:J279"/>
    <mergeCell ref="A13:H13"/>
    <mergeCell ref="E317:F317"/>
    <mergeCell ref="G75:H75"/>
    <mergeCell ref="E377:F377"/>
    <mergeCell ref="A372:H372"/>
    <mergeCell ref="A249:H249"/>
    <mergeCell ref="E298:F298"/>
    <mergeCell ref="A48:B48"/>
    <mergeCell ref="A319:B319"/>
    <mergeCell ref="C248:D248"/>
    <mergeCell ref="C319:D319"/>
    <mergeCell ref="E297:F297"/>
    <mergeCell ref="C135:F135"/>
    <mergeCell ref="I199:J199"/>
    <mergeCell ref="A51:H51"/>
    <mergeCell ref="A349:H349"/>
    <mergeCell ref="C107:J107"/>
    <mergeCell ref="A4:J4"/>
    <mergeCell ref="A79:B79"/>
    <mergeCell ref="I70:J70"/>
    <mergeCell ref="E299:F299"/>
    <mergeCell ref="A44:J44"/>
    <mergeCell ref="G299:H299"/>
    <mergeCell ref="G355:H355"/>
    <mergeCell ref="C301:H303"/>
    <mergeCell ref="I355:J355"/>
    <mergeCell ref="I293:J293"/>
    <mergeCell ref="I32:J32"/>
    <mergeCell ref="A252:H252"/>
    <mergeCell ref="I330:J330"/>
    <mergeCell ref="A208:B208"/>
    <mergeCell ref="C137:D137"/>
    <mergeCell ref="I243:J243"/>
    <mergeCell ref="A268:B268"/>
    <mergeCell ref="A379:B379"/>
    <mergeCell ref="A24:J24"/>
    <mergeCell ref="A366:B366"/>
    <mergeCell ref="H308:J308"/>
    <mergeCell ref="A145:B145"/>
    <mergeCell ref="I332:J332"/>
    <mergeCell ref="A139:B139"/>
    <mergeCell ref="C139:D139"/>
    <mergeCell ref="C388:D388"/>
    <mergeCell ref="C188:D188"/>
    <mergeCell ref="I111:J111"/>
    <mergeCell ref="A124:J124"/>
    <mergeCell ref="I98:J98"/>
    <mergeCell ref="C399:D399"/>
    <mergeCell ref="E399:F399"/>
    <mergeCell ref="A84:J84"/>
    <mergeCell ref="H168:J168"/>
    <mergeCell ref="I398:J398"/>
    <mergeCell ref="A72:H72"/>
    <mergeCell ref="E8:G8"/>
    <mergeCell ref="C326:J326"/>
    <mergeCell ref="G60:H60"/>
    <mergeCell ref="C186:J186"/>
    <mergeCell ref="I60:J60"/>
    <mergeCell ref="E58:F58"/>
    <mergeCell ref="A384:J384"/>
    <mergeCell ref="C316:F316"/>
    <mergeCell ref="G156:H157"/>
    <mergeCell ref="A30:H30"/>
    <mergeCell ref="I156:J157"/>
    <mergeCell ref="E308:G308"/>
    <mergeCell ref="A279:B279"/>
    <mergeCell ref="C108:D108"/>
    <mergeCell ref="C279:D279"/>
    <mergeCell ref="I2:J2"/>
    <mergeCell ref="A144:J144"/>
    <mergeCell ref="G300:H300"/>
    <mergeCell ref="I251:J251"/>
    <mergeCell ref="I189:J189"/>
    <mergeCell ref="A300:B300"/>
    <mergeCell ref="A325:B325"/>
    <mergeCell ref="I360:J360"/>
    <mergeCell ref="A119:B119"/>
    <mergeCell ref="I392:J392"/>
    <mergeCell ref="I281:J281"/>
    <mergeCell ref="G256:H257"/>
    <mergeCell ref="I352:J352"/>
    <mergeCell ref="C20:D20"/>
    <mergeCell ref="A367:B367"/>
    <mergeCell ref="A153:H153"/>
    <mergeCell ref="E20:F20"/>
    <mergeCell ref="C318:D318"/>
    <mergeCell ref="I218:J218"/>
    <mergeCell ref="E318:F318"/>
    <mergeCell ref="A221:B223"/>
    <mergeCell ref="E168:G168"/>
    <mergeCell ref="E177:F177"/>
    <mergeCell ref="A90:H90"/>
    <mergeCell ref="C146:J146"/>
    <mergeCell ref="C320:D320"/>
    <mergeCell ref="E78:F78"/>
    <mergeCell ref="I282:J282"/>
    <mergeCell ref="E320:F320"/>
    <mergeCell ref="G78:H78"/>
    <mergeCell ref="C105:J105"/>
    <mergeCell ref="C257:D257"/>
    <mergeCell ref="A390:H390"/>
    <mergeCell ref="E257:F257"/>
    <mergeCell ref="G15:H15"/>
    <mergeCell ref="A129:H129"/>
    <mergeCell ref="E80:F80"/>
    <mergeCell ref="C178:D178"/>
    <mergeCell ref="G80:H80"/>
    <mergeCell ref="I142:J142"/>
    <mergeCell ref="E178:F178"/>
    <mergeCell ref="G378:H378"/>
    <mergeCell ref="G136:H137"/>
    <mergeCell ref="E378:F378"/>
    <mergeCell ref="I136:J137"/>
    <mergeCell ref="C336:F336"/>
    <mergeCell ref="G79:H79"/>
    <mergeCell ref="I79:J79"/>
    <mergeCell ref="A131:H131"/>
    <mergeCell ref="G315:H315"/>
    <mergeCell ref="A38:B38"/>
    <mergeCell ref="I73:J73"/>
    <mergeCell ref="A147:B147"/>
    <mergeCell ref="C38:D38"/>
    <mergeCell ref="A216:B217"/>
    <mergeCell ref="A280:B280"/>
    <mergeCell ref="A74:J74"/>
    <mergeCell ref="I315:J315"/>
    <mergeCell ref="I371:J371"/>
    <mergeCell ref="I358:J358"/>
    <mergeCell ref="C95:F95"/>
    <mergeCell ref="A40:B40"/>
    <mergeCell ref="C140:D140"/>
    <mergeCell ref="A67:B67"/>
    <mergeCell ref="A230:H230"/>
    <mergeCell ref="A316:B317"/>
    <mergeCell ref="A338:B338"/>
    <mergeCell ref="C338:D338"/>
    <mergeCell ref="I300:J300"/>
    <mergeCell ref="A9:H9"/>
    <mergeCell ref="A374:J374"/>
    <mergeCell ref="A270:H270"/>
    <mergeCell ref="A241:B243"/>
    <mergeCell ref="A148:B148"/>
    <mergeCell ref="I335:J335"/>
    <mergeCell ref="I139:J139"/>
    <mergeCell ref="A275:B275"/>
    <mergeCell ref="A76:B77"/>
    <mergeCell ref="A340:B340"/>
    <mergeCell ref="C340:D340"/>
    <mergeCell ref="A11:H11"/>
    <mergeCell ref="A146:B146"/>
    <mergeCell ref="A201:B203"/>
    <mergeCell ref="A6:B6"/>
    <mergeCell ref="A370:H370"/>
    <mergeCell ref="I195:J195"/>
    <mergeCell ref="C241:H243"/>
    <mergeCell ref="A271:H271"/>
    <mergeCell ref="C265:J265"/>
    <mergeCell ref="C65:J65"/>
    <mergeCell ref="C99:D99"/>
    <mergeCell ref="C195:F195"/>
    <mergeCell ref="A66:B66"/>
    <mergeCell ref="I53:J53"/>
    <mergeCell ref="A273:H273"/>
    <mergeCell ref="A158:B158"/>
    <mergeCell ref="H48:J48"/>
    <mergeCell ref="H248:J248"/>
    <mergeCell ref="I289:J289"/>
    <mergeCell ref="I351:J351"/>
    <mergeCell ref="I3:J3"/>
    <mergeCell ref="G239:H239"/>
    <mergeCell ref="A94:J94"/>
    <mergeCell ref="I130:J130"/>
    <mergeCell ref="I190:J190"/>
    <mergeCell ref="C365:J365"/>
    <mergeCell ref="A95:B95"/>
    <mergeCell ref="I55:J55"/>
    <mergeCell ref="I92:J92"/>
    <mergeCell ref="I353:J353"/>
    <mergeCell ref="A160:B160"/>
    <mergeCell ref="G36:H37"/>
    <mergeCell ref="A135:B135"/>
    <mergeCell ref="I132:J132"/>
    <mergeCell ref="I303:J303"/>
    <mergeCell ref="I219:J219"/>
    <mergeCell ref="C55:F55"/>
    <mergeCell ref="A159:B159"/>
    <mergeCell ref="I290:J290"/>
    <mergeCell ref="C159:D159"/>
    <mergeCell ref="C328:D328"/>
    <mergeCell ref="C347:J347"/>
    <mergeCell ref="A395:B395"/>
    <mergeCell ref="C75:F75"/>
    <mergeCell ref="A91:H91"/>
    <mergeCell ref="A199:B199"/>
    <mergeCell ref="A389:H389"/>
    <mergeCell ref="C199:D199"/>
    <mergeCell ref="C101:H103"/>
    <mergeCell ref="E199:F199"/>
    <mergeCell ref="C115:F115"/>
    <mergeCell ref="C217:D217"/>
    <mergeCell ref="G255:H255"/>
    <mergeCell ref="A288:B288"/>
    <mergeCell ref="E217:F217"/>
    <mergeCell ref="A293:H293"/>
    <mergeCell ref="A93:H93"/>
    <mergeCell ref="H68:J68"/>
    <mergeCell ref="A391:H391"/>
    <mergeCell ref="H188:J188"/>
    <mergeCell ref="A376:B377"/>
    <mergeCell ref="I81:J81"/>
    <mergeCell ref="A234:J234"/>
    <mergeCell ref="G379:H379"/>
    <mergeCell ref="I379:J379"/>
    <mergeCell ref="A184:J184"/>
    <mergeCell ref="A88:B88"/>
    <mergeCell ref="C126:J126"/>
    <mergeCell ref="E108:G108"/>
    <mergeCell ref="I272:J272"/>
    <mergeCell ref="I210:J210"/>
    <mergeCell ref="A346:B346"/>
    <mergeCell ref="I381:J381"/>
    <mergeCell ref="G160:H160"/>
    <mergeCell ref="I216:J217"/>
    <mergeCell ref="I209:J209"/>
    <mergeCell ref="I203:J203"/>
    <mergeCell ref="A388:B388"/>
    <mergeCell ref="I301:J301"/>
    <mergeCell ref="C277:D277"/>
    <mergeCell ref="I239:J239"/>
    <mergeCell ref="I122:J122"/>
    <mergeCell ref="A375:B375"/>
    <mergeCell ref="G18:H18"/>
    <mergeCell ref="A27:B27"/>
    <mergeCell ref="I18:J18"/>
    <mergeCell ref="A50:H50"/>
    <mergeCell ref="I238:J238"/>
    <mergeCell ref="A285:B285"/>
    <mergeCell ref="E99:F99"/>
    <mergeCell ref="A306:B306"/>
    <mergeCell ref="E397:F397"/>
    <mergeCell ref="C120:D120"/>
    <mergeCell ref="A85:B85"/>
    <mergeCell ref="A278:B278"/>
    <mergeCell ref="C278:D278"/>
    <mergeCell ref="I76:J77"/>
    <mergeCell ref="G176:H177"/>
    <mergeCell ref="A150:H150"/>
    <mergeCell ref="A373:H373"/>
    <mergeCell ref="C106:J106"/>
    <mergeCell ref="E100:F100"/>
    <mergeCell ref="G100:H100"/>
    <mergeCell ref="I36:J37"/>
    <mergeCell ref="E188:G188"/>
    <mergeCell ref="A152:H152"/>
    <mergeCell ref="C236:F236"/>
    <mergeCell ref="A170:H170"/>
    <mergeCell ref="A295:B295"/>
    <mergeCell ref="C366:J366"/>
    <mergeCell ref="I69:J69"/>
    <mergeCell ref="A289:H289"/>
    <mergeCell ref="E400:F400"/>
    <mergeCell ref="G158:H158"/>
    <mergeCell ref="C145:J145"/>
    <mergeCell ref="A167:B167"/>
    <mergeCell ref="I158:J158"/>
    <mergeCell ref="I336:J337"/>
    <mergeCell ref="I236:J237"/>
    <mergeCell ref="C288:D288"/>
    <mergeCell ref="G375:H375"/>
    <mergeCell ref="I133:J133"/>
    <mergeCell ref="I375:J375"/>
    <mergeCell ref="A224:J224"/>
    <mergeCell ref="I369:J369"/>
    <mergeCell ref="A291:H291"/>
    <mergeCell ref="A225:B225"/>
    <mergeCell ref="I160:J160"/>
    <mergeCell ref="A1:B3"/>
    <mergeCell ref="I135:J135"/>
    <mergeCell ref="C200:D200"/>
    <mergeCell ref="E200:F200"/>
    <mergeCell ref="I233:J233"/>
    <mergeCell ref="A96:B97"/>
    <mergeCell ref="A227:B227"/>
    <mergeCell ref="A172:H172"/>
    <mergeCell ref="I72:J72"/>
    <mergeCell ref="C305:J305"/>
    <mergeCell ref="A292:H292"/>
    <mergeCell ref="A61:B63"/>
    <mergeCell ref="C286:J286"/>
    <mergeCell ref="G258:H258"/>
    <mergeCell ref="I258:J258"/>
    <mergeCell ref="C216:F216"/>
    <mergeCell ref="A396:B397"/>
    <mergeCell ref="G56:H57"/>
    <mergeCell ref="G276:H277"/>
    <mergeCell ref="A179:B179"/>
    <mergeCell ref="I276:J277"/>
    <mergeCell ref="C60:D60"/>
    <mergeCell ref="G195:H195"/>
    <mergeCell ref="E260:F260"/>
    <mergeCell ref="E268:G268"/>
    <mergeCell ref="A298:B298"/>
    <mergeCell ref="G260:H260"/>
    <mergeCell ref="I322:J322"/>
    <mergeCell ref="I211:J211"/>
    <mergeCell ref="G316:H317"/>
    <mergeCell ref="I316:J317"/>
    <mergeCell ref="I309:J309"/>
    <mergeCell ref="C268:D268"/>
    <mergeCell ref="E197:F197"/>
    <mergeCell ref="G259:H259"/>
    <mergeCell ref="C287:J287"/>
    <mergeCell ref="I259:J259"/>
    <mergeCell ref="C360:D360"/>
    <mergeCell ref="I82:J82"/>
    <mergeCell ref="I253:J253"/>
    <mergeCell ref="E120:F120"/>
    <mergeCell ref="A327:B327"/>
    <mergeCell ref="I240:J240"/>
    <mergeCell ref="A16:B17"/>
    <mergeCell ref="A180:B180"/>
    <mergeCell ref="I311:J311"/>
    <mergeCell ref="A214:J214"/>
    <mergeCell ref="A181:B183"/>
    <mergeCell ref="C57:D57"/>
    <mergeCell ref="I19:J19"/>
    <mergeCell ref="A155:B155"/>
    <mergeCell ref="A112:H112"/>
    <mergeCell ref="A299:B299"/>
    <mergeCell ref="C220:D220"/>
    <mergeCell ref="C321:H323"/>
    <mergeCell ref="A328:B328"/>
    <mergeCell ref="G196:H197"/>
    <mergeCell ref="C157:D157"/>
    <mergeCell ref="C121:H123"/>
    <mergeCell ref="I319:J319"/>
    <mergeCell ref="G115:H115"/>
    <mergeCell ref="E357:F357"/>
    <mergeCell ref="C357:D357"/>
    <mergeCell ref="C58:D58"/>
    <mergeCell ref="A191:H191"/>
    <mergeCell ref="G400:H400"/>
    <mergeCell ref="H88:J88"/>
    <mergeCell ref="C387:J387"/>
    <mergeCell ref="A134:J134"/>
    <mergeCell ref="E39:F39"/>
    <mergeCell ref="G179:H179"/>
    <mergeCell ref="G39:H39"/>
    <mergeCell ref="I179:J179"/>
    <mergeCell ref="E337:F337"/>
    <mergeCell ref="C147:J147"/>
    <mergeCell ref="H388:J388"/>
    <mergeCell ref="I141:J141"/>
    <mergeCell ref="C375:F375"/>
    <mergeCell ref="A75:B75"/>
    <mergeCell ref="A246:B246"/>
    <mergeCell ref="E279:F279"/>
    <mergeCell ref="I103:J103"/>
    <mergeCell ref="I159:J159"/>
    <mergeCell ref="E339:F339"/>
    <mergeCell ref="I230:J230"/>
    <mergeCell ref="G339:H339"/>
    <mergeCell ref="A304:J304"/>
    <mergeCell ref="C341:H343"/>
    <mergeCell ref="I395:J395"/>
    <mergeCell ref="E118:F118"/>
    <mergeCell ref="G118:H118"/>
    <mergeCell ref="I143:J143"/>
    <mergeCell ref="A248:B248"/>
    <mergeCell ref="C181:H183"/>
    <mergeCell ref="A175:B175"/>
    <mergeCell ref="I161:J161"/>
    <mergeCell ref="A235:B235"/>
    <mergeCell ref="C297:D297"/>
    <mergeCell ref="A71:H71"/>
    <mergeCell ref="A313:H313"/>
    <mergeCell ref="A247:B247"/>
    <mergeCell ref="A33:H33"/>
    <mergeCell ref="A185:B185"/>
    <mergeCell ref="A269:H269"/>
    <mergeCell ref="A106:B106"/>
    <mergeCell ref="C228:D228"/>
    <mergeCell ref="C299:D299"/>
    <mergeCell ref="E57:F57"/>
    <mergeCell ref="A164:J164"/>
    <mergeCell ref="C255:F255"/>
    <mergeCell ref="I249:J249"/>
    <mergeCell ref="A371:H371"/>
    <mergeCell ref="A231:H231"/>
    <mergeCell ref="A333:H333"/>
    <mergeCell ref="A81:B83"/>
    <mergeCell ref="A10:H10"/>
    <mergeCell ref="I63:J63"/>
    <mergeCell ref="C66:J66"/>
    <mergeCell ref="I50:J50"/>
    <mergeCell ref="A173:H173"/>
    <mergeCell ref="H368:J368"/>
    <mergeCell ref="I90:J90"/>
    <mergeCell ref="I261:J261"/>
    <mergeCell ref="A310:H310"/>
    <mergeCell ref="C166:J166"/>
    <mergeCell ref="I350:J350"/>
    <mergeCell ref="E98:F98"/>
    <mergeCell ref="I96:J97"/>
    <mergeCell ref="G98:H98"/>
    <mergeCell ref="C296:F296"/>
    <mergeCell ref="A138:B138"/>
    <mergeCell ref="A324:J324"/>
    <mergeCell ref="C5:J5"/>
    <mergeCell ref="A399:B399"/>
    <mergeCell ref="E148:G148"/>
    <mergeCell ref="I390:J390"/>
    <mergeCell ref="E140:F140"/>
    <mergeCell ref="I91:J91"/>
    <mergeCell ref="E398:F398"/>
    <mergeCell ref="I389:J389"/>
    <mergeCell ref="A25:B25"/>
    <mergeCell ref="I22:J22"/>
    <mergeCell ref="E60:F60"/>
    <mergeCell ref="I93:J93"/>
    <mergeCell ref="C156:F156"/>
    <mergeCell ref="I220:J220"/>
    <mergeCell ref="A198:B198"/>
    <mergeCell ref="I391:J391"/>
    <mergeCell ref="C198:D198"/>
    <mergeCell ref="A192:H192"/>
    <mergeCell ref="G279:H279"/>
    <mergeCell ref="C81:H83"/>
    <mergeCell ref="C300:D300"/>
    <mergeCell ref="A113:H113"/>
    <mergeCell ref="E300:F300"/>
    <mergeCell ref="G180:H180"/>
    <mergeCell ref="E360:F360"/>
    <mergeCell ref="I180:J180"/>
    <mergeCell ref="C16:F16"/>
    <mergeCell ref="I118:J118"/>
    <mergeCell ref="A256:B257"/>
    <mergeCell ref="I256:J257"/>
    <mergeCell ref="I343:J343"/>
    <mergeCell ref="E68:G68"/>
    <mergeCell ref="G55:H55"/>
    <mergeCell ref="A20:B20"/>
    <mergeCell ref="A125:B125"/>
    <mergeCell ref="I182:J182"/>
    <mergeCell ref="E218:F218"/>
    <mergeCell ref="I38:J38"/>
    <mergeCell ref="G218:H218"/>
    <mergeCell ref="I109:J109"/>
    <mergeCell ref="G280:H280"/>
    <mergeCell ref="I169:J169"/>
    <mergeCell ref="I280:J280"/>
    <mergeCell ref="A318:B318"/>
    <mergeCell ref="A52:H52"/>
    <mergeCell ref="A348:B348"/>
    <mergeCell ref="G376:H377"/>
    <mergeCell ref="E48:G48"/>
    <mergeCell ref="G119:H119"/>
    <mergeCell ref="I119:J119"/>
    <mergeCell ref="G295:H295"/>
    <mergeCell ref="A127:B127"/>
    <mergeCell ref="G40:H40"/>
    <mergeCell ref="A320:B320"/>
    <mergeCell ref="C78:D78"/>
    <mergeCell ref="I40:J40"/>
    <mergeCell ref="I338:J338"/>
  </mergeCells>
  <printOptions horizontalCentered="1"/>
  <pageMargins left="0.4" right="0.4" top="0.5" bottom="0.5" header="0.3" footer="0.3"/>
  <pageSetup orientation="portrait" paperSize="9" fitToHeight="0" fitToWidth="1"/>
  <rowBreaks count="19" manualBreakCount="19">
    <brk id="20" min="0" max="16383" man="1"/>
    <brk id="40" min="0" max="16383" man="1"/>
    <brk id="60" min="0" max="16383" man="1"/>
    <brk id="80" min="0" max="16383" man="1"/>
    <brk id="100" min="0" max="16383" man="1"/>
    <brk id="120" min="0" max="16383" man="1"/>
    <brk id="140" min="0" max="16383" man="1"/>
    <brk id="160" min="0" max="16383" man="1"/>
    <brk id="180" min="0" max="16383" man="1"/>
    <brk id="200" min="0" max="16383" man="1"/>
    <brk id="220" min="0" max="16383" man="1"/>
    <brk id="240" min="0" max="16383" man="1"/>
    <brk id="260" min="0" max="16383" man="1"/>
    <brk id="280" min="0" max="16383" man="1"/>
    <brk id="300" min="0" max="16383" man="1"/>
    <brk id="320" min="0" max="16383" man="1"/>
    <brk id="340" min="0" max="16383" man="1"/>
    <brk id="360" min="0" max="16383" man="1"/>
    <brk id="380" min="0" max="16383" man="1"/>
  </rowBreaks>
  <drawing xmlns:r="http://schemas.openxmlformats.org/officeDocument/2006/relationships" r:id="rId1"/>
</worksheet>
</file>

<file path=xl/worksheets/sheet33.xml><?xml version="1.0" encoding="utf-8"?>
<worksheet xmlns="http://schemas.openxmlformats.org/spreadsheetml/2006/main">
  <sheetPr>
    <tabColor rgb="007030A0"/>
    <outlinePr summaryBelow="1" summaryRight="1"/>
    <pageSetUpPr fitToPage="1"/>
  </sheetPr>
  <dimension ref="A1:L600"/>
  <sheetViews>
    <sheetView showGridLines="0" workbookViewId="0">
      <selection activeCell="A1" sqref="A1"/>
    </sheetView>
  </sheetViews>
  <sheetFormatPr baseColWidth="8" defaultRowHeight="15"/>
  <cols>
    <col width="9.28515625" customWidth="1" min="1" max="1"/>
    <col width="12.14062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hidden="1" width="3" customWidth="1" min="11" max="11"/>
    <col hidden="1" width="42" customWidth="1" min="12" max="12"/>
  </cols>
  <sheetData>
    <row r="1" ht="21.75" customHeight="1">
      <c r="A1" s="49" t="n"/>
      <c r="B1" s="56" t="n"/>
      <c r="C1" s="67">
        <f>Paramètres!$C$9</f>
        <v/>
      </c>
      <c r="D1" s="101" t="n"/>
      <c r="E1" s="101" t="n"/>
      <c r="F1" s="101" t="n"/>
      <c r="G1" s="101" t="n"/>
      <c r="H1" s="56" t="n"/>
      <c r="I1" s="55">
        <f>Paramètres!$D$9</f>
        <v/>
      </c>
      <c r="J1" s="50" t="n"/>
      <c r="L1" s="29" t="inlineStr">
        <is>
          <t>Calcul (ne pas modifier) – ligne registre :</t>
        </is>
      </c>
    </row>
    <row r="2" ht="21.75" customHeight="1">
      <c r="A2" s="60" t="n"/>
      <c r="B2" s="61" t="n"/>
      <c r="C2" s="60" t="n"/>
      <c r="H2" s="61" t="n"/>
      <c r="I2" s="55">
        <f>"Date: "&amp;Paramètres!$E$9</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Mise en fouille'!$A$2:$A$501,0),0)</f>
        <v/>
      </c>
    </row>
    <row r="4" ht="27.95" customHeight="1">
      <c r="A4" s="67" t="inlineStr">
        <is>
          <t>Procès-Verbal de Mise en fouille</t>
        </is>
      </c>
      <c r="B4" s="52" t="n"/>
      <c r="C4" s="52" t="n"/>
      <c r="D4" s="52" t="n"/>
      <c r="E4" s="52" t="n"/>
      <c r="F4" s="52" t="n"/>
      <c r="G4" s="52" t="n"/>
      <c r="H4" s="52" t="n"/>
      <c r="I4" s="52" t="n"/>
      <c r="J4" s="50" t="n"/>
      <c r="L4" s="32">
        <f>IF($H$8="","",IF($L$2=0,"⚠ RFI absent du Registre",IF(INDEX(Registre!$A$2:$A$1999,IF($L$2=0,-1,$L$2))&lt;&gt;"Mise en fouille","⚠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f>IFERROR(INDEX('Impression groupée'!$B$4:$B$103,MATCH("Mise en fouille|1",'Impression groupée'!$E$4:$E$103,0)),"")</f>
        <v/>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Lit de pose conforme aux plans et spécifications</t>
        </is>
      </c>
      <c r="B11" s="52" t="n"/>
      <c r="C11" s="52" t="n"/>
      <c r="D11" s="52" t="n"/>
      <c r="E11" s="52" t="n"/>
      <c r="F11" s="52" t="n"/>
      <c r="G11" s="52" t="n"/>
      <c r="H11" s="50" t="n"/>
      <c r="I11" s="93">
        <f>IF(IFERROR(INDEX('Données Mise en fouille'!$B$2:$B$501,IF($L$3=0,-1,$L$3))&amp;"","")="C","☒","☐")&amp;"  C"&amp;"      "&amp;IF(IFERROR(INDEX('Données Mise en fouille'!$B$2:$B$501,IF($L$3=0,-1,$L$3))&amp;"","")="NC","☒","☐")&amp;"  NC"</f>
        <v/>
      </c>
      <c r="J11" s="50" t="n"/>
    </row>
    <row r="12" ht="27" customHeight="1">
      <c r="A12" s="90" t="inlineStr">
        <is>
          <t>Condition du fond de la tranchée</t>
        </is>
      </c>
      <c r="B12" s="52" t="n"/>
      <c r="C12" s="52" t="n"/>
      <c r="D12" s="52" t="n"/>
      <c r="E12" s="52" t="n"/>
      <c r="F12" s="52" t="n"/>
      <c r="G12" s="52" t="n"/>
      <c r="H12" s="50" t="n"/>
      <c r="I12" s="93">
        <f>IF(IFERROR(INDEX('Données Mise en fouille'!$C$2:$C$501,IF($L$3=0,-1,$L$3))&amp;"","")="C","☒","☐")&amp;"  C"&amp;"      "&amp;IF(IFERROR(INDEX('Données Mise en fouille'!$C$2:$C$501,IF($L$3=0,-1,$L$3))&amp;"","")="NC","☒","☐")&amp;"  NC"</f>
        <v/>
      </c>
      <c r="J12" s="50" t="n"/>
    </row>
    <row r="13" ht="27" customHeight="1">
      <c r="A13" s="90" t="inlineStr">
        <is>
          <t>Hauteur et largeur de la tranchée conformes aux plans et spécifications</t>
        </is>
      </c>
      <c r="B13" s="52" t="n"/>
      <c r="C13" s="52" t="n"/>
      <c r="D13" s="52" t="n"/>
      <c r="E13" s="52" t="n"/>
      <c r="F13" s="52" t="n"/>
      <c r="G13" s="52" t="n"/>
      <c r="H13" s="50" t="n"/>
      <c r="I13" s="93">
        <f>IF(IFERROR(INDEX('Données Mise en fouille'!$D$2:$D$501,IF($L$3=0,-1,$L$3))&amp;"","")="C","☒","☐")&amp;"  C"&amp;"      "&amp;IF(IFERROR(INDEX('Données Mise en fouille'!$D$2:$D$501,IF($L$3=0,-1,$L$3))&amp;"","")="NC","☒","☐")&amp;"  NC"</f>
        <v/>
      </c>
      <c r="J13" s="50" t="n"/>
    </row>
    <row r="14" ht="30" customHeight="1">
      <c r="A14" s="90" t="inlineStr">
        <is>
          <t>Toutes les soudures de la section à enterrer sont radiographiées et acceptées, fiche tronçon signée et disponible sur site pour entamer la pose du tronçon.</t>
        </is>
      </c>
      <c r="B14" s="52" t="n"/>
      <c r="C14" s="52" t="n"/>
      <c r="D14" s="52" t="n"/>
      <c r="E14" s="52" t="n"/>
      <c r="F14" s="52" t="n"/>
      <c r="G14" s="52" t="n"/>
      <c r="H14" s="50" t="n"/>
      <c r="I14" s="93">
        <f>IF(IFERROR(INDEX('Données Mise en fouille'!$E$2:$E$501,IF($L$3=0,-1,$L$3))&amp;"","")="C","☒","☐")&amp;"  C"&amp;"      "&amp;IF(IFERROR(INDEX('Données Mise en fouille'!$E$2:$E$501,IF($L$3=0,-1,$L$3))&amp;"","")="NC","☒","☐")&amp;"  NC"</f>
        <v/>
      </c>
      <c r="J14" s="50" t="n"/>
    </row>
    <row r="15" ht="27" customHeight="1">
      <c r="A15" s="90" t="inlineStr">
        <is>
          <t>Revêtement des joints de soudures achevé</t>
        </is>
      </c>
      <c r="B15" s="52" t="n"/>
      <c r="C15" s="52" t="n"/>
      <c r="D15" s="52" t="n"/>
      <c r="E15" s="52" t="n"/>
      <c r="F15" s="52" t="n"/>
      <c r="G15" s="52" t="n"/>
      <c r="H15" s="50" t="n"/>
      <c r="I15" s="93">
        <f>IF(IFERROR(INDEX('Données Mise en fouille'!$F$2:$F$501,IF($L$3=0,-1,$L$3))&amp;"","")="C","☒","☐")&amp;"  C"&amp;"      "&amp;IF(IFERROR(INDEX('Données Mise en fouille'!$F$2:$F$501,IF($L$3=0,-1,$L$3))&amp;"","")="NC","☒","☐")&amp;"  NC"</f>
        <v/>
      </c>
      <c r="J15" s="50" t="n"/>
    </row>
    <row r="16" ht="27" customHeight="1">
      <c r="A16" s="67" t="inlineStr">
        <is>
          <t>Balai Electrique</t>
        </is>
      </c>
      <c r="B16" s="52" t="n"/>
      <c r="C16" s="52" t="n"/>
      <c r="D16" s="52" t="n"/>
      <c r="E16" s="52" t="n"/>
      <c r="F16" s="52" t="n"/>
      <c r="G16" s="52" t="n"/>
      <c r="H16" s="52" t="n"/>
      <c r="I16" s="52" t="n"/>
      <c r="J16" s="50" t="n"/>
    </row>
    <row r="17" ht="27" customHeight="1">
      <c r="A17" s="90" t="inlineStr">
        <is>
          <t>Type/Modèle d'équipement de test :</t>
        </is>
      </c>
      <c r="B17" s="52" t="n"/>
      <c r="C17" s="52" t="n"/>
      <c r="D17" s="52" t="n"/>
      <c r="E17" s="52" t="n"/>
      <c r="F17" s="52" t="n"/>
      <c r="G17" s="50" t="n"/>
      <c r="H17" s="93">
        <f>IFERROR(INDEX('Données Mise en fouille'!$G$2:$G$501,IF($L$3=0,-1,$L$3))&amp;"","")</f>
        <v/>
      </c>
      <c r="I17" s="52" t="n"/>
      <c r="J17" s="50" t="n"/>
    </row>
    <row r="18" ht="27" customHeight="1">
      <c r="A18" s="90" t="inlineStr">
        <is>
          <t>Numéro de série :</t>
        </is>
      </c>
      <c r="B18" s="52" t="n"/>
      <c r="C18" s="52" t="n"/>
      <c r="D18" s="52" t="n"/>
      <c r="E18" s="52" t="n"/>
      <c r="F18" s="52" t="n"/>
      <c r="G18" s="50" t="n"/>
      <c r="H18" s="93">
        <f>IFERROR(INDEX('Données Mise en fouille'!$H$2:$H$501,IF($L$3=0,-1,$L$3))&amp;"","")</f>
        <v/>
      </c>
      <c r="I18" s="52" t="n"/>
      <c r="J18" s="50" t="n"/>
    </row>
    <row r="19" ht="27" customHeight="1">
      <c r="A19" s="90" t="inlineStr">
        <is>
          <t>Date d'étalonnage :</t>
        </is>
      </c>
      <c r="B19" s="52" t="n"/>
      <c r="C19" s="52" t="n"/>
      <c r="D19" s="52" t="n"/>
      <c r="E19" s="52" t="n"/>
      <c r="F19" s="52" t="n"/>
      <c r="G19" s="50" t="n"/>
      <c r="H19" s="93">
        <f>IFERROR(TEXT(INDEX('Données Mise en fouille'!$I$2:$I$501,IF($L$3=0,-1,$L$3)),"dd/mm/yyyy"),"")</f>
        <v/>
      </c>
      <c r="I19" s="52" t="n"/>
      <c r="J19" s="50" t="n"/>
    </row>
    <row r="20" ht="27" customHeight="1">
      <c r="A20" s="90" t="inlineStr">
        <is>
          <t>Certificat d'étalonnage :</t>
        </is>
      </c>
      <c r="B20" s="52" t="n"/>
      <c r="C20" s="52" t="n"/>
      <c r="D20" s="52" t="n"/>
      <c r="E20" s="52" t="n"/>
      <c r="F20" s="52" t="n"/>
      <c r="G20" s="50" t="n"/>
      <c r="H20" s="93">
        <f>IFERROR(INDEX('Données Mise en fouille'!$J$2:$J$501,IF($L$3=0,-1,$L$3))&amp;"","")</f>
        <v/>
      </c>
      <c r="I20" s="52" t="n"/>
      <c r="J20" s="50" t="n"/>
    </row>
    <row r="21" ht="27" customHeight="1">
      <c r="A21" s="90" t="inlineStr">
        <is>
          <t>Epaisseur moyenne du revêtement (mm) :</t>
        </is>
      </c>
      <c r="B21" s="52" t="n"/>
      <c r="C21" s="52" t="n"/>
      <c r="D21" s="52" t="n"/>
      <c r="E21" s="52" t="n"/>
      <c r="F21" s="52" t="n"/>
      <c r="G21" s="50" t="n"/>
      <c r="H21" s="93">
        <f>IFERROR(INDEX('Données Mise en fouille'!$K$2:$K$501,IF($L$3=0,-1,$L$3))&amp;"","")</f>
        <v/>
      </c>
      <c r="I21" s="52" t="n"/>
      <c r="J21" s="50" t="n"/>
    </row>
    <row r="22" ht="27" customHeight="1">
      <c r="A22" s="90" t="inlineStr">
        <is>
          <t>Tension de test (kV) :</t>
        </is>
      </c>
      <c r="B22" s="52" t="n"/>
      <c r="C22" s="52" t="n"/>
      <c r="D22" s="52" t="n"/>
      <c r="E22" s="52" t="n"/>
      <c r="F22" s="52" t="n"/>
      <c r="G22" s="50" t="n"/>
      <c r="H22" s="93">
        <f>IFERROR(INDEX('Données Mise en fouille'!$L$2:$L$501,IF($L$3=0,-1,$L$3))&amp;"","")</f>
        <v/>
      </c>
      <c r="I22" s="52" t="n"/>
      <c r="J22" s="50" t="n"/>
    </row>
    <row r="23" ht="27" customHeight="1">
      <c r="A23" s="90" t="inlineStr">
        <is>
          <t>Contrôle au balai électrique achevé avec résultats satisfaisants</t>
        </is>
      </c>
      <c r="B23" s="52" t="n"/>
      <c r="C23" s="52" t="n"/>
      <c r="D23" s="52" t="n"/>
      <c r="E23" s="52" t="n"/>
      <c r="F23" s="52" t="n"/>
      <c r="G23" s="50" t="n"/>
      <c r="H23" s="93">
        <f>IF(IFERROR(INDEX('Données Mise en fouille'!$M$2:$M$501,IF($L$3=0,-1,$L$3))&amp;"","")="ACC","☒","☐")&amp;" ACC"&amp;"     "&amp;IF(IFERROR(INDEX('Données Mise en fouille'!$M$2:$M$501,IF($L$3=0,-1,$L$3))&amp;"","")="NACC","☒","☐")&amp;" NACC"</f>
        <v/>
      </c>
      <c r="I23" s="52" t="n"/>
      <c r="J23" s="50" t="n"/>
    </row>
    <row r="24" ht="174.4" customHeight="1">
      <c r="A24" s="94">
        <f>"Remarques : "&amp;IFERROR(INDEX(Registre!$O$2:$O$1999,IF($L$2=0,-1,$L$2))&amp;"","")</f>
        <v/>
      </c>
      <c r="B24" s="52" t="n"/>
      <c r="C24" s="52" t="n"/>
      <c r="D24" s="52" t="n"/>
      <c r="E24" s="52" t="n"/>
      <c r="F24" s="52" t="n"/>
      <c r="G24" s="52" t="n"/>
      <c r="H24" s="52" t="n"/>
      <c r="I24" s="52" t="n"/>
      <c r="J24" s="50" t="n"/>
    </row>
    <row r="25" ht="30" customHeight="1">
      <c r="A25" s="80" t="inlineStr">
        <is>
          <t>Conclusion de l’inspection</t>
        </is>
      </c>
      <c r="B25" s="50" t="n"/>
      <c r="C25" s="67">
        <f>IF(IFERROR(INDEX(Registre!$N$2:$N$1999,IF($L$2=0,-1,$L$2))&amp;"","")="Non applicable","☒","☐")&amp;"  Non applicable"</f>
        <v/>
      </c>
      <c r="D25" s="52" t="n"/>
      <c r="E25" s="52" t="n"/>
      <c r="F25" s="50" t="n"/>
      <c r="G25" s="67">
        <f>IF(IFERROR(INDEX(Registre!$N$2:$N$1999,IF($L$2=0,-1,$L$2))&amp;"","")="Accepté","☒","☐")&amp;"  Accepté"</f>
        <v/>
      </c>
      <c r="H25" s="50" t="n"/>
      <c r="I25" s="67">
        <f>IF(IFERROR(INDEX(Registre!$N$2:$N$1999,IF($L$2=0,-1,$L$2))&amp;"","")="Rejeté","☒","☐")&amp;"  Rejeté"</f>
        <v/>
      </c>
      <c r="J25" s="50" t="n"/>
    </row>
    <row r="26" ht="30" customHeight="1">
      <c r="A26" s="80" t="inlineStr">
        <is>
          <t>APPROBATION</t>
        </is>
      </c>
      <c r="B26" s="56" t="n"/>
      <c r="C26" s="67" t="inlineStr">
        <is>
          <t>C3</t>
        </is>
      </c>
      <c r="D26" s="52" t="n"/>
      <c r="E26" s="52" t="n"/>
      <c r="F26" s="50" t="n"/>
      <c r="G26" s="67" t="inlineStr">
        <is>
          <t>C1</t>
        </is>
      </c>
      <c r="H26" s="56" t="n"/>
      <c r="I26" s="67" t="inlineStr">
        <is>
          <t>CA</t>
        </is>
      </c>
      <c r="J26" s="56" t="n"/>
    </row>
    <row r="27" ht="30" customHeight="1">
      <c r="A27" s="57" t="n"/>
      <c r="B27" s="58" t="n"/>
      <c r="C27" s="67" t="inlineStr">
        <is>
          <t>CST</t>
        </is>
      </c>
      <c r="D27" s="50" t="n"/>
      <c r="E27" s="67" t="inlineStr">
        <is>
          <t>QCI</t>
        </is>
      </c>
      <c r="F27" s="50" t="n"/>
      <c r="G27" s="57" t="n"/>
      <c r="H27" s="58" t="n"/>
      <c r="I27" s="57" t="n"/>
      <c r="J27" s="58" t="n"/>
    </row>
    <row r="28" ht="30" customHeight="1">
      <c r="A28" s="90" t="inlineStr">
        <is>
          <t>Nom</t>
        </is>
      </c>
      <c r="B28" s="50" t="n"/>
      <c r="C28" s="90" t="n"/>
      <c r="D28" s="50" t="n"/>
      <c r="E28" s="90" t="n"/>
      <c r="F28" s="50" t="n"/>
      <c r="G28" s="90" t="n"/>
      <c r="H28" s="50" t="n"/>
      <c r="I28" s="90" t="n"/>
      <c r="J28" s="50" t="n"/>
    </row>
    <row r="29" ht="30" customHeight="1">
      <c r="A29" s="90" t="inlineStr">
        <is>
          <t>Signature</t>
        </is>
      </c>
      <c r="B29" s="50" t="n"/>
      <c r="C29" s="90" t="n"/>
      <c r="D29" s="50" t="n"/>
      <c r="E29" s="90" t="n"/>
      <c r="F29" s="50" t="n"/>
      <c r="G29" s="90" t="n"/>
      <c r="H29" s="50" t="n"/>
      <c r="I29" s="90" t="n"/>
      <c r="J29" s="50" t="n"/>
    </row>
    <row r="30" ht="30" customHeight="1">
      <c r="A30" s="90" t="inlineStr">
        <is>
          <t>Date</t>
        </is>
      </c>
      <c r="B30" s="50" t="n"/>
      <c r="C30" s="90" t="n"/>
      <c r="D30" s="50" t="n"/>
      <c r="E30" s="90" t="n"/>
      <c r="F30" s="50" t="n"/>
      <c r="G30" s="90" t="n"/>
      <c r="H30" s="50" t="n"/>
      <c r="I30" s="90" t="n"/>
      <c r="J30" s="50" t="n"/>
    </row>
    <row r="31" ht="21.75" customHeight="1">
      <c r="A31" s="49" t="n"/>
      <c r="B31" s="56" t="n"/>
      <c r="C31" s="67">
        <f>Paramètres!$C$9</f>
        <v/>
      </c>
      <c r="D31" s="101" t="n"/>
      <c r="E31" s="101" t="n"/>
      <c r="F31" s="101" t="n"/>
      <c r="G31" s="101" t="n"/>
      <c r="H31" s="56" t="n"/>
      <c r="I31" s="55">
        <f>Paramètres!$D$9</f>
        <v/>
      </c>
      <c r="J31" s="50" t="n"/>
      <c r="L31" s="29" t="inlineStr">
        <is>
          <t>Calcul (ne pas modifier) – ligne registre :</t>
        </is>
      </c>
    </row>
    <row r="32" ht="21.75" customHeight="1">
      <c r="A32" s="60" t="n"/>
      <c r="B32" s="61" t="n"/>
      <c r="C32" s="60" t="n"/>
      <c r="H32" s="61" t="n"/>
      <c r="I32" s="55">
        <f>"Date: "&amp;Paramètres!$E$9</f>
        <v/>
      </c>
      <c r="J32" s="50" t="n"/>
      <c r="L32" s="30">
        <f>IFERROR(MATCH($H$38,Registre!$B$2:$B$1999,0),0)</f>
        <v/>
      </c>
    </row>
    <row r="33" ht="21.75" customHeight="1">
      <c r="A33" s="57" t="n"/>
      <c r="B33" s="58" t="n"/>
      <c r="C33" s="57" t="n"/>
      <c r="D33" s="102" t="n"/>
      <c r="E33" s="102" t="n"/>
      <c r="F33" s="102" t="n"/>
      <c r="G33" s="102" t="n"/>
      <c r="H33" s="58" t="n"/>
      <c r="I33" s="55" t="inlineStr">
        <is>
          <t>Page 1/1</t>
        </is>
      </c>
      <c r="J33" s="50" t="n"/>
      <c r="L33" s="30">
        <f>IFERROR(MATCH($H$38,'Données Mise en fouille'!$A$2:$A$501,0),0)</f>
        <v/>
      </c>
    </row>
    <row r="34" ht="27.95" customHeight="1">
      <c r="A34" s="67" t="inlineStr">
        <is>
          <t>Procès-Verbal de Mise en fouille</t>
        </is>
      </c>
      <c r="B34" s="52" t="n"/>
      <c r="C34" s="52" t="n"/>
      <c r="D34" s="52" t="n"/>
      <c r="E34" s="52" t="n"/>
      <c r="F34" s="52" t="n"/>
      <c r="G34" s="52" t="n"/>
      <c r="H34" s="52" t="n"/>
      <c r="I34" s="52" t="n"/>
      <c r="J34" s="50" t="n"/>
      <c r="L34" s="32">
        <f>IF($H$38="","",IF($L$32=0,"⚠ RFI absent du Registre",IF(INDEX(Registre!$A$2:$A$1999,IF($L$32=0,-1,$L$32))&lt;&gt;"Mise en fouille","⚠ Ce RFI est de type : "&amp;INDEX(Registre!$A$2:$A$1999,IF($L$32=0,-1,$L$32)),"")))</f>
        <v/>
      </c>
    </row>
    <row r="35" ht="27" customHeight="1">
      <c r="A35" s="90" t="inlineStr">
        <is>
          <t>Ouvrages</t>
        </is>
      </c>
      <c r="B35" s="50" t="n"/>
      <c r="C35" s="80">
        <f>IFERROR(INDEX(Registre!$E$2:$E$1999,IF($L$32=0,-1,$L$32))&amp;"","")</f>
        <v/>
      </c>
      <c r="D35" s="52" t="n"/>
      <c r="E35" s="52" t="n"/>
      <c r="F35" s="52" t="n"/>
      <c r="G35" s="52" t="n"/>
      <c r="H35" s="52" t="n"/>
      <c r="I35" s="52" t="n"/>
      <c r="J35" s="50" t="n"/>
    </row>
    <row r="36" ht="27" customHeight="1">
      <c r="A36" s="90" t="inlineStr">
        <is>
          <t>Plan nº</t>
        </is>
      </c>
      <c r="B36" s="50" t="n"/>
      <c r="C36" s="90">
        <f>IFERROR(INDEX(Registre!$F$2:$F$1999,IF($L$32=0,-1,$L$32))&amp;"","")</f>
        <v/>
      </c>
      <c r="D36" s="52" t="n"/>
      <c r="E36" s="52" t="n"/>
      <c r="F36" s="52" t="n"/>
      <c r="G36" s="52" t="n"/>
      <c r="H36" s="52" t="n"/>
      <c r="I36" s="52" t="n"/>
      <c r="J36" s="50" t="n"/>
      <c r="L36" s="31" t="inlineStr">
        <is>
          <t>◀ Choisissez le RFI dans la case « RFI nº » (liste déroulante)</t>
        </is>
      </c>
    </row>
    <row r="37" ht="27" customHeight="1">
      <c r="A37" s="90" t="inlineStr">
        <is>
          <t>Désignation</t>
        </is>
      </c>
      <c r="B37" s="50" t="n"/>
      <c r="C37" s="90">
        <f>IFERROR(INDEX(Registre!$G$2:$G$1999,IF($L$32=0,-1,$L$32))&amp;"","")</f>
        <v/>
      </c>
      <c r="D37" s="52" t="n"/>
      <c r="E37" s="52" t="n"/>
      <c r="F37" s="52" t="n"/>
      <c r="G37" s="52" t="n"/>
      <c r="H37" s="52" t="n"/>
      <c r="I37" s="52" t="n"/>
      <c r="J37" s="50" t="n"/>
    </row>
    <row r="38" ht="27" customHeight="1">
      <c r="A38" s="90" t="inlineStr">
        <is>
          <t>Rapport nº</t>
        </is>
      </c>
      <c r="B38" s="50" t="n"/>
      <c r="C38" s="90">
        <f>IFERROR(IF(INDEX(Registre!$C$2:$C$1999,IF($L$32=0,-1,$L$32))&amp;""&lt;&gt;"",INDEX(Registre!$C$2:$C$1999,IF($L$32=0,-1,$L$32))&amp;"",TEXT(COUNTIF(Registre!$A$2:INDEX(Registre!$A$2:$A$1999,IF($L$32=0,-1,$L$32)),INDEX(Registre!$A$2:$A$1999,IF($L$32=0,-1,$L$32))),"000")),"")</f>
        <v/>
      </c>
      <c r="D38" s="50" t="n"/>
      <c r="E38" s="91" t="inlineStr">
        <is>
          <t>DI/ (RFI) nº</t>
        </is>
      </c>
      <c r="F38" s="52" t="n"/>
      <c r="G38" s="50" t="n"/>
      <c r="H38" s="82">
        <f>IFERROR(INDEX('Impression groupée'!$B$4:$B$103,MATCH("Mise en fouille|2",'Impression groupée'!$E$4:$E$103,0)),"")</f>
        <v/>
      </c>
      <c r="I38" s="52" t="n"/>
      <c r="J38" s="50" t="n"/>
    </row>
    <row r="39" ht="27" customHeight="1">
      <c r="A39" s="80">
        <f>"Tronçon n° : "&amp;IFERROR(INDEX(Registre!$H$2:$H$1999,IF($L$32=0,-1,$L$32))&amp;"","")&amp;"   du "&amp;IF(IFERROR(INDEX(Registre!$I$2:$I$1999,IF($L$32=0,-1,$L$32))&amp;"","")&lt;&gt;"","Joint N° "&amp;IFERROR(INDEX(Registre!$I$2:$I$1999,IF($L$32=0,-1,$L$32))&amp;"","")&amp;"  ","")&amp;"PK "&amp;IFERROR(INDEX(Registre!$K$2:$K$1999,IF($L$32=0,-1,$L$32))&amp;"","")&amp;IF(OR(IFERROR(INDEX(Registre!$L$2:$L$1999,IF($L$32=0,-1,$L$32))&amp;"","")&lt;&gt;"",IFERROR(INDEX(Registre!$J$2:$J$1999,IF($L$32=0,-1,$L$32))&amp;"","")&lt;&gt;""),"   au "&amp;IF(IFERROR(INDEX(Registre!$J$2:$J$1999,IF($L$32=0,-1,$L$32))&amp;"","")&lt;&gt;"","Joint N° "&amp;IFERROR(INDEX(Registre!$J$2:$J$1999,IF($L$32=0,-1,$L$32))&amp;"","")&amp;"  ","")&amp;IF(IFERROR(INDEX(Registre!$L$2:$L$1999,IF($L$32=0,-1,$L$32))&amp;"","")&lt;&gt;"","PK "&amp;IFERROR(INDEX(Registre!$L$2:$L$1999,IF($L$32=0,-1,$L$32))&amp;"",""),""),"")</f>
        <v/>
      </c>
      <c r="B39" s="52" t="n"/>
      <c r="C39" s="52" t="n"/>
      <c r="D39" s="52" t="n"/>
      <c r="E39" s="52" t="n"/>
      <c r="F39" s="52" t="n"/>
      <c r="G39" s="52" t="n"/>
      <c r="H39" s="50" t="n"/>
      <c r="I39" s="90">
        <f>IF(IFERROR(INDEX(Registre!$M$2:$M$1999,IF($L$32=0,-1,$L$32))&amp;"","")="","Long :","Long : "&amp;IFERROR(INDEX(Registre!$M$2:$M$1999,IF($L$32=0,-1,$L$32))&amp;"","")&amp;" ml")</f>
        <v/>
      </c>
      <c r="J39" s="50" t="n"/>
    </row>
    <row r="40" ht="27" customHeight="1">
      <c r="A40" s="92" t="inlineStr">
        <is>
          <t>Inspection</t>
        </is>
      </c>
      <c r="B40" s="52" t="n"/>
      <c r="C40" s="52" t="n"/>
      <c r="D40" s="52" t="n"/>
      <c r="E40" s="52" t="n"/>
      <c r="F40" s="52" t="n"/>
      <c r="G40" s="52" t="n"/>
      <c r="H40" s="50" t="n"/>
      <c r="I40" s="80" t="inlineStr">
        <is>
          <t>jugement</t>
        </is>
      </c>
      <c r="J40" s="50" t="n"/>
    </row>
    <row r="41" ht="27" customHeight="1">
      <c r="A41" s="90" t="inlineStr">
        <is>
          <t>Lit de pose conforme aux plans et spécifications</t>
        </is>
      </c>
      <c r="B41" s="52" t="n"/>
      <c r="C41" s="52" t="n"/>
      <c r="D41" s="52" t="n"/>
      <c r="E41" s="52" t="n"/>
      <c r="F41" s="52" t="n"/>
      <c r="G41" s="52" t="n"/>
      <c r="H41" s="50" t="n"/>
      <c r="I41" s="93">
        <f>IF(IFERROR(INDEX('Données Mise en fouille'!$B$2:$B$501,IF($L$33=0,-1,$L$33))&amp;"","")="C","☒","☐")&amp;"  C"&amp;"      "&amp;IF(IFERROR(INDEX('Données Mise en fouille'!$B$2:$B$501,IF($L$33=0,-1,$L$33))&amp;"","")="NC","☒","☐")&amp;"  NC"</f>
        <v/>
      </c>
      <c r="J41" s="50" t="n"/>
    </row>
    <row r="42" ht="27" customHeight="1">
      <c r="A42" s="90" t="inlineStr">
        <is>
          <t>Condition du fond de la tranchée</t>
        </is>
      </c>
      <c r="B42" s="52" t="n"/>
      <c r="C42" s="52" t="n"/>
      <c r="D42" s="52" t="n"/>
      <c r="E42" s="52" t="n"/>
      <c r="F42" s="52" t="n"/>
      <c r="G42" s="52" t="n"/>
      <c r="H42" s="50" t="n"/>
      <c r="I42" s="93">
        <f>IF(IFERROR(INDEX('Données Mise en fouille'!$C$2:$C$501,IF($L$33=0,-1,$L$33))&amp;"","")="C","☒","☐")&amp;"  C"&amp;"      "&amp;IF(IFERROR(INDEX('Données Mise en fouille'!$C$2:$C$501,IF($L$33=0,-1,$L$33))&amp;"","")="NC","☒","☐")&amp;"  NC"</f>
        <v/>
      </c>
      <c r="J42" s="50" t="n"/>
    </row>
    <row r="43" ht="27" customHeight="1">
      <c r="A43" s="90" t="inlineStr">
        <is>
          <t>Hauteur et largeur de la tranchée conformes aux plans et spécifications</t>
        </is>
      </c>
      <c r="B43" s="52" t="n"/>
      <c r="C43" s="52" t="n"/>
      <c r="D43" s="52" t="n"/>
      <c r="E43" s="52" t="n"/>
      <c r="F43" s="52" t="n"/>
      <c r="G43" s="52" t="n"/>
      <c r="H43" s="50" t="n"/>
      <c r="I43" s="93">
        <f>IF(IFERROR(INDEX('Données Mise en fouille'!$D$2:$D$501,IF($L$33=0,-1,$L$33))&amp;"","")="C","☒","☐")&amp;"  C"&amp;"      "&amp;IF(IFERROR(INDEX('Données Mise en fouille'!$D$2:$D$501,IF($L$33=0,-1,$L$33))&amp;"","")="NC","☒","☐")&amp;"  NC"</f>
        <v/>
      </c>
      <c r="J43" s="50" t="n"/>
    </row>
    <row r="44" ht="30" customHeight="1">
      <c r="A44" s="90" t="inlineStr">
        <is>
          <t>Toutes les soudures de la section à enterrer sont radiographiées et acceptées, fiche tronçon signée et disponible sur site pour entamer la pose du tronçon.</t>
        </is>
      </c>
      <c r="B44" s="52" t="n"/>
      <c r="C44" s="52" t="n"/>
      <c r="D44" s="52" t="n"/>
      <c r="E44" s="52" t="n"/>
      <c r="F44" s="52" t="n"/>
      <c r="G44" s="52" t="n"/>
      <c r="H44" s="50" t="n"/>
      <c r="I44" s="93">
        <f>IF(IFERROR(INDEX('Données Mise en fouille'!$E$2:$E$501,IF($L$33=0,-1,$L$33))&amp;"","")="C","☒","☐")&amp;"  C"&amp;"      "&amp;IF(IFERROR(INDEX('Données Mise en fouille'!$E$2:$E$501,IF($L$33=0,-1,$L$33))&amp;"","")="NC","☒","☐")&amp;"  NC"</f>
        <v/>
      </c>
      <c r="J44" s="50" t="n"/>
    </row>
    <row r="45" ht="27" customHeight="1">
      <c r="A45" s="90" t="inlineStr">
        <is>
          <t>Revêtement des joints de soudures achevé</t>
        </is>
      </c>
      <c r="B45" s="52" t="n"/>
      <c r="C45" s="52" t="n"/>
      <c r="D45" s="52" t="n"/>
      <c r="E45" s="52" t="n"/>
      <c r="F45" s="52" t="n"/>
      <c r="G45" s="52" t="n"/>
      <c r="H45" s="50" t="n"/>
      <c r="I45" s="93">
        <f>IF(IFERROR(INDEX('Données Mise en fouille'!$F$2:$F$501,IF($L$33=0,-1,$L$33))&amp;"","")="C","☒","☐")&amp;"  C"&amp;"      "&amp;IF(IFERROR(INDEX('Données Mise en fouille'!$F$2:$F$501,IF($L$33=0,-1,$L$33))&amp;"","")="NC","☒","☐")&amp;"  NC"</f>
        <v/>
      </c>
      <c r="J45" s="50" t="n"/>
    </row>
    <row r="46" ht="27" customHeight="1">
      <c r="A46" s="67" t="inlineStr">
        <is>
          <t>Balai Electrique</t>
        </is>
      </c>
      <c r="B46" s="52" t="n"/>
      <c r="C46" s="52" t="n"/>
      <c r="D46" s="52" t="n"/>
      <c r="E46" s="52" t="n"/>
      <c r="F46" s="52" t="n"/>
      <c r="G46" s="52" t="n"/>
      <c r="H46" s="52" t="n"/>
      <c r="I46" s="52" t="n"/>
      <c r="J46" s="50" t="n"/>
    </row>
    <row r="47" ht="27" customHeight="1">
      <c r="A47" s="90" t="inlineStr">
        <is>
          <t>Type/Modèle d'équipement de test :</t>
        </is>
      </c>
      <c r="B47" s="52" t="n"/>
      <c r="C47" s="52" t="n"/>
      <c r="D47" s="52" t="n"/>
      <c r="E47" s="52" t="n"/>
      <c r="F47" s="52" t="n"/>
      <c r="G47" s="50" t="n"/>
      <c r="H47" s="93">
        <f>IFERROR(INDEX('Données Mise en fouille'!$G$2:$G$501,IF($L$33=0,-1,$L$33))&amp;"","")</f>
        <v/>
      </c>
      <c r="I47" s="52" t="n"/>
      <c r="J47" s="50" t="n"/>
    </row>
    <row r="48" ht="27" customHeight="1">
      <c r="A48" s="90" t="inlineStr">
        <is>
          <t>Numéro de série :</t>
        </is>
      </c>
      <c r="B48" s="52" t="n"/>
      <c r="C48" s="52" t="n"/>
      <c r="D48" s="52" t="n"/>
      <c r="E48" s="52" t="n"/>
      <c r="F48" s="52" t="n"/>
      <c r="G48" s="50" t="n"/>
      <c r="H48" s="93">
        <f>IFERROR(INDEX('Données Mise en fouille'!$H$2:$H$501,IF($L$33=0,-1,$L$33))&amp;"","")</f>
        <v/>
      </c>
      <c r="I48" s="52" t="n"/>
      <c r="J48" s="50" t="n"/>
    </row>
    <row r="49" ht="27" customHeight="1">
      <c r="A49" s="90" t="inlineStr">
        <is>
          <t>Date d'étalonnage :</t>
        </is>
      </c>
      <c r="B49" s="52" t="n"/>
      <c r="C49" s="52" t="n"/>
      <c r="D49" s="52" t="n"/>
      <c r="E49" s="52" t="n"/>
      <c r="F49" s="52" t="n"/>
      <c r="G49" s="50" t="n"/>
      <c r="H49" s="93">
        <f>IFERROR(TEXT(INDEX('Données Mise en fouille'!$I$2:$I$501,IF($L$33=0,-1,$L$33)),"dd/mm/yyyy"),"")</f>
        <v/>
      </c>
      <c r="I49" s="52" t="n"/>
      <c r="J49" s="50" t="n"/>
    </row>
    <row r="50" ht="27" customHeight="1">
      <c r="A50" s="90" t="inlineStr">
        <is>
          <t>Certificat d'étalonnage :</t>
        </is>
      </c>
      <c r="B50" s="52" t="n"/>
      <c r="C50" s="52" t="n"/>
      <c r="D50" s="52" t="n"/>
      <c r="E50" s="52" t="n"/>
      <c r="F50" s="52" t="n"/>
      <c r="G50" s="50" t="n"/>
      <c r="H50" s="93">
        <f>IFERROR(INDEX('Données Mise en fouille'!$J$2:$J$501,IF($L$33=0,-1,$L$33))&amp;"","")</f>
        <v/>
      </c>
      <c r="I50" s="52" t="n"/>
      <c r="J50" s="50" t="n"/>
    </row>
    <row r="51" ht="27" customHeight="1">
      <c r="A51" s="90" t="inlineStr">
        <is>
          <t>Epaisseur moyenne du revêtement (mm) :</t>
        </is>
      </c>
      <c r="B51" s="52" t="n"/>
      <c r="C51" s="52" t="n"/>
      <c r="D51" s="52" t="n"/>
      <c r="E51" s="52" t="n"/>
      <c r="F51" s="52" t="n"/>
      <c r="G51" s="50" t="n"/>
      <c r="H51" s="93">
        <f>IFERROR(INDEX('Données Mise en fouille'!$K$2:$K$501,IF($L$33=0,-1,$L$33))&amp;"","")</f>
        <v/>
      </c>
      <c r="I51" s="52" t="n"/>
      <c r="J51" s="50" t="n"/>
    </row>
    <row r="52" ht="27" customHeight="1">
      <c r="A52" s="90" t="inlineStr">
        <is>
          <t>Tension de test (kV) :</t>
        </is>
      </c>
      <c r="B52" s="52" t="n"/>
      <c r="C52" s="52" t="n"/>
      <c r="D52" s="52" t="n"/>
      <c r="E52" s="52" t="n"/>
      <c r="F52" s="52" t="n"/>
      <c r="G52" s="50" t="n"/>
      <c r="H52" s="93">
        <f>IFERROR(INDEX('Données Mise en fouille'!$L$2:$L$501,IF($L$33=0,-1,$L$33))&amp;"","")</f>
        <v/>
      </c>
      <c r="I52" s="52" t="n"/>
      <c r="J52" s="50" t="n"/>
    </row>
    <row r="53" ht="27" customHeight="1">
      <c r="A53" s="90" t="inlineStr">
        <is>
          <t>Contrôle au balai électrique achevé avec résultats satisfaisants</t>
        </is>
      </c>
      <c r="B53" s="52" t="n"/>
      <c r="C53" s="52" t="n"/>
      <c r="D53" s="52" t="n"/>
      <c r="E53" s="52" t="n"/>
      <c r="F53" s="52" t="n"/>
      <c r="G53" s="50" t="n"/>
      <c r="H53" s="93">
        <f>IF(IFERROR(INDEX('Données Mise en fouille'!$M$2:$M$501,IF($L$33=0,-1,$L$33))&amp;"","")="ACC","☒","☐")&amp;" ACC"&amp;"     "&amp;IF(IFERROR(INDEX('Données Mise en fouille'!$M$2:$M$501,IF($L$33=0,-1,$L$33))&amp;"","")="NACC","☒","☐")&amp;" NACC"</f>
        <v/>
      </c>
      <c r="I53" s="52" t="n"/>
      <c r="J53" s="50" t="n"/>
    </row>
    <row r="54" ht="174.4" customHeight="1">
      <c r="A54" s="94">
        <f>"Remarques : "&amp;IFERROR(INDEX(Registre!$O$2:$O$1999,IF($L$32=0,-1,$L$32))&amp;"","")</f>
        <v/>
      </c>
      <c r="B54" s="52" t="n"/>
      <c r="C54" s="52" t="n"/>
      <c r="D54" s="52" t="n"/>
      <c r="E54" s="52" t="n"/>
      <c r="F54" s="52" t="n"/>
      <c r="G54" s="52" t="n"/>
      <c r="H54" s="52" t="n"/>
      <c r="I54" s="52" t="n"/>
      <c r="J54" s="50" t="n"/>
    </row>
    <row r="55" ht="30" customHeight="1">
      <c r="A55" s="80" t="inlineStr">
        <is>
          <t>Conclusion de l’inspection</t>
        </is>
      </c>
      <c r="B55" s="50" t="n"/>
      <c r="C55" s="67">
        <f>IF(IFERROR(INDEX(Registre!$N$2:$N$1999,IF($L$32=0,-1,$L$32))&amp;"","")="Non applicable","☒","☐")&amp;"  Non applicable"</f>
        <v/>
      </c>
      <c r="D55" s="52" t="n"/>
      <c r="E55" s="52" t="n"/>
      <c r="F55" s="50" t="n"/>
      <c r="G55" s="67">
        <f>IF(IFERROR(INDEX(Registre!$N$2:$N$1999,IF($L$32=0,-1,$L$32))&amp;"","")="Accepté","☒","☐")&amp;"  Accepté"</f>
        <v/>
      </c>
      <c r="H55" s="50" t="n"/>
      <c r="I55" s="67">
        <f>IF(IFERROR(INDEX(Registre!$N$2:$N$1999,IF($L$32=0,-1,$L$32))&amp;"","")="Rejeté","☒","☐")&amp;"  Rejeté"</f>
        <v/>
      </c>
      <c r="J55" s="50" t="n"/>
    </row>
    <row r="56" ht="30" customHeight="1">
      <c r="A56" s="80" t="inlineStr">
        <is>
          <t>APPROBATION</t>
        </is>
      </c>
      <c r="B56" s="56" t="n"/>
      <c r="C56" s="67" t="inlineStr">
        <is>
          <t>C3</t>
        </is>
      </c>
      <c r="D56" s="52" t="n"/>
      <c r="E56" s="52" t="n"/>
      <c r="F56" s="50" t="n"/>
      <c r="G56" s="67" t="inlineStr">
        <is>
          <t>C1</t>
        </is>
      </c>
      <c r="H56" s="56" t="n"/>
      <c r="I56" s="67" t="inlineStr">
        <is>
          <t>CA</t>
        </is>
      </c>
      <c r="J56" s="56" t="n"/>
    </row>
    <row r="57" ht="30" customHeight="1">
      <c r="A57" s="57" t="n"/>
      <c r="B57" s="58" t="n"/>
      <c r="C57" s="67" t="inlineStr">
        <is>
          <t>CST</t>
        </is>
      </c>
      <c r="D57" s="50" t="n"/>
      <c r="E57" s="67" t="inlineStr">
        <is>
          <t>QCI</t>
        </is>
      </c>
      <c r="F57" s="50" t="n"/>
      <c r="G57" s="57" t="n"/>
      <c r="H57" s="58" t="n"/>
      <c r="I57" s="57" t="n"/>
      <c r="J57" s="58" t="n"/>
    </row>
    <row r="58" ht="30" customHeight="1">
      <c r="A58" s="90" t="inlineStr">
        <is>
          <t>Nom</t>
        </is>
      </c>
      <c r="B58" s="50" t="n"/>
      <c r="C58" s="90" t="n"/>
      <c r="D58" s="50" t="n"/>
      <c r="E58" s="90" t="n"/>
      <c r="F58" s="50" t="n"/>
      <c r="G58" s="90" t="n"/>
      <c r="H58" s="50" t="n"/>
      <c r="I58" s="90" t="n"/>
      <c r="J58" s="50" t="n"/>
    </row>
    <row r="59" ht="30" customHeight="1">
      <c r="A59" s="90" t="inlineStr">
        <is>
          <t>Signature</t>
        </is>
      </c>
      <c r="B59" s="50" t="n"/>
      <c r="C59" s="90" t="n"/>
      <c r="D59" s="50" t="n"/>
      <c r="E59" s="90" t="n"/>
      <c r="F59" s="50" t="n"/>
      <c r="G59" s="90" t="n"/>
      <c r="H59" s="50" t="n"/>
      <c r="I59" s="90" t="n"/>
      <c r="J59" s="50" t="n"/>
    </row>
    <row r="60" ht="30" customHeight="1">
      <c r="A60" s="90" t="inlineStr">
        <is>
          <t>Date</t>
        </is>
      </c>
      <c r="B60" s="50" t="n"/>
      <c r="C60" s="90" t="n"/>
      <c r="D60" s="50" t="n"/>
      <c r="E60" s="90" t="n"/>
      <c r="F60" s="50" t="n"/>
      <c r="G60" s="90" t="n"/>
      <c r="H60" s="50" t="n"/>
      <c r="I60" s="90" t="n"/>
      <c r="J60" s="50" t="n"/>
    </row>
    <row r="61" ht="21.75" customHeight="1">
      <c r="A61" s="49" t="n"/>
      <c r="B61" s="56" t="n"/>
      <c r="C61" s="67">
        <f>Paramètres!$C$9</f>
        <v/>
      </c>
      <c r="D61" s="101" t="n"/>
      <c r="E61" s="101" t="n"/>
      <c r="F61" s="101" t="n"/>
      <c r="G61" s="101" t="n"/>
      <c r="H61" s="56" t="n"/>
      <c r="I61" s="55">
        <f>Paramètres!$D$9</f>
        <v/>
      </c>
      <c r="J61" s="50" t="n"/>
      <c r="L61" s="29" t="inlineStr">
        <is>
          <t>Calcul (ne pas modifier) – ligne registre :</t>
        </is>
      </c>
    </row>
    <row r="62" ht="21.75" customHeight="1">
      <c r="A62" s="60" t="n"/>
      <c r="B62" s="61" t="n"/>
      <c r="C62" s="60" t="n"/>
      <c r="H62" s="61" t="n"/>
      <c r="I62" s="55">
        <f>"Date: "&amp;Paramètres!$E$9</f>
        <v/>
      </c>
      <c r="J62" s="50" t="n"/>
      <c r="L62" s="30">
        <f>IFERROR(MATCH($H$68,Registre!$B$2:$B$1999,0),0)</f>
        <v/>
      </c>
    </row>
    <row r="63" ht="21.75" customHeight="1">
      <c r="A63" s="57" t="n"/>
      <c r="B63" s="58" t="n"/>
      <c r="C63" s="57" t="n"/>
      <c r="D63" s="102" t="n"/>
      <c r="E63" s="102" t="n"/>
      <c r="F63" s="102" t="n"/>
      <c r="G63" s="102" t="n"/>
      <c r="H63" s="58" t="n"/>
      <c r="I63" s="55" t="inlineStr">
        <is>
          <t>Page 1/1</t>
        </is>
      </c>
      <c r="J63" s="50" t="n"/>
      <c r="L63" s="30">
        <f>IFERROR(MATCH($H$68,'Données Mise en fouille'!$A$2:$A$501,0),0)</f>
        <v/>
      </c>
    </row>
    <row r="64" ht="27.95" customHeight="1">
      <c r="A64" s="67" t="inlineStr">
        <is>
          <t>Procès-Verbal de Mise en fouille</t>
        </is>
      </c>
      <c r="B64" s="52" t="n"/>
      <c r="C64" s="52" t="n"/>
      <c r="D64" s="52" t="n"/>
      <c r="E64" s="52" t="n"/>
      <c r="F64" s="52" t="n"/>
      <c r="G64" s="52" t="n"/>
      <c r="H64" s="52" t="n"/>
      <c r="I64" s="52" t="n"/>
      <c r="J64" s="50" t="n"/>
      <c r="L64" s="32">
        <f>IF($H$68="","",IF($L$62=0,"⚠ RFI absent du Registre",IF(INDEX(Registre!$A$2:$A$1999,IF($L$62=0,-1,$L$62))&lt;&gt;"Mise en fouille","⚠ Ce RFI est de type : "&amp;INDEX(Registre!$A$2:$A$1999,IF($L$62=0,-1,$L$62)),"")))</f>
        <v/>
      </c>
    </row>
    <row r="65" ht="27" customHeight="1">
      <c r="A65" s="90" t="inlineStr">
        <is>
          <t>Ouvrages</t>
        </is>
      </c>
      <c r="B65" s="50" t="n"/>
      <c r="C65" s="80">
        <f>IFERROR(INDEX(Registre!$E$2:$E$1999,IF($L$62=0,-1,$L$62))&amp;"","")</f>
        <v/>
      </c>
      <c r="D65" s="52" t="n"/>
      <c r="E65" s="52" t="n"/>
      <c r="F65" s="52" t="n"/>
      <c r="G65" s="52" t="n"/>
      <c r="H65" s="52" t="n"/>
      <c r="I65" s="52" t="n"/>
      <c r="J65" s="50" t="n"/>
    </row>
    <row r="66" ht="27" customHeight="1">
      <c r="A66" s="90" t="inlineStr">
        <is>
          <t>Plan nº</t>
        </is>
      </c>
      <c r="B66" s="50" t="n"/>
      <c r="C66" s="90">
        <f>IFERROR(INDEX(Registre!$F$2:$F$1999,IF($L$62=0,-1,$L$62))&amp;"","")</f>
        <v/>
      </c>
      <c r="D66" s="52" t="n"/>
      <c r="E66" s="52" t="n"/>
      <c r="F66" s="52" t="n"/>
      <c r="G66" s="52" t="n"/>
      <c r="H66" s="52" t="n"/>
      <c r="I66" s="52" t="n"/>
      <c r="J66" s="50" t="n"/>
      <c r="L66" s="31" t="inlineStr">
        <is>
          <t>◀ Choisissez le RFI dans la case « RFI nº » (liste déroulante)</t>
        </is>
      </c>
    </row>
    <row r="67" ht="27" customHeight="1">
      <c r="A67" s="90" t="inlineStr">
        <is>
          <t>Désignation</t>
        </is>
      </c>
      <c r="B67" s="50" t="n"/>
      <c r="C67" s="90">
        <f>IFERROR(INDEX(Registre!$G$2:$G$1999,IF($L$62=0,-1,$L$62))&amp;"","")</f>
        <v/>
      </c>
      <c r="D67" s="52" t="n"/>
      <c r="E67" s="52" t="n"/>
      <c r="F67" s="52" t="n"/>
      <c r="G67" s="52" t="n"/>
      <c r="H67" s="52" t="n"/>
      <c r="I67" s="52" t="n"/>
      <c r="J67" s="50" t="n"/>
    </row>
    <row r="68" ht="27" customHeight="1">
      <c r="A68" s="90" t="inlineStr">
        <is>
          <t>Rapport nº</t>
        </is>
      </c>
      <c r="B68" s="50" t="n"/>
      <c r="C68" s="90">
        <f>IFERROR(IF(INDEX(Registre!$C$2:$C$1999,IF($L$62=0,-1,$L$62))&amp;""&lt;&gt;"",INDEX(Registre!$C$2:$C$1999,IF($L$62=0,-1,$L$62))&amp;"",TEXT(COUNTIF(Registre!$A$2:INDEX(Registre!$A$2:$A$1999,IF($L$62=0,-1,$L$62)),INDEX(Registre!$A$2:$A$1999,IF($L$62=0,-1,$L$62))),"000")),"")</f>
        <v/>
      </c>
      <c r="D68" s="50" t="n"/>
      <c r="E68" s="91" t="inlineStr">
        <is>
          <t>DI/ (RFI) nº</t>
        </is>
      </c>
      <c r="F68" s="52" t="n"/>
      <c r="G68" s="50" t="n"/>
      <c r="H68" s="82">
        <f>IFERROR(INDEX('Impression groupée'!$B$4:$B$103,MATCH("Mise en fouille|3",'Impression groupée'!$E$4:$E$103,0)),"")</f>
        <v/>
      </c>
      <c r="I68" s="52" t="n"/>
      <c r="J68" s="50" t="n"/>
    </row>
    <row r="69" ht="27" customHeight="1">
      <c r="A69" s="80">
        <f>"Tronçon n° : "&amp;IFERROR(INDEX(Registre!$H$2:$H$1999,IF($L$62=0,-1,$L$62))&amp;"","")&amp;"   du "&amp;IF(IFERROR(INDEX(Registre!$I$2:$I$1999,IF($L$62=0,-1,$L$62))&amp;"","")&lt;&gt;"","Joint N° "&amp;IFERROR(INDEX(Registre!$I$2:$I$1999,IF($L$62=0,-1,$L$62))&amp;"","")&amp;"  ","")&amp;"PK "&amp;IFERROR(INDEX(Registre!$K$2:$K$1999,IF($L$62=0,-1,$L$62))&amp;"","")&amp;IF(OR(IFERROR(INDEX(Registre!$L$2:$L$1999,IF($L$62=0,-1,$L$62))&amp;"","")&lt;&gt;"",IFERROR(INDEX(Registre!$J$2:$J$1999,IF($L$62=0,-1,$L$62))&amp;"","")&lt;&gt;""),"   au "&amp;IF(IFERROR(INDEX(Registre!$J$2:$J$1999,IF($L$62=0,-1,$L$62))&amp;"","")&lt;&gt;"","Joint N° "&amp;IFERROR(INDEX(Registre!$J$2:$J$1999,IF($L$62=0,-1,$L$62))&amp;"","")&amp;"  ","")&amp;IF(IFERROR(INDEX(Registre!$L$2:$L$1999,IF($L$62=0,-1,$L$62))&amp;"","")&lt;&gt;"","PK "&amp;IFERROR(INDEX(Registre!$L$2:$L$1999,IF($L$62=0,-1,$L$62))&amp;"",""),""),"")</f>
        <v/>
      </c>
      <c r="B69" s="52" t="n"/>
      <c r="C69" s="52" t="n"/>
      <c r="D69" s="52" t="n"/>
      <c r="E69" s="52" t="n"/>
      <c r="F69" s="52" t="n"/>
      <c r="G69" s="52" t="n"/>
      <c r="H69" s="50" t="n"/>
      <c r="I69" s="90">
        <f>IF(IFERROR(INDEX(Registre!$M$2:$M$1999,IF($L$62=0,-1,$L$62))&amp;"","")="","Long :","Long : "&amp;IFERROR(INDEX(Registre!$M$2:$M$1999,IF($L$62=0,-1,$L$62))&amp;"","")&amp;" ml")</f>
        <v/>
      </c>
      <c r="J69" s="50" t="n"/>
    </row>
    <row r="70" ht="27" customHeight="1">
      <c r="A70" s="92" t="inlineStr">
        <is>
          <t>Inspection</t>
        </is>
      </c>
      <c r="B70" s="52" t="n"/>
      <c r="C70" s="52" t="n"/>
      <c r="D70" s="52" t="n"/>
      <c r="E70" s="52" t="n"/>
      <c r="F70" s="52" t="n"/>
      <c r="G70" s="52" t="n"/>
      <c r="H70" s="50" t="n"/>
      <c r="I70" s="80" t="inlineStr">
        <is>
          <t>jugement</t>
        </is>
      </c>
      <c r="J70" s="50" t="n"/>
    </row>
    <row r="71" ht="27" customHeight="1">
      <c r="A71" s="90" t="inlineStr">
        <is>
          <t>Lit de pose conforme aux plans et spécifications</t>
        </is>
      </c>
      <c r="B71" s="52" t="n"/>
      <c r="C71" s="52" t="n"/>
      <c r="D71" s="52" t="n"/>
      <c r="E71" s="52" t="n"/>
      <c r="F71" s="52" t="n"/>
      <c r="G71" s="52" t="n"/>
      <c r="H71" s="50" t="n"/>
      <c r="I71" s="93">
        <f>IF(IFERROR(INDEX('Données Mise en fouille'!$B$2:$B$501,IF($L$63=0,-1,$L$63))&amp;"","")="C","☒","☐")&amp;"  C"&amp;"      "&amp;IF(IFERROR(INDEX('Données Mise en fouille'!$B$2:$B$501,IF($L$63=0,-1,$L$63))&amp;"","")="NC","☒","☐")&amp;"  NC"</f>
        <v/>
      </c>
      <c r="J71" s="50" t="n"/>
    </row>
    <row r="72" ht="27" customHeight="1">
      <c r="A72" s="90" t="inlineStr">
        <is>
          <t>Condition du fond de la tranchée</t>
        </is>
      </c>
      <c r="B72" s="52" t="n"/>
      <c r="C72" s="52" t="n"/>
      <c r="D72" s="52" t="n"/>
      <c r="E72" s="52" t="n"/>
      <c r="F72" s="52" t="n"/>
      <c r="G72" s="52" t="n"/>
      <c r="H72" s="50" t="n"/>
      <c r="I72" s="93">
        <f>IF(IFERROR(INDEX('Données Mise en fouille'!$C$2:$C$501,IF($L$63=0,-1,$L$63))&amp;"","")="C","☒","☐")&amp;"  C"&amp;"      "&amp;IF(IFERROR(INDEX('Données Mise en fouille'!$C$2:$C$501,IF($L$63=0,-1,$L$63))&amp;"","")="NC","☒","☐")&amp;"  NC"</f>
        <v/>
      </c>
      <c r="J72" s="50" t="n"/>
    </row>
    <row r="73" ht="27" customHeight="1">
      <c r="A73" s="90" t="inlineStr">
        <is>
          <t>Hauteur et largeur de la tranchée conformes aux plans et spécifications</t>
        </is>
      </c>
      <c r="B73" s="52" t="n"/>
      <c r="C73" s="52" t="n"/>
      <c r="D73" s="52" t="n"/>
      <c r="E73" s="52" t="n"/>
      <c r="F73" s="52" t="n"/>
      <c r="G73" s="52" t="n"/>
      <c r="H73" s="50" t="n"/>
      <c r="I73" s="93">
        <f>IF(IFERROR(INDEX('Données Mise en fouille'!$D$2:$D$501,IF($L$63=0,-1,$L$63))&amp;"","")="C","☒","☐")&amp;"  C"&amp;"      "&amp;IF(IFERROR(INDEX('Données Mise en fouille'!$D$2:$D$501,IF($L$63=0,-1,$L$63))&amp;"","")="NC","☒","☐")&amp;"  NC"</f>
        <v/>
      </c>
      <c r="J73" s="50" t="n"/>
    </row>
    <row r="74" ht="30" customHeight="1">
      <c r="A74" s="90" t="inlineStr">
        <is>
          <t>Toutes les soudures de la section à enterrer sont radiographiées et acceptées, fiche tronçon signée et disponible sur site pour entamer la pose du tronçon.</t>
        </is>
      </c>
      <c r="B74" s="52" t="n"/>
      <c r="C74" s="52" t="n"/>
      <c r="D74" s="52" t="n"/>
      <c r="E74" s="52" t="n"/>
      <c r="F74" s="52" t="n"/>
      <c r="G74" s="52" t="n"/>
      <c r="H74" s="50" t="n"/>
      <c r="I74" s="93">
        <f>IF(IFERROR(INDEX('Données Mise en fouille'!$E$2:$E$501,IF($L$63=0,-1,$L$63))&amp;"","")="C","☒","☐")&amp;"  C"&amp;"      "&amp;IF(IFERROR(INDEX('Données Mise en fouille'!$E$2:$E$501,IF($L$63=0,-1,$L$63))&amp;"","")="NC","☒","☐")&amp;"  NC"</f>
        <v/>
      </c>
      <c r="J74" s="50" t="n"/>
    </row>
    <row r="75" ht="27" customHeight="1">
      <c r="A75" s="90" t="inlineStr">
        <is>
          <t>Revêtement des joints de soudures achevé</t>
        </is>
      </c>
      <c r="B75" s="52" t="n"/>
      <c r="C75" s="52" t="n"/>
      <c r="D75" s="52" t="n"/>
      <c r="E75" s="52" t="n"/>
      <c r="F75" s="52" t="n"/>
      <c r="G75" s="52" t="n"/>
      <c r="H75" s="50" t="n"/>
      <c r="I75" s="93">
        <f>IF(IFERROR(INDEX('Données Mise en fouille'!$F$2:$F$501,IF($L$63=0,-1,$L$63))&amp;"","")="C","☒","☐")&amp;"  C"&amp;"      "&amp;IF(IFERROR(INDEX('Données Mise en fouille'!$F$2:$F$501,IF($L$63=0,-1,$L$63))&amp;"","")="NC","☒","☐")&amp;"  NC"</f>
        <v/>
      </c>
      <c r="J75" s="50" t="n"/>
    </row>
    <row r="76" ht="27" customHeight="1">
      <c r="A76" s="67" t="inlineStr">
        <is>
          <t>Balai Electrique</t>
        </is>
      </c>
      <c r="B76" s="52" t="n"/>
      <c r="C76" s="52" t="n"/>
      <c r="D76" s="52" t="n"/>
      <c r="E76" s="52" t="n"/>
      <c r="F76" s="52" t="n"/>
      <c r="G76" s="52" t="n"/>
      <c r="H76" s="52" t="n"/>
      <c r="I76" s="52" t="n"/>
      <c r="J76" s="50" t="n"/>
    </row>
    <row r="77" ht="27" customHeight="1">
      <c r="A77" s="90" t="inlineStr">
        <is>
          <t>Type/Modèle d'équipement de test :</t>
        </is>
      </c>
      <c r="B77" s="52" t="n"/>
      <c r="C77" s="52" t="n"/>
      <c r="D77" s="52" t="n"/>
      <c r="E77" s="52" t="n"/>
      <c r="F77" s="52" t="n"/>
      <c r="G77" s="50" t="n"/>
      <c r="H77" s="93">
        <f>IFERROR(INDEX('Données Mise en fouille'!$G$2:$G$501,IF($L$63=0,-1,$L$63))&amp;"","")</f>
        <v/>
      </c>
      <c r="I77" s="52" t="n"/>
      <c r="J77" s="50" t="n"/>
    </row>
    <row r="78" ht="27" customHeight="1">
      <c r="A78" s="90" t="inlineStr">
        <is>
          <t>Numéro de série :</t>
        </is>
      </c>
      <c r="B78" s="52" t="n"/>
      <c r="C78" s="52" t="n"/>
      <c r="D78" s="52" t="n"/>
      <c r="E78" s="52" t="n"/>
      <c r="F78" s="52" t="n"/>
      <c r="G78" s="50" t="n"/>
      <c r="H78" s="93">
        <f>IFERROR(INDEX('Données Mise en fouille'!$H$2:$H$501,IF($L$63=0,-1,$L$63))&amp;"","")</f>
        <v/>
      </c>
      <c r="I78" s="52" t="n"/>
      <c r="J78" s="50" t="n"/>
    </row>
    <row r="79" ht="27" customHeight="1">
      <c r="A79" s="90" t="inlineStr">
        <is>
          <t>Date d'étalonnage :</t>
        </is>
      </c>
      <c r="B79" s="52" t="n"/>
      <c r="C79" s="52" t="n"/>
      <c r="D79" s="52" t="n"/>
      <c r="E79" s="52" t="n"/>
      <c r="F79" s="52" t="n"/>
      <c r="G79" s="50" t="n"/>
      <c r="H79" s="93">
        <f>IFERROR(TEXT(INDEX('Données Mise en fouille'!$I$2:$I$501,IF($L$63=0,-1,$L$63)),"dd/mm/yyyy"),"")</f>
        <v/>
      </c>
      <c r="I79" s="52" t="n"/>
      <c r="J79" s="50" t="n"/>
    </row>
    <row r="80" ht="27" customHeight="1">
      <c r="A80" s="90" t="inlineStr">
        <is>
          <t>Certificat d'étalonnage :</t>
        </is>
      </c>
      <c r="B80" s="52" t="n"/>
      <c r="C80" s="52" t="n"/>
      <c r="D80" s="52" t="n"/>
      <c r="E80" s="52" t="n"/>
      <c r="F80" s="52" t="n"/>
      <c r="G80" s="50" t="n"/>
      <c r="H80" s="93">
        <f>IFERROR(INDEX('Données Mise en fouille'!$J$2:$J$501,IF($L$63=0,-1,$L$63))&amp;"","")</f>
        <v/>
      </c>
      <c r="I80" s="52" t="n"/>
      <c r="J80" s="50" t="n"/>
    </row>
    <row r="81" ht="27" customHeight="1">
      <c r="A81" s="90" t="inlineStr">
        <is>
          <t>Epaisseur moyenne du revêtement (mm) :</t>
        </is>
      </c>
      <c r="B81" s="52" t="n"/>
      <c r="C81" s="52" t="n"/>
      <c r="D81" s="52" t="n"/>
      <c r="E81" s="52" t="n"/>
      <c r="F81" s="52" t="n"/>
      <c r="G81" s="50" t="n"/>
      <c r="H81" s="93">
        <f>IFERROR(INDEX('Données Mise en fouille'!$K$2:$K$501,IF($L$63=0,-1,$L$63))&amp;"","")</f>
        <v/>
      </c>
      <c r="I81" s="52" t="n"/>
      <c r="J81" s="50" t="n"/>
    </row>
    <row r="82" ht="27" customHeight="1">
      <c r="A82" s="90" t="inlineStr">
        <is>
          <t>Tension de test (kV) :</t>
        </is>
      </c>
      <c r="B82" s="52" t="n"/>
      <c r="C82" s="52" t="n"/>
      <c r="D82" s="52" t="n"/>
      <c r="E82" s="52" t="n"/>
      <c r="F82" s="52" t="n"/>
      <c r="G82" s="50" t="n"/>
      <c r="H82" s="93">
        <f>IFERROR(INDEX('Données Mise en fouille'!$L$2:$L$501,IF($L$63=0,-1,$L$63))&amp;"","")</f>
        <v/>
      </c>
      <c r="I82" s="52" t="n"/>
      <c r="J82" s="50" t="n"/>
    </row>
    <row r="83" ht="27" customHeight="1">
      <c r="A83" s="90" t="inlineStr">
        <is>
          <t>Contrôle au balai électrique achevé avec résultats satisfaisants</t>
        </is>
      </c>
      <c r="B83" s="52" t="n"/>
      <c r="C83" s="52" t="n"/>
      <c r="D83" s="52" t="n"/>
      <c r="E83" s="52" t="n"/>
      <c r="F83" s="52" t="n"/>
      <c r="G83" s="50" t="n"/>
      <c r="H83" s="93">
        <f>IF(IFERROR(INDEX('Données Mise en fouille'!$M$2:$M$501,IF($L$63=0,-1,$L$63))&amp;"","")="ACC","☒","☐")&amp;" ACC"&amp;"     "&amp;IF(IFERROR(INDEX('Données Mise en fouille'!$M$2:$M$501,IF($L$63=0,-1,$L$63))&amp;"","")="NACC","☒","☐")&amp;" NACC"</f>
        <v/>
      </c>
      <c r="I83" s="52" t="n"/>
      <c r="J83" s="50" t="n"/>
    </row>
    <row r="84" ht="174.4" customHeight="1">
      <c r="A84" s="94">
        <f>"Remarques : "&amp;IFERROR(INDEX(Registre!$O$2:$O$1999,IF($L$62=0,-1,$L$62))&amp;"","")</f>
        <v/>
      </c>
      <c r="B84" s="52" t="n"/>
      <c r="C84" s="52" t="n"/>
      <c r="D84" s="52" t="n"/>
      <c r="E84" s="52" t="n"/>
      <c r="F84" s="52" t="n"/>
      <c r="G84" s="52" t="n"/>
      <c r="H84" s="52" t="n"/>
      <c r="I84" s="52" t="n"/>
      <c r="J84" s="50" t="n"/>
    </row>
    <row r="85" ht="30" customHeight="1">
      <c r="A85" s="80" t="inlineStr">
        <is>
          <t>Conclusion de l’inspection</t>
        </is>
      </c>
      <c r="B85" s="50" t="n"/>
      <c r="C85" s="67">
        <f>IF(IFERROR(INDEX(Registre!$N$2:$N$1999,IF($L$62=0,-1,$L$62))&amp;"","")="Non applicable","☒","☐")&amp;"  Non applicable"</f>
        <v/>
      </c>
      <c r="D85" s="52" t="n"/>
      <c r="E85" s="52" t="n"/>
      <c r="F85" s="50" t="n"/>
      <c r="G85" s="67">
        <f>IF(IFERROR(INDEX(Registre!$N$2:$N$1999,IF($L$62=0,-1,$L$62))&amp;"","")="Accepté","☒","☐")&amp;"  Accepté"</f>
        <v/>
      </c>
      <c r="H85" s="50" t="n"/>
      <c r="I85" s="67">
        <f>IF(IFERROR(INDEX(Registre!$N$2:$N$1999,IF($L$62=0,-1,$L$62))&amp;"","")="Rejeté","☒","☐")&amp;"  Rejeté"</f>
        <v/>
      </c>
      <c r="J85" s="50" t="n"/>
    </row>
    <row r="86" ht="30" customHeight="1">
      <c r="A86" s="80" t="inlineStr">
        <is>
          <t>APPROBATION</t>
        </is>
      </c>
      <c r="B86" s="56" t="n"/>
      <c r="C86" s="67" t="inlineStr">
        <is>
          <t>C3</t>
        </is>
      </c>
      <c r="D86" s="52" t="n"/>
      <c r="E86" s="52" t="n"/>
      <c r="F86" s="50" t="n"/>
      <c r="G86" s="67" t="inlineStr">
        <is>
          <t>C1</t>
        </is>
      </c>
      <c r="H86" s="56" t="n"/>
      <c r="I86" s="67" t="inlineStr">
        <is>
          <t>CA</t>
        </is>
      </c>
      <c r="J86" s="56" t="n"/>
    </row>
    <row r="87" ht="30" customHeight="1">
      <c r="A87" s="57" t="n"/>
      <c r="B87" s="58" t="n"/>
      <c r="C87" s="67" t="inlineStr">
        <is>
          <t>CST</t>
        </is>
      </c>
      <c r="D87" s="50" t="n"/>
      <c r="E87" s="67" t="inlineStr">
        <is>
          <t>QCI</t>
        </is>
      </c>
      <c r="F87" s="50" t="n"/>
      <c r="G87" s="57" t="n"/>
      <c r="H87" s="58" t="n"/>
      <c r="I87" s="57" t="n"/>
      <c r="J87" s="58" t="n"/>
    </row>
    <row r="88" ht="30" customHeight="1">
      <c r="A88" s="90" t="inlineStr">
        <is>
          <t>Nom</t>
        </is>
      </c>
      <c r="B88" s="50" t="n"/>
      <c r="C88" s="90" t="n"/>
      <c r="D88" s="50" t="n"/>
      <c r="E88" s="90" t="n"/>
      <c r="F88" s="50" t="n"/>
      <c r="G88" s="90" t="n"/>
      <c r="H88" s="50" t="n"/>
      <c r="I88" s="90" t="n"/>
      <c r="J88" s="50" t="n"/>
    </row>
    <row r="89" ht="30" customHeight="1">
      <c r="A89" s="90" t="inlineStr">
        <is>
          <t>Signature</t>
        </is>
      </c>
      <c r="B89" s="50" t="n"/>
      <c r="C89" s="90" t="n"/>
      <c r="D89" s="50" t="n"/>
      <c r="E89" s="90" t="n"/>
      <c r="F89" s="50" t="n"/>
      <c r="G89" s="90" t="n"/>
      <c r="H89" s="50" t="n"/>
      <c r="I89" s="90" t="n"/>
      <c r="J89" s="50" t="n"/>
    </row>
    <row r="90" ht="30" customHeight="1">
      <c r="A90" s="90" t="inlineStr">
        <is>
          <t>Date</t>
        </is>
      </c>
      <c r="B90" s="50" t="n"/>
      <c r="C90" s="90" t="n"/>
      <c r="D90" s="50" t="n"/>
      <c r="E90" s="90" t="n"/>
      <c r="F90" s="50" t="n"/>
      <c r="G90" s="90" t="n"/>
      <c r="H90" s="50" t="n"/>
      <c r="I90" s="90" t="n"/>
      <c r="J90" s="50" t="n"/>
    </row>
    <row r="91" ht="21.75" customHeight="1">
      <c r="A91" s="49" t="n"/>
      <c r="B91" s="56" t="n"/>
      <c r="C91" s="67">
        <f>Paramètres!$C$9</f>
        <v/>
      </c>
      <c r="D91" s="101" t="n"/>
      <c r="E91" s="101" t="n"/>
      <c r="F91" s="101" t="n"/>
      <c r="G91" s="101" t="n"/>
      <c r="H91" s="56" t="n"/>
      <c r="I91" s="55">
        <f>Paramètres!$D$9</f>
        <v/>
      </c>
      <c r="J91" s="50" t="n"/>
      <c r="L91" s="29" t="inlineStr">
        <is>
          <t>Calcul (ne pas modifier) – ligne registre :</t>
        </is>
      </c>
    </row>
    <row r="92" ht="21.75" customHeight="1">
      <c r="A92" s="60" t="n"/>
      <c r="B92" s="61" t="n"/>
      <c r="C92" s="60" t="n"/>
      <c r="H92" s="61" t="n"/>
      <c r="I92" s="55">
        <f>"Date: "&amp;Paramètres!$E$9</f>
        <v/>
      </c>
      <c r="J92" s="50" t="n"/>
      <c r="L92" s="30">
        <f>IFERROR(MATCH($H$98,Registre!$B$2:$B$1999,0),0)</f>
        <v/>
      </c>
    </row>
    <row r="93" ht="21.75" customHeight="1">
      <c r="A93" s="57" t="n"/>
      <c r="B93" s="58" t="n"/>
      <c r="C93" s="57" t="n"/>
      <c r="D93" s="102" t="n"/>
      <c r="E93" s="102" t="n"/>
      <c r="F93" s="102" t="n"/>
      <c r="G93" s="102" t="n"/>
      <c r="H93" s="58" t="n"/>
      <c r="I93" s="55" t="inlineStr">
        <is>
          <t>Page 1/1</t>
        </is>
      </c>
      <c r="J93" s="50" t="n"/>
      <c r="L93" s="30">
        <f>IFERROR(MATCH($H$98,'Données Mise en fouille'!$A$2:$A$501,0),0)</f>
        <v/>
      </c>
    </row>
    <row r="94" ht="27.95" customHeight="1">
      <c r="A94" s="67" t="inlineStr">
        <is>
          <t>Procès-Verbal de Mise en fouille</t>
        </is>
      </c>
      <c r="B94" s="52" t="n"/>
      <c r="C94" s="52" t="n"/>
      <c r="D94" s="52" t="n"/>
      <c r="E94" s="52" t="n"/>
      <c r="F94" s="52" t="n"/>
      <c r="G94" s="52" t="n"/>
      <c r="H94" s="52" t="n"/>
      <c r="I94" s="52" t="n"/>
      <c r="J94" s="50" t="n"/>
      <c r="L94" s="32">
        <f>IF($H$98="","",IF($L$92=0,"⚠ RFI absent du Registre",IF(INDEX(Registre!$A$2:$A$1999,IF($L$92=0,-1,$L$92))&lt;&gt;"Mise en fouille","⚠ Ce RFI est de type : "&amp;INDEX(Registre!$A$2:$A$1999,IF($L$92=0,-1,$L$92)),"")))</f>
        <v/>
      </c>
    </row>
    <row r="95" ht="27" customHeight="1">
      <c r="A95" s="90" t="inlineStr">
        <is>
          <t>Ouvrages</t>
        </is>
      </c>
      <c r="B95" s="50" t="n"/>
      <c r="C95" s="80">
        <f>IFERROR(INDEX(Registre!$E$2:$E$1999,IF($L$92=0,-1,$L$92))&amp;"","")</f>
        <v/>
      </c>
      <c r="D95" s="52" t="n"/>
      <c r="E95" s="52" t="n"/>
      <c r="F95" s="52" t="n"/>
      <c r="G95" s="52" t="n"/>
      <c r="H95" s="52" t="n"/>
      <c r="I95" s="52" t="n"/>
      <c r="J95" s="50" t="n"/>
    </row>
    <row r="96" ht="27" customHeight="1">
      <c r="A96" s="90" t="inlineStr">
        <is>
          <t>Plan nº</t>
        </is>
      </c>
      <c r="B96" s="50" t="n"/>
      <c r="C96" s="90">
        <f>IFERROR(INDEX(Registre!$F$2:$F$1999,IF($L$92=0,-1,$L$92))&amp;"","")</f>
        <v/>
      </c>
      <c r="D96" s="52" t="n"/>
      <c r="E96" s="52" t="n"/>
      <c r="F96" s="52" t="n"/>
      <c r="G96" s="52" t="n"/>
      <c r="H96" s="52" t="n"/>
      <c r="I96" s="52" t="n"/>
      <c r="J96" s="50" t="n"/>
      <c r="L96" s="31" t="inlineStr">
        <is>
          <t>◀ Choisissez le RFI dans la case « RFI nº » (liste déroulante)</t>
        </is>
      </c>
    </row>
    <row r="97" ht="27" customHeight="1">
      <c r="A97" s="90" t="inlineStr">
        <is>
          <t>Désignation</t>
        </is>
      </c>
      <c r="B97" s="50" t="n"/>
      <c r="C97" s="90">
        <f>IFERROR(INDEX(Registre!$G$2:$G$1999,IF($L$92=0,-1,$L$92))&amp;"","")</f>
        <v/>
      </c>
      <c r="D97" s="52" t="n"/>
      <c r="E97" s="52" t="n"/>
      <c r="F97" s="52" t="n"/>
      <c r="G97" s="52" t="n"/>
      <c r="H97" s="52" t="n"/>
      <c r="I97" s="52" t="n"/>
      <c r="J97" s="50" t="n"/>
    </row>
    <row r="98" ht="27" customHeight="1">
      <c r="A98" s="90" t="inlineStr">
        <is>
          <t>Rapport nº</t>
        </is>
      </c>
      <c r="B98" s="50" t="n"/>
      <c r="C98" s="90">
        <f>IFERROR(IF(INDEX(Registre!$C$2:$C$1999,IF($L$92=0,-1,$L$92))&amp;""&lt;&gt;"",INDEX(Registre!$C$2:$C$1999,IF($L$92=0,-1,$L$92))&amp;"",TEXT(COUNTIF(Registre!$A$2:INDEX(Registre!$A$2:$A$1999,IF($L$92=0,-1,$L$92)),INDEX(Registre!$A$2:$A$1999,IF($L$92=0,-1,$L$92))),"000")),"")</f>
        <v/>
      </c>
      <c r="D98" s="50" t="n"/>
      <c r="E98" s="91" t="inlineStr">
        <is>
          <t>DI/ (RFI) nº</t>
        </is>
      </c>
      <c r="F98" s="52" t="n"/>
      <c r="G98" s="50" t="n"/>
      <c r="H98" s="82">
        <f>IFERROR(INDEX('Impression groupée'!$B$4:$B$103,MATCH("Mise en fouille|4",'Impression groupée'!$E$4:$E$103,0)),"")</f>
        <v/>
      </c>
      <c r="I98" s="52" t="n"/>
      <c r="J98" s="50" t="n"/>
    </row>
    <row r="99" ht="27" customHeight="1">
      <c r="A99" s="80">
        <f>"Tronçon n° : "&amp;IFERROR(INDEX(Registre!$H$2:$H$1999,IF($L$92=0,-1,$L$92))&amp;"","")&amp;"   du "&amp;IF(IFERROR(INDEX(Registre!$I$2:$I$1999,IF($L$92=0,-1,$L$92))&amp;"","")&lt;&gt;"","Joint N° "&amp;IFERROR(INDEX(Registre!$I$2:$I$1999,IF($L$92=0,-1,$L$92))&amp;"","")&amp;"  ","")&amp;"PK "&amp;IFERROR(INDEX(Registre!$K$2:$K$1999,IF($L$92=0,-1,$L$92))&amp;"","")&amp;IF(OR(IFERROR(INDEX(Registre!$L$2:$L$1999,IF($L$92=0,-1,$L$92))&amp;"","")&lt;&gt;"",IFERROR(INDEX(Registre!$J$2:$J$1999,IF($L$92=0,-1,$L$92))&amp;"","")&lt;&gt;""),"   au "&amp;IF(IFERROR(INDEX(Registre!$J$2:$J$1999,IF($L$92=0,-1,$L$92))&amp;"","")&lt;&gt;"","Joint N° "&amp;IFERROR(INDEX(Registre!$J$2:$J$1999,IF($L$92=0,-1,$L$92))&amp;"","")&amp;"  ","")&amp;IF(IFERROR(INDEX(Registre!$L$2:$L$1999,IF($L$92=0,-1,$L$92))&amp;"","")&lt;&gt;"","PK "&amp;IFERROR(INDEX(Registre!$L$2:$L$1999,IF($L$92=0,-1,$L$92))&amp;"",""),""),"")</f>
        <v/>
      </c>
      <c r="B99" s="52" t="n"/>
      <c r="C99" s="52" t="n"/>
      <c r="D99" s="52" t="n"/>
      <c r="E99" s="52" t="n"/>
      <c r="F99" s="52" t="n"/>
      <c r="G99" s="52" t="n"/>
      <c r="H99" s="50" t="n"/>
      <c r="I99" s="90">
        <f>IF(IFERROR(INDEX(Registre!$M$2:$M$1999,IF($L$92=0,-1,$L$92))&amp;"","")="","Long :","Long : "&amp;IFERROR(INDEX(Registre!$M$2:$M$1999,IF($L$92=0,-1,$L$92))&amp;"","")&amp;" ml")</f>
        <v/>
      </c>
      <c r="J99" s="50" t="n"/>
    </row>
    <row r="100" ht="27" customHeight="1">
      <c r="A100" s="92" t="inlineStr">
        <is>
          <t>Inspection</t>
        </is>
      </c>
      <c r="B100" s="52" t="n"/>
      <c r="C100" s="52" t="n"/>
      <c r="D100" s="52" t="n"/>
      <c r="E100" s="52" t="n"/>
      <c r="F100" s="52" t="n"/>
      <c r="G100" s="52" t="n"/>
      <c r="H100" s="50" t="n"/>
      <c r="I100" s="80" t="inlineStr">
        <is>
          <t>jugement</t>
        </is>
      </c>
      <c r="J100" s="50" t="n"/>
    </row>
    <row r="101" ht="27" customHeight="1">
      <c r="A101" s="90" t="inlineStr">
        <is>
          <t>Lit de pose conforme aux plans et spécifications</t>
        </is>
      </c>
      <c r="B101" s="52" t="n"/>
      <c r="C101" s="52" t="n"/>
      <c r="D101" s="52" t="n"/>
      <c r="E101" s="52" t="n"/>
      <c r="F101" s="52" t="n"/>
      <c r="G101" s="52" t="n"/>
      <c r="H101" s="50" t="n"/>
      <c r="I101" s="93">
        <f>IF(IFERROR(INDEX('Données Mise en fouille'!$B$2:$B$501,IF($L$93=0,-1,$L$93))&amp;"","")="C","☒","☐")&amp;"  C"&amp;"      "&amp;IF(IFERROR(INDEX('Données Mise en fouille'!$B$2:$B$501,IF($L$93=0,-1,$L$93))&amp;"","")="NC","☒","☐")&amp;"  NC"</f>
        <v/>
      </c>
      <c r="J101" s="50" t="n"/>
    </row>
    <row r="102" ht="27" customHeight="1">
      <c r="A102" s="90" t="inlineStr">
        <is>
          <t>Condition du fond de la tranchée</t>
        </is>
      </c>
      <c r="B102" s="52" t="n"/>
      <c r="C102" s="52" t="n"/>
      <c r="D102" s="52" t="n"/>
      <c r="E102" s="52" t="n"/>
      <c r="F102" s="52" t="n"/>
      <c r="G102" s="52" t="n"/>
      <c r="H102" s="50" t="n"/>
      <c r="I102" s="93">
        <f>IF(IFERROR(INDEX('Données Mise en fouille'!$C$2:$C$501,IF($L$93=0,-1,$L$93))&amp;"","")="C","☒","☐")&amp;"  C"&amp;"      "&amp;IF(IFERROR(INDEX('Données Mise en fouille'!$C$2:$C$501,IF($L$93=0,-1,$L$93))&amp;"","")="NC","☒","☐")&amp;"  NC"</f>
        <v/>
      </c>
      <c r="J102" s="50" t="n"/>
    </row>
    <row r="103" ht="27" customHeight="1">
      <c r="A103" s="90" t="inlineStr">
        <is>
          <t>Hauteur et largeur de la tranchée conformes aux plans et spécifications</t>
        </is>
      </c>
      <c r="B103" s="52" t="n"/>
      <c r="C103" s="52" t="n"/>
      <c r="D103" s="52" t="n"/>
      <c r="E103" s="52" t="n"/>
      <c r="F103" s="52" t="n"/>
      <c r="G103" s="52" t="n"/>
      <c r="H103" s="50" t="n"/>
      <c r="I103" s="93">
        <f>IF(IFERROR(INDEX('Données Mise en fouille'!$D$2:$D$501,IF($L$93=0,-1,$L$93))&amp;"","")="C","☒","☐")&amp;"  C"&amp;"      "&amp;IF(IFERROR(INDEX('Données Mise en fouille'!$D$2:$D$501,IF($L$93=0,-1,$L$93))&amp;"","")="NC","☒","☐")&amp;"  NC"</f>
        <v/>
      </c>
      <c r="J103" s="50" t="n"/>
    </row>
    <row r="104" ht="30" customHeight="1">
      <c r="A104" s="90" t="inlineStr">
        <is>
          <t>Toutes les soudures de la section à enterrer sont radiographiées et acceptées, fiche tronçon signée et disponible sur site pour entamer la pose du tronçon.</t>
        </is>
      </c>
      <c r="B104" s="52" t="n"/>
      <c r="C104" s="52" t="n"/>
      <c r="D104" s="52" t="n"/>
      <c r="E104" s="52" t="n"/>
      <c r="F104" s="52" t="n"/>
      <c r="G104" s="52" t="n"/>
      <c r="H104" s="50" t="n"/>
      <c r="I104" s="93">
        <f>IF(IFERROR(INDEX('Données Mise en fouille'!$E$2:$E$501,IF($L$93=0,-1,$L$93))&amp;"","")="C","☒","☐")&amp;"  C"&amp;"      "&amp;IF(IFERROR(INDEX('Données Mise en fouille'!$E$2:$E$501,IF($L$93=0,-1,$L$93))&amp;"","")="NC","☒","☐")&amp;"  NC"</f>
        <v/>
      </c>
      <c r="J104" s="50" t="n"/>
    </row>
    <row r="105" ht="27" customHeight="1">
      <c r="A105" s="90" t="inlineStr">
        <is>
          <t>Revêtement des joints de soudures achevé</t>
        </is>
      </c>
      <c r="B105" s="52" t="n"/>
      <c r="C105" s="52" t="n"/>
      <c r="D105" s="52" t="n"/>
      <c r="E105" s="52" t="n"/>
      <c r="F105" s="52" t="n"/>
      <c r="G105" s="52" t="n"/>
      <c r="H105" s="50" t="n"/>
      <c r="I105" s="93">
        <f>IF(IFERROR(INDEX('Données Mise en fouille'!$F$2:$F$501,IF($L$93=0,-1,$L$93))&amp;"","")="C","☒","☐")&amp;"  C"&amp;"      "&amp;IF(IFERROR(INDEX('Données Mise en fouille'!$F$2:$F$501,IF($L$93=0,-1,$L$93))&amp;"","")="NC","☒","☐")&amp;"  NC"</f>
        <v/>
      </c>
      <c r="J105" s="50" t="n"/>
    </row>
    <row r="106" ht="27" customHeight="1">
      <c r="A106" s="67" t="inlineStr">
        <is>
          <t>Balai Electrique</t>
        </is>
      </c>
      <c r="B106" s="52" t="n"/>
      <c r="C106" s="52" t="n"/>
      <c r="D106" s="52" t="n"/>
      <c r="E106" s="52" t="n"/>
      <c r="F106" s="52" t="n"/>
      <c r="G106" s="52" t="n"/>
      <c r="H106" s="52" t="n"/>
      <c r="I106" s="52" t="n"/>
      <c r="J106" s="50" t="n"/>
    </row>
    <row r="107" ht="27" customHeight="1">
      <c r="A107" s="90" t="inlineStr">
        <is>
          <t>Type/Modèle d'équipement de test :</t>
        </is>
      </c>
      <c r="B107" s="52" t="n"/>
      <c r="C107" s="52" t="n"/>
      <c r="D107" s="52" t="n"/>
      <c r="E107" s="52" t="n"/>
      <c r="F107" s="52" t="n"/>
      <c r="G107" s="50" t="n"/>
      <c r="H107" s="93">
        <f>IFERROR(INDEX('Données Mise en fouille'!$G$2:$G$501,IF($L$93=0,-1,$L$93))&amp;"","")</f>
        <v/>
      </c>
      <c r="I107" s="52" t="n"/>
      <c r="J107" s="50" t="n"/>
    </row>
    <row r="108" ht="27" customHeight="1">
      <c r="A108" s="90" t="inlineStr">
        <is>
          <t>Numéro de série :</t>
        </is>
      </c>
      <c r="B108" s="52" t="n"/>
      <c r="C108" s="52" t="n"/>
      <c r="D108" s="52" t="n"/>
      <c r="E108" s="52" t="n"/>
      <c r="F108" s="52" t="n"/>
      <c r="G108" s="50" t="n"/>
      <c r="H108" s="93">
        <f>IFERROR(INDEX('Données Mise en fouille'!$H$2:$H$501,IF($L$93=0,-1,$L$93))&amp;"","")</f>
        <v/>
      </c>
      <c r="I108" s="52" t="n"/>
      <c r="J108" s="50" t="n"/>
    </row>
    <row r="109" ht="27" customHeight="1">
      <c r="A109" s="90" t="inlineStr">
        <is>
          <t>Date d'étalonnage :</t>
        </is>
      </c>
      <c r="B109" s="52" t="n"/>
      <c r="C109" s="52" t="n"/>
      <c r="D109" s="52" t="n"/>
      <c r="E109" s="52" t="n"/>
      <c r="F109" s="52" t="n"/>
      <c r="G109" s="50" t="n"/>
      <c r="H109" s="93">
        <f>IFERROR(TEXT(INDEX('Données Mise en fouille'!$I$2:$I$501,IF($L$93=0,-1,$L$93)),"dd/mm/yyyy"),"")</f>
        <v/>
      </c>
      <c r="I109" s="52" t="n"/>
      <c r="J109" s="50" t="n"/>
    </row>
    <row r="110" ht="27" customHeight="1">
      <c r="A110" s="90" t="inlineStr">
        <is>
          <t>Certificat d'étalonnage :</t>
        </is>
      </c>
      <c r="B110" s="52" t="n"/>
      <c r="C110" s="52" t="n"/>
      <c r="D110" s="52" t="n"/>
      <c r="E110" s="52" t="n"/>
      <c r="F110" s="52" t="n"/>
      <c r="G110" s="50" t="n"/>
      <c r="H110" s="93">
        <f>IFERROR(INDEX('Données Mise en fouille'!$J$2:$J$501,IF($L$93=0,-1,$L$93))&amp;"","")</f>
        <v/>
      </c>
      <c r="I110" s="52" t="n"/>
      <c r="J110" s="50" t="n"/>
    </row>
    <row r="111" ht="27" customHeight="1">
      <c r="A111" s="90" t="inlineStr">
        <is>
          <t>Epaisseur moyenne du revêtement (mm) :</t>
        </is>
      </c>
      <c r="B111" s="52" t="n"/>
      <c r="C111" s="52" t="n"/>
      <c r="D111" s="52" t="n"/>
      <c r="E111" s="52" t="n"/>
      <c r="F111" s="52" t="n"/>
      <c r="G111" s="50" t="n"/>
      <c r="H111" s="93">
        <f>IFERROR(INDEX('Données Mise en fouille'!$K$2:$K$501,IF($L$93=0,-1,$L$93))&amp;"","")</f>
        <v/>
      </c>
      <c r="I111" s="52" t="n"/>
      <c r="J111" s="50" t="n"/>
    </row>
    <row r="112" ht="27" customHeight="1">
      <c r="A112" s="90" t="inlineStr">
        <is>
          <t>Tension de test (kV) :</t>
        </is>
      </c>
      <c r="B112" s="52" t="n"/>
      <c r="C112" s="52" t="n"/>
      <c r="D112" s="52" t="n"/>
      <c r="E112" s="52" t="n"/>
      <c r="F112" s="52" t="n"/>
      <c r="G112" s="50" t="n"/>
      <c r="H112" s="93">
        <f>IFERROR(INDEX('Données Mise en fouille'!$L$2:$L$501,IF($L$93=0,-1,$L$93))&amp;"","")</f>
        <v/>
      </c>
      <c r="I112" s="52" t="n"/>
      <c r="J112" s="50" t="n"/>
    </row>
    <row r="113" ht="27" customHeight="1">
      <c r="A113" s="90" t="inlineStr">
        <is>
          <t>Contrôle au balai électrique achevé avec résultats satisfaisants</t>
        </is>
      </c>
      <c r="B113" s="52" t="n"/>
      <c r="C113" s="52" t="n"/>
      <c r="D113" s="52" t="n"/>
      <c r="E113" s="52" t="n"/>
      <c r="F113" s="52" t="n"/>
      <c r="G113" s="50" t="n"/>
      <c r="H113" s="93">
        <f>IF(IFERROR(INDEX('Données Mise en fouille'!$M$2:$M$501,IF($L$93=0,-1,$L$93))&amp;"","")="ACC","☒","☐")&amp;" ACC"&amp;"     "&amp;IF(IFERROR(INDEX('Données Mise en fouille'!$M$2:$M$501,IF($L$93=0,-1,$L$93))&amp;"","")="NACC","☒","☐")&amp;" NACC"</f>
        <v/>
      </c>
      <c r="I113" s="52" t="n"/>
      <c r="J113" s="50" t="n"/>
    </row>
    <row r="114" ht="174.4" customHeight="1">
      <c r="A114" s="94">
        <f>"Remarques : "&amp;IFERROR(INDEX(Registre!$O$2:$O$1999,IF($L$92=0,-1,$L$92))&amp;"","")</f>
        <v/>
      </c>
      <c r="B114" s="52" t="n"/>
      <c r="C114" s="52" t="n"/>
      <c r="D114" s="52" t="n"/>
      <c r="E114" s="52" t="n"/>
      <c r="F114" s="52" t="n"/>
      <c r="G114" s="52" t="n"/>
      <c r="H114" s="52" t="n"/>
      <c r="I114" s="52" t="n"/>
      <c r="J114" s="50" t="n"/>
    </row>
    <row r="115" ht="30" customHeight="1">
      <c r="A115" s="80" t="inlineStr">
        <is>
          <t>Conclusion de l’inspection</t>
        </is>
      </c>
      <c r="B115" s="50" t="n"/>
      <c r="C115" s="67">
        <f>IF(IFERROR(INDEX(Registre!$N$2:$N$1999,IF($L$92=0,-1,$L$92))&amp;"","")="Non applicable","☒","☐")&amp;"  Non applicable"</f>
        <v/>
      </c>
      <c r="D115" s="52" t="n"/>
      <c r="E115" s="52" t="n"/>
      <c r="F115" s="50" t="n"/>
      <c r="G115" s="67">
        <f>IF(IFERROR(INDEX(Registre!$N$2:$N$1999,IF($L$92=0,-1,$L$92))&amp;"","")="Accepté","☒","☐")&amp;"  Accepté"</f>
        <v/>
      </c>
      <c r="H115" s="50" t="n"/>
      <c r="I115" s="67">
        <f>IF(IFERROR(INDEX(Registre!$N$2:$N$1999,IF($L$92=0,-1,$L$92))&amp;"","")="Rejeté","☒","☐")&amp;"  Rejeté"</f>
        <v/>
      </c>
      <c r="J115" s="50" t="n"/>
    </row>
    <row r="116" ht="30" customHeight="1">
      <c r="A116" s="80" t="inlineStr">
        <is>
          <t>APPROBATION</t>
        </is>
      </c>
      <c r="B116" s="56" t="n"/>
      <c r="C116" s="67" t="inlineStr">
        <is>
          <t>C3</t>
        </is>
      </c>
      <c r="D116" s="52" t="n"/>
      <c r="E116" s="52" t="n"/>
      <c r="F116" s="50" t="n"/>
      <c r="G116" s="67" t="inlineStr">
        <is>
          <t>C1</t>
        </is>
      </c>
      <c r="H116" s="56" t="n"/>
      <c r="I116" s="67" t="inlineStr">
        <is>
          <t>CA</t>
        </is>
      </c>
      <c r="J116" s="56" t="n"/>
    </row>
    <row r="117" ht="30" customHeight="1">
      <c r="A117" s="57" t="n"/>
      <c r="B117" s="58" t="n"/>
      <c r="C117" s="67" t="inlineStr">
        <is>
          <t>CST</t>
        </is>
      </c>
      <c r="D117" s="50" t="n"/>
      <c r="E117" s="67" t="inlineStr">
        <is>
          <t>QCI</t>
        </is>
      </c>
      <c r="F117" s="50" t="n"/>
      <c r="G117" s="57" t="n"/>
      <c r="H117" s="58" t="n"/>
      <c r="I117" s="57" t="n"/>
      <c r="J117" s="58" t="n"/>
    </row>
    <row r="118" ht="30" customHeight="1">
      <c r="A118" s="90" t="inlineStr">
        <is>
          <t>Nom</t>
        </is>
      </c>
      <c r="B118" s="50" t="n"/>
      <c r="C118" s="90" t="n"/>
      <c r="D118" s="50" t="n"/>
      <c r="E118" s="90" t="n"/>
      <c r="F118" s="50" t="n"/>
      <c r="G118" s="90" t="n"/>
      <c r="H118" s="50" t="n"/>
      <c r="I118" s="90" t="n"/>
      <c r="J118" s="50" t="n"/>
    </row>
    <row r="119" ht="30" customHeight="1">
      <c r="A119" s="90" t="inlineStr">
        <is>
          <t>Signature</t>
        </is>
      </c>
      <c r="B119" s="50" t="n"/>
      <c r="C119" s="90" t="n"/>
      <c r="D119" s="50" t="n"/>
      <c r="E119" s="90" t="n"/>
      <c r="F119" s="50" t="n"/>
      <c r="G119" s="90" t="n"/>
      <c r="H119" s="50" t="n"/>
      <c r="I119" s="90" t="n"/>
      <c r="J119" s="50" t="n"/>
    </row>
    <row r="120" ht="30" customHeight="1">
      <c r="A120" s="90" t="inlineStr">
        <is>
          <t>Date</t>
        </is>
      </c>
      <c r="B120" s="50" t="n"/>
      <c r="C120" s="90" t="n"/>
      <c r="D120" s="50" t="n"/>
      <c r="E120" s="90" t="n"/>
      <c r="F120" s="50" t="n"/>
      <c r="G120" s="90" t="n"/>
      <c r="H120" s="50" t="n"/>
      <c r="I120" s="90" t="n"/>
      <c r="J120" s="50" t="n"/>
    </row>
    <row r="121" ht="21.75" customHeight="1">
      <c r="A121" s="49" t="n"/>
      <c r="B121" s="56" t="n"/>
      <c r="C121" s="67">
        <f>Paramètres!$C$9</f>
        <v/>
      </c>
      <c r="D121" s="101" t="n"/>
      <c r="E121" s="101" t="n"/>
      <c r="F121" s="101" t="n"/>
      <c r="G121" s="101" t="n"/>
      <c r="H121" s="56" t="n"/>
      <c r="I121" s="55">
        <f>Paramètres!$D$9</f>
        <v/>
      </c>
      <c r="J121" s="50" t="n"/>
      <c r="L121" s="29" t="inlineStr">
        <is>
          <t>Calcul (ne pas modifier) – ligne registre :</t>
        </is>
      </c>
    </row>
    <row r="122" ht="21.75" customHeight="1">
      <c r="A122" s="60" t="n"/>
      <c r="B122" s="61" t="n"/>
      <c r="C122" s="60" t="n"/>
      <c r="H122" s="61" t="n"/>
      <c r="I122" s="55">
        <f>"Date: "&amp;Paramètres!$E$9</f>
        <v/>
      </c>
      <c r="J122" s="50" t="n"/>
      <c r="L122" s="30">
        <f>IFERROR(MATCH($H$128,Registre!$B$2:$B$1999,0),0)</f>
        <v/>
      </c>
    </row>
    <row r="123" ht="21.75" customHeight="1">
      <c r="A123" s="57" t="n"/>
      <c r="B123" s="58" t="n"/>
      <c r="C123" s="57" t="n"/>
      <c r="D123" s="102" t="n"/>
      <c r="E123" s="102" t="n"/>
      <c r="F123" s="102" t="n"/>
      <c r="G123" s="102" t="n"/>
      <c r="H123" s="58" t="n"/>
      <c r="I123" s="55" t="inlineStr">
        <is>
          <t>Page 1/1</t>
        </is>
      </c>
      <c r="J123" s="50" t="n"/>
      <c r="L123" s="30">
        <f>IFERROR(MATCH($H$128,'Données Mise en fouille'!$A$2:$A$501,0),0)</f>
        <v/>
      </c>
    </row>
    <row r="124" ht="27.95" customHeight="1">
      <c r="A124" s="67" t="inlineStr">
        <is>
          <t>Procès-Verbal de Mise en fouille</t>
        </is>
      </c>
      <c r="B124" s="52" t="n"/>
      <c r="C124" s="52" t="n"/>
      <c r="D124" s="52" t="n"/>
      <c r="E124" s="52" t="n"/>
      <c r="F124" s="52" t="n"/>
      <c r="G124" s="52" t="n"/>
      <c r="H124" s="52" t="n"/>
      <c r="I124" s="52" t="n"/>
      <c r="J124" s="50" t="n"/>
      <c r="L124" s="32">
        <f>IF($H$128="","",IF($L$122=0,"⚠ RFI absent du Registre",IF(INDEX(Registre!$A$2:$A$1999,IF($L$122=0,-1,$L$122))&lt;&gt;"Mise en fouille","⚠ Ce RFI est de type : "&amp;INDEX(Registre!$A$2:$A$1999,IF($L$122=0,-1,$L$122)),"")))</f>
        <v/>
      </c>
    </row>
    <row r="125" ht="27" customHeight="1">
      <c r="A125" s="90" t="inlineStr">
        <is>
          <t>Ouvrages</t>
        </is>
      </c>
      <c r="B125" s="50" t="n"/>
      <c r="C125" s="80">
        <f>IFERROR(INDEX(Registre!$E$2:$E$1999,IF($L$122=0,-1,$L$122))&amp;"","")</f>
        <v/>
      </c>
      <c r="D125" s="52" t="n"/>
      <c r="E125" s="52" t="n"/>
      <c r="F125" s="52" t="n"/>
      <c r="G125" s="52" t="n"/>
      <c r="H125" s="52" t="n"/>
      <c r="I125" s="52" t="n"/>
      <c r="J125" s="50" t="n"/>
    </row>
    <row r="126" ht="27" customHeight="1">
      <c r="A126" s="90" t="inlineStr">
        <is>
          <t>Plan nº</t>
        </is>
      </c>
      <c r="B126" s="50" t="n"/>
      <c r="C126" s="90">
        <f>IFERROR(INDEX(Registre!$F$2:$F$1999,IF($L$122=0,-1,$L$122))&amp;"","")</f>
        <v/>
      </c>
      <c r="D126" s="52" t="n"/>
      <c r="E126" s="52" t="n"/>
      <c r="F126" s="52" t="n"/>
      <c r="G126" s="52" t="n"/>
      <c r="H126" s="52" t="n"/>
      <c r="I126" s="52" t="n"/>
      <c r="J126" s="50" t="n"/>
      <c r="L126" s="31" t="inlineStr">
        <is>
          <t>◀ Choisissez le RFI dans la case « RFI nº » (liste déroulante)</t>
        </is>
      </c>
    </row>
    <row r="127" ht="27" customHeight="1">
      <c r="A127" s="90" t="inlineStr">
        <is>
          <t>Désignation</t>
        </is>
      </c>
      <c r="B127" s="50" t="n"/>
      <c r="C127" s="90">
        <f>IFERROR(INDEX(Registre!$G$2:$G$1999,IF($L$122=0,-1,$L$122))&amp;"","")</f>
        <v/>
      </c>
      <c r="D127" s="52" t="n"/>
      <c r="E127" s="52" t="n"/>
      <c r="F127" s="52" t="n"/>
      <c r="G127" s="52" t="n"/>
      <c r="H127" s="52" t="n"/>
      <c r="I127" s="52" t="n"/>
      <c r="J127" s="50" t="n"/>
    </row>
    <row r="128" ht="27" customHeight="1">
      <c r="A128" s="90" t="inlineStr">
        <is>
          <t>Rapport nº</t>
        </is>
      </c>
      <c r="B128" s="50" t="n"/>
      <c r="C128" s="90">
        <f>IFERROR(IF(INDEX(Registre!$C$2:$C$1999,IF($L$122=0,-1,$L$122))&amp;""&lt;&gt;"",INDEX(Registre!$C$2:$C$1999,IF($L$122=0,-1,$L$122))&amp;"",TEXT(COUNTIF(Registre!$A$2:INDEX(Registre!$A$2:$A$1999,IF($L$122=0,-1,$L$122)),INDEX(Registre!$A$2:$A$1999,IF($L$122=0,-1,$L$122))),"000")),"")</f>
        <v/>
      </c>
      <c r="D128" s="50" t="n"/>
      <c r="E128" s="91" t="inlineStr">
        <is>
          <t>DI/ (RFI) nº</t>
        </is>
      </c>
      <c r="F128" s="52" t="n"/>
      <c r="G128" s="50" t="n"/>
      <c r="H128" s="82">
        <f>IFERROR(INDEX('Impression groupée'!$B$4:$B$103,MATCH("Mise en fouille|5",'Impression groupée'!$E$4:$E$103,0)),"")</f>
        <v/>
      </c>
      <c r="I128" s="52" t="n"/>
      <c r="J128" s="50" t="n"/>
    </row>
    <row r="129" ht="27" customHeight="1">
      <c r="A129" s="80">
        <f>"Tronçon n° : "&amp;IFERROR(INDEX(Registre!$H$2:$H$1999,IF($L$122=0,-1,$L$122))&amp;"","")&amp;"   du "&amp;IF(IFERROR(INDEX(Registre!$I$2:$I$1999,IF($L$122=0,-1,$L$122))&amp;"","")&lt;&gt;"","Joint N° "&amp;IFERROR(INDEX(Registre!$I$2:$I$1999,IF($L$122=0,-1,$L$122))&amp;"","")&amp;"  ","")&amp;"PK "&amp;IFERROR(INDEX(Registre!$K$2:$K$1999,IF($L$122=0,-1,$L$122))&amp;"","")&amp;IF(OR(IFERROR(INDEX(Registre!$L$2:$L$1999,IF($L$122=0,-1,$L$122))&amp;"","")&lt;&gt;"",IFERROR(INDEX(Registre!$J$2:$J$1999,IF($L$122=0,-1,$L$122))&amp;"","")&lt;&gt;""),"   au "&amp;IF(IFERROR(INDEX(Registre!$J$2:$J$1999,IF($L$122=0,-1,$L$122))&amp;"","")&lt;&gt;"","Joint N° "&amp;IFERROR(INDEX(Registre!$J$2:$J$1999,IF($L$122=0,-1,$L$122))&amp;"","")&amp;"  ","")&amp;IF(IFERROR(INDEX(Registre!$L$2:$L$1999,IF($L$122=0,-1,$L$122))&amp;"","")&lt;&gt;"","PK "&amp;IFERROR(INDEX(Registre!$L$2:$L$1999,IF($L$122=0,-1,$L$122))&amp;"",""),""),"")</f>
        <v/>
      </c>
      <c r="B129" s="52" t="n"/>
      <c r="C129" s="52" t="n"/>
      <c r="D129" s="52" t="n"/>
      <c r="E129" s="52" t="n"/>
      <c r="F129" s="52" t="n"/>
      <c r="G129" s="52" t="n"/>
      <c r="H129" s="50" t="n"/>
      <c r="I129" s="90">
        <f>IF(IFERROR(INDEX(Registre!$M$2:$M$1999,IF($L$122=0,-1,$L$122))&amp;"","")="","Long :","Long : "&amp;IFERROR(INDEX(Registre!$M$2:$M$1999,IF($L$122=0,-1,$L$122))&amp;"","")&amp;" ml")</f>
        <v/>
      </c>
      <c r="J129" s="50" t="n"/>
    </row>
    <row r="130" ht="27" customHeight="1">
      <c r="A130" s="92" t="inlineStr">
        <is>
          <t>Inspection</t>
        </is>
      </c>
      <c r="B130" s="52" t="n"/>
      <c r="C130" s="52" t="n"/>
      <c r="D130" s="52" t="n"/>
      <c r="E130" s="52" t="n"/>
      <c r="F130" s="52" t="n"/>
      <c r="G130" s="52" t="n"/>
      <c r="H130" s="50" t="n"/>
      <c r="I130" s="80" t="inlineStr">
        <is>
          <t>jugement</t>
        </is>
      </c>
      <c r="J130" s="50" t="n"/>
    </row>
    <row r="131" ht="27" customHeight="1">
      <c r="A131" s="90" t="inlineStr">
        <is>
          <t>Lit de pose conforme aux plans et spécifications</t>
        </is>
      </c>
      <c r="B131" s="52" t="n"/>
      <c r="C131" s="52" t="n"/>
      <c r="D131" s="52" t="n"/>
      <c r="E131" s="52" t="n"/>
      <c r="F131" s="52" t="n"/>
      <c r="G131" s="52" t="n"/>
      <c r="H131" s="50" t="n"/>
      <c r="I131" s="93">
        <f>IF(IFERROR(INDEX('Données Mise en fouille'!$B$2:$B$501,IF($L$123=0,-1,$L$123))&amp;"","")="C","☒","☐")&amp;"  C"&amp;"      "&amp;IF(IFERROR(INDEX('Données Mise en fouille'!$B$2:$B$501,IF($L$123=0,-1,$L$123))&amp;"","")="NC","☒","☐")&amp;"  NC"</f>
        <v/>
      </c>
      <c r="J131" s="50" t="n"/>
    </row>
    <row r="132" ht="27" customHeight="1">
      <c r="A132" s="90" t="inlineStr">
        <is>
          <t>Condition du fond de la tranchée</t>
        </is>
      </c>
      <c r="B132" s="52" t="n"/>
      <c r="C132" s="52" t="n"/>
      <c r="D132" s="52" t="n"/>
      <c r="E132" s="52" t="n"/>
      <c r="F132" s="52" t="n"/>
      <c r="G132" s="52" t="n"/>
      <c r="H132" s="50" t="n"/>
      <c r="I132" s="93">
        <f>IF(IFERROR(INDEX('Données Mise en fouille'!$C$2:$C$501,IF($L$123=0,-1,$L$123))&amp;"","")="C","☒","☐")&amp;"  C"&amp;"      "&amp;IF(IFERROR(INDEX('Données Mise en fouille'!$C$2:$C$501,IF($L$123=0,-1,$L$123))&amp;"","")="NC","☒","☐")&amp;"  NC"</f>
        <v/>
      </c>
      <c r="J132" s="50" t="n"/>
    </row>
    <row r="133" ht="27" customHeight="1">
      <c r="A133" s="90" t="inlineStr">
        <is>
          <t>Hauteur et largeur de la tranchée conformes aux plans et spécifications</t>
        </is>
      </c>
      <c r="B133" s="52" t="n"/>
      <c r="C133" s="52" t="n"/>
      <c r="D133" s="52" t="n"/>
      <c r="E133" s="52" t="n"/>
      <c r="F133" s="52" t="n"/>
      <c r="G133" s="52" t="n"/>
      <c r="H133" s="50" t="n"/>
      <c r="I133" s="93">
        <f>IF(IFERROR(INDEX('Données Mise en fouille'!$D$2:$D$501,IF($L$123=0,-1,$L$123))&amp;"","")="C","☒","☐")&amp;"  C"&amp;"      "&amp;IF(IFERROR(INDEX('Données Mise en fouille'!$D$2:$D$501,IF($L$123=0,-1,$L$123))&amp;"","")="NC","☒","☐")&amp;"  NC"</f>
        <v/>
      </c>
      <c r="J133" s="50" t="n"/>
    </row>
    <row r="134" ht="30" customHeight="1">
      <c r="A134" s="90" t="inlineStr">
        <is>
          <t>Toutes les soudures de la section à enterrer sont radiographiées et acceptées, fiche tronçon signée et disponible sur site pour entamer la pose du tronçon.</t>
        </is>
      </c>
      <c r="B134" s="52" t="n"/>
      <c r="C134" s="52" t="n"/>
      <c r="D134" s="52" t="n"/>
      <c r="E134" s="52" t="n"/>
      <c r="F134" s="52" t="n"/>
      <c r="G134" s="52" t="n"/>
      <c r="H134" s="50" t="n"/>
      <c r="I134" s="93">
        <f>IF(IFERROR(INDEX('Données Mise en fouille'!$E$2:$E$501,IF($L$123=0,-1,$L$123))&amp;"","")="C","☒","☐")&amp;"  C"&amp;"      "&amp;IF(IFERROR(INDEX('Données Mise en fouille'!$E$2:$E$501,IF($L$123=0,-1,$L$123))&amp;"","")="NC","☒","☐")&amp;"  NC"</f>
        <v/>
      </c>
      <c r="J134" s="50" t="n"/>
    </row>
    <row r="135" ht="27" customHeight="1">
      <c r="A135" s="90" t="inlineStr">
        <is>
          <t>Revêtement des joints de soudures achevé</t>
        </is>
      </c>
      <c r="B135" s="52" t="n"/>
      <c r="C135" s="52" t="n"/>
      <c r="D135" s="52" t="n"/>
      <c r="E135" s="52" t="n"/>
      <c r="F135" s="52" t="n"/>
      <c r="G135" s="52" t="n"/>
      <c r="H135" s="50" t="n"/>
      <c r="I135" s="93">
        <f>IF(IFERROR(INDEX('Données Mise en fouille'!$F$2:$F$501,IF($L$123=0,-1,$L$123))&amp;"","")="C","☒","☐")&amp;"  C"&amp;"      "&amp;IF(IFERROR(INDEX('Données Mise en fouille'!$F$2:$F$501,IF($L$123=0,-1,$L$123))&amp;"","")="NC","☒","☐")&amp;"  NC"</f>
        <v/>
      </c>
      <c r="J135" s="50" t="n"/>
    </row>
    <row r="136" ht="27" customHeight="1">
      <c r="A136" s="67" t="inlineStr">
        <is>
          <t>Balai Electrique</t>
        </is>
      </c>
      <c r="B136" s="52" t="n"/>
      <c r="C136" s="52" t="n"/>
      <c r="D136" s="52" t="n"/>
      <c r="E136" s="52" t="n"/>
      <c r="F136" s="52" t="n"/>
      <c r="G136" s="52" t="n"/>
      <c r="H136" s="52" t="n"/>
      <c r="I136" s="52" t="n"/>
      <c r="J136" s="50" t="n"/>
    </row>
    <row r="137" ht="27" customHeight="1">
      <c r="A137" s="90" t="inlineStr">
        <is>
          <t>Type/Modèle d'équipement de test :</t>
        </is>
      </c>
      <c r="B137" s="52" t="n"/>
      <c r="C137" s="52" t="n"/>
      <c r="D137" s="52" t="n"/>
      <c r="E137" s="52" t="n"/>
      <c r="F137" s="52" t="n"/>
      <c r="G137" s="50" t="n"/>
      <c r="H137" s="93">
        <f>IFERROR(INDEX('Données Mise en fouille'!$G$2:$G$501,IF($L$123=0,-1,$L$123))&amp;"","")</f>
        <v/>
      </c>
      <c r="I137" s="52" t="n"/>
      <c r="J137" s="50" t="n"/>
    </row>
    <row r="138" ht="27" customHeight="1">
      <c r="A138" s="90" t="inlineStr">
        <is>
          <t>Numéro de série :</t>
        </is>
      </c>
      <c r="B138" s="52" t="n"/>
      <c r="C138" s="52" t="n"/>
      <c r="D138" s="52" t="n"/>
      <c r="E138" s="52" t="n"/>
      <c r="F138" s="52" t="n"/>
      <c r="G138" s="50" t="n"/>
      <c r="H138" s="93">
        <f>IFERROR(INDEX('Données Mise en fouille'!$H$2:$H$501,IF($L$123=0,-1,$L$123))&amp;"","")</f>
        <v/>
      </c>
      <c r="I138" s="52" t="n"/>
      <c r="J138" s="50" t="n"/>
    </row>
    <row r="139" ht="27" customHeight="1">
      <c r="A139" s="90" t="inlineStr">
        <is>
          <t>Date d'étalonnage :</t>
        </is>
      </c>
      <c r="B139" s="52" t="n"/>
      <c r="C139" s="52" t="n"/>
      <c r="D139" s="52" t="n"/>
      <c r="E139" s="52" t="n"/>
      <c r="F139" s="52" t="n"/>
      <c r="G139" s="50" t="n"/>
      <c r="H139" s="93">
        <f>IFERROR(TEXT(INDEX('Données Mise en fouille'!$I$2:$I$501,IF($L$123=0,-1,$L$123)),"dd/mm/yyyy"),"")</f>
        <v/>
      </c>
      <c r="I139" s="52" t="n"/>
      <c r="J139" s="50" t="n"/>
    </row>
    <row r="140" ht="27" customHeight="1">
      <c r="A140" s="90" t="inlineStr">
        <is>
          <t>Certificat d'étalonnage :</t>
        </is>
      </c>
      <c r="B140" s="52" t="n"/>
      <c r="C140" s="52" t="n"/>
      <c r="D140" s="52" t="n"/>
      <c r="E140" s="52" t="n"/>
      <c r="F140" s="52" t="n"/>
      <c r="G140" s="50" t="n"/>
      <c r="H140" s="93">
        <f>IFERROR(INDEX('Données Mise en fouille'!$J$2:$J$501,IF($L$123=0,-1,$L$123))&amp;"","")</f>
        <v/>
      </c>
      <c r="I140" s="52" t="n"/>
      <c r="J140" s="50" t="n"/>
    </row>
    <row r="141" ht="27" customHeight="1">
      <c r="A141" s="90" t="inlineStr">
        <is>
          <t>Epaisseur moyenne du revêtement (mm) :</t>
        </is>
      </c>
      <c r="B141" s="52" t="n"/>
      <c r="C141" s="52" t="n"/>
      <c r="D141" s="52" t="n"/>
      <c r="E141" s="52" t="n"/>
      <c r="F141" s="52" t="n"/>
      <c r="G141" s="50" t="n"/>
      <c r="H141" s="93">
        <f>IFERROR(INDEX('Données Mise en fouille'!$K$2:$K$501,IF($L$123=0,-1,$L$123))&amp;"","")</f>
        <v/>
      </c>
      <c r="I141" s="52" t="n"/>
      <c r="J141" s="50" t="n"/>
    </row>
    <row r="142" ht="27" customHeight="1">
      <c r="A142" s="90" t="inlineStr">
        <is>
          <t>Tension de test (kV) :</t>
        </is>
      </c>
      <c r="B142" s="52" t="n"/>
      <c r="C142" s="52" t="n"/>
      <c r="D142" s="52" t="n"/>
      <c r="E142" s="52" t="n"/>
      <c r="F142" s="52" t="n"/>
      <c r="G142" s="50" t="n"/>
      <c r="H142" s="93">
        <f>IFERROR(INDEX('Données Mise en fouille'!$L$2:$L$501,IF($L$123=0,-1,$L$123))&amp;"","")</f>
        <v/>
      </c>
      <c r="I142" s="52" t="n"/>
      <c r="J142" s="50" t="n"/>
    </row>
    <row r="143" ht="27" customHeight="1">
      <c r="A143" s="90" t="inlineStr">
        <is>
          <t>Contrôle au balai électrique achevé avec résultats satisfaisants</t>
        </is>
      </c>
      <c r="B143" s="52" t="n"/>
      <c r="C143" s="52" t="n"/>
      <c r="D143" s="52" t="n"/>
      <c r="E143" s="52" t="n"/>
      <c r="F143" s="52" t="n"/>
      <c r="G143" s="50" t="n"/>
      <c r="H143" s="93">
        <f>IF(IFERROR(INDEX('Données Mise en fouille'!$M$2:$M$501,IF($L$123=0,-1,$L$123))&amp;"","")="ACC","☒","☐")&amp;" ACC"&amp;"     "&amp;IF(IFERROR(INDEX('Données Mise en fouille'!$M$2:$M$501,IF($L$123=0,-1,$L$123))&amp;"","")="NACC","☒","☐")&amp;" NACC"</f>
        <v/>
      </c>
      <c r="I143" s="52" t="n"/>
      <c r="J143" s="50" t="n"/>
    </row>
    <row r="144" ht="174.4" customHeight="1">
      <c r="A144" s="94">
        <f>"Remarques : "&amp;IFERROR(INDEX(Registre!$O$2:$O$1999,IF($L$122=0,-1,$L$122))&amp;"","")</f>
        <v/>
      </c>
      <c r="B144" s="52" t="n"/>
      <c r="C144" s="52" t="n"/>
      <c r="D144" s="52" t="n"/>
      <c r="E144" s="52" t="n"/>
      <c r="F144" s="52" t="n"/>
      <c r="G144" s="52" t="n"/>
      <c r="H144" s="52" t="n"/>
      <c r="I144" s="52" t="n"/>
      <c r="J144" s="50" t="n"/>
    </row>
    <row r="145" ht="30" customHeight="1">
      <c r="A145" s="80" t="inlineStr">
        <is>
          <t>Conclusion de l’inspection</t>
        </is>
      </c>
      <c r="B145" s="50" t="n"/>
      <c r="C145" s="67">
        <f>IF(IFERROR(INDEX(Registre!$N$2:$N$1999,IF($L$122=0,-1,$L$122))&amp;"","")="Non applicable","☒","☐")&amp;"  Non applicable"</f>
        <v/>
      </c>
      <c r="D145" s="52" t="n"/>
      <c r="E145" s="52" t="n"/>
      <c r="F145" s="50" t="n"/>
      <c r="G145" s="67">
        <f>IF(IFERROR(INDEX(Registre!$N$2:$N$1999,IF($L$122=0,-1,$L$122))&amp;"","")="Accepté","☒","☐")&amp;"  Accepté"</f>
        <v/>
      </c>
      <c r="H145" s="50" t="n"/>
      <c r="I145" s="67">
        <f>IF(IFERROR(INDEX(Registre!$N$2:$N$1999,IF($L$122=0,-1,$L$122))&amp;"","")="Rejeté","☒","☐")&amp;"  Rejeté"</f>
        <v/>
      </c>
      <c r="J145" s="50" t="n"/>
    </row>
    <row r="146" ht="30" customHeight="1">
      <c r="A146" s="80" t="inlineStr">
        <is>
          <t>APPROBATION</t>
        </is>
      </c>
      <c r="B146" s="56" t="n"/>
      <c r="C146" s="67" t="inlineStr">
        <is>
          <t>C3</t>
        </is>
      </c>
      <c r="D146" s="52" t="n"/>
      <c r="E146" s="52" t="n"/>
      <c r="F146" s="50" t="n"/>
      <c r="G146" s="67" t="inlineStr">
        <is>
          <t>C1</t>
        </is>
      </c>
      <c r="H146" s="56" t="n"/>
      <c r="I146" s="67" t="inlineStr">
        <is>
          <t>CA</t>
        </is>
      </c>
      <c r="J146" s="56" t="n"/>
    </row>
    <row r="147" ht="30" customHeight="1">
      <c r="A147" s="57" t="n"/>
      <c r="B147" s="58" t="n"/>
      <c r="C147" s="67" t="inlineStr">
        <is>
          <t>CST</t>
        </is>
      </c>
      <c r="D147" s="50" t="n"/>
      <c r="E147" s="67" t="inlineStr">
        <is>
          <t>QCI</t>
        </is>
      </c>
      <c r="F147" s="50" t="n"/>
      <c r="G147" s="57" t="n"/>
      <c r="H147" s="58" t="n"/>
      <c r="I147" s="57" t="n"/>
      <c r="J147" s="58" t="n"/>
    </row>
    <row r="148" ht="30" customHeight="1">
      <c r="A148" s="90" t="inlineStr">
        <is>
          <t>Nom</t>
        </is>
      </c>
      <c r="B148" s="50" t="n"/>
      <c r="C148" s="90" t="n"/>
      <c r="D148" s="50" t="n"/>
      <c r="E148" s="90" t="n"/>
      <c r="F148" s="50" t="n"/>
      <c r="G148" s="90" t="n"/>
      <c r="H148" s="50" t="n"/>
      <c r="I148" s="90" t="n"/>
      <c r="J148" s="50" t="n"/>
    </row>
    <row r="149" ht="30" customHeight="1">
      <c r="A149" s="90" t="inlineStr">
        <is>
          <t>Signature</t>
        </is>
      </c>
      <c r="B149" s="50" t="n"/>
      <c r="C149" s="90" t="n"/>
      <c r="D149" s="50" t="n"/>
      <c r="E149" s="90" t="n"/>
      <c r="F149" s="50" t="n"/>
      <c r="G149" s="90" t="n"/>
      <c r="H149" s="50" t="n"/>
      <c r="I149" s="90" t="n"/>
      <c r="J149" s="50" t="n"/>
    </row>
    <row r="150" ht="30" customHeight="1">
      <c r="A150" s="90" t="inlineStr">
        <is>
          <t>Date</t>
        </is>
      </c>
      <c r="B150" s="50" t="n"/>
      <c r="C150" s="90" t="n"/>
      <c r="D150" s="50" t="n"/>
      <c r="E150" s="90" t="n"/>
      <c r="F150" s="50" t="n"/>
      <c r="G150" s="90" t="n"/>
      <c r="H150" s="50" t="n"/>
      <c r="I150" s="90" t="n"/>
      <c r="J150" s="50" t="n"/>
    </row>
    <row r="151" ht="21.75" customHeight="1">
      <c r="A151" s="49" t="n"/>
      <c r="B151" s="56" t="n"/>
      <c r="C151" s="67">
        <f>Paramètres!$C$9</f>
        <v/>
      </c>
      <c r="D151" s="101" t="n"/>
      <c r="E151" s="101" t="n"/>
      <c r="F151" s="101" t="n"/>
      <c r="G151" s="101" t="n"/>
      <c r="H151" s="56" t="n"/>
      <c r="I151" s="55">
        <f>Paramètres!$D$9</f>
        <v/>
      </c>
      <c r="J151" s="50" t="n"/>
      <c r="L151" s="29" t="inlineStr">
        <is>
          <t>Calcul (ne pas modifier) – ligne registre :</t>
        </is>
      </c>
    </row>
    <row r="152" ht="21.75" customHeight="1">
      <c r="A152" s="60" t="n"/>
      <c r="B152" s="61" t="n"/>
      <c r="C152" s="60" t="n"/>
      <c r="H152" s="61" t="n"/>
      <c r="I152" s="55">
        <f>"Date: "&amp;Paramètres!$E$9</f>
        <v/>
      </c>
      <c r="J152" s="50" t="n"/>
      <c r="L152" s="30">
        <f>IFERROR(MATCH($H$158,Registre!$B$2:$B$1999,0),0)</f>
        <v/>
      </c>
    </row>
    <row r="153" ht="21.75" customHeight="1">
      <c r="A153" s="57" t="n"/>
      <c r="B153" s="58" t="n"/>
      <c r="C153" s="57" t="n"/>
      <c r="D153" s="102" t="n"/>
      <c r="E153" s="102" t="n"/>
      <c r="F153" s="102" t="n"/>
      <c r="G153" s="102" t="n"/>
      <c r="H153" s="58" t="n"/>
      <c r="I153" s="55" t="inlineStr">
        <is>
          <t>Page 1/1</t>
        </is>
      </c>
      <c r="J153" s="50" t="n"/>
      <c r="L153" s="30">
        <f>IFERROR(MATCH($H$158,'Données Mise en fouille'!$A$2:$A$501,0),0)</f>
        <v/>
      </c>
    </row>
    <row r="154" ht="27.95" customHeight="1">
      <c r="A154" s="67" t="inlineStr">
        <is>
          <t>Procès-Verbal de Mise en fouille</t>
        </is>
      </c>
      <c r="B154" s="52" t="n"/>
      <c r="C154" s="52" t="n"/>
      <c r="D154" s="52" t="n"/>
      <c r="E154" s="52" t="n"/>
      <c r="F154" s="52" t="n"/>
      <c r="G154" s="52" t="n"/>
      <c r="H154" s="52" t="n"/>
      <c r="I154" s="52" t="n"/>
      <c r="J154" s="50" t="n"/>
      <c r="L154" s="32">
        <f>IF($H$158="","",IF($L$152=0,"⚠ RFI absent du Registre",IF(INDEX(Registre!$A$2:$A$1999,IF($L$152=0,-1,$L$152))&lt;&gt;"Mise en fouille","⚠ Ce RFI est de type : "&amp;INDEX(Registre!$A$2:$A$1999,IF($L$152=0,-1,$L$152)),"")))</f>
        <v/>
      </c>
    </row>
    <row r="155" ht="27" customHeight="1">
      <c r="A155" s="90" t="inlineStr">
        <is>
          <t>Ouvrages</t>
        </is>
      </c>
      <c r="B155" s="50" t="n"/>
      <c r="C155" s="80">
        <f>IFERROR(INDEX(Registre!$E$2:$E$1999,IF($L$152=0,-1,$L$152))&amp;"","")</f>
        <v/>
      </c>
      <c r="D155" s="52" t="n"/>
      <c r="E155" s="52" t="n"/>
      <c r="F155" s="52" t="n"/>
      <c r="G155" s="52" t="n"/>
      <c r="H155" s="52" t="n"/>
      <c r="I155" s="52" t="n"/>
      <c r="J155" s="50" t="n"/>
    </row>
    <row r="156" ht="27" customHeight="1">
      <c r="A156" s="90" t="inlineStr">
        <is>
          <t>Plan nº</t>
        </is>
      </c>
      <c r="B156" s="50" t="n"/>
      <c r="C156" s="90">
        <f>IFERROR(INDEX(Registre!$F$2:$F$1999,IF($L$152=0,-1,$L$152))&amp;"","")</f>
        <v/>
      </c>
      <c r="D156" s="52" t="n"/>
      <c r="E156" s="52" t="n"/>
      <c r="F156" s="52" t="n"/>
      <c r="G156" s="52" t="n"/>
      <c r="H156" s="52" t="n"/>
      <c r="I156" s="52" t="n"/>
      <c r="J156" s="50" t="n"/>
      <c r="L156" s="31" t="inlineStr">
        <is>
          <t>◀ Choisissez le RFI dans la case « RFI nº » (liste déroulante)</t>
        </is>
      </c>
    </row>
    <row r="157" ht="27" customHeight="1">
      <c r="A157" s="90" t="inlineStr">
        <is>
          <t>Désignation</t>
        </is>
      </c>
      <c r="B157" s="50" t="n"/>
      <c r="C157" s="90">
        <f>IFERROR(INDEX(Registre!$G$2:$G$1999,IF($L$152=0,-1,$L$152))&amp;"","")</f>
        <v/>
      </c>
      <c r="D157" s="52" t="n"/>
      <c r="E157" s="52" t="n"/>
      <c r="F157" s="52" t="n"/>
      <c r="G157" s="52" t="n"/>
      <c r="H157" s="52" t="n"/>
      <c r="I157" s="52" t="n"/>
      <c r="J157" s="50" t="n"/>
    </row>
    <row r="158" ht="27" customHeight="1">
      <c r="A158" s="90" t="inlineStr">
        <is>
          <t>Rapport nº</t>
        </is>
      </c>
      <c r="B158" s="50" t="n"/>
      <c r="C158" s="90">
        <f>IFERROR(IF(INDEX(Registre!$C$2:$C$1999,IF($L$152=0,-1,$L$152))&amp;""&lt;&gt;"",INDEX(Registre!$C$2:$C$1999,IF($L$152=0,-1,$L$152))&amp;"",TEXT(COUNTIF(Registre!$A$2:INDEX(Registre!$A$2:$A$1999,IF($L$152=0,-1,$L$152)),INDEX(Registre!$A$2:$A$1999,IF($L$152=0,-1,$L$152))),"000")),"")</f>
        <v/>
      </c>
      <c r="D158" s="50" t="n"/>
      <c r="E158" s="91" t="inlineStr">
        <is>
          <t>DI/ (RFI) nº</t>
        </is>
      </c>
      <c r="F158" s="52" t="n"/>
      <c r="G158" s="50" t="n"/>
      <c r="H158" s="82">
        <f>IFERROR(INDEX('Impression groupée'!$B$4:$B$103,MATCH("Mise en fouille|6",'Impression groupée'!$E$4:$E$103,0)),"")</f>
        <v/>
      </c>
      <c r="I158" s="52" t="n"/>
      <c r="J158" s="50" t="n"/>
    </row>
    <row r="159" ht="27" customHeight="1">
      <c r="A159" s="80">
        <f>"Tronçon n° : "&amp;IFERROR(INDEX(Registre!$H$2:$H$1999,IF($L$152=0,-1,$L$152))&amp;"","")&amp;"   du "&amp;IF(IFERROR(INDEX(Registre!$I$2:$I$1999,IF($L$152=0,-1,$L$152))&amp;"","")&lt;&gt;"","Joint N° "&amp;IFERROR(INDEX(Registre!$I$2:$I$1999,IF($L$152=0,-1,$L$152))&amp;"","")&amp;"  ","")&amp;"PK "&amp;IFERROR(INDEX(Registre!$K$2:$K$1999,IF($L$152=0,-1,$L$152))&amp;"","")&amp;IF(OR(IFERROR(INDEX(Registre!$L$2:$L$1999,IF($L$152=0,-1,$L$152))&amp;"","")&lt;&gt;"",IFERROR(INDEX(Registre!$J$2:$J$1999,IF($L$152=0,-1,$L$152))&amp;"","")&lt;&gt;""),"   au "&amp;IF(IFERROR(INDEX(Registre!$J$2:$J$1999,IF($L$152=0,-1,$L$152))&amp;"","")&lt;&gt;"","Joint N° "&amp;IFERROR(INDEX(Registre!$J$2:$J$1999,IF($L$152=0,-1,$L$152))&amp;"","")&amp;"  ","")&amp;IF(IFERROR(INDEX(Registre!$L$2:$L$1999,IF($L$152=0,-1,$L$152))&amp;"","")&lt;&gt;"","PK "&amp;IFERROR(INDEX(Registre!$L$2:$L$1999,IF($L$152=0,-1,$L$152))&amp;"",""),""),"")</f>
        <v/>
      </c>
      <c r="B159" s="52" t="n"/>
      <c r="C159" s="52" t="n"/>
      <c r="D159" s="52" t="n"/>
      <c r="E159" s="52" t="n"/>
      <c r="F159" s="52" t="n"/>
      <c r="G159" s="52" t="n"/>
      <c r="H159" s="50" t="n"/>
      <c r="I159" s="90">
        <f>IF(IFERROR(INDEX(Registre!$M$2:$M$1999,IF($L$152=0,-1,$L$152))&amp;"","")="","Long :","Long : "&amp;IFERROR(INDEX(Registre!$M$2:$M$1999,IF($L$152=0,-1,$L$152))&amp;"","")&amp;" ml")</f>
        <v/>
      </c>
      <c r="J159" s="50" t="n"/>
    </row>
    <row r="160" ht="27" customHeight="1">
      <c r="A160" s="92" t="inlineStr">
        <is>
          <t>Inspection</t>
        </is>
      </c>
      <c r="B160" s="52" t="n"/>
      <c r="C160" s="52" t="n"/>
      <c r="D160" s="52" t="n"/>
      <c r="E160" s="52" t="n"/>
      <c r="F160" s="52" t="n"/>
      <c r="G160" s="52" t="n"/>
      <c r="H160" s="50" t="n"/>
      <c r="I160" s="80" t="inlineStr">
        <is>
          <t>jugement</t>
        </is>
      </c>
      <c r="J160" s="50" t="n"/>
    </row>
    <row r="161" ht="27" customHeight="1">
      <c r="A161" s="90" t="inlineStr">
        <is>
          <t>Lit de pose conforme aux plans et spécifications</t>
        </is>
      </c>
      <c r="B161" s="52" t="n"/>
      <c r="C161" s="52" t="n"/>
      <c r="D161" s="52" t="n"/>
      <c r="E161" s="52" t="n"/>
      <c r="F161" s="52" t="n"/>
      <c r="G161" s="52" t="n"/>
      <c r="H161" s="50" t="n"/>
      <c r="I161" s="93">
        <f>IF(IFERROR(INDEX('Données Mise en fouille'!$B$2:$B$501,IF($L$153=0,-1,$L$153))&amp;"","")="C","☒","☐")&amp;"  C"&amp;"      "&amp;IF(IFERROR(INDEX('Données Mise en fouille'!$B$2:$B$501,IF($L$153=0,-1,$L$153))&amp;"","")="NC","☒","☐")&amp;"  NC"</f>
        <v/>
      </c>
      <c r="J161" s="50" t="n"/>
    </row>
    <row r="162" ht="27" customHeight="1">
      <c r="A162" s="90" t="inlineStr">
        <is>
          <t>Condition du fond de la tranchée</t>
        </is>
      </c>
      <c r="B162" s="52" t="n"/>
      <c r="C162" s="52" t="n"/>
      <c r="D162" s="52" t="n"/>
      <c r="E162" s="52" t="n"/>
      <c r="F162" s="52" t="n"/>
      <c r="G162" s="52" t="n"/>
      <c r="H162" s="50" t="n"/>
      <c r="I162" s="93">
        <f>IF(IFERROR(INDEX('Données Mise en fouille'!$C$2:$C$501,IF($L$153=0,-1,$L$153))&amp;"","")="C","☒","☐")&amp;"  C"&amp;"      "&amp;IF(IFERROR(INDEX('Données Mise en fouille'!$C$2:$C$501,IF($L$153=0,-1,$L$153))&amp;"","")="NC","☒","☐")&amp;"  NC"</f>
        <v/>
      </c>
      <c r="J162" s="50" t="n"/>
    </row>
    <row r="163" ht="27" customHeight="1">
      <c r="A163" s="90" t="inlineStr">
        <is>
          <t>Hauteur et largeur de la tranchée conformes aux plans et spécifications</t>
        </is>
      </c>
      <c r="B163" s="52" t="n"/>
      <c r="C163" s="52" t="n"/>
      <c r="D163" s="52" t="n"/>
      <c r="E163" s="52" t="n"/>
      <c r="F163" s="52" t="n"/>
      <c r="G163" s="52" t="n"/>
      <c r="H163" s="50" t="n"/>
      <c r="I163" s="93">
        <f>IF(IFERROR(INDEX('Données Mise en fouille'!$D$2:$D$501,IF($L$153=0,-1,$L$153))&amp;"","")="C","☒","☐")&amp;"  C"&amp;"      "&amp;IF(IFERROR(INDEX('Données Mise en fouille'!$D$2:$D$501,IF($L$153=0,-1,$L$153))&amp;"","")="NC","☒","☐")&amp;"  NC"</f>
        <v/>
      </c>
      <c r="J163" s="50" t="n"/>
    </row>
    <row r="164" ht="30" customHeight="1">
      <c r="A164" s="90" t="inlineStr">
        <is>
          <t>Toutes les soudures de la section à enterrer sont radiographiées et acceptées, fiche tronçon signée et disponible sur site pour entamer la pose du tronçon.</t>
        </is>
      </c>
      <c r="B164" s="52" t="n"/>
      <c r="C164" s="52" t="n"/>
      <c r="D164" s="52" t="n"/>
      <c r="E164" s="52" t="n"/>
      <c r="F164" s="52" t="n"/>
      <c r="G164" s="52" t="n"/>
      <c r="H164" s="50" t="n"/>
      <c r="I164" s="93">
        <f>IF(IFERROR(INDEX('Données Mise en fouille'!$E$2:$E$501,IF($L$153=0,-1,$L$153))&amp;"","")="C","☒","☐")&amp;"  C"&amp;"      "&amp;IF(IFERROR(INDEX('Données Mise en fouille'!$E$2:$E$501,IF($L$153=0,-1,$L$153))&amp;"","")="NC","☒","☐")&amp;"  NC"</f>
        <v/>
      </c>
      <c r="J164" s="50" t="n"/>
    </row>
    <row r="165" ht="27" customHeight="1">
      <c r="A165" s="90" t="inlineStr">
        <is>
          <t>Revêtement des joints de soudures achevé</t>
        </is>
      </c>
      <c r="B165" s="52" t="n"/>
      <c r="C165" s="52" t="n"/>
      <c r="D165" s="52" t="n"/>
      <c r="E165" s="52" t="n"/>
      <c r="F165" s="52" t="n"/>
      <c r="G165" s="52" t="n"/>
      <c r="H165" s="50" t="n"/>
      <c r="I165" s="93">
        <f>IF(IFERROR(INDEX('Données Mise en fouille'!$F$2:$F$501,IF($L$153=0,-1,$L$153))&amp;"","")="C","☒","☐")&amp;"  C"&amp;"      "&amp;IF(IFERROR(INDEX('Données Mise en fouille'!$F$2:$F$501,IF($L$153=0,-1,$L$153))&amp;"","")="NC","☒","☐")&amp;"  NC"</f>
        <v/>
      </c>
      <c r="J165" s="50" t="n"/>
    </row>
    <row r="166" ht="27" customHeight="1">
      <c r="A166" s="67" t="inlineStr">
        <is>
          <t>Balai Electrique</t>
        </is>
      </c>
      <c r="B166" s="52" t="n"/>
      <c r="C166" s="52" t="n"/>
      <c r="D166" s="52" t="n"/>
      <c r="E166" s="52" t="n"/>
      <c r="F166" s="52" t="n"/>
      <c r="G166" s="52" t="n"/>
      <c r="H166" s="52" t="n"/>
      <c r="I166" s="52" t="n"/>
      <c r="J166" s="50" t="n"/>
    </row>
    <row r="167" ht="27" customHeight="1">
      <c r="A167" s="90" t="inlineStr">
        <is>
          <t>Type/Modèle d'équipement de test :</t>
        </is>
      </c>
      <c r="B167" s="52" t="n"/>
      <c r="C167" s="52" t="n"/>
      <c r="D167" s="52" t="n"/>
      <c r="E167" s="52" t="n"/>
      <c r="F167" s="52" t="n"/>
      <c r="G167" s="50" t="n"/>
      <c r="H167" s="93">
        <f>IFERROR(INDEX('Données Mise en fouille'!$G$2:$G$501,IF($L$153=0,-1,$L$153))&amp;"","")</f>
        <v/>
      </c>
      <c r="I167" s="52" t="n"/>
      <c r="J167" s="50" t="n"/>
    </row>
    <row r="168" ht="27" customHeight="1">
      <c r="A168" s="90" t="inlineStr">
        <is>
          <t>Numéro de série :</t>
        </is>
      </c>
      <c r="B168" s="52" t="n"/>
      <c r="C168" s="52" t="n"/>
      <c r="D168" s="52" t="n"/>
      <c r="E168" s="52" t="n"/>
      <c r="F168" s="52" t="n"/>
      <c r="G168" s="50" t="n"/>
      <c r="H168" s="93">
        <f>IFERROR(INDEX('Données Mise en fouille'!$H$2:$H$501,IF($L$153=0,-1,$L$153))&amp;"","")</f>
        <v/>
      </c>
      <c r="I168" s="52" t="n"/>
      <c r="J168" s="50" t="n"/>
    </row>
    <row r="169" ht="27" customHeight="1">
      <c r="A169" s="90" t="inlineStr">
        <is>
          <t>Date d'étalonnage :</t>
        </is>
      </c>
      <c r="B169" s="52" t="n"/>
      <c r="C169" s="52" t="n"/>
      <c r="D169" s="52" t="n"/>
      <c r="E169" s="52" t="n"/>
      <c r="F169" s="52" t="n"/>
      <c r="G169" s="50" t="n"/>
      <c r="H169" s="93">
        <f>IFERROR(TEXT(INDEX('Données Mise en fouille'!$I$2:$I$501,IF($L$153=0,-1,$L$153)),"dd/mm/yyyy"),"")</f>
        <v/>
      </c>
      <c r="I169" s="52" t="n"/>
      <c r="J169" s="50" t="n"/>
    </row>
    <row r="170" ht="27" customHeight="1">
      <c r="A170" s="90" t="inlineStr">
        <is>
          <t>Certificat d'étalonnage :</t>
        </is>
      </c>
      <c r="B170" s="52" t="n"/>
      <c r="C170" s="52" t="n"/>
      <c r="D170" s="52" t="n"/>
      <c r="E170" s="52" t="n"/>
      <c r="F170" s="52" t="n"/>
      <c r="G170" s="50" t="n"/>
      <c r="H170" s="93">
        <f>IFERROR(INDEX('Données Mise en fouille'!$J$2:$J$501,IF($L$153=0,-1,$L$153))&amp;"","")</f>
        <v/>
      </c>
      <c r="I170" s="52" t="n"/>
      <c r="J170" s="50" t="n"/>
    </row>
    <row r="171" ht="27" customHeight="1">
      <c r="A171" s="90" t="inlineStr">
        <is>
          <t>Epaisseur moyenne du revêtement (mm) :</t>
        </is>
      </c>
      <c r="B171" s="52" t="n"/>
      <c r="C171" s="52" t="n"/>
      <c r="D171" s="52" t="n"/>
      <c r="E171" s="52" t="n"/>
      <c r="F171" s="52" t="n"/>
      <c r="G171" s="50" t="n"/>
      <c r="H171" s="93">
        <f>IFERROR(INDEX('Données Mise en fouille'!$K$2:$K$501,IF($L$153=0,-1,$L$153))&amp;"","")</f>
        <v/>
      </c>
      <c r="I171" s="52" t="n"/>
      <c r="J171" s="50" t="n"/>
    </row>
    <row r="172" ht="27" customHeight="1">
      <c r="A172" s="90" t="inlineStr">
        <is>
          <t>Tension de test (kV) :</t>
        </is>
      </c>
      <c r="B172" s="52" t="n"/>
      <c r="C172" s="52" t="n"/>
      <c r="D172" s="52" t="n"/>
      <c r="E172" s="52" t="n"/>
      <c r="F172" s="52" t="n"/>
      <c r="G172" s="50" t="n"/>
      <c r="H172" s="93">
        <f>IFERROR(INDEX('Données Mise en fouille'!$L$2:$L$501,IF($L$153=0,-1,$L$153))&amp;"","")</f>
        <v/>
      </c>
      <c r="I172" s="52" t="n"/>
      <c r="J172" s="50" t="n"/>
    </row>
    <row r="173" ht="27" customHeight="1">
      <c r="A173" s="90" t="inlineStr">
        <is>
          <t>Contrôle au balai électrique achevé avec résultats satisfaisants</t>
        </is>
      </c>
      <c r="B173" s="52" t="n"/>
      <c r="C173" s="52" t="n"/>
      <c r="D173" s="52" t="n"/>
      <c r="E173" s="52" t="n"/>
      <c r="F173" s="52" t="n"/>
      <c r="G173" s="50" t="n"/>
      <c r="H173" s="93">
        <f>IF(IFERROR(INDEX('Données Mise en fouille'!$M$2:$M$501,IF($L$153=0,-1,$L$153))&amp;"","")="ACC","☒","☐")&amp;" ACC"&amp;"     "&amp;IF(IFERROR(INDEX('Données Mise en fouille'!$M$2:$M$501,IF($L$153=0,-1,$L$153))&amp;"","")="NACC","☒","☐")&amp;" NACC"</f>
        <v/>
      </c>
      <c r="I173" s="52" t="n"/>
      <c r="J173" s="50" t="n"/>
    </row>
    <row r="174" ht="174.4" customHeight="1">
      <c r="A174" s="94">
        <f>"Remarques : "&amp;IFERROR(INDEX(Registre!$O$2:$O$1999,IF($L$152=0,-1,$L$152))&amp;"","")</f>
        <v/>
      </c>
      <c r="B174" s="52" t="n"/>
      <c r="C174" s="52" t="n"/>
      <c r="D174" s="52" t="n"/>
      <c r="E174" s="52" t="n"/>
      <c r="F174" s="52" t="n"/>
      <c r="G174" s="52" t="n"/>
      <c r="H174" s="52" t="n"/>
      <c r="I174" s="52" t="n"/>
      <c r="J174" s="50" t="n"/>
    </row>
    <row r="175" ht="30" customHeight="1">
      <c r="A175" s="80" t="inlineStr">
        <is>
          <t>Conclusion de l’inspection</t>
        </is>
      </c>
      <c r="B175" s="50" t="n"/>
      <c r="C175" s="67">
        <f>IF(IFERROR(INDEX(Registre!$N$2:$N$1999,IF($L$152=0,-1,$L$152))&amp;"","")="Non applicable","☒","☐")&amp;"  Non applicable"</f>
        <v/>
      </c>
      <c r="D175" s="52" t="n"/>
      <c r="E175" s="52" t="n"/>
      <c r="F175" s="50" t="n"/>
      <c r="G175" s="67">
        <f>IF(IFERROR(INDEX(Registre!$N$2:$N$1999,IF($L$152=0,-1,$L$152))&amp;"","")="Accepté","☒","☐")&amp;"  Accepté"</f>
        <v/>
      </c>
      <c r="H175" s="50" t="n"/>
      <c r="I175" s="67">
        <f>IF(IFERROR(INDEX(Registre!$N$2:$N$1999,IF($L$152=0,-1,$L$152))&amp;"","")="Rejeté","☒","☐")&amp;"  Rejeté"</f>
        <v/>
      </c>
      <c r="J175" s="50" t="n"/>
    </row>
    <row r="176" ht="30" customHeight="1">
      <c r="A176" s="80" t="inlineStr">
        <is>
          <t>APPROBATION</t>
        </is>
      </c>
      <c r="B176" s="56" t="n"/>
      <c r="C176" s="67" t="inlineStr">
        <is>
          <t>C3</t>
        </is>
      </c>
      <c r="D176" s="52" t="n"/>
      <c r="E176" s="52" t="n"/>
      <c r="F176" s="50" t="n"/>
      <c r="G176" s="67" t="inlineStr">
        <is>
          <t>C1</t>
        </is>
      </c>
      <c r="H176" s="56" t="n"/>
      <c r="I176" s="67" t="inlineStr">
        <is>
          <t>CA</t>
        </is>
      </c>
      <c r="J176" s="56" t="n"/>
    </row>
    <row r="177" ht="30" customHeight="1">
      <c r="A177" s="57" t="n"/>
      <c r="B177" s="58" t="n"/>
      <c r="C177" s="67" t="inlineStr">
        <is>
          <t>CST</t>
        </is>
      </c>
      <c r="D177" s="50" t="n"/>
      <c r="E177" s="67" t="inlineStr">
        <is>
          <t>QCI</t>
        </is>
      </c>
      <c r="F177" s="50" t="n"/>
      <c r="G177" s="57" t="n"/>
      <c r="H177" s="58" t="n"/>
      <c r="I177" s="57" t="n"/>
      <c r="J177" s="58" t="n"/>
    </row>
    <row r="178" ht="30" customHeight="1">
      <c r="A178" s="90" t="inlineStr">
        <is>
          <t>Nom</t>
        </is>
      </c>
      <c r="B178" s="50" t="n"/>
      <c r="C178" s="90" t="n"/>
      <c r="D178" s="50" t="n"/>
      <c r="E178" s="90" t="n"/>
      <c r="F178" s="50" t="n"/>
      <c r="G178" s="90" t="n"/>
      <c r="H178" s="50" t="n"/>
      <c r="I178" s="90" t="n"/>
      <c r="J178" s="50" t="n"/>
    </row>
    <row r="179" ht="30" customHeight="1">
      <c r="A179" s="90" t="inlineStr">
        <is>
          <t>Signature</t>
        </is>
      </c>
      <c r="B179" s="50" t="n"/>
      <c r="C179" s="90" t="n"/>
      <c r="D179" s="50" t="n"/>
      <c r="E179" s="90" t="n"/>
      <c r="F179" s="50" t="n"/>
      <c r="G179" s="90" t="n"/>
      <c r="H179" s="50" t="n"/>
      <c r="I179" s="90" t="n"/>
      <c r="J179" s="50" t="n"/>
    </row>
    <row r="180" ht="30" customHeight="1">
      <c r="A180" s="90" t="inlineStr">
        <is>
          <t>Date</t>
        </is>
      </c>
      <c r="B180" s="50" t="n"/>
      <c r="C180" s="90" t="n"/>
      <c r="D180" s="50" t="n"/>
      <c r="E180" s="90" t="n"/>
      <c r="F180" s="50" t="n"/>
      <c r="G180" s="90" t="n"/>
      <c r="H180" s="50" t="n"/>
      <c r="I180" s="90" t="n"/>
      <c r="J180" s="50" t="n"/>
    </row>
    <row r="181" ht="21.75" customHeight="1">
      <c r="A181" s="49" t="n"/>
      <c r="B181" s="56" t="n"/>
      <c r="C181" s="67">
        <f>Paramètres!$C$9</f>
        <v/>
      </c>
      <c r="D181" s="101" t="n"/>
      <c r="E181" s="101" t="n"/>
      <c r="F181" s="101" t="n"/>
      <c r="G181" s="101" t="n"/>
      <c r="H181" s="56" t="n"/>
      <c r="I181" s="55">
        <f>Paramètres!$D$9</f>
        <v/>
      </c>
      <c r="J181" s="50" t="n"/>
      <c r="L181" s="29" t="inlineStr">
        <is>
          <t>Calcul (ne pas modifier) – ligne registre :</t>
        </is>
      </c>
    </row>
    <row r="182" ht="21.75" customHeight="1">
      <c r="A182" s="60" t="n"/>
      <c r="B182" s="61" t="n"/>
      <c r="C182" s="60" t="n"/>
      <c r="H182" s="61" t="n"/>
      <c r="I182" s="55">
        <f>"Date: "&amp;Paramètres!$E$9</f>
        <v/>
      </c>
      <c r="J182" s="50" t="n"/>
      <c r="L182" s="30">
        <f>IFERROR(MATCH($H$188,Registre!$B$2:$B$1999,0),0)</f>
        <v/>
      </c>
    </row>
    <row r="183" ht="21.75" customHeight="1">
      <c r="A183" s="57" t="n"/>
      <c r="B183" s="58" t="n"/>
      <c r="C183" s="57" t="n"/>
      <c r="D183" s="102" t="n"/>
      <c r="E183" s="102" t="n"/>
      <c r="F183" s="102" t="n"/>
      <c r="G183" s="102" t="n"/>
      <c r="H183" s="58" t="n"/>
      <c r="I183" s="55" t="inlineStr">
        <is>
          <t>Page 1/1</t>
        </is>
      </c>
      <c r="J183" s="50" t="n"/>
      <c r="L183" s="30">
        <f>IFERROR(MATCH($H$188,'Données Mise en fouille'!$A$2:$A$501,0),0)</f>
        <v/>
      </c>
    </row>
    <row r="184" ht="27.95" customHeight="1">
      <c r="A184" s="67" t="inlineStr">
        <is>
          <t>Procès-Verbal de Mise en fouille</t>
        </is>
      </c>
      <c r="B184" s="52" t="n"/>
      <c r="C184" s="52" t="n"/>
      <c r="D184" s="52" t="n"/>
      <c r="E184" s="52" t="n"/>
      <c r="F184" s="52" t="n"/>
      <c r="G184" s="52" t="n"/>
      <c r="H184" s="52" t="n"/>
      <c r="I184" s="52" t="n"/>
      <c r="J184" s="50" t="n"/>
      <c r="L184" s="32">
        <f>IF($H$188="","",IF($L$182=0,"⚠ RFI absent du Registre",IF(INDEX(Registre!$A$2:$A$1999,IF($L$182=0,-1,$L$182))&lt;&gt;"Mise en fouille","⚠ Ce RFI est de type : "&amp;INDEX(Registre!$A$2:$A$1999,IF($L$182=0,-1,$L$182)),"")))</f>
        <v/>
      </c>
    </row>
    <row r="185" ht="27" customHeight="1">
      <c r="A185" s="90" t="inlineStr">
        <is>
          <t>Ouvrages</t>
        </is>
      </c>
      <c r="B185" s="50" t="n"/>
      <c r="C185" s="80">
        <f>IFERROR(INDEX(Registre!$E$2:$E$1999,IF($L$182=0,-1,$L$182))&amp;"","")</f>
        <v/>
      </c>
      <c r="D185" s="52" t="n"/>
      <c r="E185" s="52" t="n"/>
      <c r="F185" s="52" t="n"/>
      <c r="G185" s="52" t="n"/>
      <c r="H185" s="52" t="n"/>
      <c r="I185" s="52" t="n"/>
      <c r="J185" s="50" t="n"/>
    </row>
    <row r="186" ht="27" customHeight="1">
      <c r="A186" s="90" t="inlineStr">
        <is>
          <t>Plan nº</t>
        </is>
      </c>
      <c r="B186" s="50" t="n"/>
      <c r="C186" s="90">
        <f>IFERROR(INDEX(Registre!$F$2:$F$1999,IF($L$182=0,-1,$L$182))&amp;"","")</f>
        <v/>
      </c>
      <c r="D186" s="52" t="n"/>
      <c r="E186" s="52" t="n"/>
      <c r="F186" s="52" t="n"/>
      <c r="G186" s="52" t="n"/>
      <c r="H186" s="52" t="n"/>
      <c r="I186" s="52" t="n"/>
      <c r="J186" s="50" t="n"/>
      <c r="L186" s="31" t="inlineStr">
        <is>
          <t>◀ Choisissez le RFI dans la case « RFI nº » (liste déroulante)</t>
        </is>
      </c>
    </row>
    <row r="187" ht="27" customHeight="1">
      <c r="A187" s="90" t="inlineStr">
        <is>
          <t>Désignation</t>
        </is>
      </c>
      <c r="B187" s="50" t="n"/>
      <c r="C187" s="90">
        <f>IFERROR(INDEX(Registre!$G$2:$G$1999,IF($L$182=0,-1,$L$182))&amp;"","")</f>
        <v/>
      </c>
      <c r="D187" s="52" t="n"/>
      <c r="E187" s="52" t="n"/>
      <c r="F187" s="52" t="n"/>
      <c r="G187" s="52" t="n"/>
      <c r="H187" s="52" t="n"/>
      <c r="I187" s="52" t="n"/>
      <c r="J187" s="50" t="n"/>
    </row>
    <row r="188" ht="27" customHeight="1">
      <c r="A188" s="90" t="inlineStr">
        <is>
          <t>Rapport nº</t>
        </is>
      </c>
      <c r="B188" s="50" t="n"/>
      <c r="C188" s="90">
        <f>IFERROR(IF(INDEX(Registre!$C$2:$C$1999,IF($L$182=0,-1,$L$182))&amp;""&lt;&gt;"",INDEX(Registre!$C$2:$C$1999,IF($L$182=0,-1,$L$182))&amp;"",TEXT(COUNTIF(Registre!$A$2:INDEX(Registre!$A$2:$A$1999,IF($L$182=0,-1,$L$182)),INDEX(Registre!$A$2:$A$1999,IF($L$182=0,-1,$L$182))),"000")),"")</f>
        <v/>
      </c>
      <c r="D188" s="50" t="n"/>
      <c r="E188" s="91" t="inlineStr">
        <is>
          <t>DI/ (RFI) nº</t>
        </is>
      </c>
      <c r="F188" s="52" t="n"/>
      <c r="G188" s="50" t="n"/>
      <c r="H188" s="82">
        <f>IFERROR(INDEX('Impression groupée'!$B$4:$B$103,MATCH("Mise en fouille|7",'Impression groupée'!$E$4:$E$103,0)),"")</f>
        <v/>
      </c>
      <c r="I188" s="52" t="n"/>
      <c r="J188" s="50" t="n"/>
    </row>
    <row r="189" ht="27" customHeight="1">
      <c r="A189" s="80">
        <f>"Tronçon n° : "&amp;IFERROR(INDEX(Registre!$H$2:$H$1999,IF($L$182=0,-1,$L$182))&amp;"","")&amp;"   du "&amp;IF(IFERROR(INDEX(Registre!$I$2:$I$1999,IF($L$182=0,-1,$L$182))&amp;"","")&lt;&gt;"","Joint N° "&amp;IFERROR(INDEX(Registre!$I$2:$I$1999,IF($L$182=0,-1,$L$182))&amp;"","")&amp;"  ","")&amp;"PK "&amp;IFERROR(INDEX(Registre!$K$2:$K$1999,IF($L$182=0,-1,$L$182))&amp;"","")&amp;IF(OR(IFERROR(INDEX(Registre!$L$2:$L$1999,IF($L$182=0,-1,$L$182))&amp;"","")&lt;&gt;"",IFERROR(INDEX(Registre!$J$2:$J$1999,IF($L$182=0,-1,$L$182))&amp;"","")&lt;&gt;""),"   au "&amp;IF(IFERROR(INDEX(Registre!$J$2:$J$1999,IF($L$182=0,-1,$L$182))&amp;"","")&lt;&gt;"","Joint N° "&amp;IFERROR(INDEX(Registre!$J$2:$J$1999,IF($L$182=0,-1,$L$182))&amp;"","")&amp;"  ","")&amp;IF(IFERROR(INDEX(Registre!$L$2:$L$1999,IF($L$182=0,-1,$L$182))&amp;"","")&lt;&gt;"","PK "&amp;IFERROR(INDEX(Registre!$L$2:$L$1999,IF($L$182=0,-1,$L$182))&amp;"",""),""),"")</f>
        <v/>
      </c>
      <c r="B189" s="52" t="n"/>
      <c r="C189" s="52" t="n"/>
      <c r="D189" s="52" t="n"/>
      <c r="E189" s="52" t="n"/>
      <c r="F189" s="52" t="n"/>
      <c r="G189" s="52" t="n"/>
      <c r="H189" s="50" t="n"/>
      <c r="I189" s="90">
        <f>IF(IFERROR(INDEX(Registre!$M$2:$M$1999,IF($L$182=0,-1,$L$182))&amp;"","")="","Long :","Long : "&amp;IFERROR(INDEX(Registre!$M$2:$M$1999,IF($L$182=0,-1,$L$182))&amp;"","")&amp;" ml")</f>
        <v/>
      </c>
      <c r="J189" s="50" t="n"/>
    </row>
    <row r="190" ht="27" customHeight="1">
      <c r="A190" s="92" t="inlineStr">
        <is>
          <t>Inspection</t>
        </is>
      </c>
      <c r="B190" s="52" t="n"/>
      <c r="C190" s="52" t="n"/>
      <c r="D190" s="52" t="n"/>
      <c r="E190" s="52" t="n"/>
      <c r="F190" s="52" t="n"/>
      <c r="G190" s="52" t="n"/>
      <c r="H190" s="50" t="n"/>
      <c r="I190" s="80" t="inlineStr">
        <is>
          <t>jugement</t>
        </is>
      </c>
      <c r="J190" s="50" t="n"/>
    </row>
    <row r="191" ht="27" customHeight="1">
      <c r="A191" s="90" t="inlineStr">
        <is>
          <t>Lit de pose conforme aux plans et spécifications</t>
        </is>
      </c>
      <c r="B191" s="52" t="n"/>
      <c r="C191" s="52" t="n"/>
      <c r="D191" s="52" t="n"/>
      <c r="E191" s="52" t="n"/>
      <c r="F191" s="52" t="n"/>
      <c r="G191" s="52" t="n"/>
      <c r="H191" s="50" t="n"/>
      <c r="I191" s="93">
        <f>IF(IFERROR(INDEX('Données Mise en fouille'!$B$2:$B$501,IF($L$183=0,-1,$L$183))&amp;"","")="C","☒","☐")&amp;"  C"&amp;"      "&amp;IF(IFERROR(INDEX('Données Mise en fouille'!$B$2:$B$501,IF($L$183=0,-1,$L$183))&amp;"","")="NC","☒","☐")&amp;"  NC"</f>
        <v/>
      </c>
      <c r="J191" s="50" t="n"/>
    </row>
    <row r="192" ht="27" customHeight="1">
      <c r="A192" s="90" t="inlineStr">
        <is>
          <t>Condition du fond de la tranchée</t>
        </is>
      </c>
      <c r="B192" s="52" t="n"/>
      <c r="C192" s="52" t="n"/>
      <c r="D192" s="52" t="n"/>
      <c r="E192" s="52" t="n"/>
      <c r="F192" s="52" t="n"/>
      <c r="G192" s="52" t="n"/>
      <c r="H192" s="50" t="n"/>
      <c r="I192" s="93">
        <f>IF(IFERROR(INDEX('Données Mise en fouille'!$C$2:$C$501,IF($L$183=0,-1,$L$183))&amp;"","")="C","☒","☐")&amp;"  C"&amp;"      "&amp;IF(IFERROR(INDEX('Données Mise en fouille'!$C$2:$C$501,IF($L$183=0,-1,$L$183))&amp;"","")="NC","☒","☐")&amp;"  NC"</f>
        <v/>
      </c>
      <c r="J192" s="50" t="n"/>
    </row>
    <row r="193" ht="27" customHeight="1">
      <c r="A193" s="90" t="inlineStr">
        <is>
          <t>Hauteur et largeur de la tranchée conformes aux plans et spécifications</t>
        </is>
      </c>
      <c r="B193" s="52" t="n"/>
      <c r="C193" s="52" t="n"/>
      <c r="D193" s="52" t="n"/>
      <c r="E193" s="52" t="n"/>
      <c r="F193" s="52" t="n"/>
      <c r="G193" s="52" t="n"/>
      <c r="H193" s="50" t="n"/>
      <c r="I193" s="93">
        <f>IF(IFERROR(INDEX('Données Mise en fouille'!$D$2:$D$501,IF($L$183=0,-1,$L$183))&amp;"","")="C","☒","☐")&amp;"  C"&amp;"      "&amp;IF(IFERROR(INDEX('Données Mise en fouille'!$D$2:$D$501,IF($L$183=0,-1,$L$183))&amp;"","")="NC","☒","☐")&amp;"  NC"</f>
        <v/>
      </c>
      <c r="J193" s="50" t="n"/>
    </row>
    <row r="194" ht="30" customHeight="1">
      <c r="A194" s="90" t="inlineStr">
        <is>
          <t>Toutes les soudures de la section à enterrer sont radiographiées et acceptées, fiche tronçon signée et disponible sur site pour entamer la pose du tronçon.</t>
        </is>
      </c>
      <c r="B194" s="52" t="n"/>
      <c r="C194" s="52" t="n"/>
      <c r="D194" s="52" t="n"/>
      <c r="E194" s="52" t="n"/>
      <c r="F194" s="52" t="n"/>
      <c r="G194" s="52" t="n"/>
      <c r="H194" s="50" t="n"/>
      <c r="I194" s="93">
        <f>IF(IFERROR(INDEX('Données Mise en fouille'!$E$2:$E$501,IF($L$183=0,-1,$L$183))&amp;"","")="C","☒","☐")&amp;"  C"&amp;"      "&amp;IF(IFERROR(INDEX('Données Mise en fouille'!$E$2:$E$501,IF($L$183=0,-1,$L$183))&amp;"","")="NC","☒","☐")&amp;"  NC"</f>
        <v/>
      </c>
      <c r="J194" s="50" t="n"/>
    </row>
    <row r="195" ht="27" customHeight="1">
      <c r="A195" s="90" t="inlineStr">
        <is>
          <t>Revêtement des joints de soudures achevé</t>
        </is>
      </c>
      <c r="B195" s="52" t="n"/>
      <c r="C195" s="52" t="n"/>
      <c r="D195" s="52" t="n"/>
      <c r="E195" s="52" t="n"/>
      <c r="F195" s="52" t="n"/>
      <c r="G195" s="52" t="n"/>
      <c r="H195" s="50" t="n"/>
      <c r="I195" s="93">
        <f>IF(IFERROR(INDEX('Données Mise en fouille'!$F$2:$F$501,IF($L$183=0,-1,$L$183))&amp;"","")="C","☒","☐")&amp;"  C"&amp;"      "&amp;IF(IFERROR(INDEX('Données Mise en fouille'!$F$2:$F$501,IF($L$183=0,-1,$L$183))&amp;"","")="NC","☒","☐")&amp;"  NC"</f>
        <v/>
      </c>
      <c r="J195" s="50" t="n"/>
    </row>
    <row r="196" ht="27" customHeight="1">
      <c r="A196" s="67" t="inlineStr">
        <is>
          <t>Balai Electrique</t>
        </is>
      </c>
      <c r="B196" s="52" t="n"/>
      <c r="C196" s="52" t="n"/>
      <c r="D196" s="52" t="n"/>
      <c r="E196" s="52" t="n"/>
      <c r="F196" s="52" t="n"/>
      <c r="G196" s="52" t="n"/>
      <c r="H196" s="52" t="n"/>
      <c r="I196" s="52" t="n"/>
      <c r="J196" s="50" t="n"/>
    </row>
    <row r="197" ht="27" customHeight="1">
      <c r="A197" s="90" t="inlineStr">
        <is>
          <t>Type/Modèle d'équipement de test :</t>
        </is>
      </c>
      <c r="B197" s="52" t="n"/>
      <c r="C197" s="52" t="n"/>
      <c r="D197" s="52" t="n"/>
      <c r="E197" s="52" t="n"/>
      <c r="F197" s="52" t="n"/>
      <c r="G197" s="50" t="n"/>
      <c r="H197" s="93">
        <f>IFERROR(INDEX('Données Mise en fouille'!$G$2:$G$501,IF($L$183=0,-1,$L$183))&amp;"","")</f>
        <v/>
      </c>
      <c r="I197" s="52" t="n"/>
      <c r="J197" s="50" t="n"/>
    </row>
    <row r="198" ht="27" customHeight="1">
      <c r="A198" s="90" t="inlineStr">
        <is>
          <t>Numéro de série :</t>
        </is>
      </c>
      <c r="B198" s="52" t="n"/>
      <c r="C198" s="52" t="n"/>
      <c r="D198" s="52" t="n"/>
      <c r="E198" s="52" t="n"/>
      <c r="F198" s="52" t="n"/>
      <c r="G198" s="50" t="n"/>
      <c r="H198" s="93">
        <f>IFERROR(INDEX('Données Mise en fouille'!$H$2:$H$501,IF($L$183=0,-1,$L$183))&amp;"","")</f>
        <v/>
      </c>
      <c r="I198" s="52" t="n"/>
      <c r="J198" s="50" t="n"/>
    </row>
    <row r="199" ht="27" customHeight="1">
      <c r="A199" s="90" t="inlineStr">
        <is>
          <t>Date d'étalonnage :</t>
        </is>
      </c>
      <c r="B199" s="52" t="n"/>
      <c r="C199" s="52" t="n"/>
      <c r="D199" s="52" t="n"/>
      <c r="E199" s="52" t="n"/>
      <c r="F199" s="52" t="n"/>
      <c r="G199" s="50" t="n"/>
      <c r="H199" s="93">
        <f>IFERROR(TEXT(INDEX('Données Mise en fouille'!$I$2:$I$501,IF($L$183=0,-1,$L$183)),"dd/mm/yyyy"),"")</f>
        <v/>
      </c>
      <c r="I199" s="52" t="n"/>
      <c r="J199" s="50" t="n"/>
    </row>
    <row r="200" ht="27" customHeight="1">
      <c r="A200" s="90" t="inlineStr">
        <is>
          <t>Certificat d'étalonnage :</t>
        </is>
      </c>
      <c r="B200" s="52" t="n"/>
      <c r="C200" s="52" t="n"/>
      <c r="D200" s="52" t="n"/>
      <c r="E200" s="52" t="n"/>
      <c r="F200" s="52" t="n"/>
      <c r="G200" s="50" t="n"/>
      <c r="H200" s="93">
        <f>IFERROR(INDEX('Données Mise en fouille'!$J$2:$J$501,IF($L$183=0,-1,$L$183))&amp;"","")</f>
        <v/>
      </c>
      <c r="I200" s="52" t="n"/>
      <c r="J200" s="50" t="n"/>
    </row>
    <row r="201" ht="27" customHeight="1">
      <c r="A201" s="90" t="inlineStr">
        <is>
          <t>Epaisseur moyenne du revêtement (mm) :</t>
        </is>
      </c>
      <c r="B201" s="52" t="n"/>
      <c r="C201" s="52" t="n"/>
      <c r="D201" s="52" t="n"/>
      <c r="E201" s="52" t="n"/>
      <c r="F201" s="52" t="n"/>
      <c r="G201" s="50" t="n"/>
      <c r="H201" s="93">
        <f>IFERROR(INDEX('Données Mise en fouille'!$K$2:$K$501,IF($L$183=0,-1,$L$183))&amp;"","")</f>
        <v/>
      </c>
      <c r="I201" s="52" t="n"/>
      <c r="J201" s="50" t="n"/>
    </row>
    <row r="202" ht="27" customHeight="1">
      <c r="A202" s="90" t="inlineStr">
        <is>
          <t>Tension de test (kV) :</t>
        </is>
      </c>
      <c r="B202" s="52" t="n"/>
      <c r="C202" s="52" t="n"/>
      <c r="D202" s="52" t="n"/>
      <c r="E202" s="52" t="n"/>
      <c r="F202" s="52" t="n"/>
      <c r="G202" s="50" t="n"/>
      <c r="H202" s="93">
        <f>IFERROR(INDEX('Données Mise en fouille'!$L$2:$L$501,IF($L$183=0,-1,$L$183))&amp;"","")</f>
        <v/>
      </c>
      <c r="I202" s="52" t="n"/>
      <c r="J202" s="50" t="n"/>
    </row>
    <row r="203" ht="27" customHeight="1">
      <c r="A203" s="90" t="inlineStr">
        <is>
          <t>Contrôle au balai électrique achevé avec résultats satisfaisants</t>
        </is>
      </c>
      <c r="B203" s="52" t="n"/>
      <c r="C203" s="52" t="n"/>
      <c r="D203" s="52" t="n"/>
      <c r="E203" s="52" t="n"/>
      <c r="F203" s="52" t="n"/>
      <c r="G203" s="50" t="n"/>
      <c r="H203" s="93">
        <f>IF(IFERROR(INDEX('Données Mise en fouille'!$M$2:$M$501,IF($L$183=0,-1,$L$183))&amp;"","")="ACC","☒","☐")&amp;" ACC"&amp;"     "&amp;IF(IFERROR(INDEX('Données Mise en fouille'!$M$2:$M$501,IF($L$183=0,-1,$L$183))&amp;"","")="NACC","☒","☐")&amp;" NACC"</f>
        <v/>
      </c>
      <c r="I203" s="52" t="n"/>
      <c r="J203" s="50" t="n"/>
    </row>
    <row r="204" ht="174.4" customHeight="1">
      <c r="A204" s="94">
        <f>"Remarques : "&amp;IFERROR(INDEX(Registre!$O$2:$O$1999,IF($L$182=0,-1,$L$182))&amp;"","")</f>
        <v/>
      </c>
      <c r="B204" s="52" t="n"/>
      <c r="C204" s="52" t="n"/>
      <c r="D204" s="52" t="n"/>
      <c r="E204" s="52" t="n"/>
      <c r="F204" s="52" t="n"/>
      <c r="G204" s="52" t="n"/>
      <c r="H204" s="52" t="n"/>
      <c r="I204" s="52" t="n"/>
      <c r="J204" s="50" t="n"/>
    </row>
    <row r="205" ht="30" customHeight="1">
      <c r="A205" s="80" t="inlineStr">
        <is>
          <t>Conclusion de l’inspection</t>
        </is>
      </c>
      <c r="B205" s="50" t="n"/>
      <c r="C205" s="67">
        <f>IF(IFERROR(INDEX(Registre!$N$2:$N$1999,IF($L$182=0,-1,$L$182))&amp;"","")="Non applicable","☒","☐")&amp;"  Non applicable"</f>
        <v/>
      </c>
      <c r="D205" s="52" t="n"/>
      <c r="E205" s="52" t="n"/>
      <c r="F205" s="50" t="n"/>
      <c r="G205" s="67">
        <f>IF(IFERROR(INDEX(Registre!$N$2:$N$1999,IF($L$182=0,-1,$L$182))&amp;"","")="Accepté","☒","☐")&amp;"  Accepté"</f>
        <v/>
      </c>
      <c r="H205" s="50" t="n"/>
      <c r="I205" s="67">
        <f>IF(IFERROR(INDEX(Registre!$N$2:$N$1999,IF($L$182=0,-1,$L$182))&amp;"","")="Rejeté","☒","☐")&amp;"  Rejeté"</f>
        <v/>
      </c>
      <c r="J205" s="50" t="n"/>
    </row>
    <row r="206" ht="30" customHeight="1">
      <c r="A206" s="80" t="inlineStr">
        <is>
          <t>APPROBATION</t>
        </is>
      </c>
      <c r="B206" s="56" t="n"/>
      <c r="C206" s="67" t="inlineStr">
        <is>
          <t>C3</t>
        </is>
      </c>
      <c r="D206" s="52" t="n"/>
      <c r="E206" s="52" t="n"/>
      <c r="F206" s="50" t="n"/>
      <c r="G206" s="67" t="inlineStr">
        <is>
          <t>C1</t>
        </is>
      </c>
      <c r="H206" s="56" t="n"/>
      <c r="I206" s="67" t="inlineStr">
        <is>
          <t>CA</t>
        </is>
      </c>
      <c r="J206" s="56" t="n"/>
    </row>
    <row r="207" ht="30" customHeight="1">
      <c r="A207" s="57" t="n"/>
      <c r="B207" s="58" t="n"/>
      <c r="C207" s="67" t="inlineStr">
        <is>
          <t>CST</t>
        </is>
      </c>
      <c r="D207" s="50" t="n"/>
      <c r="E207" s="67" t="inlineStr">
        <is>
          <t>QCI</t>
        </is>
      </c>
      <c r="F207" s="50" t="n"/>
      <c r="G207" s="57" t="n"/>
      <c r="H207" s="58" t="n"/>
      <c r="I207" s="57" t="n"/>
      <c r="J207" s="58" t="n"/>
    </row>
    <row r="208" ht="30" customHeight="1">
      <c r="A208" s="90" t="inlineStr">
        <is>
          <t>Nom</t>
        </is>
      </c>
      <c r="B208" s="50" t="n"/>
      <c r="C208" s="90" t="n"/>
      <c r="D208" s="50" t="n"/>
      <c r="E208" s="90" t="n"/>
      <c r="F208" s="50" t="n"/>
      <c r="G208" s="90" t="n"/>
      <c r="H208" s="50" t="n"/>
      <c r="I208" s="90" t="n"/>
      <c r="J208" s="50" t="n"/>
    </row>
    <row r="209" ht="30" customHeight="1">
      <c r="A209" s="90" t="inlineStr">
        <is>
          <t>Signature</t>
        </is>
      </c>
      <c r="B209" s="50" t="n"/>
      <c r="C209" s="90" t="n"/>
      <c r="D209" s="50" t="n"/>
      <c r="E209" s="90" t="n"/>
      <c r="F209" s="50" t="n"/>
      <c r="G209" s="90" t="n"/>
      <c r="H209" s="50" t="n"/>
      <c r="I209" s="90" t="n"/>
      <c r="J209" s="50" t="n"/>
    </row>
    <row r="210" ht="30" customHeight="1">
      <c r="A210" s="90" t="inlineStr">
        <is>
          <t>Date</t>
        </is>
      </c>
      <c r="B210" s="50" t="n"/>
      <c r="C210" s="90" t="n"/>
      <c r="D210" s="50" t="n"/>
      <c r="E210" s="90" t="n"/>
      <c r="F210" s="50" t="n"/>
      <c r="G210" s="90" t="n"/>
      <c r="H210" s="50" t="n"/>
      <c r="I210" s="90" t="n"/>
      <c r="J210" s="50" t="n"/>
    </row>
    <row r="211" ht="21.75" customHeight="1">
      <c r="A211" s="49" t="n"/>
      <c r="B211" s="56" t="n"/>
      <c r="C211" s="67">
        <f>Paramètres!$C$9</f>
        <v/>
      </c>
      <c r="D211" s="101" t="n"/>
      <c r="E211" s="101" t="n"/>
      <c r="F211" s="101" t="n"/>
      <c r="G211" s="101" t="n"/>
      <c r="H211" s="56" t="n"/>
      <c r="I211" s="55">
        <f>Paramètres!$D$9</f>
        <v/>
      </c>
      <c r="J211" s="50" t="n"/>
      <c r="L211" s="29" t="inlineStr">
        <is>
          <t>Calcul (ne pas modifier) – ligne registre :</t>
        </is>
      </c>
    </row>
    <row r="212" ht="21.75" customHeight="1">
      <c r="A212" s="60" t="n"/>
      <c r="B212" s="61" t="n"/>
      <c r="C212" s="60" t="n"/>
      <c r="H212" s="61" t="n"/>
      <c r="I212" s="55">
        <f>"Date: "&amp;Paramètres!$E$9</f>
        <v/>
      </c>
      <c r="J212" s="50" t="n"/>
      <c r="L212" s="30">
        <f>IFERROR(MATCH($H$218,Registre!$B$2:$B$1999,0),0)</f>
        <v/>
      </c>
    </row>
    <row r="213" ht="21.75" customHeight="1">
      <c r="A213" s="57" t="n"/>
      <c r="B213" s="58" t="n"/>
      <c r="C213" s="57" t="n"/>
      <c r="D213" s="102" t="n"/>
      <c r="E213" s="102" t="n"/>
      <c r="F213" s="102" t="n"/>
      <c r="G213" s="102" t="n"/>
      <c r="H213" s="58" t="n"/>
      <c r="I213" s="55" t="inlineStr">
        <is>
          <t>Page 1/1</t>
        </is>
      </c>
      <c r="J213" s="50" t="n"/>
      <c r="L213" s="30">
        <f>IFERROR(MATCH($H$218,'Données Mise en fouille'!$A$2:$A$501,0),0)</f>
        <v/>
      </c>
    </row>
    <row r="214" ht="27.95" customHeight="1">
      <c r="A214" s="67" t="inlineStr">
        <is>
          <t>Procès-Verbal de Mise en fouille</t>
        </is>
      </c>
      <c r="B214" s="52" t="n"/>
      <c r="C214" s="52" t="n"/>
      <c r="D214" s="52" t="n"/>
      <c r="E214" s="52" t="n"/>
      <c r="F214" s="52" t="n"/>
      <c r="G214" s="52" t="n"/>
      <c r="H214" s="52" t="n"/>
      <c r="I214" s="52" t="n"/>
      <c r="J214" s="50" t="n"/>
      <c r="L214" s="32">
        <f>IF($H$218="","",IF($L$212=0,"⚠ RFI absent du Registre",IF(INDEX(Registre!$A$2:$A$1999,IF($L$212=0,-1,$L$212))&lt;&gt;"Mise en fouille","⚠ Ce RFI est de type : "&amp;INDEX(Registre!$A$2:$A$1999,IF($L$212=0,-1,$L$212)),"")))</f>
        <v/>
      </c>
    </row>
    <row r="215" ht="27" customHeight="1">
      <c r="A215" s="90" t="inlineStr">
        <is>
          <t>Ouvrages</t>
        </is>
      </c>
      <c r="B215" s="50" t="n"/>
      <c r="C215" s="80">
        <f>IFERROR(INDEX(Registre!$E$2:$E$1999,IF($L$212=0,-1,$L$212))&amp;"","")</f>
        <v/>
      </c>
      <c r="D215" s="52" t="n"/>
      <c r="E215" s="52" t="n"/>
      <c r="F215" s="52" t="n"/>
      <c r="G215" s="52" t="n"/>
      <c r="H215" s="52" t="n"/>
      <c r="I215" s="52" t="n"/>
      <c r="J215" s="50" t="n"/>
    </row>
    <row r="216" ht="27" customHeight="1">
      <c r="A216" s="90" t="inlineStr">
        <is>
          <t>Plan nº</t>
        </is>
      </c>
      <c r="B216" s="50" t="n"/>
      <c r="C216" s="90">
        <f>IFERROR(INDEX(Registre!$F$2:$F$1999,IF($L$212=0,-1,$L$212))&amp;"","")</f>
        <v/>
      </c>
      <c r="D216" s="52" t="n"/>
      <c r="E216" s="52" t="n"/>
      <c r="F216" s="52" t="n"/>
      <c r="G216" s="52" t="n"/>
      <c r="H216" s="52" t="n"/>
      <c r="I216" s="52" t="n"/>
      <c r="J216" s="50" t="n"/>
      <c r="L216" s="31" t="inlineStr">
        <is>
          <t>◀ Choisissez le RFI dans la case « RFI nº » (liste déroulante)</t>
        </is>
      </c>
    </row>
    <row r="217" ht="27" customHeight="1">
      <c r="A217" s="90" t="inlineStr">
        <is>
          <t>Désignation</t>
        </is>
      </c>
      <c r="B217" s="50" t="n"/>
      <c r="C217" s="90">
        <f>IFERROR(INDEX(Registre!$G$2:$G$1999,IF($L$212=0,-1,$L$212))&amp;"","")</f>
        <v/>
      </c>
      <c r="D217" s="52" t="n"/>
      <c r="E217" s="52" t="n"/>
      <c r="F217" s="52" t="n"/>
      <c r="G217" s="52" t="n"/>
      <c r="H217" s="52" t="n"/>
      <c r="I217" s="52" t="n"/>
      <c r="J217" s="50" t="n"/>
    </row>
    <row r="218" ht="27" customHeight="1">
      <c r="A218" s="90" t="inlineStr">
        <is>
          <t>Rapport nº</t>
        </is>
      </c>
      <c r="B218" s="50" t="n"/>
      <c r="C218" s="90">
        <f>IFERROR(IF(INDEX(Registre!$C$2:$C$1999,IF($L$212=0,-1,$L$212))&amp;""&lt;&gt;"",INDEX(Registre!$C$2:$C$1999,IF($L$212=0,-1,$L$212))&amp;"",TEXT(COUNTIF(Registre!$A$2:INDEX(Registre!$A$2:$A$1999,IF($L$212=0,-1,$L$212)),INDEX(Registre!$A$2:$A$1999,IF($L$212=0,-1,$L$212))),"000")),"")</f>
        <v/>
      </c>
      <c r="D218" s="50" t="n"/>
      <c r="E218" s="91" t="inlineStr">
        <is>
          <t>DI/ (RFI) nº</t>
        </is>
      </c>
      <c r="F218" s="52" t="n"/>
      <c r="G218" s="50" t="n"/>
      <c r="H218" s="82">
        <f>IFERROR(INDEX('Impression groupée'!$B$4:$B$103,MATCH("Mise en fouille|8",'Impression groupée'!$E$4:$E$103,0)),"")</f>
        <v/>
      </c>
      <c r="I218" s="52" t="n"/>
      <c r="J218" s="50" t="n"/>
    </row>
    <row r="219" ht="27" customHeight="1">
      <c r="A219" s="80">
        <f>"Tronçon n° : "&amp;IFERROR(INDEX(Registre!$H$2:$H$1999,IF($L$212=0,-1,$L$212))&amp;"","")&amp;"   du "&amp;IF(IFERROR(INDEX(Registre!$I$2:$I$1999,IF($L$212=0,-1,$L$212))&amp;"","")&lt;&gt;"","Joint N° "&amp;IFERROR(INDEX(Registre!$I$2:$I$1999,IF($L$212=0,-1,$L$212))&amp;"","")&amp;"  ","")&amp;"PK "&amp;IFERROR(INDEX(Registre!$K$2:$K$1999,IF($L$212=0,-1,$L$212))&amp;"","")&amp;IF(OR(IFERROR(INDEX(Registre!$L$2:$L$1999,IF($L$212=0,-1,$L$212))&amp;"","")&lt;&gt;"",IFERROR(INDEX(Registre!$J$2:$J$1999,IF($L$212=0,-1,$L$212))&amp;"","")&lt;&gt;""),"   au "&amp;IF(IFERROR(INDEX(Registre!$J$2:$J$1999,IF($L$212=0,-1,$L$212))&amp;"","")&lt;&gt;"","Joint N° "&amp;IFERROR(INDEX(Registre!$J$2:$J$1999,IF($L$212=0,-1,$L$212))&amp;"","")&amp;"  ","")&amp;IF(IFERROR(INDEX(Registre!$L$2:$L$1999,IF($L$212=0,-1,$L$212))&amp;"","")&lt;&gt;"","PK "&amp;IFERROR(INDEX(Registre!$L$2:$L$1999,IF($L$212=0,-1,$L$212))&amp;"",""),""),"")</f>
        <v/>
      </c>
      <c r="B219" s="52" t="n"/>
      <c r="C219" s="52" t="n"/>
      <c r="D219" s="52" t="n"/>
      <c r="E219" s="52" t="n"/>
      <c r="F219" s="52" t="n"/>
      <c r="G219" s="52" t="n"/>
      <c r="H219" s="50" t="n"/>
      <c r="I219" s="90">
        <f>IF(IFERROR(INDEX(Registre!$M$2:$M$1999,IF($L$212=0,-1,$L$212))&amp;"","")="","Long :","Long : "&amp;IFERROR(INDEX(Registre!$M$2:$M$1999,IF($L$212=0,-1,$L$212))&amp;"","")&amp;" ml")</f>
        <v/>
      </c>
      <c r="J219" s="50" t="n"/>
    </row>
    <row r="220" ht="27" customHeight="1">
      <c r="A220" s="92" t="inlineStr">
        <is>
          <t>Inspection</t>
        </is>
      </c>
      <c r="B220" s="52" t="n"/>
      <c r="C220" s="52" t="n"/>
      <c r="D220" s="52" t="n"/>
      <c r="E220" s="52" t="n"/>
      <c r="F220" s="52" t="n"/>
      <c r="G220" s="52" t="n"/>
      <c r="H220" s="50" t="n"/>
      <c r="I220" s="80" t="inlineStr">
        <is>
          <t>jugement</t>
        </is>
      </c>
      <c r="J220" s="50" t="n"/>
    </row>
    <row r="221" ht="27" customHeight="1">
      <c r="A221" s="90" t="inlineStr">
        <is>
          <t>Lit de pose conforme aux plans et spécifications</t>
        </is>
      </c>
      <c r="B221" s="52" t="n"/>
      <c r="C221" s="52" t="n"/>
      <c r="D221" s="52" t="n"/>
      <c r="E221" s="52" t="n"/>
      <c r="F221" s="52" t="n"/>
      <c r="G221" s="52" t="n"/>
      <c r="H221" s="50" t="n"/>
      <c r="I221" s="93">
        <f>IF(IFERROR(INDEX('Données Mise en fouille'!$B$2:$B$501,IF($L$213=0,-1,$L$213))&amp;"","")="C","☒","☐")&amp;"  C"&amp;"      "&amp;IF(IFERROR(INDEX('Données Mise en fouille'!$B$2:$B$501,IF($L$213=0,-1,$L$213))&amp;"","")="NC","☒","☐")&amp;"  NC"</f>
        <v/>
      </c>
      <c r="J221" s="50" t="n"/>
    </row>
    <row r="222" ht="27" customHeight="1">
      <c r="A222" s="90" t="inlineStr">
        <is>
          <t>Condition du fond de la tranchée</t>
        </is>
      </c>
      <c r="B222" s="52" t="n"/>
      <c r="C222" s="52" t="n"/>
      <c r="D222" s="52" t="n"/>
      <c r="E222" s="52" t="n"/>
      <c r="F222" s="52" t="n"/>
      <c r="G222" s="52" t="n"/>
      <c r="H222" s="50" t="n"/>
      <c r="I222" s="93">
        <f>IF(IFERROR(INDEX('Données Mise en fouille'!$C$2:$C$501,IF($L$213=0,-1,$L$213))&amp;"","")="C","☒","☐")&amp;"  C"&amp;"      "&amp;IF(IFERROR(INDEX('Données Mise en fouille'!$C$2:$C$501,IF($L$213=0,-1,$L$213))&amp;"","")="NC","☒","☐")&amp;"  NC"</f>
        <v/>
      </c>
      <c r="J222" s="50" t="n"/>
    </row>
    <row r="223" ht="27" customHeight="1">
      <c r="A223" s="90" t="inlineStr">
        <is>
          <t>Hauteur et largeur de la tranchée conformes aux plans et spécifications</t>
        </is>
      </c>
      <c r="B223" s="52" t="n"/>
      <c r="C223" s="52" t="n"/>
      <c r="D223" s="52" t="n"/>
      <c r="E223" s="52" t="n"/>
      <c r="F223" s="52" t="n"/>
      <c r="G223" s="52" t="n"/>
      <c r="H223" s="50" t="n"/>
      <c r="I223" s="93">
        <f>IF(IFERROR(INDEX('Données Mise en fouille'!$D$2:$D$501,IF($L$213=0,-1,$L$213))&amp;"","")="C","☒","☐")&amp;"  C"&amp;"      "&amp;IF(IFERROR(INDEX('Données Mise en fouille'!$D$2:$D$501,IF($L$213=0,-1,$L$213))&amp;"","")="NC","☒","☐")&amp;"  NC"</f>
        <v/>
      </c>
      <c r="J223" s="50" t="n"/>
    </row>
    <row r="224" ht="30" customHeight="1">
      <c r="A224" s="90" t="inlineStr">
        <is>
          <t>Toutes les soudures de la section à enterrer sont radiographiées et acceptées, fiche tronçon signée et disponible sur site pour entamer la pose du tronçon.</t>
        </is>
      </c>
      <c r="B224" s="52" t="n"/>
      <c r="C224" s="52" t="n"/>
      <c r="D224" s="52" t="n"/>
      <c r="E224" s="52" t="n"/>
      <c r="F224" s="52" t="n"/>
      <c r="G224" s="52" t="n"/>
      <c r="H224" s="50" t="n"/>
      <c r="I224" s="93">
        <f>IF(IFERROR(INDEX('Données Mise en fouille'!$E$2:$E$501,IF($L$213=0,-1,$L$213))&amp;"","")="C","☒","☐")&amp;"  C"&amp;"      "&amp;IF(IFERROR(INDEX('Données Mise en fouille'!$E$2:$E$501,IF($L$213=0,-1,$L$213))&amp;"","")="NC","☒","☐")&amp;"  NC"</f>
        <v/>
      </c>
      <c r="J224" s="50" t="n"/>
    </row>
    <row r="225" ht="27" customHeight="1">
      <c r="A225" s="90" t="inlineStr">
        <is>
          <t>Revêtement des joints de soudures achevé</t>
        </is>
      </c>
      <c r="B225" s="52" t="n"/>
      <c r="C225" s="52" t="n"/>
      <c r="D225" s="52" t="n"/>
      <c r="E225" s="52" t="n"/>
      <c r="F225" s="52" t="n"/>
      <c r="G225" s="52" t="n"/>
      <c r="H225" s="50" t="n"/>
      <c r="I225" s="93">
        <f>IF(IFERROR(INDEX('Données Mise en fouille'!$F$2:$F$501,IF($L$213=0,-1,$L$213))&amp;"","")="C","☒","☐")&amp;"  C"&amp;"      "&amp;IF(IFERROR(INDEX('Données Mise en fouille'!$F$2:$F$501,IF($L$213=0,-1,$L$213))&amp;"","")="NC","☒","☐")&amp;"  NC"</f>
        <v/>
      </c>
      <c r="J225" s="50" t="n"/>
    </row>
    <row r="226" ht="27" customHeight="1">
      <c r="A226" s="67" t="inlineStr">
        <is>
          <t>Balai Electrique</t>
        </is>
      </c>
      <c r="B226" s="52" t="n"/>
      <c r="C226" s="52" t="n"/>
      <c r="D226" s="52" t="n"/>
      <c r="E226" s="52" t="n"/>
      <c r="F226" s="52" t="n"/>
      <c r="G226" s="52" t="n"/>
      <c r="H226" s="52" t="n"/>
      <c r="I226" s="52" t="n"/>
      <c r="J226" s="50" t="n"/>
    </row>
    <row r="227" ht="27" customHeight="1">
      <c r="A227" s="90" t="inlineStr">
        <is>
          <t>Type/Modèle d'équipement de test :</t>
        </is>
      </c>
      <c r="B227" s="52" t="n"/>
      <c r="C227" s="52" t="n"/>
      <c r="D227" s="52" t="n"/>
      <c r="E227" s="52" t="n"/>
      <c r="F227" s="52" t="n"/>
      <c r="G227" s="50" t="n"/>
      <c r="H227" s="93">
        <f>IFERROR(INDEX('Données Mise en fouille'!$G$2:$G$501,IF($L$213=0,-1,$L$213))&amp;"","")</f>
        <v/>
      </c>
      <c r="I227" s="52" t="n"/>
      <c r="J227" s="50" t="n"/>
    </row>
    <row r="228" ht="27" customHeight="1">
      <c r="A228" s="90" t="inlineStr">
        <is>
          <t>Numéro de série :</t>
        </is>
      </c>
      <c r="B228" s="52" t="n"/>
      <c r="C228" s="52" t="n"/>
      <c r="D228" s="52" t="n"/>
      <c r="E228" s="52" t="n"/>
      <c r="F228" s="52" t="n"/>
      <c r="G228" s="50" t="n"/>
      <c r="H228" s="93">
        <f>IFERROR(INDEX('Données Mise en fouille'!$H$2:$H$501,IF($L$213=0,-1,$L$213))&amp;"","")</f>
        <v/>
      </c>
      <c r="I228" s="52" t="n"/>
      <c r="J228" s="50" t="n"/>
    </row>
    <row r="229" ht="27" customHeight="1">
      <c r="A229" s="90" t="inlineStr">
        <is>
          <t>Date d'étalonnage :</t>
        </is>
      </c>
      <c r="B229" s="52" t="n"/>
      <c r="C229" s="52" t="n"/>
      <c r="D229" s="52" t="n"/>
      <c r="E229" s="52" t="n"/>
      <c r="F229" s="52" t="n"/>
      <c r="G229" s="50" t="n"/>
      <c r="H229" s="93">
        <f>IFERROR(TEXT(INDEX('Données Mise en fouille'!$I$2:$I$501,IF($L$213=0,-1,$L$213)),"dd/mm/yyyy"),"")</f>
        <v/>
      </c>
      <c r="I229" s="52" t="n"/>
      <c r="J229" s="50" t="n"/>
    </row>
    <row r="230" ht="27" customHeight="1">
      <c r="A230" s="90" t="inlineStr">
        <is>
          <t>Certificat d'étalonnage :</t>
        </is>
      </c>
      <c r="B230" s="52" t="n"/>
      <c r="C230" s="52" t="n"/>
      <c r="D230" s="52" t="n"/>
      <c r="E230" s="52" t="n"/>
      <c r="F230" s="52" t="n"/>
      <c r="G230" s="50" t="n"/>
      <c r="H230" s="93">
        <f>IFERROR(INDEX('Données Mise en fouille'!$J$2:$J$501,IF($L$213=0,-1,$L$213))&amp;"","")</f>
        <v/>
      </c>
      <c r="I230" s="52" t="n"/>
      <c r="J230" s="50" t="n"/>
    </row>
    <row r="231" ht="27" customHeight="1">
      <c r="A231" s="90" t="inlineStr">
        <is>
          <t>Epaisseur moyenne du revêtement (mm) :</t>
        </is>
      </c>
      <c r="B231" s="52" t="n"/>
      <c r="C231" s="52" t="n"/>
      <c r="D231" s="52" t="n"/>
      <c r="E231" s="52" t="n"/>
      <c r="F231" s="52" t="n"/>
      <c r="G231" s="50" t="n"/>
      <c r="H231" s="93">
        <f>IFERROR(INDEX('Données Mise en fouille'!$K$2:$K$501,IF($L$213=0,-1,$L$213))&amp;"","")</f>
        <v/>
      </c>
      <c r="I231" s="52" t="n"/>
      <c r="J231" s="50" t="n"/>
    </row>
    <row r="232" ht="27" customHeight="1">
      <c r="A232" s="90" t="inlineStr">
        <is>
          <t>Tension de test (kV) :</t>
        </is>
      </c>
      <c r="B232" s="52" t="n"/>
      <c r="C232" s="52" t="n"/>
      <c r="D232" s="52" t="n"/>
      <c r="E232" s="52" t="n"/>
      <c r="F232" s="52" t="n"/>
      <c r="G232" s="50" t="n"/>
      <c r="H232" s="93">
        <f>IFERROR(INDEX('Données Mise en fouille'!$L$2:$L$501,IF($L$213=0,-1,$L$213))&amp;"","")</f>
        <v/>
      </c>
      <c r="I232" s="52" t="n"/>
      <c r="J232" s="50" t="n"/>
    </row>
    <row r="233" ht="27" customHeight="1">
      <c r="A233" s="90" t="inlineStr">
        <is>
          <t>Contrôle au balai électrique achevé avec résultats satisfaisants</t>
        </is>
      </c>
      <c r="B233" s="52" t="n"/>
      <c r="C233" s="52" t="n"/>
      <c r="D233" s="52" t="n"/>
      <c r="E233" s="52" t="n"/>
      <c r="F233" s="52" t="n"/>
      <c r="G233" s="50" t="n"/>
      <c r="H233" s="93">
        <f>IF(IFERROR(INDEX('Données Mise en fouille'!$M$2:$M$501,IF($L$213=0,-1,$L$213))&amp;"","")="ACC","☒","☐")&amp;" ACC"&amp;"     "&amp;IF(IFERROR(INDEX('Données Mise en fouille'!$M$2:$M$501,IF($L$213=0,-1,$L$213))&amp;"","")="NACC","☒","☐")&amp;" NACC"</f>
        <v/>
      </c>
      <c r="I233" s="52" t="n"/>
      <c r="J233" s="50" t="n"/>
    </row>
    <row r="234" ht="174.4" customHeight="1">
      <c r="A234" s="94">
        <f>"Remarques : "&amp;IFERROR(INDEX(Registre!$O$2:$O$1999,IF($L$212=0,-1,$L$212))&amp;"","")</f>
        <v/>
      </c>
      <c r="B234" s="52" t="n"/>
      <c r="C234" s="52" t="n"/>
      <c r="D234" s="52" t="n"/>
      <c r="E234" s="52" t="n"/>
      <c r="F234" s="52" t="n"/>
      <c r="G234" s="52" t="n"/>
      <c r="H234" s="52" t="n"/>
      <c r="I234" s="52" t="n"/>
      <c r="J234" s="50" t="n"/>
    </row>
    <row r="235" ht="30" customHeight="1">
      <c r="A235" s="80" t="inlineStr">
        <is>
          <t>Conclusion de l’inspection</t>
        </is>
      </c>
      <c r="B235" s="50" t="n"/>
      <c r="C235" s="67">
        <f>IF(IFERROR(INDEX(Registre!$N$2:$N$1999,IF($L$212=0,-1,$L$212))&amp;"","")="Non applicable","☒","☐")&amp;"  Non applicable"</f>
        <v/>
      </c>
      <c r="D235" s="52" t="n"/>
      <c r="E235" s="52" t="n"/>
      <c r="F235" s="50" t="n"/>
      <c r="G235" s="67">
        <f>IF(IFERROR(INDEX(Registre!$N$2:$N$1999,IF($L$212=0,-1,$L$212))&amp;"","")="Accepté","☒","☐")&amp;"  Accepté"</f>
        <v/>
      </c>
      <c r="H235" s="50" t="n"/>
      <c r="I235" s="67">
        <f>IF(IFERROR(INDEX(Registre!$N$2:$N$1999,IF($L$212=0,-1,$L$212))&amp;"","")="Rejeté","☒","☐")&amp;"  Rejeté"</f>
        <v/>
      </c>
      <c r="J235" s="50" t="n"/>
    </row>
    <row r="236" ht="30" customHeight="1">
      <c r="A236" s="80" t="inlineStr">
        <is>
          <t>APPROBATION</t>
        </is>
      </c>
      <c r="B236" s="56" t="n"/>
      <c r="C236" s="67" t="inlineStr">
        <is>
          <t>C3</t>
        </is>
      </c>
      <c r="D236" s="52" t="n"/>
      <c r="E236" s="52" t="n"/>
      <c r="F236" s="50" t="n"/>
      <c r="G236" s="67" t="inlineStr">
        <is>
          <t>C1</t>
        </is>
      </c>
      <c r="H236" s="56" t="n"/>
      <c r="I236" s="67" t="inlineStr">
        <is>
          <t>CA</t>
        </is>
      </c>
      <c r="J236" s="56" t="n"/>
    </row>
    <row r="237" ht="30" customHeight="1">
      <c r="A237" s="57" t="n"/>
      <c r="B237" s="58" t="n"/>
      <c r="C237" s="67" t="inlineStr">
        <is>
          <t>CST</t>
        </is>
      </c>
      <c r="D237" s="50" t="n"/>
      <c r="E237" s="67" t="inlineStr">
        <is>
          <t>QCI</t>
        </is>
      </c>
      <c r="F237" s="50" t="n"/>
      <c r="G237" s="57" t="n"/>
      <c r="H237" s="58" t="n"/>
      <c r="I237" s="57" t="n"/>
      <c r="J237" s="58" t="n"/>
    </row>
    <row r="238" ht="30" customHeight="1">
      <c r="A238" s="90" t="inlineStr">
        <is>
          <t>Nom</t>
        </is>
      </c>
      <c r="B238" s="50" t="n"/>
      <c r="C238" s="90" t="n"/>
      <c r="D238" s="50" t="n"/>
      <c r="E238" s="90" t="n"/>
      <c r="F238" s="50" t="n"/>
      <c r="G238" s="90" t="n"/>
      <c r="H238" s="50" t="n"/>
      <c r="I238" s="90" t="n"/>
      <c r="J238" s="50" t="n"/>
    </row>
    <row r="239" ht="30" customHeight="1">
      <c r="A239" s="90" t="inlineStr">
        <is>
          <t>Signature</t>
        </is>
      </c>
      <c r="B239" s="50" t="n"/>
      <c r="C239" s="90" t="n"/>
      <c r="D239" s="50" t="n"/>
      <c r="E239" s="90" t="n"/>
      <c r="F239" s="50" t="n"/>
      <c r="G239" s="90" t="n"/>
      <c r="H239" s="50" t="n"/>
      <c r="I239" s="90" t="n"/>
      <c r="J239" s="50" t="n"/>
    </row>
    <row r="240" ht="30" customHeight="1">
      <c r="A240" s="90" t="inlineStr">
        <is>
          <t>Date</t>
        </is>
      </c>
      <c r="B240" s="50" t="n"/>
      <c r="C240" s="90" t="n"/>
      <c r="D240" s="50" t="n"/>
      <c r="E240" s="90" t="n"/>
      <c r="F240" s="50" t="n"/>
      <c r="G240" s="90" t="n"/>
      <c r="H240" s="50" t="n"/>
      <c r="I240" s="90" t="n"/>
      <c r="J240" s="50" t="n"/>
    </row>
    <row r="241" ht="21.75" customHeight="1">
      <c r="A241" s="49" t="n"/>
      <c r="B241" s="56" t="n"/>
      <c r="C241" s="67">
        <f>Paramètres!$C$9</f>
        <v/>
      </c>
      <c r="D241" s="101" t="n"/>
      <c r="E241" s="101" t="n"/>
      <c r="F241" s="101" t="n"/>
      <c r="G241" s="101" t="n"/>
      <c r="H241" s="56" t="n"/>
      <c r="I241" s="55">
        <f>Paramètres!$D$9</f>
        <v/>
      </c>
      <c r="J241" s="50" t="n"/>
      <c r="L241" s="29" t="inlineStr">
        <is>
          <t>Calcul (ne pas modifier) – ligne registre :</t>
        </is>
      </c>
    </row>
    <row r="242" ht="21.75" customHeight="1">
      <c r="A242" s="60" t="n"/>
      <c r="B242" s="61" t="n"/>
      <c r="C242" s="60" t="n"/>
      <c r="H242" s="61" t="n"/>
      <c r="I242" s="55">
        <f>"Date: "&amp;Paramètres!$E$9</f>
        <v/>
      </c>
      <c r="J242" s="50" t="n"/>
      <c r="L242" s="30">
        <f>IFERROR(MATCH($H$248,Registre!$B$2:$B$1999,0),0)</f>
        <v/>
      </c>
    </row>
    <row r="243" ht="21.75" customHeight="1">
      <c r="A243" s="57" t="n"/>
      <c r="B243" s="58" t="n"/>
      <c r="C243" s="57" t="n"/>
      <c r="D243" s="102" t="n"/>
      <c r="E243" s="102" t="n"/>
      <c r="F243" s="102" t="n"/>
      <c r="G243" s="102" t="n"/>
      <c r="H243" s="58" t="n"/>
      <c r="I243" s="55" t="inlineStr">
        <is>
          <t>Page 1/1</t>
        </is>
      </c>
      <c r="J243" s="50" t="n"/>
      <c r="L243" s="30">
        <f>IFERROR(MATCH($H$248,'Données Mise en fouille'!$A$2:$A$501,0),0)</f>
        <v/>
      </c>
    </row>
    <row r="244" ht="27.95" customHeight="1">
      <c r="A244" s="67" t="inlineStr">
        <is>
          <t>Procès-Verbal de Mise en fouille</t>
        </is>
      </c>
      <c r="B244" s="52" t="n"/>
      <c r="C244" s="52" t="n"/>
      <c r="D244" s="52" t="n"/>
      <c r="E244" s="52" t="n"/>
      <c r="F244" s="52" t="n"/>
      <c r="G244" s="52" t="n"/>
      <c r="H244" s="52" t="n"/>
      <c r="I244" s="52" t="n"/>
      <c r="J244" s="50" t="n"/>
      <c r="L244" s="32">
        <f>IF($H$248="","",IF($L$242=0,"⚠ RFI absent du Registre",IF(INDEX(Registre!$A$2:$A$1999,IF($L$242=0,-1,$L$242))&lt;&gt;"Mise en fouille","⚠ Ce RFI est de type : "&amp;INDEX(Registre!$A$2:$A$1999,IF($L$242=0,-1,$L$242)),"")))</f>
        <v/>
      </c>
    </row>
    <row r="245" ht="27" customHeight="1">
      <c r="A245" s="90" t="inlineStr">
        <is>
          <t>Ouvrages</t>
        </is>
      </c>
      <c r="B245" s="50" t="n"/>
      <c r="C245" s="80">
        <f>IFERROR(INDEX(Registre!$E$2:$E$1999,IF($L$242=0,-1,$L$242))&amp;"","")</f>
        <v/>
      </c>
      <c r="D245" s="52" t="n"/>
      <c r="E245" s="52" t="n"/>
      <c r="F245" s="52" t="n"/>
      <c r="G245" s="52" t="n"/>
      <c r="H245" s="52" t="n"/>
      <c r="I245" s="52" t="n"/>
      <c r="J245" s="50" t="n"/>
    </row>
    <row r="246" ht="27" customHeight="1">
      <c r="A246" s="90" t="inlineStr">
        <is>
          <t>Plan nº</t>
        </is>
      </c>
      <c r="B246" s="50" t="n"/>
      <c r="C246" s="90">
        <f>IFERROR(INDEX(Registre!$F$2:$F$1999,IF($L$242=0,-1,$L$242))&amp;"","")</f>
        <v/>
      </c>
      <c r="D246" s="52" t="n"/>
      <c r="E246" s="52" t="n"/>
      <c r="F246" s="52" t="n"/>
      <c r="G246" s="52" t="n"/>
      <c r="H246" s="52" t="n"/>
      <c r="I246" s="52" t="n"/>
      <c r="J246" s="50" t="n"/>
      <c r="L246" s="31" t="inlineStr">
        <is>
          <t>◀ Choisissez le RFI dans la case « RFI nº » (liste déroulante)</t>
        </is>
      </c>
    </row>
    <row r="247" ht="27" customHeight="1">
      <c r="A247" s="90" t="inlineStr">
        <is>
          <t>Désignation</t>
        </is>
      </c>
      <c r="B247" s="50" t="n"/>
      <c r="C247" s="90">
        <f>IFERROR(INDEX(Registre!$G$2:$G$1999,IF($L$242=0,-1,$L$242))&amp;"","")</f>
        <v/>
      </c>
      <c r="D247" s="52" t="n"/>
      <c r="E247" s="52" t="n"/>
      <c r="F247" s="52" t="n"/>
      <c r="G247" s="52" t="n"/>
      <c r="H247" s="52" t="n"/>
      <c r="I247" s="52" t="n"/>
      <c r="J247" s="50" t="n"/>
    </row>
    <row r="248" ht="27" customHeight="1">
      <c r="A248" s="90" t="inlineStr">
        <is>
          <t>Rapport nº</t>
        </is>
      </c>
      <c r="B248" s="50" t="n"/>
      <c r="C248" s="90">
        <f>IFERROR(IF(INDEX(Registre!$C$2:$C$1999,IF($L$242=0,-1,$L$242))&amp;""&lt;&gt;"",INDEX(Registre!$C$2:$C$1999,IF($L$242=0,-1,$L$242))&amp;"",TEXT(COUNTIF(Registre!$A$2:INDEX(Registre!$A$2:$A$1999,IF($L$242=0,-1,$L$242)),INDEX(Registre!$A$2:$A$1999,IF($L$242=0,-1,$L$242))),"000")),"")</f>
        <v/>
      </c>
      <c r="D248" s="50" t="n"/>
      <c r="E248" s="91" t="inlineStr">
        <is>
          <t>DI/ (RFI) nº</t>
        </is>
      </c>
      <c r="F248" s="52" t="n"/>
      <c r="G248" s="50" t="n"/>
      <c r="H248" s="82">
        <f>IFERROR(INDEX('Impression groupée'!$B$4:$B$103,MATCH("Mise en fouille|9",'Impression groupée'!$E$4:$E$103,0)),"")</f>
        <v/>
      </c>
      <c r="I248" s="52" t="n"/>
      <c r="J248" s="50" t="n"/>
    </row>
    <row r="249" ht="27" customHeight="1">
      <c r="A249" s="80">
        <f>"Tronçon n° : "&amp;IFERROR(INDEX(Registre!$H$2:$H$1999,IF($L$242=0,-1,$L$242))&amp;"","")&amp;"   du "&amp;IF(IFERROR(INDEX(Registre!$I$2:$I$1999,IF($L$242=0,-1,$L$242))&amp;"","")&lt;&gt;"","Joint N° "&amp;IFERROR(INDEX(Registre!$I$2:$I$1999,IF($L$242=0,-1,$L$242))&amp;"","")&amp;"  ","")&amp;"PK "&amp;IFERROR(INDEX(Registre!$K$2:$K$1999,IF($L$242=0,-1,$L$242))&amp;"","")&amp;IF(OR(IFERROR(INDEX(Registre!$L$2:$L$1999,IF($L$242=0,-1,$L$242))&amp;"","")&lt;&gt;"",IFERROR(INDEX(Registre!$J$2:$J$1999,IF($L$242=0,-1,$L$242))&amp;"","")&lt;&gt;""),"   au "&amp;IF(IFERROR(INDEX(Registre!$J$2:$J$1999,IF($L$242=0,-1,$L$242))&amp;"","")&lt;&gt;"","Joint N° "&amp;IFERROR(INDEX(Registre!$J$2:$J$1999,IF($L$242=0,-1,$L$242))&amp;"","")&amp;"  ","")&amp;IF(IFERROR(INDEX(Registre!$L$2:$L$1999,IF($L$242=0,-1,$L$242))&amp;"","")&lt;&gt;"","PK "&amp;IFERROR(INDEX(Registre!$L$2:$L$1999,IF($L$242=0,-1,$L$242))&amp;"",""),""),"")</f>
        <v/>
      </c>
      <c r="B249" s="52" t="n"/>
      <c r="C249" s="52" t="n"/>
      <c r="D249" s="52" t="n"/>
      <c r="E249" s="52" t="n"/>
      <c r="F249" s="52" t="n"/>
      <c r="G249" s="52" t="n"/>
      <c r="H249" s="50" t="n"/>
      <c r="I249" s="90">
        <f>IF(IFERROR(INDEX(Registre!$M$2:$M$1999,IF($L$242=0,-1,$L$242))&amp;"","")="","Long :","Long : "&amp;IFERROR(INDEX(Registre!$M$2:$M$1999,IF($L$242=0,-1,$L$242))&amp;"","")&amp;" ml")</f>
        <v/>
      </c>
      <c r="J249" s="50" t="n"/>
    </row>
    <row r="250" ht="27" customHeight="1">
      <c r="A250" s="92" t="inlineStr">
        <is>
          <t>Inspection</t>
        </is>
      </c>
      <c r="B250" s="52" t="n"/>
      <c r="C250" s="52" t="n"/>
      <c r="D250" s="52" t="n"/>
      <c r="E250" s="52" t="n"/>
      <c r="F250" s="52" t="n"/>
      <c r="G250" s="52" t="n"/>
      <c r="H250" s="50" t="n"/>
      <c r="I250" s="80" t="inlineStr">
        <is>
          <t>jugement</t>
        </is>
      </c>
      <c r="J250" s="50" t="n"/>
    </row>
    <row r="251" ht="27" customHeight="1">
      <c r="A251" s="90" t="inlineStr">
        <is>
          <t>Lit de pose conforme aux plans et spécifications</t>
        </is>
      </c>
      <c r="B251" s="52" t="n"/>
      <c r="C251" s="52" t="n"/>
      <c r="D251" s="52" t="n"/>
      <c r="E251" s="52" t="n"/>
      <c r="F251" s="52" t="n"/>
      <c r="G251" s="52" t="n"/>
      <c r="H251" s="50" t="n"/>
      <c r="I251" s="93">
        <f>IF(IFERROR(INDEX('Données Mise en fouille'!$B$2:$B$501,IF($L$243=0,-1,$L$243))&amp;"","")="C","☒","☐")&amp;"  C"&amp;"      "&amp;IF(IFERROR(INDEX('Données Mise en fouille'!$B$2:$B$501,IF($L$243=0,-1,$L$243))&amp;"","")="NC","☒","☐")&amp;"  NC"</f>
        <v/>
      </c>
      <c r="J251" s="50" t="n"/>
    </row>
    <row r="252" ht="27" customHeight="1">
      <c r="A252" s="90" t="inlineStr">
        <is>
          <t>Condition du fond de la tranchée</t>
        </is>
      </c>
      <c r="B252" s="52" t="n"/>
      <c r="C252" s="52" t="n"/>
      <c r="D252" s="52" t="n"/>
      <c r="E252" s="52" t="n"/>
      <c r="F252" s="52" t="n"/>
      <c r="G252" s="52" t="n"/>
      <c r="H252" s="50" t="n"/>
      <c r="I252" s="93">
        <f>IF(IFERROR(INDEX('Données Mise en fouille'!$C$2:$C$501,IF($L$243=0,-1,$L$243))&amp;"","")="C","☒","☐")&amp;"  C"&amp;"      "&amp;IF(IFERROR(INDEX('Données Mise en fouille'!$C$2:$C$501,IF($L$243=0,-1,$L$243))&amp;"","")="NC","☒","☐")&amp;"  NC"</f>
        <v/>
      </c>
      <c r="J252" s="50" t="n"/>
    </row>
    <row r="253" ht="27" customHeight="1">
      <c r="A253" s="90" t="inlineStr">
        <is>
          <t>Hauteur et largeur de la tranchée conformes aux plans et spécifications</t>
        </is>
      </c>
      <c r="B253" s="52" t="n"/>
      <c r="C253" s="52" t="n"/>
      <c r="D253" s="52" t="n"/>
      <c r="E253" s="52" t="n"/>
      <c r="F253" s="52" t="n"/>
      <c r="G253" s="52" t="n"/>
      <c r="H253" s="50" t="n"/>
      <c r="I253" s="93">
        <f>IF(IFERROR(INDEX('Données Mise en fouille'!$D$2:$D$501,IF($L$243=0,-1,$L$243))&amp;"","")="C","☒","☐")&amp;"  C"&amp;"      "&amp;IF(IFERROR(INDEX('Données Mise en fouille'!$D$2:$D$501,IF($L$243=0,-1,$L$243))&amp;"","")="NC","☒","☐")&amp;"  NC"</f>
        <v/>
      </c>
      <c r="J253" s="50" t="n"/>
    </row>
    <row r="254" ht="30" customHeight="1">
      <c r="A254" s="90" t="inlineStr">
        <is>
          <t>Toutes les soudures de la section à enterrer sont radiographiées et acceptées, fiche tronçon signée et disponible sur site pour entamer la pose du tronçon.</t>
        </is>
      </c>
      <c r="B254" s="52" t="n"/>
      <c r="C254" s="52" t="n"/>
      <c r="D254" s="52" t="n"/>
      <c r="E254" s="52" t="n"/>
      <c r="F254" s="52" t="n"/>
      <c r="G254" s="52" t="n"/>
      <c r="H254" s="50" t="n"/>
      <c r="I254" s="93">
        <f>IF(IFERROR(INDEX('Données Mise en fouille'!$E$2:$E$501,IF($L$243=0,-1,$L$243))&amp;"","")="C","☒","☐")&amp;"  C"&amp;"      "&amp;IF(IFERROR(INDEX('Données Mise en fouille'!$E$2:$E$501,IF($L$243=0,-1,$L$243))&amp;"","")="NC","☒","☐")&amp;"  NC"</f>
        <v/>
      </c>
      <c r="J254" s="50" t="n"/>
    </row>
    <row r="255" ht="27" customHeight="1">
      <c r="A255" s="90" t="inlineStr">
        <is>
          <t>Revêtement des joints de soudures achevé</t>
        </is>
      </c>
      <c r="B255" s="52" t="n"/>
      <c r="C255" s="52" t="n"/>
      <c r="D255" s="52" t="n"/>
      <c r="E255" s="52" t="n"/>
      <c r="F255" s="52" t="n"/>
      <c r="G255" s="52" t="n"/>
      <c r="H255" s="50" t="n"/>
      <c r="I255" s="93">
        <f>IF(IFERROR(INDEX('Données Mise en fouille'!$F$2:$F$501,IF($L$243=0,-1,$L$243))&amp;"","")="C","☒","☐")&amp;"  C"&amp;"      "&amp;IF(IFERROR(INDEX('Données Mise en fouille'!$F$2:$F$501,IF($L$243=0,-1,$L$243))&amp;"","")="NC","☒","☐")&amp;"  NC"</f>
        <v/>
      </c>
      <c r="J255" s="50" t="n"/>
    </row>
    <row r="256" ht="27" customHeight="1">
      <c r="A256" s="67" t="inlineStr">
        <is>
          <t>Balai Electrique</t>
        </is>
      </c>
      <c r="B256" s="52" t="n"/>
      <c r="C256" s="52" t="n"/>
      <c r="D256" s="52" t="n"/>
      <c r="E256" s="52" t="n"/>
      <c r="F256" s="52" t="n"/>
      <c r="G256" s="52" t="n"/>
      <c r="H256" s="52" t="n"/>
      <c r="I256" s="52" t="n"/>
      <c r="J256" s="50" t="n"/>
    </row>
    <row r="257" ht="27" customHeight="1">
      <c r="A257" s="90" t="inlineStr">
        <is>
          <t>Type/Modèle d'équipement de test :</t>
        </is>
      </c>
      <c r="B257" s="52" t="n"/>
      <c r="C257" s="52" t="n"/>
      <c r="D257" s="52" t="n"/>
      <c r="E257" s="52" t="n"/>
      <c r="F257" s="52" t="n"/>
      <c r="G257" s="50" t="n"/>
      <c r="H257" s="93">
        <f>IFERROR(INDEX('Données Mise en fouille'!$G$2:$G$501,IF($L$243=0,-1,$L$243))&amp;"","")</f>
        <v/>
      </c>
      <c r="I257" s="52" t="n"/>
      <c r="J257" s="50" t="n"/>
    </row>
    <row r="258" ht="27" customHeight="1">
      <c r="A258" s="90" t="inlineStr">
        <is>
          <t>Numéro de série :</t>
        </is>
      </c>
      <c r="B258" s="52" t="n"/>
      <c r="C258" s="52" t="n"/>
      <c r="D258" s="52" t="n"/>
      <c r="E258" s="52" t="n"/>
      <c r="F258" s="52" t="n"/>
      <c r="G258" s="50" t="n"/>
      <c r="H258" s="93">
        <f>IFERROR(INDEX('Données Mise en fouille'!$H$2:$H$501,IF($L$243=0,-1,$L$243))&amp;"","")</f>
        <v/>
      </c>
      <c r="I258" s="52" t="n"/>
      <c r="J258" s="50" t="n"/>
    </row>
    <row r="259" ht="27" customHeight="1">
      <c r="A259" s="90" t="inlineStr">
        <is>
          <t>Date d'étalonnage :</t>
        </is>
      </c>
      <c r="B259" s="52" t="n"/>
      <c r="C259" s="52" t="n"/>
      <c r="D259" s="52" t="n"/>
      <c r="E259" s="52" t="n"/>
      <c r="F259" s="52" t="n"/>
      <c r="G259" s="50" t="n"/>
      <c r="H259" s="93">
        <f>IFERROR(TEXT(INDEX('Données Mise en fouille'!$I$2:$I$501,IF($L$243=0,-1,$L$243)),"dd/mm/yyyy"),"")</f>
        <v/>
      </c>
      <c r="I259" s="52" t="n"/>
      <c r="J259" s="50" t="n"/>
    </row>
    <row r="260" ht="27" customHeight="1">
      <c r="A260" s="90" t="inlineStr">
        <is>
          <t>Certificat d'étalonnage :</t>
        </is>
      </c>
      <c r="B260" s="52" t="n"/>
      <c r="C260" s="52" t="n"/>
      <c r="D260" s="52" t="n"/>
      <c r="E260" s="52" t="n"/>
      <c r="F260" s="52" t="n"/>
      <c r="G260" s="50" t="n"/>
      <c r="H260" s="93">
        <f>IFERROR(INDEX('Données Mise en fouille'!$J$2:$J$501,IF($L$243=0,-1,$L$243))&amp;"","")</f>
        <v/>
      </c>
      <c r="I260" s="52" t="n"/>
      <c r="J260" s="50" t="n"/>
    </row>
    <row r="261" ht="27" customHeight="1">
      <c r="A261" s="90" t="inlineStr">
        <is>
          <t>Epaisseur moyenne du revêtement (mm) :</t>
        </is>
      </c>
      <c r="B261" s="52" t="n"/>
      <c r="C261" s="52" t="n"/>
      <c r="D261" s="52" t="n"/>
      <c r="E261" s="52" t="n"/>
      <c r="F261" s="52" t="n"/>
      <c r="G261" s="50" t="n"/>
      <c r="H261" s="93">
        <f>IFERROR(INDEX('Données Mise en fouille'!$K$2:$K$501,IF($L$243=0,-1,$L$243))&amp;"","")</f>
        <v/>
      </c>
      <c r="I261" s="52" t="n"/>
      <c r="J261" s="50" t="n"/>
    </row>
    <row r="262" ht="27" customHeight="1">
      <c r="A262" s="90" t="inlineStr">
        <is>
          <t>Tension de test (kV) :</t>
        </is>
      </c>
      <c r="B262" s="52" t="n"/>
      <c r="C262" s="52" t="n"/>
      <c r="D262" s="52" t="n"/>
      <c r="E262" s="52" t="n"/>
      <c r="F262" s="52" t="n"/>
      <c r="G262" s="50" t="n"/>
      <c r="H262" s="93">
        <f>IFERROR(INDEX('Données Mise en fouille'!$L$2:$L$501,IF($L$243=0,-1,$L$243))&amp;"","")</f>
        <v/>
      </c>
      <c r="I262" s="52" t="n"/>
      <c r="J262" s="50" t="n"/>
    </row>
    <row r="263" ht="27" customHeight="1">
      <c r="A263" s="90" t="inlineStr">
        <is>
          <t>Contrôle au balai électrique achevé avec résultats satisfaisants</t>
        </is>
      </c>
      <c r="B263" s="52" t="n"/>
      <c r="C263" s="52" t="n"/>
      <c r="D263" s="52" t="n"/>
      <c r="E263" s="52" t="n"/>
      <c r="F263" s="52" t="n"/>
      <c r="G263" s="50" t="n"/>
      <c r="H263" s="93">
        <f>IF(IFERROR(INDEX('Données Mise en fouille'!$M$2:$M$501,IF($L$243=0,-1,$L$243))&amp;"","")="ACC","☒","☐")&amp;" ACC"&amp;"     "&amp;IF(IFERROR(INDEX('Données Mise en fouille'!$M$2:$M$501,IF($L$243=0,-1,$L$243))&amp;"","")="NACC","☒","☐")&amp;" NACC"</f>
        <v/>
      </c>
      <c r="I263" s="52" t="n"/>
      <c r="J263" s="50" t="n"/>
    </row>
    <row r="264" ht="174.4" customHeight="1">
      <c r="A264" s="94">
        <f>"Remarques : "&amp;IFERROR(INDEX(Registre!$O$2:$O$1999,IF($L$242=0,-1,$L$242))&amp;"","")</f>
        <v/>
      </c>
      <c r="B264" s="52" t="n"/>
      <c r="C264" s="52" t="n"/>
      <c r="D264" s="52" t="n"/>
      <c r="E264" s="52" t="n"/>
      <c r="F264" s="52" t="n"/>
      <c r="G264" s="52" t="n"/>
      <c r="H264" s="52" t="n"/>
      <c r="I264" s="52" t="n"/>
      <c r="J264" s="50" t="n"/>
    </row>
    <row r="265" ht="30" customHeight="1">
      <c r="A265" s="80" t="inlineStr">
        <is>
          <t>Conclusion de l’inspection</t>
        </is>
      </c>
      <c r="B265" s="50" t="n"/>
      <c r="C265" s="67">
        <f>IF(IFERROR(INDEX(Registre!$N$2:$N$1999,IF($L$242=0,-1,$L$242))&amp;"","")="Non applicable","☒","☐")&amp;"  Non applicable"</f>
        <v/>
      </c>
      <c r="D265" s="52" t="n"/>
      <c r="E265" s="52" t="n"/>
      <c r="F265" s="50" t="n"/>
      <c r="G265" s="67">
        <f>IF(IFERROR(INDEX(Registre!$N$2:$N$1999,IF($L$242=0,-1,$L$242))&amp;"","")="Accepté","☒","☐")&amp;"  Accepté"</f>
        <v/>
      </c>
      <c r="H265" s="50" t="n"/>
      <c r="I265" s="67">
        <f>IF(IFERROR(INDEX(Registre!$N$2:$N$1999,IF($L$242=0,-1,$L$242))&amp;"","")="Rejeté","☒","☐")&amp;"  Rejeté"</f>
        <v/>
      </c>
      <c r="J265" s="50" t="n"/>
    </row>
    <row r="266" ht="30" customHeight="1">
      <c r="A266" s="80" t="inlineStr">
        <is>
          <t>APPROBATION</t>
        </is>
      </c>
      <c r="B266" s="56" t="n"/>
      <c r="C266" s="67" t="inlineStr">
        <is>
          <t>C3</t>
        </is>
      </c>
      <c r="D266" s="52" t="n"/>
      <c r="E266" s="52" t="n"/>
      <c r="F266" s="50" t="n"/>
      <c r="G266" s="67" t="inlineStr">
        <is>
          <t>C1</t>
        </is>
      </c>
      <c r="H266" s="56" t="n"/>
      <c r="I266" s="67" t="inlineStr">
        <is>
          <t>CA</t>
        </is>
      </c>
      <c r="J266" s="56" t="n"/>
    </row>
    <row r="267" ht="30" customHeight="1">
      <c r="A267" s="57" t="n"/>
      <c r="B267" s="58" t="n"/>
      <c r="C267" s="67" t="inlineStr">
        <is>
          <t>CST</t>
        </is>
      </c>
      <c r="D267" s="50" t="n"/>
      <c r="E267" s="67" t="inlineStr">
        <is>
          <t>QCI</t>
        </is>
      </c>
      <c r="F267" s="50" t="n"/>
      <c r="G267" s="57" t="n"/>
      <c r="H267" s="58" t="n"/>
      <c r="I267" s="57" t="n"/>
      <c r="J267" s="58" t="n"/>
    </row>
    <row r="268" ht="30" customHeight="1">
      <c r="A268" s="90" t="inlineStr">
        <is>
          <t>Nom</t>
        </is>
      </c>
      <c r="B268" s="50" t="n"/>
      <c r="C268" s="90" t="n"/>
      <c r="D268" s="50" t="n"/>
      <c r="E268" s="90" t="n"/>
      <c r="F268" s="50" t="n"/>
      <c r="G268" s="90" t="n"/>
      <c r="H268" s="50" t="n"/>
      <c r="I268" s="90" t="n"/>
      <c r="J268" s="50" t="n"/>
    </row>
    <row r="269" ht="30" customHeight="1">
      <c r="A269" s="90" t="inlineStr">
        <is>
          <t>Signature</t>
        </is>
      </c>
      <c r="B269" s="50" t="n"/>
      <c r="C269" s="90" t="n"/>
      <c r="D269" s="50" t="n"/>
      <c r="E269" s="90" t="n"/>
      <c r="F269" s="50" t="n"/>
      <c r="G269" s="90" t="n"/>
      <c r="H269" s="50" t="n"/>
      <c r="I269" s="90" t="n"/>
      <c r="J269" s="50" t="n"/>
    </row>
    <row r="270" ht="30" customHeight="1">
      <c r="A270" s="90" t="inlineStr">
        <is>
          <t>Date</t>
        </is>
      </c>
      <c r="B270" s="50" t="n"/>
      <c r="C270" s="90" t="n"/>
      <c r="D270" s="50" t="n"/>
      <c r="E270" s="90" t="n"/>
      <c r="F270" s="50" t="n"/>
      <c r="G270" s="90" t="n"/>
      <c r="H270" s="50" t="n"/>
      <c r="I270" s="90" t="n"/>
      <c r="J270" s="50" t="n"/>
    </row>
    <row r="271" ht="21.75" customHeight="1">
      <c r="A271" s="49" t="n"/>
      <c r="B271" s="56" t="n"/>
      <c r="C271" s="67">
        <f>Paramètres!$C$9</f>
        <v/>
      </c>
      <c r="D271" s="101" t="n"/>
      <c r="E271" s="101" t="n"/>
      <c r="F271" s="101" t="n"/>
      <c r="G271" s="101" t="n"/>
      <c r="H271" s="56" t="n"/>
      <c r="I271" s="55">
        <f>Paramètres!$D$9</f>
        <v/>
      </c>
      <c r="J271" s="50" t="n"/>
      <c r="L271" s="29" t="inlineStr">
        <is>
          <t>Calcul (ne pas modifier) – ligne registre :</t>
        </is>
      </c>
    </row>
    <row r="272" ht="21.75" customHeight="1">
      <c r="A272" s="60" t="n"/>
      <c r="B272" s="61" t="n"/>
      <c r="C272" s="60" t="n"/>
      <c r="H272" s="61" t="n"/>
      <c r="I272" s="55">
        <f>"Date: "&amp;Paramètres!$E$9</f>
        <v/>
      </c>
      <c r="J272" s="50" t="n"/>
      <c r="L272" s="30">
        <f>IFERROR(MATCH($H$278,Registre!$B$2:$B$1999,0),0)</f>
        <v/>
      </c>
    </row>
    <row r="273" ht="21.75" customHeight="1">
      <c r="A273" s="57" t="n"/>
      <c r="B273" s="58" t="n"/>
      <c r="C273" s="57" t="n"/>
      <c r="D273" s="102" t="n"/>
      <c r="E273" s="102" t="n"/>
      <c r="F273" s="102" t="n"/>
      <c r="G273" s="102" t="n"/>
      <c r="H273" s="58" t="n"/>
      <c r="I273" s="55" t="inlineStr">
        <is>
          <t>Page 1/1</t>
        </is>
      </c>
      <c r="J273" s="50" t="n"/>
      <c r="L273" s="30">
        <f>IFERROR(MATCH($H$278,'Données Mise en fouille'!$A$2:$A$501,0),0)</f>
        <v/>
      </c>
    </row>
    <row r="274" ht="27.95" customHeight="1">
      <c r="A274" s="67" t="inlineStr">
        <is>
          <t>Procès-Verbal de Mise en fouille</t>
        </is>
      </c>
      <c r="B274" s="52" t="n"/>
      <c r="C274" s="52" t="n"/>
      <c r="D274" s="52" t="n"/>
      <c r="E274" s="52" t="n"/>
      <c r="F274" s="52" t="n"/>
      <c r="G274" s="52" t="n"/>
      <c r="H274" s="52" t="n"/>
      <c r="I274" s="52" t="n"/>
      <c r="J274" s="50" t="n"/>
      <c r="L274" s="32">
        <f>IF($H$278="","",IF($L$272=0,"⚠ RFI absent du Registre",IF(INDEX(Registre!$A$2:$A$1999,IF($L$272=0,-1,$L$272))&lt;&gt;"Mise en fouille","⚠ Ce RFI est de type : "&amp;INDEX(Registre!$A$2:$A$1999,IF($L$272=0,-1,$L$272)),"")))</f>
        <v/>
      </c>
    </row>
    <row r="275" ht="27" customHeight="1">
      <c r="A275" s="90" t="inlineStr">
        <is>
          <t>Ouvrages</t>
        </is>
      </c>
      <c r="B275" s="50" t="n"/>
      <c r="C275" s="80">
        <f>IFERROR(INDEX(Registre!$E$2:$E$1999,IF($L$272=0,-1,$L$272))&amp;"","")</f>
        <v/>
      </c>
      <c r="D275" s="52" t="n"/>
      <c r="E275" s="52" t="n"/>
      <c r="F275" s="52" t="n"/>
      <c r="G275" s="52" t="n"/>
      <c r="H275" s="52" t="n"/>
      <c r="I275" s="52" t="n"/>
      <c r="J275" s="50" t="n"/>
    </row>
    <row r="276" ht="27" customHeight="1">
      <c r="A276" s="90" t="inlineStr">
        <is>
          <t>Plan nº</t>
        </is>
      </c>
      <c r="B276" s="50" t="n"/>
      <c r="C276" s="90">
        <f>IFERROR(INDEX(Registre!$F$2:$F$1999,IF($L$272=0,-1,$L$272))&amp;"","")</f>
        <v/>
      </c>
      <c r="D276" s="52" t="n"/>
      <c r="E276" s="52" t="n"/>
      <c r="F276" s="52" t="n"/>
      <c r="G276" s="52" t="n"/>
      <c r="H276" s="52" t="n"/>
      <c r="I276" s="52" t="n"/>
      <c r="J276" s="50" t="n"/>
      <c r="L276" s="31" t="inlineStr">
        <is>
          <t>◀ Choisissez le RFI dans la case « RFI nº » (liste déroulante)</t>
        </is>
      </c>
    </row>
    <row r="277" ht="27" customHeight="1">
      <c r="A277" s="90" t="inlineStr">
        <is>
          <t>Désignation</t>
        </is>
      </c>
      <c r="B277" s="50" t="n"/>
      <c r="C277" s="90">
        <f>IFERROR(INDEX(Registre!$G$2:$G$1999,IF($L$272=0,-1,$L$272))&amp;"","")</f>
        <v/>
      </c>
      <c r="D277" s="52" t="n"/>
      <c r="E277" s="52" t="n"/>
      <c r="F277" s="52" t="n"/>
      <c r="G277" s="52" t="n"/>
      <c r="H277" s="52" t="n"/>
      <c r="I277" s="52" t="n"/>
      <c r="J277" s="50" t="n"/>
    </row>
    <row r="278" ht="27" customHeight="1">
      <c r="A278" s="90" t="inlineStr">
        <is>
          <t>Rapport nº</t>
        </is>
      </c>
      <c r="B278" s="50" t="n"/>
      <c r="C278" s="90">
        <f>IFERROR(IF(INDEX(Registre!$C$2:$C$1999,IF($L$272=0,-1,$L$272))&amp;""&lt;&gt;"",INDEX(Registre!$C$2:$C$1999,IF($L$272=0,-1,$L$272))&amp;"",TEXT(COUNTIF(Registre!$A$2:INDEX(Registre!$A$2:$A$1999,IF($L$272=0,-1,$L$272)),INDEX(Registre!$A$2:$A$1999,IF($L$272=0,-1,$L$272))),"000")),"")</f>
        <v/>
      </c>
      <c r="D278" s="50" t="n"/>
      <c r="E278" s="91" t="inlineStr">
        <is>
          <t>DI/ (RFI) nº</t>
        </is>
      </c>
      <c r="F278" s="52" t="n"/>
      <c r="G278" s="50" t="n"/>
      <c r="H278" s="82">
        <f>IFERROR(INDEX('Impression groupée'!$B$4:$B$103,MATCH("Mise en fouille|10",'Impression groupée'!$E$4:$E$103,0)),"")</f>
        <v/>
      </c>
      <c r="I278" s="52" t="n"/>
      <c r="J278" s="50" t="n"/>
    </row>
    <row r="279" ht="27" customHeight="1">
      <c r="A279" s="80">
        <f>"Tronçon n° : "&amp;IFERROR(INDEX(Registre!$H$2:$H$1999,IF($L$272=0,-1,$L$272))&amp;"","")&amp;"   du "&amp;IF(IFERROR(INDEX(Registre!$I$2:$I$1999,IF($L$272=0,-1,$L$272))&amp;"","")&lt;&gt;"","Joint N° "&amp;IFERROR(INDEX(Registre!$I$2:$I$1999,IF($L$272=0,-1,$L$272))&amp;"","")&amp;"  ","")&amp;"PK "&amp;IFERROR(INDEX(Registre!$K$2:$K$1999,IF($L$272=0,-1,$L$272))&amp;"","")&amp;IF(OR(IFERROR(INDEX(Registre!$L$2:$L$1999,IF($L$272=0,-1,$L$272))&amp;"","")&lt;&gt;"",IFERROR(INDEX(Registre!$J$2:$J$1999,IF($L$272=0,-1,$L$272))&amp;"","")&lt;&gt;""),"   au "&amp;IF(IFERROR(INDEX(Registre!$J$2:$J$1999,IF($L$272=0,-1,$L$272))&amp;"","")&lt;&gt;"","Joint N° "&amp;IFERROR(INDEX(Registre!$J$2:$J$1999,IF($L$272=0,-1,$L$272))&amp;"","")&amp;"  ","")&amp;IF(IFERROR(INDEX(Registre!$L$2:$L$1999,IF($L$272=0,-1,$L$272))&amp;"","")&lt;&gt;"","PK "&amp;IFERROR(INDEX(Registre!$L$2:$L$1999,IF($L$272=0,-1,$L$272))&amp;"",""),""),"")</f>
        <v/>
      </c>
      <c r="B279" s="52" t="n"/>
      <c r="C279" s="52" t="n"/>
      <c r="D279" s="52" t="n"/>
      <c r="E279" s="52" t="n"/>
      <c r="F279" s="52" t="n"/>
      <c r="G279" s="52" t="n"/>
      <c r="H279" s="50" t="n"/>
      <c r="I279" s="90">
        <f>IF(IFERROR(INDEX(Registre!$M$2:$M$1999,IF($L$272=0,-1,$L$272))&amp;"","")="","Long :","Long : "&amp;IFERROR(INDEX(Registre!$M$2:$M$1999,IF($L$272=0,-1,$L$272))&amp;"","")&amp;" ml")</f>
        <v/>
      </c>
      <c r="J279" s="50" t="n"/>
    </row>
    <row r="280" ht="27" customHeight="1">
      <c r="A280" s="92" t="inlineStr">
        <is>
          <t>Inspection</t>
        </is>
      </c>
      <c r="B280" s="52" t="n"/>
      <c r="C280" s="52" t="n"/>
      <c r="D280" s="52" t="n"/>
      <c r="E280" s="52" t="n"/>
      <c r="F280" s="52" t="n"/>
      <c r="G280" s="52" t="n"/>
      <c r="H280" s="50" t="n"/>
      <c r="I280" s="80" t="inlineStr">
        <is>
          <t>jugement</t>
        </is>
      </c>
      <c r="J280" s="50" t="n"/>
    </row>
    <row r="281" ht="27" customHeight="1">
      <c r="A281" s="90" t="inlineStr">
        <is>
          <t>Lit de pose conforme aux plans et spécifications</t>
        </is>
      </c>
      <c r="B281" s="52" t="n"/>
      <c r="C281" s="52" t="n"/>
      <c r="D281" s="52" t="n"/>
      <c r="E281" s="52" t="n"/>
      <c r="F281" s="52" t="n"/>
      <c r="G281" s="52" t="n"/>
      <c r="H281" s="50" t="n"/>
      <c r="I281" s="93">
        <f>IF(IFERROR(INDEX('Données Mise en fouille'!$B$2:$B$501,IF($L$273=0,-1,$L$273))&amp;"","")="C","☒","☐")&amp;"  C"&amp;"      "&amp;IF(IFERROR(INDEX('Données Mise en fouille'!$B$2:$B$501,IF($L$273=0,-1,$L$273))&amp;"","")="NC","☒","☐")&amp;"  NC"</f>
        <v/>
      </c>
      <c r="J281" s="50" t="n"/>
    </row>
    <row r="282" ht="27" customHeight="1">
      <c r="A282" s="90" t="inlineStr">
        <is>
          <t>Condition du fond de la tranchée</t>
        </is>
      </c>
      <c r="B282" s="52" t="n"/>
      <c r="C282" s="52" t="n"/>
      <c r="D282" s="52" t="n"/>
      <c r="E282" s="52" t="n"/>
      <c r="F282" s="52" t="n"/>
      <c r="G282" s="52" t="n"/>
      <c r="H282" s="50" t="n"/>
      <c r="I282" s="93">
        <f>IF(IFERROR(INDEX('Données Mise en fouille'!$C$2:$C$501,IF($L$273=0,-1,$L$273))&amp;"","")="C","☒","☐")&amp;"  C"&amp;"      "&amp;IF(IFERROR(INDEX('Données Mise en fouille'!$C$2:$C$501,IF($L$273=0,-1,$L$273))&amp;"","")="NC","☒","☐")&amp;"  NC"</f>
        <v/>
      </c>
      <c r="J282" s="50" t="n"/>
    </row>
    <row r="283" ht="27" customHeight="1">
      <c r="A283" s="90" t="inlineStr">
        <is>
          <t>Hauteur et largeur de la tranchée conformes aux plans et spécifications</t>
        </is>
      </c>
      <c r="B283" s="52" t="n"/>
      <c r="C283" s="52" t="n"/>
      <c r="D283" s="52" t="n"/>
      <c r="E283" s="52" t="n"/>
      <c r="F283" s="52" t="n"/>
      <c r="G283" s="52" t="n"/>
      <c r="H283" s="50" t="n"/>
      <c r="I283" s="93">
        <f>IF(IFERROR(INDEX('Données Mise en fouille'!$D$2:$D$501,IF($L$273=0,-1,$L$273))&amp;"","")="C","☒","☐")&amp;"  C"&amp;"      "&amp;IF(IFERROR(INDEX('Données Mise en fouille'!$D$2:$D$501,IF($L$273=0,-1,$L$273))&amp;"","")="NC","☒","☐")&amp;"  NC"</f>
        <v/>
      </c>
      <c r="J283" s="50" t="n"/>
    </row>
    <row r="284" ht="30" customHeight="1">
      <c r="A284" s="90" t="inlineStr">
        <is>
          <t>Toutes les soudures de la section à enterrer sont radiographiées et acceptées, fiche tronçon signée et disponible sur site pour entamer la pose du tronçon.</t>
        </is>
      </c>
      <c r="B284" s="52" t="n"/>
      <c r="C284" s="52" t="n"/>
      <c r="D284" s="52" t="n"/>
      <c r="E284" s="52" t="n"/>
      <c r="F284" s="52" t="n"/>
      <c r="G284" s="52" t="n"/>
      <c r="H284" s="50" t="n"/>
      <c r="I284" s="93">
        <f>IF(IFERROR(INDEX('Données Mise en fouille'!$E$2:$E$501,IF($L$273=0,-1,$L$273))&amp;"","")="C","☒","☐")&amp;"  C"&amp;"      "&amp;IF(IFERROR(INDEX('Données Mise en fouille'!$E$2:$E$501,IF($L$273=0,-1,$L$273))&amp;"","")="NC","☒","☐")&amp;"  NC"</f>
        <v/>
      </c>
      <c r="J284" s="50" t="n"/>
    </row>
    <row r="285" ht="27" customHeight="1">
      <c r="A285" s="90" t="inlineStr">
        <is>
          <t>Revêtement des joints de soudures achevé</t>
        </is>
      </c>
      <c r="B285" s="52" t="n"/>
      <c r="C285" s="52" t="n"/>
      <c r="D285" s="52" t="n"/>
      <c r="E285" s="52" t="n"/>
      <c r="F285" s="52" t="n"/>
      <c r="G285" s="52" t="n"/>
      <c r="H285" s="50" t="n"/>
      <c r="I285" s="93">
        <f>IF(IFERROR(INDEX('Données Mise en fouille'!$F$2:$F$501,IF($L$273=0,-1,$L$273))&amp;"","")="C","☒","☐")&amp;"  C"&amp;"      "&amp;IF(IFERROR(INDEX('Données Mise en fouille'!$F$2:$F$501,IF($L$273=0,-1,$L$273))&amp;"","")="NC","☒","☐")&amp;"  NC"</f>
        <v/>
      </c>
      <c r="J285" s="50" t="n"/>
    </row>
    <row r="286" ht="27" customHeight="1">
      <c r="A286" s="67" t="inlineStr">
        <is>
          <t>Balai Electrique</t>
        </is>
      </c>
      <c r="B286" s="52" t="n"/>
      <c r="C286" s="52" t="n"/>
      <c r="D286" s="52" t="n"/>
      <c r="E286" s="52" t="n"/>
      <c r="F286" s="52" t="n"/>
      <c r="G286" s="52" t="n"/>
      <c r="H286" s="52" t="n"/>
      <c r="I286" s="52" t="n"/>
      <c r="J286" s="50" t="n"/>
    </row>
    <row r="287" ht="27" customHeight="1">
      <c r="A287" s="90" t="inlineStr">
        <is>
          <t>Type/Modèle d'équipement de test :</t>
        </is>
      </c>
      <c r="B287" s="52" t="n"/>
      <c r="C287" s="52" t="n"/>
      <c r="D287" s="52" t="n"/>
      <c r="E287" s="52" t="n"/>
      <c r="F287" s="52" t="n"/>
      <c r="G287" s="50" t="n"/>
      <c r="H287" s="93">
        <f>IFERROR(INDEX('Données Mise en fouille'!$G$2:$G$501,IF($L$273=0,-1,$L$273))&amp;"","")</f>
        <v/>
      </c>
      <c r="I287" s="52" t="n"/>
      <c r="J287" s="50" t="n"/>
    </row>
    <row r="288" ht="27" customHeight="1">
      <c r="A288" s="90" t="inlineStr">
        <is>
          <t>Numéro de série :</t>
        </is>
      </c>
      <c r="B288" s="52" t="n"/>
      <c r="C288" s="52" t="n"/>
      <c r="D288" s="52" t="n"/>
      <c r="E288" s="52" t="n"/>
      <c r="F288" s="52" t="n"/>
      <c r="G288" s="50" t="n"/>
      <c r="H288" s="93">
        <f>IFERROR(INDEX('Données Mise en fouille'!$H$2:$H$501,IF($L$273=0,-1,$L$273))&amp;"","")</f>
        <v/>
      </c>
      <c r="I288" s="52" t="n"/>
      <c r="J288" s="50" t="n"/>
    </row>
    <row r="289" ht="27" customHeight="1">
      <c r="A289" s="90" t="inlineStr">
        <is>
          <t>Date d'étalonnage :</t>
        </is>
      </c>
      <c r="B289" s="52" t="n"/>
      <c r="C289" s="52" t="n"/>
      <c r="D289" s="52" t="n"/>
      <c r="E289" s="52" t="n"/>
      <c r="F289" s="52" t="n"/>
      <c r="G289" s="50" t="n"/>
      <c r="H289" s="93">
        <f>IFERROR(TEXT(INDEX('Données Mise en fouille'!$I$2:$I$501,IF($L$273=0,-1,$L$273)),"dd/mm/yyyy"),"")</f>
        <v/>
      </c>
      <c r="I289" s="52" t="n"/>
      <c r="J289" s="50" t="n"/>
    </row>
    <row r="290" ht="27" customHeight="1">
      <c r="A290" s="90" t="inlineStr">
        <is>
          <t>Certificat d'étalonnage :</t>
        </is>
      </c>
      <c r="B290" s="52" t="n"/>
      <c r="C290" s="52" t="n"/>
      <c r="D290" s="52" t="n"/>
      <c r="E290" s="52" t="n"/>
      <c r="F290" s="52" t="n"/>
      <c r="G290" s="50" t="n"/>
      <c r="H290" s="93">
        <f>IFERROR(INDEX('Données Mise en fouille'!$J$2:$J$501,IF($L$273=0,-1,$L$273))&amp;"","")</f>
        <v/>
      </c>
      <c r="I290" s="52" t="n"/>
      <c r="J290" s="50" t="n"/>
    </row>
    <row r="291" ht="27" customHeight="1">
      <c r="A291" s="90" t="inlineStr">
        <is>
          <t>Epaisseur moyenne du revêtement (mm) :</t>
        </is>
      </c>
      <c r="B291" s="52" t="n"/>
      <c r="C291" s="52" t="n"/>
      <c r="D291" s="52" t="n"/>
      <c r="E291" s="52" t="n"/>
      <c r="F291" s="52" t="n"/>
      <c r="G291" s="50" t="n"/>
      <c r="H291" s="93">
        <f>IFERROR(INDEX('Données Mise en fouille'!$K$2:$K$501,IF($L$273=0,-1,$L$273))&amp;"","")</f>
        <v/>
      </c>
      <c r="I291" s="52" t="n"/>
      <c r="J291" s="50" t="n"/>
    </row>
    <row r="292" ht="27" customHeight="1">
      <c r="A292" s="90" t="inlineStr">
        <is>
          <t>Tension de test (kV) :</t>
        </is>
      </c>
      <c r="B292" s="52" t="n"/>
      <c r="C292" s="52" t="n"/>
      <c r="D292" s="52" t="n"/>
      <c r="E292" s="52" t="n"/>
      <c r="F292" s="52" t="n"/>
      <c r="G292" s="50" t="n"/>
      <c r="H292" s="93">
        <f>IFERROR(INDEX('Données Mise en fouille'!$L$2:$L$501,IF($L$273=0,-1,$L$273))&amp;"","")</f>
        <v/>
      </c>
      <c r="I292" s="52" t="n"/>
      <c r="J292" s="50" t="n"/>
    </row>
    <row r="293" ht="27" customHeight="1">
      <c r="A293" s="90" t="inlineStr">
        <is>
          <t>Contrôle au balai électrique achevé avec résultats satisfaisants</t>
        </is>
      </c>
      <c r="B293" s="52" t="n"/>
      <c r="C293" s="52" t="n"/>
      <c r="D293" s="52" t="n"/>
      <c r="E293" s="52" t="n"/>
      <c r="F293" s="52" t="n"/>
      <c r="G293" s="50" t="n"/>
      <c r="H293" s="93">
        <f>IF(IFERROR(INDEX('Données Mise en fouille'!$M$2:$M$501,IF($L$273=0,-1,$L$273))&amp;"","")="ACC","☒","☐")&amp;" ACC"&amp;"     "&amp;IF(IFERROR(INDEX('Données Mise en fouille'!$M$2:$M$501,IF($L$273=0,-1,$L$273))&amp;"","")="NACC","☒","☐")&amp;" NACC"</f>
        <v/>
      </c>
      <c r="I293" s="52" t="n"/>
      <c r="J293" s="50" t="n"/>
    </row>
    <row r="294" ht="174.4" customHeight="1">
      <c r="A294" s="94">
        <f>"Remarques : "&amp;IFERROR(INDEX(Registre!$O$2:$O$1999,IF($L$272=0,-1,$L$272))&amp;"","")</f>
        <v/>
      </c>
      <c r="B294" s="52" t="n"/>
      <c r="C294" s="52" t="n"/>
      <c r="D294" s="52" t="n"/>
      <c r="E294" s="52" t="n"/>
      <c r="F294" s="52" t="n"/>
      <c r="G294" s="52" t="n"/>
      <c r="H294" s="52" t="n"/>
      <c r="I294" s="52" t="n"/>
      <c r="J294" s="50" t="n"/>
    </row>
    <row r="295" ht="30" customHeight="1">
      <c r="A295" s="80" t="inlineStr">
        <is>
          <t>Conclusion de l’inspection</t>
        </is>
      </c>
      <c r="B295" s="50" t="n"/>
      <c r="C295" s="67">
        <f>IF(IFERROR(INDEX(Registre!$N$2:$N$1999,IF($L$272=0,-1,$L$272))&amp;"","")="Non applicable","☒","☐")&amp;"  Non applicable"</f>
        <v/>
      </c>
      <c r="D295" s="52" t="n"/>
      <c r="E295" s="52" t="n"/>
      <c r="F295" s="50" t="n"/>
      <c r="G295" s="67">
        <f>IF(IFERROR(INDEX(Registre!$N$2:$N$1999,IF($L$272=0,-1,$L$272))&amp;"","")="Accepté","☒","☐")&amp;"  Accepté"</f>
        <v/>
      </c>
      <c r="H295" s="50" t="n"/>
      <c r="I295" s="67">
        <f>IF(IFERROR(INDEX(Registre!$N$2:$N$1999,IF($L$272=0,-1,$L$272))&amp;"","")="Rejeté","☒","☐")&amp;"  Rejeté"</f>
        <v/>
      </c>
      <c r="J295" s="50" t="n"/>
    </row>
    <row r="296" ht="30" customHeight="1">
      <c r="A296" s="80" t="inlineStr">
        <is>
          <t>APPROBATION</t>
        </is>
      </c>
      <c r="B296" s="56" t="n"/>
      <c r="C296" s="67" t="inlineStr">
        <is>
          <t>C3</t>
        </is>
      </c>
      <c r="D296" s="52" t="n"/>
      <c r="E296" s="52" t="n"/>
      <c r="F296" s="50" t="n"/>
      <c r="G296" s="67" t="inlineStr">
        <is>
          <t>C1</t>
        </is>
      </c>
      <c r="H296" s="56" t="n"/>
      <c r="I296" s="67" t="inlineStr">
        <is>
          <t>CA</t>
        </is>
      </c>
      <c r="J296" s="56" t="n"/>
    </row>
    <row r="297" ht="30" customHeight="1">
      <c r="A297" s="57" t="n"/>
      <c r="B297" s="58" t="n"/>
      <c r="C297" s="67" t="inlineStr">
        <is>
          <t>CST</t>
        </is>
      </c>
      <c r="D297" s="50" t="n"/>
      <c r="E297" s="67" t="inlineStr">
        <is>
          <t>QCI</t>
        </is>
      </c>
      <c r="F297" s="50" t="n"/>
      <c r="G297" s="57" t="n"/>
      <c r="H297" s="58" t="n"/>
      <c r="I297" s="57" t="n"/>
      <c r="J297" s="58" t="n"/>
    </row>
    <row r="298" ht="30" customHeight="1">
      <c r="A298" s="90" t="inlineStr">
        <is>
          <t>Nom</t>
        </is>
      </c>
      <c r="B298" s="50" t="n"/>
      <c r="C298" s="90" t="n"/>
      <c r="D298" s="50" t="n"/>
      <c r="E298" s="90" t="n"/>
      <c r="F298" s="50" t="n"/>
      <c r="G298" s="90" t="n"/>
      <c r="H298" s="50" t="n"/>
      <c r="I298" s="90" t="n"/>
      <c r="J298" s="50" t="n"/>
    </row>
    <row r="299" ht="30" customHeight="1">
      <c r="A299" s="90" t="inlineStr">
        <is>
          <t>Signature</t>
        </is>
      </c>
      <c r="B299" s="50" t="n"/>
      <c r="C299" s="90" t="n"/>
      <c r="D299" s="50" t="n"/>
      <c r="E299" s="90" t="n"/>
      <c r="F299" s="50" t="n"/>
      <c r="G299" s="90" t="n"/>
      <c r="H299" s="50" t="n"/>
      <c r="I299" s="90" t="n"/>
      <c r="J299" s="50" t="n"/>
    </row>
    <row r="300" ht="30" customHeight="1">
      <c r="A300" s="90" t="inlineStr">
        <is>
          <t>Date</t>
        </is>
      </c>
      <c r="B300" s="50" t="n"/>
      <c r="C300" s="90" t="n"/>
      <c r="D300" s="50" t="n"/>
      <c r="E300" s="90" t="n"/>
      <c r="F300" s="50" t="n"/>
      <c r="G300" s="90" t="n"/>
      <c r="H300" s="50" t="n"/>
      <c r="I300" s="90" t="n"/>
      <c r="J300" s="50" t="n"/>
    </row>
    <row r="301" ht="21.75" customHeight="1">
      <c r="A301" s="49" t="n"/>
      <c r="B301" s="56" t="n"/>
      <c r="C301" s="67">
        <f>Paramètres!$C$9</f>
        <v/>
      </c>
      <c r="D301" s="101" t="n"/>
      <c r="E301" s="101" t="n"/>
      <c r="F301" s="101" t="n"/>
      <c r="G301" s="101" t="n"/>
      <c r="H301" s="56" t="n"/>
      <c r="I301" s="55">
        <f>Paramètres!$D$9</f>
        <v/>
      </c>
      <c r="J301" s="50" t="n"/>
      <c r="L301" s="29" t="inlineStr">
        <is>
          <t>Calcul (ne pas modifier) – ligne registre :</t>
        </is>
      </c>
    </row>
    <row r="302" ht="21.75" customHeight="1">
      <c r="A302" s="60" t="n"/>
      <c r="B302" s="61" t="n"/>
      <c r="C302" s="60" t="n"/>
      <c r="H302" s="61" t="n"/>
      <c r="I302" s="55">
        <f>"Date: "&amp;Paramètres!$E$9</f>
        <v/>
      </c>
      <c r="J302" s="50" t="n"/>
      <c r="L302" s="30">
        <f>IFERROR(MATCH($H$308,Registre!$B$2:$B$1999,0),0)</f>
        <v/>
      </c>
    </row>
    <row r="303" ht="21.75" customHeight="1">
      <c r="A303" s="57" t="n"/>
      <c r="B303" s="58" t="n"/>
      <c r="C303" s="57" t="n"/>
      <c r="D303" s="102" t="n"/>
      <c r="E303" s="102" t="n"/>
      <c r="F303" s="102" t="n"/>
      <c r="G303" s="102" t="n"/>
      <c r="H303" s="58" t="n"/>
      <c r="I303" s="55" t="inlineStr">
        <is>
          <t>Page 1/1</t>
        </is>
      </c>
      <c r="J303" s="50" t="n"/>
      <c r="L303" s="30">
        <f>IFERROR(MATCH($H$308,'Données Mise en fouille'!$A$2:$A$501,0),0)</f>
        <v/>
      </c>
    </row>
    <row r="304" ht="27.95" customHeight="1">
      <c r="A304" s="67" t="inlineStr">
        <is>
          <t>Procès-Verbal de Mise en fouille</t>
        </is>
      </c>
      <c r="B304" s="52" t="n"/>
      <c r="C304" s="52" t="n"/>
      <c r="D304" s="52" t="n"/>
      <c r="E304" s="52" t="n"/>
      <c r="F304" s="52" t="n"/>
      <c r="G304" s="52" t="n"/>
      <c r="H304" s="52" t="n"/>
      <c r="I304" s="52" t="n"/>
      <c r="J304" s="50" t="n"/>
      <c r="L304" s="32">
        <f>IF($H$308="","",IF($L$302=0,"⚠ RFI absent du Registre",IF(INDEX(Registre!$A$2:$A$1999,IF($L$302=0,-1,$L$302))&lt;&gt;"Mise en fouille","⚠ Ce RFI est de type : "&amp;INDEX(Registre!$A$2:$A$1999,IF($L$302=0,-1,$L$302)),"")))</f>
        <v/>
      </c>
    </row>
    <row r="305" ht="27" customHeight="1">
      <c r="A305" s="90" t="inlineStr">
        <is>
          <t>Ouvrages</t>
        </is>
      </c>
      <c r="B305" s="50" t="n"/>
      <c r="C305" s="80">
        <f>IFERROR(INDEX(Registre!$E$2:$E$1999,IF($L$302=0,-1,$L$302))&amp;"","")</f>
        <v/>
      </c>
      <c r="D305" s="52" t="n"/>
      <c r="E305" s="52" t="n"/>
      <c r="F305" s="52" t="n"/>
      <c r="G305" s="52" t="n"/>
      <c r="H305" s="52" t="n"/>
      <c r="I305" s="52" t="n"/>
      <c r="J305" s="50" t="n"/>
    </row>
    <row r="306" ht="27" customHeight="1">
      <c r="A306" s="90" t="inlineStr">
        <is>
          <t>Plan nº</t>
        </is>
      </c>
      <c r="B306" s="50" t="n"/>
      <c r="C306" s="90">
        <f>IFERROR(INDEX(Registre!$F$2:$F$1999,IF($L$302=0,-1,$L$302))&amp;"","")</f>
        <v/>
      </c>
      <c r="D306" s="52" t="n"/>
      <c r="E306" s="52" t="n"/>
      <c r="F306" s="52" t="n"/>
      <c r="G306" s="52" t="n"/>
      <c r="H306" s="52" t="n"/>
      <c r="I306" s="52" t="n"/>
      <c r="J306" s="50" t="n"/>
      <c r="L306" s="31" t="inlineStr">
        <is>
          <t>◀ Choisissez le RFI dans la case « RFI nº » (liste déroulante)</t>
        </is>
      </c>
    </row>
    <row r="307" ht="27" customHeight="1">
      <c r="A307" s="90" t="inlineStr">
        <is>
          <t>Désignation</t>
        </is>
      </c>
      <c r="B307" s="50" t="n"/>
      <c r="C307" s="90">
        <f>IFERROR(INDEX(Registre!$G$2:$G$1999,IF($L$302=0,-1,$L$302))&amp;"","")</f>
        <v/>
      </c>
      <c r="D307" s="52" t="n"/>
      <c r="E307" s="52" t="n"/>
      <c r="F307" s="52" t="n"/>
      <c r="G307" s="52" t="n"/>
      <c r="H307" s="52" t="n"/>
      <c r="I307" s="52" t="n"/>
      <c r="J307" s="50" t="n"/>
    </row>
    <row r="308" ht="27" customHeight="1">
      <c r="A308" s="90" t="inlineStr">
        <is>
          <t>Rapport nº</t>
        </is>
      </c>
      <c r="B308" s="50" t="n"/>
      <c r="C308" s="90">
        <f>IFERROR(IF(INDEX(Registre!$C$2:$C$1999,IF($L$302=0,-1,$L$302))&amp;""&lt;&gt;"",INDEX(Registre!$C$2:$C$1999,IF($L$302=0,-1,$L$302))&amp;"",TEXT(COUNTIF(Registre!$A$2:INDEX(Registre!$A$2:$A$1999,IF($L$302=0,-1,$L$302)),INDEX(Registre!$A$2:$A$1999,IF($L$302=0,-1,$L$302))),"000")),"")</f>
        <v/>
      </c>
      <c r="D308" s="50" t="n"/>
      <c r="E308" s="91" t="inlineStr">
        <is>
          <t>DI/ (RFI) nº</t>
        </is>
      </c>
      <c r="F308" s="52" t="n"/>
      <c r="G308" s="50" t="n"/>
      <c r="H308" s="82">
        <f>IFERROR(INDEX('Impression groupée'!$B$4:$B$103,MATCH("Mise en fouille|11",'Impression groupée'!$E$4:$E$103,0)),"")</f>
        <v/>
      </c>
      <c r="I308" s="52" t="n"/>
      <c r="J308" s="50" t="n"/>
    </row>
    <row r="309" ht="27" customHeight="1">
      <c r="A309" s="80">
        <f>"Tronçon n° : "&amp;IFERROR(INDEX(Registre!$H$2:$H$1999,IF($L$302=0,-1,$L$302))&amp;"","")&amp;"   du "&amp;IF(IFERROR(INDEX(Registre!$I$2:$I$1999,IF($L$302=0,-1,$L$302))&amp;"","")&lt;&gt;"","Joint N° "&amp;IFERROR(INDEX(Registre!$I$2:$I$1999,IF($L$302=0,-1,$L$302))&amp;"","")&amp;"  ","")&amp;"PK "&amp;IFERROR(INDEX(Registre!$K$2:$K$1999,IF($L$302=0,-1,$L$302))&amp;"","")&amp;IF(OR(IFERROR(INDEX(Registre!$L$2:$L$1999,IF($L$302=0,-1,$L$302))&amp;"","")&lt;&gt;"",IFERROR(INDEX(Registre!$J$2:$J$1999,IF($L$302=0,-1,$L$302))&amp;"","")&lt;&gt;""),"   au "&amp;IF(IFERROR(INDEX(Registre!$J$2:$J$1999,IF($L$302=0,-1,$L$302))&amp;"","")&lt;&gt;"","Joint N° "&amp;IFERROR(INDEX(Registre!$J$2:$J$1999,IF($L$302=0,-1,$L$302))&amp;"","")&amp;"  ","")&amp;IF(IFERROR(INDEX(Registre!$L$2:$L$1999,IF($L$302=0,-1,$L$302))&amp;"","")&lt;&gt;"","PK "&amp;IFERROR(INDEX(Registre!$L$2:$L$1999,IF($L$302=0,-1,$L$302))&amp;"",""),""),"")</f>
        <v/>
      </c>
      <c r="B309" s="52" t="n"/>
      <c r="C309" s="52" t="n"/>
      <c r="D309" s="52" t="n"/>
      <c r="E309" s="52" t="n"/>
      <c r="F309" s="52" t="n"/>
      <c r="G309" s="52" t="n"/>
      <c r="H309" s="50" t="n"/>
      <c r="I309" s="90">
        <f>IF(IFERROR(INDEX(Registre!$M$2:$M$1999,IF($L$302=0,-1,$L$302))&amp;"","")="","Long :","Long : "&amp;IFERROR(INDEX(Registre!$M$2:$M$1999,IF($L$302=0,-1,$L$302))&amp;"","")&amp;" ml")</f>
        <v/>
      </c>
      <c r="J309" s="50" t="n"/>
    </row>
    <row r="310" ht="27" customHeight="1">
      <c r="A310" s="92" t="inlineStr">
        <is>
          <t>Inspection</t>
        </is>
      </c>
      <c r="B310" s="52" t="n"/>
      <c r="C310" s="52" t="n"/>
      <c r="D310" s="52" t="n"/>
      <c r="E310" s="52" t="n"/>
      <c r="F310" s="52" t="n"/>
      <c r="G310" s="52" t="n"/>
      <c r="H310" s="50" t="n"/>
      <c r="I310" s="80" t="inlineStr">
        <is>
          <t>jugement</t>
        </is>
      </c>
      <c r="J310" s="50" t="n"/>
    </row>
    <row r="311" ht="27" customHeight="1">
      <c r="A311" s="90" t="inlineStr">
        <is>
          <t>Lit de pose conforme aux plans et spécifications</t>
        </is>
      </c>
      <c r="B311" s="52" t="n"/>
      <c r="C311" s="52" t="n"/>
      <c r="D311" s="52" t="n"/>
      <c r="E311" s="52" t="n"/>
      <c r="F311" s="52" t="n"/>
      <c r="G311" s="52" t="n"/>
      <c r="H311" s="50" t="n"/>
      <c r="I311" s="93">
        <f>IF(IFERROR(INDEX('Données Mise en fouille'!$B$2:$B$501,IF($L$303=0,-1,$L$303))&amp;"","")="C","☒","☐")&amp;"  C"&amp;"      "&amp;IF(IFERROR(INDEX('Données Mise en fouille'!$B$2:$B$501,IF($L$303=0,-1,$L$303))&amp;"","")="NC","☒","☐")&amp;"  NC"</f>
        <v/>
      </c>
      <c r="J311" s="50" t="n"/>
    </row>
    <row r="312" ht="27" customHeight="1">
      <c r="A312" s="90" t="inlineStr">
        <is>
          <t>Condition du fond de la tranchée</t>
        </is>
      </c>
      <c r="B312" s="52" t="n"/>
      <c r="C312" s="52" t="n"/>
      <c r="D312" s="52" t="n"/>
      <c r="E312" s="52" t="n"/>
      <c r="F312" s="52" t="n"/>
      <c r="G312" s="52" t="n"/>
      <c r="H312" s="50" t="n"/>
      <c r="I312" s="93">
        <f>IF(IFERROR(INDEX('Données Mise en fouille'!$C$2:$C$501,IF($L$303=0,-1,$L$303))&amp;"","")="C","☒","☐")&amp;"  C"&amp;"      "&amp;IF(IFERROR(INDEX('Données Mise en fouille'!$C$2:$C$501,IF($L$303=0,-1,$L$303))&amp;"","")="NC","☒","☐")&amp;"  NC"</f>
        <v/>
      </c>
      <c r="J312" s="50" t="n"/>
    </row>
    <row r="313" ht="27" customHeight="1">
      <c r="A313" s="90" t="inlineStr">
        <is>
          <t>Hauteur et largeur de la tranchée conformes aux plans et spécifications</t>
        </is>
      </c>
      <c r="B313" s="52" t="n"/>
      <c r="C313" s="52" t="n"/>
      <c r="D313" s="52" t="n"/>
      <c r="E313" s="52" t="n"/>
      <c r="F313" s="52" t="n"/>
      <c r="G313" s="52" t="n"/>
      <c r="H313" s="50" t="n"/>
      <c r="I313" s="93">
        <f>IF(IFERROR(INDEX('Données Mise en fouille'!$D$2:$D$501,IF($L$303=0,-1,$L$303))&amp;"","")="C","☒","☐")&amp;"  C"&amp;"      "&amp;IF(IFERROR(INDEX('Données Mise en fouille'!$D$2:$D$501,IF($L$303=0,-1,$L$303))&amp;"","")="NC","☒","☐")&amp;"  NC"</f>
        <v/>
      </c>
      <c r="J313" s="50" t="n"/>
    </row>
    <row r="314" ht="30" customHeight="1">
      <c r="A314" s="90" t="inlineStr">
        <is>
          <t>Toutes les soudures de la section à enterrer sont radiographiées et acceptées, fiche tronçon signée et disponible sur site pour entamer la pose du tronçon.</t>
        </is>
      </c>
      <c r="B314" s="52" t="n"/>
      <c r="C314" s="52" t="n"/>
      <c r="D314" s="52" t="n"/>
      <c r="E314" s="52" t="n"/>
      <c r="F314" s="52" t="n"/>
      <c r="G314" s="52" t="n"/>
      <c r="H314" s="50" t="n"/>
      <c r="I314" s="93">
        <f>IF(IFERROR(INDEX('Données Mise en fouille'!$E$2:$E$501,IF($L$303=0,-1,$L$303))&amp;"","")="C","☒","☐")&amp;"  C"&amp;"      "&amp;IF(IFERROR(INDEX('Données Mise en fouille'!$E$2:$E$501,IF($L$303=0,-1,$L$303))&amp;"","")="NC","☒","☐")&amp;"  NC"</f>
        <v/>
      </c>
      <c r="J314" s="50" t="n"/>
    </row>
    <row r="315" ht="27" customHeight="1">
      <c r="A315" s="90" t="inlineStr">
        <is>
          <t>Revêtement des joints de soudures achevé</t>
        </is>
      </c>
      <c r="B315" s="52" t="n"/>
      <c r="C315" s="52" t="n"/>
      <c r="D315" s="52" t="n"/>
      <c r="E315" s="52" t="n"/>
      <c r="F315" s="52" t="n"/>
      <c r="G315" s="52" t="n"/>
      <c r="H315" s="50" t="n"/>
      <c r="I315" s="93">
        <f>IF(IFERROR(INDEX('Données Mise en fouille'!$F$2:$F$501,IF($L$303=0,-1,$L$303))&amp;"","")="C","☒","☐")&amp;"  C"&amp;"      "&amp;IF(IFERROR(INDEX('Données Mise en fouille'!$F$2:$F$501,IF($L$303=0,-1,$L$303))&amp;"","")="NC","☒","☐")&amp;"  NC"</f>
        <v/>
      </c>
      <c r="J315" s="50" t="n"/>
    </row>
    <row r="316" ht="27" customHeight="1">
      <c r="A316" s="67" t="inlineStr">
        <is>
          <t>Balai Electrique</t>
        </is>
      </c>
      <c r="B316" s="52" t="n"/>
      <c r="C316" s="52" t="n"/>
      <c r="D316" s="52" t="n"/>
      <c r="E316" s="52" t="n"/>
      <c r="F316" s="52" t="n"/>
      <c r="G316" s="52" t="n"/>
      <c r="H316" s="52" t="n"/>
      <c r="I316" s="52" t="n"/>
      <c r="J316" s="50" t="n"/>
    </row>
    <row r="317" ht="27" customHeight="1">
      <c r="A317" s="90" t="inlineStr">
        <is>
          <t>Type/Modèle d'équipement de test :</t>
        </is>
      </c>
      <c r="B317" s="52" t="n"/>
      <c r="C317" s="52" t="n"/>
      <c r="D317" s="52" t="n"/>
      <c r="E317" s="52" t="n"/>
      <c r="F317" s="52" t="n"/>
      <c r="G317" s="50" t="n"/>
      <c r="H317" s="93">
        <f>IFERROR(INDEX('Données Mise en fouille'!$G$2:$G$501,IF($L$303=0,-1,$L$303))&amp;"","")</f>
        <v/>
      </c>
      <c r="I317" s="52" t="n"/>
      <c r="J317" s="50" t="n"/>
    </row>
    <row r="318" ht="27" customHeight="1">
      <c r="A318" s="90" t="inlineStr">
        <is>
          <t>Numéro de série :</t>
        </is>
      </c>
      <c r="B318" s="52" t="n"/>
      <c r="C318" s="52" t="n"/>
      <c r="D318" s="52" t="n"/>
      <c r="E318" s="52" t="n"/>
      <c r="F318" s="52" t="n"/>
      <c r="G318" s="50" t="n"/>
      <c r="H318" s="93">
        <f>IFERROR(INDEX('Données Mise en fouille'!$H$2:$H$501,IF($L$303=0,-1,$L$303))&amp;"","")</f>
        <v/>
      </c>
      <c r="I318" s="52" t="n"/>
      <c r="J318" s="50" t="n"/>
    </row>
    <row r="319" ht="27" customHeight="1">
      <c r="A319" s="90" t="inlineStr">
        <is>
          <t>Date d'étalonnage :</t>
        </is>
      </c>
      <c r="B319" s="52" t="n"/>
      <c r="C319" s="52" t="n"/>
      <c r="D319" s="52" t="n"/>
      <c r="E319" s="52" t="n"/>
      <c r="F319" s="52" t="n"/>
      <c r="G319" s="50" t="n"/>
      <c r="H319" s="93">
        <f>IFERROR(TEXT(INDEX('Données Mise en fouille'!$I$2:$I$501,IF($L$303=0,-1,$L$303)),"dd/mm/yyyy"),"")</f>
        <v/>
      </c>
      <c r="I319" s="52" t="n"/>
      <c r="J319" s="50" t="n"/>
    </row>
    <row r="320" ht="27" customHeight="1">
      <c r="A320" s="90" t="inlineStr">
        <is>
          <t>Certificat d'étalonnage :</t>
        </is>
      </c>
      <c r="B320" s="52" t="n"/>
      <c r="C320" s="52" t="n"/>
      <c r="D320" s="52" t="n"/>
      <c r="E320" s="52" t="n"/>
      <c r="F320" s="52" t="n"/>
      <c r="G320" s="50" t="n"/>
      <c r="H320" s="93">
        <f>IFERROR(INDEX('Données Mise en fouille'!$J$2:$J$501,IF($L$303=0,-1,$L$303))&amp;"","")</f>
        <v/>
      </c>
      <c r="I320" s="52" t="n"/>
      <c r="J320" s="50" t="n"/>
    </row>
    <row r="321" ht="27" customHeight="1">
      <c r="A321" s="90" t="inlineStr">
        <is>
          <t>Epaisseur moyenne du revêtement (mm) :</t>
        </is>
      </c>
      <c r="B321" s="52" t="n"/>
      <c r="C321" s="52" t="n"/>
      <c r="D321" s="52" t="n"/>
      <c r="E321" s="52" t="n"/>
      <c r="F321" s="52" t="n"/>
      <c r="G321" s="50" t="n"/>
      <c r="H321" s="93">
        <f>IFERROR(INDEX('Données Mise en fouille'!$K$2:$K$501,IF($L$303=0,-1,$L$303))&amp;"","")</f>
        <v/>
      </c>
      <c r="I321" s="52" t="n"/>
      <c r="J321" s="50" t="n"/>
    </row>
    <row r="322" ht="27" customHeight="1">
      <c r="A322" s="90" t="inlineStr">
        <is>
          <t>Tension de test (kV) :</t>
        </is>
      </c>
      <c r="B322" s="52" t="n"/>
      <c r="C322" s="52" t="n"/>
      <c r="D322" s="52" t="n"/>
      <c r="E322" s="52" t="n"/>
      <c r="F322" s="52" t="n"/>
      <c r="G322" s="50" t="n"/>
      <c r="H322" s="93">
        <f>IFERROR(INDEX('Données Mise en fouille'!$L$2:$L$501,IF($L$303=0,-1,$L$303))&amp;"","")</f>
        <v/>
      </c>
      <c r="I322" s="52" t="n"/>
      <c r="J322" s="50" t="n"/>
    </row>
    <row r="323" ht="27" customHeight="1">
      <c r="A323" s="90" t="inlineStr">
        <is>
          <t>Contrôle au balai électrique achevé avec résultats satisfaisants</t>
        </is>
      </c>
      <c r="B323" s="52" t="n"/>
      <c r="C323" s="52" t="n"/>
      <c r="D323" s="52" t="n"/>
      <c r="E323" s="52" t="n"/>
      <c r="F323" s="52" t="n"/>
      <c r="G323" s="50" t="n"/>
      <c r="H323" s="93">
        <f>IF(IFERROR(INDEX('Données Mise en fouille'!$M$2:$M$501,IF($L$303=0,-1,$L$303))&amp;"","")="ACC","☒","☐")&amp;" ACC"&amp;"     "&amp;IF(IFERROR(INDEX('Données Mise en fouille'!$M$2:$M$501,IF($L$303=0,-1,$L$303))&amp;"","")="NACC","☒","☐")&amp;" NACC"</f>
        <v/>
      </c>
      <c r="I323" s="52" t="n"/>
      <c r="J323" s="50" t="n"/>
    </row>
    <row r="324" ht="174.4" customHeight="1">
      <c r="A324" s="94">
        <f>"Remarques : "&amp;IFERROR(INDEX(Registre!$O$2:$O$1999,IF($L$302=0,-1,$L$302))&amp;"","")</f>
        <v/>
      </c>
      <c r="B324" s="52" t="n"/>
      <c r="C324" s="52" t="n"/>
      <c r="D324" s="52" t="n"/>
      <c r="E324" s="52" t="n"/>
      <c r="F324" s="52" t="n"/>
      <c r="G324" s="52" t="n"/>
      <c r="H324" s="52" t="n"/>
      <c r="I324" s="52" t="n"/>
      <c r="J324" s="50" t="n"/>
    </row>
    <row r="325" ht="30" customHeight="1">
      <c r="A325" s="80" t="inlineStr">
        <is>
          <t>Conclusion de l’inspection</t>
        </is>
      </c>
      <c r="B325" s="50" t="n"/>
      <c r="C325" s="67">
        <f>IF(IFERROR(INDEX(Registre!$N$2:$N$1999,IF($L$302=0,-1,$L$302))&amp;"","")="Non applicable","☒","☐")&amp;"  Non applicable"</f>
        <v/>
      </c>
      <c r="D325" s="52" t="n"/>
      <c r="E325" s="52" t="n"/>
      <c r="F325" s="50" t="n"/>
      <c r="G325" s="67">
        <f>IF(IFERROR(INDEX(Registre!$N$2:$N$1999,IF($L$302=0,-1,$L$302))&amp;"","")="Accepté","☒","☐")&amp;"  Accepté"</f>
        <v/>
      </c>
      <c r="H325" s="50" t="n"/>
      <c r="I325" s="67">
        <f>IF(IFERROR(INDEX(Registre!$N$2:$N$1999,IF($L$302=0,-1,$L$302))&amp;"","")="Rejeté","☒","☐")&amp;"  Rejeté"</f>
        <v/>
      </c>
      <c r="J325" s="50" t="n"/>
    </row>
    <row r="326" ht="30" customHeight="1">
      <c r="A326" s="80" t="inlineStr">
        <is>
          <t>APPROBATION</t>
        </is>
      </c>
      <c r="B326" s="56" t="n"/>
      <c r="C326" s="67" t="inlineStr">
        <is>
          <t>C3</t>
        </is>
      </c>
      <c r="D326" s="52" t="n"/>
      <c r="E326" s="52" t="n"/>
      <c r="F326" s="50" t="n"/>
      <c r="G326" s="67" t="inlineStr">
        <is>
          <t>C1</t>
        </is>
      </c>
      <c r="H326" s="56" t="n"/>
      <c r="I326" s="67" t="inlineStr">
        <is>
          <t>CA</t>
        </is>
      </c>
      <c r="J326" s="56" t="n"/>
    </row>
    <row r="327" ht="30" customHeight="1">
      <c r="A327" s="57" t="n"/>
      <c r="B327" s="58" t="n"/>
      <c r="C327" s="67" t="inlineStr">
        <is>
          <t>CST</t>
        </is>
      </c>
      <c r="D327" s="50" t="n"/>
      <c r="E327" s="67" t="inlineStr">
        <is>
          <t>QCI</t>
        </is>
      </c>
      <c r="F327" s="50" t="n"/>
      <c r="G327" s="57" t="n"/>
      <c r="H327" s="58" t="n"/>
      <c r="I327" s="57" t="n"/>
      <c r="J327" s="58" t="n"/>
    </row>
    <row r="328" ht="30" customHeight="1">
      <c r="A328" s="90" t="inlineStr">
        <is>
          <t>Nom</t>
        </is>
      </c>
      <c r="B328" s="50" t="n"/>
      <c r="C328" s="90" t="n"/>
      <c r="D328" s="50" t="n"/>
      <c r="E328" s="90" t="n"/>
      <c r="F328" s="50" t="n"/>
      <c r="G328" s="90" t="n"/>
      <c r="H328" s="50" t="n"/>
      <c r="I328" s="90" t="n"/>
      <c r="J328" s="50" t="n"/>
    </row>
    <row r="329" ht="30" customHeight="1">
      <c r="A329" s="90" t="inlineStr">
        <is>
          <t>Signature</t>
        </is>
      </c>
      <c r="B329" s="50" t="n"/>
      <c r="C329" s="90" t="n"/>
      <c r="D329" s="50" t="n"/>
      <c r="E329" s="90" t="n"/>
      <c r="F329" s="50" t="n"/>
      <c r="G329" s="90" t="n"/>
      <c r="H329" s="50" t="n"/>
      <c r="I329" s="90" t="n"/>
      <c r="J329" s="50" t="n"/>
    </row>
    <row r="330" ht="30" customHeight="1">
      <c r="A330" s="90" t="inlineStr">
        <is>
          <t>Date</t>
        </is>
      </c>
      <c r="B330" s="50" t="n"/>
      <c r="C330" s="90" t="n"/>
      <c r="D330" s="50" t="n"/>
      <c r="E330" s="90" t="n"/>
      <c r="F330" s="50" t="n"/>
      <c r="G330" s="90" t="n"/>
      <c r="H330" s="50" t="n"/>
      <c r="I330" s="90" t="n"/>
      <c r="J330" s="50" t="n"/>
    </row>
    <row r="331" ht="21.75" customHeight="1">
      <c r="A331" s="49" t="n"/>
      <c r="B331" s="56" t="n"/>
      <c r="C331" s="67">
        <f>Paramètres!$C$9</f>
        <v/>
      </c>
      <c r="D331" s="101" t="n"/>
      <c r="E331" s="101" t="n"/>
      <c r="F331" s="101" t="n"/>
      <c r="G331" s="101" t="n"/>
      <c r="H331" s="56" t="n"/>
      <c r="I331" s="55">
        <f>Paramètres!$D$9</f>
        <v/>
      </c>
      <c r="J331" s="50" t="n"/>
      <c r="L331" s="29" t="inlineStr">
        <is>
          <t>Calcul (ne pas modifier) – ligne registre :</t>
        </is>
      </c>
    </row>
    <row r="332" ht="21.75" customHeight="1">
      <c r="A332" s="60" t="n"/>
      <c r="B332" s="61" t="n"/>
      <c r="C332" s="60" t="n"/>
      <c r="H332" s="61" t="n"/>
      <c r="I332" s="55">
        <f>"Date: "&amp;Paramètres!$E$9</f>
        <v/>
      </c>
      <c r="J332" s="50" t="n"/>
      <c r="L332" s="30">
        <f>IFERROR(MATCH($H$338,Registre!$B$2:$B$1999,0),0)</f>
        <v/>
      </c>
    </row>
    <row r="333" ht="21.75" customHeight="1">
      <c r="A333" s="57" t="n"/>
      <c r="B333" s="58" t="n"/>
      <c r="C333" s="57" t="n"/>
      <c r="D333" s="102" t="n"/>
      <c r="E333" s="102" t="n"/>
      <c r="F333" s="102" t="n"/>
      <c r="G333" s="102" t="n"/>
      <c r="H333" s="58" t="n"/>
      <c r="I333" s="55" t="inlineStr">
        <is>
          <t>Page 1/1</t>
        </is>
      </c>
      <c r="J333" s="50" t="n"/>
      <c r="L333" s="30">
        <f>IFERROR(MATCH($H$338,'Données Mise en fouille'!$A$2:$A$501,0),0)</f>
        <v/>
      </c>
    </row>
    <row r="334" ht="27.95" customHeight="1">
      <c r="A334" s="67" t="inlineStr">
        <is>
          <t>Procès-Verbal de Mise en fouille</t>
        </is>
      </c>
      <c r="B334" s="52" t="n"/>
      <c r="C334" s="52" t="n"/>
      <c r="D334" s="52" t="n"/>
      <c r="E334" s="52" t="n"/>
      <c r="F334" s="52" t="n"/>
      <c r="G334" s="52" t="n"/>
      <c r="H334" s="52" t="n"/>
      <c r="I334" s="52" t="n"/>
      <c r="J334" s="50" t="n"/>
      <c r="L334" s="32">
        <f>IF($H$338="","",IF($L$332=0,"⚠ RFI absent du Registre",IF(INDEX(Registre!$A$2:$A$1999,IF($L$332=0,-1,$L$332))&lt;&gt;"Mise en fouille","⚠ Ce RFI est de type : "&amp;INDEX(Registre!$A$2:$A$1999,IF($L$332=0,-1,$L$332)),"")))</f>
        <v/>
      </c>
    </row>
    <row r="335" ht="27" customHeight="1">
      <c r="A335" s="90" t="inlineStr">
        <is>
          <t>Ouvrages</t>
        </is>
      </c>
      <c r="B335" s="50" t="n"/>
      <c r="C335" s="80">
        <f>IFERROR(INDEX(Registre!$E$2:$E$1999,IF($L$332=0,-1,$L$332))&amp;"","")</f>
        <v/>
      </c>
      <c r="D335" s="52" t="n"/>
      <c r="E335" s="52" t="n"/>
      <c r="F335" s="52" t="n"/>
      <c r="G335" s="52" t="n"/>
      <c r="H335" s="52" t="n"/>
      <c r="I335" s="52" t="n"/>
      <c r="J335" s="50" t="n"/>
    </row>
    <row r="336" ht="27" customHeight="1">
      <c r="A336" s="90" t="inlineStr">
        <is>
          <t>Plan nº</t>
        </is>
      </c>
      <c r="B336" s="50" t="n"/>
      <c r="C336" s="90">
        <f>IFERROR(INDEX(Registre!$F$2:$F$1999,IF($L$332=0,-1,$L$332))&amp;"","")</f>
        <v/>
      </c>
      <c r="D336" s="52" t="n"/>
      <c r="E336" s="52" t="n"/>
      <c r="F336" s="52" t="n"/>
      <c r="G336" s="52" t="n"/>
      <c r="H336" s="52" t="n"/>
      <c r="I336" s="52" t="n"/>
      <c r="J336" s="50" t="n"/>
      <c r="L336" s="31" t="inlineStr">
        <is>
          <t>◀ Choisissez le RFI dans la case « RFI nº » (liste déroulante)</t>
        </is>
      </c>
    </row>
    <row r="337" ht="27" customHeight="1">
      <c r="A337" s="90" t="inlineStr">
        <is>
          <t>Désignation</t>
        </is>
      </c>
      <c r="B337" s="50" t="n"/>
      <c r="C337" s="90">
        <f>IFERROR(INDEX(Registre!$G$2:$G$1999,IF($L$332=0,-1,$L$332))&amp;"","")</f>
        <v/>
      </c>
      <c r="D337" s="52" t="n"/>
      <c r="E337" s="52" t="n"/>
      <c r="F337" s="52" t="n"/>
      <c r="G337" s="52" t="n"/>
      <c r="H337" s="52" t="n"/>
      <c r="I337" s="52" t="n"/>
      <c r="J337" s="50" t="n"/>
    </row>
    <row r="338" ht="27" customHeight="1">
      <c r="A338" s="90" t="inlineStr">
        <is>
          <t>Rapport nº</t>
        </is>
      </c>
      <c r="B338" s="50" t="n"/>
      <c r="C338" s="90">
        <f>IFERROR(IF(INDEX(Registre!$C$2:$C$1999,IF($L$332=0,-1,$L$332))&amp;""&lt;&gt;"",INDEX(Registre!$C$2:$C$1999,IF($L$332=0,-1,$L$332))&amp;"",TEXT(COUNTIF(Registre!$A$2:INDEX(Registre!$A$2:$A$1999,IF($L$332=0,-1,$L$332)),INDEX(Registre!$A$2:$A$1999,IF($L$332=0,-1,$L$332))),"000")),"")</f>
        <v/>
      </c>
      <c r="D338" s="50" t="n"/>
      <c r="E338" s="91" t="inlineStr">
        <is>
          <t>DI/ (RFI) nº</t>
        </is>
      </c>
      <c r="F338" s="52" t="n"/>
      <c r="G338" s="50" t="n"/>
      <c r="H338" s="82">
        <f>IFERROR(INDEX('Impression groupée'!$B$4:$B$103,MATCH("Mise en fouille|12",'Impression groupée'!$E$4:$E$103,0)),"")</f>
        <v/>
      </c>
      <c r="I338" s="52" t="n"/>
      <c r="J338" s="50" t="n"/>
    </row>
    <row r="339" ht="27" customHeight="1">
      <c r="A339" s="80">
        <f>"Tronçon n° : "&amp;IFERROR(INDEX(Registre!$H$2:$H$1999,IF($L$332=0,-1,$L$332))&amp;"","")&amp;"   du "&amp;IF(IFERROR(INDEX(Registre!$I$2:$I$1999,IF($L$332=0,-1,$L$332))&amp;"","")&lt;&gt;"","Joint N° "&amp;IFERROR(INDEX(Registre!$I$2:$I$1999,IF($L$332=0,-1,$L$332))&amp;"","")&amp;"  ","")&amp;"PK "&amp;IFERROR(INDEX(Registre!$K$2:$K$1999,IF($L$332=0,-1,$L$332))&amp;"","")&amp;IF(OR(IFERROR(INDEX(Registre!$L$2:$L$1999,IF($L$332=0,-1,$L$332))&amp;"","")&lt;&gt;"",IFERROR(INDEX(Registre!$J$2:$J$1999,IF($L$332=0,-1,$L$332))&amp;"","")&lt;&gt;""),"   au "&amp;IF(IFERROR(INDEX(Registre!$J$2:$J$1999,IF($L$332=0,-1,$L$332))&amp;"","")&lt;&gt;"","Joint N° "&amp;IFERROR(INDEX(Registre!$J$2:$J$1999,IF($L$332=0,-1,$L$332))&amp;"","")&amp;"  ","")&amp;IF(IFERROR(INDEX(Registre!$L$2:$L$1999,IF($L$332=0,-1,$L$332))&amp;"","")&lt;&gt;"","PK "&amp;IFERROR(INDEX(Registre!$L$2:$L$1999,IF($L$332=0,-1,$L$332))&amp;"",""),""),"")</f>
        <v/>
      </c>
      <c r="B339" s="52" t="n"/>
      <c r="C339" s="52" t="n"/>
      <c r="D339" s="52" t="n"/>
      <c r="E339" s="52" t="n"/>
      <c r="F339" s="52" t="n"/>
      <c r="G339" s="52" t="n"/>
      <c r="H339" s="50" t="n"/>
      <c r="I339" s="90">
        <f>IF(IFERROR(INDEX(Registre!$M$2:$M$1999,IF($L$332=0,-1,$L$332))&amp;"","")="","Long :","Long : "&amp;IFERROR(INDEX(Registre!$M$2:$M$1999,IF($L$332=0,-1,$L$332))&amp;"","")&amp;" ml")</f>
        <v/>
      </c>
      <c r="J339" s="50" t="n"/>
    </row>
    <row r="340" ht="27" customHeight="1">
      <c r="A340" s="92" t="inlineStr">
        <is>
          <t>Inspection</t>
        </is>
      </c>
      <c r="B340" s="52" t="n"/>
      <c r="C340" s="52" t="n"/>
      <c r="D340" s="52" t="n"/>
      <c r="E340" s="52" t="n"/>
      <c r="F340" s="52" t="n"/>
      <c r="G340" s="52" t="n"/>
      <c r="H340" s="50" t="n"/>
      <c r="I340" s="80" t="inlineStr">
        <is>
          <t>jugement</t>
        </is>
      </c>
      <c r="J340" s="50" t="n"/>
    </row>
    <row r="341" ht="27" customHeight="1">
      <c r="A341" s="90" t="inlineStr">
        <is>
          <t>Lit de pose conforme aux plans et spécifications</t>
        </is>
      </c>
      <c r="B341" s="52" t="n"/>
      <c r="C341" s="52" t="n"/>
      <c r="D341" s="52" t="n"/>
      <c r="E341" s="52" t="n"/>
      <c r="F341" s="52" t="n"/>
      <c r="G341" s="52" t="n"/>
      <c r="H341" s="50" t="n"/>
      <c r="I341" s="93">
        <f>IF(IFERROR(INDEX('Données Mise en fouille'!$B$2:$B$501,IF($L$333=0,-1,$L$333))&amp;"","")="C","☒","☐")&amp;"  C"&amp;"      "&amp;IF(IFERROR(INDEX('Données Mise en fouille'!$B$2:$B$501,IF($L$333=0,-1,$L$333))&amp;"","")="NC","☒","☐")&amp;"  NC"</f>
        <v/>
      </c>
      <c r="J341" s="50" t="n"/>
    </row>
    <row r="342" ht="27" customHeight="1">
      <c r="A342" s="90" t="inlineStr">
        <is>
          <t>Condition du fond de la tranchée</t>
        </is>
      </c>
      <c r="B342" s="52" t="n"/>
      <c r="C342" s="52" t="n"/>
      <c r="D342" s="52" t="n"/>
      <c r="E342" s="52" t="n"/>
      <c r="F342" s="52" t="n"/>
      <c r="G342" s="52" t="n"/>
      <c r="H342" s="50" t="n"/>
      <c r="I342" s="93">
        <f>IF(IFERROR(INDEX('Données Mise en fouille'!$C$2:$C$501,IF($L$333=0,-1,$L$333))&amp;"","")="C","☒","☐")&amp;"  C"&amp;"      "&amp;IF(IFERROR(INDEX('Données Mise en fouille'!$C$2:$C$501,IF($L$333=0,-1,$L$333))&amp;"","")="NC","☒","☐")&amp;"  NC"</f>
        <v/>
      </c>
      <c r="J342" s="50" t="n"/>
    </row>
    <row r="343" ht="27" customHeight="1">
      <c r="A343" s="90" t="inlineStr">
        <is>
          <t>Hauteur et largeur de la tranchée conformes aux plans et spécifications</t>
        </is>
      </c>
      <c r="B343" s="52" t="n"/>
      <c r="C343" s="52" t="n"/>
      <c r="D343" s="52" t="n"/>
      <c r="E343" s="52" t="n"/>
      <c r="F343" s="52" t="n"/>
      <c r="G343" s="52" t="n"/>
      <c r="H343" s="50" t="n"/>
      <c r="I343" s="93">
        <f>IF(IFERROR(INDEX('Données Mise en fouille'!$D$2:$D$501,IF($L$333=0,-1,$L$333))&amp;"","")="C","☒","☐")&amp;"  C"&amp;"      "&amp;IF(IFERROR(INDEX('Données Mise en fouille'!$D$2:$D$501,IF($L$333=0,-1,$L$333))&amp;"","")="NC","☒","☐")&amp;"  NC"</f>
        <v/>
      </c>
      <c r="J343" s="50" t="n"/>
    </row>
    <row r="344" ht="30" customHeight="1">
      <c r="A344" s="90" t="inlineStr">
        <is>
          <t>Toutes les soudures de la section à enterrer sont radiographiées et acceptées, fiche tronçon signée et disponible sur site pour entamer la pose du tronçon.</t>
        </is>
      </c>
      <c r="B344" s="52" t="n"/>
      <c r="C344" s="52" t="n"/>
      <c r="D344" s="52" t="n"/>
      <c r="E344" s="52" t="n"/>
      <c r="F344" s="52" t="n"/>
      <c r="G344" s="52" t="n"/>
      <c r="H344" s="50" t="n"/>
      <c r="I344" s="93">
        <f>IF(IFERROR(INDEX('Données Mise en fouille'!$E$2:$E$501,IF($L$333=0,-1,$L$333))&amp;"","")="C","☒","☐")&amp;"  C"&amp;"      "&amp;IF(IFERROR(INDEX('Données Mise en fouille'!$E$2:$E$501,IF($L$333=0,-1,$L$333))&amp;"","")="NC","☒","☐")&amp;"  NC"</f>
        <v/>
      </c>
      <c r="J344" s="50" t="n"/>
    </row>
    <row r="345" ht="27" customHeight="1">
      <c r="A345" s="90" t="inlineStr">
        <is>
          <t>Revêtement des joints de soudures achevé</t>
        </is>
      </c>
      <c r="B345" s="52" t="n"/>
      <c r="C345" s="52" t="n"/>
      <c r="D345" s="52" t="n"/>
      <c r="E345" s="52" t="n"/>
      <c r="F345" s="52" t="n"/>
      <c r="G345" s="52" t="n"/>
      <c r="H345" s="50" t="n"/>
      <c r="I345" s="93">
        <f>IF(IFERROR(INDEX('Données Mise en fouille'!$F$2:$F$501,IF($L$333=0,-1,$L$333))&amp;"","")="C","☒","☐")&amp;"  C"&amp;"      "&amp;IF(IFERROR(INDEX('Données Mise en fouille'!$F$2:$F$501,IF($L$333=0,-1,$L$333))&amp;"","")="NC","☒","☐")&amp;"  NC"</f>
        <v/>
      </c>
      <c r="J345" s="50" t="n"/>
    </row>
    <row r="346" ht="27" customHeight="1">
      <c r="A346" s="67" t="inlineStr">
        <is>
          <t>Balai Electrique</t>
        </is>
      </c>
      <c r="B346" s="52" t="n"/>
      <c r="C346" s="52" t="n"/>
      <c r="D346" s="52" t="n"/>
      <c r="E346" s="52" t="n"/>
      <c r="F346" s="52" t="n"/>
      <c r="G346" s="52" t="n"/>
      <c r="H346" s="52" t="n"/>
      <c r="I346" s="52" t="n"/>
      <c r="J346" s="50" t="n"/>
    </row>
    <row r="347" ht="27" customHeight="1">
      <c r="A347" s="90" t="inlineStr">
        <is>
          <t>Type/Modèle d'équipement de test :</t>
        </is>
      </c>
      <c r="B347" s="52" t="n"/>
      <c r="C347" s="52" t="n"/>
      <c r="D347" s="52" t="n"/>
      <c r="E347" s="52" t="n"/>
      <c r="F347" s="52" t="n"/>
      <c r="G347" s="50" t="n"/>
      <c r="H347" s="93">
        <f>IFERROR(INDEX('Données Mise en fouille'!$G$2:$G$501,IF($L$333=0,-1,$L$333))&amp;"","")</f>
        <v/>
      </c>
      <c r="I347" s="52" t="n"/>
      <c r="J347" s="50" t="n"/>
    </row>
    <row r="348" ht="27" customHeight="1">
      <c r="A348" s="90" t="inlineStr">
        <is>
          <t>Numéro de série :</t>
        </is>
      </c>
      <c r="B348" s="52" t="n"/>
      <c r="C348" s="52" t="n"/>
      <c r="D348" s="52" t="n"/>
      <c r="E348" s="52" t="n"/>
      <c r="F348" s="52" t="n"/>
      <c r="G348" s="50" t="n"/>
      <c r="H348" s="93">
        <f>IFERROR(INDEX('Données Mise en fouille'!$H$2:$H$501,IF($L$333=0,-1,$L$333))&amp;"","")</f>
        <v/>
      </c>
      <c r="I348" s="52" t="n"/>
      <c r="J348" s="50" t="n"/>
    </row>
    <row r="349" ht="27" customHeight="1">
      <c r="A349" s="90" t="inlineStr">
        <is>
          <t>Date d'étalonnage :</t>
        </is>
      </c>
      <c r="B349" s="52" t="n"/>
      <c r="C349" s="52" t="n"/>
      <c r="D349" s="52" t="n"/>
      <c r="E349" s="52" t="n"/>
      <c r="F349" s="52" t="n"/>
      <c r="G349" s="50" t="n"/>
      <c r="H349" s="93">
        <f>IFERROR(TEXT(INDEX('Données Mise en fouille'!$I$2:$I$501,IF($L$333=0,-1,$L$333)),"dd/mm/yyyy"),"")</f>
        <v/>
      </c>
      <c r="I349" s="52" t="n"/>
      <c r="J349" s="50" t="n"/>
    </row>
    <row r="350" ht="27" customHeight="1">
      <c r="A350" s="90" t="inlineStr">
        <is>
          <t>Certificat d'étalonnage :</t>
        </is>
      </c>
      <c r="B350" s="52" t="n"/>
      <c r="C350" s="52" t="n"/>
      <c r="D350" s="52" t="n"/>
      <c r="E350" s="52" t="n"/>
      <c r="F350" s="52" t="n"/>
      <c r="G350" s="50" t="n"/>
      <c r="H350" s="93">
        <f>IFERROR(INDEX('Données Mise en fouille'!$J$2:$J$501,IF($L$333=0,-1,$L$333))&amp;"","")</f>
        <v/>
      </c>
      <c r="I350" s="52" t="n"/>
      <c r="J350" s="50" t="n"/>
    </row>
    <row r="351" ht="27" customHeight="1">
      <c r="A351" s="90" t="inlineStr">
        <is>
          <t>Epaisseur moyenne du revêtement (mm) :</t>
        </is>
      </c>
      <c r="B351" s="52" t="n"/>
      <c r="C351" s="52" t="n"/>
      <c r="D351" s="52" t="n"/>
      <c r="E351" s="52" t="n"/>
      <c r="F351" s="52" t="n"/>
      <c r="G351" s="50" t="n"/>
      <c r="H351" s="93">
        <f>IFERROR(INDEX('Données Mise en fouille'!$K$2:$K$501,IF($L$333=0,-1,$L$333))&amp;"","")</f>
        <v/>
      </c>
      <c r="I351" s="52" t="n"/>
      <c r="J351" s="50" t="n"/>
    </row>
    <row r="352" ht="27" customHeight="1">
      <c r="A352" s="90" t="inlineStr">
        <is>
          <t>Tension de test (kV) :</t>
        </is>
      </c>
      <c r="B352" s="52" t="n"/>
      <c r="C352" s="52" t="n"/>
      <c r="D352" s="52" t="n"/>
      <c r="E352" s="52" t="n"/>
      <c r="F352" s="52" t="n"/>
      <c r="G352" s="50" t="n"/>
      <c r="H352" s="93">
        <f>IFERROR(INDEX('Données Mise en fouille'!$L$2:$L$501,IF($L$333=0,-1,$L$333))&amp;"","")</f>
        <v/>
      </c>
      <c r="I352" s="52" t="n"/>
      <c r="J352" s="50" t="n"/>
    </row>
    <row r="353" ht="27" customHeight="1">
      <c r="A353" s="90" t="inlineStr">
        <is>
          <t>Contrôle au balai électrique achevé avec résultats satisfaisants</t>
        </is>
      </c>
      <c r="B353" s="52" t="n"/>
      <c r="C353" s="52" t="n"/>
      <c r="D353" s="52" t="n"/>
      <c r="E353" s="52" t="n"/>
      <c r="F353" s="52" t="n"/>
      <c r="G353" s="50" t="n"/>
      <c r="H353" s="93">
        <f>IF(IFERROR(INDEX('Données Mise en fouille'!$M$2:$M$501,IF($L$333=0,-1,$L$333))&amp;"","")="ACC","☒","☐")&amp;" ACC"&amp;"     "&amp;IF(IFERROR(INDEX('Données Mise en fouille'!$M$2:$M$501,IF($L$333=0,-1,$L$333))&amp;"","")="NACC","☒","☐")&amp;" NACC"</f>
        <v/>
      </c>
      <c r="I353" s="52" t="n"/>
      <c r="J353" s="50" t="n"/>
    </row>
    <row r="354" ht="174.4" customHeight="1">
      <c r="A354" s="94">
        <f>"Remarques : "&amp;IFERROR(INDEX(Registre!$O$2:$O$1999,IF($L$332=0,-1,$L$332))&amp;"","")</f>
        <v/>
      </c>
      <c r="B354" s="52" t="n"/>
      <c r="C354" s="52" t="n"/>
      <c r="D354" s="52" t="n"/>
      <c r="E354" s="52" t="n"/>
      <c r="F354" s="52" t="n"/>
      <c r="G354" s="52" t="n"/>
      <c r="H354" s="52" t="n"/>
      <c r="I354" s="52" t="n"/>
      <c r="J354" s="50" t="n"/>
    </row>
    <row r="355" ht="30" customHeight="1">
      <c r="A355" s="80" t="inlineStr">
        <is>
          <t>Conclusion de l’inspection</t>
        </is>
      </c>
      <c r="B355" s="50" t="n"/>
      <c r="C355" s="67">
        <f>IF(IFERROR(INDEX(Registre!$N$2:$N$1999,IF($L$332=0,-1,$L$332))&amp;"","")="Non applicable","☒","☐")&amp;"  Non applicable"</f>
        <v/>
      </c>
      <c r="D355" s="52" t="n"/>
      <c r="E355" s="52" t="n"/>
      <c r="F355" s="50" t="n"/>
      <c r="G355" s="67">
        <f>IF(IFERROR(INDEX(Registre!$N$2:$N$1999,IF($L$332=0,-1,$L$332))&amp;"","")="Accepté","☒","☐")&amp;"  Accepté"</f>
        <v/>
      </c>
      <c r="H355" s="50" t="n"/>
      <c r="I355" s="67">
        <f>IF(IFERROR(INDEX(Registre!$N$2:$N$1999,IF($L$332=0,-1,$L$332))&amp;"","")="Rejeté","☒","☐")&amp;"  Rejeté"</f>
        <v/>
      </c>
      <c r="J355" s="50" t="n"/>
    </row>
    <row r="356" ht="30" customHeight="1">
      <c r="A356" s="80" t="inlineStr">
        <is>
          <t>APPROBATION</t>
        </is>
      </c>
      <c r="B356" s="56" t="n"/>
      <c r="C356" s="67" t="inlineStr">
        <is>
          <t>C3</t>
        </is>
      </c>
      <c r="D356" s="52" t="n"/>
      <c r="E356" s="52" t="n"/>
      <c r="F356" s="50" t="n"/>
      <c r="G356" s="67" t="inlineStr">
        <is>
          <t>C1</t>
        </is>
      </c>
      <c r="H356" s="56" t="n"/>
      <c r="I356" s="67" t="inlineStr">
        <is>
          <t>CA</t>
        </is>
      </c>
      <c r="J356" s="56" t="n"/>
    </row>
    <row r="357" ht="30" customHeight="1">
      <c r="A357" s="57" t="n"/>
      <c r="B357" s="58" t="n"/>
      <c r="C357" s="67" t="inlineStr">
        <is>
          <t>CST</t>
        </is>
      </c>
      <c r="D357" s="50" t="n"/>
      <c r="E357" s="67" t="inlineStr">
        <is>
          <t>QCI</t>
        </is>
      </c>
      <c r="F357" s="50" t="n"/>
      <c r="G357" s="57" t="n"/>
      <c r="H357" s="58" t="n"/>
      <c r="I357" s="57" t="n"/>
      <c r="J357" s="58" t="n"/>
    </row>
    <row r="358" ht="30" customHeight="1">
      <c r="A358" s="90" t="inlineStr">
        <is>
          <t>Nom</t>
        </is>
      </c>
      <c r="B358" s="50" t="n"/>
      <c r="C358" s="90" t="n"/>
      <c r="D358" s="50" t="n"/>
      <c r="E358" s="90" t="n"/>
      <c r="F358" s="50" t="n"/>
      <c r="G358" s="90" t="n"/>
      <c r="H358" s="50" t="n"/>
      <c r="I358" s="90" t="n"/>
      <c r="J358" s="50" t="n"/>
    </row>
    <row r="359" ht="30" customHeight="1">
      <c r="A359" s="90" t="inlineStr">
        <is>
          <t>Signature</t>
        </is>
      </c>
      <c r="B359" s="50" t="n"/>
      <c r="C359" s="90" t="n"/>
      <c r="D359" s="50" t="n"/>
      <c r="E359" s="90" t="n"/>
      <c r="F359" s="50" t="n"/>
      <c r="G359" s="90" t="n"/>
      <c r="H359" s="50" t="n"/>
      <c r="I359" s="90" t="n"/>
      <c r="J359" s="50" t="n"/>
    </row>
    <row r="360" ht="30" customHeight="1">
      <c r="A360" s="90" t="inlineStr">
        <is>
          <t>Date</t>
        </is>
      </c>
      <c r="B360" s="50" t="n"/>
      <c r="C360" s="90" t="n"/>
      <c r="D360" s="50" t="n"/>
      <c r="E360" s="90" t="n"/>
      <c r="F360" s="50" t="n"/>
      <c r="G360" s="90" t="n"/>
      <c r="H360" s="50" t="n"/>
      <c r="I360" s="90" t="n"/>
      <c r="J360" s="50" t="n"/>
    </row>
    <row r="361" ht="21.75" customHeight="1">
      <c r="A361" s="49" t="n"/>
      <c r="B361" s="56" t="n"/>
      <c r="C361" s="67">
        <f>Paramètres!$C$9</f>
        <v/>
      </c>
      <c r="D361" s="101" t="n"/>
      <c r="E361" s="101" t="n"/>
      <c r="F361" s="101" t="n"/>
      <c r="G361" s="101" t="n"/>
      <c r="H361" s="56" t="n"/>
      <c r="I361" s="55">
        <f>Paramètres!$D$9</f>
        <v/>
      </c>
      <c r="J361" s="50" t="n"/>
      <c r="L361" s="29" t="inlineStr">
        <is>
          <t>Calcul (ne pas modifier) – ligne registre :</t>
        </is>
      </c>
    </row>
    <row r="362" ht="21.75" customHeight="1">
      <c r="A362" s="60" t="n"/>
      <c r="B362" s="61" t="n"/>
      <c r="C362" s="60" t="n"/>
      <c r="H362" s="61" t="n"/>
      <c r="I362" s="55">
        <f>"Date: "&amp;Paramètres!$E$9</f>
        <v/>
      </c>
      <c r="J362" s="50" t="n"/>
      <c r="L362" s="30">
        <f>IFERROR(MATCH($H$368,Registre!$B$2:$B$1999,0),0)</f>
        <v/>
      </c>
    </row>
    <row r="363" ht="21.75" customHeight="1">
      <c r="A363" s="57" t="n"/>
      <c r="B363" s="58" t="n"/>
      <c r="C363" s="57" t="n"/>
      <c r="D363" s="102" t="n"/>
      <c r="E363" s="102" t="n"/>
      <c r="F363" s="102" t="n"/>
      <c r="G363" s="102" t="n"/>
      <c r="H363" s="58" t="n"/>
      <c r="I363" s="55" t="inlineStr">
        <is>
          <t>Page 1/1</t>
        </is>
      </c>
      <c r="J363" s="50" t="n"/>
      <c r="L363" s="30">
        <f>IFERROR(MATCH($H$368,'Données Mise en fouille'!$A$2:$A$501,0),0)</f>
        <v/>
      </c>
    </row>
    <row r="364" ht="27.95" customHeight="1">
      <c r="A364" s="67" t="inlineStr">
        <is>
          <t>Procès-Verbal de Mise en fouille</t>
        </is>
      </c>
      <c r="B364" s="52" t="n"/>
      <c r="C364" s="52" t="n"/>
      <c r="D364" s="52" t="n"/>
      <c r="E364" s="52" t="n"/>
      <c r="F364" s="52" t="n"/>
      <c r="G364" s="52" t="n"/>
      <c r="H364" s="52" t="n"/>
      <c r="I364" s="52" t="n"/>
      <c r="J364" s="50" t="n"/>
      <c r="L364" s="32">
        <f>IF($H$368="","",IF($L$362=0,"⚠ RFI absent du Registre",IF(INDEX(Registre!$A$2:$A$1999,IF($L$362=0,-1,$L$362))&lt;&gt;"Mise en fouille","⚠ Ce RFI est de type : "&amp;INDEX(Registre!$A$2:$A$1999,IF($L$362=0,-1,$L$362)),"")))</f>
        <v/>
      </c>
    </row>
    <row r="365" ht="27" customHeight="1">
      <c r="A365" s="90" t="inlineStr">
        <is>
          <t>Ouvrages</t>
        </is>
      </c>
      <c r="B365" s="50" t="n"/>
      <c r="C365" s="80">
        <f>IFERROR(INDEX(Registre!$E$2:$E$1999,IF($L$362=0,-1,$L$362))&amp;"","")</f>
        <v/>
      </c>
      <c r="D365" s="52" t="n"/>
      <c r="E365" s="52" t="n"/>
      <c r="F365" s="52" t="n"/>
      <c r="G365" s="52" t="n"/>
      <c r="H365" s="52" t="n"/>
      <c r="I365" s="52" t="n"/>
      <c r="J365" s="50" t="n"/>
    </row>
    <row r="366" ht="27" customHeight="1">
      <c r="A366" s="90" t="inlineStr">
        <is>
          <t>Plan nº</t>
        </is>
      </c>
      <c r="B366" s="50" t="n"/>
      <c r="C366" s="90">
        <f>IFERROR(INDEX(Registre!$F$2:$F$1999,IF($L$362=0,-1,$L$362))&amp;"","")</f>
        <v/>
      </c>
      <c r="D366" s="52" t="n"/>
      <c r="E366" s="52" t="n"/>
      <c r="F366" s="52" t="n"/>
      <c r="G366" s="52" t="n"/>
      <c r="H366" s="52" t="n"/>
      <c r="I366" s="52" t="n"/>
      <c r="J366" s="50" t="n"/>
      <c r="L366" s="31" t="inlineStr">
        <is>
          <t>◀ Choisissez le RFI dans la case « RFI nº » (liste déroulante)</t>
        </is>
      </c>
    </row>
    <row r="367" ht="27" customHeight="1">
      <c r="A367" s="90" t="inlineStr">
        <is>
          <t>Désignation</t>
        </is>
      </c>
      <c r="B367" s="50" t="n"/>
      <c r="C367" s="90">
        <f>IFERROR(INDEX(Registre!$G$2:$G$1999,IF($L$362=0,-1,$L$362))&amp;"","")</f>
        <v/>
      </c>
      <c r="D367" s="52" t="n"/>
      <c r="E367" s="52" t="n"/>
      <c r="F367" s="52" t="n"/>
      <c r="G367" s="52" t="n"/>
      <c r="H367" s="52" t="n"/>
      <c r="I367" s="52" t="n"/>
      <c r="J367" s="50" t="n"/>
    </row>
    <row r="368" ht="27" customHeight="1">
      <c r="A368" s="90" t="inlineStr">
        <is>
          <t>Rapport nº</t>
        </is>
      </c>
      <c r="B368" s="50" t="n"/>
      <c r="C368" s="90">
        <f>IFERROR(IF(INDEX(Registre!$C$2:$C$1999,IF($L$362=0,-1,$L$362))&amp;""&lt;&gt;"",INDEX(Registre!$C$2:$C$1999,IF($L$362=0,-1,$L$362))&amp;"",TEXT(COUNTIF(Registre!$A$2:INDEX(Registre!$A$2:$A$1999,IF($L$362=0,-1,$L$362)),INDEX(Registre!$A$2:$A$1999,IF($L$362=0,-1,$L$362))),"000")),"")</f>
        <v/>
      </c>
      <c r="D368" s="50" t="n"/>
      <c r="E368" s="91" t="inlineStr">
        <is>
          <t>DI/ (RFI) nº</t>
        </is>
      </c>
      <c r="F368" s="52" t="n"/>
      <c r="G368" s="50" t="n"/>
      <c r="H368" s="82">
        <f>IFERROR(INDEX('Impression groupée'!$B$4:$B$103,MATCH("Mise en fouille|13",'Impression groupée'!$E$4:$E$103,0)),"")</f>
        <v/>
      </c>
      <c r="I368" s="52" t="n"/>
      <c r="J368" s="50" t="n"/>
    </row>
    <row r="369" ht="27" customHeight="1">
      <c r="A369" s="80">
        <f>"Tronçon n° : "&amp;IFERROR(INDEX(Registre!$H$2:$H$1999,IF($L$362=0,-1,$L$362))&amp;"","")&amp;"   du "&amp;IF(IFERROR(INDEX(Registre!$I$2:$I$1999,IF($L$362=0,-1,$L$362))&amp;"","")&lt;&gt;"","Joint N° "&amp;IFERROR(INDEX(Registre!$I$2:$I$1999,IF($L$362=0,-1,$L$362))&amp;"","")&amp;"  ","")&amp;"PK "&amp;IFERROR(INDEX(Registre!$K$2:$K$1999,IF($L$362=0,-1,$L$362))&amp;"","")&amp;IF(OR(IFERROR(INDEX(Registre!$L$2:$L$1999,IF($L$362=0,-1,$L$362))&amp;"","")&lt;&gt;"",IFERROR(INDEX(Registre!$J$2:$J$1999,IF($L$362=0,-1,$L$362))&amp;"","")&lt;&gt;""),"   au "&amp;IF(IFERROR(INDEX(Registre!$J$2:$J$1999,IF($L$362=0,-1,$L$362))&amp;"","")&lt;&gt;"","Joint N° "&amp;IFERROR(INDEX(Registre!$J$2:$J$1999,IF($L$362=0,-1,$L$362))&amp;"","")&amp;"  ","")&amp;IF(IFERROR(INDEX(Registre!$L$2:$L$1999,IF($L$362=0,-1,$L$362))&amp;"","")&lt;&gt;"","PK "&amp;IFERROR(INDEX(Registre!$L$2:$L$1999,IF($L$362=0,-1,$L$362))&amp;"",""),""),"")</f>
        <v/>
      </c>
      <c r="B369" s="52" t="n"/>
      <c r="C369" s="52" t="n"/>
      <c r="D369" s="52" t="n"/>
      <c r="E369" s="52" t="n"/>
      <c r="F369" s="52" t="n"/>
      <c r="G369" s="52" t="n"/>
      <c r="H369" s="50" t="n"/>
      <c r="I369" s="90">
        <f>IF(IFERROR(INDEX(Registre!$M$2:$M$1999,IF($L$362=0,-1,$L$362))&amp;"","")="","Long :","Long : "&amp;IFERROR(INDEX(Registre!$M$2:$M$1999,IF($L$362=0,-1,$L$362))&amp;"","")&amp;" ml")</f>
        <v/>
      </c>
      <c r="J369" s="50" t="n"/>
    </row>
    <row r="370" ht="27" customHeight="1">
      <c r="A370" s="92" t="inlineStr">
        <is>
          <t>Inspection</t>
        </is>
      </c>
      <c r="B370" s="52" t="n"/>
      <c r="C370" s="52" t="n"/>
      <c r="D370" s="52" t="n"/>
      <c r="E370" s="52" t="n"/>
      <c r="F370" s="52" t="n"/>
      <c r="G370" s="52" t="n"/>
      <c r="H370" s="50" t="n"/>
      <c r="I370" s="80" t="inlineStr">
        <is>
          <t>jugement</t>
        </is>
      </c>
      <c r="J370" s="50" t="n"/>
    </row>
    <row r="371" ht="27" customHeight="1">
      <c r="A371" s="90" t="inlineStr">
        <is>
          <t>Lit de pose conforme aux plans et spécifications</t>
        </is>
      </c>
      <c r="B371" s="52" t="n"/>
      <c r="C371" s="52" t="n"/>
      <c r="D371" s="52" t="n"/>
      <c r="E371" s="52" t="n"/>
      <c r="F371" s="52" t="n"/>
      <c r="G371" s="52" t="n"/>
      <c r="H371" s="50" t="n"/>
      <c r="I371" s="93">
        <f>IF(IFERROR(INDEX('Données Mise en fouille'!$B$2:$B$501,IF($L$363=0,-1,$L$363))&amp;"","")="C","☒","☐")&amp;"  C"&amp;"      "&amp;IF(IFERROR(INDEX('Données Mise en fouille'!$B$2:$B$501,IF($L$363=0,-1,$L$363))&amp;"","")="NC","☒","☐")&amp;"  NC"</f>
        <v/>
      </c>
      <c r="J371" s="50" t="n"/>
    </row>
    <row r="372" ht="27" customHeight="1">
      <c r="A372" s="90" t="inlineStr">
        <is>
          <t>Condition du fond de la tranchée</t>
        </is>
      </c>
      <c r="B372" s="52" t="n"/>
      <c r="C372" s="52" t="n"/>
      <c r="D372" s="52" t="n"/>
      <c r="E372" s="52" t="n"/>
      <c r="F372" s="52" t="n"/>
      <c r="G372" s="52" t="n"/>
      <c r="H372" s="50" t="n"/>
      <c r="I372" s="93">
        <f>IF(IFERROR(INDEX('Données Mise en fouille'!$C$2:$C$501,IF($L$363=0,-1,$L$363))&amp;"","")="C","☒","☐")&amp;"  C"&amp;"      "&amp;IF(IFERROR(INDEX('Données Mise en fouille'!$C$2:$C$501,IF($L$363=0,-1,$L$363))&amp;"","")="NC","☒","☐")&amp;"  NC"</f>
        <v/>
      </c>
      <c r="J372" s="50" t="n"/>
    </row>
    <row r="373" ht="27" customHeight="1">
      <c r="A373" s="90" t="inlineStr">
        <is>
          <t>Hauteur et largeur de la tranchée conformes aux plans et spécifications</t>
        </is>
      </c>
      <c r="B373" s="52" t="n"/>
      <c r="C373" s="52" t="n"/>
      <c r="D373" s="52" t="n"/>
      <c r="E373" s="52" t="n"/>
      <c r="F373" s="52" t="n"/>
      <c r="G373" s="52" t="n"/>
      <c r="H373" s="50" t="n"/>
      <c r="I373" s="93">
        <f>IF(IFERROR(INDEX('Données Mise en fouille'!$D$2:$D$501,IF($L$363=0,-1,$L$363))&amp;"","")="C","☒","☐")&amp;"  C"&amp;"      "&amp;IF(IFERROR(INDEX('Données Mise en fouille'!$D$2:$D$501,IF($L$363=0,-1,$L$363))&amp;"","")="NC","☒","☐")&amp;"  NC"</f>
        <v/>
      </c>
      <c r="J373" s="50" t="n"/>
    </row>
    <row r="374" ht="30" customHeight="1">
      <c r="A374" s="90" t="inlineStr">
        <is>
          <t>Toutes les soudures de la section à enterrer sont radiographiées et acceptées, fiche tronçon signée et disponible sur site pour entamer la pose du tronçon.</t>
        </is>
      </c>
      <c r="B374" s="52" t="n"/>
      <c r="C374" s="52" t="n"/>
      <c r="D374" s="52" t="n"/>
      <c r="E374" s="52" t="n"/>
      <c r="F374" s="52" t="n"/>
      <c r="G374" s="52" t="n"/>
      <c r="H374" s="50" t="n"/>
      <c r="I374" s="93">
        <f>IF(IFERROR(INDEX('Données Mise en fouille'!$E$2:$E$501,IF($L$363=0,-1,$L$363))&amp;"","")="C","☒","☐")&amp;"  C"&amp;"      "&amp;IF(IFERROR(INDEX('Données Mise en fouille'!$E$2:$E$501,IF($L$363=0,-1,$L$363))&amp;"","")="NC","☒","☐")&amp;"  NC"</f>
        <v/>
      </c>
      <c r="J374" s="50" t="n"/>
    </row>
    <row r="375" ht="27" customHeight="1">
      <c r="A375" s="90" t="inlineStr">
        <is>
          <t>Revêtement des joints de soudures achevé</t>
        </is>
      </c>
      <c r="B375" s="52" t="n"/>
      <c r="C375" s="52" t="n"/>
      <c r="D375" s="52" t="n"/>
      <c r="E375" s="52" t="n"/>
      <c r="F375" s="52" t="n"/>
      <c r="G375" s="52" t="n"/>
      <c r="H375" s="50" t="n"/>
      <c r="I375" s="93">
        <f>IF(IFERROR(INDEX('Données Mise en fouille'!$F$2:$F$501,IF($L$363=0,-1,$L$363))&amp;"","")="C","☒","☐")&amp;"  C"&amp;"      "&amp;IF(IFERROR(INDEX('Données Mise en fouille'!$F$2:$F$501,IF($L$363=0,-1,$L$363))&amp;"","")="NC","☒","☐")&amp;"  NC"</f>
        <v/>
      </c>
      <c r="J375" s="50" t="n"/>
    </row>
    <row r="376" ht="27" customHeight="1">
      <c r="A376" s="67" t="inlineStr">
        <is>
          <t>Balai Electrique</t>
        </is>
      </c>
      <c r="B376" s="52" t="n"/>
      <c r="C376" s="52" t="n"/>
      <c r="D376" s="52" t="n"/>
      <c r="E376" s="52" t="n"/>
      <c r="F376" s="52" t="n"/>
      <c r="G376" s="52" t="n"/>
      <c r="H376" s="52" t="n"/>
      <c r="I376" s="52" t="n"/>
      <c r="J376" s="50" t="n"/>
    </row>
    <row r="377" ht="27" customHeight="1">
      <c r="A377" s="90" t="inlineStr">
        <is>
          <t>Type/Modèle d'équipement de test :</t>
        </is>
      </c>
      <c r="B377" s="52" t="n"/>
      <c r="C377" s="52" t="n"/>
      <c r="D377" s="52" t="n"/>
      <c r="E377" s="52" t="n"/>
      <c r="F377" s="52" t="n"/>
      <c r="G377" s="50" t="n"/>
      <c r="H377" s="93">
        <f>IFERROR(INDEX('Données Mise en fouille'!$G$2:$G$501,IF($L$363=0,-1,$L$363))&amp;"","")</f>
        <v/>
      </c>
      <c r="I377" s="52" t="n"/>
      <c r="J377" s="50" t="n"/>
    </row>
    <row r="378" ht="27" customHeight="1">
      <c r="A378" s="90" t="inlineStr">
        <is>
          <t>Numéro de série :</t>
        </is>
      </c>
      <c r="B378" s="52" t="n"/>
      <c r="C378" s="52" t="n"/>
      <c r="D378" s="52" t="n"/>
      <c r="E378" s="52" t="n"/>
      <c r="F378" s="52" t="n"/>
      <c r="G378" s="50" t="n"/>
      <c r="H378" s="93">
        <f>IFERROR(INDEX('Données Mise en fouille'!$H$2:$H$501,IF($L$363=0,-1,$L$363))&amp;"","")</f>
        <v/>
      </c>
      <c r="I378" s="52" t="n"/>
      <c r="J378" s="50" t="n"/>
    </row>
    <row r="379" ht="27" customHeight="1">
      <c r="A379" s="90" t="inlineStr">
        <is>
          <t>Date d'étalonnage :</t>
        </is>
      </c>
      <c r="B379" s="52" t="n"/>
      <c r="C379" s="52" t="n"/>
      <c r="D379" s="52" t="n"/>
      <c r="E379" s="52" t="n"/>
      <c r="F379" s="52" t="n"/>
      <c r="G379" s="50" t="n"/>
      <c r="H379" s="93">
        <f>IFERROR(TEXT(INDEX('Données Mise en fouille'!$I$2:$I$501,IF($L$363=0,-1,$L$363)),"dd/mm/yyyy"),"")</f>
        <v/>
      </c>
      <c r="I379" s="52" t="n"/>
      <c r="J379" s="50" t="n"/>
    </row>
    <row r="380" ht="27" customHeight="1">
      <c r="A380" s="90" t="inlineStr">
        <is>
          <t>Certificat d'étalonnage :</t>
        </is>
      </c>
      <c r="B380" s="52" t="n"/>
      <c r="C380" s="52" t="n"/>
      <c r="D380" s="52" t="n"/>
      <c r="E380" s="52" t="n"/>
      <c r="F380" s="52" t="n"/>
      <c r="G380" s="50" t="n"/>
      <c r="H380" s="93">
        <f>IFERROR(INDEX('Données Mise en fouille'!$J$2:$J$501,IF($L$363=0,-1,$L$363))&amp;"","")</f>
        <v/>
      </c>
      <c r="I380" s="52" t="n"/>
      <c r="J380" s="50" t="n"/>
    </row>
    <row r="381" ht="27" customHeight="1">
      <c r="A381" s="90" t="inlineStr">
        <is>
          <t>Epaisseur moyenne du revêtement (mm) :</t>
        </is>
      </c>
      <c r="B381" s="52" t="n"/>
      <c r="C381" s="52" t="n"/>
      <c r="D381" s="52" t="n"/>
      <c r="E381" s="52" t="n"/>
      <c r="F381" s="52" t="n"/>
      <c r="G381" s="50" t="n"/>
      <c r="H381" s="93">
        <f>IFERROR(INDEX('Données Mise en fouille'!$K$2:$K$501,IF($L$363=0,-1,$L$363))&amp;"","")</f>
        <v/>
      </c>
      <c r="I381" s="52" t="n"/>
      <c r="J381" s="50" t="n"/>
    </row>
    <row r="382" ht="27" customHeight="1">
      <c r="A382" s="90" t="inlineStr">
        <is>
          <t>Tension de test (kV) :</t>
        </is>
      </c>
      <c r="B382" s="52" t="n"/>
      <c r="C382" s="52" t="n"/>
      <c r="D382" s="52" t="n"/>
      <c r="E382" s="52" t="n"/>
      <c r="F382" s="52" t="n"/>
      <c r="G382" s="50" t="n"/>
      <c r="H382" s="93">
        <f>IFERROR(INDEX('Données Mise en fouille'!$L$2:$L$501,IF($L$363=0,-1,$L$363))&amp;"","")</f>
        <v/>
      </c>
      <c r="I382" s="52" t="n"/>
      <c r="J382" s="50" t="n"/>
    </row>
    <row r="383" ht="27" customHeight="1">
      <c r="A383" s="90" t="inlineStr">
        <is>
          <t>Contrôle au balai électrique achevé avec résultats satisfaisants</t>
        </is>
      </c>
      <c r="B383" s="52" t="n"/>
      <c r="C383" s="52" t="n"/>
      <c r="D383" s="52" t="n"/>
      <c r="E383" s="52" t="n"/>
      <c r="F383" s="52" t="n"/>
      <c r="G383" s="50" t="n"/>
      <c r="H383" s="93">
        <f>IF(IFERROR(INDEX('Données Mise en fouille'!$M$2:$M$501,IF($L$363=0,-1,$L$363))&amp;"","")="ACC","☒","☐")&amp;" ACC"&amp;"     "&amp;IF(IFERROR(INDEX('Données Mise en fouille'!$M$2:$M$501,IF($L$363=0,-1,$L$363))&amp;"","")="NACC","☒","☐")&amp;" NACC"</f>
        <v/>
      </c>
      <c r="I383" s="52" t="n"/>
      <c r="J383" s="50" t="n"/>
    </row>
    <row r="384" ht="174.4" customHeight="1">
      <c r="A384" s="94">
        <f>"Remarques : "&amp;IFERROR(INDEX(Registre!$O$2:$O$1999,IF($L$362=0,-1,$L$362))&amp;"","")</f>
        <v/>
      </c>
      <c r="B384" s="52" t="n"/>
      <c r="C384" s="52" t="n"/>
      <c r="D384" s="52" t="n"/>
      <c r="E384" s="52" t="n"/>
      <c r="F384" s="52" t="n"/>
      <c r="G384" s="52" t="n"/>
      <c r="H384" s="52" t="n"/>
      <c r="I384" s="52" t="n"/>
      <c r="J384" s="50" t="n"/>
    </row>
    <row r="385" ht="30" customHeight="1">
      <c r="A385" s="80" t="inlineStr">
        <is>
          <t>Conclusion de l’inspection</t>
        </is>
      </c>
      <c r="B385" s="50" t="n"/>
      <c r="C385" s="67">
        <f>IF(IFERROR(INDEX(Registre!$N$2:$N$1999,IF($L$362=0,-1,$L$362))&amp;"","")="Non applicable","☒","☐")&amp;"  Non applicable"</f>
        <v/>
      </c>
      <c r="D385" s="52" t="n"/>
      <c r="E385" s="52" t="n"/>
      <c r="F385" s="50" t="n"/>
      <c r="G385" s="67">
        <f>IF(IFERROR(INDEX(Registre!$N$2:$N$1999,IF($L$362=0,-1,$L$362))&amp;"","")="Accepté","☒","☐")&amp;"  Accepté"</f>
        <v/>
      </c>
      <c r="H385" s="50" t="n"/>
      <c r="I385" s="67">
        <f>IF(IFERROR(INDEX(Registre!$N$2:$N$1999,IF($L$362=0,-1,$L$362))&amp;"","")="Rejeté","☒","☐")&amp;"  Rejeté"</f>
        <v/>
      </c>
      <c r="J385" s="50" t="n"/>
    </row>
    <row r="386" ht="30" customHeight="1">
      <c r="A386" s="80" t="inlineStr">
        <is>
          <t>APPROBATION</t>
        </is>
      </c>
      <c r="B386" s="56" t="n"/>
      <c r="C386" s="67" t="inlineStr">
        <is>
          <t>C3</t>
        </is>
      </c>
      <c r="D386" s="52" t="n"/>
      <c r="E386" s="52" t="n"/>
      <c r="F386" s="50" t="n"/>
      <c r="G386" s="67" t="inlineStr">
        <is>
          <t>C1</t>
        </is>
      </c>
      <c r="H386" s="56" t="n"/>
      <c r="I386" s="67" t="inlineStr">
        <is>
          <t>CA</t>
        </is>
      </c>
      <c r="J386" s="56" t="n"/>
    </row>
    <row r="387" ht="30" customHeight="1">
      <c r="A387" s="57" t="n"/>
      <c r="B387" s="58" t="n"/>
      <c r="C387" s="67" t="inlineStr">
        <is>
          <t>CST</t>
        </is>
      </c>
      <c r="D387" s="50" t="n"/>
      <c r="E387" s="67" t="inlineStr">
        <is>
          <t>QCI</t>
        </is>
      </c>
      <c r="F387" s="50" t="n"/>
      <c r="G387" s="57" t="n"/>
      <c r="H387" s="58" t="n"/>
      <c r="I387" s="57" t="n"/>
      <c r="J387" s="58" t="n"/>
    </row>
    <row r="388" ht="30" customHeight="1">
      <c r="A388" s="90" t="inlineStr">
        <is>
          <t>Nom</t>
        </is>
      </c>
      <c r="B388" s="50" t="n"/>
      <c r="C388" s="90" t="n"/>
      <c r="D388" s="50" t="n"/>
      <c r="E388" s="90" t="n"/>
      <c r="F388" s="50" t="n"/>
      <c r="G388" s="90" t="n"/>
      <c r="H388" s="50" t="n"/>
      <c r="I388" s="90" t="n"/>
      <c r="J388" s="50" t="n"/>
    </row>
    <row r="389" ht="30" customHeight="1">
      <c r="A389" s="90" t="inlineStr">
        <is>
          <t>Signature</t>
        </is>
      </c>
      <c r="B389" s="50" t="n"/>
      <c r="C389" s="90" t="n"/>
      <c r="D389" s="50" t="n"/>
      <c r="E389" s="90" t="n"/>
      <c r="F389" s="50" t="n"/>
      <c r="G389" s="90" t="n"/>
      <c r="H389" s="50" t="n"/>
      <c r="I389" s="90" t="n"/>
      <c r="J389" s="50" t="n"/>
    </row>
    <row r="390" ht="30" customHeight="1">
      <c r="A390" s="90" t="inlineStr">
        <is>
          <t>Date</t>
        </is>
      </c>
      <c r="B390" s="50" t="n"/>
      <c r="C390" s="90" t="n"/>
      <c r="D390" s="50" t="n"/>
      <c r="E390" s="90" t="n"/>
      <c r="F390" s="50" t="n"/>
      <c r="G390" s="90" t="n"/>
      <c r="H390" s="50" t="n"/>
      <c r="I390" s="90" t="n"/>
      <c r="J390" s="50" t="n"/>
    </row>
    <row r="391" ht="21.75" customHeight="1">
      <c r="A391" s="49" t="n"/>
      <c r="B391" s="56" t="n"/>
      <c r="C391" s="67">
        <f>Paramètres!$C$9</f>
        <v/>
      </c>
      <c r="D391" s="101" t="n"/>
      <c r="E391" s="101" t="n"/>
      <c r="F391" s="101" t="n"/>
      <c r="G391" s="101" t="n"/>
      <c r="H391" s="56" t="n"/>
      <c r="I391" s="55">
        <f>Paramètres!$D$9</f>
        <v/>
      </c>
      <c r="J391" s="50" t="n"/>
      <c r="L391" s="29" t="inlineStr">
        <is>
          <t>Calcul (ne pas modifier) – ligne registre :</t>
        </is>
      </c>
    </row>
    <row r="392" ht="21.75" customHeight="1">
      <c r="A392" s="60" t="n"/>
      <c r="B392" s="61" t="n"/>
      <c r="C392" s="60" t="n"/>
      <c r="H392" s="61" t="n"/>
      <c r="I392" s="55">
        <f>"Date: "&amp;Paramètres!$E$9</f>
        <v/>
      </c>
      <c r="J392" s="50" t="n"/>
      <c r="L392" s="30">
        <f>IFERROR(MATCH($H$398,Registre!$B$2:$B$1999,0),0)</f>
        <v/>
      </c>
    </row>
    <row r="393" ht="21.75" customHeight="1">
      <c r="A393" s="57" t="n"/>
      <c r="B393" s="58" t="n"/>
      <c r="C393" s="57" t="n"/>
      <c r="D393" s="102" t="n"/>
      <c r="E393" s="102" t="n"/>
      <c r="F393" s="102" t="n"/>
      <c r="G393" s="102" t="n"/>
      <c r="H393" s="58" t="n"/>
      <c r="I393" s="55" t="inlineStr">
        <is>
          <t>Page 1/1</t>
        </is>
      </c>
      <c r="J393" s="50" t="n"/>
      <c r="L393" s="30">
        <f>IFERROR(MATCH($H$398,'Données Mise en fouille'!$A$2:$A$501,0),0)</f>
        <v/>
      </c>
    </row>
    <row r="394" ht="27.95" customHeight="1">
      <c r="A394" s="67" t="inlineStr">
        <is>
          <t>Procès-Verbal de Mise en fouille</t>
        </is>
      </c>
      <c r="B394" s="52" t="n"/>
      <c r="C394" s="52" t="n"/>
      <c r="D394" s="52" t="n"/>
      <c r="E394" s="52" t="n"/>
      <c r="F394" s="52" t="n"/>
      <c r="G394" s="52" t="n"/>
      <c r="H394" s="52" t="n"/>
      <c r="I394" s="52" t="n"/>
      <c r="J394" s="50" t="n"/>
      <c r="L394" s="32">
        <f>IF($H$398="","",IF($L$392=0,"⚠ RFI absent du Registre",IF(INDEX(Registre!$A$2:$A$1999,IF($L$392=0,-1,$L$392))&lt;&gt;"Mise en fouille","⚠ Ce RFI est de type : "&amp;INDEX(Registre!$A$2:$A$1999,IF($L$392=0,-1,$L$392)),"")))</f>
        <v/>
      </c>
    </row>
    <row r="395" ht="27" customHeight="1">
      <c r="A395" s="90" t="inlineStr">
        <is>
          <t>Ouvrages</t>
        </is>
      </c>
      <c r="B395" s="50" t="n"/>
      <c r="C395" s="80">
        <f>IFERROR(INDEX(Registre!$E$2:$E$1999,IF($L$392=0,-1,$L$392))&amp;"","")</f>
        <v/>
      </c>
      <c r="D395" s="52" t="n"/>
      <c r="E395" s="52" t="n"/>
      <c r="F395" s="52" t="n"/>
      <c r="G395" s="52" t="n"/>
      <c r="H395" s="52" t="n"/>
      <c r="I395" s="52" t="n"/>
      <c r="J395" s="50" t="n"/>
    </row>
    <row r="396" ht="27" customHeight="1">
      <c r="A396" s="90" t="inlineStr">
        <is>
          <t>Plan nº</t>
        </is>
      </c>
      <c r="B396" s="50" t="n"/>
      <c r="C396" s="90">
        <f>IFERROR(INDEX(Registre!$F$2:$F$1999,IF($L$392=0,-1,$L$392))&amp;"","")</f>
        <v/>
      </c>
      <c r="D396" s="52" t="n"/>
      <c r="E396" s="52" t="n"/>
      <c r="F396" s="52" t="n"/>
      <c r="G396" s="52" t="n"/>
      <c r="H396" s="52" t="n"/>
      <c r="I396" s="52" t="n"/>
      <c r="J396" s="50" t="n"/>
      <c r="L396" s="31" t="inlineStr">
        <is>
          <t>◀ Choisissez le RFI dans la case « RFI nº » (liste déroulante)</t>
        </is>
      </c>
    </row>
    <row r="397" ht="27" customHeight="1">
      <c r="A397" s="90" t="inlineStr">
        <is>
          <t>Désignation</t>
        </is>
      </c>
      <c r="B397" s="50" t="n"/>
      <c r="C397" s="90">
        <f>IFERROR(INDEX(Registre!$G$2:$G$1999,IF($L$392=0,-1,$L$392))&amp;"","")</f>
        <v/>
      </c>
      <c r="D397" s="52" t="n"/>
      <c r="E397" s="52" t="n"/>
      <c r="F397" s="52" t="n"/>
      <c r="G397" s="52" t="n"/>
      <c r="H397" s="52" t="n"/>
      <c r="I397" s="52" t="n"/>
      <c r="J397" s="50" t="n"/>
    </row>
    <row r="398" ht="27" customHeight="1">
      <c r="A398" s="90" t="inlineStr">
        <is>
          <t>Rapport nº</t>
        </is>
      </c>
      <c r="B398" s="50" t="n"/>
      <c r="C398" s="90">
        <f>IFERROR(IF(INDEX(Registre!$C$2:$C$1999,IF($L$392=0,-1,$L$392))&amp;""&lt;&gt;"",INDEX(Registre!$C$2:$C$1999,IF($L$392=0,-1,$L$392))&amp;"",TEXT(COUNTIF(Registre!$A$2:INDEX(Registre!$A$2:$A$1999,IF($L$392=0,-1,$L$392)),INDEX(Registre!$A$2:$A$1999,IF($L$392=0,-1,$L$392))),"000")),"")</f>
        <v/>
      </c>
      <c r="D398" s="50" t="n"/>
      <c r="E398" s="91" t="inlineStr">
        <is>
          <t>DI/ (RFI) nº</t>
        </is>
      </c>
      <c r="F398" s="52" t="n"/>
      <c r="G398" s="50" t="n"/>
      <c r="H398" s="82">
        <f>IFERROR(INDEX('Impression groupée'!$B$4:$B$103,MATCH("Mise en fouille|14",'Impression groupée'!$E$4:$E$103,0)),"")</f>
        <v/>
      </c>
      <c r="I398" s="52" t="n"/>
      <c r="J398" s="50" t="n"/>
    </row>
    <row r="399" ht="27" customHeight="1">
      <c r="A399" s="80">
        <f>"Tronçon n° : "&amp;IFERROR(INDEX(Registre!$H$2:$H$1999,IF($L$392=0,-1,$L$392))&amp;"","")&amp;"   du "&amp;IF(IFERROR(INDEX(Registre!$I$2:$I$1999,IF($L$392=0,-1,$L$392))&amp;"","")&lt;&gt;"","Joint N° "&amp;IFERROR(INDEX(Registre!$I$2:$I$1999,IF($L$392=0,-1,$L$392))&amp;"","")&amp;"  ","")&amp;"PK "&amp;IFERROR(INDEX(Registre!$K$2:$K$1999,IF($L$392=0,-1,$L$392))&amp;"","")&amp;IF(OR(IFERROR(INDEX(Registre!$L$2:$L$1999,IF($L$392=0,-1,$L$392))&amp;"","")&lt;&gt;"",IFERROR(INDEX(Registre!$J$2:$J$1999,IF($L$392=0,-1,$L$392))&amp;"","")&lt;&gt;""),"   au "&amp;IF(IFERROR(INDEX(Registre!$J$2:$J$1999,IF($L$392=0,-1,$L$392))&amp;"","")&lt;&gt;"","Joint N° "&amp;IFERROR(INDEX(Registre!$J$2:$J$1999,IF($L$392=0,-1,$L$392))&amp;"","")&amp;"  ","")&amp;IF(IFERROR(INDEX(Registre!$L$2:$L$1999,IF($L$392=0,-1,$L$392))&amp;"","")&lt;&gt;"","PK "&amp;IFERROR(INDEX(Registre!$L$2:$L$1999,IF($L$392=0,-1,$L$392))&amp;"",""),""),"")</f>
        <v/>
      </c>
      <c r="B399" s="52" t="n"/>
      <c r="C399" s="52" t="n"/>
      <c r="D399" s="52" t="n"/>
      <c r="E399" s="52" t="n"/>
      <c r="F399" s="52" t="n"/>
      <c r="G399" s="52" t="n"/>
      <c r="H399" s="50" t="n"/>
      <c r="I399" s="90">
        <f>IF(IFERROR(INDEX(Registre!$M$2:$M$1999,IF($L$392=0,-1,$L$392))&amp;"","")="","Long :","Long : "&amp;IFERROR(INDEX(Registre!$M$2:$M$1999,IF($L$392=0,-1,$L$392))&amp;"","")&amp;" ml")</f>
        <v/>
      </c>
      <c r="J399" s="50" t="n"/>
    </row>
    <row r="400" ht="27" customHeight="1">
      <c r="A400" s="92" t="inlineStr">
        <is>
          <t>Inspection</t>
        </is>
      </c>
      <c r="B400" s="52" t="n"/>
      <c r="C400" s="52" t="n"/>
      <c r="D400" s="52" t="n"/>
      <c r="E400" s="52" t="n"/>
      <c r="F400" s="52" t="n"/>
      <c r="G400" s="52" t="n"/>
      <c r="H400" s="50" t="n"/>
      <c r="I400" s="80" t="inlineStr">
        <is>
          <t>jugement</t>
        </is>
      </c>
      <c r="J400" s="50" t="n"/>
    </row>
    <row r="401" ht="27" customHeight="1">
      <c r="A401" s="90" t="inlineStr">
        <is>
          <t>Lit de pose conforme aux plans et spécifications</t>
        </is>
      </c>
      <c r="B401" s="52" t="n"/>
      <c r="C401" s="52" t="n"/>
      <c r="D401" s="52" t="n"/>
      <c r="E401" s="52" t="n"/>
      <c r="F401" s="52" t="n"/>
      <c r="G401" s="52" t="n"/>
      <c r="H401" s="50" t="n"/>
      <c r="I401" s="93">
        <f>IF(IFERROR(INDEX('Données Mise en fouille'!$B$2:$B$501,IF($L$393=0,-1,$L$393))&amp;"","")="C","☒","☐")&amp;"  C"&amp;"      "&amp;IF(IFERROR(INDEX('Données Mise en fouille'!$B$2:$B$501,IF($L$393=0,-1,$L$393))&amp;"","")="NC","☒","☐")&amp;"  NC"</f>
        <v/>
      </c>
      <c r="J401" s="50" t="n"/>
    </row>
    <row r="402" ht="27" customHeight="1">
      <c r="A402" s="90" t="inlineStr">
        <is>
          <t>Condition du fond de la tranchée</t>
        </is>
      </c>
      <c r="B402" s="52" t="n"/>
      <c r="C402" s="52" t="n"/>
      <c r="D402" s="52" t="n"/>
      <c r="E402" s="52" t="n"/>
      <c r="F402" s="52" t="n"/>
      <c r="G402" s="52" t="n"/>
      <c r="H402" s="50" t="n"/>
      <c r="I402" s="93">
        <f>IF(IFERROR(INDEX('Données Mise en fouille'!$C$2:$C$501,IF($L$393=0,-1,$L$393))&amp;"","")="C","☒","☐")&amp;"  C"&amp;"      "&amp;IF(IFERROR(INDEX('Données Mise en fouille'!$C$2:$C$501,IF($L$393=0,-1,$L$393))&amp;"","")="NC","☒","☐")&amp;"  NC"</f>
        <v/>
      </c>
      <c r="J402" s="50" t="n"/>
    </row>
    <row r="403" ht="27" customHeight="1">
      <c r="A403" s="90" t="inlineStr">
        <is>
          <t>Hauteur et largeur de la tranchée conformes aux plans et spécifications</t>
        </is>
      </c>
      <c r="B403" s="52" t="n"/>
      <c r="C403" s="52" t="n"/>
      <c r="D403" s="52" t="n"/>
      <c r="E403" s="52" t="n"/>
      <c r="F403" s="52" t="n"/>
      <c r="G403" s="52" t="n"/>
      <c r="H403" s="50" t="n"/>
      <c r="I403" s="93">
        <f>IF(IFERROR(INDEX('Données Mise en fouille'!$D$2:$D$501,IF($L$393=0,-1,$L$393))&amp;"","")="C","☒","☐")&amp;"  C"&amp;"      "&amp;IF(IFERROR(INDEX('Données Mise en fouille'!$D$2:$D$501,IF($L$393=0,-1,$L$393))&amp;"","")="NC","☒","☐")&amp;"  NC"</f>
        <v/>
      </c>
      <c r="J403" s="50" t="n"/>
    </row>
    <row r="404" ht="30" customHeight="1">
      <c r="A404" s="90" t="inlineStr">
        <is>
          <t>Toutes les soudures de la section à enterrer sont radiographiées et acceptées, fiche tronçon signée et disponible sur site pour entamer la pose du tronçon.</t>
        </is>
      </c>
      <c r="B404" s="52" t="n"/>
      <c r="C404" s="52" t="n"/>
      <c r="D404" s="52" t="n"/>
      <c r="E404" s="52" t="n"/>
      <c r="F404" s="52" t="n"/>
      <c r="G404" s="52" t="n"/>
      <c r="H404" s="50" t="n"/>
      <c r="I404" s="93">
        <f>IF(IFERROR(INDEX('Données Mise en fouille'!$E$2:$E$501,IF($L$393=0,-1,$L$393))&amp;"","")="C","☒","☐")&amp;"  C"&amp;"      "&amp;IF(IFERROR(INDEX('Données Mise en fouille'!$E$2:$E$501,IF($L$393=0,-1,$L$393))&amp;"","")="NC","☒","☐")&amp;"  NC"</f>
        <v/>
      </c>
      <c r="J404" s="50" t="n"/>
    </row>
    <row r="405" ht="27" customHeight="1">
      <c r="A405" s="90" t="inlineStr">
        <is>
          <t>Revêtement des joints de soudures achevé</t>
        </is>
      </c>
      <c r="B405" s="52" t="n"/>
      <c r="C405" s="52" t="n"/>
      <c r="D405" s="52" t="n"/>
      <c r="E405" s="52" t="n"/>
      <c r="F405" s="52" t="n"/>
      <c r="G405" s="52" t="n"/>
      <c r="H405" s="50" t="n"/>
      <c r="I405" s="93">
        <f>IF(IFERROR(INDEX('Données Mise en fouille'!$F$2:$F$501,IF($L$393=0,-1,$L$393))&amp;"","")="C","☒","☐")&amp;"  C"&amp;"      "&amp;IF(IFERROR(INDEX('Données Mise en fouille'!$F$2:$F$501,IF($L$393=0,-1,$L$393))&amp;"","")="NC","☒","☐")&amp;"  NC"</f>
        <v/>
      </c>
      <c r="J405" s="50" t="n"/>
    </row>
    <row r="406" ht="27" customHeight="1">
      <c r="A406" s="67" t="inlineStr">
        <is>
          <t>Balai Electrique</t>
        </is>
      </c>
      <c r="B406" s="52" t="n"/>
      <c r="C406" s="52" t="n"/>
      <c r="D406" s="52" t="n"/>
      <c r="E406" s="52" t="n"/>
      <c r="F406" s="52" t="n"/>
      <c r="G406" s="52" t="n"/>
      <c r="H406" s="52" t="n"/>
      <c r="I406" s="52" t="n"/>
      <c r="J406" s="50" t="n"/>
    </row>
    <row r="407" ht="27" customHeight="1">
      <c r="A407" s="90" t="inlineStr">
        <is>
          <t>Type/Modèle d'équipement de test :</t>
        </is>
      </c>
      <c r="B407" s="52" t="n"/>
      <c r="C407" s="52" t="n"/>
      <c r="D407" s="52" t="n"/>
      <c r="E407" s="52" t="n"/>
      <c r="F407" s="52" t="n"/>
      <c r="G407" s="50" t="n"/>
      <c r="H407" s="93">
        <f>IFERROR(INDEX('Données Mise en fouille'!$G$2:$G$501,IF($L$393=0,-1,$L$393))&amp;"","")</f>
        <v/>
      </c>
      <c r="I407" s="52" t="n"/>
      <c r="J407" s="50" t="n"/>
    </row>
    <row r="408" ht="27" customHeight="1">
      <c r="A408" s="90" t="inlineStr">
        <is>
          <t>Numéro de série :</t>
        </is>
      </c>
      <c r="B408" s="52" t="n"/>
      <c r="C408" s="52" t="n"/>
      <c r="D408" s="52" t="n"/>
      <c r="E408" s="52" t="n"/>
      <c r="F408" s="52" t="n"/>
      <c r="G408" s="50" t="n"/>
      <c r="H408" s="93">
        <f>IFERROR(INDEX('Données Mise en fouille'!$H$2:$H$501,IF($L$393=0,-1,$L$393))&amp;"","")</f>
        <v/>
      </c>
      <c r="I408" s="52" t="n"/>
      <c r="J408" s="50" t="n"/>
    </row>
    <row r="409" ht="27" customHeight="1">
      <c r="A409" s="90" t="inlineStr">
        <is>
          <t>Date d'étalonnage :</t>
        </is>
      </c>
      <c r="B409" s="52" t="n"/>
      <c r="C409" s="52" t="n"/>
      <c r="D409" s="52" t="n"/>
      <c r="E409" s="52" t="n"/>
      <c r="F409" s="52" t="n"/>
      <c r="G409" s="50" t="n"/>
      <c r="H409" s="93">
        <f>IFERROR(TEXT(INDEX('Données Mise en fouille'!$I$2:$I$501,IF($L$393=0,-1,$L$393)),"dd/mm/yyyy"),"")</f>
        <v/>
      </c>
      <c r="I409" s="52" t="n"/>
      <c r="J409" s="50" t="n"/>
    </row>
    <row r="410" ht="27" customHeight="1">
      <c r="A410" s="90" t="inlineStr">
        <is>
          <t>Certificat d'étalonnage :</t>
        </is>
      </c>
      <c r="B410" s="52" t="n"/>
      <c r="C410" s="52" t="n"/>
      <c r="D410" s="52" t="n"/>
      <c r="E410" s="52" t="n"/>
      <c r="F410" s="52" t="n"/>
      <c r="G410" s="50" t="n"/>
      <c r="H410" s="93">
        <f>IFERROR(INDEX('Données Mise en fouille'!$J$2:$J$501,IF($L$393=0,-1,$L$393))&amp;"","")</f>
        <v/>
      </c>
      <c r="I410" s="52" t="n"/>
      <c r="J410" s="50" t="n"/>
    </row>
    <row r="411" ht="27" customHeight="1">
      <c r="A411" s="90" t="inlineStr">
        <is>
          <t>Epaisseur moyenne du revêtement (mm) :</t>
        </is>
      </c>
      <c r="B411" s="52" t="n"/>
      <c r="C411" s="52" t="n"/>
      <c r="D411" s="52" t="n"/>
      <c r="E411" s="52" t="n"/>
      <c r="F411" s="52" t="n"/>
      <c r="G411" s="50" t="n"/>
      <c r="H411" s="93">
        <f>IFERROR(INDEX('Données Mise en fouille'!$K$2:$K$501,IF($L$393=0,-1,$L$393))&amp;"","")</f>
        <v/>
      </c>
      <c r="I411" s="52" t="n"/>
      <c r="J411" s="50" t="n"/>
    </row>
    <row r="412" ht="27" customHeight="1">
      <c r="A412" s="90" t="inlineStr">
        <is>
          <t>Tension de test (kV) :</t>
        </is>
      </c>
      <c r="B412" s="52" t="n"/>
      <c r="C412" s="52" t="n"/>
      <c r="D412" s="52" t="n"/>
      <c r="E412" s="52" t="n"/>
      <c r="F412" s="52" t="n"/>
      <c r="G412" s="50" t="n"/>
      <c r="H412" s="93">
        <f>IFERROR(INDEX('Données Mise en fouille'!$L$2:$L$501,IF($L$393=0,-1,$L$393))&amp;"","")</f>
        <v/>
      </c>
      <c r="I412" s="52" t="n"/>
      <c r="J412" s="50" t="n"/>
    </row>
    <row r="413" ht="27" customHeight="1">
      <c r="A413" s="90" t="inlineStr">
        <is>
          <t>Contrôle au balai électrique achevé avec résultats satisfaisants</t>
        </is>
      </c>
      <c r="B413" s="52" t="n"/>
      <c r="C413" s="52" t="n"/>
      <c r="D413" s="52" t="n"/>
      <c r="E413" s="52" t="n"/>
      <c r="F413" s="52" t="n"/>
      <c r="G413" s="50" t="n"/>
      <c r="H413" s="93">
        <f>IF(IFERROR(INDEX('Données Mise en fouille'!$M$2:$M$501,IF($L$393=0,-1,$L$393))&amp;"","")="ACC","☒","☐")&amp;" ACC"&amp;"     "&amp;IF(IFERROR(INDEX('Données Mise en fouille'!$M$2:$M$501,IF($L$393=0,-1,$L$393))&amp;"","")="NACC","☒","☐")&amp;" NACC"</f>
        <v/>
      </c>
      <c r="I413" s="52" t="n"/>
      <c r="J413" s="50" t="n"/>
    </row>
    <row r="414" ht="174.4" customHeight="1">
      <c r="A414" s="94">
        <f>"Remarques : "&amp;IFERROR(INDEX(Registre!$O$2:$O$1999,IF($L$392=0,-1,$L$392))&amp;"","")</f>
        <v/>
      </c>
      <c r="B414" s="52" t="n"/>
      <c r="C414" s="52" t="n"/>
      <c r="D414" s="52" t="n"/>
      <c r="E414" s="52" t="n"/>
      <c r="F414" s="52" t="n"/>
      <c r="G414" s="52" t="n"/>
      <c r="H414" s="52" t="n"/>
      <c r="I414" s="52" t="n"/>
      <c r="J414" s="50" t="n"/>
    </row>
    <row r="415" ht="30" customHeight="1">
      <c r="A415" s="80" t="inlineStr">
        <is>
          <t>Conclusion de l’inspection</t>
        </is>
      </c>
      <c r="B415" s="50" t="n"/>
      <c r="C415" s="67">
        <f>IF(IFERROR(INDEX(Registre!$N$2:$N$1999,IF($L$392=0,-1,$L$392))&amp;"","")="Non applicable","☒","☐")&amp;"  Non applicable"</f>
        <v/>
      </c>
      <c r="D415" s="52" t="n"/>
      <c r="E415" s="52" t="n"/>
      <c r="F415" s="50" t="n"/>
      <c r="G415" s="67">
        <f>IF(IFERROR(INDEX(Registre!$N$2:$N$1999,IF($L$392=0,-1,$L$392))&amp;"","")="Accepté","☒","☐")&amp;"  Accepté"</f>
        <v/>
      </c>
      <c r="H415" s="50" t="n"/>
      <c r="I415" s="67">
        <f>IF(IFERROR(INDEX(Registre!$N$2:$N$1999,IF($L$392=0,-1,$L$392))&amp;"","")="Rejeté","☒","☐")&amp;"  Rejeté"</f>
        <v/>
      </c>
      <c r="J415" s="50" t="n"/>
    </row>
    <row r="416" ht="30" customHeight="1">
      <c r="A416" s="80" t="inlineStr">
        <is>
          <t>APPROBATION</t>
        </is>
      </c>
      <c r="B416" s="56" t="n"/>
      <c r="C416" s="67" t="inlineStr">
        <is>
          <t>C3</t>
        </is>
      </c>
      <c r="D416" s="52" t="n"/>
      <c r="E416" s="52" t="n"/>
      <c r="F416" s="50" t="n"/>
      <c r="G416" s="67" t="inlineStr">
        <is>
          <t>C1</t>
        </is>
      </c>
      <c r="H416" s="56" t="n"/>
      <c r="I416" s="67" t="inlineStr">
        <is>
          <t>CA</t>
        </is>
      </c>
      <c r="J416" s="56" t="n"/>
    </row>
    <row r="417" ht="30" customHeight="1">
      <c r="A417" s="57" t="n"/>
      <c r="B417" s="58" t="n"/>
      <c r="C417" s="67" t="inlineStr">
        <is>
          <t>CST</t>
        </is>
      </c>
      <c r="D417" s="50" t="n"/>
      <c r="E417" s="67" t="inlineStr">
        <is>
          <t>QCI</t>
        </is>
      </c>
      <c r="F417" s="50" t="n"/>
      <c r="G417" s="57" t="n"/>
      <c r="H417" s="58" t="n"/>
      <c r="I417" s="57" t="n"/>
      <c r="J417" s="58" t="n"/>
    </row>
    <row r="418" ht="30" customHeight="1">
      <c r="A418" s="90" t="inlineStr">
        <is>
          <t>Nom</t>
        </is>
      </c>
      <c r="B418" s="50" t="n"/>
      <c r="C418" s="90" t="n"/>
      <c r="D418" s="50" t="n"/>
      <c r="E418" s="90" t="n"/>
      <c r="F418" s="50" t="n"/>
      <c r="G418" s="90" t="n"/>
      <c r="H418" s="50" t="n"/>
      <c r="I418" s="90" t="n"/>
      <c r="J418" s="50" t="n"/>
    </row>
    <row r="419" ht="30" customHeight="1">
      <c r="A419" s="90" t="inlineStr">
        <is>
          <t>Signature</t>
        </is>
      </c>
      <c r="B419" s="50" t="n"/>
      <c r="C419" s="90" t="n"/>
      <c r="D419" s="50" t="n"/>
      <c r="E419" s="90" t="n"/>
      <c r="F419" s="50" t="n"/>
      <c r="G419" s="90" t="n"/>
      <c r="H419" s="50" t="n"/>
      <c r="I419" s="90" t="n"/>
      <c r="J419" s="50" t="n"/>
    </row>
    <row r="420" ht="30" customHeight="1">
      <c r="A420" s="90" t="inlineStr">
        <is>
          <t>Date</t>
        </is>
      </c>
      <c r="B420" s="50" t="n"/>
      <c r="C420" s="90" t="n"/>
      <c r="D420" s="50" t="n"/>
      <c r="E420" s="90" t="n"/>
      <c r="F420" s="50" t="n"/>
      <c r="G420" s="90" t="n"/>
      <c r="H420" s="50" t="n"/>
      <c r="I420" s="90" t="n"/>
      <c r="J420" s="50" t="n"/>
    </row>
    <row r="421" ht="21.75" customHeight="1">
      <c r="A421" s="49" t="n"/>
      <c r="B421" s="56" t="n"/>
      <c r="C421" s="67">
        <f>Paramètres!$C$9</f>
        <v/>
      </c>
      <c r="D421" s="101" t="n"/>
      <c r="E421" s="101" t="n"/>
      <c r="F421" s="101" t="n"/>
      <c r="G421" s="101" t="n"/>
      <c r="H421" s="56" t="n"/>
      <c r="I421" s="55">
        <f>Paramètres!$D$9</f>
        <v/>
      </c>
      <c r="J421" s="50" t="n"/>
      <c r="L421" s="29" t="inlineStr">
        <is>
          <t>Calcul (ne pas modifier) – ligne registre :</t>
        </is>
      </c>
    </row>
    <row r="422" ht="21.75" customHeight="1">
      <c r="A422" s="60" t="n"/>
      <c r="B422" s="61" t="n"/>
      <c r="C422" s="60" t="n"/>
      <c r="H422" s="61" t="n"/>
      <c r="I422" s="55">
        <f>"Date: "&amp;Paramètres!$E$9</f>
        <v/>
      </c>
      <c r="J422" s="50" t="n"/>
      <c r="L422" s="30">
        <f>IFERROR(MATCH($H$428,Registre!$B$2:$B$1999,0),0)</f>
        <v/>
      </c>
    </row>
    <row r="423" ht="21.75" customHeight="1">
      <c r="A423" s="57" t="n"/>
      <c r="B423" s="58" t="n"/>
      <c r="C423" s="57" t="n"/>
      <c r="D423" s="102" t="n"/>
      <c r="E423" s="102" t="n"/>
      <c r="F423" s="102" t="n"/>
      <c r="G423" s="102" t="n"/>
      <c r="H423" s="58" t="n"/>
      <c r="I423" s="55" t="inlineStr">
        <is>
          <t>Page 1/1</t>
        </is>
      </c>
      <c r="J423" s="50" t="n"/>
      <c r="L423" s="30">
        <f>IFERROR(MATCH($H$428,'Données Mise en fouille'!$A$2:$A$501,0),0)</f>
        <v/>
      </c>
    </row>
    <row r="424" ht="27.95" customHeight="1">
      <c r="A424" s="67" t="inlineStr">
        <is>
          <t>Procès-Verbal de Mise en fouille</t>
        </is>
      </c>
      <c r="B424" s="52" t="n"/>
      <c r="C424" s="52" t="n"/>
      <c r="D424" s="52" t="n"/>
      <c r="E424" s="52" t="n"/>
      <c r="F424" s="52" t="n"/>
      <c r="G424" s="52" t="n"/>
      <c r="H424" s="52" t="n"/>
      <c r="I424" s="52" t="n"/>
      <c r="J424" s="50" t="n"/>
      <c r="L424" s="32">
        <f>IF($H$428="","",IF($L$422=0,"⚠ RFI absent du Registre",IF(INDEX(Registre!$A$2:$A$1999,IF($L$422=0,-1,$L$422))&lt;&gt;"Mise en fouille","⚠ Ce RFI est de type : "&amp;INDEX(Registre!$A$2:$A$1999,IF($L$422=0,-1,$L$422)),"")))</f>
        <v/>
      </c>
    </row>
    <row r="425" ht="27" customHeight="1">
      <c r="A425" s="90" t="inlineStr">
        <is>
          <t>Ouvrages</t>
        </is>
      </c>
      <c r="B425" s="50" t="n"/>
      <c r="C425" s="80">
        <f>IFERROR(INDEX(Registre!$E$2:$E$1999,IF($L$422=0,-1,$L$422))&amp;"","")</f>
        <v/>
      </c>
      <c r="D425" s="52" t="n"/>
      <c r="E425" s="52" t="n"/>
      <c r="F425" s="52" t="n"/>
      <c r="G425" s="52" t="n"/>
      <c r="H425" s="52" t="n"/>
      <c r="I425" s="52" t="n"/>
      <c r="J425" s="50" t="n"/>
    </row>
    <row r="426" ht="27" customHeight="1">
      <c r="A426" s="90" t="inlineStr">
        <is>
          <t>Plan nº</t>
        </is>
      </c>
      <c r="B426" s="50" t="n"/>
      <c r="C426" s="90">
        <f>IFERROR(INDEX(Registre!$F$2:$F$1999,IF($L$422=0,-1,$L$422))&amp;"","")</f>
        <v/>
      </c>
      <c r="D426" s="52" t="n"/>
      <c r="E426" s="52" t="n"/>
      <c r="F426" s="52" t="n"/>
      <c r="G426" s="52" t="n"/>
      <c r="H426" s="52" t="n"/>
      <c r="I426" s="52" t="n"/>
      <c r="J426" s="50" t="n"/>
      <c r="L426" s="31" t="inlineStr">
        <is>
          <t>◀ Choisissez le RFI dans la case « RFI nº » (liste déroulante)</t>
        </is>
      </c>
    </row>
    <row r="427" ht="27" customHeight="1">
      <c r="A427" s="90" t="inlineStr">
        <is>
          <t>Désignation</t>
        </is>
      </c>
      <c r="B427" s="50" t="n"/>
      <c r="C427" s="90">
        <f>IFERROR(INDEX(Registre!$G$2:$G$1999,IF($L$422=0,-1,$L$422))&amp;"","")</f>
        <v/>
      </c>
      <c r="D427" s="52" t="n"/>
      <c r="E427" s="52" t="n"/>
      <c r="F427" s="52" t="n"/>
      <c r="G427" s="52" t="n"/>
      <c r="H427" s="52" t="n"/>
      <c r="I427" s="52" t="n"/>
      <c r="J427" s="50" t="n"/>
    </row>
    <row r="428" ht="27" customHeight="1">
      <c r="A428" s="90" t="inlineStr">
        <is>
          <t>Rapport nº</t>
        </is>
      </c>
      <c r="B428" s="50" t="n"/>
      <c r="C428" s="90">
        <f>IFERROR(IF(INDEX(Registre!$C$2:$C$1999,IF($L$422=0,-1,$L$422))&amp;""&lt;&gt;"",INDEX(Registre!$C$2:$C$1999,IF($L$422=0,-1,$L$422))&amp;"",TEXT(COUNTIF(Registre!$A$2:INDEX(Registre!$A$2:$A$1999,IF($L$422=0,-1,$L$422)),INDEX(Registre!$A$2:$A$1999,IF($L$422=0,-1,$L$422))),"000")),"")</f>
        <v/>
      </c>
      <c r="D428" s="50" t="n"/>
      <c r="E428" s="91" t="inlineStr">
        <is>
          <t>DI/ (RFI) nº</t>
        </is>
      </c>
      <c r="F428" s="52" t="n"/>
      <c r="G428" s="50" t="n"/>
      <c r="H428" s="82">
        <f>IFERROR(INDEX('Impression groupée'!$B$4:$B$103,MATCH("Mise en fouille|15",'Impression groupée'!$E$4:$E$103,0)),"")</f>
        <v/>
      </c>
      <c r="I428" s="52" t="n"/>
      <c r="J428" s="50" t="n"/>
    </row>
    <row r="429" ht="27" customHeight="1">
      <c r="A429" s="80">
        <f>"Tronçon n° : "&amp;IFERROR(INDEX(Registre!$H$2:$H$1999,IF($L$422=0,-1,$L$422))&amp;"","")&amp;"   du "&amp;IF(IFERROR(INDEX(Registre!$I$2:$I$1999,IF($L$422=0,-1,$L$422))&amp;"","")&lt;&gt;"","Joint N° "&amp;IFERROR(INDEX(Registre!$I$2:$I$1999,IF($L$422=0,-1,$L$422))&amp;"","")&amp;"  ","")&amp;"PK "&amp;IFERROR(INDEX(Registre!$K$2:$K$1999,IF($L$422=0,-1,$L$422))&amp;"","")&amp;IF(OR(IFERROR(INDEX(Registre!$L$2:$L$1999,IF($L$422=0,-1,$L$422))&amp;"","")&lt;&gt;"",IFERROR(INDEX(Registre!$J$2:$J$1999,IF($L$422=0,-1,$L$422))&amp;"","")&lt;&gt;""),"   au "&amp;IF(IFERROR(INDEX(Registre!$J$2:$J$1999,IF($L$422=0,-1,$L$422))&amp;"","")&lt;&gt;"","Joint N° "&amp;IFERROR(INDEX(Registre!$J$2:$J$1999,IF($L$422=0,-1,$L$422))&amp;"","")&amp;"  ","")&amp;IF(IFERROR(INDEX(Registre!$L$2:$L$1999,IF($L$422=0,-1,$L$422))&amp;"","")&lt;&gt;"","PK "&amp;IFERROR(INDEX(Registre!$L$2:$L$1999,IF($L$422=0,-1,$L$422))&amp;"",""),""),"")</f>
        <v/>
      </c>
      <c r="B429" s="52" t="n"/>
      <c r="C429" s="52" t="n"/>
      <c r="D429" s="52" t="n"/>
      <c r="E429" s="52" t="n"/>
      <c r="F429" s="52" t="n"/>
      <c r="G429" s="52" t="n"/>
      <c r="H429" s="50" t="n"/>
      <c r="I429" s="90">
        <f>IF(IFERROR(INDEX(Registre!$M$2:$M$1999,IF($L$422=0,-1,$L$422))&amp;"","")="","Long :","Long : "&amp;IFERROR(INDEX(Registre!$M$2:$M$1999,IF($L$422=0,-1,$L$422))&amp;"","")&amp;" ml")</f>
        <v/>
      </c>
      <c r="J429" s="50" t="n"/>
    </row>
    <row r="430" ht="27" customHeight="1">
      <c r="A430" s="92" t="inlineStr">
        <is>
          <t>Inspection</t>
        </is>
      </c>
      <c r="B430" s="52" t="n"/>
      <c r="C430" s="52" t="n"/>
      <c r="D430" s="52" t="n"/>
      <c r="E430" s="52" t="n"/>
      <c r="F430" s="52" t="n"/>
      <c r="G430" s="52" t="n"/>
      <c r="H430" s="50" t="n"/>
      <c r="I430" s="80" t="inlineStr">
        <is>
          <t>jugement</t>
        </is>
      </c>
      <c r="J430" s="50" t="n"/>
    </row>
    <row r="431" ht="27" customHeight="1">
      <c r="A431" s="90" t="inlineStr">
        <is>
          <t>Lit de pose conforme aux plans et spécifications</t>
        </is>
      </c>
      <c r="B431" s="52" t="n"/>
      <c r="C431" s="52" t="n"/>
      <c r="D431" s="52" t="n"/>
      <c r="E431" s="52" t="n"/>
      <c r="F431" s="52" t="n"/>
      <c r="G431" s="52" t="n"/>
      <c r="H431" s="50" t="n"/>
      <c r="I431" s="93">
        <f>IF(IFERROR(INDEX('Données Mise en fouille'!$B$2:$B$501,IF($L$423=0,-1,$L$423))&amp;"","")="C","☒","☐")&amp;"  C"&amp;"      "&amp;IF(IFERROR(INDEX('Données Mise en fouille'!$B$2:$B$501,IF($L$423=0,-1,$L$423))&amp;"","")="NC","☒","☐")&amp;"  NC"</f>
        <v/>
      </c>
      <c r="J431" s="50" t="n"/>
    </row>
    <row r="432" ht="27" customHeight="1">
      <c r="A432" s="90" t="inlineStr">
        <is>
          <t>Condition du fond de la tranchée</t>
        </is>
      </c>
      <c r="B432" s="52" t="n"/>
      <c r="C432" s="52" t="n"/>
      <c r="D432" s="52" t="n"/>
      <c r="E432" s="52" t="n"/>
      <c r="F432" s="52" t="n"/>
      <c r="G432" s="52" t="n"/>
      <c r="H432" s="50" t="n"/>
      <c r="I432" s="93">
        <f>IF(IFERROR(INDEX('Données Mise en fouille'!$C$2:$C$501,IF($L$423=0,-1,$L$423))&amp;"","")="C","☒","☐")&amp;"  C"&amp;"      "&amp;IF(IFERROR(INDEX('Données Mise en fouille'!$C$2:$C$501,IF($L$423=0,-1,$L$423))&amp;"","")="NC","☒","☐")&amp;"  NC"</f>
        <v/>
      </c>
      <c r="J432" s="50" t="n"/>
    </row>
    <row r="433" ht="27" customHeight="1">
      <c r="A433" s="90" t="inlineStr">
        <is>
          <t>Hauteur et largeur de la tranchée conformes aux plans et spécifications</t>
        </is>
      </c>
      <c r="B433" s="52" t="n"/>
      <c r="C433" s="52" t="n"/>
      <c r="D433" s="52" t="n"/>
      <c r="E433" s="52" t="n"/>
      <c r="F433" s="52" t="n"/>
      <c r="G433" s="52" t="n"/>
      <c r="H433" s="50" t="n"/>
      <c r="I433" s="93">
        <f>IF(IFERROR(INDEX('Données Mise en fouille'!$D$2:$D$501,IF($L$423=0,-1,$L$423))&amp;"","")="C","☒","☐")&amp;"  C"&amp;"      "&amp;IF(IFERROR(INDEX('Données Mise en fouille'!$D$2:$D$501,IF($L$423=0,-1,$L$423))&amp;"","")="NC","☒","☐")&amp;"  NC"</f>
        <v/>
      </c>
      <c r="J433" s="50" t="n"/>
    </row>
    <row r="434" ht="30" customHeight="1">
      <c r="A434" s="90" t="inlineStr">
        <is>
          <t>Toutes les soudures de la section à enterrer sont radiographiées et acceptées, fiche tronçon signée et disponible sur site pour entamer la pose du tronçon.</t>
        </is>
      </c>
      <c r="B434" s="52" t="n"/>
      <c r="C434" s="52" t="n"/>
      <c r="D434" s="52" t="n"/>
      <c r="E434" s="52" t="n"/>
      <c r="F434" s="52" t="n"/>
      <c r="G434" s="52" t="n"/>
      <c r="H434" s="50" t="n"/>
      <c r="I434" s="93">
        <f>IF(IFERROR(INDEX('Données Mise en fouille'!$E$2:$E$501,IF($L$423=0,-1,$L$423))&amp;"","")="C","☒","☐")&amp;"  C"&amp;"      "&amp;IF(IFERROR(INDEX('Données Mise en fouille'!$E$2:$E$501,IF($L$423=0,-1,$L$423))&amp;"","")="NC","☒","☐")&amp;"  NC"</f>
        <v/>
      </c>
      <c r="J434" s="50" t="n"/>
    </row>
    <row r="435" ht="27" customHeight="1">
      <c r="A435" s="90" t="inlineStr">
        <is>
          <t>Revêtement des joints de soudures achevé</t>
        </is>
      </c>
      <c r="B435" s="52" t="n"/>
      <c r="C435" s="52" t="n"/>
      <c r="D435" s="52" t="n"/>
      <c r="E435" s="52" t="n"/>
      <c r="F435" s="52" t="n"/>
      <c r="G435" s="52" t="n"/>
      <c r="H435" s="50" t="n"/>
      <c r="I435" s="93">
        <f>IF(IFERROR(INDEX('Données Mise en fouille'!$F$2:$F$501,IF($L$423=0,-1,$L$423))&amp;"","")="C","☒","☐")&amp;"  C"&amp;"      "&amp;IF(IFERROR(INDEX('Données Mise en fouille'!$F$2:$F$501,IF($L$423=0,-1,$L$423))&amp;"","")="NC","☒","☐")&amp;"  NC"</f>
        <v/>
      </c>
      <c r="J435" s="50" t="n"/>
    </row>
    <row r="436" ht="27" customHeight="1">
      <c r="A436" s="67" t="inlineStr">
        <is>
          <t>Balai Electrique</t>
        </is>
      </c>
      <c r="B436" s="52" t="n"/>
      <c r="C436" s="52" t="n"/>
      <c r="D436" s="52" t="n"/>
      <c r="E436" s="52" t="n"/>
      <c r="F436" s="52" t="n"/>
      <c r="G436" s="52" t="n"/>
      <c r="H436" s="52" t="n"/>
      <c r="I436" s="52" t="n"/>
      <c r="J436" s="50" t="n"/>
    </row>
    <row r="437" ht="27" customHeight="1">
      <c r="A437" s="90" t="inlineStr">
        <is>
          <t>Type/Modèle d'équipement de test :</t>
        </is>
      </c>
      <c r="B437" s="52" t="n"/>
      <c r="C437" s="52" t="n"/>
      <c r="D437" s="52" t="n"/>
      <c r="E437" s="52" t="n"/>
      <c r="F437" s="52" t="n"/>
      <c r="G437" s="50" t="n"/>
      <c r="H437" s="93">
        <f>IFERROR(INDEX('Données Mise en fouille'!$G$2:$G$501,IF($L$423=0,-1,$L$423))&amp;"","")</f>
        <v/>
      </c>
      <c r="I437" s="52" t="n"/>
      <c r="J437" s="50" t="n"/>
    </row>
    <row r="438" ht="27" customHeight="1">
      <c r="A438" s="90" t="inlineStr">
        <is>
          <t>Numéro de série :</t>
        </is>
      </c>
      <c r="B438" s="52" t="n"/>
      <c r="C438" s="52" t="n"/>
      <c r="D438" s="52" t="n"/>
      <c r="E438" s="52" t="n"/>
      <c r="F438" s="52" t="n"/>
      <c r="G438" s="50" t="n"/>
      <c r="H438" s="93">
        <f>IFERROR(INDEX('Données Mise en fouille'!$H$2:$H$501,IF($L$423=0,-1,$L$423))&amp;"","")</f>
        <v/>
      </c>
      <c r="I438" s="52" t="n"/>
      <c r="J438" s="50" t="n"/>
    </row>
    <row r="439" ht="27" customHeight="1">
      <c r="A439" s="90" t="inlineStr">
        <is>
          <t>Date d'étalonnage :</t>
        </is>
      </c>
      <c r="B439" s="52" t="n"/>
      <c r="C439" s="52" t="n"/>
      <c r="D439" s="52" t="n"/>
      <c r="E439" s="52" t="n"/>
      <c r="F439" s="52" t="n"/>
      <c r="G439" s="50" t="n"/>
      <c r="H439" s="93">
        <f>IFERROR(TEXT(INDEX('Données Mise en fouille'!$I$2:$I$501,IF($L$423=0,-1,$L$423)),"dd/mm/yyyy"),"")</f>
        <v/>
      </c>
      <c r="I439" s="52" t="n"/>
      <c r="J439" s="50" t="n"/>
    </row>
    <row r="440" ht="27" customHeight="1">
      <c r="A440" s="90" t="inlineStr">
        <is>
          <t>Certificat d'étalonnage :</t>
        </is>
      </c>
      <c r="B440" s="52" t="n"/>
      <c r="C440" s="52" t="n"/>
      <c r="D440" s="52" t="n"/>
      <c r="E440" s="52" t="n"/>
      <c r="F440" s="52" t="n"/>
      <c r="G440" s="50" t="n"/>
      <c r="H440" s="93">
        <f>IFERROR(INDEX('Données Mise en fouille'!$J$2:$J$501,IF($L$423=0,-1,$L$423))&amp;"","")</f>
        <v/>
      </c>
      <c r="I440" s="52" t="n"/>
      <c r="J440" s="50" t="n"/>
    </row>
    <row r="441" ht="27" customHeight="1">
      <c r="A441" s="90" t="inlineStr">
        <is>
          <t>Epaisseur moyenne du revêtement (mm) :</t>
        </is>
      </c>
      <c r="B441" s="52" t="n"/>
      <c r="C441" s="52" t="n"/>
      <c r="D441" s="52" t="n"/>
      <c r="E441" s="52" t="n"/>
      <c r="F441" s="52" t="n"/>
      <c r="G441" s="50" t="n"/>
      <c r="H441" s="93">
        <f>IFERROR(INDEX('Données Mise en fouille'!$K$2:$K$501,IF($L$423=0,-1,$L$423))&amp;"","")</f>
        <v/>
      </c>
      <c r="I441" s="52" t="n"/>
      <c r="J441" s="50" t="n"/>
    </row>
    <row r="442" ht="27" customHeight="1">
      <c r="A442" s="90" t="inlineStr">
        <is>
          <t>Tension de test (kV) :</t>
        </is>
      </c>
      <c r="B442" s="52" t="n"/>
      <c r="C442" s="52" t="n"/>
      <c r="D442" s="52" t="n"/>
      <c r="E442" s="52" t="n"/>
      <c r="F442" s="52" t="n"/>
      <c r="G442" s="50" t="n"/>
      <c r="H442" s="93">
        <f>IFERROR(INDEX('Données Mise en fouille'!$L$2:$L$501,IF($L$423=0,-1,$L$423))&amp;"","")</f>
        <v/>
      </c>
      <c r="I442" s="52" t="n"/>
      <c r="J442" s="50" t="n"/>
    </row>
    <row r="443" ht="27" customHeight="1">
      <c r="A443" s="90" t="inlineStr">
        <is>
          <t>Contrôle au balai électrique achevé avec résultats satisfaisants</t>
        </is>
      </c>
      <c r="B443" s="52" t="n"/>
      <c r="C443" s="52" t="n"/>
      <c r="D443" s="52" t="n"/>
      <c r="E443" s="52" t="n"/>
      <c r="F443" s="52" t="n"/>
      <c r="G443" s="50" t="n"/>
      <c r="H443" s="93">
        <f>IF(IFERROR(INDEX('Données Mise en fouille'!$M$2:$M$501,IF($L$423=0,-1,$L$423))&amp;"","")="ACC","☒","☐")&amp;" ACC"&amp;"     "&amp;IF(IFERROR(INDEX('Données Mise en fouille'!$M$2:$M$501,IF($L$423=0,-1,$L$423))&amp;"","")="NACC","☒","☐")&amp;" NACC"</f>
        <v/>
      </c>
      <c r="I443" s="52" t="n"/>
      <c r="J443" s="50" t="n"/>
    </row>
    <row r="444" ht="174.4" customHeight="1">
      <c r="A444" s="94">
        <f>"Remarques : "&amp;IFERROR(INDEX(Registre!$O$2:$O$1999,IF($L$422=0,-1,$L$422))&amp;"","")</f>
        <v/>
      </c>
      <c r="B444" s="52" t="n"/>
      <c r="C444" s="52" t="n"/>
      <c r="D444" s="52" t="n"/>
      <c r="E444" s="52" t="n"/>
      <c r="F444" s="52" t="n"/>
      <c r="G444" s="52" t="n"/>
      <c r="H444" s="52" t="n"/>
      <c r="I444" s="52" t="n"/>
      <c r="J444" s="50" t="n"/>
    </row>
    <row r="445" ht="30" customHeight="1">
      <c r="A445" s="80" t="inlineStr">
        <is>
          <t>Conclusion de l’inspection</t>
        </is>
      </c>
      <c r="B445" s="50" t="n"/>
      <c r="C445" s="67">
        <f>IF(IFERROR(INDEX(Registre!$N$2:$N$1999,IF($L$422=0,-1,$L$422))&amp;"","")="Non applicable","☒","☐")&amp;"  Non applicable"</f>
        <v/>
      </c>
      <c r="D445" s="52" t="n"/>
      <c r="E445" s="52" t="n"/>
      <c r="F445" s="50" t="n"/>
      <c r="G445" s="67">
        <f>IF(IFERROR(INDEX(Registre!$N$2:$N$1999,IF($L$422=0,-1,$L$422))&amp;"","")="Accepté","☒","☐")&amp;"  Accepté"</f>
        <v/>
      </c>
      <c r="H445" s="50" t="n"/>
      <c r="I445" s="67">
        <f>IF(IFERROR(INDEX(Registre!$N$2:$N$1999,IF($L$422=0,-1,$L$422))&amp;"","")="Rejeté","☒","☐")&amp;"  Rejeté"</f>
        <v/>
      </c>
      <c r="J445" s="50" t="n"/>
    </row>
    <row r="446" ht="30" customHeight="1">
      <c r="A446" s="80" t="inlineStr">
        <is>
          <t>APPROBATION</t>
        </is>
      </c>
      <c r="B446" s="56" t="n"/>
      <c r="C446" s="67" t="inlineStr">
        <is>
          <t>C3</t>
        </is>
      </c>
      <c r="D446" s="52" t="n"/>
      <c r="E446" s="52" t="n"/>
      <c r="F446" s="50" t="n"/>
      <c r="G446" s="67" t="inlineStr">
        <is>
          <t>C1</t>
        </is>
      </c>
      <c r="H446" s="56" t="n"/>
      <c r="I446" s="67" t="inlineStr">
        <is>
          <t>CA</t>
        </is>
      </c>
      <c r="J446" s="56" t="n"/>
    </row>
    <row r="447" ht="30" customHeight="1">
      <c r="A447" s="57" t="n"/>
      <c r="B447" s="58" t="n"/>
      <c r="C447" s="67" t="inlineStr">
        <is>
          <t>CST</t>
        </is>
      </c>
      <c r="D447" s="50" t="n"/>
      <c r="E447" s="67" t="inlineStr">
        <is>
          <t>QCI</t>
        </is>
      </c>
      <c r="F447" s="50" t="n"/>
      <c r="G447" s="57" t="n"/>
      <c r="H447" s="58" t="n"/>
      <c r="I447" s="57" t="n"/>
      <c r="J447" s="58" t="n"/>
    </row>
    <row r="448" ht="30" customHeight="1">
      <c r="A448" s="90" t="inlineStr">
        <is>
          <t>Nom</t>
        </is>
      </c>
      <c r="B448" s="50" t="n"/>
      <c r="C448" s="90" t="n"/>
      <c r="D448" s="50" t="n"/>
      <c r="E448" s="90" t="n"/>
      <c r="F448" s="50" t="n"/>
      <c r="G448" s="90" t="n"/>
      <c r="H448" s="50" t="n"/>
      <c r="I448" s="90" t="n"/>
      <c r="J448" s="50" t="n"/>
    </row>
    <row r="449" ht="30" customHeight="1">
      <c r="A449" s="90" t="inlineStr">
        <is>
          <t>Signature</t>
        </is>
      </c>
      <c r="B449" s="50" t="n"/>
      <c r="C449" s="90" t="n"/>
      <c r="D449" s="50" t="n"/>
      <c r="E449" s="90" t="n"/>
      <c r="F449" s="50" t="n"/>
      <c r="G449" s="90" t="n"/>
      <c r="H449" s="50" t="n"/>
      <c r="I449" s="90" t="n"/>
      <c r="J449" s="50" t="n"/>
    </row>
    <row r="450" ht="30" customHeight="1">
      <c r="A450" s="90" t="inlineStr">
        <is>
          <t>Date</t>
        </is>
      </c>
      <c r="B450" s="50" t="n"/>
      <c r="C450" s="90" t="n"/>
      <c r="D450" s="50" t="n"/>
      <c r="E450" s="90" t="n"/>
      <c r="F450" s="50" t="n"/>
      <c r="G450" s="90" t="n"/>
      <c r="H450" s="50" t="n"/>
      <c r="I450" s="90" t="n"/>
      <c r="J450" s="50" t="n"/>
    </row>
    <row r="451" ht="21.75" customHeight="1">
      <c r="A451" s="49" t="n"/>
      <c r="B451" s="56" t="n"/>
      <c r="C451" s="67">
        <f>Paramètres!$C$9</f>
        <v/>
      </c>
      <c r="D451" s="101" t="n"/>
      <c r="E451" s="101" t="n"/>
      <c r="F451" s="101" t="n"/>
      <c r="G451" s="101" t="n"/>
      <c r="H451" s="56" t="n"/>
      <c r="I451" s="55">
        <f>Paramètres!$D$9</f>
        <v/>
      </c>
      <c r="J451" s="50" t="n"/>
      <c r="L451" s="29" t="inlineStr">
        <is>
          <t>Calcul (ne pas modifier) – ligne registre :</t>
        </is>
      </c>
    </row>
    <row r="452" ht="21.75" customHeight="1">
      <c r="A452" s="60" t="n"/>
      <c r="B452" s="61" t="n"/>
      <c r="C452" s="60" t="n"/>
      <c r="H452" s="61" t="n"/>
      <c r="I452" s="55">
        <f>"Date: "&amp;Paramètres!$E$9</f>
        <v/>
      </c>
      <c r="J452" s="50" t="n"/>
      <c r="L452" s="30">
        <f>IFERROR(MATCH($H$458,Registre!$B$2:$B$1999,0),0)</f>
        <v/>
      </c>
    </row>
    <row r="453" ht="21.75" customHeight="1">
      <c r="A453" s="57" t="n"/>
      <c r="B453" s="58" t="n"/>
      <c r="C453" s="57" t="n"/>
      <c r="D453" s="102" t="n"/>
      <c r="E453" s="102" t="n"/>
      <c r="F453" s="102" t="n"/>
      <c r="G453" s="102" t="n"/>
      <c r="H453" s="58" t="n"/>
      <c r="I453" s="55" t="inlineStr">
        <is>
          <t>Page 1/1</t>
        </is>
      </c>
      <c r="J453" s="50" t="n"/>
      <c r="L453" s="30">
        <f>IFERROR(MATCH($H$458,'Données Mise en fouille'!$A$2:$A$501,0),0)</f>
        <v/>
      </c>
    </row>
    <row r="454" ht="27.95" customHeight="1">
      <c r="A454" s="67" t="inlineStr">
        <is>
          <t>Procès-Verbal de Mise en fouille</t>
        </is>
      </c>
      <c r="B454" s="52" t="n"/>
      <c r="C454" s="52" t="n"/>
      <c r="D454" s="52" t="n"/>
      <c r="E454" s="52" t="n"/>
      <c r="F454" s="52" t="n"/>
      <c r="G454" s="52" t="n"/>
      <c r="H454" s="52" t="n"/>
      <c r="I454" s="52" t="n"/>
      <c r="J454" s="50" t="n"/>
      <c r="L454" s="32">
        <f>IF($H$458="","",IF($L$452=0,"⚠ RFI absent du Registre",IF(INDEX(Registre!$A$2:$A$1999,IF($L$452=0,-1,$L$452))&lt;&gt;"Mise en fouille","⚠ Ce RFI est de type : "&amp;INDEX(Registre!$A$2:$A$1999,IF($L$452=0,-1,$L$452)),"")))</f>
        <v/>
      </c>
    </row>
    <row r="455" ht="27" customHeight="1">
      <c r="A455" s="90" t="inlineStr">
        <is>
          <t>Ouvrages</t>
        </is>
      </c>
      <c r="B455" s="50" t="n"/>
      <c r="C455" s="80">
        <f>IFERROR(INDEX(Registre!$E$2:$E$1999,IF($L$452=0,-1,$L$452))&amp;"","")</f>
        <v/>
      </c>
      <c r="D455" s="52" t="n"/>
      <c r="E455" s="52" t="n"/>
      <c r="F455" s="52" t="n"/>
      <c r="G455" s="52" t="n"/>
      <c r="H455" s="52" t="n"/>
      <c r="I455" s="52" t="n"/>
      <c r="J455" s="50" t="n"/>
    </row>
    <row r="456" ht="27" customHeight="1">
      <c r="A456" s="90" t="inlineStr">
        <is>
          <t>Plan nº</t>
        </is>
      </c>
      <c r="B456" s="50" t="n"/>
      <c r="C456" s="90">
        <f>IFERROR(INDEX(Registre!$F$2:$F$1999,IF($L$452=0,-1,$L$452))&amp;"","")</f>
        <v/>
      </c>
      <c r="D456" s="52" t="n"/>
      <c r="E456" s="52" t="n"/>
      <c r="F456" s="52" t="n"/>
      <c r="G456" s="52" t="n"/>
      <c r="H456" s="52" t="n"/>
      <c r="I456" s="52" t="n"/>
      <c r="J456" s="50" t="n"/>
      <c r="L456" s="31" t="inlineStr">
        <is>
          <t>◀ Choisissez le RFI dans la case « RFI nº » (liste déroulante)</t>
        </is>
      </c>
    </row>
    <row r="457" ht="27" customHeight="1">
      <c r="A457" s="90" t="inlineStr">
        <is>
          <t>Désignation</t>
        </is>
      </c>
      <c r="B457" s="50" t="n"/>
      <c r="C457" s="90">
        <f>IFERROR(INDEX(Registre!$G$2:$G$1999,IF($L$452=0,-1,$L$452))&amp;"","")</f>
        <v/>
      </c>
      <c r="D457" s="52" t="n"/>
      <c r="E457" s="52" t="n"/>
      <c r="F457" s="52" t="n"/>
      <c r="G457" s="52" t="n"/>
      <c r="H457" s="52" t="n"/>
      <c r="I457" s="52" t="n"/>
      <c r="J457" s="50" t="n"/>
    </row>
    <row r="458" ht="27" customHeight="1">
      <c r="A458" s="90" t="inlineStr">
        <is>
          <t>Rapport nº</t>
        </is>
      </c>
      <c r="B458" s="50" t="n"/>
      <c r="C458" s="90">
        <f>IFERROR(IF(INDEX(Registre!$C$2:$C$1999,IF($L$452=0,-1,$L$452))&amp;""&lt;&gt;"",INDEX(Registre!$C$2:$C$1999,IF($L$452=0,-1,$L$452))&amp;"",TEXT(COUNTIF(Registre!$A$2:INDEX(Registre!$A$2:$A$1999,IF($L$452=0,-1,$L$452)),INDEX(Registre!$A$2:$A$1999,IF($L$452=0,-1,$L$452))),"000")),"")</f>
        <v/>
      </c>
      <c r="D458" s="50" t="n"/>
      <c r="E458" s="91" t="inlineStr">
        <is>
          <t>DI/ (RFI) nº</t>
        </is>
      </c>
      <c r="F458" s="52" t="n"/>
      <c r="G458" s="50" t="n"/>
      <c r="H458" s="82">
        <f>IFERROR(INDEX('Impression groupée'!$B$4:$B$103,MATCH("Mise en fouille|16",'Impression groupée'!$E$4:$E$103,0)),"")</f>
        <v/>
      </c>
      <c r="I458" s="52" t="n"/>
      <c r="J458" s="50" t="n"/>
    </row>
    <row r="459" ht="27" customHeight="1">
      <c r="A459" s="80">
        <f>"Tronçon n° : "&amp;IFERROR(INDEX(Registre!$H$2:$H$1999,IF($L$452=0,-1,$L$452))&amp;"","")&amp;"   du "&amp;IF(IFERROR(INDEX(Registre!$I$2:$I$1999,IF($L$452=0,-1,$L$452))&amp;"","")&lt;&gt;"","Joint N° "&amp;IFERROR(INDEX(Registre!$I$2:$I$1999,IF($L$452=0,-1,$L$452))&amp;"","")&amp;"  ","")&amp;"PK "&amp;IFERROR(INDEX(Registre!$K$2:$K$1999,IF($L$452=0,-1,$L$452))&amp;"","")&amp;IF(OR(IFERROR(INDEX(Registre!$L$2:$L$1999,IF($L$452=0,-1,$L$452))&amp;"","")&lt;&gt;"",IFERROR(INDEX(Registre!$J$2:$J$1999,IF($L$452=0,-1,$L$452))&amp;"","")&lt;&gt;""),"   au "&amp;IF(IFERROR(INDEX(Registre!$J$2:$J$1999,IF($L$452=0,-1,$L$452))&amp;"","")&lt;&gt;"","Joint N° "&amp;IFERROR(INDEX(Registre!$J$2:$J$1999,IF($L$452=0,-1,$L$452))&amp;"","")&amp;"  ","")&amp;IF(IFERROR(INDEX(Registre!$L$2:$L$1999,IF($L$452=0,-1,$L$452))&amp;"","")&lt;&gt;"","PK "&amp;IFERROR(INDEX(Registre!$L$2:$L$1999,IF($L$452=0,-1,$L$452))&amp;"",""),""),"")</f>
        <v/>
      </c>
      <c r="B459" s="52" t="n"/>
      <c r="C459" s="52" t="n"/>
      <c r="D459" s="52" t="n"/>
      <c r="E459" s="52" t="n"/>
      <c r="F459" s="52" t="n"/>
      <c r="G459" s="52" t="n"/>
      <c r="H459" s="50" t="n"/>
      <c r="I459" s="90">
        <f>IF(IFERROR(INDEX(Registre!$M$2:$M$1999,IF($L$452=0,-1,$L$452))&amp;"","")="","Long :","Long : "&amp;IFERROR(INDEX(Registre!$M$2:$M$1999,IF($L$452=0,-1,$L$452))&amp;"","")&amp;" ml")</f>
        <v/>
      </c>
      <c r="J459" s="50" t="n"/>
    </row>
    <row r="460" ht="27" customHeight="1">
      <c r="A460" s="92" t="inlineStr">
        <is>
          <t>Inspection</t>
        </is>
      </c>
      <c r="B460" s="52" t="n"/>
      <c r="C460" s="52" t="n"/>
      <c r="D460" s="52" t="n"/>
      <c r="E460" s="52" t="n"/>
      <c r="F460" s="52" t="n"/>
      <c r="G460" s="52" t="n"/>
      <c r="H460" s="50" t="n"/>
      <c r="I460" s="80" t="inlineStr">
        <is>
          <t>jugement</t>
        </is>
      </c>
      <c r="J460" s="50" t="n"/>
    </row>
    <row r="461" ht="27" customHeight="1">
      <c r="A461" s="90" t="inlineStr">
        <is>
          <t>Lit de pose conforme aux plans et spécifications</t>
        </is>
      </c>
      <c r="B461" s="52" t="n"/>
      <c r="C461" s="52" t="n"/>
      <c r="D461" s="52" t="n"/>
      <c r="E461" s="52" t="n"/>
      <c r="F461" s="52" t="n"/>
      <c r="G461" s="52" t="n"/>
      <c r="H461" s="50" t="n"/>
      <c r="I461" s="93">
        <f>IF(IFERROR(INDEX('Données Mise en fouille'!$B$2:$B$501,IF($L$453=0,-1,$L$453))&amp;"","")="C","☒","☐")&amp;"  C"&amp;"      "&amp;IF(IFERROR(INDEX('Données Mise en fouille'!$B$2:$B$501,IF($L$453=0,-1,$L$453))&amp;"","")="NC","☒","☐")&amp;"  NC"</f>
        <v/>
      </c>
      <c r="J461" s="50" t="n"/>
    </row>
    <row r="462" ht="27" customHeight="1">
      <c r="A462" s="90" t="inlineStr">
        <is>
          <t>Condition du fond de la tranchée</t>
        </is>
      </c>
      <c r="B462" s="52" t="n"/>
      <c r="C462" s="52" t="n"/>
      <c r="D462" s="52" t="n"/>
      <c r="E462" s="52" t="n"/>
      <c r="F462" s="52" t="n"/>
      <c r="G462" s="52" t="n"/>
      <c r="H462" s="50" t="n"/>
      <c r="I462" s="93">
        <f>IF(IFERROR(INDEX('Données Mise en fouille'!$C$2:$C$501,IF($L$453=0,-1,$L$453))&amp;"","")="C","☒","☐")&amp;"  C"&amp;"      "&amp;IF(IFERROR(INDEX('Données Mise en fouille'!$C$2:$C$501,IF($L$453=0,-1,$L$453))&amp;"","")="NC","☒","☐")&amp;"  NC"</f>
        <v/>
      </c>
      <c r="J462" s="50" t="n"/>
    </row>
    <row r="463" ht="27" customHeight="1">
      <c r="A463" s="90" t="inlineStr">
        <is>
          <t>Hauteur et largeur de la tranchée conformes aux plans et spécifications</t>
        </is>
      </c>
      <c r="B463" s="52" t="n"/>
      <c r="C463" s="52" t="n"/>
      <c r="D463" s="52" t="n"/>
      <c r="E463" s="52" t="n"/>
      <c r="F463" s="52" t="n"/>
      <c r="G463" s="52" t="n"/>
      <c r="H463" s="50" t="n"/>
      <c r="I463" s="93">
        <f>IF(IFERROR(INDEX('Données Mise en fouille'!$D$2:$D$501,IF($L$453=0,-1,$L$453))&amp;"","")="C","☒","☐")&amp;"  C"&amp;"      "&amp;IF(IFERROR(INDEX('Données Mise en fouille'!$D$2:$D$501,IF($L$453=0,-1,$L$453))&amp;"","")="NC","☒","☐")&amp;"  NC"</f>
        <v/>
      </c>
      <c r="J463" s="50" t="n"/>
    </row>
    <row r="464" ht="30" customHeight="1">
      <c r="A464" s="90" t="inlineStr">
        <is>
          <t>Toutes les soudures de la section à enterrer sont radiographiées et acceptées, fiche tronçon signée et disponible sur site pour entamer la pose du tronçon.</t>
        </is>
      </c>
      <c r="B464" s="52" t="n"/>
      <c r="C464" s="52" t="n"/>
      <c r="D464" s="52" t="n"/>
      <c r="E464" s="52" t="n"/>
      <c r="F464" s="52" t="n"/>
      <c r="G464" s="52" t="n"/>
      <c r="H464" s="50" t="n"/>
      <c r="I464" s="93">
        <f>IF(IFERROR(INDEX('Données Mise en fouille'!$E$2:$E$501,IF($L$453=0,-1,$L$453))&amp;"","")="C","☒","☐")&amp;"  C"&amp;"      "&amp;IF(IFERROR(INDEX('Données Mise en fouille'!$E$2:$E$501,IF($L$453=0,-1,$L$453))&amp;"","")="NC","☒","☐")&amp;"  NC"</f>
        <v/>
      </c>
      <c r="J464" s="50" t="n"/>
    </row>
    <row r="465" ht="27" customHeight="1">
      <c r="A465" s="90" t="inlineStr">
        <is>
          <t>Revêtement des joints de soudures achevé</t>
        </is>
      </c>
      <c r="B465" s="52" t="n"/>
      <c r="C465" s="52" t="n"/>
      <c r="D465" s="52" t="n"/>
      <c r="E465" s="52" t="n"/>
      <c r="F465" s="52" t="n"/>
      <c r="G465" s="52" t="n"/>
      <c r="H465" s="50" t="n"/>
      <c r="I465" s="93">
        <f>IF(IFERROR(INDEX('Données Mise en fouille'!$F$2:$F$501,IF($L$453=0,-1,$L$453))&amp;"","")="C","☒","☐")&amp;"  C"&amp;"      "&amp;IF(IFERROR(INDEX('Données Mise en fouille'!$F$2:$F$501,IF($L$453=0,-1,$L$453))&amp;"","")="NC","☒","☐")&amp;"  NC"</f>
        <v/>
      </c>
      <c r="J465" s="50" t="n"/>
    </row>
    <row r="466" ht="27" customHeight="1">
      <c r="A466" s="67" t="inlineStr">
        <is>
          <t>Balai Electrique</t>
        </is>
      </c>
      <c r="B466" s="52" t="n"/>
      <c r="C466" s="52" t="n"/>
      <c r="D466" s="52" t="n"/>
      <c r="E466" s="52" t="n"/>
      <c r="F466" s="52" t="n"/>
      <c r="G466" s="52" t="n"/>
      <c r="H466" s="52" t="n"/>
      <c r="I466" s="52" t="n"/>
      <c r="J466" s="50" t="n"/>
    </row>
    <row r="467" ht="27" customHeight="1">
      <c r="A467" s="90" t="inlineStr">
        <is>
          <t>Type/Modèle d'équipement de test :</t>
        </is>
      </c>
      <c r="B467" s="52" t="n"/>
      <c r="C467" s="52" t="n"/>
      <c r="D467" s="52" t="n"/>
      <c r="E467" s="52" t="n"/>
      <c r="F467" s="52" t="n"/>
      <c r="G467" s="50" t="n"/>
      <c r="H467" s="93">
        <f>IFERROR(INDEX('Données Mise en fouille'!$G$2:$G$501,IF($L$453=0,-1,$L$453))&amp;"","")</f>
        <v/>
      </c>
      <c r="I467" s="52" t="n"/>
      <c r="J467" s="50" t="n"/>
    </row>
    <row r="468" ht="27" customHeight="1">
      <c r="A468" s="90" t="inlineStr">
        <is>
          <t>Numéro de série :</t>
        </is>
      </c>
      <c r="B468" s="52" t="n"/>
      <c r="C468" s="52" t="n"/>
      <c r="D468" s="52" t="n"/>
      <c r="E468" s="52" t="n"/>
      <c r="F468" s="52" t="n"/>
      <c r="G468" s="50" t="n"/>
      <c r="H468" s="93">
        <f>IFERROR(INDEX('Données Mise en fouille'!$H$2:$H$501,IF($L$453=0,-1,$L$453))&amp;"","")</f>
        <v/>
      </c>
      <c r="I468" s="52" t="n"/>
      <c r="J468" s="50" t="n"/>
    </row>
    <row r="469" ht="27" customHeight="1">
      <c r="A469" s="90" t="inlineStr">
        <is>
          <t>Date d'étalonnage :</t>
        </is>
      </c>
      <c r="B469" s="52" t="n"/>
      <c r="C469" s="52" t="n"/>
      <c r="D469" s="52" t="n"/>
      <c r="E469" s="52" t="n"/>
      <c r="F469" s="52" t="n"/>
      <c r="G469" s="50" t="n"/>
      <c r="H469" s="93">
        <f>IFERROR(TEXT(INDEX('Données Mise en fouille'!$I$2:$I$501,IF($L$453=0,-1,$L$453)),"dd/mm/yyyy"),"")</f>
        <v/>
      </c>
      <c r="I469" s="52" t="n"/>
      <c r="J469" s="50" t="n"/>
    </row>
    <row r="470" ht="27" customHeight="1">
      <c r="A470" s="90" t="inlineStr">
        <is>
          <t>Certificat d'étalonnage :</t>
        </is>
      </c>
      <c r="B470" s="52" t="n"/>
      <c r="C470" s="52" t="n"/>
      <c r="D470" s="52" t="n"/>
      <c r="E470" s="52" t="n"/>
      <c r="F470" s="52" t="n"/>
      <c r="G470" s="50" t="n"/>
      <c r="H470" s="93">
        <f>IFERROR(INDEX('Données Mise en fouille'!$J$2:$J$501,IF($L$453=0,-1,$L$453))&amp;"","")</f>
        <v/>
      </c>
      <c r="I470" s="52" t="n"/>
      <c r="J470" s="50" t="n"/>
    </row>
    <row r="471" ht="27" customHeight="1">
      <c r="A471" s="90" t="inlineStr">
        <is>
          <t>Epaisseur moyenne du revêtement (mm) :</t>
        </is>
      </c>
      <c r="B471" s="52" t="n"/>
      <c r="C471" s="52" t="n"/>
      <c r="D471" s="52" t="n"/>
      <c r="E471" s="52" t="n"/>
      <c r="F471" s="52" t="n"/>
      <c r="G471" s="50" t="n"/>
      <c r="H471" s="93">
        <f>IFERROR(INDEX('Données Mise en fouille'!$K$2:$K$501,IF($L$453=0,-1,$L$453))&amp;"","")</f>
        <v/>
      </c>
      <c r="I471" s="52" t="n"/>
      <c r="J471" s="50" t="n"/>
    </row>
    <row r="472" ht="27" customHeight="1">
      <c r="A472" s="90" t="inlineStr">
        <is>
          <t>Tension de test (kV) :</t>
        </is>
      </c>
      <c r="B472" s="52" t="n"/>
      <c r="C472" s="52" t="n"/>
      <c r="D472" s="52" t="n"/>
      <c r="E472" s="52" t="n"/>
      <c r="F472" s="52" t="n"/>
      <c r="G472" s="50" t="n"/>
      <c r="H472" s="93">
        <f>IFERROR(INDEX('Données Mise en fouille'!$L$2:$L$501,IF($L$453=0,-1,$L$453))&amp;"","")</f>
        <v/>
      </c>
      <c r="I472" s="52" t="n"/>
      <c r="J472" s="50" t="n"/>
    </row>
    <row r="473" ht="27" customHeight="1">
      <c r="A473" s="90" t="inlineStr">
        <is>
          <t>Contrôle au balai électrique achevé avec résultats satisfaisants</t>
        </is>
      </c>
      <c r="B473" s="52" t="n"/>
      <c r="C473" s="52" t="n"/>
      <c r="D473" s="52" t="n"/>
      <c r="E473" s="52" t="n"/>
      <c r="F473" s="52" t="n"/>
      <c r="G473" s="50" t="n"/>
      <c r="H473" s="93">
        <f>IF(IFERROR(INDEX('Données Mise en fouille'!$M$2:$M$501,IF($L$453=0,-1,$L$453))&amp;"","")="ACC","☒","☐")&amp;" ACC"&amp;"     "&amp;IF(IFERROR(INDEX('Données Mise en fouille'!$M$2:$M$501,IF($L$453=0,-1,$L$453))&amp;"","")="NACC","☒","☐")&amp;" NACC"</f>
        <v/>
      </c>
      <c r="I473" s="52" t="n"/>
      <c r="J473" s="50" t="n"/>
    </row>
    <row r="474" ht="174.4" customHeight="1">
      <c r="A474" s="94">
        <f>"Remarques : "&amp;IFERROR(INDEX(Registre!$O$2:$O$1999,IF($L$452=0,-1,$L$452))&amp;"","")</f>
        <v/>
      </c>
      <c r="B474" s="52" t="n"/>
      <c r="C474" s="52" t="n"/>
      <c r="D474" s="52" t="n"/>
      <c r="E474" s="52" t="n"/>
      <c r="F474" s="52" t="n"/>
      <c r="G474" s="52" t="n"/>
      <c r="H474" s="52" t="n"/>
      <c r="I474" s="52" t="n"/>
      <c r="J474" s="50" t="n"/>
    </row>
    <row r="475" ht="30" customHeight="1">
      <c r="A475" s="80" t="inlineStr">
        <is>
          <t>Conclusion de l’inspection</t>
        </is>
      </c>
      <c r="B475" s="50" t="n"/>
      <c r="C475" s="67">
        <f>IF(IFERROR(INDEX(Registre!$N$2:$N$1999,IF($L$452=0,-1,$L$452))&amp;"","")="Non applicable","☒","☐")&amp;"  Non applicable"</f>
        <v/>
      </c>
      <c r="D475" s="52" t="n"/>
      <c r="E475" s="52" t="n"/>
      <c r="F475" s="50" t="n"/>
      <c r="G475" s="67">
        <f>IF(IFERROR(INDEX(Registre!$N$2:$N$1999,IF($L$452=0,-1,$L$452))&amp;"","")="Accepté","☒","☐")&amp;"  Accepté"</f>
        <v/>
      </c>
      <c r="H475" s="50" t="n"/>
      <c r="I475" s="67">
        <f>IF(IFERROR(INDEX(Registre!$N$2:$N$1999,IF($L$452=0,-1,$L$452))&amp;"","")="Rejeté","☒","☐")&amp;"  Rejeté"</f>
        <v/>
      </c>
      <c r="J475" s="50" t="n"/>
    </row>
    <row r="476" ht="30" customHeight="1">
      <c r="A476" s="80" t="inlineStr">
        <is>
          <t>APPROBATION</t>
        </is>
      </c>
      <c r="B476" s="56" t="n"/>
      <c r="C476" s="67" t="inlineStr">
        <is>
          <t>C3</t>
        </is>
      </c>
      <c r="D476" s="52" t="n"/>
      <c r="E476" s="52" t="n"/>
      <c r="F476" s="50" t="n"/>
      <c r="G476" s="67" t="inlineStr">
        <is>
          <t>C1</t>
        </is>
      </c>
      <c r="H476" s="56" t="n"/>
      <c r="I476" s="67" t="inlineStr">
        <is>
          <t>CA</t>
        </is>
      </c>
      <c r="J476" s="56" t="n"/>
    </row>
    <row r="477" ht="30" customHeight="1">
      <c r="A477" s="57" t="n"/>
      <c r="B477" s="58" t="n"/>
      <c r="C477" s="67" t="inlineStr">
        <is>
          <t>CST</t>
        </is>
      </c>
      <c r="D477" s="50" t="n"/>
      <c r="E477" s="67" t="inlineStr">
        <is>
          <t>QCI</t>
        </is>
      </c>
      <c r="F477" s="50" t="n"/>
      <c r="G477" s="57" t="n"/>
      <c r="H477" s="58" t="n"/>
      <c r="I477" s="57" t="n"/>
      <c r="J477" s="58" t="n"/>
    </row>
    <row r="478" ht="30" customHeight="1">
      <c r="A478" s="90" t="inlineStr">
        <is>
          <t>Nom</t>
        </is>
      </c>
      <c r="B478" s="50" t="n"/>
      <c r="C478" s="90" t="n"/>
      <c r="D478" s="50" t="n"/>
      <c r="E478" s="90" t="n"/>
      <c r="F478" s="50" t="n"/>
      <c r="G478" s="90" t="n"/>
      <c r="H478" s="50" t="n"/>
      <c r="I478" s="90" t="n"/>
      <c r="J478" s="50" t="n"/>
    </row>
    <row r="479" ht="30" customHeight="1">
      <c r="A479" s="90" t="inlineStr">
        <is>
          <t>Signature</t>
        </is>
      </c>
      <c r="B479" s="50" t="n"/>
      <c r="C479" s="90" t="n"/>
      <c r="D479" s="50" t="n"/>
      <c r="E479" s="90" t="n"/>
      <c r="F479" s="50" t="n"/>
      <c r="G479" s="90" t="n"/>
      <c r="H479" s="50" t="n"/>
      <c r="I479" s="90" t="n"/>
      <c r="J479" s="50" t="n"/>
    </row>
    <row r="480" ht="30" customHeight="1">
      <c r="A480" s="90" t="inlineStr">
        <is>
          <t>Date</t>
        </is>
      </c>
      <c r="B480" s="50" t="n"/>
      <c r="C480" s="90" t="n"/>
      <c r="D480" s="50" t="n"/>
      <c r="E480" s="90" t="n"/>
      <c r="F480" s="50" t="n"/>
      <c r="G480" s="90" t="n"/>
      <c r="H480" s="50" t="n"/>
      <c r="I480" s="90" t="n"/>
      <c r="J480" s="50" t="n"/>
    </row>
    <row r="481" ht="21.75" customHeight="1">
      <c r="A481" s="49" t="n"/>
      <c r="B481" s="56" t="n"/>
      <c r="C481" s="67">
        <f>Paramètres!$C$9</f>
        <v/>
      </c>
      <c r="D481" s="101" t="n"/>
      <c r="E481" s="101" t="n"/>
      <c r="F481" s="101" t="n"/>
      <c r="G481" s="101" t="n"/>
      <c r="H481" s="56" t="n"/>
      <c r="I481" s="55">
        <f>Paramètres!$D$9</f>
        <v/>
      </c>
      <c r="J481" s="50" t="n"/>
      <c r="L481" s="29" t="inlineStr">
        <is>
          <t>Calcul (ne pas modifier) – ligne registre :</t>
        </is>
      </c>
    </row>
    <row r="482" ht="21.75" customHeight="1">
      <c r="A482" s="60" t="n"/>
      <c r="B482" s="61" t="n"/>
      <c r="C482" s="60" t="n"/>
      <c r="H482" s="61" t="n"/>
      <c r="I482" s="55">
        <f>"Date: "&amp;Paramètres!$E$9</f>
        <v/>
      </c>
      <c r="J482" s="50" t="n"/>
      <c r="L482" s="30">
        <f>IFERROR(MATCH($H$488,Registre!$B$2:$B$1999,0),0)</f>
        <v/>
      </c>
    </row>
    <row r="483" ht="21.75" customHeight="1">
      <c r="A483" s="57" t="n"/>
      <c r="B483" s="58" t="n"/>
      <c r="C483" s="57" t="n"/>
      <c r="D483" s="102" t="n"/>
      <c r="E483" s="102" t="n"/>
      <c r="F483" s="102" t="n"/>
      <c r="G483" s="102" t="n"/>
      <c r="H483" s="58" t="n"/>
      <c r="I483" s="55" t="inlineStr">
        <is>
          <t>Page 1/1</t>
        </is>
      </c>
      <c r="J483" s="50" t="n"/>
      <c r="L483" s="30">
        <f>IFERROR(MATCH($H$488,'Données Mise en fouille'!$A$2:$A$501,0),0)</f>
        <v/>
      </c>
    </row>
    <row r="484" ht="27.95" customHeight="1">
      <c r="A484" s="67" t="inlineStr">
        <is>
          <t>Procès-Verbal de Mise en fouille</t>
        </is>
      </c>
      <c r="B484" s="52" t="n"/>
      <c r="C484" s="52" t="n"/>
      <c r="D484" s="52" t="n"/>
      <c r="E484" s="52" t="n"/>
      <c r="F484" s="52" t="n"/>
      <c r="G484" s="52" t="n"/>
      <c r="H484" s="52" t="n"/>
      <c r="I484" s="52" t="n"/>
      <c r="J484" s="50" t="n"/>
      <c r="L484" s="32">
        <f>IF($H$488="","",IF($L$482=0,"⚠ RFI absent du Registre",IF(INDEX(Registre!$A$2:$A$1999,IF($L$482=0,-1,$L$482))&lt;&gt;"Mise en fouille","⚠ Ce RFI est de type : "&amp;INDEX(Registre!$A$2:$A$1999,IF($L$482=0,-1,$L$482)),"")))</f>
        <v/>
      </c>
    </row>
    <row r="485" ht="27" customHeight="1">
      <c r="A485" s="90" t="inlineStr">
        <is>
          <t>Ouvrages</t>
        </is>
      </c>
      <c r="B485" s="50" t="n"/>
      <c r="C485" s="80">
        <f>IFERROR(INDEX(Registre!$E$2:$E$1999,IF($L$482=0,-1,$L$482))&amp;"","")</f>
        <v/>
      </c>
      <c r="D485" s="52" t="n"/>
      <c r="E485" s="52" t="n"/>
      <c r="F485" s="52" t="n"/>
      <c r="G485" s="52" t="n"/>
      <c r="H485" s="52" t="n"/>
      <c r="I485" s="52" t="n"/>
      <c r="J485" s="50" t="n"/>
    </row>
    <row r="486" ht="27" customHeight="1">
      <c r="A486" s="90" t="inlineStr">
        <is>
          <t>Plan nº</t>
        </is>
      </c>
      <c r="B486" s="50" t="n"/>
      <c r="C486" s="90">
        <f>IFERROR(INDEX(Registre!$F$2:$F$1999,IF($L$482=0,-1,$L$482))&amp;"","")</f>
        <v/>
      </c>
      <c r="D486" s="52" t="n"/>
      <c r="E486" s="52" t="n"/>
      <c r="F486" s="52" t="n"/>
      <c r="G486" s="52" t="n"/>
      <c r="H486" s="52" t="n"/>
      <c r="I486" s="52" t="n"/>
      <c r="J486" s="50" t="n"/>
      <c r="L486" s="31" t="inlineStr">
        <is>
          <t>◀ Choisissez le RFI dans la case « RFI nº » (liste déroulante)</t>
        </is>
      </c>
    </row>
    <row r="487" ht="27" customHeight="1">
      <c r="A487" s="90" t="inlineStr">
        <is>
          <t>Désignation</t>
        </is>
      </c>
      <c r="B487" s="50" t="n"/>
      <c r="C487" s="90">
        <f>IFERROR(INDEX(Registre!$G$2:$G$1999,IF($L$482=0,-1,$L$482))&amp;"","")</f>
        <v/>
      </c>
      <c r="D487" s="52" t="n"/>
      <c r="E487" s="52" t="n"/>
      <c r="F487" s="52" t="n"/>
      <c r="G487" s="52" t="n"/>
      <c r="H487" s="52" t="n"/>
      <c r="I487" s="52" t="n"/>
      <c r="J487" s="50" t="n"/>
    </row>
    <row r="488" ht="27" customHeight="1">
      <c r="A488" s="90" t="inlineStr">
        <is>
          <t>Rapport nº</t>
        </is>
      </c>
      <c r="B488" s="50" t="n"/>
      <c r="C488" s="90">
        <f>IFERROR(IF(INDEX(Registre!$C$2:$C$1999,IF($L$482=0,-1,$L$482))&amp;""&lt;&gt;"",INDEX(Registre!$C$2:$C$1999,IF($L$482=0,-1,$L$482))&amp;"",TEXT(COUNTIF(Registre!$A$2:INDEX(Registre!$A$2:$A$1999,IF($L$482=0,-1,$L$482)),INDEX(Registre!$A$2:$A$1999,IF($L$482=0,-1,$L$482))),"000")),"")</f>
        <v/>
      </c>
      <c r="D488" s="50" t="n"/>
      <c r="E488" s="91" t="inlineStr">
        <is>
          <t>DI/ (RFI) nº</t>
        </is>
      </c>
      <c r="F488" s="52" t="n"/>
      <c r="G488" s="50" t="n"/>
      <c r="H488" s="82">
        <f>IFERROR(INDEX('Impression groupée'!$B$4:$B$103,MATCH("Mise en fouille|17",'Impression groupée'!$E$4:$E$103,0)),"")</f>
        <v/>
      </c>
      <c r="I488" s="52" t="n"/>
      <c r="J488" s="50" t="n"/>
    </row>
    <row r="489" ht="27" customHeight="1">
      <c r="A489" s="80">
        <f>"Tronçon n° : "&amp;IFERROR(INDEX(Registre!$H$2:$H$1999,IF($L$482=0,-1,$L$482))&amp;"","")&amp;"   du "&amp;IF(IFERROR(INDEX(Registre!$I$2:$I$1999,IF($L$482=0,-1,$L$482))&amp;"","")&lt;&gt;"","Joint N° "&amp;IFERROR(INDEX(Registre!$I$2:$I$1999,IF($L$482=0,-1,$L$482))&amp;"","")&amp;"  ","")&amp;"PK "&amp;IFERROR(INDEX(Registre!$K$2:$K$1999,IF($L$482=0,-1,$L$482))&amp;"","")&amp;IF(OR(IFERROR(INDEX(Registre!$L$2:$L$1999,IF($L$482=0,-1,$L$482))&amp;"","")&lt;&gt;"",IFERROR(INDEX(Registre!$J$2:$J$1999,IF($L$482=0,-1,$L$482))&amp;"","")&lt;&gt;""),"   au "&amp;IF(IFERROR(INDEX(Registre!$J$2:$J$1999,IF($L$482=0,-1,$L$482))&amp;"","")&lt;&gt;"","Joint N° "&amp;IFERROR(INDEX(Registre!$J$2:$J$1999,IF($L$482=0,-1,$L$482))&amp;"","")&amp;"  ","")&amp;IF(IFERROR(INDEX(Registre!$L$2:$L$1999,IF($L$482=0,-1,$L$482))&amp;"","")&lt;&gt;"","PK "&amp;IFERROR(INDEX(Registre!$L$2:$L$1999,IF($L$482=0,-1,$L$482))&amp;"",""),""),"")</f>
        <v/>
      </c>
      <c r="B489" s="52" t="n"/>
      <c r="C489" s="52" t="n"/>
      <c r="D489" s="52" t="n"/>
      <c r="E489" s="52" t="n"/>
      <c r="F489" s="52" t="n"/>
      <c r="G489" s="52" t="n"/>
      <c r="H489" s="50" t="n"/>
      <c r="I489" s="90">
        <f>IF(IFERROR(INDEX(Registre!$M$2:$M$1999,IF($L$482=0,-1,$L$482))&amp;"","")="","Long :","Long : "&amp;IFERROR(INDEX(Registre!$M$2:$M$1999,IF($L$482=0,-1,$L$482))&amp;"","")&amp;" ml")</f>
        <v/>
      </c>
      <c r="J489" s="50" t="n"/>
    </row>
    <row r="490" ht="27" customHeight="1">
      <c r="A490" s="92" t="inlineStr">
        <is>
          <t>Inspection</t>
        </is>
      </c>
      <c r="B490" s="52" t="n"/>
      <c r="C490" s="52" t="n"/>
      <c r="D490" s="52" t="n"/>
      <c r="E490" s="52" t="n"/>
      <c r="F490" s="52" t="n"/>
      <c r="G490" s="52" t="n"/>
      <c r="H490" s="50" t="n"/>
      <c r="I490" s="80" t="inlineStr">
        <is>
          <t>jugement</t>
        </is>
      </c>
      <c r="J490" s="50" t="n"/>
    </row>
    <row r="491" ht="27" customHeight="1">
      <c r="A491" s="90" t="inlineStr">
        <is>
          <t>Lit de pose conforme aux plans et spécifications</t>
        </is>
      </c>
      <c r="B491" s="52" t="n"/>
      <c r="C491" s="52" t="n"/>
      <c r="D491" s="52" t="n"/>
      <c r="E491" s="52" t="n"/>
      <c r="F491" s="52" t="n"/>
      <c r="G491" s="52" t="n"/>
      <c r="H491" s="50" t="n"/>
      <c r="I491" s="93">
        <f>IF(IFERROR(INDEX('Données Mise en fouille'!$B$2:$B$501,IF($L$483=0,-1,$L$483))&amp;"","")="C","☒","☐")&amp;"  C"&amp;"      "&amp;IF(IFERROR(INDEX('Données Mise en fouille'!$B$2:$B$501,IF($L$483=0,-1,$L$483))&amp;"","")="NC","☒","☐")&amp;"  NC"</f>
        <v/>
      </c>
      <c r="J491" s="50" t="n"/>
    </row>
    <row r="492" ht="27" customHeight="1">
      <c r="A492" s="90" t="inlineStr">
        <is>
          <t>Condition du fond de la tranchée</t>
        </is>
      </c>
      <c r="B492" s="52" t="n"/>
      <c r="C492" s="52" t="n"/>
      <c r="D492" s="52" t="n"/>
      <c r="E492" s="52" t="n"/>
      <c r="F492" s="52" t="n"/>
      <c r="G492" s="52" t="n"/>
      <c r="H492" s="50" t="n"/>
      <c r="I492" s="93">
        <f>IF(IFERROR(INDEX('Données Mise en fouille'!$C$2:$C$501,IF($L$483=0,-1,$L$483))&amp;"","")="C","☒","☐")&amp;"  C"&amp;"      "&amp;IF(IFERROR(INDEX('Données Mise en fouille'!$C$2:$C$501,IF($L$483=0,-1,$L$483))&amp;"","")="NC","☒","☐")&amp;"  NC"</f>
        <v/>
      </c>
      <c r="J492" s="50" t="n"/>
    </row>
    <row r="493" ht="27" customHeight="1">
      <c r="A493" s="90" t="inlineStr">
        <is>
          <t>Hauteur et largeur de la tranchée conformes aux plans et spécifications</t>
        </is>
      </c>
      <c r="B493" s="52" t="n"/>
      <c r="C493" s="52" t="n"/>
      <c r="D493" s="52" t="n"/>
      <c r="E493" s="52" t="n"/>
      <c r="F493" s="52" t="n"/>
      <c r="G493" s="52" t="n"/>
      <c r="H493" s="50" t="n"/>
      <c r="I493" s="93">
        <f>IF(IFERROR(INDEX('Données Mise en fouille'!$D$2:$D$501,IF($L$483=0,-1,$L$483))&amp;"","")="C","☒","☐")&amp;"  C"&amp;"      "&amp;IF(IFERROR(INDEX('Données Mise en fouille'!$D$2:$D$501,IF($L$483=0,-1,$L$483))&amp;"","")="NC","☒","☐")&amp;"  NC"</f>
        <v/>
      </c>
      <c r="J493" s="50" t="n"/>
    </row>
    <row r="494" ht="30" customHeight="1">
      <c r="A494" s="90" t="inlineStr">
        <is>
          <t>Toutes les soudures de la section à enterrer sont radiographiées et acceptées, fiche tronçon signée et disponible sur site pour entamer la pose du tronçon.</t>
        </is>
      </c>
      <c r="B494" s="52" t="n"/>
      <c r="C494" s="52" t="n"/>
      <c r="D494" s="52" t="n"/>
      <c r="E494" s="52" t="n"/>
      <c r="F494" s="52" t="n"/>
      <c r="G494" s="52" t="n"/>
      <c r="H494" s="50" t="n"/>
      <c r="I494" s="93">
        <f>IF(IFERROR(INDEX('Données Mise en fouille'!$E$2:$E$501,IF($L$483=0,-1,$L$483))&amp;"","")="C","☒","☐")&amp;"  C"&amp;"      "&amp;IF(IFERROR(INDEX('Données Mise en fouille'!$E$2:$E$501,IF($L$483=0,-1,$L$483))&amp;"","")="NC","☒","☐")&amp;"  NC"</f>
        <v/>
      </c>
      <c r="J494" s="50" t="n"/>
    </row>
    <row r="495" ht="27" customHeight="1">
      <c r="A495" s="90" t="inlineStr">
        <is>
          <t>Revêtement des joints de soudures achevé</t>
        </is>
      </c>
      <c r="B495" s="52" t="n"/>
      <c r="C495" s="52" t="n"/>
      <c r="D495" s="52" t="n"/>
      <c r="E495" s="52" t="n"/>
      <c r="F495" s="52" t="n"/>
      <c r="G495" s="52" t="n"/>
      <c r="H495" s="50" t="n"/>
      <c r="I495" s="93">
        <f>IF(IFERROR(INDEX('Données Mise en fouille'!$F$2:$F$501,IF($L$483=0,-1,$L$483))&amp;"","")="C","☒","☐")&amp;"  C"&amp;"      "&amp;IF(IFERROR(INDEX('Données Mise en fouille'!$F$2:$F$501,IF($L$483=0,-1,$L$483))&amp;"","")="NC","☒","☐")&amp;"  NC"</f>
        <v/>
      </c>
      <c r="J495" s="50" t="n"/>
    </row>
    <row r="496" ht="27" customHeight="1">
      <c r="A496" s="67" t="inlineStr">
        <is>
          <t>Balai Electrique</t>
        </is>
      </c>
      <c r="B496" s="52" t="n"/>
      <c r="C496" s="52" t="n"/>
      <c r="D496" s="52" t="n"/>
      <c r="E496" s="52" t="n"/>
      <c r="F496" s="52" t="n"/>
      <c r="G496" s="52" t="n"/>
      <c r="H496" s="52" t="n"/>
      <c r="I496" s="52" t="n"/>
      <c r="J496" s="50" t="n"/>
    </row>
    <row r="497" ht="27" customHeight="1">
      <c r="A497" s="90" t="inlineStr">
        <is>
          <t>Type/Modèle d'équipement de test :</t>
        </is>
      </c>
      <c r="B497" s="52" t="n"/>
      <c r="C497" s="52" t="n"/>
      <c r="D497" s="52" t="n"/>
      <c r="E497" s="52" t="n"/>
      <c r="F497" s="52" t="n"/>
      <c r="G497" s="50" t="n"/>
      <c r="H497" s="93">
        <f>IFERROR(INDEX('Données Mise en fouille'!$G$2:$G$501,IF($L$483=0,-1,$L$483))&amp;"","")</f>
        <v/>
      </c>
      <c r="I497" s="52" t="n"/>
      <c r="J497" s="50" t="n"/>
    </row>
    <row r="498" ht="27" customHeight="1">
      <c r="A498" s="90" t="inlineStr">
        <is>
          <t>Numéro de série :</t>
        </is>
      </c>
      <c r="B498" s="52" t="n"/>
      <c r="C498" s="52" t="n"/>
      <c r="D498" s="52" t="n"/>
      <c r="E498" s="52" t="n"/>
      <c r="F498" s="52" t="n"/>
      <c r="G498" s="50" t="n"/>
      <c r="H498" s="93">
        <f>IFERROR(INDEX('Données Mise en fouille'!$H$2:$H$501,IF($L$483=0,-1,$L$483))&amp;"","")</f>
        <v/>
      </c>
      <c r="I498" s="52" t="n"/>
      <c r="J498" s="50" t="n"/>
    </row>
    <row r="499" ht="27" customHeight="1">
      <c r="A499" s="90" t="inlineStr">
        <is>
          <t>Date d'étalonnage :</t>
        </is>
      </c>
      <c r="B499" s="52" t="n"/>
      <c r="C499" s="52" t="n"/>
      <c r="D499" s="52" t="n"/>
      <c r="E499" s="52" t="n"/>
      <c r="F499" s="52" t="n"/>
      <c r="G499" s="50" t="n"/>
      <c r="H499" s="93">
        <f>IFERROR(TEXT(INDEX('Données Mise en fouille'!$I$2:$I$501,IF($L$483=0,-1,$L$483)),"dd/mm/yyyy"),"")</f>
        <v/>
      </c>
      <c r="I499" s="52" t="n"/>
      <c r="J499" s="50" t="n"/>
    </row>
    <row r="500" ht="27" customHeight="1">
      <c r="A500" s="90" t="inlineStr">
        <is>
          <t>Certificat d'étalonnage :</t>
        </is>
      </c>
      <c r="B500" s="52" t="n"/>
      <c r="C500" s="52" t="n"/>
      <c r="D500" s="52" t="n"/>
      <c r="E500" s="52" t="n"/>
      <c r="F500" s="52" t="n"/>
      <c r="G500" s="50" t="n"/>
      <c r="H500" s="93">
        <f>IFERROR(INDEX('Données Mise en fouille'!$J$2:$J$501,IF($L$483=0,-1,$L$483))&amp;"","")</f>
        <v/>
      </c>
      <c r="I500" s="52" t="n"/>
      <c r="J500" s="50" t="n"/>
    </row>
    <row r="501" ht="27" customHeight="1">
      <c r="A501" s="90" t="inlineStr">
        <is>
          <t>Epaisseur moyenne du revêtement (mm) :</t>
        </is>
      </c>
      <c r="B501" s="52" t="n"/>
      <c r="C501" s="52" t="n"/>
      <c r="D501" s="52" t="n"/>
      <c r="E501" s="52" t="n"/>
      <c r="F501" s="52" t="n"/>
      <c r="G501" s="50" t="n"/>
      <c r="H501" s="93">
        <f>IFERROR(INDEX('Données Mise en fouille'!$K$2:$K$501,IF($L$483=0,-1,$L$483))&amp;"","")</f>
        <v/>
      </c>
      <c r="I501" s="52" t="n"/>
      <c r="J501" s="50" t="n"/>
    </row>
    <row r="502" ht="27" customHeight="1">
      <c r="A502" s="90" t="inlineStr">
        <is>
          <t>Tension de test (kV) :</t>
        </is>
      </c>
      <c r="B502" s="52" t="n"/>
      <c r="C502" s="52" t="n"/>
      <c r="D502" s="52" t="n"/>
      <c r="E502" s="52" t="n"/>
      <c r="F502" s="52" t="n"/>
      <c r="G502" s="50" t="n"/>
      <c r="H502" s="93">
        <f>IFERROR(INDEX('Données Mise en fouille'!$L$2:$L$501,IF($L$483=0,-1,$L$483))&amp;"","")</f>
        <v/>
      </c>
      <c r="I502" s="52" t="n"/>
      <c r="J502" s="50" t="n"/>
    </row>
    <row r="503" ht="27" customHeight="1">
      <c r="A503" s="90" t="inlineStr">
        <is>
          <t>Contrôle au balai électrique achevé avec résultats satisfaisants</t>
        </is>
      </c>
      <c r="B503" s="52" t="n"/>
      <c r="C503" s="52" t="n"/>
      <c r="D503" s="52" t="n"/>
      <c r="E503" s="52" t="n"/>
      <c r="F503" s="52" t="n"/>
      <c r="G503" s="50" t="n"/>
      <c r="H503" s="93">
        <f>IF(IFERROR(INDEX('Données Mise en fouille'!$M$2:$M$501,IF($L$483=0,-1,$L$483))&amp;"","")="ACC","☒","☐")&amp;" ACC"&amp;"     "&amp;IF(IFERROR(INDEX('Données Mise en fouille'!$M$2:$M$501,IF($L$483=0,-1,$L$483))&amp;"","")="NACC","☒","☐")&amp;" NACC"</f>
        <v/>
      </c>
      <c r="I503" s="52" t="n"/>
      <c r="J503" s="50" t="n"/>
    </row>
    <row r="504" ht="174.4" customHeight="1">
      <c r="A504" s="94">
        <f>"Remarques : "&amp;IFERROR(INDEX(Registre!$O$2:$O$1999,IF($L$482=0,-1,$L$482))&amp;"","")</f>
        <v/>
      </c>
      <c r="B504" s="52" t="n"/>
      <c r="C504" s="52" t="n"/>
      <c r="D504" s="52" t="n"/>
      <c r="E504" s="52" t="n"/>
      <c r="F504" s="52" t="n"/>
      <c r="G504" s="52" t="n"/>
      <c r="H504" s="52" t="n"/>
      <c r="I504" s="52" t="n"/>
      <c r="J504" s="50" t="n"/>
    </row>
    <row r="505" ht="30" customHeight="1">
      <c r="A505" s="80" t="inlineStr">
        <is>
          <t>Conclusion de l’inspection</t>
        </is>
      </c>
      <c r="B505" s="50" t="n"/>
      <c r="C505" s="67">
        <f>IF(IFERROR(INDEX(Registre!$N$2:$N$1999,IF($L$482=0,-1,$L$482))&amp;"","")="Non applicable","☒","☐")&amp;"  Non applicable"</f>
        <v/>
      </c>
      <c r="D505" s="52" t="n"/>
      <c r="E505" s="52" t="n"/>
      <c r="F505" s="50" t="n"/>
      <c r="G505" s="67">
        <f>IF(IFERROR(INDEX(Registre!$N$2:$N$1999,IF($L$482=0,-1,$L$482))&amp;"","")="Accepté","☒","☐")&amp;"  Accepté"</f>
        <v/>
      </c>
      <c r="H505" s="50" t="n"/>
      <c r="I505" s="67">
        <f>IF(IFERROR(INDEX(Registre!$N$2:$N$1999,IF($L$482=0,-1,$L$482))&amp;"","")="Rejeté","☒","☐")&amp;"  Rejeté"</f>
        <v/>
      </c>
      <c r="J505" s="50" t="n"/>
    </row>
    <row r="506" ht="30" customHeight="1">
      <c r="A506" s="80" t="inlineStr">
        <is>
          <t>APPROBATION</t>
        </is>
      </c>
      <c r="B506" s="56" t="n"/>
      <c r="C506" s="67" t="inlineStr">
        <is>
          <t>C3</t>
        </is>
      </c>
      <c r="D506" s="52" t="n"/>
      <c r="E506" s="52" t="n"/>
      <c r="F506" s="50" t="n"/>
      <c r="G506" s="67" t="inlineStr">
        <is>
          <t>C1</t>
        </is>
      </c>
      <c r="H506" s="56" t="n"/>
      <c r="I506" s="67" t="inlineStr">
        <is>
          <t>CA</t>
        </is>
      </c>
      <c r="J506" s="56" t="n"/>
    </row>
    <row r="507" ht="30" customHeight="1">
      <c r="A507" s="57" t="n"/>
      <c r="B507" s="58" t="n"/>
      <c r="C507" s="67" t="inlineStr">
        <is>
          <t>CST</t>
        </is>
      </c>
      <c r="D507" s="50" t="n"/>
      <c r="E507" s="67" t="inlineStr">
        <is>
          <t>QCI</t>
        </is>
      </c>
      <c r="F507" s="50" t="n"/>
      <c r="G507" s="57" t="n"/>
      <c r="H507" s="58" t="n"/>
      <c r="I507" s="57" t="n"/>
      <c r="J507" s="58" t="n"/>
    </row>
    <row r="508" ht="30" customHeight="1">
      <c r="A508" s="90" t="inlineStr">
        <is>
          <t>Nom</t>
        </is>
      </c>
      <c r="B508" s="50" t="n"/>
      <c r="C508" s="90" t="n"/>
      <c r="D508" s="50" t="n"/>
      <c r="E508" s="90" t="n"/>
      <c r="F508" s="50" t="n"/>
      <c r="G508" s="90" t="n"/>
      <c r="H508" s="50" t="n"/>
      <c r="I508" s="90" t="n"/>
      <c r="J508" s="50" t="n"/>
    </row>
    <row r="509" ht="30" customHeight="1">
      <c r="A509" s="90" t="inlineStr">
        <is>
          <t>Signature</t>
        </is>
      </c>
      <c r="B509" s="50" t="n"/>
      <c r="C509" s="90" t="n"/>
      <c r="D509" s="50" t="n"/>
      <c r="E509" s="90" t="n"/>
      <c r="F509" s="50" t="n"/>
      <c r="G509" s="90" t="n"/>
      <c r="H509" s="50" t="n"/>
      <c r="I509" s="90" t="n"/>
      <c r="J509" s="50" t="n"/>
    </row>
    <row r="510" ht="30" customHeight="1">
      <c r="A510" s="90" t="inlineStr">
        <is>
          <t>Date</t>
        </is>
      </c>
      <c r="B510" s="50" t="n"/>
      <c r="C510" s="90" t="n"/>
      <c r="D510" s="50" t="n"/>
      <c r="E510" s="90" t="n"/>
      <c r="F510" s="50" t="n"/>
      <c r="G510" s="90" t="n"/>
      <c r="H510" s="50" t="n"/>
      <c r="I510" s="90" t="n"/>
      <c r="J510" s="50" t="n"/>
    </row>
    <row r="511" ht="21.75" customHeight="1">
      <c r="A511" s="49" t="n"/>
      <c r="B511" s="56" t="n"/>
      <c r="C511" s="67">
        <f>Paramètres!$C$9</f>
        <v/>
      </c>
      <c r="D511" s="101" t="n"/>
      <c r="E511" s="101" t="n"/>
      <c r="F511" s="101" t="n"/>
      <c r="G511" s="101" t="n"/>
      <c r="H511" s="56" t="n"/>
      <c r="I511" s="55">
        <f>Paramètres!$D$9</f>
        <v/>
      </c>
      <c r="J511" s="50" t="n"/>
      <c r="L511" s="29" t="inlineStr">
        <is>
          <t>Calcul (ne pas modifier) – ligne registre :</t>
        </is>
      </c>
    </row>
    <row r="512" ht="21.75" customHeight="1">
      <c r="A512" s="60" t="n"/>
      <c r="B512" s="61" t="n"/>
      <c r="C512" s="60" t="n"/>
      <c r="H512" s="61" t="n"/>
      <c r="I512" s="55">
        <f>"Date: "&amp;Paramètres!$E$9</f>
        <v/>
      </c>
      <c r="J512" s="50" t="n"/>
      <c r="L512" s="30">
        <f>IFERROR(MATCH($H$518,Registre!$B$2:$B$1999,0),0)</f>
        <v/>
      </c>
    </row>
    <row r="513" ht="21.75" customHeight="1">
      <c r="A513" s="57" t="n"/>
      <c r="B513" s="58" t="n"/>
      <c r="C513" s="57" t="n"/>
      <c r="D513" s="102" t="n"/>
      <c r="E513" s="102" t="n"/>
      <c r="F513" s="102" t="n"/>
      <c r="G513" s="102" t="n"/>
      <c r="H513" s="58" t="n"/>
      <c r="I513" s="55" t="inlineStr">
        <is>
          <t>Page 1/1</t>
        </is>
      </c>
      <c r="J513" s="50" t="n"/>
      <c r="L513" s="30">
        <f>IFERROR(MATCH($H$518,'Données Mise en fouille'!$A$2:$A$501,0),0)</f>
        <v/>
      </c>
    </row>
    <row r="514" ht="27.95" customHeight="1">
      <c r="A514" s="67" t="inlineStr">
        <is>
          <t>Procès-Verbal de Mise en fouille</t>
        </is>
      </c>
      <c r="B514" s="52" t="n"/>
      <c r="C514" s="52" t="n"/>
      <c r="D514" s="52" t="n"/>
      <c r="E514" s="52" t="n"/>
      <c r="F514" s="52" t="n"/>
      <c r="G514" s="52" t="n"/>
      <c r="H514" s="52" t="n"/>
      <c r="I514" s="52" t="n"/>
      <c r="J514" s="50" t="n"/>
      <c r="L514" s="32">
        <f>IF($H$518="","",IF($L$512=0,"⚠ RFI absent du Registre",IF(INDEX(Registre!$A$2:$A$1999,IF($L$512=0,-1,$L$512))&lt;&gt;"Mise en fouille","⚠ Ce RFI est de type : "&amp;INDEX(Registre!$A$2:$A$1999,IF($L$512=0,-1,$L$512)),"")))</f>
        <v/>
      </c>
    </row>
    <row r="515" ht="27" customHeight="1">
      <c r="A515" s="90" t="inlineStr">
        <is>
          <t>Ouvrages</t>
        </is>
      </c>
      <c r="B515" s="50" t="n"/>
      <c r="C515" s="80">
        <f>IFERROR(INDEX(Registre!$E$2:$E$1999,IF($L$512=0,-1,$L$512))&amp;"","")</f>
        <v/>
      </c>
      <c r="D515" s="52" t="n"/>
      <c r="E515" s="52" t="n"/>
      <c r="F515" s="52" t="n"/>
      <c r="G515" s="52" t="n"/>
      <c r="H515" s="52" t="n"/>
      <c r="I515" s="52" t="n"/>
      <c r="J515" s="50" t="n"/>
    </row>
    <row r="516" ht="27" customHeight="1">
      <c r="A516" s="90" t="inlineStr">
        <is>
          <t>Plan nº</t>
        </is>
      </c>
      <c r="B516" s="50" t="n"/>
      <c r="C516" s="90">
        <f>IFERROR(INDEX(Registre!$F$2:$F$1999,IF($L$512=0,-1,$L$512))&amp;"","")</f>
        <v/>
      </c>
      <c r="D516" s="52" t="n"/>
      <c r="E516" s="52" t="n"/>
      <c r="F516" s="52" t="n"/>
      <c r="G516" s="52" t="n"/>
      <c r="H516" s="52" t="n"/>
      <c r="I516" s="52" t="n"/>
      <c r="J516" s="50" t="n"/>
      <c r="L516" s="31" t="inlineStr">
        <is>
          <t>◀ Choisissez le RFI dans la case « RFI nº » (liste déroulante)</t>
        </is>
      </c>
    </row>
    <row r="517" ht="27" customHeight="1">
      <c r="A517" s="90" t="inlineStr">
        <is>
          <t>Désignation</t>
        </is>
      </c>
      <c r="B517" s="50" t="n"/>
      <c r="C517" s="90">
        <f>IFERROR(INDEX(Registre!$G$2:$G$1999,IF($L$512=0,-1,$L$512))&amp;"","")</f>
        <v/>
      </c>
      <c r="D517" s="52" t="n"/>
      <c r="E517" s="52" t="n"/>
      <c r="F517" s="52" t="n"/>
      <c r="G517" s="52" t="n"/>
      <c r="H517" s="52" t="n"/>
      <c r="I517" s="52" t="n"/>
      <c r="J517" s="50" t="n"/>
    </row>
    <row r="518" ht="27" customHeight="1">
      <c r="A518" s="90" t="inlineStr">
        <is>
          <t>Rapport nº</t>
        </is>
      </c>
      <c r="B518" s="50" t="n"/>
      <c r="C518" s="90">
        <f>IFERROR(IF(INDEX(Registre!$C$2:$C$1999,IF($L$512=0,-1,$L$512))&amp;""&lt;&gt;"",INDEX(Registre!$C$2:$C$1999,IF($L$512=0,-1,$L$512))&amp;"",TEXT(COUNTIF(Registre!$A$2:INDEX(Registre!$A$2:$A$1999,IF($L$512=0,-1,$L$512)),INDEX(Registre!$A$2:$A$1999,IF($L$512=0,-1,$L$512))),"000")),"")</f>
        <v/>
      </c>
      <c r="D518" s="50" t="n"/>
      <c r="E518" s="91" t="inlineStr">
        <is>
          <t>DI/ (RFI) nº</t>
        </is>
      </c>
      <c r="F518" s="52" t="n"/>
      <c r="G518" s="50" t="n"/>
      <c r="H518" s="82">
        <f>IFERROR(INDEX('Impression groupée'!$B$4:$B$103,MATCH("Mise en fouille|18",'Impression groupée'!$E$4:$E$103,0)),"")</f>
        <v/>
      </c>
      <c r="I518" s="52" t="n"/>
      <c r="J518" s="50" t="n"/>
    </row>
    <row r="519" ht="27" customHeight="1">
      <c r="A519" s="80">
        <f>"Tronçon n° : "&amp;IFERROR(INDEX(Registre!$H$2:$H$1999,IF($L$512=0,-1,$L$512))&amp;"","")&amp;"   du "&amp;IF(IFERROR(INDEX(Registre!$I$2:$I$1999,IF($L$512=0,-1,$L$512))&amp;"","")&lt;&gt;"","Joint N° "&amp;IFERROR(INDEX(Registre!$I$2:$I$1999,IF($L$512=0,-1,$L$512))&amp;"","")&amp;"  ","")&amp;"PK "&amp;IFERROR(INDEX(Registre!$K$2:$K$1999,IF($L$512=0,-1,$L$512))&amp;"","")&amp;IF(OR(IFERROR(INDEX(Registre!$L$2:$L$1999,IF($L$512=0,-1,$L$512))&amp;"","")&lt;&gt;"",IFERROR(INDEX(Registre!$J$2:$J$1999,IF($L$512=0,-1,$L$512))&amp;"","")&lt;&gt;""),"   au "&amp;IF(IFERROR(INDEX(Registre!$J$2:$J$1999,IF($L$512=0,-1,$L$512))&amp;"","")&lt;&gt;"","Joint N° "&amp;IFERROR(INDEX(Registre!$J$2:$J$1999,IF($L$512=0,-1,$L$512))&amp;"","")&amp;"  ","")&amp;IF(IFERROR(INDEX(Registre!$L$2:$L$1999,IF($L$512=0,-1,$L$512))&amp;"","")&lt;&gt;"","PK "&amp;IFERROR(INDEX(Registre!$L$2:$L$1999,IF($L$512=0,-1,$L$512))&amp;"",""),""),"")</f>
        <v/>
      </c>
      <c r="B519" s="52" t="n"/>
      <c r="C519" s="52" t="n"/>
      <c r="D519" s="52" t="n"/>
      <c r="E519" s="52" t="n"/>
      <c r="F519" s="52" t="n"/>
      <c r="G519" s="52" t="n"/>
      <c r="H519" s="50" t="n"/>
      <c r="I519" s="90">
        <f>IF(IFERROR(INDEX(Registre!$M$2:$M$1999,IF($L$512=0,-1,$L$512))&amp;"","")="","Long :","Long : "&amp;IFERROR(INDEX(Registre!$M$2:$M$1999,IF($L$512=0,-1,$L$512))&amp;"","")&amp;" ml")</f>
        <v/>
      </c>
      <c r="J519" s="50" t="n"/>
    </row>
    <row r="520" ht="27" customHeight="1">
      <c r="A520" s="92" t="inlineStr">
        <is>
          <t>Inspection</t>
        </is>
      </c>
      <c r="B520" s="52" t="n"/>
      <c r="C520" s="52" t="n"/>
      <c r="D520" s="52" t="n"/>
      <c r="E520" s="52" t="n"/>
      <c r="F520" s="52" t="n"/>
      <c r="G520" s="52" t="n"/>
      <c r="H520" s="50" t="n"/>
      <c r="I520" s="80" t="inlineStr">
        <is>
          <t>jugement</t>
        </is>
      </c>
      <c r="J520" s="50" t="n"/>
    </row>
    <row r="521" ht="27" customHeight="1">
      <c r="A521" s="90" t="inlineStr">
        <is>
          <t>Lit de pose conforme aux plans et spécifications</t>
        </is>
      </c>
      <c r="B521" s="52" t="n"/>
      <c r="C521" s="52" t="n"/>
      <c r="D521" s="52" t="n"/>
      <c r="E521" s="52" t="n"/>
      <c r="F521" s="52" t="n"/>
      <c r="G521" s="52" t="n"/>
      <c r="H521" s="50" t="n"/>
      <c r="I521" s="93">
        <f>IF(IFERROR(INDEX('Données Mise en fouille'!$B$2:$B$501,IF($L$513=0,-1,$L$513))&amp;"","")="C","☒","☐")&amp;"  C"&amp;"      "&amp;IF(IFERROR(INDEX('Données Mise en fouille'!$B$2:$B$501,IF($L$513=0,-1,$L$513))&amp;"","")="NC","☒","☐")&amp;"  NC"</f>
        <v/>
      </c>
      <c r="J521" s="50" t="n"/>
    </row>
    <row r="522" ht="27" customHeight="1">
      <c r="A522" s="90" t="inlineStr">
        <is>
          <t>Condition du fond de la tranchée</t>
        </is>
      </c>
      <c r="B522" s="52" t="n"/>
      <c r="C522" s="52" t="n"/>
      <c r="D522" s="52" t="n"/>
      <c r="E522" s="52" t="n"/>
      <c r="F522" s="52" t="n"/>
      <c r="G522" s="52" t="n"/>
      <c r="H522" s="50" t="n"/>
      <c r="I522" s="93">
        <f>IF(IFERROR(INDEX('Données Mise en fouille'!$C$2:$C$501,IF($L$513=0,-1,$L$513))&amp;"","")="C","☒","☐")&amp;"  C"&amp;"      "&amp;IF(IFERROR(INDEX('Données Mise en fouille'!$C$2:$C$501,IF($L$513=0,-1,$L$513))&amp;"","")="NC","☒","☐")&amp;"  NC"</f>
        <v/>
      </c>
      <c r="J522" s="50" t="n"/>
    </row>
    <row r="523" ht="27" customHeight="1">
      <c r="A523" s="90" t="inlineStr">
        <is>
          <t>Hauteur et largeur de la tranchée conformes aux plans et spécifications</t>
        </is>
      </c>
      <c r="B523" s="52" t="n"/>
      <c r="C523" s="52" t="n"/>
      <c r="D523" s="52" t="n"/>
      <c r="E523" s="52" t="n"/>
      <c r="F523" s="52" t="n"/>
      <c r="G523" s="52" t="n"/>
      <c r="H523" s="50" t="n"/>
      <c r="I523" s="93">
        <f>IF(IFERROR(INDEX('Données Mise en fouille'!$D$2:$D$501,IF($L$513=0,-1,$L$513))&amp;"","")="C","☒","☐")&amp;"  C"&amp;"      "&amp;IF(IFERROR(INDEX('Données Mise en fouille'!$D$2:$D$501,IF($L$513=0,-1,$L$513))&amp;"","")="NC","☒","☐")&amp;"  NC"</f>
        <v/>
      </c>
      <c r="J523" s="50" t="n"/>
    </row>
    <row r="524" ht="30" customHeight="1">
      <c r="A524" s="90" t="inlineStr">
        <is>
          <t>Toutes les soudures de la section à enterrer sont radiographiées et acceptées, fiche tronçon signée et disponible sur site pour entamer la pose du tronçon.</t>
        </is>
      </c>
      <c r="B524" s="52" t="n"/>
      <c r="C524" s="52" t="n"/>
      <c r="D524" s="52" t="n"/>
      <c r="E524" s="52" t="n"/>
      <c r="F524" s="52" t="n"/>
      <c r="G524" s="52" t="n"/>
      <c r="H524" s="50" t="n"/>
      <c r="I524" s="93">
        <f>IF(IFERROR(INDEX('Données Mise en fouille'!$E$2:$E$501,IF($L$513=0,-1,$L$513))&amp;"","")="C","☒","☐")&amp;"  C"&amp;"      "&amp;IF(IFERROR(INDEX('Données Mise en fouille'!$E$2:$E$501,IF($L$513=0,-1,$L$513))&amp;"","")="NC","☒","☐")&amp;"  NC"</f>
        <v/>
      </c>
      <c r="J524" s="50" t="n"/>
    </row>
    <row r="525" ht="27" customHeight="1">
      <c r="A525" s="90" t="inlineStr">
        <is>
          <t>Revêtement des joints de soudures achevé</t>
        </is>
      </c>
      <c r="B525" s="52" t="n"/>
      <c r="C525" s="52" t="n"/>
      <c r="D525" s="52" t="n"/>
      <c r="E525" s="52" t="n"/>
      <c r="F525" s="52" t="n"/>
      <c r="G525" s="52" t="n"/>
      <c r="H525" s="50" t="n"/>
      <c r="I525" s="93">
        <f>IF(IFERROR(INDEX('Données Mise en fouille'!$F$2:$F$501,IF($L$513=0,-1,$L$513))&amp;"","")="C","☒","☐")&amp;"  C"&amp;"      "&amp;IF(IFERROR(INDEX('Données Mise en fouille'!$F$2:$F$501,IF($L$513=0,-1,$L$513))&amp;"","")="NC","☒","☐")&amp;"  NC"</f>
        <v/>
      </c>
      <c r="J525" s="50" t="n"/>
    </row>
    <row r="526" ht="27" customHeight="1">
      <c r="A526" s="67" t="inlineStr">
        <is>
          <t>Balai Electrique</t>
        </is>
      </c>
      <c r="B526" s="52" t="n"/>
      <c r="C526" s="52" t="n"/>
      <c r="D526" s="52" t="n"/>
      <c r="E526" s="52" t="n"/>
      <c r="F526" s="52" t="n"/>
      <c r="G526" s="52" t="n"/>
      <c r="H526" s="52" t="n"/>
      <c r="I526" s="52" t="n"/>
      <c r="J526" s="50" t="n"/>
    </row>
    <row r="527" ht="27" customHeight="1">
      <c r="A527" s="90" t="inlineStr">
        <is>
          <t>Type/Modèle d'équipement de test :</t>
        </is>
      </c>
      <c r="B527" s="52" t="n"/>
      <c r="C527" s="52" t="n"/>
      <c r="D527" s="52" t="n"/>
      <c r="E527" s="52" t="n"/>
      <c r="F527" s="52" t="n"/>
      <c r="G527" s="50" t="n"/>
      <c r="H527" s="93">
        <f>IFERROR(INDEX('Données Mise en fouille'!$G$2:$G$501,IF($L$513=0,-1,$L$513))&amp;"","")</f>
        <v/>
      </c>
      <c r="I527" s="52" t="n"/>
      <c r="J527" s="50" t="n"/>
    </row>
    <row r="528" ht="27" customHeight="1">
      <c r="A528" s="90" t="inlineStr">
        <is>
          <t>Numéro de série :</t>
        </is>
      </c>
      <c r="B528" s="52" t="n"/>
      <c r="C528" s="52" t="n"/>
      <c r="D528" s="52" t="n"/>
      <c r="E528" s="52" t="n"/>
      <c r="F528" s="52" t="n"/>
      <c r="G528" s="50" t="n"/>
      <c r="H528" s="93">
        <f>IFERROR(INDEX('Données Mise en fouille'!$H$2:$H$501,IF($L$513=0,-1,$L$513))&amp;"","")</f>
        <v/>
      </c>
      <c r="I528" s="52" t="n"/>
      <c r="J528" s="50" t="n"/>
    </row>
    <row r="529" ht="27" customHeight="1">
      <c r="A529" s="90" t="inlineStr">
        <is>
          <t>Date d'étalonnage :</t>
        </is>
      </c>
      <c r="B529" s="52" t="n"/>
      <c r="C529" s="52" t="n"/>
      <c r="D529" s="52" t="n"/>
      <c r="E529" s="52" t="n"/>
      <c r="F529" s="52" t="n"/>
      <c r="G529" s="50" t="n"/>
      <c r="H529" s="93">
        <f>IFERROR(TEXT(INDEX('Données Mise en fouille'!$I$2:$I$501,IF($L$513=0,-1,$L$513)),"dd/mm/yyyy"),"")</f>
        <v/>
      </c>
      <c r="I529" s="52" t="n"/>
      <c r="J529" s="50" t="n"/>
    </row>
    <row r="530" ht="27" customHeight="1">
      <c r="A530" s="90" t="inlineStr">
        <is>
          <t>Certificat d'étalonnage :</t>
        </is>
      </c>
      <c r="B530" s="52" t="n"/>
      <c r="C530" s="52" t="n"/>
      <c r="D530" s="52" t="n"/>
      <c r="E530" s="52" t="n"/>
      <c r="F530" s="52" t="n"/>
      <c r="G530" s="50" t="n"/>
      <c r="H530" s="93">
        <f>IFERROR(INDEX('Données Mise en fouille'!$J$2:$J$501,IF($L$513=0,-1,$L$513))&amp;"","")</f>
        <v/>
      </c>
      <c r="I530" s="52" t="n"/>
      <c r="J530" s="50" t="n"/>
    </row>
    <row r="531" ht="27" customHeight="1">
      <c r="A531" s="90" t="inlineStr">
        <is>
          <t>Epaisseur moyenne du revêtement (mm) :</t>
        </is>
      </c>
      <c r="B531" s="52" t="n"/>
      <c r="C531" s="52" t="n"/>
      <c r="D531" s="52" t="n"/>
      <c r="E531" s="52" t="n"/>
      <c r="F531" s="52" t="n"/>
      <c r="G531" s="50" t="n"/>
      <c r="H531" s="93">
        <f>IFERROR(INDEX('Données Mise en fouille'!$K$2:$K$501,IF($L$513=0,-1,$L$513))&amp;"","")</f>
        <v/>
      </c>
      <c r="I531" s="52" t="n"/>
      <c r="J531" s="50" t="n"/>
    </row>
    <row r="532" ht="27" customHeight="1">
      <c r="A532" s="90" t="inlineStr">
        <is>
          <t>Tension de test (kV) :</t>
        </is>
      </c>
      <c r="B532" s="52" t="n"/>
      <c r="C532" s="52" t="n"/>
      <c r="D532" s="52" t="n"/>
      <c r="E532" s="52" t="n"/>
      <c r="F532" s="52" t="n"/>
      <c r="G532" s="50" t="n"/>
      <c r="H532" s="93">
        <f>IFERROR(INDEX('Données Mise en fouille'!$L$2:$L$501,IF($L$513=0,-1,$L$513))&amp;"","")</f>
        <v/>
      </c>
      <c r="I532" s="52" t="n"/>
      <c r="J532" s="50" t="n"/>
    </row>
    <row r="533" ht="27" customHeight="1">
      <c r="A533" s="90" t="inlineStr">
        <is>
          <t>Contrôle au balai électrique achevé avec résultats satisfaisants</t>
        </is>
      </c>
      <c r="B533" s="52" t="n"/>
      <c r="C533" s="52" t="n"/>
      <c r="D533" s="52" t="n"/>
      <c r="E533" s="52" t="n"/>
      <c r="F533" s="52" t="n"/>
      <c r="G533" s="50" t="n"/>
      <c r="H533" s="93">
        <f>IF(IFERROR(INDEX('Données Mise en fouille'!$M$2:$M$501,IF($L$513=0,-1,$L$513))&amp;"","")="ACC","☒","☐")&amp;" ACC"&amp;"     "&amp;IF(IFERROR(INDEX('Données Mise en fouille'!$M$2:$M$501,IF($L$513=0,-1,$L$513))&amp;"","")="NACC","☒","☐")&amp;" NACC"</f>
        <v/>
      </c>
      <c r="I533" s="52" t="n"/>
      <c r="J533" s="50" t="n"/>
    </row>
    <row r="534" ht="174.4" customHeight="1">
      <c r="A534" s="94">
        <f>"Remarques : "&amp;IFERROR(INDEX(Registre!$O$2:$O$1999,IF($L$512=0,-1,$L$512))&amp;"","")</f>
        <v/>
      </c>
      <c r="B534" s="52" t="n"/>
      <c r="C534" s="52" t="n"/>
      <c r="D534" s="52" t="n"/>
      <c r="E534" s="52" t="n"/>
      <c r="F534" s="52" t="n"/>
      <c r="G534" s="52" t="n"/>
      <c r="H534" s="52" t="n"/>
      <c r="I534" s="52" t="n"/>
      <c r="J534" s="50" t="n"/>
    </row>
    <row r="535" ht="30" customHeight="1">
      <c r="A535" s="80" t="inlineStr">
        <is>
          <t>Conclusion de l’inspection</t>
        </is>
      </c>
      <c r="B535" s="50" t="n"/>
      <c r="C535" s="67">
        <f>IF(IFERROR(INDEX(Registre!$N$2:$N$1999,IF($L$512=0,-1,$L$512))&amp;"","")="Non applicable","☒","☐")&amp;"  Non applicable"</f>
        <v/>
      </c>
      <c r="D535" s="52" t="n"/>
      <c r="E535" s="52" t="n"/>
      <c r="F535" s="50" t="n"/>
      <c r="G535" s="67">
        <f>IF(IFERROR(INDEX(Registre!$N$2:$N$1999,IF($L$512=0,-1,$L$512))&amp;"","")="Accepté","☒","☐")&amp;"  Accepté"</f>
        <v/>
      </c>
      <c r="H535" s="50" t="n"/>
      <c r="I535" s="67">
        <f>IF(IFERROR(INDEX(Registre!$N$2:$N$1999,IF($L$512=0,-1,$L$512))&amp;"","")="Rejeté","☒","☐")&amp;"  Rejeté"</f>
        <v/>
      </c>
      <c r="J535" s="50" t="n"/>
    </row>
    <row r="536" ht="30" customHeight="1">
      <c r="A536" s="80" t="inlineStr">
        <is>
          <t>APPROBATION</t>
        </is>
      </c>
      <c r="B536" s="56" t="n"/>
      <c r="C536" s="67" t="inlineStr">
        <is>
          <t>C3</t>
        </is>
      </c>
      <c r="D536" s="52" t="n"/>
      <c r="E536" s="52" t="n"/>
      <c r="F536" s="50" t="n"/>
      <c r="G536" s="67" t="inlineStr">
        <is>
          <t>C1</t>
        </is>
      </c>
      <c r="H536" s="56" t="n"/>
      <c r="I536" s="67" t="inlineStr">
        <is>
          <t>CA</t>
        </is>
      </c>
      <c r="J536" s="56" t="n"/>
    </row>
    <row r="537" ht="30" customHeight="1">
      <c r="A537" s="57" t="n"/>
      <c r="B537" s="58" t="n"/>
      <c r="C537" s="67" t="inlineStr">
        <is>
          <t>CST</t>
        </is>
      </c>
      <c r="D537" s="50" t="n"/>
      <c r="E537" s="67" t="inlineStr">
        <is>
          <t>QCI</t>
        </is>
      </c>
      <c r="F537" s="50" t="n"/>
      <c r="G537" s="57" t="n"/>
      <c r="H537" s="58" t="n"/>
      <c r="I537" s="57" t="n"/>
      <c r="J537" s="58" t="n"/>
    </row>
    <row r="538" ht="30" customHeight="1">
      <c r="A538" s="90" t="inlineStr">
        <is>
          <t>Nom</t>
        </is>
      </c>
      <c r="B538" s="50" t="n"/>
      <c r="C538" s="90" t="n"/>
      <c r="D538" s="50" t="n"/>
      <c r="E538" s="90" t="n"/>
      <c r="F538" s="50" t="n"/>
      <c r="G538" s="90" t="n"/>
      <c r="H538" s="50" t="n"/>
      <c r="I538" s="90" t="n"/>
      <c r="J538" s="50" t="n"/>
    </row>
    <row r="539" ht="30" customHeight="1">
      <c r="A539" s="90" t="inlineStr">
        <is>
          <t>Signature</t>
        </is>
      </c>
      <c r="B539" s="50" t="n"/>
      <c r="C539" s="90" t="n"/>
      <c r="D539" s="50" t="n"/>
      <c r="E539" s="90" t="n"/>
      <c r="F539" s="50" t="n"/>
      <c r="G539" s="90" t="n"/>
      <c r="H539" s="50" t="n"/>
      <c r="I539" s="90" t="n"/>
      <c r="J539" s="50" t="n"/>
    </row>
    <row r="540" ht="30" customHeight="1">
      <c r="A540" s="90" t="inlineStr">
        <is>
          <t>Date</t>
        </is>
      </c>
      <c r="B540" s="50" t="n"/>
      <c r="C540" s="90" t="n"/>
      <c r="D540" s="50" t="n"/>
      <c r="E540" s="90" t="n"/>
      <c r="F540" s="50" t="n"/>
      <c r="G540" s="90" t="n"/>
      <c r="H540" s="50" t="n"/>
      <c r="I540" s="90" t="n"/>
      <c r="J540" s="50" t="n"/>
    </row>
    <row r="541" ht="21.75" customHeight="1">
      <c r="A541" s="49" t="n"/>
      <c r="B541" s="56" t="n"/>
      <c r="C541" s="67">
        <f>Paramètres!$C$9</f>
        <v/>
      </c>
      <c r="D541" s="101" t="n"/>
      <c r="E541" s="101" t="n"/>
      <c r="F541" s="101" t="n"/>
      <c r="G541" s="101" t="n"/>
      <c r="H541" s="56" t="n"/>
      <c r="I541" s="55">
        <f>Paramètres!$D$9</f>
        <v/>
      </c>
      <c r="J541" s="50" t="n"/>
      <c r="L541" s="29" t="inlineStr">
        <is>
          <t>Calcul (ne pas modifier) – ligne registre :</t>
        </is>
      </c>
    </row>
    <row r="542" ht="21.75" customHeight="1">
      <c r="A542" s="60" t="n"/>
      <c r="B542" s="61" t="n"/>
      <c r="C542" s="60" t="n"/>
      <c r="H542" s="61" t="n"/>
      <c r="I542" s="55">
        <f>"Date: "&amp;Paramètres!$E$9</f>
        <v/>
      </c>
      <c r="J542" s="50" t="n"/>
      <c r="L542" s="30">
        <f>IFERROR(MATCH($H$548,Registre!$B$2:$B$1999,0),0)</f>
        <v/>
      </c>
    </row>
    <row r="543" ht="21.75" customHeight="1">
      <c r="A543" s="57" t="n"/>
      <c r="B543" s="58" t="n"/>
      <c r="C543" s="57" t="n"/>
      <c r="D543" s="102" t="n"/>
      <c r="E543" s="102" t="n"/>
      <c r="F543" s="102" t="n"/>
      <c r="G543" s="102" t="n"/>
      <c r="H543" s="58" t="n"/>
      <c r="I543" s="55" t="inlineStr">
        <is>
          <t>Page 1/1</t>
        </is>
      </c>
      <c r="J543" s="50" t="n"/>
      <c r="L543" s="30">
        <f>IFERROR(MATCH($H$548,'Données Mise en fouille'!$A$2:$A$501,0),0)</f>
        <v/>
      </c>
    </row>
    <row r="544" ht="27.95" customHeight="1">
      <c r="A544" s="67" t="inlineStr">
        <is>
          <t>Procès-Verbal de Mise en fouille</t>
        </is>
      </c>
      <c r="B544" s="52" t="n"/>
      <c r="C544" s="52" t="n"/>
      <c r="D544" s="52" t="n"/>
      <c r="E544" s="52" t="n"/>
      <c r="F544" s="52" t="n"/>
      <c r="G544" s="52" t="n"/>
      <c r="H544" s="52" t="n"/>
      <c r="I544" s="52" t="n"/>
      <c r="J544" s="50" t="n"/>
      <c r="L544" s="32">
        <f>IF($H$548="","",IF($L$542=0,"⚠ RFI absent du Registre",IF(INDEX(Registre!$A$2:$A$1999,IF($L$542=0,-1,$L$542))&lt;&gt;"Mise en fouille","⚠ Ce RFI est de type : "&amp;INDEX(Registre!$A$2:$A$1999,IF($L$542=0,-1,$L$542)),"")))</f>
        <v/>
      </c>
    </row>
    <row r="545" ht="27" customHeight="1">
      <c r="A545" s="90" t="inlineStr">
        <is>
          <t>Ouvrages</t>
        </is>
      </c>
      <c r="B545" s="50" t="n"/>
      <c r="C545" s="80">
        <f>IFERROR(INDEX(Registre!$E$2:$E$1999,IF($L$542=0,-1,$L$542))&amp;"","")</f>
        <v/>
      </c>
      <c r="D545" s="52" t="n"/>
      <c r="E545" s="52" t="n"/>
      <c r="F545" s="52" t="n"/>
      <c r="G545" s="52" t="n"/>
      <c r="H545" s="52" t="n"/>
      <c r="I545" s="52" t="n"/>
      <c r="J545" s="50" t="n"/>
    </row>
    <row r="546" ht="27" customHeight="1">
      <c r="A546" s="90" t="inlineStr">
        <is>
          <t>Plan nº</t>
        </is>
      </c>
      <c r="B546" s="50" t="n"/>
      <c r="C546" s="90">
        <f>IFERROR(INDEX(Registre!$F$2:$F$1999,IF($L$542=0,-1,$L$542))&amp;"","")</f>
        <v/>
      </c>
      <c r="D546" s="52" t="n"/>
      <c r="E546" s="52" t="n"/>
      <c r="F546" s="52" t="n"/>
      <c r="G546" s="52" t="n"/>
      <c r="H546" s="52" t="n"/>
      <c r="I546" s="52" t="n"/>
      <c r="J546" s="50" t="n"/>
      <c r="L546" s="31" t="inlineStr">
        <is>
          <t>◀ Choisissez le RFI dans la case « RFI nº » (liste déroulante)</t>
        </is>
      </c>
    </row>
    <row r="547" ht="27" customHeight="1">
      <c r="A547" s="90" t="inlineStr">
        <is>
          <t>Désignation</t>
        </is>
      </c>
      <c r="B547" s="50" t="n"/>
      <c r="C547" s="90">
        <f>IFERROR(INDEX(Registre!$G$2:$G$1999,IF($L$542=0,-1,$L$542))&amp;"","")</f>
        <v/>
      </c>
      <c r="D547" s="52" t="n"/>
      <c r="E547" s="52" t="n"/>
      <c r="F547" s="52" t="n"/>
      <c r="G547" s="52" t="n"/>
      <c r="H547" s="52" t="n"/>
      <c r="I547" s="52" t="n"/>
      <c r="J547" s="50" t="n"/>
    </row>
    <row r="548" ht="27" customHeight="1">
      <c r="A548" s="90" t="inlineStr">
        <is>
          <t>Rapport nº</t>
        </is>
      </c>
      <c r="B548" s="50" t="n"/>
      <c r="C548" s="90">
        <f>IFERROR(IF(INDEX(Registre!$C$2:$C$1999,IF($L$542=0,-1,$L$542))&amp;""&lt;&gt;"",INDEX(Registre!$C$2:$C$1999,IF($L$542=0,-1,$L$542))&amp;"",TEXT(COUNTIF(Registre!$A$2:INDEX(Registre!$A$2:$A$1999,IF($L$542=0,-1,$L$542)),INDEX(Registre!$A$2:$A$1999,IF($L$542=0,-1,$L$542))),"000")),"")</f>
        <v/>
      </c>
      <c r="D548" s="50" t="n"/>
      <c r="E548" s="91" t="inlineStr">
        <is>
          <t>DI/ (RFI) nº</t>
        </is>
      </c>
      <c r="F548" s="52" t="n"/>
      <c r="G548" s="50" t="n"/>
      <c r="H548" s="82">
        <f>IFERROR(INDEX('Impression groupée'!$B$4:$B$103,MATCH("Mise en fouille|19",'Impression groupée'!$E$4:$E$103,0)),"")</f>
        <v/>
      </c>
      <c r="I548" s="52" t="n"/>
      <c r="J548" s="50" t="n"/>
    </row>
    <row r="549" ht="27" customHeight="1">
      <c r="A549" s="80">
        <f>"Tronçon n° : "&amp;IFERROR(INDEX(Registre!$H$2:$H$1999,IF($L$542=0,-1,$L$542))&amp;"","")&amp;"   du "&amp;IF(IFERROR(INDEX(Registre!$I$2:$I$1999,IF($L$542=0,-1,$L$542))&amp;"","")&lt;&gt;"","Joint N° "&amp;IFERROR(INDEX(Registre!$I$2:$I$1999,IF($L$542=0,-1,$L$542))&amp;"","")&amp;"  ","")&amp;"PK "&amp;IFERROR(INDEX(Registre!$K$2:$K$1999,IF($L$542=0,-1,$L$542))&amp;"","")&amp;IF(OR(IFERROR(INDEX(Registre!$L$2:$L$1999,IF($L$542=0,-1,$L$542))&amp;"","")&lt;&gt;"",IFERROR(INDEX(Registre!$J$2:$J$1999,IF($L$542=0,-1,$L$542))&amp;"","")&lt;&gt;""),"   au "&amp;IF(IFERROR(INDEX(Registre!$J$2:$J$1999,IF($L$542=0,-1,$L$542))&amp;"","")&lt;&gt;"","Joint N° "&amp;IFERROR(INDEX(Registre!$J$2:$J$1999,IF($L$542=0,-1,$L$542))&amp;"","")&amp;"  ","")&amp;IF(IFERROR(INDEX(Registre!$L$2:$L$1999,IF($L$542=0,-1,$L$542))&amp;"","")&lt;&gt;"","PK "&amp;IFERROR(INDEX(Registre!$L$2:$L$1999,IF($L$542=0,-1,$L$542))&amp;"",""),""),"")</f>
        <v/>
      </c>
      <c r="B549" s="52" t="n"/>
      <c r="C549" s="52" t="n"/>
      <c r="D549" s="52" t="n"/>
      <c r="E549" s="52" t="n"/>
      <c r="F549" s="52" t="n"/>
      <c r="G549" s="52" t="n"/>
      <c r="H549" s="50" t="n"/>
      <c r="I549" s="90">
        <f>IF(IFERROR(INDEX(Registre!$M$2:$M$1999,IF($L$542=0,-1,$L$542))&amp;"","")="","Long :","Long : "&amp;IFERROR(INDEX(Registre!$M$2:$M$1999,IF($L$542=0,-1,$L$542))&amp;"","")&amp;" ml")</f>
        <v/>
      </c>
      <c r="J549" s="50" t="n"/>
    </row>
    <row r="550" ht="27" customHeight="1">
      <c r="A550" s="92" t="inlineStr">
        <is>
          <t>Inspection</t>
        </is>
      </c>
      <c r="B550" s="52" t="n"/>
      <c r="C550" s="52" t="n"/>
      <c r="D550" s="52" t="n"/>
      <c r="E550" s="52" t="n"/>
      <c r="F550" s="52" t="n"/>
      <c r="G550" s="52" t="n"/>
      <c r="H550" s="50" t="n"/>
      <c r="I550" s="80" t="inlineStr">
        <is>
          <t>jugement</t>
        </is>
      </c>
      <c r="J550" s="50" t="n"/>
    </row>
    <row r="551" ht="27" customHeight="1">
      <c r="A551" s="90" t="inlineStr">
        <is>
          <t>Lit de pose conforme aux plans et spécifications</t>
        </is>
      </c>
      <c r="B551" s="52" t="n"/>
      <c r="C551" s="52" t="n"/>
      <c r="D551" s="52" t="n"/>
      <c r="E551" s="52" t="n"/>
      <c r="F551" s="52" t="n"/>
      <c r="G551" s="52" t="n"/>
      <c r="H551" s="50" t="n"/>
      <c r="I551" s="93">
        <f>IF(IFERROR(INDEX('Données Mise en fouille'!$B$2:$B$501,IF($L$543=0,-1,$L$543))&amp;"","")="C","☒","☐")&amp;"  C"&amp;"      "&amp;IF(IFERROR(INDEX('Données Mise en fouille'!$B$2:$B$501,IF($L$543=0,-1,$L$543))&amp;"","")="NC","☒","☐")&amp;"  NC"</f>
        <v/>
      </c>
      <c r="J551" s="50" t="n"/>
    </row>
    <row r="552" ht="27" customHeight="1">
      <c r="A552" s="90" t="inlineStr">
        <is>
          <t>Condition du fond de la tranchée</t>
        </is>
      </c>
      <c r="B552" s="52" t="n"/>
      <c r="C552" s="52" t="n"/>
      <c r="D552" s="52" t="n"/>
      <c r="E552" s="52" t="n"/>
      <c r="F552" s="52" t="n"/>
      <c r="G552" s="52" t="n"/>
      <c r="H552" s="50" t="n"/>
      <c r="I552" s="93">
        <f>IF(IFERROR(INDEX('Données Mise en fouille'!$C$2:$C$501,IF($L$543=0,-1,$L$543))&amp;"","")="C","☒","☐")&amp;"  C"&amp;"      "&amp;IF(IFERROR(INDEX('Données Mise en fouille'!$C$2:$C$501,IF($L$543=0,-1,$L$543))&amp;"","")="NC","☒","☐")&amp;"  NC"</f>
        <v/>
      </c>
      <c r="J552" s="50" t="n"/>
    </row>
    <row r="553" ht="27" customHeight="1">
      <c r="A553" s="90" t="inlineStr">
        <is>
          <t>Hauteur et largeur de la tranchée conformes aux plans et spécifications</t>
        </is>
      </c>
      <c r="B553" s="52" t="n"/>
      <c r="C553" s="52" t="n"/>
      <c r="D553" s="52" t="n"/>
      <c r="E553" s="52" t="n"/>
      <c r="F553" s="52" t="n"/>
      <c r="G553" s="52" t="n"/>
      <c r="H553" s="50" t="n"/>
      <c r="I553" s="93">
        <f>IF(IFERROR(INDEX('Données Mise en fouille'!$D$2:$D$501,IF($L$543=0,-1,$L$543))&amp;"","")="C","☒","☐")&amp;"  C"&amp;"      "&amp;IF(IFERROR(INDEX('Données Mise en fouille'!$D$2:$D$501,IF($L$543=0,-1,$L$543))&amp;"","")="NC","☒","☐")&amp;"  NC"</f>
        <v/>
      </c>
      <c r="J553" s="50" t="n"/>
    </row>
    <row r="554" ht="30" customHeight="1">
      <c r="A554" s="90" t="inlineStr">
        <is>
          <t>Toutes les soudures de la section à enterrer sont radiographiées et acceptées, fiche tronçon signée et disponible sur site pour entamer la pose du tronçon.</t>
        </is>
      </c>
      <c r="B554" s="52" t="n"/>
      <c r="C554" s="52" t="n"/>
      <c r="D554" s="52" t="n"/>
      <c r="E554" s="52" t="n"/>
      <c r="F554" s="52" t="n"/>
      <c r="G554" s="52" t="n"/>
      <c r="H554" s="50" t="n"/>
      <c r="I554" s="93">
        <f>IF(IFERROR(INDEX('Données Mise en fouille'!$E$2:$E$501,IF($L$543=0,-1,$L$543))&amp;"","")="C","☒","☐")&amp;"  C"&amp;"      "&amp;IF(IFERROR(INDEX('Données Mise en fouille'!$E$2:$E$501,IF($L$543=0,-1,$L$543))&amp;"","")="NC","☒","☐")&amp;"  NC"</f>
        <v/>
      </c>
      <c r="J554" s="50" t="n"/>
    </row>
    <row r="555" ht="27" customHeight="1">
      <c r="A555" s="90" t="inlineStr">
        <is>
          <t>Revêtement des joints de soudures achevé</t>
        </is>
      </c>
      <c r="B555" s="52" t="n"/>
      <c r="C555" s="52" t="n"/>
      <c r="D555" s="52" t="n"/>
      <c r="E555" s="52" t="n"/>
      <c r="F555" s="52" t="n"/>
      <c r="G555" s="52" t="n"/>
      <c r="H555" s="50" t="n"/>
      <c r="I555" s="93">
        <f>IF(IFERROR(INDEX('Données Mise en fouille'!$F$2:$F$501,IF($L$543=0,-1,$L$543))&amp;"","")="C","☒","☐")&amp;"  C"&amp;"      "&amp;IF(IFERROR(INDEX('Données Mise en fouille'!$F$2:$F$501,IF($L$543=0,-1,$L$543))&amp;"","")="NC","☒","☐")&amp;"  NC"</f>
        <v/>
      </c>
      <c r="J555" s="50" t="n"/>
    </row>
    <row r="556" ht="27" customHeight="1">
      <c r="A556" s="67" t="inlineStr">
        <is>
          <t>Balai Electrique</t>
        </is>
      </c>
      <c r="B556" s="52" t="n"/>
      <c r="C556" s="52" t="n"/>
      <c r="D556" s="52" t="n"/>
      <c r="E556" s="52" t="n"/>
      <c r="F556" s="52" t="n"/>
      <c r="G556" s="52" t="n"/>
      <c r="H556" s="52" t="n"/>
      <c r="I556" s="52" t="n"/>
      <c r="J556" s="50" t="n"/>
    </row>
    <row r="557" ht="27" customHeight="1">
      <c r="A557" s="90" t="inlineStr">
        <is>
          <t>Type/Modèle d'équipement de test :</t>
        </is>
      </c>
      <c r="B557" s="52" t="n"/>
      <c r="C557" s="52" t="n"/>
      <c r="D557" s="52" t="n"/>
      <c r="E557" s="52" t="n"/>
      <c r="F557" s="52" t="n"/>
      <c r="G557" s="50" t="n"/>
      <c r="H557" s="93">
        <f>IFERROR(INDEX('Données Mise en fouille'!$G$2:$G$501,IF($L$543=0,-1,$L$543))&amp;"","")</f>
        <v/>
      </c>
      <c r="I557" s="52" t="n"/>
      <c r="J557" s="50" t="n"/>
    </row>
    <row r="558" ht="27" customHeight="1">
      <c r="A558" s="90" t="inlineStr">
        <is>
          <t>Numéro de série :</t>
        </is>
      </c>
      <c r="B558" s="52" t="n"/>
      <c r="C558" s="52" t="n"/>
      <c r="D558" s="52" t="n"/>
      <c r="E558" s="52" t="n"/>
      <c r="F558" s="52" t="n"/>
      <c r="G558" s="50" t="n"/>
      <c r="H558" s="93">
        <f>IFERROR(INDEX('Données Mise en fouille'!$H$2:$H$501,IF($L$543=0,-1,$L$543))&amp;"","")</f>
        <v/>
      </c>
      <c r="I558" s="52" t="n"/>
      <c r="J558" s="50" t="n"/>
    </row>
    <row r="559" ht="27" customHeight="1">
      <c r="A559" s="90" t="inlineStr">
        <is>
          <t>Date d'étalonnage :</t>
        </is>
      </c>
      <c r="B559" s="52" t="n"/>
      <c r="C559" s="52" t="n"/>
      <c r="D559" s="52" t="n"/>
      <c r="E559" s="52" t="n"/>
      <c r="F559" s="52" t="n"/>
      <c r="G559" s="50" t="n"/>
      <c r="H559" s="93">
        <f>IFERROR(TEXT(INDEX('Données Mise en fouille'!$I$2:$I$501,IF($L$543=0,-1,$L$543)),"dd/mm/yyyy"),"")</f>
        <v/>
      </c>
      <c r="I559" s="52" t="n"/>
      <c r="J559" s="50" t="n"/>
    </row>
    <row r="560" ht="27" customHeight="1">
      <c r="A560" s="90" t="inlineStr">
        <is>
          <t>Certificat d'étalonnage :</t>
        </is>
      </c>
      <c r="B560" s="52" t="n"/>
      <c r="C560" s="52" t="n"/>
      <c r="D560" s="52" t="n"/>
      <c r="E560" s="52" t="n"/>
      <c r="F560" s="52" t="n"/>
      <c r="G560" s="50" t="n"/>
      <c r="H560" s="93">
        <f>IFERROR(INDEX('Données Mise en fouille'!$J$2:$J$501,IF($L$543=0,-1,$L$543))&amp;"","")</f>
        <v/>
      </c>
      <c r="I560" s="52" t="n"/>
      <c r="J560" s="50" t="n"/>
    </row>
    <row r="561" ht="27" customHeight="1">
      <c r="A561" s="90" t="inlineStr">
        <is>
          <t>Epaisseur moyenne du revêtement (mm) :</t>
        </is>
      </c>
      <c r="B561" s="52" t="n"/>
      <c r="C561" s="52" t="n"/>
      <c r="D561" s="52" t="n"/>
      <c r="E561" s="52" t="n"/>
      <c r="F561" s="52" t="n"/>
      <c r="G561" s="50" t="n"/>
      <c r="H561" s="93">
        <f>IFERROR(INDEX('Données Mise en fouille'!$K$2:$K$501,IF($L$543=0,-1,$L$543))&amp;"","")</f>
        <v/>
      </c>
      <c r="I561" s="52" t="n"/>
      <c r="J561" s="50" t="n"/>
    </row>
    <row r="562" ht="27" customHeight="1">
      <c r="A562" s="90" t="inlineStr">
        <is>
          <t>Tension de test (kV) :</t>
        </is>
      </c>
      <c r="B562" s="52" t="n"/>
      <c r="C562" s="52" t="n"/>
      <c r="D562" s="52" t="n"/>
      <c r="E562" s="52" t="n"/>
      <c r="F562" s="52" t="n"/>
      <c r="G562" s="50" t="n"/>
      <c r="H562" s="93">
        <f>IFERROR(INDEX('Données Mise en fouille'!$L$2:$L$501,IF($L$543=0,-1,$L$543))&amp;"","")</f>
        <v/>
      </c>
      <c r="I562" s="52" t="n"/>
      <c r="J562" s="50" t="n"/>
    </row>
    <row r="563" ht="27" customHeight="1">
      <c r="A563" s="90" t="inlineStr">
        <is>
          <t>Contrôle au balai électrique achevé avec résultats satisfaisants</t>
        </is>
      </c>
      <c r="B563" s="52" t="n"/>
      <c r="C563" s="52" t="n"/>
      <c r="D563" s="52" t="n"/>
      <c r="E563" s="52" t="n"/>
      <c r="F563" s="52" t="n"/>
      <c r="G563" s="50" t="n"/>
      <c r="H563" s="93">
        <f>IF(IFERROR(INDEX('Données Mise en fouille'!$M$2:$M$501,IF($L$543=0,-1,$L$543))&amp;"","")="ACC","☒","☐")&amp;" ACC"&amp;"     "&amp;IF(IFERROR(INDEX('Données Mise en fouille'!$M$2:$M$501,IF($L$543=0,-1,$L$543))&amp;"","")="NACC","☒","☐")&amp;" NACC"</f>
        <v/>
      </c>
      <c r="I563" s="52" t="n"/>
      <c r="J563" s="50" t="n"/>
    </row>
    <row r="564" ht="174.4" customHeight="1">
      <c r="A564" s="94">
        <f>"Remarques : "&amp;IFERROR(INDEX(Registre!$O$2:$O$1999,IF($L$542=0,-1,$L$542))&amp;"","")</f>
        <v/>
      </c>
      <c r="B564" s="52" t="n"/>
      <c r="C564" s="52" t="n"/>
      <c r="D564" s="52" t="n"/>
      <c r="E564" s="52" t="n"/>
      <c r="F564" s="52" t="n"/>
      <c r="G564" s="52" t="n"/>
      <c r="H564" s="52" t="n"/>
      <c r="I564" s="52" t="n"/>
      <c r="J564" s="50" t="n"/>
    </row>
    <row r="565" ht="30" customHeight="1">
      <c r="A565" s="80" t="inlineStr">
        <is>
          <t>Conclusion de l’inspection</t>
        </is>
      </c>
      <c r="B565" s="50" t="n"/>
      <c r="C565" s="67">
        <f>IF(IFERROR(INDEX(Registre!$N$2:$N$1999,IF($L$542=0,-1,$L$542))&amp;"","")="Non applicable","☒","☐")&amp;"  Non applicable"</f>
        <v/>
      </c>
      <c r="D565" s="52" t="n"/>
      <c r="E565" s="52" t="n"/>
      <c r="F565" s="50" t="n"/>
      <c r="G565" s="67">
        <f>IF(IFERROR(INDEX(Registre!$N$2:$N$1999,IF($L$542=0,-1,$L$542))&amp;"","")="Accepté","☒","☐")&amp;"  Accepté"</f>
        <v/>
      </c>
      <c r="H565" s="50" t="n"/>
      <c r="I565" s="67">
        <f>IF(IFERROR(INDEX(Registre!$N$2:$N$1999,IF($L$542=0,-1,$L$542))&amp;"","")="Rejeté","☒","☐")&amp;"  Rejeté"</f>
        <v/>
      </c>
      <c r="J565" s="50" t="n"/>
    </row>
    <row r="566" ht="30" customHeight="1">
      <c r="A566" s="80" t="inlineStr">
        <is>
          <t>APPROBATION</t>
        </is>
      </c>
      <c r="B566" s="56" t="n"/>
      <c r="C566" s="67" t="inlineStr">
        <is>
          <t>C3</t>
        </is>
      </c>
      <c r="D566" s="52" t="n"/>
      <c r="E566" s="52" t="n"/>
      <c r="F566" s="50" t="n"/>
      <c r="G566" s="67" t="inlineStr">
        <is>
          <t>C1</t>
        </is>
      </c>
      <c r="H566" s="56" t="n"/>
      <c r="I566" s="67" t="inlineStr">
        <is>
          <t>CA</t>
        </is>
      </c>
      <c r="J566" s="56" t="n"/>
    </row>
    <row r="567" ht="30" customHeight="1">
      <c r="A567" s="57" t="n"/>
      <c r="B567" s="58" t="n"/>
      <c r="C567" s="67" t="inlineStr">
        <is>
          <t>CST</t>
        </is>
      </c>
      <c r="D567" s="50" t="n"/>
      <c r="E567" s="67" t="inlineStr">
        <is>
          <t>QCI</t>
        </is>
      </c>
      <c r="F567" s="50" t="n"/>
      <c r="G567" s="57" t="n"/>
      <c r="H567" s="58" t="n"/>
      <c r="I567" s="57" t="n"/>
      <c r="J567" s="58" t="n"/>
    </row>
    <row r="568" ht="30" customHeight="1">
      <c r="A568" s="90" t="inlineStr">
        <is>
          <t>Nom</t>
        </is>
      </c>
      <c r="B568" s="50" t="n"/>
      <c r="C568" s="90" t="n"/>
      <c r="D568" s="50" t="n"/>
      <c r="E568" s="90" t="n"/>
      <c r="F568" s="50" t="n"/>
      <c r="G568" s="90" t="n"/>
      <c r="H568" s="50" t="n"/>
      <c r="I568" s="90" t="n"/>
      <c r="J568" s="50" t="n"/>
    </row>
    <row r="569" ht="30" customHeight="1">
      <c r="A569" s="90" t="inlineStr">
        <is>
          <t>Signature</t>
        </is>
      </c>
      <c r="B569" s="50" t="n"/>
      <c r="C569" s="90" t="n"/>
      <c r="D569" s="50" t="n"/>
      <c r="E569" s="90" t="n"/>
      <c r="F569" s="50" t="n"/>
      <c r="G569" s="90" t="n"/>
      <c r="H569" s="50" t="n"/>
      <c r="I569" s="90" t="n"/>
      <c r="J569" s="50" t="n"/>
    </row>
    <row r="570" ht="30" customHeight="1">
      <c r="A570" s="90" t="inlineStr">
        <is>
          <t>Date</t>
        </is>
      </c>
      <c r="B570" s="50" t="n"/>
      <c r="C570" s="90" t="n"/>
      <c r="D570" s="50" t="n"/>
      <c r="E570" s="90" t="n"/>
      <c r="F570" s="50" t="n"/>
      <c r="G570" s="90" t="n"/>
      <c r="H570" s="50" t="n"/>
      <c r="I570" s="90" t="n"/>
      <c r="J570" s="50" t="n"/>
    </row>
    <row r="571" ht="21.75" customHeight="1">
      <c r="A571" s="49" t="n"/>
      <c r="B571" s="56" t="n"/>
      <c r="C571" s="67">
        <f>Paramètres!$C$9</f>
        <v/>
      </c>
      <c r="D571" s="101" t="n"/>
      <c r="E571" s="101" t="n"/>
      <c r="F571" s="101" t="n"/>
      <c r="G571" s="101" t="n"/>
      <c r="H571" s="56" t="n"/>
      <c r="I571" s="55">
        <f>Paramètres!$D$9</f>
        <v/>
      </c>
      <c r="J571" s="50" t="n"/>
      <c r="L571" s="29" t="inlineStr">
        <is>
          <t>Calcul (ne pas modifier) – ligne registre :</t>
        </is>
      </c>
    </row>
    <row r="572" ht="21.75" customHeight="1">
      <c r="A572" s="60" t="n"/>
      <c r="B572" s="61" t="n"/>
      <c r="C572" s="60" t="n"/>
      <c r="H572" s="61" t="n"/>
      <c r="I572" s="55">
        <f>"Date: "&amp;Paramètres!$E$9</f>
        <v/>
      </c>
      <c r="J572" s="50" t="n"/>
      <c r="L572" s="30">
        <f>IFERROR(MATCH($H$578,Registre!$B$2:$B$1999,0),0)</f>
        <v/>
      </c>
    </row>
    <row r="573" ht="21.75" customHeight="1">
      <c r="A573" s="57" t="n"/>
      <c r="B573" s="58" t="n"/>
      <c r="C573" s="57" t="n"/>
      <c r="D573" s="102" t="n"/>
      <c r="E573" s="102" t="n"/>
      <c r="F573" s="102" t="n"/>
      <c r="G573" s="102" t="n"/>
      <c r="H573" s="58" t="n"/>
      <c r="I573" s="55" t="inlineStr">
        <is>
          <t>Page 1/1</t>
        </is>
      </c>
      <c r="J573" s="50" t="n"/>
      <c r="L573" s="30">
        <f>IFERROR(MATCH($H$578,'Données Mise en fouille'!$A$2:$A$501,0),0)</f>
        <v/>
      </c>
    </row>
    <row r="574" ht="27.95" customHeight="1">
      <c r="A574" s="67" t="inlineStr">
        <is>
          <t>Procès-Verbal de Mise en fouille</t>
        </is>
      </c>
      <c r="B574" s="52" t="n"/>
      <c r="C574" s="52" t="n"/>
      <c r="D574" s="52" t="n"/>
      <c r="E574" s="52" t="n"/>
      <c r="F574" s="52" t="n"/>
      <c r="G574" s="52" t="n"/>
      <c r="H574" s="52" t="n"/>
      <c r="I574" s="52" t="n"/>
      <c r="J574" s="50" t="n"/>
      <c r="L574" s="32">
        <f>IF($H$578="","",IF($L$572=0,"⚠ RFI absent du Registre",IF(INDEX(Registre!$A$2:$A$1999,IF($L$572=0,-1,$L$572))&lt;&gt;"Mise en fouille","⚠ Ce RFI est de type : "&amp;INDEX(Registre!$A$2:$A$1999,IF($L$572=0,-1,$L$572)),"")))</f>
        <v/>
      </c>
    </row>
    <row r="575" ht="27" customHeight="1">
      <c r="A575" s="90" t="inlineStr">
        <is>
          <t>Ouvrages</t>
        </is>
      </c>
      <c r="B575" s="50" t="n"/>
      <c r="C575" s="80">
        <f>IFERROR(INDEX(Registre!$E$2:$E$1999,IF($L$572=0,-1,$L$572))&amp;"","")</f>
        <v/>
      </c>
      <c r="D575" s="52" t="n"/>
      <c r="E575" s="52" t="n"/>
      <c r="F575" s="52" t="n"/>
      <c r="G575" s="52" t="n"/>
      <c r="H575" s="52" t="n"/>
      <c r="I575" s="52" t="n"/>
      <c r="J575" s="50" t="n"/>
    </row>
    <row r="576" ht="27" customHeight="1">
      <c r="A576" s="90" t="inlineStr">
        <is>
          <t>Plan nº</t>
        </is>
      </c>
      <c r="B576" s="50" t="n"/>
      <c r="C576" s="90">
        <f>IFERROR(INDEX(Registre!$F$2:$F$1999,IF($L$572=0,-1,$L$572))&amp;"","")</f>
        <v/>
      </c>
      <c r="D576" s="52" t="n"/>
      <c r="E576" s="52" t="n"/>
      <c r="F576" s="52" t="n"/>
      <c r="G576" s="52" t="n"/>
      <c r="H576" s="52" t="n"/>
      <c r="I576" s="52" t="n"/>
      <c r="J576" s="50" t="n"/>
      <c r="L576" s="31" t="inlineStr">
        <is>
          <t>◀ Choisissez le RFI dans la case « RFI nº » (liste déroulante)</t>
        </is>
      </c>
    </row>
    <row r="577" ht="27" customHeight="1">
      <c r="A577" s="90" t="inlineStr">
        <is>
          <t>Désignation</t>
        </is>
      </c>
      <c r="B577" s="50" t="n"/>
      <c r="C577" s="90">
        <f>IFERROR(INDEX(Registre!$G$2:$G$1999,IF($L$572=0,-1,$L$572))&amp;"","")</f>
        <v/>
      </c>
      <c r="D577" s="52" t="n"/>
      <c r="E577" s="52" t="n"/>
      <c r="F577" s="52" t="n"/>
      <c r="G577" s="52" t="n"/>
      <c r="H577" s="52" t="n"/>
      <c r="I577" s="52" t="n"/>
      <c r="J577" s="50" t="n"/>
    </row>
    <row r="578" ht="27" customHeight="1">
      <c r="A578" s="90" t="inlineStr">
        <is>
          <t>Rapport nº</t>
        </is>
      </c>
      <c r="B578" s="50" t="n"/>
      <c r="C578" s="90">
        <f>IFERROR(IF(INDEX(Registre!$C$2:$C$1999,IF($L$572=0,-1,$L$572))&amp;""&lt;&gt;"",INDEX(Registre!$C$2:$C$1999,IF($L$572=0,-1,$L$572))&amp;"",TEXT(COUNTIF(Registre!$A$2:INDEX(Registre!$A$2:$A$1999,IF($L$572=0,-1,$L$572)),INDEX(Registre!$A$2:$A$1999,IF($L$572=0,-1,$L$572))),"000")),"")</f>
        <v/>
      </c>
      <c r="D578" s="50" t="n"/>
      <c r="E578" s="91" t="inlineStr">
        <is>
          <t>DI/ (RFI) nº</t>
        </is>
      </c>
      <c r="F578" s="52" t="n"/>
      <c r="G578" s="50" t="n"/>
      <c r="H578" s="82">
        <f>IFERROR(INDEX('Impression groupée'!$B$4:$B$103,MATCH("Mise en fouille|20",'Impression groupée'!$E$4:$E$103,0)),"")</f>
        <v/>
      </c>
      <c r="I578" s="52" t="n"/>
      <c r="J578" s="50" t="n"/>
    </row>
    <row r="579" ht="27" customHeight="1">
      <c r="A579" s="80">
        <f>"Tronçon n° : "&amp;IFERROR(INDEX(Registre!$H$2:$H$1999,IF($L$572=0,-1,$L$572))&amp;"","")&amp;"   du "&amp;IF(IFERROR(INDEX(Registre!$I$2:$I$1999,IF($L$572=0,-1,$L$572))&amp;"","")&lt;&gt;"","Joint N° "&amp;IFERROR(INDEX(Registre!$I$2:$I$1999,IF($L$572=0,-1,$L$572))&amp;"","")&amp;"  ","")&amp;"PK "&amp;IFERROR(INDEX(Registre!$K$2:$K$1999,IF($L$572=0,-1,$L$572))&amp;"","")&amp;IF(OR(IFERROR(INDEX(Registre!$L$2:$L$1999,IF($L$572=0,-1,$L$572))&amp;"","")&lt;&gt;"",IFERROR(INDEX(Registre!$J$2:$J$1999,IF($L$572=0,-1,$L$572))&amp;"","")&lt;&gt;""),"   au "&amp;IF(IFERROR(INDEX(Registre!$J$2:$J$1999,IF($L$572=0,-1,$L$572))&amp;"","")&lt;&gt;"","Joint N° "&amp;IFERROR(INDEX(Registre!$J$2:$J$1999,IF($L$572=0,-1,$L$572))&amp;"","")&amp;"  ","")&amp;IF(IFERROR(INDEX(Registre!$L$2:$L$1999,IF($L$572=0,-1,$L$572))&amp;"","")&lt;&gt;"","PK "&amp;IFERROR(INDEX(Registre!$L$2:$L$1999,IF($L$572=0,-1,$L$572))&amp;"",""),""),"")</f>
        <v/>
      </c>
      <c r="B579" s="52" t="n"/>
      <c r="C579" s="52" t="n"/>
      <c r="D579" s="52" t="n"/>
      <c r="E579" s="52" t="n"/>
      <c r="F579" s="52" t="n"/>
      <c r="G579" s="52" t="n"/>
      <c r="H579" s="50" t="n"/>
      <c r="I579" s="90">
        <f>IF(IFERROR(INDEX(Registre!$M$2:$M$1999,IF($L$572=0,-1,$L$572))&amp;"","")="","Long :","Long : "&amp;IFERROR(INDEX(Registre!$M$2:$M$1999,IF($L$572=0,-1,$L$572))&amp;"","")&amp;" ml")</f>
        <v/>
      </c>
      <c r="J579" s="50" t="n"/>
    </row>
    <row r="580" ht="27" customHeight="1">
      <c r="A580" s="92" t="inlineStr">
        <is>
          <t>Inspection</t>
        </is>
      </c>
      <c r="B580" s="52" t="n"/>
      <c r="C580" s="52" t="n"/>
      <c r="D580" s="52" t="n"/>
      <c r="E580" s="52" t="n"/>
      <c r="F580" s="52" t="n"/>
      <c r="G580" s="52" t="n"/>
      <c r="H580" s="50" t="n"/>
      <c r="I580" s="80" t="inlineStr">
        <is>
          <t>jugement</t>
        </is>
      </c>
      <c r="J580" s="50" t="n"/>
    </row>
    <row r="581" ht="27" customHeight="1">
      <c r="A581" s="90" t="inlineStr">
        <is>
          <t>Lit de pose conforme aux plans et spécifications</t>
        </is>
      </c>
      <c r="B581" s="52" t="n"/>
      <c r="C581" s="52" t="n"/>
      <c r="D581" s="52" t="n"/>
      <c r="E581" s="52" t="n"/>
      <c r="F581" s="52" t="n"/>
      <c r="G581" s="52" t="n"/>
      <c r="H581" s="50" t="n"/>
      <c r="I581" s="93">
        <f>IF(IFERROR(INDEX('Données Mise en fouille'!$B$2:$B$501,IF($L$573=0,-1,$L$573))&amp;"","")="C","☒","☐")&amp;"  C"&amp;"      "&amp;IF(IFERROR(INDEX('Données Mise en fouille'!$B$2:$B$501,IF($L$573=0,-1,$L$573))&amp;"","")="NC","☒","☐")&amp;"  NC"</f>
        <v/>
      </c>
      <c r="J581" s="50" t="n"/>
    </row>
    <row r="582" ht="27" customHeight="1">
      <c r="A582" s="90" t="inlineStr">
        <is>
          <t>Condition du fond de la tranchée</t>
        </is>
      </c>
      <c r="B582" s="52" t="n"/>
      <c r="C582" s="52" t="n"/>
      <c r="D582" s="52" t="n"/>
      <c r="E582" s="52" t="n"/>
      <c r="F582" s="52" t="n"/>
      <c r="G582" s="52" t="n"/>
      <c r="H582" s="50" t="n"/>
      <c r="I582" s="93">
        <f>IF(IFERROR(INDEX('Données Mise en fouille'!$C$2:$C$501,IF($L$573=0,-1,$L$573))&amp;"","")="C","☒","☐")&amp;"  C"&amp;"      "&amp;IF(IFERROR(INDEX('Données Mise en fouille'!$C$2:$C$501,IF($L$573=0,-1,$L$573))&amp;"","")="NC","☒","☐")&amp;"  NC"</f>
        <v/>
      </c>
      <c r="J582" s="50" t="n"/>
    </row>
    <row r="583" ht="27" customHeight="1">
      <c r="A583" s="90" t="inlineStr">
        <is>
          <t>Hauteur et largeur de la tranchée conformes aux plans et spécifications</t>
        </is>
      </c>
      <c r="B583" s="52" t="n"/>
      <c r="C583" s="52" t="n"/>
      <c r="D583" s="52" t="n"/>
      <c r="E583" s="52" t="n"/>
      <c r="F583" s="52" t="n"/>
      <c r="G583" s="52" t="n"/>
      <c r="H583" s="50" t="n"/>
      <c r="I583" s="93">
        <f>IF(IFERROR(INDEX('Données Mise en fouille'!$D$2:$D$501,IF($L$573=0,-1,$L$573))&amp;"","")="C","☒","☐")&amp;"  C"&amp;"      "&amp;IF(IFERROR(INDEX('Données Mise en fouille'!$D$2:$D$501,IF($L$573=0,-1,$L$573))&amp;"","")="NC","☒","☐")&amp;"  NC"</f>
        <v/>
      </c>
      <c r="J583" s="50" t="n"/>
    </row>
    <row r="584" ht="30" customHeight="1">
      <c r="A584" s="90" t="inlineStr">
        <is>
          <t>Toutes les soudures de la section à enterrer sont radiographiées et acceptées, fiche tronçon signée et disponible sur site pour entamer la pose du tronçon.</t>
        </is>
      </c>
      <c r="B584" s="52" t="n"/>
      <c r="C584" s="52" t="n"/>
      <c r="D584" s="52" t="n"/>
      <c r="E584" s="52" t="n"/>
      <c r="F584" s="52" t="n"/>
      <c r="G584" s="52" t="n"/>
      <c r="H584" s="50" t="n"/>
      <c r="I584" s="93">
        <f>IF(IFERROR(INDEX('Données Mise en fouille'!$E$2:$E$501,IF($L$573=0,-1,$L$573))&amp;"","")="C","☒","☐")&amp;"  C"&amp;"      "&amp;IF(IFERROR(INDEX('Données Mise en fouille'!$E$2:$E$501,IF($L$573=0,-1,$L$573))&amp;"","")="NC","☒","☐")&amp;"  NC"</f>
        <v/>
      </c>
      <c r="J584" s="50" t="n"/>
    </row>
    <row r="585" ht="27" customHeight="1">
      <c r="A585" s="90" t="inlineStr">
        <is>
          <t>Revêtement des joints de soudures achevé</t>
        </is>
      </c>
      <c r="B585" s="52" t="n"/>
      <c r="C585" s="52" t="n"/>
      <c r="D585" s="52" t="n"/>
      <c r="E585" s="52" t="n"/>
      <c r="F585" s="52" t="n"/>
      <c r="G585" s="52" t="n"/>
      <c r="H585" s="50" t="n"/>
      <c r="I585" s="93">
        <f>IF(IFERROR(INDEX('Données Mise en fouille'!$F$2:$F$501,IF($L$573=0,-1,$L$573))&amp;"","")="C","☒","☐")&amp;"  C"&amp;"      "&amp;IF(IFERROR(INDEX('Données Mise en fouille'!$F$2:$F$501,IF($L$573=0,-1,$L$573))&amp;"","")="NC","☒","☐")&amp;"  NC"</f>
        <v/>
      </c>
      <c r="J585" s="50" t="n"/>
    </row>
    <row r="586" ht="27" customHeight="1">
      <c r="A586" s="67" t="inlineStr">
        <is>
          <t>Balai Electrique</t>
        </is>
      </c>
      <c r="B586" s="52" t="n"/>
      <c r="C586" s="52" t="n"/>
      <c r="D586" s="52" t="n"/>
      <c r="E586" s="52" t="n"/>
      <c r="F586" s="52" t="n"/>
      <c r="G586" s="52" t="n"/>
      <c r="H586" s="52" t="n"/>
      <c r="I586" s="52" t="n"/>
      <c r="J586" s="50" t="n"/>
    </row>
    <row r="587" ht="27" customHeight="1">
      <c r="A587" s="90" t="inlineStr">
        <is>
          <t>Type/Modèle d'équipement de test :</t>
        </is>
      </c>
      <c r="B587" s="52" t="n"/>
      <c r="C587" s="52" t="n"/>
      <c r="D587" s="52" t="n"/>
      <c r="E587" s="52" t="n"/>
      <c r="F587" s="52" t="n"/>
      <c r="G587" s="50" t="n"/>
      <c r="H587" s="93">
        <f>IFERROR(INDEX('Données Mise en fouille'!$G$2:$G$501,IF($L$573=0,-1,$L$573))&amp;"","")</f>
        <v/>
      </c>
      <c r="I587" s="52" t="n"/>
      <c r="J587" s="50" t="n"/>
    </row>
    <row r="588" ht="27" customHeight="1">
      <c r="A588" s="90" t="inlineStr">
        <is>
          <t>Numéro de série :</t>
        </is>
      </c>
      <c r="B588" s="52" t="n"/>
      <c r="C588" s="52" t="n"/>
      <c r="D588" s="52" t="n"/>
      <c r="E588" s="52" t="n"/>
      <c r="F588" s="52" t="n"/>
      <c r="G588" s="50" t="n"/>
      <c r="H588" s="93">
        <f>IFERROR(INDEX('Données Mise en fouille'!$H$2:$H$501,IF($L$573=0,-1,$L$573))&amp;"","")</f>
        <v/>
      </c>
      <c r="I588" s="52" t="n"/>
      <c r="J588" s="50" t="n"/>
    </row>
    <row r="589" ht="27" customHeight="1">
      <c r="A589" s="90" t="inlineStr">
        <is>
          <t>Date d'étalonnage :</t>
        </is>
      </c>
      <c r="B589" s="52" t="n"/>
      <c r="C589" s="52" t="n"/>
      <c r="D589" s="52" t="n"/>
      <c r="E589" s="52" t="n"/>
      <c r="F589" s="52" t="n"/>
      <c r="G589" s="50" t="n"/>
      <c r="H589" s="93">
        <f>IFERROR(TEXT(INDEX('Données Mise en fouille'!$I$2:$I$501,IF($L$573=0,-1,$L$573)),"dd/mm/yyyy"),"")</f>
        <v/>
      </c>
      <c r="I589" s="52" t="n"/>
      <c r="J589" s="50" t="n"/>
    </row>
    <row r="590" ht="27" customHeight="1">
      <c r="A590" s="90" t="inlineStr">
        <is>
          <t>Certificat d'étalonnage :</t>
        </is>
      </c>
      <c r="B590" s="52" t="n"/>
      <c r="C590" s="52" t="n"/>
      <c r="D590" s="52" t="n"/>
      <c r="E590" s="52" t="n"/>
      <c r="F590" s="52" t="n"/>
      <c r="G590" s="50" t="n"/>
      <c r="H590" s="93">
        <f>IFERROR(INDEX('Données Mise en fouille'!$J$2:$J$501,IF($L$573=0,-1,$L$573))&amp;"","")</f>
        <v/>
      </c>
      <c r="I590" s="52" t="n"/>
      <c r="J590" s="50" t="n"/>
    </row>
    <row r="591" ht="27" customHeight="1">
      <c r="A591" s="90" t="inlineStr">
        <is>
          <t>Epaisseur moyenne du revêtement (mm) :</t>
        </is>
      </c>
      <c r="B591" s="52" t="n"/>
      <c r="C591" s="52" t="n"/>
      <c r="D591" s="52" t="n"/>
      <c r="E591" s="52" t="n"/>
      <c r="F591" s="52" t="n"/>
      <c r="G591" s="50" t="n"/>
      <c r="H591" s="93">
        <f>IFERROR(INDEX('Données Mise en fouille'!$K$2:$K$501,IF($L$573=0,-1,$L$573))&amp;"","")</f>
        <v/>
      </c>
      <c r="I591" s="52" t="n"/>
      <c r="J591" s="50" t="n"/>
    </row>
    <row r="592" ht="27" customHeight="1">
      <c r="A592" s="90" t="inlineStr">
        <is>
          <t>Tension de test (kV) :</t>
        </is>
      </c>
      <c r="B592" s="52" t="n"/>
      <c r="C592" s="52" t="n"/>
      <c r="D592" s="52" t="n"/>
      <c r="E592" s="52" t="n"/>
      <c r="F592" s="52" t="n"/>
      <c r="G592" s="50" t="n"/>
      <c r="H592" s="93">
        <f>IFERROR(INDEX('Données Mise en fouille'!$L$2:$L$501,IF($L$573=0,-1,$L$573))&amp;"","")</f>
        <v/>
      </c>
      <c r="I592" s="52" t="n"/>
      <c r="J592" s="50" t="n"/>
    </row>
    <row r="593" ht="27" customHeight="1">
      <c r="A593" s="90" t="inlineStr">
        <is>
          <t>Contrôle au balai électrique achevé avec résultats satisfaisants</t>
        </is>
      </c>
      <c r="B593" s="52" t="n"/>
      <c r="C593" s="52" t="n"/>
      <c r="D593" s="52" t="n"/>
      <c r="E593" s="52" t="n"/>
      <c r="F593" s="52" t="n"/>
      <c r="G593" s="50" t="n"/>
      <c r="H593" s="93">
        <f>IF(IFERROR(INDEX('Données Mise en fouille'!$M$2:$M$501,IF($L$573=0,-1,$L$573))&amp;"","")="ACC","☒","☐")&amp;" ACC"&amp;"     "&amp;IF(IFERROR(INDEX('Données Mise en fouille'!$M$2:$M$501,IF($L$573=0,-1,$L$573))&amp;"","")="NACC","☒","☐")&amp;" NACC"</f>
        <v/>
      </c>
      <c r="I593" s="52" t="n"/>
      <c r="J593" s="50" t="n"/>
    </row>
    <row r="594" ht="174.4" customHeight="1">
      <c r="A594" s="94">
        <f>"Remarques : "&amp;IFERROR(INDEX(Registre!$O$2:$O$1999,IF($L$572=0,-1,$L$572))&amp;"","")</f>
        <v/>
      </c>
      <c r="B594" s="52" t="n"/>
      <c r="C594" s="52" t="n"/>
      <c r="D594" s="52" t="n"/>
      <c r="E594" s="52" t="n"/>
      <c r="F594" s="52" t="n"/>
      <c r="G594" s="52" t="n"/>
      <c r="H594" s="52" t="n"/>
      <c r="I594" s="52" t="n"/>
      <c r="J594" s="50" t="n"/>
    </row>
    <row r="595" ht="30" customHeight="1">
      <c r="A595" s="80" t="inlineStr">
        <is>
          <t>Conclusion de l’inspection</t>
        </is>
      </c>
      <c r="B595" s="50" t="n"/>
      <c r="C595" s="67">
        <f>IF(IFERROR(INDEX(Registre!$N$2:$N$1999,IF($L$572=0,-1,$L$572))&amp;"","")="Non applicable","☒","☐")&amp;"  Non applicable"</f>
        <v/>
      </c>
      <c r="D595" s="52" t="n"/>
      <c r="E595" s="52" t="n"/>
      <c r="F595" s="50" t="n"/>
      <c r="G595" s="67">
        <f>IF(IFERROR(INDEX(Registre!$N$2:$N$1999,IF($L$572=0,-1,$L$572))&amp;"","")="Accepté","☒","☐")&amp;"  Accepté"</f>
        <v/>
      </c>
      <c r="H595" s="50" t="n"/>
      <c r="I595" s="67">
        <f>IF(IFERROR(INDEX(Registre!$N$2:$N$1999,IF($L$572=0,-1,$L$572))&amp;"","")="Rejeté","☒","☐")&amp;"  Rejeté"</f>
        <v/>
      </c>
      <c r="J595" s="50" t="n"/>
    </row>
    <row r="596" ht="30" customHeight="1">
      <c r="A596" s="80" t="inlineStr">
        <is>
          <t>APPROBATION</t>
        </is>
      </c>
      <c r="B596" s="56" t="n"/>
      <c r="C596" s="67" t="inlineStr">
        <is>
          <t>C3</t>
        </is>
      </c>
      <c r="D596" s="52" t="n"/>
      <c r="E596" s="52" t="n"/>
      <c r="F596" s="50" t="n"/>
      <c r="G596" s="67" t="inlineStr">
        <is>
          <t>C1</t>
        </is>
      </c>
      <c r="H596" s="56" t="n"/>
      <c r="I596" s="67" t="inlineStr">
        <is>
          <t>CA</t>
        </is>
      </c>
      <c r="J596" s="56" t="n"/>
    </row>
    <row r="597" ht="30" customHeight="1">
      <c r="A597" s="57" t="n"/>
      <c r="B597" s="58" t="n"/>
      <c r="C597" s="67" t="inlineStr">
        <is>
          <t>CST</t>
        </is>
      </c>
      <c r="D597" s="50" t="n"/>
      <c r="E597" s="67" t="inlineStr">
        <is>
          <t>QCI</t>
        </is>
      </c>
      <c r="F597" s="50" t="n"/>
      <c r="G597" s="57" t="n"/>
      <c r="H597" s="58" t="n"/>
      <c r="I597" s="57" t="n"/>
      <c r="J597" s="58" t="n"/>
    </row>
    <row r="598" ht="30" customHeight="1">
      <c r="A598" s="90" t="inlineStr">
        <is>
          <t>Nom</t>
        </is>
      </c>
      <c r="B598" s="50" t="n"/>
      <c r="C598" s="90" t="n"/>
      <c r="D598" s="50" t="n"/>
      <c r="E598" s="90" t="n"/>
      <c r="F598" s="50" t="n"/>
      <c r="G598" s="90" t="n"/>
      <c r="H598" s="50" t="n"/>
      <c r="I598" s="90" t="n"/>
      <c r="J598" s="50" t="n"/>
    </row>
    <row r="599" ht="30" customHeight="1">
      <c r="A599" s="90" t="inlineStr">
        <is>
          <t>Signature</t>
        </is>
      </c>
      <c r="B599" s="50" t="n"/>
      <c r="C599" s="90" t="n"/>
      <c r="D599" s="50" t="n"/>
      <c r="E599" s="90" t="n"/>
      <c r="F599" s="50" t="n"/>
      <c r="G599" s="90" t="n"/>
      <c r="H599" s="50" t="n"/>
      <c r="I599" s="90" t="n"/>
      <c r="J599" s="50" t="n"/>
    </row>
    <row r="600" ht="30" customHeight="1">
      <c r="A600" s="90" t="inlineStr">
        <is>
          <t>Date</t>
        </is>
      </c>
      <c r="B600" s="50" t="n"/>
      <c r="C600" s="90" t="n"/>
      <c r="D600" s="50" t="n"/>
      <c r="E600" s="90" t="n"/>
      <c r="F600" s="50" t="n"/>
      <c r="G600" s="90" t="n"/>
      <c r="H600" s="50" t="n"/>
      <c r="I600" s="90" t="n"/>
      <c r="J600" s="50" t="n"/>
    </row>
  </sheetData>
  <mergeCells count="1420">
    <mergeCell ref="H109:J109"/>
    <mergeCell ref="H22:J22"/>
    <mergeCell ref="H111:J111"/>
    <mergeCell ref="H409:J409"/>
    <mergeCell ref="A189:H189"/>
    <mergeCell ref="A425:B425"/>
    <mergeCell ref="A496:J496"/>
    <mergeCell ref="A269:B269"/>
    <mergeCell ref="E278:G278"/>
    <mergeCell ref="A21:G21"/>
    <mergeCell ref="C237:D237"/>
    <mergeCell ref="A146:B147"/>
    <mergeCell ref="C28:D28"/>
    <mergeCell ref="H591:J591"/>
    <mergeCell ref="I555:J555"/>
    <mergeCell ref="A23:G23"/>
    <mergeCell ref="C239:D239"/>
    <mergeCell ref="G59:H59"/>
    <mergeCell ref="C245:J245"/>
    <mergeCell ref="C30:D30"/>
    <mergeCell ref="E117:F117"/>
    <mergeCell ref="A595:B595"/>
    <mergeCell ref="A514:J514"/>
    <mergeCell ref="I580:J580"/>
    <mergeCell ref="A52:G52"/>
    <mergeCell ref="G359:H359"/>
    <mergeCell ref="C545:J545"/>
    <mergeCell ref="E417:F417"/>
    <mergeCell ref="I582:J582"/>
    <mergeCell ref="A352:G352"/>
    <mergeCell ref="A83:G83"/>
    <mergeCell ref="A534:J534"/>
    <mergeCell ref="I283:J283"/>
    <mergeCell ref="C335:J335"/>
    <mergeCell ref="C235:F235"/>
    <mergeCell ref="I581:J581"/>
    <mergeCell ref="A49:G49"/>
    <mergeCell ref="I285:J285"/>
    <mergeCell ref="A383:G383"/>
    <mergeCell ref="I583:J583"/>
    <mergeCell ref="A331:B333"/>
    <mergeCell ref="A446:B447"/>
    <mergeCell ref="A42:H42"/>
    <mergeCell ref="A78:G78"/>
    <mergeCell ref="G535:H535"/>
    <mergeCell ref="C566:F566"/>
    <mergeCell ref="A80:G80"/>
    <mergeCell ref="A378:G378"/>
    <mergeCell ref="I295:J295"/>
    <mergeCell ref="G326:H327"/>
    <mergeCell ref="G238:H238"/>
    <mergeCell ref="A368:B368"/>
    <mergeCell ref="C451:H453"/>
    <mergeCell ref="A36:B36"/>
    <mergeCell ref="C128:D128"/>
    <mergeCell ref="A70:H70"/>
    <mergeCell ref="A205:B205"/>
    <mergeCell ref="H203:J203"/>
    <mergeCell ref="A65:B65"/>
    <mergeCell ref="A429:H429"/>
    <mergeCell ref="I298:J298"/>
    <mergeCell ref="C428:D428"/>
    <mergeCell ref="A437:G437"/>
    <mergeCell ref="A365:B365"/>
    <mergeCell ref="H107:J107"/>
    <mergeCell ref="E248:G248"/>
    <mergeCell ref="H231:J231"/>
    <mergeCell ref="H407:J407"/>
    <mergeCell ref="H529:J529"/>
    <mergeCell ref="I191:J191"/>
    <mergeCell ref="A311:H311"/>
    <mergeCell ref="C176:F176"/>
    <mergeCell ref="A154:J154"/>
    <mergeCell ref="A56:B57"/>
    <mergeCell ref="I192:J192"/>
    <mergeCell ref="H562:J562"/>
    <mergeCell ref="I222:J222"/>
    <mergeCell ref="C216:J216"/>
    <mergeCell ref="E88:F88"/>
    <mergeCell ref="E240:F240"/>
    <mergeCell ref="H128:J128"/>
    <mergeCell ref="E538:F538"/>
    <mergeCell ref="A116:B117"/>
    <mergeCell ref="C516:J516"/>
    <mergeCell ref="E548:G548"/>
    <mergeCell ref="E540:F540"/>
    <mergeCell ref="A291:G291"/>
    <mergeCell ref="A416:B417"/>
    <mergeCell ref="A589:G589"/>
    <mergeCell ref="C206:F206"/>
    <mergeCell ref="A501:G501"/>
    <mergeCell ref="I579:J579"/>
    <mergeCell ref="I573:J573"/>
    <mergeCell ref="A292:G292"/>
    <mergeCell ref="C506:F506"/>
    <mergeCell ref="A503:G503"/>
    <mergeCell ref="A165:H165"/>
    <mergeCell ref="A592:G592"/>
    <mergeCell ref="A7:B7"/>
    <mergeCell ref="A305:B305"/>
    <mergeCell ref="A522:H522"/>
    <mergeCell ref="H288:J288"/>
    <mergeCell ref="A524:H524"/>
    <mergeCell ref="H499:J499"/>
    <mergeCell ref="C119:D119"/>
    <mergeCell ref="H78:J78"/>
    <mergeCell ref="H200:J200"/>
    <mergeCell ref="C125:J125"/>
    <mergeCell ref="I116:J117"/>
    <mergeCell ref="H202:J202"/>
    <mergeCell ref="H500:J500"/>
    <mergeCell ref="I13:J13"/>
    <mergeCell ref="A475:B475"/>
    <mergeCell ref="C450:D450"/>
    <mergeCell ref="H527:J527"/>
    <mergeCell ref="I416:J417"/>
    <mergeCell ref="H502:J502"/>
    <mergeCell ref="I15:J15"/>
    <mergeCell ref="C539:D539"/>
    <mergeCell ref="C156:J156"/>
    <mergeCell ref="C147:D147"/>
    <mergeCell ref="E209:F209"/>
    <mergeCell ref="A229:G229"/>
    <mergeCell ref="H518:J518"/>
    <mergeCell ref="E509:F509"/>
    <mergeCell ref="I162:J162"/>
    <mergeCell ref="I460:J460"/>
    <mergeCell ref="I373:J373"/>
    <mergeCell ref="I33:J33"/>
    <mergeCell ref="G269:H269"/>
    <mergeCell ref="I462:J462"/>
    <mergeCell ref="A286:J286"/>
    <mergeCell ref="I333:J333"/>
    <mergeCell ref="A536:B537"/>
    <mergeCell ref="A294:J294"/>
    <mergeCell ref="A290:G290"/>
    <mergeCell ref="A588:G588"/>
    <mergeCell ref="H108:J108"/>
    <mergeCell ref="A461:H461"/>
    <mergeCell ref="I361:J361"/>
    <mergeCell ref="G328:H328"/>
    <mergeCell ref="A162:H162"/>
    <mergeCell ref="A547:B547"/>
    <mergeCell ref="I392:J392"/>
    <mergeCell ref="A164:H164"/>
    <mergeCell ref="H139:J139"/>
    <mergeCell ref="A120:B120"/>
    <mergeCell ref="C59:D59"/>
    <mergeCell ref="C361:H363"/>
    <mergeCell ref="A5:B5"/>
    <mergeCell ref="A195:H195"/>
    <mergeCell ref="C359:D359"/>
    <mergeCell ref="A309:H309"/>
    <mergeCell ref="A495:H495"/>
    <mergeCell ref="C390:D390"/>
    <mergeCell ref="I105:J105"/>
    <mergeCell ref="E128:G128"/>
    <mergeCell ref="A244:J244"/>
    <mergeCell ref="I101:J101"/>
    <mergeCell ref="I405:J405"/>
    <mergeCell ref="H498:J498"/>
    <mergeCell ref="E428:G428"/>
    <mergeCell ref="A544:J544"/>
    <mergeCell ref="I100:J100"/>
    <mergeCell ref="C537:D537"/>
    <mergeCell ref="C118:D118"/>
    <mergeCell ref="I102:J102"/>
    <mergeCell ref="C238:D238"/>
    <mergeCell ref="I400:J400"/>
    <mergeCell ref="E207:F207"/>
    <mergeCell ref="C85:F85"/>
    <mergeCell ref="I29:J29"/>
    <mergeCell ref="E507:F507"/>
    <mergeCell ref="G265:H265"/>
    <mergeCell ref="A451:B453"/>
    <mergeCell ref="I31:J31"/>
    <mergeCell ref="I329:J329"/>
    <mergeCell ref="G565:H565"/>
    <mergeCell ref="A558:G558"/>
    <mergeCell ref="A130:H130"/>
    <mergeCell ref="A259:G259"/>
    <mergeCell ref="A98:B98"/>
    <mergeCell ref="A396:B396"/>
    <mergeCell ref="I331:J331"/>
    <mergeCell ref="I453:J453"/>
    <mergeCell ref="A411:G411"/>
    <mergeCell ref="A132:H132"/>
    <mergeCell ref="G268:H268"/>
    <mergeCell ref="A430:H430"/>
    <mergeCell ref="A398:B398"/>
    <mergeCell ref="H351:J351"/>
    <mergeCell ref="A133:H133"/>
    <mergeCell ref="I42:J42"/>
    <mergeCell ref="G415:H415"/>
    <mergeCell ref="A545:B545"/>
    <mergeCell ref="A126:B126"/>
    <mergeCell ref="I44:J44"/>
    <mergeCell ref="A240:B240"/>
    <mergeCell ref="A538:B538"/>
    <mergeCell ref="A280:H280"/>
    <mergeCell ref="H413:J413"/>
    <mergeCell ref="A4:J4"/>
    <mergeCell ref="I70:J70"/>
    <mergeCell ref="C326:F326"/>
    <mergeCell ref="A268:B268"/>
    <mergeCell ref="C330:D330"/>
    <mergeCell ref="A24:J24"/>
    <mergeCell ref="H308:J308"/>
    <mergeCell ref="A145:B145"/>
    <mergeCell ref="E90:F90"/>
    <mergeCell ref="A266:B267"/>
    <mergeCell ref="E388:F388"/>
    <mergeCell ref="E390:F390"/>
    <mergeCell ref="A566:B567"/>
    <mergeCell ref="A84:J84"/>
    <mergeCell ref="A198:G198"/>
    <mergeCell ref="G25:H25"/>
    <mergeCell ref="C415:F415"/>
    <mergeCell ref="G60:H60"/>
    <mergeCell ref="A384:J384"/>
    <mergeCell ref="I423:J423"/>
    <mergeCell ref="I2:J2"/>
    <mergeCell ref="I422:J422"/>
    <mergeCell ref="A380:G380"/>
    <mergeCell ref="A367:B367"/>
    <mergeCell ref="A382:G382"/>
    <mergeCell ref="A41:H41"/>
    <mergeCell ref="A375:H375"/>
    <mergeCell ref="H18:J18"/>
    <mergeCell ref="H322:J322"/>
    <mergeCell ref="A341:H341"/>
    <mergeCell ref="A129:H129"/>
    <mergeCell ref="H53:J53"/>
    <mergeCell ref="A131:H131"/>
    <mergeCell ref="A209:B209"/>
    <mergeCell ref="H353:J353"/>
    <mergeCell ref="G386:H387"/>
    <mergeCell ref="A509:B509"/>
    <mergeCell ref="C267:D267"/>
    <mergeCell ref="I164:J164"/>
    <mergeCell ref="H378:J378"/>
    <mergeCell ref="C269:D269"/>
    <mergeCell ref="I195:J195"/>
    <mergeCell ref="I493:J493"/>
    <mergeCell ref="C65:J65"/>
    <mergeCell ref="C336:J336"/>
    <mergeCell ref="C270:D270"/>
    <mergeCell ref="E28:F28"/>
    <mergeCell ref="I495:J495"/>
    <mergeCell ref="I522:J522"/>
    <mergeCell ref="H248:J248"/>
    <mergeCell ref="C365:J365"/>
    <mergeCell ref="I190:J190"/>
    <mergeCell ref="E30:F30"/>
    <mergeCell ref="I524:J524"/>
    <mergeCell ref="A598:B598"/>
    <mergeCell ref="I219:J219"/>
    <mergeCell ref="C55:F55"/>
    <mergeCell ref="C328:D328"/>
    <mergeCell ref="G150:H150"/>
    <mergeCell ref="G478:H478"/>
    <mergeCell ref="G450:H450"/>
    <mergeCell ref="I208:J208"/>
    <mergeCell ref="A22:G22"/>
    <mergeCell ref="A284:H284"/>
    <mergeCell ref="E387:F387"/>
    <mergeCell ref="G145:H145"/>
    <mergeCell ref="I210:J210"/>
    <mergeCell ref="G479:H479"/>
    <mergeCell ref="I209:J209"/>
    <mergeCell ref="G445:H445"/>
    <mergeCell ref="A167:G167"/>
    <mergeCell ref="A277:B277"/>
    <mergeCell ref="A575:B575"/>
    <mergeCell ref="I239:J239"/>
    <mergeCell ref="I122:J122"/>
    <mergeCell ref="I420:J420"/>
    <mergeCell ref="I238:J238"/>
    <mergeCell ref="A169:G169"/>
    <mergeCell ref="A467:G467"/>
    <mergeCell ref="A306:B306"/>
    <mergeCell ref="A577:B577"/>
    <mergeCell ref="A278:B278"/>
    <mergeCell ref="G176:H177"/>
    <mergeCell ref="A373:H373"/>
    <mergeCell ref="E188:G188"/>
    <mergeCell ref="H320:J320"/>
    <mergeCell ref="A295:B295"/>
    <mergeCell ref="H51:J51"/>
    <mergeCell ref="I236:J237"/>
    <mergeCell ref="H349:J349"/>
    <mergeCell ref="I133:J133"/>
    <mergeCell ref="I598:J598"/>
    <mergeCell ref="I135:J135"/>
    <mergeCell ref="A399:H399"/>
    <mergeCell ref="C305:J305"/>
    <mergeCell ref="I435:J435"/>
    <mergeCell ref="C457:J457"/>
    <mergeCell ref="H77:J77"/>
    <mergeCell ref="C445:F445"/>
    <mergeCell ref="I309:J309"/>
    <mergeCell ref="H377:J377"/>
    <mergeCell ref="C268:D268"/>
    <mergeCell ref="G88:H88"/>
    <mergeCell ref="A233:G233"/>
    <mergeCell ref="I311:J311"/>
    <mergeCell ref="A409:G409"/>
    <mergeCell ref="A531:G531"/>
    <mergeCell ref="A181:B183"/>
    <mergeCell ref="G90:H90"/>
    <mergeCell ref="A533:G533"/>
    <mergeCell ref="A481:B483"/>
    <mergeCell ref="C121:H123"/>
    <mergeCell ref="E357:F357"/>
    <mergeCell ref="G115:H115"/>
    <mergeCell ref="I179:J179"/>
    <mergeCell ref="A289:G289"/>
    <mergeCell ref="A246:B246"/>
    <mergeCell ref="C595:F595"/>
    <mergeCell ref="G118:H118"/>
    <mergeCell ref="A248:B248"/>
    <mergeCell ref="C181:H183"/>
    <mergeCell ref="A313:H313"/>
    <mergeCell ref="A247:B247"/>
    <mergeCell ref="I505:J505"/>
    <mergeCell ref="C481:H483"/>
    <mergeCell ref="H560:J560"/>
    <mergeCell ref="A342:H342"/>
    <mergeCell ref="A10:H10"/>
    <mergeCell ref="C66:J66"/>
    <mergeCell ref="H143:J143"/>
    <mergeCell ref="A344:H344"/>
    <mergeCell ref="H441:J441"/>
    <mergeCell ref="A39:H39"/>
    <mergeCell ref="A310:H310"/>
    <mergeCell ref="A339:H339"/>
    <mergeCell ref="C97:J97"/>
    <mergeCell ref="I254:J254"/>
    <mergeCell ref="I220:J220"/>
    <mergeCell ref="C535:F535"/>
    <mergeCell ref="E300:F300"/>
    <mergeCell ref="G180:H180"/>
    <mergeCell ref="I280:J280"/>
    <mergeCell ref="I551:J551"/>
    <mergeCell ref="C456:J456"/>
    <mergeCell ref="A231:G231"/>
    <mergeCell ref="A356:B357"/>
    <mergeCell ref="A529:G529"/>
    <mergeCell ref="I302:J302"/>
    <mergeCell ref="E600:F600"/>
    <mergeCell ref="G358:H358"/>
    <mergeCell ref="G569:H569"/>
    <mergeCell ref="G236:H237"/>
    <mergeCell ref="G360:H360"/>
    <mergeCell ref="G148:H148"/>
    <mergeCell ref="A256:J256"/>
    <mergeCell ref="I328:J328"/>
    <mergeCell ref="A35:B35"/>
    <mergeCell ref="A557:G557"/>
    <mergeCell ref="A264:J264"/>
    <mergeCell ref="A28:B28"/>
    <mergeCell ref="H531:J531"/>
    <mergeCell ref="A550:H550"/>
    <mergeCell ref="A245:B245"/>
    <mergeCell ref="A30:B30"/>
    <mergeCell ref="A59:B59"/>
    <mergeCell ref="A431:H431"/>
    <mergeCell ref="H228:J228"/>
    <mergeCell ref="C187:J187"/>
    <mergeCell ref="C485:J485"/>
    <mergeCell ref="A274:J274"/>
    <mergeCell ref="A359:B359"/>
    <mergeCell ref="H528:J528"/>
    <mergeCell ref="I41:J41"/>
    <mergeCell ref="C175:F175"/>
    <mergeCell ref="C478:D478"/>
    <mergeCell ref="I43:J43"/>
    <mergeCell ref="I341:J341"/>
    <mergeCell ref="A415:B415"/>
    <mergeCell ref="C475:F475"/>
    <mergeCell ref="I356:J357"/>
    <mergeCell ref="C479:D479"/>
    <mergeCell ref="E237:F237"/>
    <mergeCell ref="I372:J372"/>
    <mergeCell ref="E239:F239"/>
    <mergeCell ref="I374:J374"/>
    <mergeCell ref="I59:J59"/>
    <mergeCell ref="E537:F537"/>
    <mergeCell ref="A204:J204"/>
    <mergeCell ref="E238:F238"/>
    <mergeCell ref="I359:J359"/>
    <mergeCell ref="A200:G200"/>
    <mergeCell ref="A504:J504"/>
    <mergeCell ref="I271:J271"/>
    <mergeCell ref="A202:G202"/>
    <mergeCell ref="A500:G500"/>
    <mergeCell ref="C507:D507"/>
    <mergeCell ref="I273:J273"/>
    <mergeCell ref="A502:G502"/>
    <mergeCell ref="A493:H493"/>
    <mergeCell ref="A74:H74"/>
    <mergeCell ref="G329:H329"/>
    <mergeCell ref="A197:G197"/>
    <mergeCell ref="H592:J592"/>
    <mergeCell ref="A346:J346"/>
    <mergeCell ref="E598:F598"/>
    <mergeCell ref="A374:H374"/>
    <mergeCell ref="I418:J418"/>
    <mergeCell ref="H171:J171"/>
    <mergeCell ref="A156:B156"/>
    <mergeCell ref="A586:J586"/>
    <mergeCell ref="I255:J255"/>
    <mergeCell ref="C518:D518"/>
    <mergeCell ref="G476:H477"/>
    <mergeCell ref="A60:B60"/>
    <mergeCell ref="A521:H521"/>
    <mergeCell ref="A358:B358"/>
    <mergeCell ref="I415:J415"/>
    <mergeCell ref="C88:D88"/>
    <mergeCell ref="A523:H523"/>
    <mergeCell ref="A360:B360"/>
    <mergeCell ref="E180:F180"/>
    <mergeCell ref="H199:J199"/>
    <mergeCell ref="H497:J497"/>
    <mergeCell ref="C117:D117"/>
    <mergeCell ref="E488:G488"/>
    <mergeCell ref="E480:F480"/>
    <mergeCell ref="A385:B385"/>
    <mergeCell ref="C447:D447"/>
    <mergeCell ref="I12:J12"/>
    <mergeCell ref="A301:B303"/>
    <mergeCell ref="A515:B515"/>
    <mergeCell ref="I39:J39"/>
    <mergeCell ref="I14:J14"/>
    <mergeCell ref="C150:D150"/>
    <mergeCell ref="I312:J312"/>
    <mergeCell ref="E179:F179"/>
    <mergeCell ref="I339:J339"/>
    <mergeCell ref="I314:J314"/>
    <mergeCell ref="E208:F208"/>
    <mergeCell ref="C295:F295"/>
    <mergeCell ref="E210:F210"/>
    <mergeCell ref="A140:G140"/>
    <mergeCell ref="I459:J459"/>
    <mergeCell ref="A31:B33"/>
    <mergeCell ref="I25:J25"/>
    <mergeCell ref="A397:B397"/>
    <mergeCell ref="I58:J58"/>
    <mergeCell ref="A287:G287"/>
    <mergeCell ref="H263:J263"/>
    <mergeCell ref="A160:H160"/>
    <mergeCell ref="A464:H464"/>
    <mergeCell ref="E567:F567"/>
    <mergeCell ref="G325:H325"/>
    <mergeCell ref="A159:H159"/>
    <mergeCell ref="H563:J563"/>
    <mergeCell ref="C158:D158"/>
    <mergeCell ref="G116:H117"/>
    <mergeCell ref="A161:H161"/>
    <mergeCell ref="A459:H459"/>
    <mergeCell ref="C217:J217"/>
    <mergeCell ref="I541:J541"/>
    <mergeCell ref="I385:J385"/>
    <mergeCell ref="G416:H417"/>
    <mergeCell ref="A539:B539"/>
    <mergeCell ref="A458:B458"/>
    <mergeCell ref="A492:H492"/>
    <mergeCell ref="C218:D218"/>
    <mergeCell ref="H293:J293"/>
    <mergeCell ref="C276:J276"/>
    <mergeCell ref="I525:J525"/>
    <mergeCell ref="A176:B177"/>
    <mergeCell ref="C576:J576"/>
    <mergeCell ref="I554:J554"/>
    <mergeCell ref="A476:B477"/>
    <mergeCell ref="A600:B600"/>
    <mergeCell ref="I10:J10"/>
    <mergeCell ref="C358:D358"/>
    <mergeCell ref="I520:J520"/>
    <mergeCell ref="A394:J394"/>
    <mergeCell ref="I99:J99"/>
    <mergeCell ref="C569:D569"/>
    <mergeCell ref="I310:J310"/>
    <mergeCell ref="C6:J6"/>
    <mergeCell ref="A225:H225"/>
    <mergeCell ref="G480:H480"/>
    <mergeCell ref="E328:F328"/>
    <mergeCell ref="C306:J306"/>
    <mergeCell ref="A114:J114"/>
    <mergeCell ref="I150:J150"/>
    <mergeCell ref="I152:J152"/>
    <mergeCell ref="A110:G110"/>
    <mergeCell ref="I450:J450"/>
    <mergeCell ref="A408:G408"/>
    <mergeCell ref="A251:H251"/>
    <mergeCell ref="I452:J452"/>
    <mergeCell ref="A410:G410"/>
    <mergeCell ref="A96:B96"/>
    <mergeCell ref="A253:H253"/>
    <mergeCell ref="H50:J50"/>
    <mergeCell ref="I481:J481"/>
    <mergeCell ref="G448:H448"/>
    <mergeCell ref="H350:J350"/>
    <mergeCell ref="I178:J178"/>
    <mergeCell ref="I512:J512"/>
    <mergeCell ref="E518:G518"/>
    <mergeCell ref="I176:J177"/>
    <mergeCell ref="I478:J478"/>
    <mergeCell ref="I163:J163"/>
    <mergeCell ref="A535:B535"/>
    <mergeCell ref="I476:J477"/>
    <mergeCell ref="A118:B118"/>
    <mergeCell ref="C180:D180"/>
    <mergeCell ref="A238:B238"/>
    <mergeCell ref="C207:D207"/>
    <mergeCell ref="C25:F25"/>
    <mergeCell ref="G29:H29"/>
    <mergeCell ref="A364:J364"/>
    <mergeCell ref="E368:G368"/>
    <mergeCell ref="A484:J484"/>
    <mergeCell ref="A265:B265"/>
    <mergeCell ref="I252:J252"/>
    <mergeCell ref="I550:J550"/>
    <mergeCell ref="A322:G322"/>
    <mergeCell ref="A565:B565"/>
    <mergeCell ref="I552:J552"/>
    <mergeCell ref="A17:G17"/>
    <mergeCell ref="A53:G53"/>
    <mergeCell ref="I89:J89"/>
    <mergeCell ref="I393:J393"/>
    <mergeCell ref="E418:F418"/>
    <mergeCell ref="A19:G19"/>
    <mergeCell ref="H458:J458"/>
    <mergeCell ref="A353:G353"/>
    <mergeCell ref="I553:J553"/>
    <mergeCell ref="A48:G48"/>
    <mergeCell ref="A319:G319"/>
    <mergeCell ref="C536:F536"/>
    <mergeCell ref="I121:J121"/>
    <mergeCell ref="A79:G79"/>
    <mergeCell ref="G58:H58"/>
    <mergeCell ref="A188:B188"/>
    <mergeCell ref="I123:J123"/>
    <mergeCell ref="I421:J421"/>
    <mergeCell ref="A379:G379"/>
    <mergeCell ref="I535:J535"/>
    <mergeCell ref="A68:B68"/>
    <mergeCell ref="A381:G381"/>
    <mergeCell ref="A372:H372"/>
    <mergeCell ref="A249:H249"/>
    <mergeCell ref="H21:J21"/>
    <mergeCell ref="A40:H40"/>
    <mergeCell ref="C248:D248"/>
    <mergeCell ref="H173:J173"/>
    <mergeCell ref="H471:J471"/>
    <mergeCell ref="A555:H555"/>
    <mergeCell ref="A549:H549"/>
    <mergeCell ref="A340:H340"/>
    <mergeCell ref="A436:J436"/>
    <mergeCell ref="H473:J473"/>
    <mergeCell ref="I508:J508"/>
    <mergeCell ref="A252:H252"/>
    <mergeCell ref="I134:J134"/>
    <mergeCell ref="A208:B208"/>
    <mergeCell ref="A330:B330"/>
    <mergeCell ref="A366:B366"/>
    <mergeCell ref="A210:B210"/>
    <mergeCell ref="C90:D90"/>
    <mergeCell ref="C388:D388"/>
    <mergeCell ref="A124:J124"/>
    <mergeCell ref="C146:F146"/>
    <mergeCell ref="I492:J492"/>
    <mergeCell ref="C186:J186"/>
    <mergeCell ref="E58:F58"/>
    <mergeCell ref="H98:J98"/>
    <mergeCell ref="A86:B87"/>
    <mergeCell ref="G300:H300"/>
    <mergeCell ref="A144:J144"/>
    <mergeCell ref="C486:J486"/>
    <mergeCell ref="I189:J189"/>
    <mergeCell ref="I523:J523"/>
    <mergeCell ref="A386:B387"/>
    <mergeCell ref="I205:J205"/>
    <mergeCell ref="C505:F505"/>
    <mergeCell ref="H82:J82"/>
    <mergeCell ref="C38:D38"/>
    <mergeCell ref="G600:H600"/>
    <mergeCell ref="I358:J358"/>
    <mergeCell ref="A587:G587"/>
    <mergeCell ref="H113:J113"/>
    <mergeCell ref="A541:B543"/>
    <mergeCell ref="A76:J76"/>
    <mergeCell ref="C338:D338"/>
    <mergeCell ref="A9:H9"/>
    <mergeCell ref="H142:J142"/>
    <mergeCell ref="A377:G377"/>
    <mergeCell ref="A275:B275"/>
    <mergeCell ref="A11:H11"/>
    <mergeCell ref="A6:B6"/>
    <mergeCell ref="A370:H370"/>
    <mergeCell ref="H442:J442"/>
    <mergeCell ref="H469:J469"/>
    <mergeCell ref="H48:J48"/>
    <mergeCell ref="A94:J94"/>
    <mergeCell ref="I130:J130"/>
    <mergeCell ref="C95:J95"/>
    <mergeCell ref="I86:J87"/>
    <mergeCell ref="H470:J470"/>
    <mergeCell ref="I132:J132"/>
    <mergeCell ref="I430:J430"/>
    <mergeCell ref="C420:D420"/>
    <mergeCell ref="I386:J387"/>
    <mergeCell ref="C115:F115"/>
    <mergeCell ref="H68:J68"/>
    <mergeCell ref="C155:J155"/>
    <mergeCell ref="H503:J503"/>
    <mergeCell ref="H188:J188"/>
    <mergeCell ref="A574:J574"/>
    <mergeCell ref="A26:B27"/>
    <mergeCell ref="G208:H208"/>
    <mergeCell ref="A234:J234"/>
    <mergeCell ref="C157:J157"/>
    <mergeCell ref="C455:J455"/>
    <mergeCell ref="H488:J488"/>
    <mergeCell ref="I272:J272"/>
    <mergeCell ref="E479:F479"/>
    <mergeCell ref="A230:G230"/>
    <mergeCell ref="A143:G143"/>
    <mergeCell ref="C145:F145"/>
    <mergeCell ref="I301:J301"/>
    <mergeCell ref="A232:G232"/>
    <mergeCell ref="C448:D448"/>
    <mergeCell ref="E510:F510"/>
    <mergeCell ref="A530:G530"/>
    <mergeCell ref="A75:H75"/>
    <mergeCell ref="A532:G532"/>
    <mergeCell ref="G568:H568"/>
    <mergeCell ref="A104:H104"/>
    <mergeCell ref="A227:G227"/>
    <mergeCell ref="G570:H570"/>
    <mergeCell ref="A404:H404"/>
    <mergeCell ref="A462:H462"/>
    <mergeCell ref="G598:H598"/>
    <mergeCell ref="H138:J138"/>
    <mergeCell ref="H140:J140"/>
    <mergeCell ref="A463:H463"/>
    <mergeCell ref="H438:J438"/>
    <mergeCell ref="H229:J229"/>
    <mergeCell ref="A465:H465"/>
    <mergeCell ref="H440:J440"/>
    <mergeCell ref="G596:H597"/>
    <mergeCell ref="C60:D60"/>
    <mergeCell ref="I224:J224"/>
    <mergeCell ref="A298:B298"/>
    <mergeCell ref="H141:J141"/>
    <mergeCell ref="H439:J439"/>
    <mergeCell ref="C360:D360"/>
    <mergeCell ref="I253:J253"/>
    <mergeCell ref="E120:F120"/>
    <mergeCell ref="E98:G98"/>
    <mergeCell ref="A214:J214"/>
    <mergeCell ref="A299:B299"/>
    <mergeCell ref="C57:D57"/>
    <mergeCell ref="E398:G398"/>
    <mergeCell ref="C480:D480"/>
    <mergeCell ref="A328:B328"/>
    <mergeCell ref="A599:B599"/>
    <mergeCell ref="C357:D357"/>
    <mergeCell ref="C58:D58"/>
    <mergeCell ref="E449:F449"/>
    <mergeCell ref="E150:F150"/>
    <mergeCell ref="A170:G170"/>
    <mergeCell ref="G179:H179"/>
    <mergeCell ref="E458:G458"/>
    <mergeCell ref="E450:F450"/>
    <mergeCell ref="I103:J103"/>
    <mergeCell ref="A201:G201"/>
    <mergeCell ref="I401:J401"/>
    <mergeCell ref="E118:F118"/>
    <mergeCell ref="A271:B273"/>
    <mergeCell ref="G210:H210"/>
    <mergeCell ref="I403:J403"/>
    <mergeCell ref="A71:H71"/>
    <mergeCell ref="A151:B153"/>
    <mergeCell ref="A571:B573"/>
    <mergeCell ref="E508:F508"/>
    <mergeCell ref="A100:H100"/>
    <mergeCell ref="A371:H371"/>
    <mergeCell ref="A556:J556"/>
    <mergeCell ref="A102:H102"/>
    <mergeCell ref="A400:H400"/>
    <mergeCell ref="H49:J49"/>
    <mergeCell ref="A402:H402"/>
    <mergeCell ref="C271:H273"/>
    <mergeCell ref="I325:J325"/>
    <mergeCell ref="A103:H103"/>
    <mergeCell ref="A488:B488"/>
    <mergeCell ref="A25:B25"/>
    <mergeCell ref="C571:H573"/>
    <mergeCell ref="H80:J80"/>
    <mergeCell ref="A257:G257"/>
    <mergeCell ref="C300:D300"/>
    <mergeCell ref="H347:J347"/>
    <mergeCell ref="C458:D458"/>
    <mergeCell ref="I343:J343"/>
    <mergeCell ref="E68:G68"/>
    <mergeCell ref="C517:J517"/>
    <mergeCell ref="H227:J227"/>
    <mergeCell ref="I40:J40"/>
    <mergeCell ref="C599:D599"/>
    <mergeCell ref="A262:G262"/>
    <mergeCell ref="I340:J340"/>
    <mergeCell ref="H278:J278"/>
    <mergeCell ref="A593:G593"/>
    <mergeCell ref="C600:D600"/>
    <mergeCell ref="E358:F358"/>
    <mergeCell ref="H578:J578"/>
    <mergeCell ref="E148:F148"/>
    <mergeCell ref="C26:F26"/>
    <mergeCell ref="A196:J196"/>
    <mergeCell ref="E448:F448"/>
    <mergeCell ref="A354:J354"/>
    <mergeCell ref="I399:J399"/>
    <mergeCell ref="A497:G497"/>
    <mergeCell ref="I270:J270"/>
    <mergeCell ref="I568:J568"/>
    <mergeCell ref="A499:G499"/>
    <mergeCell ref="A44:H44"/>
    <mergeCell ref="A337:B337"/>
    <mergeCell ref="H291:J291"/>
    <mergeCell ref="H589:J589"/>
    <mergeCell ref="A73:H73"/>
    <mergeCell ref="C211:H213"/>
    <mergeCell ref="H292:J292"/>
    <mergeCell ref="I404:J404"/>
    <mergeCell ref="A553:H553"/>
    <mergeCell ref="H319:J319"/>
    <mergeCell ref="A479:B479"/>
    <mergeCell ref="H20:J20"/>
    <mergeCell ref="H318:J318"/>
    <mergeCell ref="H348:J348"/>
    <mergeCell ref="A510:B510"/>
    <mergeCell ref="I9:J9"/>
    <mergeCell ref="I463:J463"/>
    <mergeCell ref="C568:D568"/>
    <mergeCell ref="I11:J11"/>
    <mergeCell ref="C185:J185"/>
    <mergeCell ref="A505:B505"/>
    <mergeCell ref="I465:J465"/>
    <mergeCell ref="H218:J218"/>
    <mergeCell ref="C570:D570"/>
    <mergeCell ref="A258:G258"/>
    <mergeCell ref="E29:F29"/>
    <mergeCell ref="A260:G260"/>
    <mergeCell ref="H338:J338"/>
    <mergeCell ref="E329:F329"/>
    <mergeCell ref="C325:F325"/>
    <mergeCell ref="I62:J62"/>
    <mergeCell ref="C598:D598"/>
    <mergeCell ref="I491:J491"/>
    <mergeCell ref="G418:H418"/>
    <mergeCell ref="G89:H89"/>
    <mergeCell ref="I362:J362"/>
    <mergeCell ref="G420:H420"/>
    <mergeCell ref="I153:J153"/>
    <mergeCell ref="C356:F356"/>
    <mergeCell ref="A584:H584"/>
    <mergeCell ref="A518:B518"/>
    <mergeCell ref="I363:J363"/>
    <mergeCell ref="A321:G321"/>
    <mergeCell ref="A279:H279"/>
    <mergeCell ref="H262:J262"/>
    <mergeCell ref="A323:G323"/>
    <mergeCell ref="A281:H281"/>
    <mergeCell ref="A585:H585"/>
    <mergeCell ref="A466:J466"/>
    <mergeCell ref="G26:H27"/>
    <mergeCell ref="A193:H193"/>
    <mergeCell ref="I75:J75"/>
    <mergeCell ref="A149:B149"/>
    <mergeCell ref="I510:J510"/>
    <mergeCell ref="A282:H282"/>
    <mergeCell ref="A578:B578"/>
    <mergeCell ref="A449:B449"/>
    <mergeCell ref="I235:J235"/>
    <mergeCell ref="A150:B150"/>
    <mergeCell ref="C548:D548"/>
    <mergeCell ref="A450:B450"/>
    <mergeCell ref="C208:D208"/>
    <mergeCell ref="C210:D210"/>
    <mergeCell ref="C275:J275"/>
    <mergeCell ref="C427:J427"/>
    <mergeCell ref="I434:J434"/>
    <mergeCell ref="I225:J225"/>
    <mergeCell ref="I129:J129"/>
    <mergeCell ref="I131:J131"/>
    <mergeCell ref="I431:J431"/>
    <mergeCell ref="E27:F27"/>
    <mergeCell ref="C567:D567"/>
    <mergeCell ref="A224:H224"/>
    <mergeCell ref="E327:F327"/>
    <mergeCell ref="G85:H85"/>
    <mergeCell ref="G389:H389"/>
    <mergeCell ref="I149:J149"/>
    <mergeCell ref="G385:H385"/>
    <mergeCell ref="A106:J106"/>
    <mergeCell ref="A216:B216"/>
    <mergeCell ref="I151:J151"/>
    <mergeCell ref="I449:J449"/>
    <mergeCell ref="C1:H3"/>
    <mergeCell ref="A407:G407"/>
    <mergeCell ref="A250:H250"/>
    <mergeCell ref="A218:B218"/>
    <mergeCell ref="A516:B516"/>
    <mergeCell ref="A89:B89"/>
    <mergeCell ref="A285:H285"/>
    <mergeCell ref="C36:J36"/>
    <mergeCell ref="H411:J411"/>
    <mergeCell ref="C8:D8"/>
    <mergeCell ref="C67:J67"/>
    <mergeCell ref="A115:B115"/>
    <mergeCell ref="C308:D308"/>
    <mergeCell ref="A569:B569"/>
    <mergeCell ref="A236:B237"/>
    <mergeCell ref="A113:G113"/>
    <mergeCell ref="I74:J74"/>
    <mergeCell ref="C96:J96"/>
    <mergeCell ref="C367:J367"/>
    <mergeCell ref="C179:D179"/>
    <mergeCell ref="H437:J437"/>
    <mergeCell ref="C396:J396"/>
    <mergeCell ref="C355:F355"/>
    <mergeCell ref="C86:F86"/>
    <mergeCell ref="I221:J221"/>
    <mergeCell ref="I513:J513"/>
    <mergeCell ref="A64:J64"/>
    <mergeCell ref="I549:J549"/>
    <mergeCell ref="C386:F386"/>
    <mergeCell ref="I542:J542"/>
    <mergeCell ref="A473:G473"/>
    <mergeCell ref="A472:G472"/>
    <mergeCell ref="A18:G18"/>
    <mergeCell ref="G510:H510"/>
    <mergeCell ref="A47:G47"/>
    <mergeCell ref="I120:J120"/>
    <mergeCell ref="G206:H207"/>
    <mergeCell ref="I570:J570"/>
    <mergeCell ref="A187:B187"/>
    <mergeCell ref="A485:B485"/>
    <mergeCell ref="G506:H507"/>
    <mergeCell ref="C61:H63"/>
    <mergeCell ref="I115:J115"/>
    <mergeCell ref="A487:B487"/>
    <mergeCell ref="H170:J170"/>
    <mergeCell ref="A527:G527"/>
    <mergeCell ref="H468:J468"/>
    <mergeCell ref="H501:J501"/>
    <mergeCell ref="H172:J172"/>
    <mergeCell ref="H380:J380"/>
    <mergeCell ref="A29:B29"/>
    <mergeCell ref="C7:J7"/>
    <mergeCell ref="I296:J297"/>
    <mergeCell ref="A136:J136"/>
    <mergeCell ref="H382:J382"/>
    <mergeCell ref="A58:B58"/>
    <mergeCell ref="A329:B329"/>
    <mergeCell ref="C87:D87"/>
    <mergeCell ref="C307:J307"/>
    <mergeCell ref="I596:J597"/>
    <mergeCell ref="A540:B540"/>
    <mergeCell ref="A109:G109"/>
    <mergeCell ref="C89:D89"/>
    <mergeCell ref="A111:G111"/>
    <mergeCell ref="C177:D177"/>
    <mergeCell ref="A142:G142"/>
    <mergeCell ref="I342:J342"/>
    <mergeCell ref="C476:F476"/>
    <mergeCell ref="I344:J344"/>
    <mergeCell ref="A442:G442"/>
    <mergeCell ref="A174:J174"/>
    <mergeCell ref="A137:G137"/>
    <mergeCell ref="A91:B93"/>
    <mergeCell ref="A474:J474"/>
    <mergeCell ref="A139:G139"/>
    <mergeCell ref="A443:G443"/>
    <mergeCell ref="A13:H13"/>
    <mergeCell ref="A391:B393"/>
    <mergeCell ref="A470:G470"/>
    <mergeCell ref="A15:H15"/>
    <mergeCell ref="C477:D477"/>
    <mergeCell ref="G508:H508"/>
    <mergeCell ref="A315:H315"/>
    <mergeCell ref="G299:H299"/>
    <mergeCell ref="C301:H303"/>
    <mergeCell ref="I355:J355"/>
    <mergeCell ref="I268:J268"/>
    <mergeCell ref="I243:J243"/>
    <mergeCell ref="I572:J572"/>
    <mergeCell ref="G599:H599"/>
    <mergeCell ref="C91:H93"/>
    <mergeCell ref="C188:D188"/>
    <mergeCell ref="A498:G498"/>
    <mergeCell ref="A489:H489"/>
    <mergeCell ref="C488:D488"/>
    <mergeCell ref="G446:H447"/>
    <mergeCell ref="H168:J168"/>
    <mergeCell ref="H472:J472"/>
    <mergeCell ref="A491:H491"/>
    <mergeCell ref="I569:J569"/>
    <mergeCell ref="A72:H72"/>
    <mergeCell ref="E8:G8"/>
    <mergeCell ref="C547:J547"/>
    <mergeCell ref="H167:J167"/>
    <mergeCell ref="H590:J590"/>
    <mergeCell ref="E308:G308"/>
    <mergeCell ref="H169:J169"/>
    <mergeCell ref="H467:J467"/>
    <mergeCell ref="I251:J251"/>
    <mergeCell ref="A325:B325"/>
    <mergeCell ref="A300:B300"/>
    <mergeCell ref="I506:J507"/>
    <mergeCell ref="I281:J281"/>
    <mergeCell ref="I585:J585"/>
    <mergeCell ref="C417:D417"/>
    <mergeCell ref="C389:D389"/>
    <mergeCell ref="E177:F177"/>
    <mergeCell ref="A82:G82"/>
    <mergeCell ref="I282:J282"/>
    <mergeCell ref="C277:J277"/>
    <mergeCell ref="E149:F149"/>
    <mergeCell ref="C418:D418"/>
    <mergeCell ref="A519:H519"/>
    <mergeCell ref="E447:F447"/>
    <mergeCell ref="G205:H205"/>
    <mergeCell ref="C575:J575"/>
    <mergeCell ref="G539:H539"/>
    <mergeCell ref="E178:F178"/>
    <mergeCell ref="C577:J577"/>
    <mergeCell ref="C265:F265"/>
    <mergeCell ref="H197:J197"/>
    <mergeCell ref="A38:B38"/>
    <mergeCell ref="I315:J315"/>
    <mergeCell ref="E478:F478"/>
    <mergeCell ref="A351:G351"/>
    <mergeCell ref="C565:F565"/>
    <mergeCell ref="I429:J429"/>
    <mergeCell ref="A562:G562"/>
    <mergeCell ref="A67:B67"/>
    <mergeCell ref="A338:B338"/>
    <mergeCell ref="I300:J300"/>
    <mergeCell ref="A141:G141"/>
    <mergeCell ref="A439:G439"/>
    <mergeCell ref="A591:G591"/>
    <mergeCell ref="C241:H243"/>
    <mergeCell ref="H548:J548"/>
    <mergeCell ref="H233:J233"/>
    <mergeCell ref="A66:B66"/>
    <mergeCell ref="I28:J28"/>
    <mergeCell ref="H533:J533"/>
    <mergeCell ref="A95:B95"/>
    <mergeCell ref="I55:J55"/>
    <mergeCell ref="G86:H87"/>
    <mergeCell ref="G595:H595"/>
    <mergeCell ref="A316:J316"/>
    <mergeCell ref="A97:B97"/>
    <mergeCell ref="A420:B420"/>
    <mergeCell ref="A395:B395"/>
    <mergeCell ref="H137:J137"/>
    <mergeCell ref="H259:J259"/>
    <mergeCell ref="A460:H460"/>
    <mergeCell ref="H261:J261"/>
    <mergeCell ref="H559:J559"/>
    <mergeCell ref="A184:J184"/>
    <mergeCell ref="H561:J561"/>
    <mergeCell ref="C126:J126"/>
    <mergeCell ref="C215:J215"/>
    <mergeCell ref="E87:F87"/>
    <mergeCell ref="A448:B448"/>
    <mergeCell ref="C510:D510"/>
    <mergeCell ref="C546:J546"/>
    <mergeCell ref="A456:B456"/>
    <mergeCell ref="E270:F270"/>
    <mergeCell ref="E568:F568"/>
    <mergeCell ref="E578:G578"/>
    <mergeCell ref="E570:F570"/>
    <mergeCell ref="I521:J521"/>
    <mergeCell ref="C236:F236"/>
    <mergeCell ref="A1:B3"/>
    <mergeCell ref="A99:H99"/>
    <mergeCell ref="A221:H221"/>
    <mergeCell ref="I451:J451"/>
    <mergeCell ref="G56:H57"/>
    <mergeCell ref="A101:H101"/>
    <mergeCell ref="A223:H223"/>
    <mergeCell ref="A179:B179"/>
    <mergeCell ref="A254:H254"/>
    <mergeCell ref="I148:J148"/>
    <mergeCell ref="A389:B389"/>
    <mergeCell ref="A180:B180"/>
    <mergeCell ref="I482:J482"/>
    <mergeCell ref="I26:J27"/>
    <mergeCell ref="A554:H554"/>
    <mergeCell ref="I448:J448"/>
    <mergeCell ref="C578:D578"/>
    <mergeCell ref="A480:B480"/>
    <mergeCell ref="C449:D449"/>
    <mergeCell ref="H257:J257"/>
    <mergeCell ref="I464:J464"/>
    <mergeCell ref="H557:J557"/>
    <mergeCell ref="I159:J159"/>
    <mergeCell ref="A304:J304"/>
    <mergeCell ref="E218:G218"/>
    <mergeCell ref="I161:J161"/>
    <mergeCell ref="A235:B235"/>
    <mergeCell ref="C297:D297"/>
    <mergeCell ref="A172:G172"/>
    <mergeCell ref="C508:D508"/>
    <mergeCell ref="C299:D299"/>
    <mergeCell ref="E57:F57"/>
    <mergeCell ref="I461:J461"/>
    <mergeCell ref="I249:J249"/>
    <mergeCell ref="C597:D597"/>
    <mergeCell ref="E268:F268"/>
    <mergeCell ref="G330:H330"/>
    <mergeCell ref="I63:J63"/>
    <mergeCell ref="I90:J90"/>
    <mergeCell ref="I388:J388"/>
    <mergeCell ref="A20:G20"/>
    <mergeCell ref="A324:J324"/>
    <mergeCell ref="A318:G318"/>
    <mergeCell ref="I390:J390"/>
    <mergeCell ref="A348:G348"/>
    <mergeCell ref="I91:J91"/>
    <mergeCell ref="E569:F569"/>
    <mergeCell ref="I85:J85"/>
    <mergeCell ref="A320:G320"/>
    <mergeCell ref="I389:J389"/>
    <mergeCell ref="A347:G347"/>
    <mergeCell ref="I93:J93"/>
    <mergeCell ref="A51:G51"/>
    <mergeCell ref="I391:J391"/>
    <mergeCell ref="C331:H333"/>
    <mergeCell ref="A349:G349"/>
    <mergeCell ref="A192:H192"/>
    <mergeCell ref="I118:J118"/>
    <mergeCell ref="A219:H219"/>
    <mergeCell ref="A194:H194"/>
    <mergeCell ref="G55:H55"/>
    <mergeCell ref="C391:H393"/>
    <mergeCell ref="A494:H494"/>
    <mergeCell ref="I119:J119"/>
    <mergeCell ref="A406:J406"/>
    <mergeCell ref="A186:B186"/>
    <mergeCell ref="I419:J419"/>
    <mergeCell ref="I104:J104"/>
    <mergeCell ref="A178:B178"/>
    <mergeCell ref="C397:J397"/>
    <mergeCell ref="H17:J17"/>
    <mergeCell ref="A552:H552"/>
    <mergeCell ref="A486:B486"/>
    <mergeCell ref="A478:B478"/>
    <mergeCell ref="C426:J426"/>
    <mergeCell ref="H19:J19"/>
    <mergeCell ref="G536:H537"/>
    <mergeCell ref="H317:J317"/>
    <mergeCell ref="C148:D148"/>
    <mergeCell ref="C116:F116"/>
    <mergeCell ref="C416:F416"/>
    <mergeCell ref="I193:J193"/>
    <mergeCell ref="A413:G413"/>
    <mergeCell ref="A134:H134"/>
    <mergeCell ref="A361:B363"/>
    <mergeCell ref="G270:H270"/>
    <mergeCell ref="I30:J30"/>
    <mergeCell ref="I61:J61"/>
    <mergeCell ref="I183:J183"/>
    <mergeCell ref="I490:J490"/>
    <mergeCell ref="I175:J175"/>
    <mergeCell ref="A128:B128"/>
    <mergeCell ref="A426:B426"/>
    <mergeCell ref="I212:J212"/>
    <mergeCell ref="I483:J483"/>
    <mergeCell ref="A441:G441"/>
    <mergeCell ref="A217:B217"/>
    <mergeCell ref="I519:J519"/>
    <mergeCell ref="I475:J475"/>
    <mergeCell ref="G298:H298"/>
    <mergeCell ref="A428:B428"/>
    <mergeCell ref="A434:H434"/>
    <mergeCell ref="H112:J112"/>
    <mergeCell ref="A190:H190"/>
    <mergeCell ref="H323:J323"/>
    <mergeCell ref="C37:J37"/>
    <mergeCell ref="I326:J327"/>
    <mergeCell ref="H412:J412"/>
    <mergeCell ref="A276:B276"/>
    <mergeCell ref="A270:B270"/>
    <mergeCell ref="A490:H490"/>
    <mergeCell ref="A568:B568"/>
    <mergeCell ref="A576:B576"/>
    <mergeCell ref="A570:B570"/>
    <mergeCell ref="C29:D29"/>
    <mergeCell ref="C329:D329"/>
    <mergeCell ref="A55:B55"/>
    <mergeCell ref="H8:J8"/>
    <mergeCell ref="E89:F89"/>
    <mergeCell ref="A54:J54"/>
    <mergeCell ref="I433:J433"/>
    <mergeCell ref="A296:B297"/>
    <mergeCell ref="A50:G50"/>
    <mergeCell ref="C425:J425"/>
    <mergeCell ref="A121:B123"/>
    <mergeCell ref="A596:B597"/>
    <mergeCell ref="A421:B423"/>
    <mergeCell ref="A45:H45"/>
    <mergeCell ref="A81:G81"/>
    <mergeCell ref="A343:H343"/>
    <mergeCell ref="G240:H240"/>
    <mergeCell ref="G538:H538"/>
    <mergeCell ref="A345:H345"/>
    <mergeCell ref="C446:F446"/>
    <mergeCell ref="G540:H540"/>
    <mergeCell ref="I181:J181"/>
    <mergeCell ref="I479:J479"/>
    <mergeCell ref="A105:H105"/>
    <mergeCell ref="E477:F477"/>
    <mergeCell ref="G235:H235"/>
    <mergeCell ref="H23:J23"/>
    <mergeCell ref="A228:G228"/>
    <mergeCell ref="A215:B215"/>
    <mergeCell ref="I1:J1"/>
    <mergeCell ref="A405:H405"/>
    <mergeCell ref="I299:J299"/>
    <mergeCell ref="C421:H423"/>
    <mergeCell ref="A444:J444"/>
    <mergeCell ref="A528:G528"/>
    <mergeCell ref="A432:H432"/>
    <mergeCell ref="I599:J599"/>
    <mergeCell ref="H83:J83"/>
    <mergeCell ref="E38:G38"/>
    <mergeCell ref="G266:H267"/>
    <mergeCell ref="H110:J110"/>
    <mergeCell ref="H408:J408"/>
    <mergeCell ref="H383:J383"/>
    <mergeCell ref="E338:G338"/>
    <mergeCell ref="A454:J454"/>
    <mergeCell ref="C35:J35"/>
    <mergeCell ref="A355:B355"/>
    <mergeCell ref="G566:H567"/>
    <mergeCell ref="H410:J410"/>
    <mergeCell ref="I446:J447"/>
    <mergeCell ref="I194:J194"/>
    <mergeCell ref="I71:J71"/>
    <mergeCell ref="I223:J223"/>
    <mergeCell ref="I494:J494"/>
    <mergeCell ref="C27:D27"/>
    <mergeCell ref="I536:J537"/>
    <mergeCell ref="E119:F119"/>
    <mergeCell ref="C327:D327"/>
    <mergeCell ref="E389:F389"/>
    <mergeCell ref="C56:F56"/>
    <mergeCell ref="C395:J395"/>
    <mergeCell ref="H428:J428"/>
    <mergeCell ref="E419:F419"/>
    <mergeCell ref="I370:J370"/>
    <mergeCell ref="A468:G468"/>
    <mergeCell ref="G149:H149"/>
    <mergeCell ref="E420:F420"/>
    <mergeCell ref="G178:H178"/>
    <mergeCell ref="I213:J213"/>
    <mergeCell ref="A171:G171"/>
    <mergeCell ref="C387:D387"/>
    <mergeCell ref="C385:F385"/>
    <mergeCell ref="G449:H449"/>
    <mergeCell ref="I242:J242"/>
    <mergeCell ref="A173:G173"/>
    <mergeCell ref="E147:F147"/>
    <mergeCell ref="G209:H209"/>
    <mergeCell ref="A471:G471"/>
    <mergeCell ref="A77:G77"/>
    <mergeCell ref="G175:H175"/>
    <mergeCell ref="A226:J226"/>
    <mergeCell ref="G509:H509"/>
    <mergeCell ref="A168:G168"/>
    <mergeCell ref="G475:H475"/>
    <mergeCell ref="A526:J526"/>
    <mergeCell ref="A307:B307"/>
    <mergeCell ref="I269:J269"/>
    <mergeCell ref="A8:B8"/>
    <mergeCell ref="I241:J241"/>
    <mergeCell ref="I539:J539"/>
    <mergeCell ref="A336:B336"/>
    <mergeCell ref="I600:J600"/>
    <mergeCell ref="A401:H401"/>
    <mergeCell ref="A308:B308"/>
    <mergeCell ref="A403:H403"/>
    <mergeCell ref="C68:D68"/>
    <mergeCell ref="C541:H543"/>
    <mergeCell ref="I595:J595"/>
    <mergeCell ref="H52:J52"/>
    <mergeCell ref="H79:J79"/>
    <mergeCell ref="H81:J81"/>
    <mergeCell ref="H352:J352"/>
    <mergeCell ref="H379:J379"/>
    <mergeCell ref="H47:J47"/>
    <mergeCell ref="I313:J313"/>
    <mergeCell ref="H381:J381"/>
    <mergeCell ref="I165:J165"/>
    <mergeCell ref="A239:B239"/>
    <mergeCell ref="E59:F59"/>
    <mergeCell ref="C487:J487"/>
    <mergeCell ref="E359:F359"/>
    <mergeCell ref="A108:G108"/>
    <mergeCell ref="C596:F596"/>
    <mergeCell ref="C298:D298"/>
    <mergeCell ref="A263:G263"/>
    <mergeCell ref="C515:J515"/>
    <mergeCell ref="A211:B213"/>
    <mergeCell ref="G120:H120"/>
    <mergeCell ref="A594:J594"/>
    <mergeCell ref="A563:G563"/>
    <mergeCell ref="A206:B207"/>
    <mergeCell ref="A511:B513"/>
    <mergeCell ref="A590:G590"/>
    <mergeCell ref="A166:J166"/>
    <mergeCell ref="A506:B507"/>
    <mergeCell ref="A12:H12"/>
    <mergeCell ref="H443:J443"/>
    <mergeCell ref="G419:H419"/>
    <mergeCell ref="G505:H505"/>
    <mergeCell ref="A14:H14"/>
    <mergeCell ref="A312:H312"/>
    <mergeCell ref="I265:J265"/>
    <mergeCell ref="A43:H43"/>
    <mergeCell ref="G296:H297"/>
    <mergeCell ref="C511:H513"/>
    <mergeCell ref="I56:J57"/>
    <mergeCell ref="I565:J565"/>
    <mergeCell ref="C98:D98"/>
    <mergeCell ref="C368:D368"/>
    <mergeCell ref="H287:J287"/>
    <mergeCell ref="C246:J246"/>
    <mergeCell ref="C398:D398"/>
    <mergeCell ref="A69:H69"/>
    <mergeCell ref="G356:H357"/>
    <mergeCell ref="A335:B335"/>
    <mergeCell ref="H158:J158"/>
    <mergeCell ref="A34:J34"/>
    <mergeCell ref="H289:J289"/>
    <mergeCell ref="H593:J593"/>
    <mergeCell ref="H587:J587"/>
    <mergeCell ref="A369:H369"/>
    <mergeCell ref="C127:J127"/>
    <mergeCell ref="C247:J247"/>
    <mergeCell ref="A334:J334"/>
    <mergeCell ref="I284:J284"/>
    <mergeCell ref="H290:J290"/>
    <mergeCell ref="H588:J588"/>
    <mergeCell ref="I250:J250"/>
    <mergeCell ref="C240:D240"/>
    <mergeCell ref="I402:J402"/>
    <mergeCell ref="C538:D538"/>
    <mergeCell ref="I206:J207"/>
    <mergeCell ref="I279:J279"/>
    <mergeCell ref="C540:D540"/>
    <mergeCell ref="E298:F298"/>
    <mergeCell ref="A203:G203"/>
    <mergeCell ref="C419:D419"/>
    <mergeCell ref="E297:F297"/>
    <mergeCell ref="E299:F299"/>
    <mergeCell ref="E597:F597"/>
    <mergeCell ref="G355:H355"/>
    <mergeCell ref="I32:J32"/>
    <mergeCell ref="I330:J330"/>
    <mergeCell ref="A261:G261"/>
    <mergeCell ref="A37:B37"/>
    <mergeCell ref="A559:G559"/>
    <mergeCell ref="E599:F599"/>
    <mergeCell ref="A350:G350"/>
    <mergeCell ref="A138:G138"/>
    <mergeCell ref="A564:J564"/>
    <mergeCell ref="I332:J332"/>
    <mergeCell ref="A561:G561"/>
    <mergeCell ref="G388:H388"/>
    <mergeCell ref="A560:G560"/>
    <mergeCell ref="A135:H135"/>
    <mergeCell ref="A433:H433"/>
    <mergeCell ref="C151:H153"/>
    <mergeCell ref="H230:J230"/>
    <mergeCell ref="A435:H435"/>
    <mergeCell ref="I146:J147"/>
    <mergeCell ref="I60:J60"/>
    <mergeCell ref="H232:J232"/>
    <mergeCell ref="H530:J530"/>
    <mergeCell ref="A546:B546"/>
    <mergeCell ref="H532:J532"/>
    <mergeCell ref="I360:J360"/>
    <mergeCell ref="I45:J45"/>
    <mergeCell ref="A119:B119"/>
    <mergeCell ref="A580:H580"/>
    <mergeCell ref="A548:B548"/>
    <mergeCell ref="A427:B427"/>
    <mergeCell ref="I345:J345"/>
    <mergeCell ref="A582:H582"/>
    <mergeCell ref="A419:B419"/>
    <mergeCell ref="A283:H283"/>
    <mergeCell ref="H258:J258"/>
    <mergeCell ref="A581:H581"/>
    <mergeCell ref="A418:B418"/>
    <mergeCell ref="E539:F539"/>
    <mergeCell ref="H260:J260"/>
    <mergeCell ref="A583:H583"/>
    <mergeCell ref="H558:J558"/>
    <mergeCell ref="C178:D178"/>
    <mergeCell ref="C205:F205"/>
    <mergeCell ref="I73:J73"/>
    <mergeCell ref="C209:D209"/>
    <mergeCell ref="I371:J371"/>
    <mergeCell ref="A445:B445"/>
    <mergeCell ref="C509:D509"/>
    <mergeCell ref="E267:F267"/>
    <mergeCell ref="A241:B243"/>
    <mergeCell ref="A148:B148"/>
    <mergeCell ref="E269:F269"/>
    <mergeCell ref="A199:G199"/>
    <mergeCell ref="A288:G288"/>
    <mergeCell ref="C266:F266"/>
    <mergeCell ref="G28:H28"/>
    <mergeCell ref="A158:B158"/>
    <mergeCell ref="I3:J3"/>
    <mergeCell ref="G239:H239"/>
    <mergeCell ref="I432:J432"/>
    <mergeCell ref="G30:H30"/>
    <mergeCell ref="I92:J92"/>
    <mergeCell ref="I303:J303"/>
    <mergeCell ref="A46:J46"/>
    <mergeCell ref="A525:H525"/>
    <mergeCell ref="A376:J376"/>
    <mergeCell ref="H201:J201"/>
    <mergeCell ref="A220:H220"/>
    <mergeCell ref="A222:H222"/>
    <mergeCell ref="E158:G158"/>
    <mergeCell ref="A520:H520"/>
    <mergeCell ref="A88:B88"/>
    <mergeCell ref="I145:J145"/>
    <mergeCell ref="A517:B517"/>
    <mergeCell ref="A90:B90"/>
    <mergeCell ref="A551:H551"/>
    <mergeCell ref="A388:B388"/>
    <mergeCell ref="I445:J445"/>
    <mergeCell ref="H198:J198"/>
    <mergeCell ref="A390:B390"/>
    <mergeCell ref="C120:D120"/>
    <mergeCell ref="A85:B85"/>
    <mergeCell ref="C278:D278"/>
    <mergeCell ref="A579:H579"/>
    <mergeCell ref="H38:J38"/>
    <mergeCell ref="C337:J337"/>
    <mergeCell ref="C149:D149"/>
    <mergeCell ref="C366:J366"/>
    <mergeCell ref="I69:J69"/>
    <mergeCell ref="A326:B327"/>
    <mergeCell ref="I375:J375"/>
    <mergeCell ref="I369:J369"/>
    <mergeCell ref="I489:J489"/>
    <mergeCell ref="I160:J160"/>
    <mergeCell ref="A293:G293"/>
    <mergeCell ref="I72:J72"/>
    <mergeCell ref="A61:B63"/>
    <mergeCell ref="A163:H163"/>
    <mergeCell ref="I543:J543"/>
    <mergeCell ref="I211:J211"/>
    <mergeCell ref="I509:J509"/>
    <mergeCell ref="A16:J16"/>
    <mergeCell ref="I88:J88"/>
    <mergeCell ref="A317:G317"/>
    <mergeCell ref="I240:J240"/>
    <mergeCell ref="I511:J511"/>
    <mergeCell ref="I538:J538"/>
    <mergeCell ref="A469:G469"/>
    <mergeCell ref="A155:B155"/>
    <mergeCell ref="I540:J540"/>
    <mergeCell ref="A157:B157"/>
    <mergeCell ref="A314:H314"/>
    <mergeCell ref="A455:B455"/>
    <mergeCell ref="G146:H147"/>
    <mergeCell ref="A191:H191"/>
    <mergeCell ref="C31:H33"/>
    <mergeCell ref="I571:J571"/>
    <mergeCell ref="A457:B457"/>
    <mergeCell ref="H321:J321"/>
    <mergeCell ref="A175:B175"/>
    <mergeCell ref="I266:J267"/>
    <mergeCell ref="A185:B185"/>
    <mergeCell ref="A508:B508"/>
    <mergeCell ref="I566:J567"/>
    <mergeCell ref="E330:F330"/>
    <mergeCell ref="H368:J368"/>
    <mergeCell ref="I584:J584"/>
    <mergeCell ref="A414:J414"/>
    <mergeCell ref="A424:J424"/>
    <mergeCell ref="C296:F296"/>
    <mergeCell ref="C5:J5"/>
    <mergeCell ref="G390:H390"/>
    <mergeCell ref="A112:G112"/>
    <mergeCell ref="A412:G412"/>
    <mergeCell ref="A255:H255"/>
    <mergeCell ref="E60:F60"/>
    <mergeCell ref="A107:G107"/>
    <mergeCell ref="E360:F360"/>
    <mergeCell ref="I180:J180"/>
    <mergeCell ref="H398:J398"/>
    <mergeCell ref="A125:B125"/>
    <mergeCell ref="I182:J182"/>
    <mergeCell ref="I480:J480"/>
    <mergeCell ref="A438:G438"/>
    <mergeCell ref="G119:H119"/>
    <mergeCell ref="G295:H295"/>
    <mergeCell ref="A127:B127"/>
    <mergeCell ref="A440:G440"/>
  </mergeCells>
  <printOptions horizontalCentered="1"/>
  <pageMargins left="0.4" right="0.4" top="0.5" bottom="0.5" header="0.3" footer="0.3"/>
  <pageSetup orientation="portrait" paperSize="9" fitToHeight="0" fitToWidth="1"/>
  <rowBreaks count="19" manualBreakCount="19">
    <brk id="30" min="0" max="16383" man="1"/>
    <brk id="60" min="0" max="16383" man="1"/>
    <brk id="90" min="0" max="16383" man="1"/>
    <brk id="120" min="0" max="16383" man="1"/>
    <brk id="150" min="0" max="16383" man="1"/>
    <brk id="180" min="0" max="16383" man="1"/>
    <brk id="210" min="0" max="16383" man="1"/>
    <brk id="240" min="0" max="16383" man="1"/>
    <brk id="270" min="0" max="16383" man="1"/>
    <brk id="300" min="0" max="16383" man="1"/>
    <brk id="330" min="0" max="16383" man="1"/>
    <brk id="360" min="0" max="16383" man="1"/>
    <brk id="390" min="0" max="16383" man="1"/>
    <brk id="420" min="0" max="16383" man="1"/>
    <brk id="450" min="0" max="16383" man="1"/>
    <brk id="480" min="0" max="16383" man="1"/>
    <brk id="510" min="0" max="16383" man="1"/>
    <brk id="540" min="0" max="16383" man="1"/>
    <brk id="570" min="0" max="16383" man="1"/>
  </rowBreaks>
  <drawing xmlns:r="http://schemas.openxmlformats.org/officeDocument/2006/relationships" r:id="rId1"/>
</worksheet>
</file>

<file path=xl/worksheets/sheet34.xml><?xml version="1.0" encoding="utf-8"?>
<worksheet xmlns="http://schemas.openxmlformats.org/spreadsheetml/2006/main">
  <sheetPr>
    <tabColor rgb="007030A0"/>
    <outlinePr summaryBelow="1" summaryRight="1"/>
    <pageSetUpPr fitToPage="1"/>
  </sheetPr>
  <dimension ref="A1:L400"/>
  <sheetViews>
    <sheetView showGridLines="0" workbookViewId="0">
      <selection activeCell="A1" sqref="A1"/>
    </sheetView>
  </sheetViews>
  <sheetFormatPr baseColWidth="8" defaultRowHeight="15"/>
  <cols>
    <col width="9.28515625" customWidth="1" min="1" max="1"/>
    <col width="12.14062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hidden="1" width="3" customWidth="1" min="11" max="11"/>
    <col hidden="1" width="42" customWidth="1" min="12" max="12"/>
  </cols>
  <sheetData>
    <row r="1" ht="21.75" customHeight="1">
      <c r="A1" s="49" t="n"/>
      <c r="B1" s="56" t="n"/>
      <c r="C1" s="67">
        <f>Paramètres!$C$10</f>
        <v/>
      </c>
      <c r="D1" s="101" t="n"/>
      <c r="E1" s="101" t="n"/>
      <c r="F1" s="101" t="n"/>
      <c r="G1" s="101" t="n"/>
      <c r="H1" s="56" t="n"/>
      <c r="I1" s="55">
        <f>Paramètres!$D$10</f>
        <v/>
      </c>
      <c r="J1" s="50" t="n"/>
      <c r="L1" s="29" t="inlineStr">
        <is>
          <t>Calcul (ne pas modifier) – ligne registre :</t>
        </is>
      </c>
    </row>
    <row r="2" ht="21.75" customHeight="1">
      <c r="A2" s="60" t="n"/>
      <c r="B2" s="61" t="n"/>
      <c r="C2" s="60" t="n"/>
      <c r="H2" s="61" t="n"/>
      <c r="I2" s="55">
        <f>"Date: "&amp;Paramètres!$E$10</f>
        <v/>
      </c>
      <c r="J2" s="50" t="n"/>
      <c r="L2" s="30">
        <f>IFERROR(MATCH($H$8,Registre!$B$2:$B$1999,0),0)</f>
        <v/>
      </c>
    </row>
    <row r="3" ht="21.75" customHeight="1">
      <c r="A3" s="57" t="n"/>
      <c r="B3" s="58" t="n"/>
      <c r="C3" s="57" t="n"/>
      <c r="D3" s="102" t="n"/>
      <c r="E3" s="102" t="n"/>
      <c r="F3" s="102" t="n"/>
      <c r="G3" s="102" t="n"/>
      <c r="H3" s="58" t="n"/>
      <c r="I3" s="55" t="inlineStr">
        <is>
          <t>Page 1/1</t>
        </is>
      </c>
      <c r="J3" s="50" t="n"/>
    </row>
    <row r="4" ht="27.95" customHeight="1">
      <c r="A4" s="67" t="inlineStr">
        <is>
          <t>Procès-Verbal de Pré-Remblai</t>
        </is>
      </c>
      <c r="B4" s="52" t="n"/>
      <c r="C4" s="52" t="n"/>
      <c r="D4" s="52" t="n"/>
      <c r="E4" s="52" t="n"/>
      <c r="F4" s="52" t="n"/>
      <c r="G4" s="52" t="n"/>
      <c r="H4" s="52" t="n"/>
      <c r="I4" s="52" t="n"/>
      <c r="J4" s="50" t="n"/>
      <c r="L4" s="32">
        <f>IF($H$8="","",IF($L$2=0,"⚠ RFI absent du Registre",IF(INDEX(Registre!$A$2:$A$1999,IF($L$2=0,-1,$L$2))&lt;&gt;"Pré-remblai","⚠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f>IFERROR(INDEX('Impression groupée'!$B$4:$B$103,MATCH("Pré-remblai|1",'Impression groupée'!$E$4:$E$103,0)),"")</f>
        <v/>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Ne contient pas de matériaux organiques</t>
        </is>
      </c>
      <c r="B11" s="52" t="n"/>
      <c r="C11" s="52" t="n"/>
      <c r="D11" s="52" t="n"/>
      <c r="E11" s="52" t="n"/>
      <c r="F11" s="52" t="n"/>
      <c r="G11" s="52" t="n"/>
      <c r="H11" s="50" t="n"/>
      <c r="I11" s="93">
        <f>IF(IF(IFERROR(INDEX(Registre!$N$2:$N$1999,IF($L$2=0,-1,$L$2))&amp;"","")="Accepté","C","")="C","☒","☐")&amp;"  C"&amp;"      "&amp;IF(IF(IFERROR(INDEX(Registre!$N$2:$N$1999,IF($L$2=0,-1,$L$2))&amp;"","")="Accepté","C","")="NC","☒","☐")&amp;"  NC"</f>
        <v/>
      </c>
      <c r="J11" s="50" t="n"/>
    </row>
    <row r="12" ht="27" customHeight="1">
      <c r="A12" s="90" t="inlineStr">
        <is>
          <t>Matériaux du pré-remblai conformes aux plans et spécifications</t>
        </is>
      </c>
      <c r="B12" s="52" t="n"/>
      <c r="C12" s="52" t="n"/>
      <c r="D12" s="52" t="n"/>
      <c r="E12" s="52" t="n"/>
      <c r="F12" s="52" t="n"/>
      <c r="G12" s="52" t="n"/>
      <c r="H12" s="50" t="n"/>
      <c r="I12" s="93">
        <f>IF(IF(IFERROR(INDEX(Registre!$N$2:$N$1999,IF($L$2=0,-1,$L$2))&amp;"","")="Accepté","C","")="C","☒","☐")&amp;"  C"&amp;"      "&amp;IF(IF(IFERROR(INDEX(Registre!$N$2:$N$1999,IF($L$2=0,-1,$L$2))&amp;"","")="Accepté","C","")="NC","☒","☐")&amp;"  NC"</f>
        <v/>
      </c>
      <c r="J12" s="50" t="n"/>
    </row>
    <row r="13" ht="27" customHeight="1">
      <c r="A13" s="90" t="inlineStr">
        <is>
          <t>L’épaisseur du pré-remblai est conforme aux plans et spécifications</t>
        </is>
      </c>
      <c r="B13" s="52" t="n"/>
      <c r="C13" s="52" t="n"/>
      <c r="D13" s="52" t="n"/>
      <c r="E13" s="52" t="n"/>
      <c r="F13" s="52" t="n"/>
      <c r="G13" s="52" t="n"/>
      <c r="H13" s="50" t="n"/>
      <c r="I13" s="93">
        <f>IF(IF(IFERROR(INDEX(Registre!$N$2:$N$1999,IF($L$2=0,-1,$L$2))&amp;"","")="Accepté","C","")="C","☒","☐")&amp;"  C"&amp;"      "&amp;IF(IF(IFERROR(INDEX(Registre!$N$2:$N$1999,IF($L$2=0,-1,$L$2))&amp;"","")="Accepté","C","")="NC","☒","☐")&amp;"  NC"</f>
        <v/>
      </c>
      <c r="J13" s="50" t="n"/>
    </row>
    <row r="14" ht="409.6" customHeight="1">
      <c r="A14" s="94">
        <f>"Remarques : "&amp;IFERROR(INDEX(Registre!$O$2:$O$1999,IF($L$2=0,-1,$L$2))&amp;"","")</f>
        <v/>
      </c>
      <c r="B14" s="52" t="n"/>
      <c r="C14" s="52" t="n"/>
      <c r="D14" s="52" t="n"/>
      <c r="E14" s="52" t="n"/>
      <c r="F14" s="52" t="n"/>
      <c r="G14" s="52" t="n"/>
      <c r="H14" s="52" t="n"/>
      <c r="I14" s="52" t="n"/>
      <c r="J14" s="50" t="n"/>
    </row>
    <row r="15" ht="30" customHeight="1">
      <c r="A15" s="53" t="inlineStr">
        <is>
          <t>Conclusion de l’inspection</t>
        </is>
      </c>
      <c r="B15" s="50" t="n"/>
      <c r="C15" s="51">
        <f>IF(IFERROR(INDEX(Registre!$N$2:$N$1999,IF($L$2=0,-1,$L$2))&amp;"","")="Non applicable","☒","☐")&amp;"  Non applicable"</f>
        <v/>
      </c>
      <c r="D15" s="52" t="n"/>
      <c r="E15" s="52" t="n"/>
      <c r="F15" s="50" t="n"/>
      <c r="G15" s="51">
        <f>IF(IFERROR(INDEX(Registre!$N$2:$N$1999,IF($L$2=0,-1,$L$2))&amp;"","")="Accepté","☒","☐")&amp;"  Accepté"</f>
        <v/>
      </c>
      <c r="H15" s="50" t="n"/>
      <c r="I15" s="51">
        <f>IF(IFERROR(INDEX(Registre!$N$2:$N$1999,IF($L$2=0,-1,$L$2))&amp;"","")="Rejeté","☒","☐")&amp;"  Rejeté"</f>
        <v/>
      </c>
      <c r="J15" s="50" t="n"/>
    </row>
    <row r="16" ht="30" customHeight="1">
      <c r="A16" s="80" t="inlineStr">
        <is>
          <t>APPROBATION</t>
        </is>
      </c>
      <c r="B16" s="56" t="n"/>
      <c r="C16" s="67" t="inlineStr">
        <is>
          <t>C3</t>
        </is>
      </c>
      <c r="D16" s="52" t="n"/>
      <c r="E16" s="52" t="n"/>
      <c r="F16" s="50" t="n"/>
      <c r="G16" s="67" t="inlineStr">
        <is>
          <t>C1</t>
        </is>
      </c>
      <c r="H16" s="56" t="n"/>
      <c r="I16" s="67" t="inlineStr">
        <is>
          <t>CA</t>
        </is>
      </c>
      <c r="J16" s="56" t="n"/>
    </row>
    <row r="17" ht="30" customHeight="1">
      <c r="A17" s="57" t="n"/>
      <c r="B17" s="58" t="n"/>
      <c r="C17" s="67" t="inlineStr">
        <is>
          <t>CST</t>
        </is>
      </c>
      <c r="D17" s="50" t="n"/>
      <c r="E17" s="67" t="inlineStr">
        <is>
          <t>QCI</t>
        </is>
      </c>
      <c r="F17" s="50" t="n"/>
      <c r="G17" s="57" t="n"/>
      <c r="H17" s="58" t="n"/>
      <c r="I17" s="57" t="n"/>
      <c r="J17" s="58" t="n"/>
    </row>
    <row r="18" ht="30" customHeight="1">
      <c r="A18" s="90" t="inlineStr">
        <is>
          <t>Nom</t>
        </is>
      </c>
      <c r="B18" s="50" t="n"/>
      <c r="C18" s="90" t="n"/>
      <c r="D18" s="50" t="n"/>
      <c r="E18" s="90" t="n"/>
      <c r="F18" s="50" t="n"/>
      <c r="G18" s="90" t="n"/>
      <c r="H18" s="50" t="n"/>
      <c r="I18" s="90" t="n"/>
      <c r="J18" s="50" t="n"/>
    </row>
    <row r="19" ht="30" customHeight="1">
      <c r="A19" s="90" t="inlineStr">
        <is>
          <t>Signature</t>
        </is>
      </c>
      <c r="B19" s="50" t="n"/>
      <c r="C19" s="90" t="n"/>
      <c r="D19" s="50" t="n"/>
      <c r="E19" s="90" t="n"/>
      <c r="F19" s="50" t="n"/>
      <c r="G19" s="90" t="n"/>
      <c r="H19" s="50" t="n"/>
      <c r="I19" s="90" t="n"/>
      <c r="J19" s="50" t="n"/>
    </row>
    <row r="20" ht="30" customHeight="1">
      <c r="A20" s="90" t="inlineStr">
        <is>
          <t>Date</t>
        </is>
      </c>
      <c r="B20" s="50" t="n"/>
      <c r="C20" s="90" t="n"/>
      <c r="D20" s="50" t="n"/>
      <c r="E20" s="90" t="n"/>
      <c r="F20" s="50" t="n"/>
      <c r="G20" s="90" t="n"/>
      <c r="H20" s="50" t="n"/>
      <c r="I20" s="90" t="n"/>
      <c r="J20" s="50" t="n"/>
    </row>
    <row r="21" ht="21.75" customHeight="1">
      <c r="A21" s="49" t="n"/>
      <c r="B21" s="56" t="n"/>
      <c r="C21" s="67">
        <f>Paramètres!$C$10</f>
        <v/>
      </c>
      <c r="D21" s="101" t="n"/>
      <c r="E21" s="101" t="n"/>
      <c r="F21" s="101" t="n"/>
      <c r="G21" s="101" t="n"/>
      <c r="H21" s="56" t="n"/>
      <c r="I21" s="55">
        <f>Paramètres!$D$10</f>
        <v/>
      </c>
      <c r="J21" s="50" t="n"/>
      <c r="L21" s="29" t="inlineStr">
        <is>
          <t>Calcul (ne pas modifier) – ligne registre :</t>
        </is>
      </c>
    </row>
    <row r="22" ht="21.75" customHeight="1">
      <c r="A22" s="60" t="n"/>
      <c r="B22" s="61" t="n"/>
      <c r="C22" s="60" t="n"/>
      <c r="H22" s="61" t="n"/>
      <c r="I22" s="55">
        <f>"Date: "&amp;Paramètres!$E$10</f>
        <v/>
      </c>
      <c r="J22" s="50" t="n"/>
      <c r="L22" s="30">
        <f>IFERROR(MATCH($H$28,Registre!$B$2:$B$1999,0),0)</f>
        <v/>
      </c>
    </row>
    <row r="23" ht="21.75" customHeight="1">
      <c r="A23" s="57" t="n"/>
      <c r="B23" s="58" t="n"/>
      <c r="C23" s="57" t="n"/>
      <c r="D23" s="102" t="n"/>
      <c r="E23" s="102" t="n"/>
      <c r="F23" s="102" t="n"/>
      <c r="G23" s="102" t="n"/>
      <c r="H23" s="58" t="n"/>
      <c r="I23" s="55" t="inlineStr">
        <is>
          <t>Page 1/1</t>
        </is>
      </c>
      <c r="J23" s="50" t="n"/>
    </row>
    <row r="24" ht="27.95" customHeight="1">
      <c r="A24" s="67" t="inlineStr">
        <is>
          <t>Procès-Verbal de Pré-Remblai</t>
        </is>
      </c>
      <c r="B24" s="52" t="n"/>
      <c r="C24" s="52" t="n"/>
      <c r="D24" s="52" t="n"/>
      <c r="E24" s="52" t="n"/>
      <c r="F24" s="52" t="n"/>
      <c r="G24" s="52" t="n"/>
      <c r="H24" s="52" t="n"/>
      <c r="I24" s="52" t="n"/>
      <c r="J24" s="50" t="n"/>
      <c r="L24" s="32">
        <f>IF($H$28="","",IF($L$22=0,"⚠ RFI absent du Registre",IF(INDEX(Registre!$A$2:$A$1999,IF($L$22=0,-1,$L$22))&lt;&gt;"Pré-remblai","⚠ Ce RFI est de type : "&amp;INDEX(Registre!$A$2:$A$1999,IF($L$22=0,-1,$L$22)),"")))</f>
        <v/>
      </c>
    </row>
    <row r="25" ht="27" customHeight="1">
      <c r="A25" s="90" t="inlineStr">
        <is>
          <t>Ouvrages</t>
        </is>
      </c>
      <c r="B25" s="50" t="n"/>
      <c r="C25" s="80">
        <f>IFERROR(INDEX(Registre!$E$2:$E$1999,IF($L$22=0,-1,$L$22))&amp;"","")</f>
        <v/>
      </c>
      <c r="D25" s="52" t="n"/>
      <c r="E25" s="52" t="n"/>
      <c r="F25" s="52" t="n"/>
      <c r="G25" s="52" t="n"/>
      <c r="H25" s="52" t="n"/>
      <c r="I25" s="52" t="n"/>
      <c r="J25" s="50" t="n"/>
    </row>
    <row r="26" ht="27" customHeight="1">
      <c r="A26" s="90" t="inlineStr">
        <is>
          <t>Plan nº</t>
        </is>
      </c>
      <c r="B26" s="50" t="n"/>
      <c r="C26" s="90">
        <f>IFERROR(INDEX(Registre!$F$2:$F$1999,IF($L$22=0,-1,$L$22))&amp;"","")</f>
        <v/>
      </c>
      <c r="D26" s="52" t="n"/>
      <c r="E26" s="52" t="n"/>
      <c r="F26" s="52" t="n"/>
      <c r="G26" s="52" t="n"/>
      <c r="H26" s="52" t="n"/>
      <c r="I26" s="52" t="n"/>
      <c r="J26" s="50" t="n"/>
      <c r="L26" s="31" t="inlineStr">
        <is>
          <t>◀ Choisissez le RFI dans la case « RFI nº » (liste déroulante)</t>
        </is>
      </c>
    </row>
    <row r="27" ht="27" customHeight="1">
      <c r="A27" s="90" t="inlineStr">
        <is>
          <t>Désignation</t>
        </is>
      </c>
      <c r="B27" s="50" t="n"/>
      <c r="C27" s="90">
        <f>IFERROR(INDEX(Registre!$G$2:$G$1999,IF($L$22=0,-1,$L$22))&amp;"","")</f>
        <v/>
      </c>
      <c r="D27" s="52" t="n"/>
      <c r="E27" s="52" t="n"/>
      <c r="F27" s="52" t="n"/>
      <c r="G27" s="52" t="n"/>
      <c r="H27" s="52" t="n"/>
      <c r="I27" s="52" t="n"/>
      <c r="J27" s="50" t="n"/>
    </row>
    <row r="28" ht="27" customHeight="1">
      <c r="A28" s="90" t="inlineStr">
        <is>
          <t>Rapport nº</t>
        </is>
      </c>
      <c r="B28" s="50" t="n"/>
      <c r="C28" s="90">
        <f>IFERROR(IF(INDEX(Registre!$C$2:$C$1999,IF($L$22=0,-1,$L$22))&amp;""&lt;&gt;"",INDEX(Registre!$C$2:$C$1999,IF($L$22=0,-1,$L$22))&amp;"",TEXT(COUNTIF(Registre!$A$2:INDEX(Registre!$A$2:$A$1999,IF($L$22=0,-1,$L$22)),INDEX(Registre!$A$2:$A$1999,IF($L$22=0,-1,$L$22))),"000")),"")</f>
        <v/>
      </c>
      <c r="D28" s="50" t="n"/>
      <c r="E28" s="91" t="inlineStr">
        <is>
          <t>DI/ (RFI) nº</t>
        </is>
      </c>
      <c r="F28" s="52" t="n"/>
      <c r="G28" s="50" t="n"/>
      <c r="H28" s="82">
        <f>IFERROR(INDEX('Impression groupée'!$B$4:$B$103,MATCH("Pré-remblai|2",'Impression groupée'!$E$4:$E$103,0)),"")</f>
        <v/>
      </c>
      <c r="I28" s="52" t="n"/>
      <c r="J28" s="50" t="n"/>
    </row>
    <row r="29" ht="27" customHeight="1">
      <c r="A29" s="80">
        <f>"Tronçon n° : "&amp;IFERROR(INDEX(Registre!$H$2:$H$1999,IF($L$22=0,-1,$L$22))&amp;"","")&amp;"   du "&amp;IF(IFERROR(INDEX(Registre!$I$2:$I$1999,IF($L$22=0,-1,$L$22))&amp;"","")&lt;&gt;"","Joint N° "&amp;IFERROR(INDEX(Registre!$I$2:$I$1999,IF($L$22=0,-1,$L$22))&amp;"","")&amp;"  ","")&amp;"PK "&amp;IFERROR(INDEX(Registre!$K$2:$K$1999,IF($L$22=0,-1,$L$22))&amp;"","")&amp;IF(OR(IFERROR(INDEX(Registre!$L$2:$L$1999,IF($L$22=0,-1,$L$22))&amp;"","")&lt;&gt;"",IFERROR(INDEX(Registre!$J$2:$J$1999,IF($L$22=0,-1,$L$22))&amp;"","")&lt;&gt;""),"   au "&amp;IF(IFERROR(INDEX(Registre!$J$2:$J$1999,IF($L$22=0,-1,$L$22))&amp;"","")&lt;&gt;"","Joint N° "&amp;IFERROR(INDEX(Registre!$J$2:$J$1999,IF($L$22=0,-1,$L$22))&amp;"","")&amp;"  ","")&amp;IF(IFERROR(INDEX(Registre!$L$2:$L$1999,IF($L$22=0,-1,$L$22))&amp;"","")&lt;&gt;"","PK "&amp;IFERROR(INDEX(Registre!$L$2:$L$1999,IF($L$22=0,-1,$L$22))&amp;"",""),""),"")</f>
        <v/>
      </c>
      <c r="B29" s="52" t="n"/>
      <c r="C29" s="52" t="n"/>
      <c r="D29" s="52" t="n"/>
      <c r="E29" s="52" t="n"/>
      <c r="F29" s="52" t="n"/>
      <c r="G29" s="52" t="n"/>
      <c r="H29" s="50" t="n"/>
      <c r="I29" s="90">
        <f>IF(IFERROR(INDEX(Registre!$M$2:$M$1999,IF($L$22=0,-1,$L$22))&amp;"","")="","Long :","Long : "&amp;IFERROR(INDEX(Registre!$M$2:$M$1999,IF($L$22=0,-1,$L$22))&amp;"","")&amp;" ml")</f>
        <v/>
      </c>
      <c r="J29" s="50" t="n"/>
    </row>
    <row r="30" ht="27" customHeight="1">
      <c r="A30" s="92" t="inlineStr">
        <is>
          <t>Inspection</t>
        </is>
      </c>
      <c r="B30" s="52" t="n"/>
      <c r="C30" s="52" t="n"/>
      <c r="D30" s="52" t="n"/>
      <c r="E30" s="52" t="n"/>
      <c r="F30" s="52" t="n"/>
      <c r="G30" s="52" t="n"/>
      <c r="H30" s="50" t="n"/>
      <c r="I30" s="80" t="inlineStr">
        <is>
          <t>jugement</t>
        </is>
      </c>
      <c r="J30" s="50" t="n"/>
    </row>
    <row r="31" ht="27" customHeight="1">
      <c r="A31" s="90" t="inlineStr">
        <is>
          <t>Ne contient pas de matériaux organiques</t>
        </is>
      </c>
      <c r="B31" s="52" t="n"/>
      <c r="C31" s="52" t="n"/>
      <c r="D31" s="52" t="n"/>
      <c r="E31" s="52" t="n"/>
      <c r="F31" s="52" t="n"/>
      <c r="G31" s="52" t="n"/>
      <c r="H31" s="50" t="n"/>
      <c r="I31" s="93">
        <f>IF(IF(IFERROR(INDEX(Registre!$N$2:$N$1999,IF($L$22=0,-1,$L$22))&amp;"","")="Accepté","C","")="C","☒","☐")&amp;"  C"&amp;"      "&amp;IF(IF(IFERROR(INDEX(Registre!$N$2:$N$1999,IF($L$22=0,-1,$L$22))&amp;"","")="Accepté","C","")="NC","☒","☐")&amp;"  NC"</f>
        <v/>
      </c>
      <c r="J31" s="50" t="n"/>
    </row>
    <row r="32" ht="27" customHeight="1">
      <c r="A32" s="90" t="inlineStr">
        <is>
          <t>Matériaux du pré-remblai conformes aux plans et spécifications</t>
        </is>
      </c>
      <c r="B32" s="52" t="n"/>
      <c r="C32" s="52" t="n"/>
      <c r="D32" s="52" t="n"/>
      <c r="E32" s="52" t="n"/>
      <c r="F32" s="52" t="n"/>
      <c r="G32" s="52" t="n"/>
      <c r="H32" s="50" t="n"/>
      <c r="I32" s="93">
        <f>IF(IF(IFERROR(INDEX(Registre!$N$2:$N$1999,IF($L$22=0,-1,$L$22))&amp;"","")="Accepté","C","")="C","☒","☐")&amp;"  C"&amp;"      "&amp;IF(IF(IFERROR(INDEX(Registre!$N$2:$N$1999,IF($L$22=0,-1,$L$22))&amp;"","")="Accepté","C","")="NC","☒","☐")&amp;"  NC"</f>
        <v/>
      </c>
      <c r="J32" s="50" t="n"/>
    </row>
    <row r="33" ht="27" customHeight="1">
      <c r="A33" s="90" t="inlineStr">
        <is>
          <t>L’épaisseur du pré-remblai est conforme aux plans et spécifications</t>
        </is>
      </c>
      <c r="B33" s="52" t="n"/>
      <c r="C33" s="52" t="n"/>
      <c r="D33" s="52" t="n"/>
      <c r="E33" s="52" t="n"/>
      <c r="F33" s="52" t="n"/>
      <c r="G33" s="52" t="n"/>
      <c r="H33" s="50" t="n"/>
      <c r="I33" s="93">
        <f>IF(IF(IFERROR(INDEX(Registre!$N$2:$N$1999,IF($L$22=0,-1,$L$22))&amp;"","")="Accepté","C","")="C","☒","☐")&amp;"  C"&amp;"      "&amp;IF(IF(IFERROR(INDEX(Registre!$N$2:$N$1999,IF($L$22=0,-1,$L$22))&amp;"","")="Accepté","C","")="NC","☒","☐")&amp;"  NC"</f>
        <v/>
      </c>
      <c r="J33" s="50" t="n"/>
    </row>
    <row r="34" ht="409.6" customHeight="1">
      <c r="A34" s="94">
        <f>"Remarques : "&amp;IFERROR(INDEX(Registre!$O$2:$O$1999,IF($L$22=0,-1,$L$22))&amp;"","")</f>
        <v/>
      </c>
      <c r="B34" s="52" t="n"/>
      <c r="C34" s="52" t="n"/>
      <c r="D34" s="52" t="n"/>
      <c r="E34" s="52" t="n"/>
      <c r="F34" s="52" t="n"/>
      <c r="G34" s="52" t="n"/>
      <c r="H34" s="52" t="n"/>
      <c r="I34" s="52" t="n"/>
      <c r="J34" s="50" t="n"/>
    </row>
    <row r="35" ht="30" customHeight="1">
      <c r="A35" s="53" t="inlineStr">
        <is>
          <t>Conclusion de l’inspection</t>
        </is>
      </c>
      <c r="B35" s="50" t="n"/>
      <c r="C35" s="51">
        <f>IF(IFERROR(INDEX(Registre!$N$2:$N$1999,IF($L$22=0,-1,$L$22))&amp;"","")="Non applicable","☒","☐")&amp;"  Non applicable"</f>
        <v/>
      </c>
      <c r="D35" s="52" t="n"/>
      <c r="E35" s="52" t="n"/>
      <c r="F35" s="50" t="n"/>
      <c r="G35" s="51">
        <f>IF(IFERROR(INDEX(Registre!$N$2:$N$1999,IF($L$22=0,-1,$L$22))&amp;"","")="Accepté","☒","☐")&amp;"  Accepté"</f>
        <v/>
      </c>
      <c r="H35" s="50" t="n"/>
      <c r="I35" s="51">
        <f>IF(IFERROR(INDEX(Registre!$N$2:$N$1999,IF($L$22=0,-1,$L$22))&amp;"","")="Rejeté","☒","☐")&amp;"  Rejeté"</f>
        <v/>
      </c>
      <c r="J35" s="50" t="n"/>
    </row>
    <row r="36" ht="30" customHeight="1">
      <c r="A36" s="80" t="inlineStr">
        <is>
          <t>APPROBATION</t>
        </is>
      </c>
      <c r="B36" s="56" t="n"/>
      <c r="C36" s="67" t="inlineStr">
        <is>
          <t>C3</t>
        </is>
      </c>
      <c r="D36" s="52" t="n"/>
      <c r="E36" s="52" t="n"/>
      <c r="F36" s="50" t="n"/>
      <c r="G36" s="67" t="inlineStr">
        <is>
          <t>C1</t>
        </is>
      </c>
      <c r="H36" s="56" t="n"/>
      <c r="I36" s="67" t="inlineStr">
        <is>
          <t>CA</t>
        </is>
      </c>
      <c r="J36" s="56" t="n"/>
    </row>
    <row r="37" ht="30" customHeight="1">
      <c r="A37" s="57" t="n"/>
      <c r="B37" s="58" t="n"/>
      <c r="C37" s="67" t="inlineStr">
        <is>
          <t>CST</t>
        </is>
      </c>
      <c r="D37" s="50" t="n"/>
      <c r="E37" s="67" t="inlineStr">
        <is>
          <t>QCI</t>
        </is>
      </c>
      <c r="F37" s="50" t="n"/>
      <c r="G37" s="57" t="n"/>
      <c r="H37" s="58" t="n"/>
      <c r="I37" s="57" t="n"/>
      <c r="J37" s="58" t="n"/>
    </row>
    <row r="38" ht="30" customHeight="1">
      <c r="A38" s="90" t="inlineStr">
        <is>
          <t>Nom</t>
        </is>
      </c>
      <c r="B38" s="50" t="n"/>
      <c r="C38" s="90" t="n"/>
      <c r="D38" s="50" t="n"/>
      <c r="E38" s="90" t="n"/>
      <c r="F38" s="50" t="n"/>
      <c r="G38" s="90" t="n"/>
      <c r="H38" s="50" t="n"/>
      <c r="I38" s="90" t="n"/>
      <c r="J38" s="50" t="n"/>
    </row>
    <row r="39" ht="30" customHeight="1">
      <c r="A39" s="90" t="inlineStr">
        <is>
          <t>Signature</t>
        </is>
      </c>
      <c r="B39" s="50" t="n"/>
      <c r="C39" s="90" t="n"/>
      <c r="D39" s="50" t="n"/>
      <c r="E39" s="90" t="n"/>
      <c r="F39" s="50" t="n"/>
      <c r="G39" s="90" t="n"/>
      <c r="H39" s="50" t="n"/>
      <c r="I39" s="90" t="n"/>
      <c r="J39" s="50" t="n"/>
    </row>
    <row r="40" ht="30" customHeight="1">
      <c r="A40" s="90" t="inlineStr">
        <is>
          <t>Date</t>
        </is>
      </c>
      <c r="B40" s="50" t="n"/>
      <c r="C40" s="90" t="n"/>
      <c r="D40" s="50" t="n"/>
      <c r="E40" s="90" t="n"/>
      <c r="F40" s="50" t="n"/>
      <c r="G40" s="90" t="n"/>
      <c r="H40" s="50" t="n"/>
      <c r="I40" s="90" t="n"/>
      <c r="J40" s="50" t="n"/>
    </row>
    <row r="41" ht="21.75" customHeight="1">
      <c r="A41" s="49" t="n"/>
      <c r="B41" s="56" t="n"/>
      <c r="C41" s="67">
        <f>Paramètres!$C$10</f>
        <v/>
      </c>
      <c r="D41" s="101" t="n"/>
      <c r="E41" s="101" t="n"/>
      <c r="F41" s="101" t="n"/>
      <c r="G41" s="101" t="n"/>
      <c r="H41" s="56" t="n"/>
      <c r="I41" s="55">
        <f>Paramètres!$D$10</f>
        <v/>
      </c>
      <c r="J41" s="50" t="n"/>
      <c r="L41" s="29" t="inlineStr">
        <is>
          <t>Calcul (ne pas modifier) – ligne registre :</t>
        </is>
      </c>
    </row>
    <row r="42" ht="21.75" customHeight="1">
      <c r="A42" s="60" t="n"/>
      <c r="B42" s="61" t="n"/>
      <c r="C42" s="60" t="n"/>
      <c r="H42" s="61" t="n"/>
      <c r="I42" s="55">
        <f>"Date: "&amp;Paramètres!$E$10</f>
        <v/>
      </c>
      <c r="J42" s="50" t="n"/>
      <c r="L42" s="30">
        <f>IFERROR(MATCH($H$48,Registre!$B$2:$B$1999,0),0)</f>
        <v/>
      </c>
    </row>
    <row r="43" ht="21.75" customHeight="1">
      <c r="A43" s="57" t="n"/>
      <c r="B43" s="58" t="n"/>
      <c r="C43" s="57" t="n"/>
      <c r="D43" s="102" t="n"/>
      <c r="E43" s="102" t="n"/>
      <c r="F43" s="102" t="n"/>
      <c r="G43" s="102" t="n"/>
      <c r="H43" s="58" t="n"/>
      <c r="I43" s="55" t="inlineStr">
        <is>
          <t>Page 1/1</t>
        </is>
      </c>
      <c r="J43" s="50" t="n"/>
    </row>
    <row r="44" ht="27.95" customHeight="1">
      <c r="A44" s="67" t="inlineStr">
        <is>
          <t>Procès-Verbal de Pré-Remblai</t>
        </is>
      </c>
      <c r="B44" s="52" t="n"/>
      <c r="C44" s="52" t="n"/>
      <c r="D44" s="52" t="n"/>
      <c r="E44" s="52" t="n"/>
      <c r="F44" s="52" t="n"/>
      <c r="G44" s="52" t="n"/>
      <c r="H44" s="52" t="n"/>
      <c r="I44" s="52" t="n"/>
      <c r="J44" s="50" t="n"/>
      <c r="L44" s="32">
        <f>IF($H$48="","",IF($L$42=0,"⚠ RFI absent du Registre",IF(INDEX(Registre!$A$2:$A$1999,IF($L$42=0,-1,$L$42))&lt;&gt;"Pré-remblai","⚠ Ce RFI est de type : "&amp;INDEX(Registre!$A$2:$A$1999,IF($L$42=0,-1,$L$42)),"")))</f>
        <v/>
      </c>
    </row>
    <row r="45" ht="27" customHeight="1">
      <c r="A45" s="90" t="inlineStr">
        <is>
          <t>Ouvrages</t>
        </is>
      </c>
      <c r="B45" s="50" t="n"/>
      <c r="C45" s="80">
        <f>IFERROR(INDEX(Registre!$E$2:$E$1999,IF($L$42=0,-1,$L$42))&amp;"","")</f>
        <v/>
      </c>
      <c r="D45" s="52" t="n"/>
      <c r="E45" s="52" t="n"/>
      <c r="F45" s="52" t="n"/>
      <c r="G45" s="52" t="n"/>
      <c r="H45" s="52" t="n"/>
      <c r="I45" s="52" t="n"/>
      <c r="J45" s="50" t="n"/>
    </row>
    <row r="46" ht="27" customHeight="1">
      <c r="A46" s="90" t="inlineStr">
        <is>
          <t>Plan nº</t>
        </is>
      </c>
      <c r="B46" s="50" t="n"/>
      <c r="C46" s="90">
        <f>IFERROR(INDEX(Registre!$F$2:$F$1999,IF($L$42=0,-1,$L$42))&amp;"","")</f>
        <v/>
      </c>
      <c r="D46" s="52" t="n"/>
      <c r="E46" s="52" t="n"/>
      <c r="F46" s="52" t="n"/>
      <c r="G46" s="52" t="n"/>
      <c r="H46" s="52" t="n"/>
      <c r="I46" s="52" t="n"/>
      <c r="J46" s="50" t="n"/>
      <c r="L46" s="31" t="inlineStr">
        <is>
          <t>◀ Choisissez le RFI dans la case « RFI nº » (liste déroulante)</t>
        </is>
      </c>
    </row>
    <row r="47" ht="27" customHeight="1">
      <c r="A47" s="90" t="inlineStr">
        <is>
          <t>Désignation</t>
        </is>
      </c>
      <c r="B47" s="50" t="n"/>
      <c r="C47" s="90">
        <f>IFERROR(INDEX(Registre!$G$2:$G$1999,IF($L$42=0,-1,$L$42))&amp;"","")</f>
        <v/>
      </c>
      <c r="D47" s="52" t="n"/>
      <c r="E47" s="52" t="n"/>
      <c r="F47" s="52" t="n"/>
      <c r="G47" s="52" t="n"/>
      <c r="H47" s="52" t="n"/>
      <c r="I47" s="52" t="n"/>
      <c r="J47" s="50" t="n"/>
    </row>
    <row r="48" ht="27" customHeight="1">
      <c r="A48" s="90" t="inlineStr">
        <is>
          <t>Rapport nº</t>
        </is>
      </c>
      <c r="B48" s="50" t="n"/>
      <c r="C48" s="90">
        <f>IFERROR(IF(INDEX(Registre!$C$2:$C$1999,IF($L$42=0,-1,$L$42))&amp;""&lt;&gt;"",INDEX(Registre!$C$2:$C$1999,IF($L$42=0,-1,$L$42))&amp;"",TEXT(COUNTIF(Registre!$A$2:INDEX(Registre!$A$2:$A$1999,IF($L$42=0,-1,$L$42)),INDEX(Registre!$A$2:$A$1999,IF($L$42=0,-1,$L$42))),"000")),"")</f>
        <v/>
      </c>
      <c r="D48" s="50" t="n"/>
      <c r="E48" s="91" t="inlineStr">
        <is>
          <t>DI/ (RFI) nº</t>
        </is>
      </c>
      <c r="F48" s="52" t="n"/>
      <c r="G48" s="50" t="n"/>
      <c r="H48" s="82">
        <f>IFERROR(INDEX('Impression groupée'!$B$4:$B$103,MATCH("Pré-remblai|3",'Impression groupée'!$E$4:$E$103,0)),"")</f>
        <v/>
      </c>
      <c r="I48" s="52" t="n"/>
      <c r="J48" s="50" t="n"/>
    </row>
    <row r="49" ht="27" customHeight="1">
      <c r="A49" s="80">
        <f>"Tronçon n° : "&amp;IFERROR(INDEX(Registre!$H$2:$H$1999,IF($L$42=0,-1,$L$42))&amp;"","")&amp;"   du "&amp;IF(IFERROR(INDEX(Registre!$I$2:$I$1999,IF($L$42=0,-1,$L$42))&amp;"","")&lt;&gt;"","Joint N° "&amp;IFERROR(INDEX(Registre!$I$2:$I$1999,IF($L$42=0,-1,$L$42))&amp;"","")&amp;"  ","")&amp;"PK "&amp;IFERROR(INDEX(Registre!$K$2:$K$1999,IF($L$42=0,-1,$L$42))&amp;"","")&amp;IF(OR(IFERROR(INDEX(Registre!$L$2:$L$1999,IF($L$42=0,-1,$L$42))&amp;"","")&lt;&gt;"",IFERROR(INDEX(Registre!$J$2:$J$1999,IF($L$42=0,-1,$L$42))&amp;"","")&lt;&gt;""),"   au "&amp;IF(IFERROR(INDEX(Registre!$J$2:$J$1999,IF($L$42=0,-1,$L$42))&amp;"","")&lt;&gt;"","Joint N° "&amp;IFERROR(INDEX(Registre!$J$2:$J$1999,IF($L$42=0,-1,$L$42))&amp;"","")&amp;"  ","")&amp;IF(IFERROR(INDEX(Registre!$L$2:$L$1999,IF($L$42=0,-1,$L$42))&amp;"","")&lt;&gt;"","PK "&amp;IFERROR(INDEX(Registre!$L$2:$L$1999,IF($L$42=0,-1,$L$42))&amp;"",""),""),"")</f>
        <v/>
      </c>
      <c r="B49" s="52" t="n"/>
      <c r="C49" s="52" t="n"/>
      <c r="D49" s="52" t="n"/>
      <c r="E49" s="52" t="n"/>
      <c r="F49" s="52" t="n"/>
      <c r="G49" s="52" t="n"/>
      <c r="H49" s="50" t="n"/>
      <c r="I49" s="90">
        <f>IF(IFERROR(INDEX(Registre!$M$2:$M$1999,IF($L$42=0,-1,$L$42))&amp;"","")="","Long :","Long : "&amp;IFERROR(INDEX(Registre!$M$2:$M$1999,IF($L$42=0,-1,$L$42))&amp;"","")&amp;" ml")</f>
        <v/>
      </c>
      <c r="J49" s="50" t="n"/>
    </row>
    <row r="50" ht="27" customHeight="1">
      <c r="A50" s="92" t="inlineStr">
        <is>
          <t>Inspection</t>
        </is>
      </c>
      <c r="B50" s="52" t="n"/>
      <c r="C50" s="52" t="n"/>
      <c r="D50" s="52" t="n"/>
      <c r="E50" s="52" t="n"/>
      <c r="F50" s="52" t="n"/>
      <c r="G50" s="52" t="n"/>
      <c r="H50" s="50" t="n"/>
      <c r="I50" s="80" t="inlineStr">
        <is>
          <t>jugement</t>
        </is>
      </c>
      <c r="J50" s="50" t="n"/>
    </row>
    <row r="51" ht="27" customHeight="1">
      <c r="A51" s="90" t="inlineStr">
        <is>
          <t>Ne contient pas de matériaux organiques</t>
        </is>
      </c>
      <c r="B51" s="52" t="n"/>
      <c r="C51" s="52" t="n"/>
      <c r="D51" s="52" t="n"/>
      <c r="E51" s="52" t="n"/>
      <c r="F51" s="52" t="n"/>
      <c r="G51" s="52" t="n"/>
      <c r="H51" s="50" t="n"/>
      <c r="I51" s="93">
        <f>IF(IF(IFERROR(INDEX(Registre!$N$2:$N$1999,IF($L$42=0,-1,$L$42))&amp;"","")="Accepté","C","")="C","☒","☐")&amp;"  C"&amp;"      "&amp;IF(IF(IFERROR(INDEX(Registre!$N$2:$N$1999,IF($L$42=0,-1,$L$42))&amp;"","")="Accepté","C","")="NC","☒","☐")&amp;"  NC"</f>
        <v/>
      </c>
      <c r="J51" s="50" t="n"/>
    </row>
    <row r="52" ht="27" customHeight="1">
      <c r="A52" s="90" t="inlineStr">
        <is>
          <t>Matériaux du pré-remblai conformes aux plans et spécifications</t>
        </is>
      </c>
      <c r="B52" s="52" t="n"/>
      <c r="C52" s="52" t="n"/>
      <c r="D52" s="52" t="n"/>
      <c r="E52" s="52" t="n"/>
      <c r="F52" s="52" t="n"/>
      <c r="G52" s="52" t="n"/>
      <c r="H52" s="50" t="n"/>
      <c r="I52" s="93">
        <f>IF(IF(IFERROR(INDEX(Registre!$N$2:$N$1999,IF($L$42=0,-1,$L$42))&amp;"","")="Accepté","C","")="C","☒","☐")&amp;"  C"&amp;"      "&amp;IF(IF(IFERROR(INDEX(Registre!$N$2:$N$1999,IF($L$42=0,-1,$L$42))&amp;"","")="Accepté","C","")="NC","☒","☐")&amp;"  NC"</f>
        <v/>
      </c>
      <c r="J52" s="50" t="n"/>
    </row>
    <row r="53" ht="27" customHeight="1">
      <c r="A53" s="90" t="inlineStr">
        <is>
          <t>L’épaisseur du pré-remblai est conforme aux plans et spécifications</t>
        </is>
      </c>
      <c r="B53" s="52" t="n"/>
      <c r="C53" s="52" t="n"/>
      <c r="D53" s="52" t="n"/>
      <c r="E53" s="52" t="n"/>
      <c r="F53" s="52" t="n"/>
      <c r="G53" s="52" t="n"/>
      <c r="H53" s="50" t="n"/>
      <c r="I53" s="93">
        <f>IF(IF(IFERROR(INDEX(Registre!$N$2:$N$1999,IF($L$42=0,-1,$L$42))&amp;"","")="Accepté","C","")="C","☒","☐")&amp;"  C"&amp;"      "&amp;IF(IF(IFERROR(INDEX(Registre!$N$2:$N$1999,IF($L$42=0,-1,$L$42))&amp;"","")="Accepté","C","")="NC","☒","☐")&amp;"  NC"</f>
        <v/>
      </c>
      <c r="J53" s="50" t="n"/>
    </row>
    <row r="54" ht="409.6" customHeight="1">
      <c r="A54" s="94">
        <f>"Remarques : "&amp;IFERROR(INDEX(Registre!$O$2:$O$1999,IF($L$42=0,-1,$L$42))&amp;"","")</f>
        <v/>
      </c>
      <c r="B54" s="52" t="n"/>
      <c r="C54" s="52" t="n"/>
      <c r="D54" s="52" t="n"/>
      <c r="E54" s="52" t="n"/>
      <c r="F54" s="52" t="n"/>
      <c r="G54" s="52" t="n"/>
      <c r="H54" s="52" t="n"/>
      <c r="I54" s="52" t="n"/>
      <c r="J54" s="50" t="n"/>
    </row>
    <row r="55" ht="30" customHeight="1">
      <c r="A55" s="53" t="inlineStr">
        <is>
          <t>Conclusion de l’inspection</t>
        </is>
      </c>
      <c r="B55" s="50" t="n"/>
      <c r="C55" s="51">
        <f>IF(IFERROR(INDEX(Registre!$N$2:$N$1999,IF($L$42=0,-1,$L$42))&amp;"","")="Non applicable","☒","☐")&amp;"  Non applicable"</f>
        <v/>
      </c>
      <c r="D55" s="52" t="n"/>
      <c r="E55" s="52" t="n"/>
      <c r="F55" s="50" t="n"/>
      <c r="G55" s="51">
        <f>IF(IFERROR(INDEX(Registre!$N$2:$N$1999,IF($L$42=0,-1,$L$42))&amp;"","")="Accepté","☒","☐")&amp;"  Accepté"</f>
        <v/>
      </c>
      <c r="H55" s="50" t="n"/>
      <c r="I55" s="51">
        <f>IF(IFERROR(INDEX(Registre!$N$2:$N$1999,IF($L$42=0,-1,$L$42))&amp;"","")="Rejeté","☒","☐")&amp;"  Rejeté"</f>
        <v/>
      </c>
      <c r="J55" s="50" t="n"/>
    </row>
    <row r="56" ht="30" customHeight="1">
      <c r="A56" s="80" t="inlineStr">
        <is>
          <t>APPROBATION</t>
        </is>
      </c>
      <c r="B56" s="56" t="n"/>
      <c r="C56" s="67" t="inlineStr">
        <is>
          <t>C3</t>
        </is>
      </c>
      <c r="D56" s="52" t="n"/>
      <c r="E56" s="52" t="n"/>
      <c r="F56" s="50" t="n"/>
      <c r="G56" s="67" t="inlineStr">
        <is>
          <t>C1</t>
        </is>
      </c>
      <c r="H56" s="56" t="n"/>
      <c r="I56" s="67" t="inlineStr">
        <is>
          <t>CA</t>
        </is>
      </c>
      <c r="J56" s="56" t="n"/>
    </row>
    <row r="57" ht="30" customHeight="1">
      <c r="A57" s="57" t="n"/>
      <c r="B57" s="58" t="n"/>
      <c r="C57" s="67" t="inlineStr">
        <is>
          <t>CST</t>
        </is>
      </c>
      <c r="D57" s="50" t="n"/>
      <c r="E57" s="67" t="inlineStr">
        <is>
          <t>QCI</t>
        </is>
      </c>
      <c r="F57" s="50" t="n"/>
      <c r="G57" s="57" t="n"/>
      <c r="H57" s="58" t="n"/>
      <c r="I57" s="57" t="n"/>
      <c r="J57" s="58" t="n"/>
    </row>
    <row r="58" ht="30" customHeight="1">
      <c r="A58" s="90" t="inlineStr">
        <is>
          <t>Nom</t>
        </is>
      </c>
      <c r="B58" s="50" t="n"/>
      <c r="C58" s="90" t="n"/>
      <c r="D58" s="50" t="n"/>
      <c r="E58" s="90" t="n"/>
      <c r="F58" s="50" t="n"/>
      <c r="G58" s="90" t="n"/>
      <c r="H58" s="50" t="n"/>
      <c r="I58" s="90" t="n"/>
      <c r="J58" s="50" t="n"/>
    </row>
    <row r="59" ht="30" customHeight="1">
      <c r="A59" s="90" t="inlineStr">
        <is>
          <t>Signature</t>
        </is>
      </c>
      <c r="B59" s="50" t="n"/>
      <c r="C59" s="90" t="n"/>
      <c r="D59" s="50" t="n"/>
      <c r="E59" s="90" t="n"/>
      <c r="F59" s="50" t="n"/>
      <c r="G59" s="90" t="n"/>
      <c r="H59" s="50" t="n"/>
      <c r="I59" s="90" t="n"/>
      <c r="J59" s="50" t="n"/>
    </row>
    <row r="60" ht="30" customHeight="1">
      <c r="A60" s="90" t="inlineStr">
        <is>
          <t>Date</t>
        </is>
      </c>
      <c r="B60" s="50" t="n"/>
      <c r="C60" s="90" t="n"/>
      <c r="D60" s="50" t="n"/>
      <c r="E60" s="90" t="n"/>
      <c r="F60" s="50" t="n"/>
      <c r="G60" s="90" t="n"/>
      <c r="H60" s="50" t="n"/>
      <c r="I60" s="90" t="n"/>
      <c r="J60" s="50" t="n"/>
    </row>
    <row r="61" ht="21.75" customHeight="1">
      <c r="A61" s="49" t="n"/>
      <c r="B61" s="56" t="n"/>
      <c r="C61" s="67">
        <f>Paramètres!$C$10</f>
        <v/>
      </c>
      <c r="D61" s="101" t="n"/>
      <c r="E61" s="101" t="n"/>
      <c r="F61" s="101" t="n"/>
      <c r="G61" s="101" t="n"/>
      <c r="H61" s="56" t="n"/>
      <c r="I61" s="55">
        <f>Paramètres!$D$10</f>
        <v/>
      </c>
      <c r="J61" s="50" t="n"/>
      <c r="L61" s="29" t="inlineStr">
        <is>
          <t>Calcul (ne pas modifier) – ligne registre :</t>
        </is>
      </c>
    </row>
    <row r="62" ht="21.75" customHeight="1">
      <c r="A62" s="60" t="n"/>
      <c r="B62" s="61" t="n"/>
      <c r="C62" s="60" t="n"/>
      <c r="H62" s="61" t="n"/>
      <c r="I62" s="55">
        <f>"Date: "&amp;Paramètres!$E$10</f>
        <v/>
      </c>
      <c r="J62" s="50" t="n"/>
      <c r="L62" s="30">
        <f>IFERROR(MATCH($H$68,Registre!$B$2:$B$1999,0),0)</f>
        <v/>
      </c>
    </row>
    <row r="63" ht="21.75" customHeight="1">
      <c r="A63" s="57" t="n"/>
      <c r="B63" s="58" t="n"/>
      <c r="C63" s="57" t="n"/>
      <c r="D63" s="102" t="n"/>
      <c r="E63" s="102" t="n"/>
      <c r="F63" s="102" t="n"/>
      <c r="G63" s="102" t="n"/>
      <c r="H63" s="58" t="n"/>
      <c r="I63" s="55" t="inlineStr">
        <is>
          <t>Page 1/1</t>
        </is>
      </c>
      <c r="J63" s="50" t="n"/>
    </row>
    <row r="64" ht="27.95" customHeight="1">
      <c r="A64" s="67" t="inlineStr">
        <is>
          <t>Procès-Verbal de Pré-Remblai</t>
        </is>
      </c>
      <c r="B64" s="52" t="n"/>
      <c r="C64" s="52" t="n"/>
      <c r="D64" s="52" t="n"/>
      <c r="E64" s="52" t="n"/>
      <c r="F64" s="52" t="n"/>
      <c r="G64" s="52" t="n"/>
      <c r="H64" s="52" t="n"/>
      <c r="I64" s="52" t="n"/>
      <c r="J64" s="50" t="n"/>
      <c r="L64" s="32">
        <f>IF($H$68="","",IF($L$62=0,"⚠ RFI absent du Registre",IF(INDEX(Registre!$A$2:$A$1999,IF($L$62=0,-1,$L$62))&lt;&gt;"Pré-remblai","⚠ Ce RFI est de type : "&amp;INDEX(Registre!$A$2:$A$1999,IF($L$62=0,-1,$L$62)),"")))</f>
        <v/>
      </c>
    </row>
    <row r="65" ht="27" customHeight="1">
      <c r="A65" s="90" t="inlineStr">
        <is>
          <t>Ouvrages</t>
        </is>
      </c>
      <c r="B65" s="50" t="n"/>
      <c r="C65" s="80">
        <f>IFERROR(INDEX(Registre!$E$2:$E$1999,IF($L$62=0,-1,$L$62))&amp;"","")</f>
        <v/>
      </c>
      <c r="D65" s="52" t="n"/>
      <c r="E65" s="52" t="n"/>
      <c r="F65" s="52" t="n"/>
      <c r="G65" s="52" t="n"/>
      <c r="H65" s="52" t="n"/>
      <c r="I65" s="52" t="n"/>
      <c r="J65" s="50" t="n"/>
    </row>
    <row r="66" ht="27" customHeight="1">
      <c r="A66" s="90" t="inlineStr">
        <is>
          <t>Plan nº</t>
        </is>
      </c>
      <c r="B66" s="50" t="n"/>
      <c r="C66" s="90">
        <f>IFERROR(INDEX(Registre!$F$2:$F$1999,IF($L$62=0,-1,$L$62))&amp;"","")</f>
        <v/>
      </c>
      <c r="D66" s="52" t="n"/>
      <c r="E66" s="52" t="n"/>
      <c r="F66" s="52" t="n"/>
      <c r="G66" s="52" t="n"/>
      <c r="H66" s="52" t="n"/>
      <c r="I66" s="52" t="n"/>
      <c r="J66" s="50" t="n"/>
      <c r="L66" s="31" t="inlineStr">
        <is>
          <t>◀ Choisissez le RFI dans la case « RFI nº » (liste déroulante)</t>
        </is>
      </c>
    </row>
    <row r="67" ht="27" customHeight="1">
      <c r="A67" s="90" t="inlineStr">
        <is>
          <t>Désignation</t>
        </is>
      </c>
      <c r="B67" s="50" t="n"/>
      <c r="C67" s="90">
        <f>IFERROR(INDEX(Registre!$G$2:$G$1999,IF($L$62=0,-1,$L$62))&amp;"","")</f>
        <v/>
      </c>
      <c r="D67" s="52" t="n"/>
      <c r="E67" s="52" t="n"/>
      <c r="F67" s="52" t="n"/>
      <c r="G67" s="52" t="n"/>
      <c r="H67" s="52" t="n"/>
      <c r="I67" s="52" t="n"/>
      <c r="J67" s="50" t="n"/>
    </row>
    <row r="68" ht="27" customHeight="1">
      <c r="A68" s="90" t="inlineStr">
        <is>
          <t>Rapport nº</t>
        </is>
      </c>
      <c r="B68" s="50" t="n"/>
      <c r="C68" s="90">
        <f>IFERROR(IF(INDEX(Registre!$C$2:$C$1999,IF($L$62=0,-1,$L$62))&amp;""&lt;&gt;"",INDEX(Registre!$C$2:$C$1999,IF($L$62=0,-1,$L$62))&amp;"",TEXT(COUNTIF(Registre!$A$2:INDEX(Registre!$A$2:$A$1999,IF($L$62=0,-1,$L$62)),INDEX(Registre!$A$2:$A$1999,IF($L$62=0,-1,$L$62))),"000")),"")</f>
        <v/>
      </c>
      <c r="D68" s="50" t="n"/>
      <c r="E68" s="91" t="inlineStr">
        <is>
          <t>DI/ (RFI) nº</t>
        </is>
      </c>
      <c r="F68" s="52" t="n"/>
      <c r="G68" s="50" t="n"/>
      <c r="H68" s="82">
        <f>IFERROR(INDEX('Impression groupée'!$B$4:$B$103,MATCH("Pré-remblai|4",'Impression groupée'!$E$4:$E$103,0)),"")</f>
        <v/>
      </c>
      <c r="I68" s="52" t="n"/>
      <c r="J68" s="50" t="n"/>
    </row>
    <row r="69" ht="27" customHeight="1">
      <c r="A69" s="80">
        <f>"Tronçon n° : "&amp;IFERROR(INDEX(Registre!$H$2:$H$1999,IF($L$62=0,-1,$L$62))&amp;"","")&amp;"   du "&amp;IF(IFERROR(INDEX(Registre!$I$2:$I$1999,IF($L$62=0,-1,$L$62))&amp;"","")&lt;&gt;"","Joint N° "&amp;IFERROR(INDEX(Registre!$I$2:$I$1999,IF($L$62=0,-1,$L$62))&amp;"","")&amp;"  ","")&amp;"PK "&amp;IFERROR(INDEX(Registre!$K$2:$K$1999,IF($L$62=0,-1,$L$62))&amp;"","")&amp;IF(OR(IFERROR(INDEX(Registre!$L$2:$L$1999,IF($L$62=0,-1,$L$62))&amp;"","")&lt;&gt;"",IFERROR(INDEX(Registre!$J$2:$J$1999,IF($L$62=0,-1,$L$62))&amp;"","")&lt;&gt;""),"   au "&amp;IF(IFERROR(INDEX(Registre!$J$2:$J$1999,IF($L$62=0,-1,$L$62))&amp;"","")&lt;&gt;"","Joint N° "&amp;IFERROR(INDEX(Registre!$J$2:$J$1999,IF($L$62=0,-1,$L$62))&amp;"","")&amp;"  ","")&amp;IF(IFERROR(INDEX(Registre!$L$2:$L$1999,IF($L$62=0,-1,$L$62))&amp;"","")&lt;&gt;"","PK "&amp;IFERROR(INDEX(Registre!$L$2:$L$1999,IF($L$62=0,-1,$L$62))&amp;"",""),""),"")</f>
        <v/>
      </c>
      <c r="B69" s="52" t="n"/>
      <c r="C69" s="52" t="n"/>
      <c r="D69" s="52" t="n"/>
      <c r="E69" s="52" t="n"/>
      <c r="F69" s="52" t="n"/>
      <c r="G69" s="52" t="n"/>
      <c r="H69" s="50" t="n"/>
      <c r="I69" s="90">
        <f>IF(IFERROR(INDEX(Registre!$M$2:$M$1999,IF($L$62=0,-1,$L$62))&amp;"","")="","Long :","Long : "&amp;IFERROR(INDEX(Registre!$M$2:$M$1999,IF($L$62=0,-1,$L$62))&amp;"","")&amp;" ml")</f>
        <v/>
      </c>
      <c r="J69" s="50" t="n"/>
    </row>
    <row r="70" ht="27" customHeight="1">
      <c r="A70" s="92" t="inlineStr">
        <is>
          <t>Inspection</t>
        </is>
      </c>
      <c r="B70" s="52" t="n"/>
      <c r="C70" s="52" t="n"/>
      <c r="D70" s="52" t="n"/>
      <c r="E70" s="52" t="n"/>
      <c r="F70" s="52" t="n"/>
      <c r="G70" s="52" t="n"/>
      <c r="H70" s="50" t="n"/>
      <c r="I70" s="80" t="inlineStr">
        <is>
          <t>jugement</t>
        </is>
      </c>
      <c r="J70" s="50" t="n"/>
    </row>
    <row r="71" ht="27" customHeight="1">
      <c r="A71" s="90" t="inlineStr">
        <is>
          <t>Ne contient pas de matériaux organiques</t>
        </is>
      </c>
      <c r="B71" s="52" t="n"/>
      <c r="C71" s="52" t="n"/>
      <c r="D71" s="52" t="n"/>
      <c r="E71" s="52" t="n"/>
      <c r="F71" s="52" t="n"/>
      <c r="G71" s="52" t="n"/>
      <c r="H71" s="50" t="n"/>
      <c r="I71" s="93">
        <f>IF(IF(IFERROR(INDEX(Registre!$N$2:$N$1999,IF($L$62=0,-1,$L$62))&amp;"","")="Accepté","C","")="C","☒","☐")&amp;"  C"&amp;"      "&amp;IF(IF(IFERROR(INDEX(Registre!$N$2:$N$1999,IF($L$62=0,-1,$L$62))&amp;"","")="Accepté","C","")="NC","☒","☐")&amp;"  NC"</f>
        <v/>
      </c>
      <c r="J71" s="50" t="n"/>
    </row>
    <row r="72" ht="27" customHeight="1">
      <c r="A72" s="90" t="inlineStr">
        <is>
          <t>Matériaux du pré-remblai conformes aux plans et spécifications</t>
        </is>
      </c>
      <c r="B72" s="52" t="n"/>
      <c r="C72" s="52" t="n"/>
      <c r="D72" s="52" t="n"/>
      <c r="E72" s="52" t="n"/>
      <c r="F72" s="52" t="n"/>
      <c r="G72" s="52" t="n"/>
      <c r="H72" s="50" t="n"/>
      <c r="I72" s="93">
        <f>IF(IF(IFERROR(INDEX(Registre!$N$2:$N$1999,IF($L$62=0,-1,$L$62))&amp;"","")="Accepté","C","")="C","☒","☐")&amp;"  C"&amp;"      "&amp;IF(IF(IFERROR(INDEX(Registre!$N$2:$N$1999,IF($L$62=0,-1,$L$62))&amp;"","")="Accepté","C","")="NC","☒","☐")&amp;"  NC"</f>
        <v/>
      </c>
      <c r="J72" s="50" t="n"/>
    </row>
    <row r="73" ht="27" customHeight="1">
      <c r="A73" s="90" t="inlineStr">
        <is>
          <t>L’épaisseur du pré-remblai est conforme aux plans et spécifications</t>
        </is>
      </c>
      <c r="B73" s="52" t="n"/>
      <c r="C73" s="52" t="n"/>
      <c r="D73" s="52" t="n"/>
      <c r="E73" s="52" t="n"/>
      <c r="F73" s="52" t="n"/>
      <c r="G73" s="52" t="n"/>
      <c r="H73" s="50" t="n"/>
      <c r="I73" s="93">
        <f>IF(IF(IFERROR(INDEX(Registre!$N$2:$N$1999,IF($L$62=0,-1,$L$62))&amp;"","")="Accepté","C","")="C","☒","☐")&amp;"  C"&amp;"      "&amp;IF(IF(IFERROR(INDEX(Registre!$N$2:$N$1999,IF($L$62=0,-1,$L$62))&amp;"","")="Accepté","C","")="NC","☒","☐")&amp;"  NC"</f>
        <v/>
      </c>
      <c r="J73" s="50" t="n"/>
    </row>
    <row r="74" ht="409.6" customHeight="1">
      <c r="A74" s="94">
        <f>"Remarques : "&amp;IFERROR(INDEX(Registre!$O$2:$O$1999,IF($L$62=0,-1,$L$62))&amp;"","")</f>
        <v/>
      </c>
      <c r="B74" s="52" t="n"/>
      <c r="C74" s="52" t="n"/>
      <c r="D74" s="52" t="n"/>
      <c r="E74" s="52" t="n"/>
      <c r="F74" s="52" t="n"/>
      <c r="G74" s="52" t="n"/>
      <c r="H74" s="52" t="n"/>
      <c r="I74" s="52" t="n"/>
      <c r="J74" s="50" t="n"/>
    </row>
    <row r="75" ht="30" customHeight="1">
      <c r="A75" s="53" t="inlineStr">
        <is>
          <t>Conclusion de l’inspection</t>
        </is>
      </c>
      <c r="B75" s="50" t="n"/>
      <c r="C75" s="51">
        <f>IF(IFERROR(INDEX(Registre!$N$2:$N$1999,IF($L$62=0,-1,$L$62))&amp;"","")="Non applicable","☒","☐")&amp;"  Non applicable"</f>
        <v/>
      </c>
      <c r="D75" s="52" t="n"/>
      <c r="E75" s="52" t="n"/>
      <c r="F75" s="50" t="n"/>
      <c r="G75" s="51">
        <f>IF(IFERROR(INDEX(Registre!$N$2:$N$1999,IF($L$62=0,-1,$L$62))&amp;"","")="Accepté","☒","☐")&amp;"  Accepté"</f>
        <v/>
      </c>
      <c r="H75" s="50" t="n"/>
      <c r="I75" s="51">
        <f>IF(IFERROR(INDEX(Registre!$N$2:$N$1999,IF($L$62=0,-1,$L$62))&amp;"","")="Rejeté","☒","☐")&amp;"  Rejeté"</f>
        <v/>
      </c>
      <c r="J75" s="50" t="n"/>
    </row>
    <row r="76" ht="30" customHeight="1">
      <c r="A76" s="80" t="inlineStr">
        <is>
          <t>APPROBATION</t>
        </is>
      </c>
      <c r="B76" s="56" t="n"/>
      <c r="C76" s="67" t="inlineStr">
        <is>
          <t>C3</t>
        </is>
      </c>
      <c r="D76" s="52" t="n"/>
      <c r="E76" s="52" t="n"/>
      <c r="F76" s="50" t="n"/>
      <c r="G76" s="67" t="inlineStr">
        <is>
          <t>C1</t>
        </is>
      </c>
      <c r="H76" s="56" t="n"/>
      <c r="I76" s="67" t="inlineStr">
        <is>
          <t>CA</t>
        </is>
      </c>
      <c r="J76" s="56" t="n"/>
    </row>
    <row r="77" ht="30" customHeight="1">
      <c r="A77" s="57" t="n"/>
      <c r="B77" s="58" t="n"/>
      <c r="C77" s="67" t="inlineStr">
        <is>
          <t>CST</t>
        </is>
      </c>
      <c r="D77" s="50" t="n"/>
      <c r="E77" s="67" t="inlineStr">
        <is>
          <t>QCI</t>
        </is>
      </c>
      <c r="F77" s="50" t="n"/>
      <c r="G77" s="57" t="n"/>
      <c r="H77" s="58" t="n"/>
      <c r="I77" s="57" t="n"/>
      <c r="J77" s="58" t="n"/>
    </row>
    <row r="78" ht="30" customHeight="1">
      <c r="A78" s="90" t="inlineStr">
        <is>
          <t>Nom</t>
        </is>
      </c>
      <c r="B78" s="50" t="n"/>
      <c r="C78" s="90" t="n"/>
      <c r="D78" s="50" t="n"/>
      <c r="E78" s="90" t="n"/>
      <c r="F78" s="50" t="n"/>
      <c r="G78" s="90" t="n"/>
      <c r="H78" s="50" t="n"/>
      <c r="I78" s="90" t="n"/>
      <c r="J78" s="50" t="n"/>
    </row>
    <row r="79" ht="30" customHeight="1">
      <c r="A79" s="90" t="inlineStr">
        <is>
          <t>Signature</t>
        </is>
      </c>
      <c r="B79" s="50" t="n"/>
      <c r="C79" s="90" t="n"/>
      <c r="D79" s="50" t="n"/>
      <c r="E79" s="90" t="n"/>
      <c r="F79" s="50" t="n"/>
      <c r="G79" s="90" t="n"/>
      <c r="H79" s="50" t="n"/>
      <c r="I79" s="90" t="n"/>
      <c r="J79" s="50" t="n"/>
    </row>
    <row r="80" ht="30" customHeight="1">
      <c r="A80" s="90" t="inlineStr">
        <is>
          <t>Date</t>
        </is>
      </c>
      <c r="B80" s="50" t="n"/>
      <c r="C80" s="90" t="n"/>
      <c r="D80" s="50" t="n"/>
      <c r="E80" s="90" t="n"/>
      <c r="F80" s="50" t="n"/>
      <c r="G80" s="90" t="n"/>
      <c r="H80" s="50" t="n"/>
      <c r="I80" s="90" t="n"/>
      <c r="J80" s="50" t="n"/>
    </row>
    <row r="81" ht="21.75" customHeight="1">
      <c r="A81" s="49" t="n"/>
      <c r="B81" s="56" t="n"/>
      <c r="C81" s="67">
        <f>Paramètres!$C$10</f>
        <v/>
      </c>
      <c r="D81" s="101" t="n"/>
      <c r="E81" s="101" t="n"/>
      <c r="F81" s="101" t="n"/>
      <c r="G81" s="101" t="n"/>
      <c r="H81" s="56" t="n"/>
      <c r="I81" s="55">
        <f>Paramètres!$D$10</f>
        <v/>
      </c>
      <c r="J81" s="50" t="n"/>
      <c r="L81" s="29" t="inlineStr">
        <is>
          <t>Calcul (ne pas modifier) – ligne registre :</t>
        </is>
      </c>
    </row>
    <row r="82" ht="21.75" customHeight="1">
      <c r="A82" s="60" t="n"/>
      <c r="B82" s="61" t="n"/>
      <c r="C82" s="60" t="n"/>
      <c r="H82" s="61" t="n"/>
      <c r="I82" s="55">
        <f>"Date: "&amp;Paramètres!$E$10</f>
        <v/>
      </c>
      <c r="J82" s="50" t="n"/>
      <c r="L82" s="30">
        <f>IFERROR(MATCH($H$88,Registre!$B$2:$B$1999,0),0)</f>
        <v/>
      </c>
    </row>
    <row r="83" ht="21.75" customHeight="1">
      <c r="A83" s="57" t="n"/>
      <c r="B83" s="58" t="n"/>
      <c r="C83" s="57" t="n"/>
      <c r="D83" s="102" t="n"/>
      <c r="E83" s="102" t="n"/>
      <c r="F83" s="102" t="n"/>
      <c r="G83" s="102" t="n"/>
      <c r="H83" s="58" t="n"/>
      <c r="I83" s="55" t="inlineStr">
        <is>
          <t>Page 1/1</t>
        </is>
      </c>
      <c r="J83" s="50" t="n"/>
    </row>
    <row r="84" ht="27.95" customHeight="1">
      <c r="A84" s="67" t="inlineStr">
        <is>
          <t>Procès-Verbal de Pré-Remblai</t>
        </is>
      </c>
      <c r="B84" s="52" t="n"/>
      <c r="C84" s="52" t="n"/>
      <c r="D84" s="52" t="n"/>
      <c r="E84" s="52" t="n"/>
      <c r="F84" s="52" t="n"/>
      <c r="G84" s="52" t="n"/>
      <c r="H84" s="52" t="n"/>
      <c r="I84" s="52" t="n"/>
      <c r="J84" s="50" t="n"/>
      <c r="L84" s="32">
        <f>IF($H$88="","",IF($L$82=0,"⚠ RFI absent du Registre",IF(INDEX(Registre!$A$2:$A$1999,IF($L$82=0,-1,$L$82))&lt;&gt;"Pré-remblai","⚠ Ce RFI est de type : "&amp;INDEX(Registre!$A$2:$A$1999,IF($L$82=0,-1,$L$82)),"")))</f>
        <v/>
      </c>
    </row>
    <row r="85" ht="27" customHeight="1">
      <c r="A85" s="90" t="inlineStr">
        <is>
          <t>Ouvrages</t>
        </is>
      </c>
      <c r="B85" s="50" t="n"/>
      <c r="C85" s="80">
        <f>IFERROR(INDEX(Registre!$E$2:$E$1999,IF($L$82=0,-1,$L$82))&amp;"","")</f>
        <v/>
      </c>
      <c r="D85" s="52" t="n"/>
      <c r="E85" s="52" t="n"/>
      <c r="F85" s="52" t="n"/>
      <c r="G85" s="52" t="n"/>
      <c r="H85" s="52" t="n"/>
      <c r="I85" s="52" t="n"/>
      <c r="J85" s="50" t="n"/>
    </row>
    <row r="86" ht="27" customHeight="1">
      <c r="A86" s="90" t="inlineStr">
        <is>
          <t>Plan nº</t>
        </is>
      </c>
      <c r="B86" s="50" t="n"/>
      <c r="C86" s="90">
        <f>IFERROR(INDEX(Registre!$F$2:$F$1999,IF($L$82=0,-1,$L$82))&amp;"","")</f>
        <v/>
      </c>
      <c r="D86" s="52" t="n"/>
      <c r="E86" s="52" t="n"/>
      <c r="F86" s="52" t="n"/>
      <c r="G86" s="52" t="n"/>
      <c r="H86" s="52" t="n"/>
      <c r="I86" s="52" t="n"/>
      <c r="J86" s="50" t="n"/>
      <c r="L86" s="31" t="inlineStr">
        <is>
          <t>◀ Choisissez le RFI dans la case « RFI nº » (liste déroulante)</t>
        </is>
      </c>
    </row>
    <row r="87" ht="27" customHeight="1">
      <c r="A87" s="90" t="inlineStr">
        <is>
          <t>Désignation</t>
        </is>
      </c>
      <c r="B87" s="50" t="n"/>
      <c r="C87" s="90">
        <f>IFERROR(INDEX(Registre!$G$2:$G$1999,IF($L$82=0,-1,$L$82))&amp;"","")</f>
        <v/>
      </c>
      <c r="D87" s="52" t="n"/>
      <c r="E87" s="52" t="n"/>
      <c r="F87" s="52" t="n"/>
      <c r="G87" s="52" t="n"/>
      <c r="H87" s="52" t="n"/>
      <c r="I87" s="52" t="n"/>
      <c r="J87" s="50" t="n"/>
    </row>
    <row r="88" ht="27" customHeight="1">
      <c r="A88" s="90" t="inlineStr">
        <is>
          <t>Rapport nº</t>
        </is>
      </c>
      <c r="B88" s="50" t="n"/>
      <c r="C88" s="90">
        <f>IFERROR(IF(INDEX(Registre!$C$2:$C$1999,IF($L$82=0,-1,$L$82))&amp;""&lt;&gt;"",INDEX(Registre!$C$2:$C$1999,IF($L$82=0,-1,$L$82))&amp;"",TEXT(COUNTIF(Registre!$A$2:INDEX(Registre!$A$2:$A$1999,IF($L$82=0,-1,$L$82)),INDEX(Registre!$A$2:$A$1999,IF($L$82=0,-1,$L$82))),"000")),"")</f>
        <v/>
      </c>
      <c r="D88" s="50" t="n"/>
      <c r="E88" s="91" t="inlineStr">
        <is>
          <t>DI/ (RFI) nº</t>
        </is>
      </c>
      <c r="F88" s="52" t="n"/>
      <c r="G88" s="50" t="n"/>
      <c r="H88" s="82">
        <f>IFERROR(INDEX('Impression groupée'!$B$4:$B$103,MATCH("Pré-remblai|5",'Impression groupée'!$E$4:$E$103,0)),"")</f>
        <v/>
      </c>
      <c r="I88" s="52" t="n"/>
      <c r="J88" s="50" t="n"/>
    </row>
    <row r="89" ht="27" customHeight="1">
      <c r="A89" s="80">
        <f>"Tronçon n° : "&amp;IFERROR(INDEX(Registre!$H$2:$H$1999,IF($L$82=0,-1,$L$82))&amp;"","")&amp;"   du "&amp;IF(IFERROR(INDEX(Registre!$I$2:$I$1999,IF($L$82=0,-1,$L$82))&amp;"","")&lt;&gt;"","Joint N° "&amp;IFERROR(INDEX(Registre!$I$2:$I$1999,IF($L$82=0,-1,$L$82))&amp;"","")&amp;"  ","")&amp;"PK "&amp;IFERROR(INDEX(Registre!$K$2:$K$1999,IF($L$82=0,-1,$L$82))&amp;"","")&amp;IF(OR(IFERROR(INDEX(Registre!$L$2:$L$1999,IF($L$82=0,-1,$L$82))&amp;"","")&lt;&gt;"",IFERROR(INDEX(Registre!$J$2:$J$1999,IF($L$82=0,-1,$L$82))&amp;"","")&lt;&gt;""),"   au "&amp;IF(IFERROR(INDEX(Registre!$J$2:$J$1999,IF($L$82=0,-1,$L$82))&amp;"","")&lt;&gt;"","Joint N° "&amp;IFERROR(INDEX(Registre!$J$2:$J$1999,IF($L$82=0,-1,$L$82))&amp;"","")&amp;"  ","")&amp;IF(IFERROR(INDEX(Registre!$L$2:$L$1999,IF($L$82=0,-1,$L$82))&amp;"","")&lt;&gt;"","PK "&amp;IFERROR(INDEX(Registre!$L$2:$L$1999,IF($L$82=0,-1,$L$82))&amp;"",""),""),"")</f>
        <v/>
      </c>
      <c r="B89" s="52" t="n"/>
      <c r="C89" s="52" t="n"/>
      <c r="D89" s="52" t="n"/>
      <c r="E89" s="52" t="n"/>
      <c r="F89" s="52" t="n"/>
      <c r="G89" s="52" t="n"/>
      <c r="H89" s="50" t="n"/>
      <c r="I89" s="90">
        <f>IF(IFERROR(INDEX(Registre!$M$2:$M$1999,IF($L$82=0,-1,$L$82))&amp;"","")="","Long :","Long : "&amp;IFERROR(INDEX(Registre!$M$2:$M$1999,IF($L$82=0,-1,$L$82))&amp;"","")&amp;" ml")</f>
        <v/>
      </c>
      <c r="J89" s="50" t="n"/>
    </row>
    <row r="90" ht="27" customHeight="1">
      <c r="A90" s="92" t="inlineStr">
        <is>
          <t>Inspection</t>
        </is>
      </c>
      <c r="B90" s="52" t="n"/>
      <c r="C90" s="52" t="n"/>
      <c r="D90" s="52" t="n"/>
      <c r="E90" s="52" t="n"/>
      <c r="F90" s="52" t="n"/>
      <c r="G90" s="52" t="n"/>
      <c r="H90" s="50" t="n"/>
      <c r="I90" s="80" t="inlineStr">
        <is>
          <t>jugement</t>
        </is>
      </c>
      <c r="J90" s="50" t="n"/>
    </row>
    <row r="91" ht="27" customHeight="1">
      <c r="A91" s="90" t="inlineStr">
        <is>
          <t>Ne contient pas de matériaux organiques</t>
        </is>
      </c>
      <c r="B91" s="52" t="n"/>
      <c r="C91" s="52" t="n"/>
      <c r="D91" s="52" t="n"/>
      <c r="E91" s="52" t="n"/>
      <c r="F91" s="52" t="n"/>
      <c r="G91" s="52" t="n"/>
      <c r="H91" s="50" t="n"/>
      <c r="I91" s="93">
        <f>IF(IF(IFERROR(INDEX(Registre!$N$2:$N$1999,IF($L$82=0,-1,$L$82))&amp;"","")="Accepté","C","")="C","☒","☐")&amp;"  C"&amp;"      "&amp;IF(IF(IFERROR(INDEX(Registre!$N$2:$N$1999,IF($L$82=0,-1,$L$82))&amp;"","")="Accepté","C","")="NC","☒","☐")&amp;"  NC"</f>
        <v/>
      </c>
      <c r="J91" s="50" t="n"/>
    </row>
    <row r="92" ht="27" customHeight="1">
      <c r="A92" s="90" t="inlineStr">
        <is>
          <t>Matériaux du pré-remblai conformes aux plans et spécifications</t>
        </is>
      </c>
      <c r="B92" s="52" t="n"/>
      <c r="C92" s="52" t="n"/>
      <c r="D92" s="52" t="n"/>
      <c r="E92" s="52" t="n"/>
      <c r="F92" s="52" t="n"/>
      <c r="G92" s="52" t="n"/>
      <c r="H92" s="50" t="n"/>
      <c r="I92" s="93">
        <f>IF(IF(IFERROR(INDEX(Registre!$N$2:$N$1999,IF($L$82=0,-1,$L$82))&amp;"","")="Accepté","C","")="C","☒","☐")&amp;"  C"&amp;"      "&amp;IF(IF(IFERROR(INDEX(Registre!$N$2:$N$1999,IF($L$82=0,-1,$L$82))&amp;"","")="Accepté","C","")="NC","☒","☐")&amp;"  NC"</f>
        <v/>
      </c>
      <c r="J92" s="50" t="n"/>
    </row>
    <row r="93" ht="27" customHeight="1">
      <c r="A93" s="90" t="inlineStr">
        <is>
          <t>L’épaisseur du pré-remblai est conforme aux plans et spécifications</t>
        </is>
      </c>
      <c r="B93" s="52" t="n"/>
      <c r="C93" s="52" t="n"/>
      <c r="D93" s="52" t="n"/>
      <c r="E93" s="52" t="n"/>
      <c r="F93" s="52" t="n"/>
      <c r="G93" s="52" t="n"/>
      <c r="H93" s="50" t="n"/>
      <c r="I93" s="93">
        <f>IF(IF(IFERROR(INDEX(Registre!$N$2:$N$1999,IF($L$82=0,-1,$L$82))&amp;"","")="Accepté","C","")="C","☒","☐")&amp;"  C"&amp;"      "&amp;IF(IF(IFERROR(INDEX(Registre!$N$2:$N$1999,IF($L$82=0,-1,$L$82))&amp;"","")="Accepté","C","")="NC","☒","☐")&amp;"  NC"</f>
        <v/>
      </c>
      <c r="J93" s="50" t="n"/>
    </row>
    <row r="94" ht="409.6" customHeight="1">
      <c r="A94" s="94">
        <f>"Remarques : "&amp;IFERROR(INDEX(Registre!$O$2:$O$1999,IF($L$82=0,-1,$L$82))&amp;"","")</f>
        <v/>
      </c>
      <c r="B94" s="52" t="n"/>
      <c r="C94" s="52" t="n"/>
      <c r="D94" s="52" t="n"/>
      <c r="E94" s="52" t="n"/>
      <c r="F94" s="52" t="n"/>
      <c r="G94" s="52" t="n"/>
      <c r="H94" s="52" t="n"/>
      <c r="I94" s="52" t="n"/>
      <c r="J94" s="50" t="n"/>
    </row>
    <row r="95" ht="30" customHeight="1">
      <c r="A95" s="53" t="inlineStr">
        <is>
          <t>Conclusion de l’inspection</t>
        </is>
      </c>
      <c r="B95" s="50" t="n"/>
      <c r="C95" s="51">
        <f>IF(IFERROR(INDEX(Registre!$N$2:$N$1999,IF($L$82=0,-1,$L$82))&amp;"","")="Non applicable","☒","☐")&amp;"  Non applicable"</f>
        <v/>
      </c>
      <c r="D95" s="52" t="n"/>
      <c r="E95" s="52" t="n"/>
      <c r="F95" s="50" t="n"/>
      <c r="G95" s="51">
        <f>IF(IFERROR(INDEX(Registre!$N$2:$N$1999,IF($L$82=0,-1,$L$82))&amp;"","")="Accepté","☒","☐")&amp;"  Accepté"</f>
        <v/>
      </c>
      <c r="H95" s="50" t="n"/>
      <c r="I95" s="51">
        <f>IF(IFERROR(INDEX(Registre!$N$2:$N$1999,IF($L$82=0,-1,$L$82))&amp;"","")="Rejeté","☒","☐")&amp;"  Rejeté"</f>
        <v/>
      </c>
      <c r="J95" s="50" t="n"/>
    </row>
    <row r="96" ht="30" customHeight="1">
      <c r="A96" s="80" t="inlineStr">
        <is>
          <t>APPROBATION</t>
        </is>
      </c>
      <c r="B96" s="56" t="n"/>
      <c r="C96" s="67" t="inlineStr">
        <is>
          <t>C3</t>
        </is>
      </c>
      <c r="D96" s="52" t="n"/>
      <c r="E96" s="52" t="n"/>
      <c r="F96" s="50" t="n"/>
      <c r="G96" s="67" t="inlineStr">
        <is>
          <t>C1</t>
        </is>
      </c>
      <c r="H96" s="56" t="n"/>
      <c r="I96" s="67" t="inlineStr">
        <is>
          <t>CA</t>
        </is>
      </c>
      <c r="J96" s="56" t="n"/>
    </row>
    <row r="97" ht="30" customHeight="1">
      <c r="A97" s="57" t="n"/>
      <c r="B97" s="58" t="n"/>
      <c r="C97" s="67" t="inlineStr">
        <is>
          <t>CST</t>
        </is>
      </c>
      <c r="D97" s="50" t="n"/>
      <c r="E97" s="67" t="inlineStr">
        <is>
          <t>QCI</t>
        </is>
      </c>
      <c r="F97" s="50" t="n"/>
      <c r="G97" s="57" t="n"/>
      <c r="H97" s="58" t="n"/>
      <c r="I97" s="57" t="n"/>
      <c r="J97" s="58" t="n"/>
    </row>
    <row r="98" ht="30" customHeight="1">
      <c r="A98" s="90" t="inlineStr">
        <is>
          <t>Nom</t>
        </is>
      </c>
      <c r="B98" s="50" t="n"/>
      <c r="C98" s="90" t="n"/>
      <c r="D98" s="50" t="n"/>
      <c r="E98" s="90" t="n"/>
      <c r="F98" s="50" t="n"/>
      <c r="G98" s="90" t="n"/>
      <c r="H98" s="50" t="n"/>
      <c r="I98" s="90" t="n"/>
      <c r="J98" s="50" t="n"/>
    </row>
    <row r="99" ht="30" customHeight="1">
      <c r="A99" s="90" t="inlineStr">
        <is>
          <t>Signature</t>
        </is>
      </c>
      <c r="B99" s="50" t="n"/>
      <c r="C99" s="90" t="n"/>
      <c r="D99" s="50" t="n"/>
      <c r="E99" s="90" t="n"/>
      <c r="F99" s="50" t="n"/>
      <c r="G99" s="90" t="n"/>
      <c r="H99" s="50" t="n"/>
      <c r="I99" s="90" t="n"/>
      <c r="J99" s="50" t="n"/>
    </row>
    <row r="100" ht="30" customHeight="1">
      <c r="A100" s="90" t="inlineStr">
        <is>
          <t>Date</t>
        </is>
      </c>
      <c r="B100" s="50" t="n"/>
      <c r="C100" s="90" t="n"/>
      <c r="D100" s="50" t="n"/>
      <c r="E100" s="90" t="n"/>
      <c r="F100" s="50" t="n"/>
      <c r="G100" s="90" t="n"/>
      <c r="H100" s="50" t="n"/>
      <c r="I100" s="90" t="n"/>
      <c r="J100" s="50" t="n"/>
    </row>
    <row r="101" ht="21.75" customHeight="1">
      <c r="A101" s="49" t="n"/>
      <c r="B101" s="56" t="n"/>
      <c r="C101" s="67">
        <f>Paramètres!$C$10</f>
        <v/>
      </c>
      <c r="D101" s="101" t="n"/>
      <c r="E101" s="101" t="n"/>
      <c r="F101" s="101" t="n"/>
      <c r="G101" s="101" t="n"/>
      <c r="H101" s="56" t="n"/>
      <c r="I101" s="55">
        <f>Paramètres!$D$10</f>
        <v/>
      </c>
      <c r="J101" s="50" t="n"/>
      <c r="L101" s="29" t="inlineStr">
        <is>
          <t>Calcul (ne pas modifier) – ligne registre :</t>
        </is>
      </c>
    </row>
    <row r="102" ht="21.75" customHeight="1">
      <c r="A102" s="60" t="n"/>
      <c r="B102" s="61" t="n"/>
      <c r="C102" s="60" t="n"/>
      <c r="H102" s="61" t="n"/>
      <c r="I102" s="55">
        <f>"Date: "&amp;Paramètres!$E$10</f>
        <v/>
      </c>
      <c r="J102" s="50" t="n"/>
      <c r="L102" s="30">
        <f>IFERROR(MATCH($H$108,Registre!$B$2:$B$1999,0),0)</f>
        <v/>
      </c>
    </row>
    <row r="103" ht="21.75" customHeight="1">
      <c r="A103" s="57" t="n"/>
      <c r="B103" s="58" t="n"/>
      <c r="C103" s="57" t="n"/>
      <c r="D103" s="102" t="n"/>
      <c r="E103" s="102" t="n"/>
      <c r="F103" s="102" t="n"/>
      <c r="G103" s="102" t="n"/>
      <c r="H103" s="58" t="n"/>
      <c r="I103" s="55" t="inlineStr">
        <is>
          <t>Page 1/1</t>
        </is>
      </c>
      <c r="J103" s="50" t="n"/>
    </row>
    <row r="104" ht="27.95" customHeight="1">
      <c r="A104" s="67" t="inlineStr">
        <is>
          <t>Procès-Verbal de Pré-Remblai</t>
        </is>
      </c>
      <c r="B104" s="52" t="n"/>
      <c r="C104" s="52" t="n"/>
      <c r="D104" s="52" t="n"/>
      <c r="E104" s="52" t="n"/>
      <c r="F104" s="52" t="n"/>
      <c r="G104" s="52" t="n"/>
      <c r="H104" s="52" t="n"/>
      <c r="I104" s="52" t="n"/>
      <c r="J104" s="50" t="n"/>
      <c r="L104" s="32">
        <f>IF($H$108="","",IF($L$102=0,"⚠ RFI absent du Registre",IF(INDEX(Registre!$A$2:$A$1999,IF($L$102=0,-1,$L$102))&lt;&gt;"Pré-remblai","⚠ Ce RFI est de type : "&amp;INDEX(Registre!$A$2:$A$1999,IF($L$102=0,-1,$L$102)),"")))</f>
        <v/>
      </c>
    </row>
    <row r="105" ht="27" customHeight="1">
      <c r="A105" s="90" t="inlineStr">
        <is>
          <t>Ouvrages</t>
        </is>
      </c>
      <c r="B105" s="50" t="n"/>
      <c r="C105" s="80">
        <f>IFERROR(INDEX(Registre!$E$2:$E$1999,IF($L$102=0,-1,$L$102))&amp;"","")</f>
        <v/>
      </c>
      <c r="D105" s="52" t="n"/>
      <c r="E105" s="52" t="n"/>
      <c r="F105" s="52" t="n"/>
      <c r="G105" s="52" t="n"/>
      <c r="H105" s="52" t="n"/>
      <c r="I105" s="52" t="n"/>
      <c r="J105" s="50" t="n"/>
    </row>
    <row r="106" ht="27" customHeight="1">
      <c r="A106" s="90" t="inlineStr">
        <is>
          <t>Plan nº</t>
        </is>
      </c>
      <c r="B106" s="50" t="n"/>
      <c r="C106" s="90">
        <f>IFERROR(INDEX(Registre!$F$2:$F$1999,IF($L$102=0,-1,$L$102))&amp;"","")</f>
        <v/>
      </c>
      <c r="D106" s="52" t="n"/>
      <c r="E106" s="52" t="n"/>
      <c r="F106" s="52" t="n"/>
      <c r="G106" s="52" t="n"/>
      <c r="H106" s="52" t="n"/>
      <c r="I106" s="52" t="n"/>
      <c r="J106" s="50" t="n"/>
      <c r="L106" s="31" t="inlineStr">
        <is>
          <t>◀ Choisissez le RFI dans la case « RFI nº » (liste déroulante)</t>
        </is>
      </c>
    </row>
    <row r="107" ht="27" customHeight="1">
      <c r="A107" s="90" t="inlineStr">
        <is>
          <t>Désignation</t>
        </is>
      </c>
      <c r="B107" s="50" t="n"/>
      <c r="C107" s="90">
        <f>IFERROR(INDEX(Registre!$G$2:$G$1999,IF($L$102=0,-1,$L$102))&amp;"","")</f>
        <v/>
      </c>
      <c r="D107" s="52" t="n"/>
      <c r="E107" s="52" t="n"/>
      <c r="F107" s="52" t="n"/>
      <c r="G107" s="52" t="n"/>
      <c r="H107" s="52" t="n"/>
      <c r="I107" s="52" t="n"/>
      <c r="J107" s="50" t="n"/>
    </row>
    <row r="108" ht="27" customHeight="1">
      <c r="A108" s="90" t="inlineStr">
        <is>
          <t>Rapport nº</t>
        </is>
      </c>
      <c r="B108" s="50" t="n"/>
      <c r="C108" s="90">
        <f>IFERROR(IF(INDEX(Registre!$C$2:$C$1999,IF($L$102=0,-1,$L$102))&amp;""&lt;&gt;"",INDEX(Registre!$C$2:$C$1999,IF($L$102=0,-1,$L$102))&amp;"",TEXT(COUNTIF(Registre!$A$2:INDEX(Registre!$A$2:$A$1999,IF($L$102=0,-1,$L$102)),INDEX(Registre!$A$2:$A$1999,IF($L$102=0,-1,$L$102))),"000")),"")</f>
        <v/>
      </c>
      <c r="D108" s="50" t="n"/>
      <c r="E108" s="91" t="inlineStr">
        <is>
          <t>DI/ (RFI) nº</t>
        </is>
      </c>
      <c r="F108" s="52" t="n"/>
      <c r="G108" s="50" t="n"/>
      <c r="H108" s="82">
        <f>IFERROR(INDEX('Impression groupée'!$B$4:$B$103,MATCH("Pré-remblai|6",'Impression groupée'!$E$4:$E$103,0)),"")</f>
        <v/>
      </c>
      <c r="I108" s="52" t="n"/>
      <c r="J108" s="50" t="n"/>
    </row>
    <row r="109" ht="27" customHeight="1">
      <c r="A109" s="80">
        <f>"Tronçon n° : "&amp;IFERROR(INDEX(Registre!$H$2:$H$1999,IF($L$102=0,-1,$L$102))&amp;"","")&amp;"   du "&amp;IF(IFERROR(INDEX(Registre!$I$2:$I$1999,IF($L$102=0,-1,$L$102))&amp;"","")&lt;&gt;"","Joint N° "&amp;IFERROR(INDEX(Registre!$I$2:$I$1999,IF($L$102=0,-1,$L$102))&amp;"","")&amp;"  ","")&amp;"PK "&amp;IFERROR(INDEX(Registre!$K$2:$K$1999,IF($L$102=0,-1,$L$102))&amp;"","")&amp;IF(OR(IFERROR(INDEX(Registre!$L$2:$L$1999,IF($L$102=0,-1,$L$102))&amp;"","")&lt;&gt;"",IFERROR(INDEX(Registre!$J$2:$J$1999,IF($L$102=0,-1,$L$102))&amp;"","")&lt;&gt;""),"   au "&amp;IF(IFERROR(INDEX(Registre!$J$2:$J$1999,IF($L$102=0,-1,$L$102))&amp;"","")&lt;&gt;"","Joint N° "&amp;IFERROR(INDEX(Registre!$J$2:$J$1999,IF($L$102=0,-1,$L$102))&amp;"","")&amp;"  ","")&amp;IF(IFERROR(INDEX(Registre!$L$2:$L$1999,IF($L$102=0,-1,$L$102))&amp;"","")&lt;&gt;"","PK "&amp;IFERROR(INDEX(Registre!$L$2:$L$1999,IF($L$102=0,-1,$L$102))&amp;"",""),""),"")</f>
        <v/>
      </c>
      <c r="B109" s="52" t="n"/>
      <c r="C109" s="52" t="n"/>
      <c r="D109" s="52" t="n"/>
      <c r="E109" s="52" t="n"/>
      <c r="F109" s="52" t="n"/>
      <c r="G109" s="52" t="n"/>
      <c r="H109" s="50" t="n"/>
      <c r="I109" s="90">
        <f>IF(IFERROR(INDEX(Registre!$M$2:$M$1999,IF($L$102=0,-1,$L$102))&amp;"","")="","Long :","Long : "&amp;IFERROR(INDEX(Registre!$M$2:$M$1999,IF($L$102=0,-1,$L$102))&amp;"","")&amp;" ml")</f>
        <v/>
      </c>
      <c r="J109" s="50" t="n"/>
    </row>
    <row r="110" ht="27" customHeight="1">
      <c r="A110" s="92" t="inlineStr">
        <is>
          <t>Inspection</t>
        </is>
      </c>
      <c r="B110" s="52" t="n"/>
      <c r="C110" s="52" t="n"/>
      <c r="D110" s="52" t="n"/>
      <c r="E110" s="52" t="n"/>
      <c r="F110" s="52" t="n"/>
      <c r="G110" s="52" t="n"/>
      <c r="H110" s="50" t="n"/>
      <c r="I110" s="80" t="inlineStr">
        <is>
          <t>jugement</t>
        </is>
      </c>
      <c r="J110" s="50" t="n"/>
    </row>
    <row r="111" ht="27" customHeight="1">
      <c r="A111" s="90" t="inlineStr">
        <is>
          <t>Ne contient pas de matériaux organiques</t>
        </is>
      </c>
      <c r="B111" s="52" t="n"/>
      <c r="C111" s="52" t="n"/>
      <c r="D111" s="52" t="n"/>
      <c r="E111" s="52" t="n"/>
      <c r="F111" s="52" t="n"/>
      <c r="G111" s="52" t="n"/>
      <c r="H111" s="50" t="n"/>
      <c r="I111" s="93">
        <f>IF(IF(IFERROR(INDEX(Registre!$N$2:$N$1999,IF($L$102=0,-1,$L$102))&amp;"","")="Accepté","C","")="C","☒","☐")&amp;"  C"&amp;"      "&amp;IF(IF(IFERROR(INDEX(Registre!$N$2:$N$1999,IF($L$102=0,-1,$L$102))&amp;"","")="Accepté","C","")="NC","☒","☐")&amp;"  NC"</f>
        <v/>
      </c>
      <c r="J111" s="50" t="n"/>
    </row>
    <row r="112" ht="27" customHeight="1">
      <c r="A112" s="90" t="inlineStr">
        <is>
          <t>Matériaux du pré-remblai conformes aux plans et spécifications</t>
        </is>
      </c>
      <c r="B112" s="52" t="n"/>
      <c r="C112" s="52" t="n"/>
      <c r="D112" s="52" t="n"/>
      <c r="E112" s="52" t="n"/>
      <c r="F112" s="52" t="n"/>
      <c r="G112" s="52" t="n"/>
      <c r="H112" s="50" t="n"/>
      <c r="I112" s="93">
        <f>IF(IF(IFERROR(INDEX(Registre!$N$2:$N$1999,IF($L$102=0,-1,$L$102))&amp;"","")="Accepté","C","")="C","☒","☐")&amp;"  C"&amp;"      "&amp;IF(IF(IFERROR(INDEX(Registre!$N$2:$N$1999,IF($L$102=0,-1,$L$102))&amp;"","")="Accepté","C","")="NC","☒","☐")&amp;"  NC"</f>
        <v/>
      </c>
      <c r="J112" s="50" t="n"/>
    </row>
    <row r="113" ht="27" customHeight="1">
      <c r="A113" s="90" t="inlineStr">
        <is>
          <t>L’épaisseur du pré-remblai est conforme aux plans et spécifications</t>
        </is>
      </c>
      <c r="B113" s="52" t="n"/>
      <c r="C113" s="52" t="n"/>
      <c r="D113" s="52" t="n"/>
      <c r="E113" s="52" t="n"/>
      <c r="F113" s="52" t="n"/>
      <c r="G113" s="52" t="n"/>
      <c r="H113" s="50" t="n"/>
      <c r="I113" s="93">
        <f>IF(IF(IFERROR(INDEX(Registre!$N$2:$N$1999,IF($L$102=0,-1,$L$102))&amp;"","")="Accepté","C","")="C","☒","☐")&amp;"  C"&amp;"      "&amp;IF(IF(IFERROR(INDEX(Registre!$N$2:$N$1999,IF($L$102=0,-1,$L$102))&amp;"","")="Accepté","C","")="NC","☒","☐")&amp;"  NC"</f>
        <v/>
      </c>
      <c r="J113" s="50" t="n"/>
    </row>
    <row r="114" ht="409.6" customHeight="1">
      <c r="A114" s="94">
        <f>"Remarques : "&amp;IFERROR(INDEX(Registre!$O$2:$O$1999,IF($L$102=0,-1,$L$102))&amp;"","")</f>
        <v/>
      </c>
      <c r="B114" s="52" t="n"/>
      <c r="C114" s="52" t="n"/>
      <c r="D114" s="52" t="n"/>
      <c r="E114" s="52" t="n"/>
      <c r="F114" s="52" t="n"/>
      <c r="G114" s="52" t="n"/>
      <c r="H114" s="52" t="n"/>
      <c r="I114" s="52" t="n"/>
      <c r="J114" s="50" t="n"/>
    </row>
    <row r="115" ht="30" customHeight="1">
      <c r="A115" s="53" t="inlineStr">
        <is>
          <t>Conclusion de l’inspection</t>
        </is>
      </c>
      <c r="B115" s="50" t="n"/>
      <c r="C115" s="51">
        <f>IF(IFERROR(INDEX(Registre!$N$2:$N$1999,IF($L$102=0,-1,$L$102))&amp;"","")="Non applicable","☒","☐")&amp;"  Non applicable"</f>
        <v/>
      </c>
      <c r="D115" s="52" t="n"/>
      <c r="E115" s="52" t="n"/>
      <c r="F115" s="50" t="n"/>
      <c r="G115" s="51">
        <f>IF(IFERROR(INDEX(Registre!$N$2:$N$1999,IF($L$102=0,-1,$L$102))&amp;"","")="Accepté","☒","☐")&amp;"  Accepté"</f>
        <v/>
      </c>
      <c r="H115" s="50" t="n"/>
      <c r="I115" s="51">
        <f>IF(IFERROR(INDEX(Registre!$N$2:$N$1999,IF($L$102=0,-1,$L$102))&amp;"","")="Rejeté","☒","☐")&amp;"  Rejeté"</f>
        <v/>
      </c>
      <c r="J115" s="50" t="n"/>
    </row>
    <row r="116" ht="30" customHeight="1">
      <c r="A116" s="80" t="inlineStr">
        <is>
          <t>APPROBATION</t>
        </is>
      </c>
      <c r="B116" s="56" t="n"/>
      <c r="C116" s="67" t="inlineStr">
        <is>
          <t>C3</t>
        </is>
      </c>
      <c r="D116" s="52" t="n"/>
      <c r="E116" s="52" t="n"/>
      <c r="F116" s="50" t="n"/>
      <c r="G116" s="67" t="inlineStr">
        <is>
          <t>C1</t>
        </is>
      </c>
      <c r="H116" s="56" t="n"/>
      <c r="I116" s="67" t="inlineStr">
        <is>
          <t>CA</t>
        </is>
      </c>
      <c r="J116" s="56" t="n"/>
    </row>
    <row r="117" ht="30" customHeight="1">
      <c r="A117" s="57" t="n"/>
      <c r="B117" s="58" t="n"/>
      <c r="C117" s="67" t="inlineStr">
        <is>
          <t>CST</t>
        </is>
      </c>
      <c r="D117" s="50" t="n"/>
      <c r="E117" s="67" t="inlineStr">
        <is>
          <t>QCI</t>
        </is>
      </c>
      <c r="F117" s="50" t="n"/>
      <c r="G117" s="57" t="n"/>
      <c r="H117" s="58" t="n"/>
      <c r="I117" s="57" t="n"/>
      <c r="J117" s="58" t="n"/>
    </row>
    <row r="118" ht="30" customHeight="1">
      <c r="A118" s="90" t="inlineStr">
        <is>
          <t>Nom</t>
        </is>
      </c>
      <c r="B118" s="50" t="n"/>
      <c r="C118" s="90" t="n"/>
      <c r="D118" s="50" t="n"/>
      <c r="E118" s="90" t="n"/>
      <c r="F118" s="50" t="n"/>
      <c r="G118" s="90" t="n"/>
      <c r="H118" s="50" t="n"/>
      <c r="I118" s="90" t="n"/>
      <c r="J118" s="50" t="n"/>
    </row>
    <row r="119" ht="30" customHeight="1">
      <c r="A119" s="90" t="inlineStr">
        <is>
          <t>Signature</t>
        </is>
      </c>
      <c r="B119" s="50" t="n"/>
      <c r="C119" s="90" t="n"/>
      <c r="D119" s="50" t="n"/>
      <c r="E119" s="90" t="n"/>
      <c r="F119" s="50" t="n"/>
      <c r="G119" s="90" t="n"/>
      <c r="H119" s="50" t="n"/>
      <c r="I119" s="90" t="n"/>
      <c r="J119" s="50" t="n"/>
    </row>
    <row r="120" ht="30" customHeight="1">
      <c r="A120" s="90" t="inlineStr">
        <is>
          <t>Date</t>
        </is>
      </c>
      <c r="B120" s="50" t="n"/>
      <c r="C120" s="90" t="n"/>
      <c r="D120" s="50" t="n"/>
      <c r="E120" s="90" t="n"/>
      <c r="F120" s="50" t="n"/>
      <c r="G120" s="90" t="n"/>
      <c r="H120" s="50" t="n"/>
      <c r="I120" s="90" t="n"/>
      <c r="J120" s="50" t="n"/>
    </row>
    <row r="121" ht="21.75" customHeight="1">
      <c r="A121" s="49" t="n"/>
      <c r="B121" s="56" t="n"/>
      <c r="C121" s="67">
        <f>Paramètres!$C$10</f>
        <v/>
      </c>
      <c r="D121" s="101" t="n"/>
      <c r="E121" s="101" t="n"/>
      <c r="F121" s="101" t="n"/>
      <c r="G121" s="101" t="n"/>
      <c r="H121" s="56" t="n"/>
      <c r="I121" s="55">
        <f>Paramètres!$D$10</f>
        <v/>
      </c>
      <c r="J121" s="50" t="n"/>
      <c r="L121" s="29" t="inlineStr">
        <is>
          <t>Calcul (ne pas modifier) – ligne registre :</t>
        </is>
      </c>
    </row>
    <row r="122" ht="21.75" customHeight="1">
      <c r="A122" s="60" t="n"/>
      <c r="B122" s="61" t="n"/>
      <c r="C122" s="60" t="n"/>
      <c r="H122" s="61" t="n"/>
      <c r="I122" s="55">
        <f>"Date: "&amp;Paramètres!$E$10</f>
        <v/>
      </c>
      <c r="J122" s="50" t="n"/>
      <c r="L122" s="30">
        <f>IFERROR(MATCH($H$128,Registre!$B$2:$B$1999,0),0)</f>
        <v/>
      </c>
    </row>
    <row r="123" ht="21.75" customHeight="1">
      <c r="A123" s="57" t="n"/>
      <c r="B123" s="58" t="n"/>
      <c r="C123" s="57" t="n"/>
      <c r="D123" s="102" t="n"/>
      <c r="E123" s="102" t="n"/>
      <c r="F123" s="102" t="n"/>
      <c r="G123" s="102" t="n"/>
      <c r="H123" s="58" t="n"/>
      <c r="I123" s="55" t="inlineStr">
        <is>
          <t>Page 1/1</t>
        </is>
      </c>
      <c r="J123" s="50" t="n"/>
    </row>
    <row r="124" ht="27.95" customHeight="1">
      <c r="A124" s="67" t="inlineStr">
        <is>
          <t>Procès-Verbal de Pré-Remblai</t>
        </is>
      </c>
      <c r="B124" s="52" t="n"/>
      <c r="C124" s="52" t="n"/>
      <c r="D124" s="52" t="n"/>
      <c r="E124" s="52" t="n"/>
      <c r="F124" s="52" t="n"/>
      <c r="G124" s="52" t="n"/>
      <c r="H124" s="52" t="n"/>
      <c r="I124" s="52" t="n"/>
      <c r="J124" s="50" t="n"/>
      <c r="L124" s="32">
        <f>IF($H$128="","",IF($L$122=0,"⚠ RFI absent du Registre",IF(INDEX(Registre!$A$2:$A$1999,IF($L$122=0,-1,$L$122))&lt;&gt;"Pré-remblai","⚠ Ce RFI est de type : "&amp;INDEX(Registre!$A$2:$A$1999,IF($L$122=0,-1,$L$122)),"")))</f>
        <v/>
      </c>
    </row>
    <row r="125" ht="27" customHeight="1">
      <c r="A125" s="90" t="inlineStr">
        <is>
          <t>Ouvrages</t>
        </is>
      </c>
      <c r="B125" s="50" t="n"/>
      <c r="C125" s="80">
        <f>IFERROR(INDEX(Registre!$E$2:$E$1999,IF($L$122=0,-1,$L$122))&amp;"","")</f>
        <v/>
      </c>
      <c r="D125" s="52" t="n"/>
      <c r="E125" s="52" t="n"/>
      <c r="F125" s="52" t="n"/>
      <c r="G125" s="52" t="n"/>
      <c r="H125" s="52" t="n"/>
      <c r="I125" s="52" t="n"/>
      <c r="J125" s="50" t="n"/>
    </row>
    <row r="126" ht="27" customHeight="1">
      <c r="A126" s="90" t="inlineStr">
        <is>
          <t>Plan nº</t>
        </is>
      </c>
      <c r="B126" s="50" t="n"/>
      <c r="C126" s="90">
        <f>IFERROR(INDEX(Registre!$F$2:$F$1999,IF($L$122=0,-1,$L$122))&amp;"","")</f>
        <v/>
      </c>
      <c r="D126" s="52" t="n"/>
      <c r="E126" s="52" t="n"/>
      <c r="F126" s="52" t="n"/>
      <c r="G126" s="52" t="n"/>
      <c r="H126" s="52" t="n"/>
      <c r="I126" s="52" t="n"/>
      <c r="J126" s="50" t="n"/>
      <c r="L126" s="31" t="inlineStr">
        <is>
          <t>◀ Choisissez le RFI dans la case « RFI nº » (liste déroulante)</t>
        </is>
      </c>
    </row>
    <row r="127" ht="27" customHeight="1">
      <c r="A127" s="90" t="inlineStr">
        <is>
          <t>Désignation</t>
        </is>
      </c>
      <c r="B127" s="50" t="n"/>
      <c r="C127" s="90">
        <f>IFERROR(INDEX(Registre!$G$2:$G$1999,IF($L$122=0,-1,$L$122))&amp;"","")</f>
        <v/>
      </c>
      <c r="D127" s="52" t="n"/>
      <c r="E127" s="52" t="n"/>
      <c r="F127" s="52" t="n"/>
      <c r="G127" s="52" t="n"/>
      <c r="H127" s="52" t="n"/>
      <c r="I127" s="52" t="n"/>
      <c r="J127" s="50" t="n"/>
    </row>
    <row r="128" ht="27" customHeight="1">
      <c r="A128" s="90" t="inlineStr">
        <is>
          <t>Rapport nº</t>
        </is>
      </c>
      <c r="B128" s="50" t="n"/>
      <c r="C128" s="90">
        <f>IFERROR(IF(INDEX(Registre!$C$2:$C$1999,IF($L$122=0,-1,$L$122))&amp;""&lt;&gt;"",INDEX(Registre!$C$2:$C$1999,IF($L$122=0,-1,$L$122))&amp;"",TEXT(COUNTIF(Registre!$A$2:INDEX(Registre!$A$2:$A$1999,IF($L$122=0,-1,$L$122)),INDEX(Registre!$A$2:$A$1999,IF($L$122=0,-1,$L$122))),"000")),"")</f>
        <v/>
      </c>
      <c r="D128" s="50" t="n"/>
      <c r="E128" s="91" t="inlineStr">
        <is>
          <t>DI/ (RFI) nº</t>
        </is>
      </c>
      <c r="F128" s="52" t="n"/>
      <c r="G128" s="50" t="n"/>
      <c r="H128" s="82">
        <f>IFERROR(INDEX('Impression groupée'!$B$4:$B$103,MATCH("Pré-remblai|7",'Impression groupée'!$E$4:$E$103,0)),"")</f>
        <v/>
      </c>
      <c r="I128" s="52" t="n"/>
      <c r="J128" s="50" t="n"/>
    </row>
    <row r="129" ht="27" customHeight="1">
      <c r="A129" s="80">
        <f>"Tronçon n° : "&amp;IFERROR(INDEX(Registre!$H$2:$H$1999,IF($L$122=0,-1,$L$122))&amp;"","")&amp;"   du "&amp;IF(IFERROR(INDEX(Registre!$I$2:$I$1999,IF($L$122=0,-1,$L$122))&amp;"","")&lt;&gt;"","Joint N° "&amp;IFERROR(INDEX(Registre!$I$2:$I$1999,IF($L$122=0,-1,$L$122))&amp;"","")&amp;"  ","")&amp;"PK "&amp;IFERROR(INDEX(Registre!$K$2:$K$1999,IF($L$122=0,-1,$L$122))&amp;"","")&amp;IF(OR(IFERROR(INDEX(Registre!$L$2:$L$1999,IF($L$122=0,-1,$L$122))&amp;"","")&lt;&gt;"",IFERROR(INDEX(Registre!$J$2:$J$1999,IF($L$122=0,-1,$L$122))&amp;"","")&lt;&gt;""),"   au "&amp;IF(IFERROR(INDEX(Registre!$J$2:$J$1999,IF($L$122=0,-1,$L$122))&amp;"","")&lt;&gt;"","Joint N° "&amp;IFERROR(INDEX(Registre!$J$2:$J$1999,IF($L$122=0,-1,$L$122))&amp;"","")&amp;"  ","")&amp;IF(IFERROR(INDEX(Registre!$L$2:$L$1999,IF($L$122=0,-1,$L$122))&amp;"","")&lt;&gt;"","PK "&amp;IFERROR(INDEX(Registre!$L$2:$L$1999,IF($L$122=0,-1,$L$122))&amp;"",""),""),"")</f>
        <v/>
      </c>
      <c r="B129" s="52" t="n"/>
      <c r="C129" s="52" t="n"/>
      <c r="D129" s="52" t="n"/>
      <c r="E129" s="52" t="n"/>
      <c r="F129" s="52" t="n"/>
      <c r="G129" s="52" t="n"/>
      <c r="H129" s="50" t="n"/>
      <c r="I129" s="90">
        <f>IF(IFERROR(INDEX(Registre!$M$2:$M$1999,IF($L$122=0,-1,$L$122))&amp;"","")="","Long :","Long : "&amp;IFERROR(INDEX(Registre!$M$2:$M$1999,IF($L$122=0,-1,$L$122))&amp;"","")&amp;" ml")</f>
        <v/>
      </c>
      <c r="J129" s="50" t="n"/>
    </row>
    <row r="130" ht="27" customHeight="1">
      <c r="A130" s="92" t="inlineStr">
        <is>
          <t>Inspection</t>
        </is>
      </c>
      <c r="B130" s="52" t="n"/>
      <c r="C130" s="52" t="n"/>
      <c r="D130" s="52" t="n"/>
      <c r="E130" s="52" t="n"/>
      <c r="F130" s="52" t="n"/>
      <c r="G130" s="52" t="n"/>
      <c r="H130" s="50" t="n"/>
      <c r="I130" s="80" t="inlineStr">
        <is>
          <t>jugement</t>
        </is>
      </c>
      <c r="J130" s="50" t="n"/>
    </row>
    <row r="131" ht="27" customHeight="1">
      <c r="A131" s="90" t="inlineStr">
        <is>
          <t>Ne contient pas de matériaux organiques</t>
        </is>
      </c>
      <c r="B131" s="52" t="n"/>
      <c r="C131" s="52" t="n"/>
      <c r="D131" s="52" t="n"/>
      <c r="E131" s="52" t="n"/>
      <c r="F131" s="52" t="n"/>
      <c r="G131" s="52" t="n"/>
      <c r="H131" s="50" t="n"/>
      <c r="I131" s="93">
        <f>IF(IF(IFERROR(INDEX(Registre!$N$2:$N$1999,IF($L$122=0,-1,$L$122))&amp;"","")="Accepté","C","")="C","☒","☐")&amp;"  C"&amp;"      "&amp;IF(IF(IFERROR(INDEX(Registre!$N$2:$N$1999,IF($L$122=0,-1,$L$122))&amp;"","")="Accepté","C","")="NC","☒","☐")&amp;"  NC"</f>
        <v/>
      </c>
      <c r="J131" s="50" t="n"/>
    </row>
    <row r="132" ht="27" customHeight="1">
      <c r="A132" s="90" t="inlineStr">
        <is>
          <t>Matériaux du pré-remblai conformes aux plans et spécifications</t>
        </is>
      </c>
      <c r="B132" s="52" t="n"/>
      <c r="C132" s="52" t="n"/>
      <c r="D132" s="52" t="n"/>
      <c r="E132" s="52" t="n"/>
      <c r="F132" s="52" t="n"/>
      <c r="G132" s="52" t="n"/>
      <c r="H132" s="50" t="n"/>
      <c r="I132" s="93">
        <f>IF(IF(IFERROR(INDEX(Registre!$N$2:$N$1999,IF($L$122=0,-1,$L$122))&amp;"","")="Accepté","C","")="C","☒","☐")&amp;"  C"&amp;"      "&amp;IF(IF(IFERROR(INDEX(Registre!$N$2:$N$1999,IF($L$122=0,-1,$L$122))&amp;"","")="Accepté","C","")="NC","☒","☐")&amp;"  NC"</f>
        <v/>
      </c>
      <c r="J132" s="50" t="n"/>
    </row>
    <row r="133" ht="27" customHeight="1">
      <c r="A133" s="90" t="inlineStr">
        <is>
          <t>L’épaisseur du pré-remblai est conforme aux plans et spécifications</t>
        </is>
      </c>
      <c r="B133" s="52" t="n"/>
      <c r="C133" s="52" t="n"/>
      <c r="D133" s="52" t="n"/>
      <c r="E133" s="52" t="n"/>
      <c r="F133" s="52" t="n"/>
      <c r="G133" s="52" t="n"/>
      <c r="H133" s="50" t="n"/>
      <c r="I133" s="93">
        <f>IF(IF(IFERROR(INDEX(Registre!$N$2:$N$1999,IF($L$122=0,-1,$L$122))&amp;"","")="Accepté","C","")="C","☒","☐")&amp;"  C"&amp;"      "&amp;IF(IF(IFERROR(INDEX(Registre!$N$2:$N$1999,IF($L$122=0,-1,$L$122))&amp;"","")="Accepté","C","")="NC","☒","☐")&amp;"  NC"</f>
        <v/>
      </c>
      <c r="J133" s="50" t="n"/>
    </row>
    <row r="134" ht="409.6" customHeight="1">
      <c r="A134" s="94">
        <f>"Remarques : "&amp;IFERROR(INDEX(Registre!$O$2:$O$1999,IF($L$122=0,-1,$L$122))&amp;"","")</f>
        <v/>
      </c>
      <c r="B134" s="52" t="n"/>
      <c r="C134" s="52" t="n"/>
      <c r="D134" s="52" t="n"/>
      <c r="E134" s="52" t="n"/>
      <c r="F134" s="52" t="n"/>
      <c r="G134" s="52" t="n"/>
      <c r="H134" s="52" t="n"/>
      <c r="I134" s="52" t="n"/>
      <c r="J134" s="50" t="n"/>
    </row>
    <row r="135" ht="30" customHeight="1">
      <c r="A135" s="53" t="inlineStr">
        <is>
          <t>Conclusion de l’inspection</t>
        </is>
      </c>
      <c r="B135" s="50" t="n"/>
      <c r="C135" s="51">
        <f>IF(IFERROR(INDEX(Registre!$N$2:$N$1999,IF($L$122=0,-1,$L$122))&amp;"","")="Non applicable","☒","☐")&amp;"  Non applicable"</f>
        <v/>
      </c>
      <c r="D135" s="52" t="n"/>
      <c r="E135" s="52" t="n"/>
      <c r="F135" s="50" t="n"/>
      <c r="G135" s="51">
        <f>IF(IFERROR(INDEX(Registre!$N$2:$N$1999,IF($L$122=0,-1,$L$122))&amp;"","")="Accepté","☒","☐")&amp;"  Accepté"</f>
        <v/>
      </c>
      <c r="H135" s="50" t="n"/>
      <c r="I135" s="51">
        <f>IF(IFERROR(INDEX(Registre!$N$2:$N$1999,IF($L$122=0,-1,$L$122))&amp;"","")="Rejeté","☒","☐")&amp;"  Rejeté"</f>
        <v/>
      </c>
      <c r="J135" s="50" t="n"/>
    </row>
    <row r="136" ht="30" customHeight="1">
      <c r="A136" s="80" t="inlineStr">
        <is>
          <t>APPROBATION</t>
        </is>
      </c>
      <c r="B136" s="56" t="n"/>
      <c r="C136" s="67" t="inlineStr">
        <is>
          <t>C3</t>
        </is>
      </c>
      <c r="D136" s="52" t="n"/>
      <c r="E136" s="52" t="n"/>
      <c r="F136" s="50" t="n"/>
      <c r="G136" s="67" t="inlineStr">
        <is>
          <t>C1</t>
        </is>
      </c>
      <c r="H136" s="56" t="n"/>
      <c r="I136" s="67" t="inlineStr">
        <is>
          <t>CA</t>
        </is>
      </c>
      <c r="J136" s="56" t="n"/>
    </row>
    <row r="137" ht="30" customHeight="1">
      <c r="A137" s="57" t="n"/>
      <c r="B137" s="58" t="n"/>
      <c r="C137" s="67" t="inlineStr">
        <is>
          <t>CST</t>
        </is>
      </c>
      <c r="D137" s="50" t="n"/>
      <c r="E137" s="67" t="inlineStr">
        <is>
          <t>QCI</t>
        </is>
      </c>
      <c r="F137" s="50" t="n"/>
      <c r="G137" s="57" t="n"/>
      <c r="H137" s="58" t="n"/>
      <c r="I137" s="57" t="n"/>
      <c r="J137" s="58" t="n"/>
    </row>
    <row r="138" ht="30" customHeight="1">
      <c r="A138" s="90" t="inlineStr">
        <is>
          <t>Nom</t>
        </is>
      </c>
      <c r="B138" s="50" t="n"/>
      <c r="C138" s="90" t="n"/>
      <c r="D138" s="50" t="n"/>
      <c r="E138" s="90" t="n"/>
      <c r="F138" s="50" t="n"/>
      <c r="G138" s="90" t="n"/>
      <c r="H138" s="50" t="n"/>
      <c r="I138" s="90" t="n"/>
      <c r="J138" s="50" t="n"/>
    </row>
    <row r="139" ht="30" customHeight="1">
      <c r="A139" s="90" t="inlineStr">
        <is>
          <t>Signature</t>
        </is>
      </c>
      <c r="B139" s="50" t="n"/>
      <c r="C139" s="90" t="n"/>
      <c r="D139" s="50" t="n"/>
      <c r="E139" s="90" t="n"/>
      <c r="F139" s="50" t="n"/>
      <c r="G139" s="90" t="n"/>
      <c r="H139" s="50" t="n"/>
      <c r="I139" s="90" t="n"/>
      <c r="J139" s="50" t="n"/>
    </row>
    <row r="140" ht="30" customHeight="1">
      <c r="A140" s="90" t="inlineStr">
        <is>
          <t>Date</t>
        </is>
      </c>
      <c r="B140" s="50" t="n"/>
      <c r="C140" s="90" t="n"/>
      <c r="D140" s="50" t="n"/>
      <c r="E140" s="90" t="n"/>
      <c r="F140" s="50" t="n"/>
      <c r="G140" s="90" t="n"/>
      <c r="H140" s="50" t="n"/>
      <c r="I140" s="90" t="n"/>
      <c r="J140" s="50" t="n"/>
    </row>
    <row r="141" ht="21.75" customHeight="1">
      <c r="A141" s="49" t="n"/>
      <c r="B141" s="56" t="n"/>
      <c r="C141" s="67">
        <f>Paramètres!$C$10</f>
        <v/>
      </c>
      <c r="D141" s="101" t="n"/>
      <c r="E141" s="101" t="n"/>
      <c r="F141" s="101" t="n"/>
      <c r="G141" s="101" t="n"/>
      <c r="H141" s="56" t="n"/>
      <c r="I141" s="55">
        <f>Paramètres!$D$10</f>
        <v/>
      </c>
      <c r="J141" s="50" t="n"/>
      <c r="L141" s="29" t="inlineStr">
        <is>
          <t>Calcul (ne pas modifier) – ligne registre :</t>
        </is>
      </c>
    </row>
    <row r="142" ht="21.75" customHeight="1">
      <c r="A142" s="60" t="n"/>
      <c r="B142" s="61" t="n"/>
      <c r="C142" s="60" t="n"/>
      <c r="H142" s="61" t="n"/>
      <c r="I142" s="55">
        <f>"Date: "&amp;Paramètres!$E$10</f>
        <v/>
      </c>
      <c r="J142" s="50" t="n"/>
      <c r="L142" s="30">
        <f>IFERROR(MATCH($H$148,Registre!$B$2:$B$1999,0),0)</f>
        <v/>
      </c>
    </row>
    <row r="143" ht="21.75" customHeight="1">
      <c r="A143" s="57" t="n"/>
      <c r="B143" s="58" t="n"/>
      <c r="C143" s="57" t="n"/>
      <c r="D143" s="102" t="n"/>
      <c r="E143" s="102" t="n"/>
      <c r="F143" s="102" t="n"/>
      <c r="G143" s="102" t="n"/>
      <c r="H143" s="58" t="n"/>
      <c r="I143" s="55" t="inlineStr">
        <is>
          <t>Page 1/1</t>
        </is>
      </c>
      <c r="J143" s="50" t="n"/>
    </row>
    <row r="144" ht="27.95" customHeight="1">
      <c r="A144" s="67" t="inlineStr">
        <is>
          <t>Procès-Verbal de Pré-Remblai</t>
        </is>
      </c>
      <c r="B144" s="52" t="n"/>
      <c r="C144" s="52" t="n"/>
      <c r="D144" s="52" t="n"/>
      <c r="E144" s="52" t="n"/>
      <c r="F144" s="52" t="n"/>
      <c r="G144" s="52" t="n"/>
      <c r="H144" s="52" t="n"/>
      <c r="I144" s="52" t="n"/>
      <c r="J144" s="50" t="n"/>
      <c r="L144" s="32">
        <f>IF($H$148="","",IF($L$142=0,"⚠ RFI absent du Registre",IF(INDEX(Registre!$A$2:$A$1999,IF($L$142=0,-1,$L$142))&lt;&gt;"Pré-remblai","⚠ Ce RFI est de type : "&amp;INDEX(Registre!$A$2:$A$1999,IF($L$142=0,-1,$L$142)),"")))</f>
        <v/>
      </c>
    </row>
    <row r="145" ht="27" customHeight="1">
      <c r="A145" s="90" t="inlineStr">
        <is>
          <t>Ouvrages</t>
        </is>
      </c>
      <c r="B145" s="50" t="n"/>
      <c r="C145" s="80">
        <f>IFERROR(INDEX(Registre!$E$2:$E$1999,IF($L$142=0,-1,$L$142))&amp;"","")</f>
        <v/>
      </c>
      <c r="D145" s="52" t="n"/>
      <c r="E145" s="52" t="n"/>
      <c r="F145" s="52" t="n"/>
      <c r="G145" s="52" t="n"/>
      <c r="H145" s="52" t="n"/>
      <c r="I145" s="52" t="n"/>
      <c r="J145" s="50" t="n"/>
    </row>
    <row r="146" ht="27" customHeight="1">
      <c r="A146" s="90" t="inlineStr">
        <is>
          <t>Plan nº</t>
        </is>
      </c>
      <c r="B146" s="50" t="n"/>
      <c r="C146" s="90">
        <f>IFERROR(INDEX(Registre!$F$2:$F$1999,IF($L$142=0,-1,$L$142))&amp;"","")</f>
        <v/>
      </c>
      <c r="D146" s="52" t="n"/>
      <c r="E146" s="52" t="n"/>
      <c r="F146" s="52" t="n"/>
      <c r="G146" s="52" t="n"/>
      <c r="H146" s="52" t="n"/>
      <c r="I146" s="52" t="n"/>
      <c r="J146" s="50" t="n"/>
      <c r="L146" s="31" t="inlineStr">
        <is>
          <t>◀ Choisissez le RFI dans la case « RFI nº » (liste déroulante)</t>
        </is>
      </c>
    </row>
    <row r="147" ht="27" customHeight="1">
      <c r="A147" s="90" t="inlineStr">
        <is>
          <t>Désignation</t>
        </is>
      </c>
      <c r="B147" s="50" t="n"/>
      <c r="C147" s="90">
        <f>IFERROR(INDEX(Registre!$G$2:$G$1999,IF($L$142=0,-1,$L$142))&amp;"","")</f>
        <v/>
      </c>
      <c r="D147" s="52" t="n"/>
      <c r="E147" s="52" t="n"/>
      <c r="F147" s="52" t="n"/>
      <c r="G147" s="52" t="n"/>
      <c r="H147" s="52" t="n"/>
      <c r="I147" s="52" t="n"/>
      <c r="J147" s="50" t="n"/>
    </row>
    <row r="148" ht="27" customHeight="1">
      <c r="A148" s="90" t="inlineStr">
        <is>
          <t>Rapport nº</t>
        </is>
      </c>
      <c r="B148" s="50" t="n"/>
      <c r="C148" s="90">
        <f>IFERROR(IF(INDEX(Registre!$C$2:$C$1999,IF($L$142=0,-1,$L$142))&amp;""&lt;&gt;"",INDEX(Registre!$C$2:$C$1999,IF($L$142=0,-1,$L$142))&amp;"",TEXT(COUNTIF(Registre!$A$2:INDEX(Registre!$A$2:$A$1999,IF($L$142=0,-1,$L$142)),INDEX(Registre!$A$2:$A$1999,IF($L$142=0,-1,$L$142))),"000")),"")</f>
        <v/>
      </c>
      <c r="D148" s="50" t="n"/>
      <c r="E148" s="91" t="inlineStr">
        <is>
          <t>DI/ (RFI) nº</t>
        </is>
      </c>
      <c r="F148" s="52" t="n"/>
      <c r="G148" s="50" t="n"/>
      <c r="H148" s="82">
        <f>IFERROR(INDEX('Impression groupée'!$B$4:$B$103,MATCH("Pré-remblai|8",'Impression groupée'!$E$4:$E$103,0)),"")</f>
        <v/>
      </c>
      <c r="I148" s="52" t="n"/>
      <c r="J148" s="50" t="n"/>
    </row>
    <row r="149" ht="27" customHeight="1">
      <c r="A149" s="80">
        <f>"Tronçon n° : "&amp;IFERROR(INDEX(Registre!$H$2:$H$1999,IF($L$142=0,-1,$L$142))&amp;"","")&amp;"   du "&amp;IF(IFERROR(INDEX(Registre!$I$2:$I$1999,IF($L$142=0,-1,$L$142))&amp;"","")&lt;&gt;"","Joint N° "&amp;IFERROR(INDEX(Registre!$I$2:$I$1999,IF($L$142=0,-1,$L$142))&amp;"","")&amp;"  ","")&amp;"PK "&amp;IFERROR(INDEX(Registre!$K$2:$K$1999,IF($L$142=0,-1,$L$142))&amp;"","")&amp;IF(OR(IFERROR(INDEX(Registre!$L$2:$L$1999,IF($L$142=0,-1,$L$142))&amp;"","")&lt;&gt;"",IFERROR(INDEX(Registre!$J$2:$J$1999,IF($L$142=0,-1,$L$142))&amp;"","")&lt;&gt;""),"   au "&amp;IF(IFERROR(INDEX(Registre!$J$2:$J$1999,IF($L$142=0,-1,$L$142))&amp;"","")&lt;&gt;"","Joint N° "&amp;IFERROR(INDEX(Registre!$J$2:$J$1999,IF($L$142=0,-1,$L$142))&amp;"","")&amp;"  ","")&amp;IF(IFERROR(INDEX(Registre!$L$2:$L$1999,IF($L$142=0,-1,$L$142))&amp;"","")&lt;&gt;"","PK "&amp;IFERROR(INDEX(Registre!$L$2:$L$1999,IF($L$142=0,-1,$L$142))&amp;"",""),""),"")</f>
        <v/>
      </c>
      <c r="B149" s="52" t="n"/>
      <c r="C149" s="52" t="n"/>
      <c r="D149" s="52" t="n"/>
      <c r="E149" s="52" t="n"/>
      <c r="F149" s="52" t="n"/>
      <c r="G149" s="52" t="n"/>
      <c r="H149" s="50" t="n"/>
      <c r="I149" s="90">
        <f>IF(IFERROR(INDEX(Registre!$M$2:$M$1999,IF($L$142=0,-1,$L$142))&amp;"","")="","Long :","Long : "&amp;IFERROR(INDEX(Registre!$M$2:$M$1999,IF($L$142=0,-1,$L$142))&amp;"","")&amp;" ml")</f>
        <v/>
      </c>
      <c r="J149" s="50" t="n"/>
    </row>
    <row r="150" ht="27" customHeight="1">
      <c r="A150" s="92" t="inlineStr">
        <is>
          <t>Inspection</t>
        </is>
      </c>
      <c r="B150" s="52" t="n"/>
      <c r="C150" s="52" t="n"/>
      <c r="D150" s="52" t="n"/>
      <c r="E150" s="52" t="n"/>
      <c r="F150" s="52" t="n"/>
      <c r="G150" s="52" t="n"/>
      <c r="H150" s="50" t="n"/>
      <c r="I150" s="80" t="inlineStr">
        <is>
          <t>jugement</t>
        </is>
      </c>
      <c r="J150" s="50" t="n"/>
    </row>
    <row r="151" ht="27" customHeight="1">
      <c r="A151" s="90" t="inlineStr">
        <is>
          <t>Ne contient pas de matériaux organiques</t>
        </is>
      </c>
      <c r="B151" s="52" t="n"/>
      <c r="C151" s="52" t="n"/>
      <c r="D151" s="52" t="n"/>
      <c r="E151" s="52" t="n"/>
      <c r="F151" s="52" t="n"/>
      <c r="G151" s="52" t="n"/>
      <c r="H151" s="50" t="n"/>
      <c r="I151" s="93">
        <f>IF(IF(IFERROR(INDEX(Registre!$N$2:$N$1999,IF($L$142=0,-1,$L$142))&amp;"","")="Accepté","C","")="C","☒","☐")&amp;"  C"&amp;"      "&amp;IF(IF(IFERROR(INDEX(Registre!$N$2:$N$1999,IF($L$142=0,-1,$L$142))&amp;"","")="Accepté","C","")="NC","☒","☐")&amp;"  NC"</f>
        <v/>
      </c>
      <c r="J151" s="50" t="n"/>
    </row>
    <row r="152" ht="27" customHeight="1">
      <c r="A152" s="90" t="inlineStr">
        <is>
          <t>Matériaux du pré-remblai conformes aux plans et spécifications</t>
        </is>
      </c>
      <c r="B152" s="52" t="n"/>
      <c r="C152" s="52" t="n"/>
      <c r="D152" s="52" t="n"/>
      <c r="E152" s="52" t="n"/>
      <c r="F152" s="52" t="n"/>
      <c r="G152" s="52" t="n"/>
      <c r="H152" s="50" t="n"/>
      <c r="I152" s="93">
        <f>IF(IF(IFERROR(INDEX(Registre!$N$2:$N$1999,IF($L$142=0,-1,$L$142))&amp;"","")="Accepté","C","")="C","☒","☐")&amp;"  C"&amp;"      "&amp;IF(IF(IFERROR(INDEX(Registre!$N$2:$N$1999,IF($L$142=0,-1,$L$142))&amp;"","")="Accepté","C","")="NC","☒","☐")&amp;"  NC"</f>
        <v/>
      </c>
      <c r="J152" s="50" t="n"/>
    </row>
    <row r="153" ht="27" customHeight="1">
      <c r="A153" s="90" t="inlineStr">
        <is>
          <t>L’épaisseur du pré-remblai est conforme aux plans et spécifications</t>
        </is>
      </c>
      <c r="B153" s="52" t="n"/>
      <c r="C153" s="52" t="n"/>
      <c r="D153" s="52" t="n"/>
      <c r="E153" s="52" t="n"/>
      <c r="F153" s="52" t="n"/>
      <c r="G153" s="52" t="n"/>
      <c r="H153" s="50" t="n"/>
      <c r="I153" s="93">
        <f>IF(IF(IFERROR(INDEX(Registre!$N$2:$N$1999,IF($L$142=0,-1,$L$142))&amp;"","")="Accepté","C","")="C","☒","☐")&amp;"  C"&amp;"      "&amp;IF(IF(IFERROR(INDEX(Registre!$N$2:$N$1999,IF($L$142=0,-1,$L$142))&amp;"","")="Accepté","C","")="NC","☒","☐")&amp;"  NC"</f>
        <v/>
      </c>
      <c r="J153" s="50" t="n"/>
    </row>
    <row r="154" ht="409.6" customHeight="1">
      <c r="A154" s="94">
        <f>"Remarques : "&amp;IFERROR(INDEX(Registre!$O$2:$O$1999,IF($L$142=0,-1,$L$142))&amp;"","")</f>
        <v/>
      </c>
      <c r="B154" s="52" t="n"/>
      <c r="C154" s="52" t="n"/>
      <c r="D154" s="52" t="n"/>
      <c r="E154" s="52" t="n"/>
      <c r="F154" s="52" t="n"/>
      <c r="G154" s="52" t="n"/>
      <c r="H154" s="52" t="n"/>
      <c r="I154" s="52" t="n"/>
      <c r="J154" s="50" t="n"/>
    </row>
    <row r="155" ht="30" customHeight="1">
      <c r="A155" s="53" t="inlineStr">
        <is>
          <t>Conclusion de l’inspection</t>
        </is>
      </c>
      <c r="B155" s="50" t="n"/>
      <c r="C155" s="51">
        <f>IF(IFERROR(INDEX(Registre!$N$2:$N$1999,IF($L$142=0,-1,$L$142))&amp;"","")="Non applicable","☒","☐")&amp;"  Non applicable"</f>
        <v/>
      </c>
      <c r="D155" s="52" t="n"/>
      <c r="E155" s="52" t="n"/>
      <c r="F155" s="50" t="n"/>
      <c r="G155" s="51">
        <f>IF(IFERROR(INDEX(Registre!$N$2:$N$1999,IF($L$142=0,-1,$L$142))&amp;"","")="Accepté","☒","☐")&amp;"  Accepté"</f>
        <v/>
      </c>
      <c r="H155" s="50" t="n"/>
      <c r="I155" s="51">
        <f>IF(IFERROR(INDEX(Registre!$N$2:$N$1999,IF($L$142=0,-1,$L$142))&amp;"","")="Rejeté","☒","☐")&amp;"  Rejeté"</f>
        <v/>
      </c>
      <c r="J155" s="50" t="n"/>
    </row>
    <row r="156" ht="30" customHeight="1">
      <c r="A156" s="80" t="inlineStr">
        <is>
          <t>APPROBATION</t>
        </is>
      </c>
      <c r="B156" s="56" t="n"/>
      <c r="C156" s="67" t="inlineStr">
        <is>
          <t>C3</t>
        </is>
      </c>
      <c r="D156" s="52" t="n"/>
      <c r="E156" s="52" t="n"/>
      <c r="F156" s="50" t="n"/>
      <c r="G156" s="67" t="inlineStr">
        <is>
          <t>C1</t>
        </is>
      </c>
      <c r="H156" s="56" t="n"/>
      <c r="I156" s="67" t="inlineStr">
        <is>
          <t>CA</t>
        </is>
      </c>
      <c r="J156" s="56" t="n"/>
    </row>
    <row r="157" ht="30" customHeight="1">
      <c r="A157" s="57" t="n"/>
      <c r="B157" s="58" t="n"/>
      <c r="C157" s="67" t="inlineStr">
        <is>
          <t>CST</t>
        </is>
      </c>
      <c r="D157" s="50" t="n"/>
      <c r="E157" s="67" t="inlineStr">
        <is>
          <t>QCI</t>
        </is>
      </c>
      <c r="F157" s="50" t="n"/>
      <c r="G157" s="57" t="n"/>
      <c r="H157" s="58" t="n"/>
      <c r="I157" s="57" t="n"/>
      <c r="J157" s="58" t="n"/>
    </row>
    <row r="158" ht="30" customHeight="1">
      <c r="A158" s="90" t="inlineStr">
        <is>
          <t>Nom</t>
        </is>
      </c>
      <c r="B158" s="50" t="n"/>
      <c r="C158" s="90" t="n"/>
      <c r="D158" s="50" t="n"/>
      <c r="E158" s="90" t="n"/>
      <c r="F158" s="50" t="n"/>
      <c r="G158" s="90" t="n"/>
      <c r="H158" s="50" t="n"/>
      <c r="I158" s="90" t="n"/>
      <c r="J158" s="50" t="n"/>
    </row>
    <row r="159" ht="30" customHeight="1">
      <c r="A159" s="90" t="inlineStr">
        <is>
          <t>Signature</t>
        </is>
      </c>
      <c r="B159" s="50" t="n"/>
      <c r="C159" s="90" t="n"/>
      <c r="D159" s="50" t="n"/>
      <c r="E159" s="90" t="n"/>
      <c r="F159" s="50" t="n"/>
      <c r="G159" s="90" t="n"/>
      <c r="H159" s="50" t="n"/>
      <c r="I159" s="90" t="n"/>
      <c r="J159" s="50" t="n"/>
    </row>
    <row r="160" ht="30" customHeight="1">
      <c r="A160" s="90" t="inlineStr">
        <is>
          <t>Date</t>
        </is>
      </c>
      <c r="B160" s="50" t="n"/>
      <c r="C160" s="90" t="n"/>
      <c r="D160" s="50" t="n"/>
      <c r="E160" s="90" t="n"/>
      <c r="F160" s="50" t="n"/>
      <c r="G160" s="90" t="n"/>
      <c r="H160" s="50" t="n"/>
      <c r="I160" s="90" t="n"/>
      <c r="J160" s="50" t="n"/>
    </row>
    <row r="161" ht="21.75" customHeight="1">
      <c r="A161" s="49" t="n"/>
      <c r="B161" s="56" t="n"/>
      <c r="C161" s="67">
        <f>Paramètres!$C$10</f>
        <v/>
      </c>
      <c r="D161" s="101" t="n"/>
      <c r="E161" s="101" t="n"/>
      <c r="F161" s="101" t="n"/>
      <c r="G161" s="101" t="n"/>
      <c r="H161" s="56" t="n"/>
      <c r="I161" s="55">
        <f>Paramètres!$D$10</f>
        <v/>
      </c>
      <c r="J161" s="50" t="n"/>
      <c r="L161" s="29" t="inlineStr">
        <is>
          <t>Calcul (ne pas modifier) – ligne registre :</t>
        </is>
      </c>
    </row>
    <row r="162" ht="21.75" customHeight="1">
      <c r="A162" s="60" t="n"/>
      <c r="B162" s="61" t="n"/>
      <c r="C162" s="60" t="n"/>
      <c r="H162" s="61" t="n"/>
      <c r="I162" s="55">
        <f>"Date: "&amp;Paramètres!$E$10</f>
        <v/>
      </c>
      <c r="J162" s="50" t="n"/>
      <c r="L162" s="30">
        <f>IFERROR(MATCH($H$168,Registre!$B$2:$B$1999,0),0)</f>
        <v/>
      </c>
    </row>
    <row r="163" ht="21.75" customHeight="1">
      <c r="A163" s="57" t="n"/>
      <c r="B163" s="58" t="n"/>
      <c r="C163" s="57" t="n"/>
      <c r="D163" s="102" t="n"/>
      <c r="E163" s="102" t="n"/>
      <c r="F163" s="102" t="n"/>
      <c r="G163" s="102" t="n"/>
      <c r="H163" s="58" t="n"/>
      <c r="I163" s="55" t="inlineStr">
        <is>
          <t>Page 1/1</t>
        </is>
      </c>
      <c r="J163" s="50" t="n"/>
    </row>
    <row r="164" ht="27.95" customHeight="1">
      <c r="A164" s="67" t="inlineStr">
        <is>
          <t>Procès-Verbal de Pré-Remblai</t>
        </is>
      </c>
      <c r="B164" s="52" t="n"/>
      <c r="C164" s="52" t="n"/>
      <c r="D164" s="52" t="n"/>
      <c r="E164" s="52" t="n"/>
      <c r="F164" s="52" t="n"/>
      <c r="G164" s="52" t="n"/>
      <c r="H164" s="52" t="n"/>
      <c r="I164" s="52" t="n"/>
      <c r="J164" s="50" t="n"/>
      <c r="L164" s="32">
        <f>IF($H$168="","",IF($L$162=0,"⚠ RFI absent du Registre",IF(INDEX(Registre!$A$2:$A$1999,IF($L$162=0,-1,$L$162))&lt;&gt;"Pré-remblai","⚠ Ce RFI est de type : "&amp;INDEX(Registre!$A$2:$A$1999,IF($L$162=0,-1,$L$162)),"")))</f>
        <v/>
      </c>
    </row>
    <row r="165" ht="27" customHeight="1">
      <c r="A165" s="90" t="inlineStr">
        <is>
          <t>Ouvrages</t>
        </is>
      </c>
      <c r="B165" s="50" t="n"/>
      <c r="C165" s="80">
        <f>IFERROR(INDEX(Registre!$E$2:$E$1999,IF($L$162=0,-1,$L$162))&amp;"","")</f>
        <v/>
      </c>
      <c r="D165" s="52" t="n"/>
      <c r="E165" s="52" t="n"/>
      <c r="F165" s="52" t="n"/>
      <c r="G165" s="52" t="n"/>
      <c r="H165" s="52" t="n"/>
      <c r="I165" s="52" t="n"/>
      <c r="J165" s="50" t="n"/>
    </row>
    <row r="166" ht="27" customHeight="1">
      <c r="A166" s="90" t="inlineStr">
        <is>
          <t>Plan nº</t>
        </is>
      </c>
      <c r="B166" s="50" t="n"/>
      <c r="C166" s="90">
        <f>IFERROR(INDEX(Registre!$F$2:$F$1999,IF($L$162=0,-1,$L$162))&amp;"","")</f>
        <v/>
      </c>
      <c r="D166" s="52" t="n"/>
      <c r="E166" s="52" t="n"/>
      <c r="F166" s="52" t="n"/>
      <c r="G166" s="52" t="n"/>
      <c r="H166" s="52" t="n"/>
      <c r="I166" s="52" t="n"/>
      <c r="J166" s="50" t="n"/>
      <c r="L166" s="31" t="inlineStr">
        <is>
          <t>◀ Choisissez le RFI dans la case « RFI nº » (liste déroulante)</t>
        </is>
      </c>
    </row>
    <row r="167" ht="27" customHeight="1">
      <c r="A167" s="90" t="inlineStr">
        <is>
          <t>Désignation</t>
        </is>
      </c>
      <c r="B167" s="50" t="n"/>
      <c r="C167" s="90">
        <f>IFERROR(INDEX(Registre!$G$2:$G$1999,IF($L$162=0,-1,$L$162))&amp;"","")</f>
        <v/>
      </c>
      <c r="D167" s="52" t="n"/>
      <c r="E167" s="52" t="n"/>
      <c r="F167" s="52" t="n"/>
      <c r="G167" s="52" t="n"/>
      <c r="H167" s="52" t="n"/>
      <c r="I167" s="52" t="n"/>
      <c r="J167" s="50" t="n"/>
    </row>
    <row r="168" ht="27" customHeight="1">
      <c r="A168" s="90" t="inlineStr">
        <is>
          <t>Rapport nº</t>
        </is>
      </c>
      <c r="B168" s="50" t="n"/>
      <c r="C168" s="90">
        <f>IFERROR(IF(INDEX(Registre!$C$2:$C$1999,IF($L$162=0,-1,$L$162))&amp;""&lt;&gt;"",INDEX(Registre!$C$2:$C$1999,IF($L$162=0,-1,$L$162))&amp;"",TEXT(COUNTIF(Registre!$A$2:INDEX(Registre!$A$2:$A$1999,IF($L$162=0,-1,$L$162)),INDEX(Registre!$A$2:$A$1999,IF($L$162=0,-1,$L$162))),"000")),"")</f>
        <v/>
      </c>
      <c r="D168" s="50" t="n"/>
      <c r="E168" s="91" t="inlineStr">
        <is>
          <t>DI/ (RFI) nº</t>
        </is>
      </c>
      <c r="F168" s="52" t="n"/>
      <c r="G168" s="50" t="n"/>
      <c r="H168" s="82">
        <f>IFERROR(INDEX('Impression groupée'!$B$4:$B$103,MATCH("Pré-remblai|9",'Impression groupée'!$E$4:$E$103,0)),"")</f>
        <v/>
      </c>
      <c r="I168" s="52" t="n"/>
      <c r="J168" s="50" t="n"/>
    </row>
    <row r="169" ht="27" customHeight="1">
      <c r="A169" s="80">
        <f>"Tronçon n° : "&amp;IFERROR(INDEX(Registre!$H$2:$H$1999,IF($L$162=0,-1,$L$162))&amp;"","")&amp;"   du "&amp;IF(IFERROR(INDEX(Registre!$I$2:$I$1999,IF($L$162=0,-1,$L$162))&amp;"","")&lt;&gt;"","Joint N° "&amp;IFERROR(INDEX(Registre!$I$2:$I$1999,IF($L$162=0,-1,$L$162))&amp;"","")&amp;"  ","")&amp;"PK "&amp;IFERROR(INDEX(Registre!$K$2:$K$1999,IF($L$162=0,-1,$L$162))&amp;"","")&amp;IF(OR(IFERROR(INDEX(Registre!$L$2:$L$1999,IF($L$162=0,-1,$L$162))&amp;"","")&lt;&gt;"",IFERROR(INDEX(Registre!$J$2:$J$1999,IF($L$162=0,-1,$L$162))&amp;"","")&lt;&gt;""),"   au "&amp;IF(IFERROR(INDEX(Registre!$J$2:$J$1999,IF($L$162=0,-1,$L$162))&amp;"","")&lt;&gt;"","Joint N° "&amp;IFERROR(INDEX(Registre!$J$2:$J$1999,IF($L$162=0,-1,$L$162))&amp;"","")&amp;"  ","")&amp;IF(IFERROR(INDEX(Registre!$L$2:$L$1999,IF($L$162=0,-1,$L$162))&amp;"","")&lt;&gt;"","PK "&amp;IFERROR(INDEX(Registre!$L$2:$L$1999,IF($L$162=0,-1,$L$162))&amp;"",""),""),"")</f>
        <v/>
      </c>
      <c r="B169" s="52" t="n"/>
      <c r="C169" s="52" t="n"/>
      <c r="D169" s="52" t="n"/>
      <c r="E169" s="52" t="n"/>
      <c r="F169" s="52" t="n"/>
      <c r="G169" s="52" t="n"/>
      <c r="H169" s="50" t="n"/>
      <c r="I169" s="90">
        <f>IF(IFERROR(INDEX(Registre!$M$2:$M$1999,IF($L$162=0,-1,$L$162))&amp;"","")="","Long :","Long : "&amp;IFERROR(INDEX(Registre!$M$2:$M$1999,IF($L$162=0,-1,$L$162))&amp;"","")&amp;" ml")</f>
        <v/>
      </c>
      <c r="J169" s="50" t="n"/>
    </row>
    <row r="170" ht="27" customHeight="1">
      <c r="A170" s="92" t="inlineStr">
        <is>
          <t>Inspection</t>
        </is>
      </c>
      <c r="B170" s="52" t="n"/>
      <c r="C170" s="52" t="n"/>
      <c r="D170" s="52" t="n"/>
      <c r="E170" s="52" t="n"/>
      <c r="F170" s="52" t="n"/>
      <c r="G170" s="52" t="n"/>
      <c r="H170" s="50" t="n"/>
      <c r="I170" s="80" t="inlineStr">
        <is>
          <t>jugement</t>
        </is>
      </c>
      <c r="J170" s="50" t="n"/>
    </row>
    <row r="171" ht="27" customHeight="1">
      <c r="A171" s="90" t="inlineStr">
        <is>
          <t>Ne contient pas de matériaux organiques</t>
        </is>
      </c>
      <c r="B171" s="52" t="n"/>
      <c r="C171" s="52" t="n"/>
      <c r="D171" s="52" t="n"/>
      <c r="E171" s="52" t="n"/>
      <c r="F171" s="52" t="n"/>
      <c r="G171" s="52" t="n"/>
      <c r="H171" s="50" t="n"/>
      <c r="I171" s="93">
        <f>IF(IF(IFERROR(INDEX(Registre!$N$2:$N$1999,IF($L$162=0,-1,$L$162))&amp;"","")="Accepté","C","")="C","☒","☐")&amp;"  C"&amp;"      "&amp;IF(IF(IFERROR(INDEX(Registre!$N$2:$N$1999,IF($L$162=0,-1,$L$162))&amp;"","")="Accepté","C","")="NC","☒","☐")&amp;"  NC"</f>
        <v/>
      </c>
      <c r="J171" s="50" t="n"/>
    </row>
    <row r="172" ht="27" customHeight="1">
      <c r="A172" s="90" t="inlineStr">
        <is>
          <t>Matériaux du pré-remblai conformes aux plans et spécifications</t>
        </is>
      </c>
      <c r="B172" s="52" t="n"/>
      <c r="C172" s="52" t="n"/>
      <c r="D172" s="52" t="n"/>
      <c r="E172" s="52" t="n"/>
      <c r="F172" s="52" t="n"/>
      <c r="G172" s="52" t="n"/>
      <c r="H172" s="50" t="n"/>
      <c r="I172" s="93">
        <f>IF(IF(IFERROR(INDEX(Registre!$N$2:$N$1999,IF($L$162=0,-1,$L$162))&amp;"","")="Accepté","C","")="C","☒","☐")&amp;"  C"&amp;"      "&amp;IF(IF(IFERROR(INDEX(Registre!$N$2:$N$1999,IF($L$162=0,-1,$L$162))&amp;"","")="Accepté","C","")="NC","☒","☐")&amp;"  NC"</f>
        <v/>
      </c>
      <c r="J172" s="50" t="n"/>
    </row>
    <row r="173" ht="27" customHeight="1">
      <c r="A173" s="90" t="inlineStr">
        <is>
          <t>L’épaisseur du pré-remblai est conforme aux plans et spécifications</t>
        </is>
      </c>
      <c r="B173" s="52" t="n"/>
      <c r="C173" s="52" t="n"/>
      <c r="D173" s="52" t="n"/>
      <c r="E173" s="52" t="n"/>
      <c r="F173" s="52" t="n"/>
      <c r="G173" s="52" t="n"/>
      <c r="H173" s="50" t="n"/>
      <c r="I173" s="93">
        <f>IF(IF(IFERROR(INDEX(Registre!$N$2:$N$1999,IF($L$162=0,-1,$L$162))&amp;"","")="Accepté","C","")="C","☒","☐")&amp;"  C"&amp;"      "&amp;IF(IF(IFERROR(INDEX(Registre!$N$2:$N$1999,IF($L$162=0,-1,$L$162))&amp;"","")="Accepté","C","")="NC","☒","☐")&amp;"  NC"</f>
        <v/>
      </c>
      <c r="J173" s="50" t="n"/>
    </row>
    <row r="174" ht="409.6" customHeight="1">
      <c r="A174" s="94">
        <f>"Remarques : "&amp;IFERROR(INDEX(Registre!$O$2:$O$1999,IF($L$162=0,-1,$L$162))&amp;"","")</f>
        <v/>
      </c>
      <c r="B174" s="52" t="n"/>
      <c r="C174" s="52" t="n"/>
      <c r="D174" s="52" t="n"/>
      <c r="E174" s="52" t="n"/>
      <c r="F174" s="52" t="n"/>
      <c r="G174" s="52" t="n"/>
      <c r="H174" s="52" t="n"/>
      <c r="I174" s="52" t="n"/>
      <c r="J174" s="50" t="n"/>
    </row>
    <row r="175" ht="30" customHeight="1">
      <c r="A175" s="53" t="inlineStr">
        <is>
          <t>Conclusion de l’inspection</t>
        </is>
      </c>
      <c r="B175" s="50" t="n"/>
      <c r="C175" s="51">
        <f>IF(IFERROR(INDEX(Registre!$N$2:$N$1999,IF($L$162=0,-1,$L$162))&amp;"","")="Non applicable","☒","☐")&amp;"  Non applicable"</f>
        <v/>
      </c>
      <c r="D175" s="52" t="n"/>
      <c r="E175" s="52" t="n"/>
      <c r="F175" s="50" t="n"/>
      <c r="G175" s="51">
        <f>IF(IFERROR(INDEX(Registre!$N$2:$N$1999,IF($L$162=0,-1,$L$162))&amp;"","")="Accepté","☒","☐")&amp;"  Accepté"</f>
        <v/>
      </c>
      <c r="H175" s="50" t="n"/>
      <c r="I175" s="51">
        <f>IF(IFERROR(INDEX(Registre!$N$2:$N$1999,IF($L$162=0,-1,$L$162))&amp;"","")="Rejeté","☒","☐")&amp;"  Rejeté"</f>
        <v/>
      </c>
      <c r="J175" s="50" t="n"/>
    </row>
    <row r="176" ht="30" customHeight="1">
      <c r="A176" s="80" t="inlineStr">
        <is>
          <t>APPROBATION</t>
        </is>
      </c>
      <c r="B176" s="56" t="n"/>
      <c r="C176" s="67" t="inlineStr">
        <is>
          <t>C3</t>
        </is>
      </c>
      <c r="D176" s="52" t="n"/>
      <c r="E176" s="52" t="n"/>
      <c r="F176" s="50" t="n"/>
      <c r="G176" s="67" t="inlineStr">
        <is>
          <t>C1</t>
        </is>
      </c>
      <c r="H176" s="56" t="n"/>
      <c r="I176" s="67" t="inlineStr">
        <is>
          <t>CA</t>
        </is>
      </c>
      <c r="J176" s="56" t="n"/>
    </row>
    <row r="177" ht="30" customHeight="1">
      <c r="A177" s="57" t="n"/>
      <c r="B177" s="58" t="n"/>
      <c r="C177" s="67" t="inlineStr">
        <is>
          <t>CST</t>
        </is>
      </c>
      <c r="D177" s="50" t="n"/>
      <c r="E177" s="67" t="inlineStr">
        <is>
          <t>QCI</t>
        </is>
      </c>
      <c r="F177" s="50" t="n"/>
      <c r="G177" s="57" t="n"/>
      <c r="H177" s="58" t="n"/>
      <c r="I177" s="57" t="n"/>
      <c r="J177" s="58" t="n"/>
    </row>
    <row r="178" ht="30" customHeight="1">
      <c r="A178" s="90" t="inlineStr">
        <is>
          <t>Nom</t>
        </is>
      </c>
      <c r="B178" s="50" t="n"/>
      <c r="C178" s="90" t="n"/>
      <c r="D178" s="50" t="n"/>
      <c r="E178" s="90" t="n"/>
      <c r="F178" s="50" t="n"/>
      <c r="G178" s="90" t="n"/>
      <c r="H178" s="50" t="n"/>
      <c r="I178" s="90" t="n"/>
      <c r="J178" s="50" t="n"/>
    </row>
    <row r="179" ht="30" customHeight="1">
      <c r="A179" s="90" t="inlineStr">
        <is>
          <t>Signature</t>
        </is>
      </c>
      <c r="B179" s="50" t="n"/>
      <c r="C179" s="90" t="n"/>
      <c r="D179" s="50" t="n"/>
      <c r="E179" s="90" t="n"/>
      <c r="F179" s="50" t="n"/>
      <c r="G179" s="90" t="n"/>
      <c r="H179" s="50" t="n"/>
      <c r="I179" s="90" t="n"/>
      <c r="J179" s="50" t="n"/>
    </row>
    <row r="180" ht="30" customHeight="1">
      <c r="A180" s="90" t="inlineStr">
        <is>
          <t>Date</t>
        </is>
      </c>
      <c r="B180" s="50" t="n"/>
      <c r="C180" s="90" t="n"/>
      <c r="D180" s="50" t="n"/>
      <c r="E180" s="90" t="n"/>
      <c r="F180" s="50" t="n"/>
      <c r="G180" s="90" t="n"/>
      <c r="H180" s="50" t="n"/>
      <c r="I180" s="90" t="n"/>
      <c r="J180" s="50" t="n"/>
    </row>
    <row r="181" ht="21.75" customHeight="1">
      <c r="A181" s="49" t="n"/>
      <c r="B181" s="56" t="n"/>
      <c r="C181" s="67">
        <f>Paramètres!$C$10</f>
        <v/>
      </c>
      <c r="D181" s="101" t="n"/>
      <c r="E181" s="101" t="n"/>
      <c r="F181" s="101" t="n"/>
      <c r="G181" s="101" t="n"/>
      <c r="H181" s="56" t="n"/>
      <c r="I181" s="55">
        <f>Paramètres!$D$10</f>
        <v/>
      </c>
      <c r="J181" s="50" t="n"/>
      <c r="L181" s="29" t="inlineStr">
        <is>
          <t>Calcul (ne pas modifier) – ligne registre :</t>
        </is>
      </c>
    </row>
    <row r="182" ht="21.75" customHeight="1">
      <c r="A182" s="60" t="n"/>
      <c r="B182" s="61" t="n"/>
      <c r="C182" s="60" t="n"/>
      <c r="H182" s="61" t="n"/>
      <c r="I182" s="55">
        <f>"Date: "&amp;Paramètres!$E$10</f>
        <v/>
      </c>
      <c r="J182" s="50" t="n"/>
      <c r="L182" s="30">
        <f>IFERROR(MATCH($H$188,Registre!$B$2:$B$1999,0),0)</f>
        <v/>
      </c>
    </row>
    <row r="183" ht="21.75" customHeight="1">
      <c r="A183" s="57" t="n"/>
      <c r="B183" s="58" t="n"/>
      <c r="C183" s="57" t="n"/>
      <c r="D183" s="102" t="n"/>
      <c r="E183" s="102" t="n"/>
      <c r="F183" s="102" t="n"/>
      <c r="G183" s="102" t="n"/>
      <c r="H183" s="58" t="n"/>
      <c r="I183" s="55" t="inlineStr">
        <is>
          <t>Page 1/1</t>
        </is>
      </c>
      <c r="J183" s="50" t="n"/>
    </row>
    <row r="184" ht="27.95" customHeight="1">
      <c r="A184" s="67" t="inlineStr">
        <is>
          <t>Procès-Verbal de Pré-Remblai</t>
        </is>
      </c>
      <c r="B184" s="52" t="n"/>
      <c r="C184" s="52" t="n"/>
      <c r="D184" s="52" t="n"/>
      <c r="E184" s="52" t="n"/>
      <c r="F184" s="52" t="n"/>
      <c r="G184" s="52" t="n"/>
      <c r="H184" s="52" t="n"/>
      <c r="I184" s="52" t="n"/>
      <c r="J184" s="50" t="n"/>
      <c r="L184" s="32">
        <f>IF($H$188="","",IF($L$182=0,"⚠ RFI absent du Registre",IF(INDEX(Registre!$A$2:$A$1999,IF($L$182=0,-1,$L$182))&lt;&gt;"Pré-remblai","⚠ Ce RFI est de type : "&amp;INDEX(Registre!$A$2:$A$1999,IF($L$182=0,-1,$L$182)),"")))</f>
        <v/>
      </c>
    </row>
    <row r="185" ht="27" customHeight="1">
      <c r="A185" s="90" t="inlineStr">
        <is>
          <t>Ouvrages</t>
        </is>
      </c>
      <c r="B185" s="50" t="n"/>
      <c r="C185" s="80">
        <f>IFERROR(INDEX(Registre!$E$2:$E$1999,IF($L$182=0,-1,$L$182))&amp;"","")</f>
        <v/>
      </c>
      <c r="D185" s="52" t="n"/>
      <c r="E185" s="52" t="n"/>
      <c r="F185" s="52" t="n"/>
      <c r="G185" s="52" t="n"/>
      <c r="H185" s="52" t="n"/>
      <c r="I185" s="52" t="n"/>
      <c r="J185" s="50" t="n"/>
    </row>
    <row r="186" ht="27" customHeight="1">
      <c r="A186" s="90" t="inlineStr">
        <is>
          <t>Plan nº</t>
        </is>
      </c>
      <c r="B186" s="50" t="n"/>
      <c r="C186" s="90">
        <f>IFERROR(INDEX(Registre!$F$2:$F$1999,IF($L$182=0,-1,$L$182))&amp;"","")</f>
        <v/>
      </c>
      <c r="D186" s="52" t="n"/>
      <c r="E186" s="52" t="n"/>
      <c r="F186" s="52" t="n"/>
      <c r="G186" s="52" t="n"/>
      <c r="H186" s="52" t="n"/>
      <c r="I186" s="52" t="n"/>
      <c r="J186" s="50" t="n"/>
      <c r="L186" s="31" t="inlineStr">
        <is>
          <t>◀ Choisissez le RFI dans la case « RFI nº » (liste déroulante)</t>
        </is>
      </c>
    </row>
    <row r="187" ht="27" customHeight="1">
      <c r="A187" s="90" t="inlineStr">
        <is>
          <t>Désignation</t>
        </is>
      </c>
      <c r="B187" s="50" t="n"/>
      <c r="C187" s="90">
        <f>IFERROR(INDEX(Registre!$G$2:$G$1999,IF($L$182=0,-1,$L$182))&amp;"","")</f>
        <v/>
      </c>
      <c r="D187" s="52" t="n"/>
      <c r="E187" s="52" t="n"/>
      <c r="F187" s="52" t="n"/>
      <c r="G187" s="52" t="n"/>
      <c r="H187" s="52" t="n"/>
      <c r="I187" s="52" t="n"/>
      <c r="J187" s="50" t="n"/>
    </row>
    <row r="188" ht="27" customHeight="1">
      <c r="A188" s="90" t="inlineStr">
        <is>
          <t>Rapport nº</t>
        </is>
      </c>
      <c r="B188" s="50" t="n"/>
      <c r="C188" s="90">
        <f>IFERROR(IF(INDEX(Registre!$C$2:$C$1999,IF($L$182=0,-1,$L$182))&amp;""&lt;&gt;"",INDEX(Registre!$C$2:$C$1999,IF($L$182=0,-1,$L$182))&amp;"",TEXT(COUNTIF(Registre!$A$2:INDEX(Registre!$A$2:$A$1999,IF($L$182=0,-1,$L$182)),INDEX(Registre!$A$2:$A$1999,IF($L$182=0,-1,$L$182))),"000")),"")</f>
        <v/>
      </c>
      <c r="D188" s="50" t="n"/>
      <c r="E188" s="91" t="inlineStr">
        <is>
          <t>DI/ (RFI) nº</t>
        </is>
      </c>
      <c r="F188" s="52" t="n"/>
      <c r="G188" s="50" t="n"/>
      <c r="H188" s="82">
        <f>IFERROR(INDEX('Impression groupée'!$B$4:$B$103,MATCH("Pré-remblai|10",'Impression groupée'!$E$4:$E$103,0)),"")</f>
        <v/>
      </c>
      <c r="I188" s="52" t="n"/>
      <c r="J188" s="50" t="n"/>
    </row>
    <row r="189" ht="27" customHeight="1">
      <c r="A189" s="80">
        <f>"Tronçon n° : "&amp;IFERROR(INDEX(Registre!$H$2:$H$1999,IF($L$182=0,-1,$L$182))&amp;"","")&amp;"   du "&amp;IF(IFERROR(INDEX(Registre!$I$2:$I$1999,IF($L$182=0,-1,$L$182))&amp;"","")&lt;&gt;"","Joint N° "&amp;IFERROR(INDEX(Registre!$I$2:$I$1999,IF($L$182=0,-1,$L$182))&amp;"","")&amp;"  ","")&amp;"PK "&amp;IFERROR(INDEX(Registre!$K$2:$K$1999,IF($L$182=0,-1,$L$182))&amp;"","")&amp;IF(OR(IFERROR(INDEX(Registre!$L$2:$L$1999,IF($L$182=0,-1,$L$182))&amp;"","")&lt;&gt;"",IFERROR(INDEX(Registre!$J$2:$J$1999,IF($L$182=0,-1,$L$182))&amp;"","")&lt;&gt;""),"   au "&amp;IF(IFERROR(INDEX(Registre!$J$2:$J$1999,IF($L$182=0,-1,$L$182))&amp;"","")&lt;&gt;"","Joint N° "&amp;IFERROR(INDEX(Registre!$J$2:$J$1999,IF($L$182=0,-1,$L$182))&amp;"","")&amp;"  ","")&amp;IF(IFERROR(INDEX(Registre!$L$2:$L$1999,IF($L$182=0,-1,$L$182))&amp;"","")&lt;&gt;"","PK "&amp;IFERROR(INDEX(Registre!$L$2:$L$1999,IF($L$182=0,-1,$L$182))&amp;"",""),""),"")</f>
        <v/>
      </c>
      <c r="B189" s="52" t="n"/>
      <c r="C189" s="52" t="n"/>
      <c r="D189" s="52" t="n"/>
      <c r="E189" s="52" t="n"/>
      <c r="F189" s="52" t="n"/>
      <c r="G189" s="52" t="n"/>
      <c r="H189" s="50" t="n"/>
      <c r="I189" s="90">
        <f>IF(IFERROR(INDEX(Registre!$M$2:$M$1999,IF($L$182=0,-1,$L$182))&amp;"","")="","Long :","Long : "&amp;IFERROR(INDEX(Registre!$M$2:$M$1999,IF($L$182=0,-1,$L$182))&amp;"","")&amp;" ml")</f>
        <v/>
      </c>
      <c r="J189" s="50" t="n"/>
    </row>
    <row r="190" ht="27" customHeight="1">
      <c r="A190" s="92" t="inlineStr">
        <is>
          <t>Inspection</t>
        </is>
      </c>
      <c r="B190" s="52" t="n"/>
      <c r="C190" s="52" t="n"/>
      <c r="D190" s="52" t="n"/>
      <c r="E190" s="52" t="n"/>
      <c r="F190" s="52" t="n"/>
      <c r="G190" s="52" t="n"/>
      <c r="H190" s="50" t="n"/>
      <c r="I190" s="80" t="inlineStr">
        <is>
          <t>jugement</t>
        </is>
      </c>
      <c r="J190" s="50" t="n"/>
    </row>
    <row r="191" ht="27" customHeight="1">
      <c r="A191" s="90" t="inlineStr">
        <is>
          <t>Ne contient pas de matériaux organiques</t>
        </is>
      </c>
      <c r="B191" s="52" t="n"/>
      <c r="C191" s="52" t="n"/>
      <c r="D191" s="52" t="n"/>
      <c r="E191" s="52" t="n"/>
      <c r="F191" s="52" t="n"/>
      <c r="G191" s="52" t="n"/>
      <c r="H191" s="50" t="n"/>
      <c r="I191" s="93">
        <f>IF(IF(IFERROR(INDEX(Registre!$N$2:$N$1999,IF($L$182=0,-1,$L$182))&amp;"","")="Accepté","C","")="C","☒","☐")&amp;"  C"&amp;"      "&amp;IF(IF(IFERROR(INDEX(Registre!$N$2:$N$1999,IF($L$182=0,-1,$L$182))&amp;"","")="Accepté","C","")="NC","☒","☐")&amp;"  NC"</f>
        <v/>
      </c>
      <c r="J191" s="50" t="n"/>
    </row>
    <row r="192" ht="27" customHeight="1">
      <c r="A192" s="90" t="inlineStr">
        <is>
          <t>Matériaux du pré-remblai conformes aux plans et spécifications</t>
        </is>
      </c>
      <c r="B192" s="52" t="n"/>
      <c r="C192" s="52" t="n"/>
      <c r="D192" s="52" t="n"/>
      <c r="E192" s="52" t="n"/>
      <c r="F192" s="52" t="n"/>
      <c r="G192" s="52" t="n"/>
      <c r="H192" s="50" t="n"/>
      <c r="I192" s="93">
        <f>IF(IF(IFERROR(INDEX(Registre!$N$2:$N$1999,IF($L$182=0,-1,$L$182))&amp;"","")="Accepté","C","")="C","☒","☐")&amp;"  C"&amp;"      "&amp;IF(IF(IFERROR(INDEX(Registre!$N$2:$N$1999,IF($L$182=0,-1,$L$182))&amp;"","")="Accepté","C","")="NC","☒","☐")&amp;"  NC"</f>
        <v/>
      </c>
      <c r="J192" s="50" t="n"/>
    </row>
    <row r="193" ht="27" customHeight="1">
      <c r="A193" s="90" t="inlineStr">
        <is>
          <t>L’épaisseur du pré-remblai est conforme aux plans et spécifications</t>
        </is>
      </c>
      <c r="B193" s="52" t="n"/>
      <c r="C193" s="52" t="n"/>
      <c r="D193" s="52" t="n"/>
      <c r="E193" s="52" t="n"/>
      <c r="F193" s="52" t="n"/>
      <c r="G193" s="52" t="n"/>
      <c r="H193" s="50" t="n"/>
      <c r="I193" s="93">
        <f>IF(IF(IFERROR(INDEX(Registre!$N$2:$N$1999,IF($L$182=0,-1,$L$182))&amp;"","")="Accepté","C","")="C","☒","☐")&amp;"  C"&amp;"      "&amp;IF(IF(IFERROR(INDEX(Registre!$N$2:$N$1999,IF($L$182=0,-1,$L$182))&amp;"","")="Accepté","C","")="NC","☒","☐")&amp;"  NC"</f>
        <v/>
      </c>
      <c r="J193" s="50" t="n"/>
    </row>
    <row r="194" ht="409.6" customHeight="1">
      <c r="A194" s="94">
        <f>"Remarques : "&amp;IFERROR(INDEX(Registre!$O$2:$O$1999,IF($L$182=0,-1,$L$182))&amp;"","")</f>
        <v/>
      </c>
      <c r="B194" s="52" t="n"/>
      <c r="C194" s="52" t="n"/>
      <c r="D194" s="52" t="n"/>
      <c r="E194" s="52" t="n"/>
      <c r="F194" s="52" t="n"/>
      <c r="G194" s="52" t="n"/>
      <c r="H194" s="52" t="n"/>
      <c r="I194" s="52" t="n"/>
      <c r="J194" s="50" t="n"/>
    </row>
    <row r="195" ht="30" customHeight="1">
      <c r="A195" s="53" t="inlineStr">
        <is>
          <t>Conclusion de l’inspection</t>
        </is>
      </c>
      <c r="B195" s="50" t="n"/>
      <c r="C195" s="51">
        <f>IF(IFERROR(INDEX(Registre!$N$2:$N$1999,IF($L$182=0,-1,$L$182))&amp;"","")="Non applicable","☒","☐")&amp;"  Non applicable"</f>
        <v/>
      </c>
      <c r="D195" s="52" t="n"/>
      <c r="E195" s="52" t="n"/>
      <c r="F195" s="50" t="n"/>
      <c r="G195" s="51">
        <f>IF(IFERROR(INDEX(Registre!$N$2:$N$1999,IF($L$182=0,-1,$L$182))&amp;"","")="Accepté","☒","☐")&amp;"  Accepté"</f>
        <v/>
      </c>
      <c r="H195" s="50" t="n"/>
      <c r="I195" s="51">
        <f>IF(IFERROR(INDEX(Registre!$N$2:$N$1999,IF($L$182=0,-1,$L$182))&amp;"","")="Rejeté","☒","☐")&amp;"  Rejeté"</f>
        <v/>
      </c>
      <c r="J195" s="50" t="n"/>
    </row>
    <row r="196" ht="30" customHeight="1">
      <c r="A196" s="80" t="inlineStr">
        <is>
          <t>APPROBATION</t>
        </is>
      </c>
      <c r="B196" s="56" t="n"/>
      <c r="C196" s="67" t="inlineStr">
        <is>
          <t>C3</t>
        </is>
      </c>
      <c r="D196" s="52" t="n"/>
      <c r="E196" s="52" t="n"/>
      <c r="F196" s="50" t="n"/>
      <c r="G196" s="67" t="inlineStr">
        <is>
          <t>C1</t>
        </is>
      </c>
      <c r="H196" s="56" t="n"/>
      <c r="I196" s="67" t="inlineStr">
        <is>
          <t>CA</t>
        </is>
      </c>
      <c r="J196" s="56" t="n"/>
    </row>
    <row r="197" ht="30" customHeight="1">
      <c r="A197" s="57" t="n"/>
      <c r="B197" s="58" t="n"/>
      <c r="C197" s="67" t="inlineStr">
        <is>
          <t>CST</t>
        </is>
      </c>
      <c r="D197" s="50" t="n"/>
      <c r="E197" s="67" t="inlineStr">
        <is>
          <t>QCI</t>
        </is>
      </c>
      <c r="F197" s="50" t="n"/>
      <c r="G197" s="57" t="n"/>
      <c r="H197" s="58" t="n"/>
      <c r="I197" s="57" t="n"/>
      <c r="J197" s="58" t="n"/>
    </row>
    <row r="198" ht="30" customHeight="1">
      <c r="A198" s="90" t="inlineStr">
        <is>
          <t>Nom</t>
        </is>
      </c>
      <c r="B198" s="50" t="n"/>
      <c r="C198" s="90" t="n"/>
      <c r="D198" s="50" t="n"/>
      <c r="E198" s="90" t="n"/>
      <c r="F198" s="50" t="n"/>
      <c r="G198" s="90" t="n"/>
      <c r="H198" s="50" t="n"/>
      <c r="I198" s="90" t="n"/>
      <c r="J198" s="50" t="n"/>
    </row>
    <row r="199" ht="30" customHeight="1">
      <c r="A199" s="90" t="inlineStr">
        <is>
          <t>Signature</t>
        </is>
      </c>
      <c r="B199" s="50" t="n"/>
      <c r="C199" s="90" t="n"/>
      <c r="D199" s="50" t="n"/>
      <c r="E199" s="90" t="n"/>
      <c r="F199" s="50" t="n"/>
      <c r="G199" s="90" t="n"/>
      <c r="H199" s="50" t="n"/>
      <c r="I199" s="90" t="n"/>
      <c r="J199" s="50" t="n"/>
    </row>
    <row r="200" ht="30" customHeight="1">
      <c r="A200" s="90" t="inlineStr">
        <is>
          <t>Date</t>
        </is>
      </c>
      <c r="B200" s="50" t="n"/>
      <c r="C200" s="90" t="n"/>
      <c r="D200" s="50" t="n"/>
      <c r="E200" s="90" t="n"/>
      <c r="F200" s="50" t="n"/>
      <c r="G200" s="90" t="n"/>
      <c r="H200" s="50" t="n"/>
      <c r="I200" s="90" t="n"/>
      <c r="J200" s="50" t="n"/>
    </row>
    <row r="201" ht="21.75" customHeight="1">
      <c r="A201" s="49" t="n"/>
      <c r="B201" s="56" t="n"/>
      <c r="C201" s="67">
        <f>Paramètres!$C$10</f>
        <v/>
      </c>
      <c r="D201" s="101" t="n"/>
      <c r="E201" s="101" t="n"/>
      <c r="F201" s="101" t="n"/>
      <c r="G201" s="101" t="n"/>
      <c r="H201" s="56" t="n"/>
      <c r="I201" s="55">
        <f>Paramètres!$D$10</f>
        <v/>
      </c>
      <c r="J201" s="50" t="n"/>
      <c r="L201" s="29" t="inlineStr">
        <is>
          <t>Calcul (ne pas modifier) – ligne registre :</t>
        </is>
      </c>
    </row>
    <row r="202" ht="21.75" customHeight="1">
      <c r="A202" s="60" t="n"/>
      <c r="B202" s="61" t="n"/>
      <c r="C202" s="60" t="n"/>
      <c r="H202" s="61" t="n"/>
      <c r="I202" s="55">
        <f>"Date: "&amp;Paramètres!$E$10</f>
        <v/>
      </c>
      <c r="J202" s="50" t="n"/>
      <c r="L202" s="30">
        <f>IFERROR(MATCH($H$208,Registre!$B$2:$B$1999,0),0)</f>
        <v/>
      </c>
    </row>
    <row r="203" ht="21.75" customHeight="1">
      <c r="A203" s="57" t="n"/>
      <c r="B203" s="58" t="n"/>
      <c r="C203" s="57" t="n"/>
      <c r="D203" s="102" t="n"/>
      <c r="E203" s="102" t="n"/>
      <c r="F203" s="102" t="n"/>
      <c r="G203" s="102" t="n"/>
      <c r="H203" s="58" t="n"/>
      <c r="I203" s="55" t="inlineStr">
        <is>
          <t>Page 1/1</t>
        </is>
      </c>
      <c r="J203" s="50" t="n"/>
    </row>
    <row r="204" ht="27.95" customHeight="1">
      <c r="A204" s="67" t="inlineStr">
        <is>
          <t>Procès-Verbal de Pré-Remblai</t>
        </is>
      </c>
      <c r="B204" s="52" t="n"/>
      <c r="C204" s="52" t="n"/>
      <c r="D204" s="52" t="n"/>
      <c r="E204" s="52" t="n"/>
      <c r="F204" s="52" t="n"/>
      <c r="G204" s="52" t="n"/>
      <c r="H204" s="52" t="n"/>
      <c r="I204" s="52" t="n"/>
      <c r="J204" s="50" t="n"/>
      <c r="L204" s="32">
        <f>IF($H$208="","",IF($L$202=0,"⚠ RFI absent du Registre",IF(INDEX(Registre!$A$2:$A$1999,IF($L$202=0,-1,$L$202))&lt;&gt;"Pré-remblai","⚠ Ce RFI est de type : "&amp;INDEX(Registre!$A$2:$A$1999,IF($L$202=0,-1,$L$202)),"")))</f>
        <v/>
      </c>
    </row>
    <row r="205" ht="27" customHeight="1">
      <c r="A205" s="90" t="inlineStr">
        <is>
          <t>Ouvrages</t>
        </is>
      </c>
      <c r="B205" s="50" t="n"/>
      <c r="C205" s="80">
        <f>IFERROR(INDEX(Registre!$E$2:$E$1999,IF($L$202=0,-1,$L$202))&amp;"","")</f>
        <v/>
      </c>
      <c r="D205" s="52" t="n"/>
      <c r="E205" s="52" t="n"/>
      <c r="F205" s="52" t="n"/>
      <c r="G205" s="52" t="n"/>
      <c r="H205" s="52" t="n"/>
      <c r="I205" s="52" t="n"/>
      <c r="J205" s="50" t="n"/>
    </row>
    <row r="206" ht="27" customHeight="1">
      <c r="A206" s="90" t="inlineStr">
        <is>
          <t>Plan nº</t>
        </is>
      </c>
      <c r="B206" s="50" t="n"/>
      <c r="C206" s="90">
        <f>IFERROR(INDEX(Registre!$F$2:$F$1999,IF($L$202=0,-1,$L$202))&amp;"","")</f>
        <v/>
      </c>
      <c r="D206" s="52" t="n"/>
      <c r="E206" s="52" t="n"/>
      <c r="F206" s="52" t="n"/>
      <c r="G206" s="52" t="n"/>
      <c r="H206" s="52" t="n"/>
      <c r="I206" s="52" t="n"/>
      <c r="J206" s="50" t="n"/>
      <c r="L206" s="31" t="inlineStr">
        <is>
          <t>◀ Choisissez le RFI dans la case « RFI nº » (liste déroulante)</t>
        </is>
      </c>
    </row>
    <row r="207" ht="27" customHeight="1">
      <c r="A207" s="90" t="inlineStr">
        <is>
          <t>Désignation</t>
        </is>
      </c>
      <c r="B207" s="50" t="n"/>
      <c r="C207" s="90">
        <f>IFERROR(INDEX(Registre!$G$2:$G$1999,IF($L$202=0,-1,$L$202))&amp;"","")</f>
        <v/>
      </c>
      <c r="D207" s="52" t="n"/>
      <c r="E207" s="52" t="n"/>
      <c r="F207" s="52" t="n"/>
      <c r="G207" s="52" t="n"/>
      <c r="H207" s="52" t="n"/>
      <c r="I207" s="52" t="n"/>
      <c r="J207" s="50" t="n"/>
    </row>
    <row r="208" ht="27" customHeight="1">
      <c r="A208" s="90" t="inlineStr">
        <is>
          <t>Rapport nº</t>
        </is>
      </c>
      <c r="B208" s="50" t="n"/>
      <c r="C208" s="90">
        <f>IFERROR(IF(INDEX(Registre!$C$2:$C$1999,IF($L$202=0,-1,$L$202))&amp;""&lt;&gt;"",INDEX(Registre!$C$2:$C$1999,IF($L$202=0,-1,$L$202))&amp;"",TEXT(COUNTIF(Registre!$A$2:INDEX(Registre!$A$2:$A$1999,IF($L$202=0,-1,$L$202)),INDEX(Registre!$A$2:$A$1999,IF($L$202=0,-1,$L$202))),"000")),"")</f>
        <v/>
      </c>
      <c r="D208" s="50" t="n"/>
      <c r="E208" s="91" t="inlineStr">
        <is>
          <t>DI/ (RFI) nº</t>
        </is>
      </c>
      <c r="F208" s="52" t="n"/>
      <c r="G208" s="50" t="n"/>
      <c r="H208" s="82">
        <f>IFERROR(INDEX('Impression groupée'!$B$4:$B$103,MATCH("Pré-remblai|11",'Impression groupée'!$E$4:$E$103,0)),"")</f>
        <v/>
      </c>
      <c r="I208" s="52" t="n"/>
      <c r="J208" s="50" t="n"/>
    </row>
    <row r="209" ht="27" customHeight="1">
      <c r="A209" s="80">
        <f>"Tronçon n° : "&amp;IFERROR(INDEX(Registre!$H$2:$H$1999,IF($L$202=0,-1,$L$202))&amp;"","")&amp;"   du "&amp;IF(IFERROR(INDEX(Registre!$I$2:$I$1999,IF($L$202=0,-1,$L$202))&amp;"","")&lt;&gt;"","Joint N° "&amp;IFERROR(INDEX(Registre!$I$2:$I$1999,IF($L$202=0,-1,$L$202))&amp;"","")&amp;"  ","")&amp;"PK "&amp;IFERROR(INDEX(Registre!$K$2:$K$1999,IF($L$202=0,-1,$L$202))&amp;"","")&amp;IF(OR(IFERROR(INDEX(Registre!$L$2:$L$1999,IF($L$202=0,-1,$L$202))&amp;"","")&lt;&gt;"",IFERROR(INDEX(Registre!$J$2:$J$1999,IF($L$202=0,-1,$L$202))&amp;"","")&lt;&gt;""),"   au "&amp;IF(IFERROR(INDEX(Registre!$J$2:$J$1999,IF($L$202=0,-1,$L$202))&amp;"","")&lt;&gt;"","Joint N° "&amp;IFERROR(INDEX(Registre!$J$2:$J$1999,IF($L$202=0,-1,$L$202))&amp;"","")&amp;"  ","")&amp;IF(IFERROR(INDEX(Registre!$L$2:$L$1999,IF($L$202=0,-1,$L$202))&amp;"","")&lt;&gt;"","PK "&amp;IFERROR(INDEX(Registre!$L$2:$L$1999,IF($L$202=0,-1,$L$202))&amp;"",""),""),"")</f>
        <v/>
      </c>
      <c r="B209" s="52" t="n"/>
      <c r="C209" s="52" t="n"/>
      <c r="D209" s="52" t="n"/>
      <c r="E209" s="52" t="n"/>
      <c r="F209" s="52" t="n"/>
      <c r="G209" s="52" t="n"/>
      <c r="H209" s="50" t="n"/>
      <c r="I209" s="90">
        <f>IF(IFERROR(INDEX(Registre!$M$2:$M$1999,IF($L$202=0,-1,$L$202))&amp;"","")="","Long :","Long : "&amp;IFERROR(INDEX(Registre!$M$2:$M$1999,IF($L$202=0,-1,$L$202))&amp;"","")&amp;" ml")</f>
        <v/>
      </c>
      <c r="J209" s="50" t="n"/>
    </row>
    <row r="210" ht="27" customHeight="1">
      <c r="A210" s="92" t="inlineStr">
        <is>
          <t>Inspection</t>
        </is>
      </c>
      <c r="B210" s="52" t="n"/>
      <c r="C210" s="52" t="n"/>
      <c r="D210" s="52" t="n"/>
      <c r="E210" s="52" t="n"/>
      <c r="F210" s="52" t="n"/>
      <c r="G210" s="52" t="n"/>
      <c r="H210" s="50" t="n"/>
      <c r="I210" s="80" t="inlineStr">
        <is>
          <t>jugement</t>
        </is>
      </c>
      <c r="J210" s="50" t="n"/>
    </row>
    <row r="211" ht="27" customHeight="1">
      <c r="A211" s="90" t="inlineStr">
        <is>
          <t>Ne contient pas de matériaux organiques</t>
        </is>
      </c>
      <c r="B211" s="52" t="n"/>
      <c r="C211" s="52" t="n"/>
      <c r="D211" s="52" t="n"/>
      <c r="E211" s="52" t="n"/>
      <c r="F211" s="52" t="n"/>
      <c r="G211" s="52" t="n"/>
      <c r="H211" s="50" t="n"/>
      <c r="I211" s="93">
        <f>IF(IF(IFERROR(INDEX(Registre!$N$2:$N$1999,IF($L$202=0,-1,$L$202))&amp;"","")="Accepté","C","")="C","☒","☐")&amp;"  C"&amp;"      "&amp;IF(IF(IFERROR(INDEX(Registre!$N$2:$N$1999,IF($L$202=0,-1,$L$202))&amp;"","")="Accepté","C","")="NC","☒","☐")&amp;"  NC"</f>
        <v/>
      </c>
      <c r="J211" s="50" t="n"/>
    </row>
    <row r="212" ht="27" customHeight="1">
      <c r="A212" s="90" t="inlineStr">
        <is>
          <t>Matériaux du pré-remblai conformes aux plans et spécifications</t>
        </is>
      </c>
      <c r="B212" s="52" t="n"/>
      <c r="C212" s="52" t="n"/>
      <c r="D212" s="52" t="n"/>
      <c r="E212" s="52" t="n"/>
      <c r="F212" s="52" t="n"/>
      <c r="G212" s="52" t="n"/>
      <c r="H212" s="50" t="n"/>
      <c r="I212" s="93">
        <f>IF(IF(IFERROR(INDEX(Registre!$N$2:$N$1999,IF($L$202=0,-1,$L$202))&amp;"","")="Accepté","C","")="C","☒","☐")&amp;"  C"&amp;"      "&amp;IF(IF(IFERROR(INDEX(Registre!$N$2:$N$1999,IF($L$202=0,-1,$L$202))&amp;"","")="Accepté","C","")="NC","☒","☐")&amp;"  NC"</f>
        <v/>
      </c>
      <c r="J212" s="50" t="n"/>
    </row>
    <row r="213" ht="27" customHeight="1">
      <c r="A213" s="90" t="inlineStr">
        <is>
          <t>L’épaisseur du pré-remblai est conforme aux plans et spécifications</t>
        </is>
      </c>
      <c r="B213" s="52" t="n"/>
      <c r="C213" s="52" t="n"/>
      <c r="D213" s="52" t="n"/>
      <c r="E213" s="52" t="n"/>
      <c r="F213" s="52" t="n"/>
      <c r="G213" s="52" t="n"/>
      <c r="H213" s="50" t="n"/>
      <c r="I213" s="93">
        <f>IF(IF(IFERROR(INDEX(Registre!$N$2:$N$1999,IF($L$202=0,-1,$L$202))&amp;"","")="Accepté","C","")="C","☒","☐")&amp;"  C"&amp;"      "&amp;IF(IF(IFERROR(INDEX(Registre!$N$2:$N$1999,IF($L$202=0,-1,$L$202))&amp;"","")="Accepté","C","")="NC","☒","☐")&amp;"  NC"</f>
        <v/>
      </c>
      <c r="J213" s="50" t="n"/>
    </row>
    <row r="214" ht="409.6" customHeight="1">
      <c r="A214" s="94">
        <f>"Remarques : "&amp;IFERROR(INDEX(Registre!$O$2:$O$1999,IF($L$202=0,-1,$L$202))&amp;"","")</f>
        <v/>
      </c>
      <c r="B214" s="52" t="n"/>
      <c r="C214" s="52" t="n"/>
      <c r="D214" s="52" t="n"/>
      <c r="E214" s="52" t="n"/>
      <c r="F214" s="52" t="n"/>
      <c r="G214" s="52" t="n"/>
      <c r="H214" s="52" t="n"/>
      <c r="I214" s="52" t="n"/>
      <c r="J214" s="50" t="n"/>
    </row>
    <row r="215" ht="30" customHeight="1">
      <c r="A215" s="53" t="inlineStr">
        <is>
          <t>Conclusion de l’inspection</t>
        </is>
      </c>
      <c r="B215" s="50" t="n"/>
      <c r="C215" s="51">
        <f>IF(IFERROR(INDEX(Registre!$N$2:$N$1999,IF($L$202=0,-1,$L$202))&amp;"","")="Non applicable","☒","☐")&amp;"  Non applicable"</f>
        <v/>
      </c>
      <c r="D215" s="52" t="n"/>
      <c r="E215" s="52" t="n"/>
      <c r="F215" s="50" t="n"/>
      <c r="G215" s="51">
        <f>IF(IFERROR(INDEX(Registre!$N$2:$N$1999,IF($L$202=0,-1,$L$202))&amp;"","")="Accepté","☒","☐")&amp;"  Accepté"</f>
        <v/>
      </c>
      <c r="H215" s="50" t="n"/>
      <c r="I215" s="51">
        <f>IF(IFERROR(INDEX(Registre!$N$2:$N$1999,IF($L$202=0,-1,$L$202))&amp;"","")="Rejeté","☒","☐")&amp;"  Rejeté"</f>
        <v/>
      </c>
      <c r="J215" s="50" t="n"/>
    </row>
    <row r="216" ht="30" customHeight="1">
      <c r="A216" s="80" t="inlineStr">
        <is>
          <t>APPROBATION</t>
        </is>
      </c>
      <c r="B216" s="56" t="n"/>
      <c r="C216" s="67" t="inlineStr">
        <is>
          <t>C3</t>
        </is>
      </c>
      <c r="D216" s="52" t="n"/>
      <c r="E216" s="52" t="n"/>
      <c r="F216" s="50" t="n"/>
      <c r="G216" s="67" t="inlineStr">
        <is>
          <t>C1</t>
        </is>
      </c>
      <c r="H216" s="56" t="n"/>
      <c r="I216" s="67" t="inlineStr">
        <is>
          <t>CA</t>
        </is>
      </c>
      <c r="J216" s="56" t="n"/>
    </row>
    <row r="217" ht="30" customHeight="1">
      <c r="A217" s="57" t="n"/>
      <c r="B217" s="58" t="n"/>
      <c r="C217" s="67" t="inlineStr">
        <is>
          <t>CST</t>
        </is>
      </c>
      <c r="D217" s="50" t="n"/>
      <c r="E217" s="67" t="inlineStr">
        <is>
          <t>QCI</t>
        </is>
      </c>
      <c r="F217" s="50" t="n"/>
      <c r="G217" s="57" t="n"/>
      <c r="H217" s="58" t="n"/>
      <c r="I217" s="57" t="n"/>
      <c r="J217" s="58" t="n"/>
    </row>
    <row r="218" ht="30" customHeight="1">
      <c r="A218" s="90" t="inlineStr">
        <is>
          <t>Nom</t>
        </is>
      </c>
      <c r="B218" s="50" t="n"/>
      <c r="C218" s="90" t="n"/>
      <c r="D218" s="50" t="n"/>
      <c r="E218" s="90" t="n"/>
      <c r="F218" s="50" t="n"/>
      <c r="G218" s="90" t="n"/>
      <c r="H218" s="50" t="n"/>
      <c r="I218" s="90" t="n"/>
      <c r="J218" s="50" t="n"/>
    </row>
    <row r="219" ht="30" customHeight="1">
      <c r="A219" s="90" t="inlineStr">
        <is>
          <t>Signature</t>
        </is>
      </c>
      <c r="B219" s="50" t="n"/>
      <c r="C219" s="90" t="n"/>
      <c r="D219" s="50" t="n"/>
      <c r="E219" s="90" t="n"/>
      <c r="F219" s="50" t="n"/>
      <c r="G219" s="90" t="n"/>
      <c r="H219" s="50" t="n"/>
      <c r="I219" s="90" t="n"/>
      <c r="J219" s="50" t="n"/>
    </row>
    <row r="220" ht="30" customHeight="1">
      <c r="A220" s="90" t="inlineStr">
        <is>
          <t>Date</t>
        </is>
      </c>
      <c r="B220" s="50" t="n"/>
      <c r="C220" s="90" t="n"/>
      <c r="D220" s="50" t="n"/>
      <c r="E220" s="90" t="n"/>
      <c r="F220" s="50" t="n"/>
      <c r="G220" s="90" t="n"/>
      <c r="H220" s="50" t="n"/>
      <c r="I220" s="90" t="n"/>
      <c r="J220" s="50" t="n"/>
    </row>
    <row r="221" ht="21.75" customHeight="1">
      <c r="A221" s="49" t="n"/>
      <c r="B221" s="56" t="n"/>
      <c r="C221" s="67">
        <f>Paramètres!$C$10</f>
        <v/>
      </c>
      <c r="D221" s="101" t="n"/>
      <c r="E221" s="101" t="n"/>
      <c r="F221" s="101" t="n"/>
      <c r="G221" s="101" t="n"/>
      <c r="H221" s="56" t="n"/>
      <c r="I221" s="55">
        <f>Paramètres!$D$10</f>
        <v/>
      </c>
      <c r="J221" s="50" t="n"/>
      <c r="L221" s="29" t="inlineStr">
        <is>
          <t>Calcul (ne pas modifier) – ligne registre :</t>
        </is>
      </c>
    </row>
    <row r="222" ht="21.75" customHeight="1">
      <c r="A222" s="60" t="n"/>
      <c r="B222" s="61" t="n"/>
      <c r="C222" s="60" t="n"/>
      <c r="H222" s="61" t="n"/>
      <c r="I222" s="55">
        <f>"Date: "&amp;Paramètres!$E$10</f>
        <v/>
      </c>
      <c r="J222" s="50" t="n"/>
      <c r="L222" s="30">
        <f>IFERROR(MATCH($H$228,Registre!$B$2:$B$1999,0),0)</f>
        <v/>
      </c>
    </row>
    <row r="223" ht="21.75" customHeight="1">
      <c r="A223" s="57" t="n"/>
      <c r="B223" s="58" t="n"/>
      <c r="C223" s="57" t="n"/>
      <c r="D223" s="102" t="n"/>
      <c r="E223" s="102" t="n"/>
      <c r="F223" s="102" t="n"/>
      <c r="G223" s="102" t="n"/>
      <c r="H223" s="58" t="n"/>
      <c r="I223" s="55" t="inlineStr">
        <is>
          <t>Page 1/1</t>
        </is>
      </c>
      <c r="J223" s="50" t="n"/>
    </row>
    <row r="224" ht="27.95" customHeight="1">
      <c r="A224" s="67" t="inlineStr">
        <is>
          <t>Procès-Verbal de Pré-Remblai</t>
        </is>
      </c>
      <c r="B224" s="52" t="n"/>
      <c r="C224" s="52" t="n"/>
      <c r="D224" s="52" t="n"/>
      <c r="E224" s="52" t="n"/>
      <c r="F224" s="52" t="n"/>
      <c r="G224" s="52" t="n"/>
      <c r="H224" s="52" t="n"/>
      <c r="I224" s="52" t="n"/>
      <c r="J224" s="50" t="n"/>
      <c r="L224" s="32">
        <f>IF($H$228="","",IF($L$222=0,"⚠ RFI absent du Registre",IF(INDEX(Registre!$A$2:$A$1999,IF($L$222=0,-1,$L$222))&lt;&gt;"Pré-remblai","⚠ Ce RFI est de type : "&amp;INDEX(Registre!$A$2:$A$1999,IF($L$222=0,-1,$L$222)),"")))</f>
        <v/>
      </c>
    </row>
    <row r="225" ht="27" customHeight="1">
      <c r="A225" s="90" t="inlineStr">
        <is>
          <t>Ouvrages</t>
        </is>
      </c>
      <c r="B225" s="50" t="n"/>
      <c r="C225" s="80">
        <f>IFERROR(INDEX(Registre!$E$2:$E$1999,IF($L$222=0,-1,$L$222))&amp;"","")</f>
        <v/>
      </c>
      <c r="D225" s="52" t="n"/>
      <c r="E225" s="52" t="n"/>
      <c r="F225" s="52" t="n"/>
      <c r="G225" s="52" t="n"/>
      <c r="H225" s="52" t="n"/>
      <c r="I225" s="52" t="n"/>
      <c r="J225" s="50" t="n"/>
    </row>
    <row r="226" ht="27" customHeight="1">
      <c r="A226" s="90" t="inlineStr">
        <is>
          <t>Plan nº</t>
        </is>
      </c>
      <c r="B226" s="50" t="n"/>
      <c r="C226" s="90">
        <f>IFERROR(INDEX(Registre!$F$2:$F$1999,IF($L$222=0,-1,$L$222))&amp;"","")</f>
        <v/>
      </c>
      <c r="D226" s="52" t="n"/>
      <c r="E226" s="52" t="n"/>
      <c r="F226" s="52" t="n"/>
      <c r="G226" s="52" t="n"/>
      <c r="H226" s="52" t="n"/>
      <c r="I226" s="52" t="n"/>
      <c r="J226" s="50" t="n"/>
      <c r="L226" s="31" t="inlineStr">
        <is>
          <t>◀ Choisissez le RFI dans la case « RFI nº » (liste déroulante)</t>
        </is>
      </c>
    </row>
    <row r="227" ht="27" customHeight="1">
      <c r="A227" s="90" t="inlineStr">
        <is>
          <t>Désignation</t>
        </is>
      </c>
      <c r="B227" s="50" t="n"/>
      <c r="C227" s="90">
        <f>IFERROR(INDEX(Registre!$G$2:$G$1999,IF($L$222=0,-1,$L$222))&amp;"","")</f>
        <v/>
      </c>
      <c r="D227" s="52" t="n"/>
      <c r="E227" s="52" t="n"/>
      <c r="F227" s="52" t="n"/>
      <c r="G227" s="52" t="n"/>
      <c r="H227" s="52" t="n"/>
      <c r="I227" s="52" t="n"/>
      <c r="J227" s="50" t="n"/>
    </row>
    <row r="228" ht="27" customHeight="1">
      <c r="A228" s="90" t="inlineStr">
        <is>
          <t>Rapport nº</t>
        </is>
      </c>
      <c r="B228" s="50" t="n"/>
      <c r="C228" s="90">
        <f>IFERROR(IF(INDEX(Registre!$C$2:$C$1999,IF($L$222=0,-1,$L$222))&amp;""&lt;&gt;"",INDEX(Registre!$C$2:$C$1999,IF($L$222=0,-1,$L$222))&amp;"",TEXT(COUNTIF(Registre!$A$2:INDEX(Registre!$A$2:$A$1999,IF($L$222=0,-1,$L$222)),INDEX(Registre!$A$2:$A$1999,IF($L$222=0,-1,$L$222))),"000")),"")</f>
        <v/>
      </c>
      <c r="D228" s="50" t="n"/>
      <c r="E228" s="91" t="inlineStr">
        <is>
          <t>DI/ (RFI) nº</t>
        </is>
      </c>
      <c r="F228" s="52" t="n"/>
      <c r="G228" s="50" t="n"/>
      <c r="H228" s="82">
        <f>IFERROR(INDEX('Impression groupée'!$B$4:$B$103,MATCH("Pré-remblai|12",'Impression groupée'!$E$4:$E$103,0)),"")</f>
        <v/>
      </c>
      <c r="I228" s="52" t="n"/>
      <c r="J228" s="50" t="n"/>
    </row>
    <row r="229" ht="27" customHeight="1">
      <c r="A229" s="80">
        <f>"Tronçon n° : "&amp;IFERROR(INDEX(Registre!$H$2:$H$1999,IF($L$222=0,-1,$L$222))&amp;"","")&amp;"   du "&amp;IF(IFERROR(INDEX(Registre!$I$2:$I$1999,IF($L$222=0,-1,$L$222))&amp;"","")&lt;&gt;"","Joint N° "&amp;IFERROR(INDEX(Registre!$I$2:$I$1999,IF($L$222=0,-1,$L$222))&amp;"","")&amp;"  ","")&amp;"PK "&amp;IFERROR(INDEX(Registre!$K$2:$K$1999,IF($L$222=0,-1,$L$222))&amp;"","")&amp;IF(OR(IFERROR(INDEX(Registre!$L$2:$L$1999,IF($L$222=0,-1,$L$222))&amp;"","")&lt;&gt;"",IFERROR(INDEX(Registre!$J$2:$J$1999,IF($L$222=0,-1,$L$222))&amp;"","")&lt;&gt;""),"   au "&amp;IF(IFERROR(INDEX(Registre!$J$2:$J$1999,IF($L$222=0,-1,$L$222))&amp;"","")&lt;&gt;"","Joint N° "&amp;IFERROR(INDEX(Registre!$J$2:$J$1999,IF($L$222=0,-1,$L$222))&amp;"","")&amp;"  ","")&amp;IF(IFERROR(INDEX(Registre!$L$2:$L$1999,IF($L$222=0,-1,$L$222))&amp;"","")&lt;&gt;"","PK "&amp;IFERROR(INDEX(Registre!$L$2:$L$1999,IF($L$222=0,-1,$L$222))&amp;"",""),""),"")</f>
        <v/>
      </c>
      <c r="B229" s="52" t="n"/>
      <c r="C229" s="52" t="n"/>
      <c r="D229" s="52" t="n"/>
      <c r="E229" s="52" t="n"/>
      <c r="F229" s="52" t="n"/>
      <c r="G229" s="52" t="n"/>
      <c r="H229" s="50" t="n"/>
      <c r="I229" s="90">
        <f>IF(IFERROR(INDEX(Registre!$M$2:$M$1999,IF($L$222=0,-1,$L$222))&amp;"","")="","Long :","Long : "&amp;IFERROR(INDEX(Registre!$M$2:$M$1999,IF($L$222=0,-1,$L$222))&amp;"","")&amp;" ml")</f>
        <v/>
      </c>
      <c r="J229" s="50" t="n"/>
    </row>
    <row r="230" ht="27" customHeight="1">
      <c r="A230" s="92" t="inlineStr">
        <is>
          <t>Inspection</t>
        </is>
      </c>
      <c r="B230" s="52" t="n"/>
      <c r="C230" s="52" t="n"/>
      <c r="D230" s="52" t="n"/>
      <c r="E230" s="52" t="n"/>
      <c r="F230" s="52" t="n"/>
      <c r="G230" s="52" t="n"/>
      <c r="H230" s="50" t="n"/>
      <c r="I230" s="80" t="inlineStr">
        <is>
          <t>jugement</t>
        </is>
      </c>
      <c r="J230" s="50" t="n"/>
    </row>
    <row r="231" ht="27" customHeight="1">
      <c r="A231" s="90" t="inlineStr">
        <is>
          <t>Ne contient pas de matériaux organiques</t>
        </is>
      </c>
      <c r="B231" s="52" t="n"/>
      <c r="C231" s="52" t="n"/>
      <c r="D231" s="52" t="n"/>
      <c r="E231" s="52" t="n"/>
      <c r="F231" s="52" t="n"/>
      <c r="G231" s="52" t="n"/>
      <c r="H231" s="50" t="n"/>
      <c r="I231" s="93">
        <f>IF(IF(IFERROR(INDEX(Registre!$N$2:$N$1999,IF($L$222=0,-1,$L$222))&amp;"","")="Accepté","C","")="C","☒","☐")&amp;"  C"&amp;"      "&amp;IF(IF(IFERROR(INDEX(Registre!$N$2:$N$1999,IF($L$222=0,-1,$L$222))&amp;"","")="Accepté","C","")="NC","☒","☐")&amp;"  NC"</f>
        <v/>
      </c>
      <c r="J231" s="50" t="n"/>
    </row>
    <row r="232" ht="27" customHeight="1">
      <c r="A232" s="90" t="inlineStr">
        <is>
          <t>Matériaux du pré-remblai conformes aux plans et spécifications</t>
        </is>
      </c>
      <c r="B232" s="52" t="n"/>
      <c r="C232" s="52" t="n"/>
      <c r="D232" s="52" t="n"/>
      <c r="E232" s="52" t="n"/>
      <c r="F232" s="52" t="n"/>
      <c r="G232" s="52" t="n"/>
      <c r="H232" s="50" t="n"/>
      <c r="I232" s="93">
        <f>IF(IF(IFERROR(INDEX(Registre!$N$2:$N$1999,IF($L$222=0,-1,$L$222))&amp;"","")="Accepté","C","")="C","☒","☐")&amp;"  C"&amp;"      "&amp;IF(IF(IFERROR(INDEX(Registre!$N$2:$N$1999,IF($L$222=0,-1,$L$222))&amp;"","")="Accepté","C","")="NC","☒","☐")&amp;"  NC"</f>
        <v/>
      </c>
      <c r="J232" s="50" t="n"/>
    </row>
    <row r="233" ht="27" customHeight="1">
      <c r="A233" s="90" t="inlineStr">
        <is>
          <t>L’épaisseur du pré-remblai est conforme aux plans et spécifications</t>
        </is>
      </c>
      <c r="B233" s="52" t="n"/>
      <c r="C233" s="52" t="n"/>
      <c r="D233" s="52" t="n"/>
      <c r="E233" s="52" t="n"/>
      <c r="F233" s="52" t="n"/>
      <c r="G233" s="52" t="n"/>
      <c r="H233" s="50" t="n"/>
      <c r="I233" s="93">
        <f>IF(IF(IFERROR(INDEX(Registre!$N$2:$N$1999,IF($L$222=0,-1,$L$222))&amp;"","")="Accepté","C","")="C","☒","☐")&amp;"  C"&amp;"      "&amp;IF(IF(IFERROR(INDEX(Registre!$N$2:$N$1999,IF($L$222=0,-1,$L$222))&amp;"","")="Accepté","C","")="NC","☒","☐")&amp;"  NC"</f>
        <v/>
      </c>
      <c r="J233" s="50" t="n"/>
    </row>
    <row r="234" ht="409.6" customHeight="1">
      <c r="A234" s="94">
        <f>"Remarques : "&amp;IFERROR(INDEX(Registre!$O$2:$O$1999,IF($L$222=0,-1,$L$222))&amp;"","")</f>
        <v/>
      </c>
      <c r="B234" s="52" t="n"/>
      <c r="C234" s="52" t="n"/>
      <c r="D234" s="52" t="n"/>
      <c r="E234" s="52" t="n"/>
      <c r="F234" s="52" t="n"/>
      <c r="G234" s="52" t="n"/>
      <c r="H234" s="52" t="n"/>
      <c r="I234" s="52" t="n"/>
      <c r="J234" s="50" t="n"/>
    </row>
    <row r="235" ht="30" customHeight="1">
      <c r="A235" s="53" t="inlineStr">
        <is>
          <t>Conclusion de l’inspection</t>
        </is>
      </c>
      <c r="B235" s="50" t="n"/>
      <c r="C235" s="51">
        <f>IF(IFERROR(INDEX(Registre!$N$2:$N$1999,IF($L$222=0,-1,$L$222))&amp;"","")="Non applicable","☒","☐")&amp;"  Non applicable"</f>
        <v/>
      </c>
      <c r="D235" s="52" t="n"/>
      <c r="E235" s="52" t="n"/>
      <c r="F235" s="50" t="n"/>
      <c r="G235" s="51">
        <f>IF(IFERROR(INDEX(Registre!$N$2:$N$1999,IF($L$222=0,-1,$L$222))&amp;"","")="Accepté","☒","☐")&amp;"  Accepté"</f>
        <v/>
      </c>
      <c r="H235" s="50" t="n"/>
      <c r="I235" s="51">
        <f>IF(IFERROR(INDEX(Registre!$N$2:$N$1999,IF($L$222=0,-1,$L$222))&amp;"","")="Rejeté","☒","☐")&amp;"  Rejeté"</f>
        <v/>
      </c>
      <c r="J235" s="50" t="n"/>
    </row>
    <row r="236" ht="30" customHeight="1">
      <c r="A236" s="80" t="inlineStr">
        <is>
          <t>APPROBATION</t>
        </is>
      </c>
      <c r="B236" s="56" t="n"/>
      <c r="C236" s="67" t="inlineStr">
        <is>
          <t>C3</t>
        </is>
      </c>
      <c r="D236" s="52" t="n"/>
      <c r="E236" s="52" t="n"/>
      <c r="F236" s="50" t="n"/>
      <c r="G236" s="67" t="inlineStr">
        <is>
          <t>C1</t>
        </is>
      </c>
      <c r="H236" s="56" t="n"/>
      <c r="I236" s="67" t="inlineStr">
        <is>
          <t>CA</t>
        </is>
      </c>
      <c r="J236" s="56" t="n"/>
    </row>
    <row r="237" ht="30" customHeight="1">
      <c r="A237" s="57" t="n"/>
      <c r="B237" s="58" t="n"/>
      <c r="C237" s="67" t="inlineStr">
        <is>
          <t>CST</t>
        </is>
      </c>
      <c r="D237" s="50" t="n"/>
      <c r="E237" s="67" t="inlineStr">
        <is>
          <t>QCI</t>
        </is>
      </c>
      <c r="F237" s="50" t="n"/>
      <c r="G237" s="57" t="n"/>
      <c r="H237" s="58" t="n"/>
      <c r="I237" s="57" t="n"/>
      <c r="J237" s="58" t="n"/>
    </row>
    <row r="238" ht="30" customHeight="1">
      <c r="A238" s="90" t="inlineStr">
        <is>
          <t>Nom</t>
        </is>
      </c>
      <c r="B238" s="50" t="n"/>
      <c r="C238" s="90" t="n"/>
      <c r="D238" s="50" t="n"/>
      <c r="E238" s="90" t="n"/>
      <c r="F238" s="50" t="n"/>
      <c r="G238" s="90" t="n"/>
      <c r="H238" s="50" t="n"/>
      <c r="I238" s="90" t="n"/>
      <c r="J238" s="50" t="n"/>
    </row>
    <row r="239" ht="30" customHeight="1">
      <c r="A239" s="90" t="inlineStr">
        <is>
          <t>Signature</t>
        </is>
      </c>
      <c r="B239" s="50" t="n"/>
      <c r="C239" s="90" t="n"/>
      <c r="D239" s="50" t="n"/>
      <c r="E239" s="90" t="n"/>
      <c r="F239" s="50" t="n"/>
      <c r="G239" s="90" t="n"/>
      <c r="H239" s="50" t="n"/>
      <c r="I239" s="90" t="n"/>
      <c r="J239" s="50" t="n"/>
    </row>
    <row r="240" ht="30" customHeight="1">
      <c r="A240" s="90" t="inlineStr">
        <is>
          <t>Date</t>
        </is>
      </c>
      <c r="B240" s="50" t="n"/>
      <c r="C240" s="90" t="n"/>
      <c r="D240" s="50" t="n"/>
      <c r="E240" s="90" t="n"/>
      <c r="F240" s="50" t="n"/>
      <c r="G240" s="90" t="n"/>
      <c r="H240" s="50" t="n"/>
      <c r="I240" s="90" t="n"/>
      <c r="J240" s="50" t="n"/>
    </row>
    <row r="241" ht="21.75" customHeight="1">
      <c r="A241" s="49" t="n"/>
      <c r="B241" s="56" t="n"/>
      <c r="C241" s="67">
        <f>Paramètres!$C$10</f>
        <v/>
      </c>
      <c r="D241" s="101" t="n"/>
      <c r="E241" s="101" t="n"/>
      <c r="F241" s="101" t="n"/>
      <c r="G241" s="101" t="n"/>
      <c r="H241" s="56" t="n"/>
      <c r="I241" s="55">
        <f>Paramètres!$D$10</f>
        <v/>
      </c>
      <c r="J241" s="50" t="n"/>
      <c r="L241" s="29" t="inlineStr">
        <is>
          <t>Calcul (ne pas modifier) – ligne registre :</t>
        </is>
      </c>
    </row>
    <row r="242" ht="21.75" customHeight="1">
      <c r="A242" s="60" t="n"/>
      <c r="B242" s="61" t="n"/>
      <c r="C242" s="60" t="n"/>
      <c r="H242" s="61" t="n"/>
      <c r="I242" s="55">
        <f>"Date: "&amp;Paramètres!$E$10</f>
        <v/>
      </c>
      <c r="J242" s="50" t="n"/>
      <c r="L242" s="30">
        <f>IFERROR(MATCH($H$248,Registre!$B$2:$B$1999,0),0)</f>
        <v/>
      </c>
    </row>
    <row r="243" ht="21.75" customHeight="1">
      <c r="A243" s="57" t="n"/>
      <c r="B243" s="58" t="n"/>
      <c r="C243" s="57" t="n"/>
      <c r="D243" s="102" t="n"/>
      <c r="E243" s="102" t="n"/>
      <c r="F243" s="102" t="n"/>
      <c r="G243" s="102" t="n"/>
      <c r="H243" s="58" t="n"/>
      <c r="I243" s="55" t="inlineStr">
        <is>
          <t>Page 1/1</t>
        </is>
      </c>
      <c r="J243" s="50" t="n"/>
    </row>
    <row r="244" ht="27.95" customHeight="1">
      <c r="A244" s="67" t="inlineStr">
        <is>
          <t>Procès-Verbal de Pré-Remblai</t>
        </is>
      </c>
      <c r="B244" s="52" t="n"/>
      <c r="C244" s="52" t="n"/>
      <c r="D244" s="52" t="n"/>
      <c r="E244" s="52" t="n"/>
      <c r="F244" s="52" t="n"/>
      <c r="G244" s="52" t="n"/>
      <c r="H244" s="52" t="n"/>
      <c r="I244" s="52" t="n"/>
      <c r="J244" s="50" t="n"/>
      <c r="L244" s="32">
        <f>IF($H$248="","",IF($L$242=0,"⚠ RFI absent du Registre",IF(INDEX(Registre!$A$2:$A$1999,IF($L$242=0,-1,$L$242))&lt;&gt;"Pré-remblai","⚠ Ce RFI est de type : "&amp;INDEX(Registre!$A$2:$A$1999,IF($L$242=0,-1,$L$242)),"")))</f>
        <v/>
      </c>
    </row>
    <row r="245" ht="27" customHeight="1">
      <c r="A245" s="90" t="inlineStr">
        <is>
          <t>Ouvrages</t>
        </is>
      </c>
      <c r="B245" s="50" t="n"/>
      <c r="C245" s="80">
        <f>IFERROR(INDEX(Registre!$E$2:$E$1999,IF($L$242=0,-1,$L$242))&amp;"","")</f>
        <v/>
      </c>
      <c r="D245" s="52" t="n"/>
      <c r="E245" s="52" t="n"/>
      <c r="F245" s="52" t="n"/>
      <c r="G245" s="52" t="n"/>
      <c r="H245" s="52" t="n"/>
      <c r="I245" s="52" t="n"/>
      <c r="J245" s="50" t="n"/>
    </row>
    <row r="246" ht="27" customHeight="1">
      <c r="A246" s="90" t="inlineStr">
        <is>
          <t>Plan nº</t>
        </is>
      </c>
      <c r="B246" s="50" t="n"/>
      <c r="C246" s="90">
        <f>IFERROR(INDEX(Registre!$F$2:$F$1999,IF($L$242=0,-1,$L$242))&amp;"","")</f>
        <v/>
      </c>
      <c r="D246" s="52" t="n"/>
      <c r="E246" s="52" t="n"/>
      <c r="F246" s="52" t="n"/>
      <c r="G246" s="52" t="n"/>
      <c r="H246" s="52" t="n"/>
      <c r="I246" s="52" t="n"/>
      <c r="J246" s="50" t="n"/>
      <c r="L246" s="31" t="inlineStr">
        <is>
          <t>◀ Choisissez le RFI dans la case « RFI nº » (liste déroulante)</t>
        </is>
      </c>
    </row>
    <row r="247" ht="27" customHeight="1">
      <c r="A247" s="90" t="inlineStr">
        <is>
          <t>Désignation</t>
        </is>
      </c>
      <c r="B247" s="50" t="n"/>
      <c r="C247" s="90">
        <f>IFERROR(INDEX(Registre!$G$2:$G$1999,IF($L$242=0,-1,$L$242))&amp;"","")</f>
        <v/>
      </c>
      <c r="D247" s="52" t="n"/>
      <c r="E247" s="52" t="n"/>
      <c r="F247" s="52" t="n"/>
      <c r="G247" s="52" t="n"/>
      <c r="H247" s="52" t="n"/>
      <c r="I247" s="52" t="n"/>
      <c r="J247" s="50" t="n"/>
    </row>
    <row r="248" ht="27" customHeight="1">
      <c r="A248" s="90" t="inlineStr">
        <is>
          <t>Rapport nº</t>
        </is>
      </c>
      <c r="B248" s="50" t="n"/>
      <c r="C248" s="90">
        <f>IFERROR(IF(INDEX(Registre!$C$2:$C$1999,IF($L$242=0,-1,$L$242))&amp;""&lt;&gt;"",INDEX(Registre!$C$2:$C$1999,IF($L$242=0,-1,$L$242))&amp;"",TEXT(COUNTIF(Registre!$A$2:INDEX(Registre!$A$2:$A$1999,IF($L$242=0,-1,$L$242)),INDEX(Registre!$A$2:$A$1999,IF($L$242=0,-1,$L$242))),"000")),"")</f>
        <v/>
      </c>
      <c r="D248" s="50" t="n"/>
      <c r="E248" s="91" t="inlineStr">
        <is>
          <t>DI/ (RFI) nº</t>
        </is>
      </c>
      <c r="F248" s="52" t="n"/>
      <c r="G248" s="50" t="n"/>
      <c r="H248" s="82">
        <f>IFERROR(INDEX('Impression groupée'!$B$4:$B$103,MATCH("Pré-remblai|13",'Impression groupée'!$E$4:$E$103,0)),"")</f>
        <v/>
      </c>
      <c r="I248" s="52" t="n"/>
      <c r="J248" s="50" t="n"/>
    </row>
    <row r="249" ht="27" customHeight="1">
      <c r="A249" s="80">
        <f>"Tronçon n° : "&amp;IFERROR(INDEX(Registre!$H$2:$H$1999,IF($L$242=0,-1,$L$242))&amp;"","")&amp;"   du "&amp;IF(IFERROR(INDEX(Registre!$I$2:$I$1999,IF($L$242=0,-1,$L$242))&amp;"","")&lt;&gt;"","Joint N° "&amp;IFERROR(INDEX(Registre!$I$2:$I$1999,IF($L$242=0,-1,$L$242))&amp;"","")&amp;"  ","")&amp;"PK "&amp;IFERROR(INDEX(Registre!$K$2:$K$1999,IF($L$242=0,-1,$L$242))&amp;"","")&amp;IF(OR(IFERROR(INDEX(Registre!$L$2:$L$1999,IF($L$242=0,-1,$L$242))&amp;"","")&lt;&gt;"",IFERROR(INDEX(Registre!$J$2:$J$1999,IF($L$242=0,-1,$L$242))&amp;"","")&lt;&gt;""),"   au "&amp;IF(IFERROR(INDEX(Registre!$J$2:$J$1999,IF($L$242=0,-1,$L$242))&amp;"","")&lt;&gt;"","Joint N° "&amp;IFERROR(INDEX(Registre!$J$2:$J$1999,IF($L$242=0,-1,$L$242))&amp;"","")&amp;"  ","")&amp;IF(IFERROR(INDEX(Registre!$L$2:$L$1999,IF($L$242=0,-1,$L$242))&amp;"","")&lt;&gt;"","PK "&amp;IFERROR(INDEX(Registre!$L$2:$L$1999,IF($L$242=0,-1,$L$242))&amp;"",""),""),"")</f>
        <v/>
      </c>
      <c r="B249" s="52" t="n"/>
      <c r="C249" s="52" t="n"/>
      <c r="D249" s="52" t="n"/>
      <c r="E249" s="52" t="n"/>
      <c r="F249" s="52" t="n"/>
      <c r="G249" s="52" t="n"/>
      <c r="H249" s="50" t="n"/>
      <c r="I249" s="90">
        <f>IF(IFERROR(INDEX(Registre!$M$2:$M$1999,IF($L$242=0,-1,$L$242))&amp;"","")="","Long :","Long : "&amp;IFERROR(INDEX(Registre!$M$2:$M$1999,IF($L$242=0,-1,$L$242))&amp;"","")&amp;" ml")</f>
        <v/>
      </c>
      <c r="J249" s="50" t="n"/>
    </row>
    <row r="250" ht="27" customHeight="1">
      <c r="A250" s="92" t="inlineStr">
        <is>
          <t>Inspection</t>
        </is>
      </c>
      <c r="B250" s="52" t="n"/>
      <c r="C250" s="52" t="n"/>
      <c r="D250" s="52" t="n"/>
      <c r="E250" s="52" t="n"/>
      <c r="F250" s="52" t="n"/>
      <c r="G250" s="52" t="n"/>
      <c r="H250" s="50" t="n"/>
      <c r="I250" s="80" t="inlineStr">
        <is>
          <t>jugement</t>
        </is>
      </c>
      <c r="J250" s="50" t="n"/>
    </row>
    <row r="251" ht="27" customHeight="1">
      <c r="A251" s="90" t="inlineStr">
        <is>
          <t>Ne contient pas de matériaux organiques</t>
        </is>
      </c>
      <c r="B251" s="52" t="n"/>
      <c r="C251" s="52" t="n"/>
      <c r="D251" s="52" t="n"/>
      <c r="E251" s="52" t="n"/>
      <c r="F251" s="52" t="n"/>
      <c r="G251" s="52" t="n"/>
      <c r="H251" s="50" t="n"/>
      <c r="I251" s="93">
        <f>IF(IF(IFERROR(INDEX(Registre!$N$2:$N$1999,IF($L$242=0,-1,$L$242))&amp;"","")="Accepté","C","")="C","☒","☐")&amp;"  C"&amp;"      "&amp;IF(IF(IFERROR(INDEX(Registre!$N$2:$N$1999,IF($L$242=0,-1,$L$242))&amp;"","")="Accepté","C","")="NC","☒","☐")&amp;"  NC"</f>
        <v/>
      </c>
      <c r="J251" s="50" t="n"/>
    </row>
    <row r="252" ht="27" customHeight="1">
      <c r="A252" s="90" t="inlineStr">
        <is>
          <t>Matériaux du pré-remblai conformes aux plans et spécifications</t>
        </is>
      </c>
      <c r="B252" s="52" t="n"/>
      <c r="C252" s="52" t="n"/>
      <c r="D252" s="52" t="n"/>
      <c r="E252" s="52" t="n"/>
      <c r="F252" s="52" t="n"/>
      <c r="G252" s="52" t="n"/>
      <c r="H252" s="50" t="n"/>
      <c r="I252" s="93">
        <f>IF(IF(IFERROR(INDEX(Registre!$N$2:$N$1999,IF($L$242=0,-1,$L$242))&amp;"","")="Accepté","C","")="C","☒","☐")&amp;"  C"&amp;"      "&amp;IF(IF(IFERROR(INDEX(Registre!$N$2:$N$1999,IF($L$242=0,-1,$L$242))&amp;"","")="Accepté","C","")="NC","☒","☐")&amp;"  NC"</f>
        <v/>
      </c>
      <c r="J252" s="50" t="n"/>
    </row>
    <row r="253" ht="27" customHeight="1">
      <c r="A253" s="90" t="inlineStr">
        <is>
          <t>L’épaisseur du pré-remblai est conforme aux plans et spécifications</t>
        </is>
      </c>
      <c r="B253" s="52" t="n"/>
      <c r="C253" s="52" t="n"/>
      <c r="D253" s="52" t="n"/>
      <c r="E253" s="52" t="n"/>
      <c r="F253" s="52" t="n"/>
      <c r="G253" s="52" t="n"/>
      <c r="H253" s="50" t="n"/>
      <c r="I253" s="93">
        <f>IF(IF(IFERROR(INDEX(Registre!$N$2:$N$1999,IF($L$242=0,-1,$L$242))&amp;"","")="Accepté","C","")="C","☒","☐")&amp;"  C"&amp;"      "&amp;IF(IF(IFERROR(INDEX(Registre!$N$2:$N$1999,IF($L$242=0,-1,$L$242))&amp;"","")="Accepté","C","")="NC","☒","☐")&amp;"  NC"</f>
        <v/>
      </c>
      <c r="J253" s="50" t="n"/>
    </row>
    <row r="254" ht="409.6" customHeight="1">
      <c r="A254" s="94">
        <f>"Remarques : "&amp;IFERROR(INDEX(Registre!$O$2:$O$1999,IF($L$242=0,-1,$L$242))&amp;"","")</f>
        <v/>
      </c>
      <c r="B254" s="52" t="n"/>
      <c r="C254" s="52" t="n"/>
      <c r="D254" s="52" t="n"/>
      <c r="E254" s="52" t="n"/>
      <c r="F254" s="52" t="n"/>
      <c r="G254" s="52" t="n"/>
      <c r="H254" s="52" t="n"/>
      <c r="I254" s="52" t="n"/>
      <c r="J254" s="50" t="n"/>
    </row>
    <row r="255" ht="30" customHeight="1">
      <c r="A255" s="53" t="inlineStr">
        <is>
          <t>Conclusion de l’inspection</t>
        </is>
      </c>
      <c r="B255" s="50" t="n"/>
      <c r="C255" s="51">
        <f>IF(IFERROR(INDEX(Registre!$N$2:$N$1999,IF($L$242=0,-1,$L$242))&amp;"","")="Non applicable","☒","☐")&amp;"  Non applicable"</f>
        <v/>
      </c>
      <c r="D255" s="52" t="n"/>
      <c r="E255" s="52" t="n"/>
      <c r="F255" s="50" t="n"/>
      <c r="G255" s="51">
        <f>IF(IFERROR(INDEX(Registre!$N$2:$N$1999,IF($L$242=0,-1,$L$242))&amp;"","")="Accepté","☒","☐")&amp;"  Accepté"</f>
        <v/>
      </c>
      <c r="H255" s="50" t="n"/>
      <c r="I255" s="51">
        <f>IF(IFERROR(INDEX(Registre!$N$2:$N$1999,IF($L$242=0,-1,$L$242))&amp;"","")="Rejeté","☒","☐")&amp;"  Rejeté"</f>
        <v/>
      </c>
      <c r="J255" s="50" t="n"/>
    </row>
    <row r="256" ht="30" customHeight="1">
      <c r="A256" s="80" t="inlineStr">
        <is>
          <t>APPROBATION</t>
        </is>
      </c>
      <c r="B256" s="56" t="n"/>
      <c r="C256" s="67" t="inlineStr">
        <is>
          <t>C3</t>
        </is>
      </c>
      <c r="D256" s="52" t="n"/>
      <c r="E256" s="52" t="n"/>
      <c r="F256" s="50" t="n"/>
      <c r="G256" s="67" t="inlineStr">
        <is>
          <t>C1</t>
        </is>
      </c>
      <c r="H256" s="56" t="n"/>
      <c r="I256" s="67" t="inlineStr">
        <is>
          <t>CA</t>
        </is>
      </c>
      <c r="J256" s="56" t="n"/>
    </row>
    <row r="257" ht="30" customHeight="1">
      <c r="A257" s="57" t="n"/>
      <c r="B257" s="58" t="n"/>
      <c r="C257" s="67" t="inlineStr">
        <is>
          <t>CST</t>
        </is>
      </c>
      <c r="D257" s="50" t="n"/>
      <c r="E257" s="67" t="inlineStr">
        <is>
          <t>QCI</t>
        </is>
      </c>
      <c r="F257" s="50" t="n"/>
      <c r="G257" s="57" t="n"/>
      <c r="H257" s="58" t="n"/>
      <c r="I257" s="57" t="n"/>
      <c r="J257" s="58" t="n"/>
    </row>
    <row r="258" ht="30" customHeight="1">
      <c r="A258" s="90" t="inlineStr">
        <is>
          <t>Nom</t>
        </is>
      </c>
      <c r="B258" s="50" t="n"/>
      <c r="C258" s="90" t="n"/>
      <c r="D258" s="50" t="n"/>
      <c r="E258" s="90" t="n"/>
      <c r="F258" s="50" t="n"/>
      <c r="G258" s="90" t="n"/>
      <c r="H258" s="50" t="n"/>
      <c r="I258" s="90" t="n"/>
      <c r="J258" s="50" t="n"/>
    </row>
    <row r="259" ht="30" customHeight="1">
      <c r="A259" s="90" t="inlineStr">
        <is>
          <t>Signature</t>
        </is>
      </c>
      <c r="B259" s="50" t="n"/>
      <c r="C259" s="90" t="n"/>
      <c r="D259" s="50" t="n"/>
      <c r="E259" s="90" t="n"/>
      <c r="F259" s="50" t="n"/>
      <c r="G259" s="90" t="n"/>
      <c r="H259" s="50" t="n"/>
      <c r="I259" s="90" t="n"/>
      <c r="J259" s="50" t="n"/>
    </row>
    <row r="260" ht="30" customHeight="1">
      <c r="A260" s="90" t="inlineStr">
        <is>
          <t>Date</t>
        </is>
      </c>
      <c r="B260" s="50" t="n"/>
      <c r="C260" s="90" t="n"/>
      <c r="D260" s="50" t="n"/>
      <c r="E260" s="90" t="n"/>
      <c r="F260" s="50" t="n"/>
      <c r="G260" s="90" t="n"/>
      <c r="H260" s="50" t="n"/>
      <c r="I260" s="90" t="n"/>
      <c r="J260" s="50" t="n"/>
    </row>
    <row r="261" ht="21.75" customHeight="1">
      <c r="A261" s="49" t="n"/>
      <c r="B261" s="56" t="n"/>
      <c r="C261" s="67">
        <f>Paramètres!$C$10</f>
        <v/>
      </c>
      <c r="D261" s="101" t="n"/>
      <c r="E261" s="101" t="n"/>
      <c r="F261" s="101" t="n"/>
      <c r="G261" s="101" t="n"/>
      <c r="H261" s="56" t="n"/>
      <c r="I261" s="55">
        <f>Paramètres!$D$10</f>
        <v/>
      </c>
      <c r="J261" s="50" t="n"/>
      <c r="L261" s="29" t="inlineStr">
        <is>
          <t>Calcul (ne pas modifier) – ligne registre :</t>
        </is>
      </c>
    </row>
    <row r="262" ht="21.75" customHeight="1">
      <c r="A262" s="60" t="n"/>
      <c r="B262" s="61" t="n"/>
      <c r="C262" s="60" t="n"/>
      <c r="H262" s="61" t="n"/>
      <c r="I262" s="55">
        <f>"Date: "&amp;Paramètres!$E$10</f>
        <v/>
      </c>
      <c r="J262" s="50" t="n"/>
      <c r="L262" s="30">
        <f>IFERROR(MATCH($H$268,Registre!$B$2:$B$1999,0),0)</f>
        <v/>
      </c>
    </row>
    <row r="263" ht="21.75" customHeight="1">
      <c r="A263" s="57" t="n"/>
      <c r="B263" s="58" t="n"/>
      <c r="C263" s="57" t="n"/>
      <c r="D263" s="102" t="n"/>
      <c r="E263" s="102" t="n"/>
      <c r="F263" s="102" t="n"/>
      <c r="G263" s="102" t="n"/>
      <c r="H263" s="58" t="n"/>
      <c r="I263" s="55" t="inlineStr">
        <is>
          <t>Page 1/1</t>
        </is>
      </c>
      <c r="J263" s="50" t="n"/>
    </row>
    <row r="264" ht="27.95" customHeight="1">
      <c r="A264" s="67" t="inlineStr">
        <is>
          <t>Procès-Verbal de Pré-Remblai</t>
        </is>
      </c>
      <c r="B264" s="52" t="n"/>
      <c r="C264" s="52" t="n"/>
      <c r="D264" s="52" t="n"/>
      <c r="E264" s="52" t="n"/>
      <c r="F264" s="52" t="n"/>
      <c r="G264" s="52" t="n"/>
      <c r="H264" s="52" t="n"/>
      <c r="I264" s="52" t="n"/>
      <c r="J264" s="50" t="n"/>
      <c r="L264" s="32">
        <f>IF($H$268="","",IF($L$262=0,"⚠ RFI absent du Registre",IF(INDEX(Registre!$A$2:$A$1999,IF($L$262=0,-1,$L$262))&lt;&gt;"Pré-remblai","⚠ Ce RFI est de type : "&amp;INDEX(Registre!$A$2:$A$1999,IF($L$262=0,-1,$L$262)),"")))</f>
        <v/>
      </c>
    </row>
    <row r="265" ht="27" customHeight="1">
      <c r="A265" s="90" t="inlineStr">
        <is>
          <t>Ouvrages</t>
        </is>
      </c>
      <c r="B265" s="50" t="n"/>
      <c r="C265" s="80">
        <f>IFERROR(INDEX(Registre!$E$2:$E$1999,IF($L$262=0,-1,$L$262))&amp;"","")</f>
        <v/>
      </c>
      <c r="D265" s="52" t="n"/>
      <c r="E265" s="52" t="n"/>
      <c r="F265" s="52" t="n"/>
      <c r="G265" s="52" t="n"/>
      <c r="H265" s="52" t="n"/>
      <c r="I265" s="52" t="n"/>
      <c r="J265" s="50" t="n"/>
    </row>
    <row r="266" ht="27" customHeight="1">
      <c r="A266" s="90" t="inlineStr">
        <is>
          <t>Plan nº</t>
        </is>
      </c>
      <c r="B266" s="50" t="n"/>
      <c r="C266" s="90">
        <f>IFERROR(INDEX(Registre!$F$2:$F$1999,IF($L$262=0,-1,$L$262))&amp;"","")</f>
        <v/>
      </c>
      <c r="D266" s="52" t="n"/>
      <c r="E266" s="52" t="n"/>
      <c r="F266" s="52" t="n"/>
      <c r="G266" s="52" t="n"/>
      <c r="H266" s="52" t="n"/>
      <c r="I266" s="52" t="n"/>
      <c r="J266" s="50" t="n"/>
      <c r="L266" s="31" t="inlineStr">
        <is>
          <t>◀ Choisissez le RFI dans la case « RFI nº » (liste déroulante)</t>
        </is>
      </c>
    </row>
    <row r="267" ht="27" customHeight="1">
      <c r="A267" s="90" t="inlineStr">
        <is>
          <t>Désignation</t>
        </is>
      </c>
      <c r="B267" s="50" t="n"/>
      <c r="C267" s="90">
        <f>IFERROR(INDEX(Registre!$G$2:$G$1999,IF($L$262=0,-1,$L$262))&amp;"","")</f>
        <v/>
      </c>
      <c r="D267" s="52" t="n"/>
      <c r="E267" s="52" t="n"/>
      <c r="F267" s="52" t="n"/>
      <c r="G267" s="52" t="n"/>
      <c r="H267" s="52" t="n"/>
      <c r="I267" s="52" t="n"/>
      <c r="J267" s="50" t="n"/>
    </row>
    <row r="268" ht="27" customHeight="1">
      <c r="A268" s="90" t="inlineStr">
        <is>
          <t>Rapport nº</t>
        </is>
      </c>
      <c r="B268" s="50" t="n"/>
      <c r="C268" s="90">
        <f>IFERROR(IF(INDEX(Registre!$C$2:$C$1999,IF($L$262=0,-1,$L$262))&amp;""&lt;&gt;"",INDEX(Registre!$C$2:$C$1999,IF($L$262=0,-1,$L$262))&amp;"",TEXT(COUNTIF(Registre!$A$2:INDEX(Registre!$A$2:$A$1999,IF($L$262=0,-1,$L$262)),INDEX(Registre!$A$2:$A$1999,IF($L$262=0,-1,$L$262))),"000")),"")</f>
        <v/>
      </c>
      <c r="D268" s="50" t="n"/>
      <c r="E268" s="91" t="inlineStr">
        <is>
          <t>DI/ (RFI) nº</t>
        </is>
      </c>
      <c r="F268" s="52" t="n"/>
      <c r="G268" s="50" t="n"/>
      <c r="H268" s="82">
        <f>IFERROR(INDEX('Impression groupée'!$B$4:$B$103,MATCH("Pré-remblai|14",'Impression groupée'!$E$4:$E$103,0)),"")</f>
        <v/>
      </c>
      <c r="I268" s="52" t="n"/>
      <c r="J268" s="50" t="n"/>
    </row>
    <row r="269" ht="27" customHeight="1">
      <c r="A269" s="80">
        <f>"Tronçon n° : "&amp;IFERROR(INDEX(Registre!$H$2:$H$1999,IF($L$262=0,-1,$L$262))&amp;"","")&amp;"   du "&amp;IF(IFERROR(INDEX(Registre!$I$2:$I$1999,IF($L$262=0,-1,$L$262))&amp;"","")&lt;&gt;"","Joint N° "&amp;IFERROR(INDEX(Registre!$I$2:$I$1999,IF($L$262=0,-1,$L$262))&amp;"","")&amp;"  ","")&amp;"PK "&amp;IFERROR(INDEX(Registre!$K$2:$K$1999,IF($L$262=0,-1,$L$262))&amp;"","")&amp;IF(OR(IFERROR(INDEX(Registre!$L$2:$L$1999,IF($L$262=0,-1,$L$262))&amp;"","")&lt;&gt;"",IFERROR(INDEX(Registre!$J$2:$J$1999,IF($L$262=0,-1,$L$262))&amp;"","")&lt;&gt;""),"   au "&amp;IF(IFERROR(INDEX(Registre!$J$2:$J$1999,IF($L$262=0,-1,$L$262))&amp;"","")&lt;&gt;"","Joint N° "&amp;IFERROR(INDEX(Registre!$J$2:$J$1999,IF($L$262=0,-1,$L$262))&amp;"","")&amp;"  ","")&amp;IF(IFERROR(INDEX(Registre!$L$2:$L$1999,IF($L$262=0,-1,$L$262))&amp;"","")&lt;&gt;"","PK "&amp;IFERROR(INDEX(Registre!$L$2:$L$1999,IF($L$262=0,-1,$L$262))&amp;"",""),""),"")</f>
        <v/>
      </c>
      <c r="B269" s="52" t="n"/>
      <c r="C269" s="52" t="n"/>
      <c r="D269" s="52" t="n"/>
      <c r="E269" s="52" t="n"/>
      <c r="F269" s="52" t="n"/>
      <c r="G269" s="52" t="n"/>
      <c r="H269" s="50" t="n"/>
      <c r="I269" s="90">
        <f>IF(IFERROR(INDEX(Registre!$M$2:$M$1999,IF($L$262=0,-1,$L$262))&amp;"","")="","Long :","Long : "&amp;IFERROR(INDEX(Registre!$M$2:$M$1999,IF($L$262=0,-1,$L$262))&amp;"","")&amp;" ml")</f>
        <v/>
      </c>
      <c r="J269" s="50" t="n"/>
    </row>
    <row r="270" ht="27" customHeight="1">
      <c r="A270" s="92" t="inlineStr">
        <is>
          <t>Inspection</t>
        </is>
      </c>
      <c r="B270" s="52" t="n"/>
      <c r="C270" s="52" t="n"/>
      <c r="D270" s="52" t="n"/>
      <c r="E270" s="52" t="n"/>
      <c r="F270" s="52" t="n"/>
      <c r="G270" s="52" t="n"/>
      <c r="H270" s="50" t="n"/>
      <c r="I270" s="80" t="inlineStr">
        <is>
          <t>jugement</t>
        </is>
      </c>
      <c r="J270" s="50" t="n"/>
    </row>
    <row r="271" ht="27" customHeight="1">
      <c r="A271" s="90" t="inlineStr">
        <is>
          <t>Ne contient pas de matériaux organiques</t>
        </is>
      </c>
      <c r="B271" s="52" t="n"/>
      <c r="C271" s="52" t="n"/>
      <c r="D271" s="52" t="n"/>
      <c r="E271" s="52" t="n"/>
      <c r="F271" s="52" t="n"/>
      <c r="G271" s="52" t="n"/>
      <c r="H271" s="50" t="n"/>
      <c r="I271" s="93">
        <f>IF(IF(IFERROR(INDEX(Registre!$N$2:$N$1999,IF($L$262=0,-1,$L$262))&amp;"","")="Accepté","C","")="C","☒","☐")&amp;"  C"&amp;"      "&amp;IF(IF(IFERROR(INDEX(Registre!$N$2:$N$1999,IF($L$262=0,-1,$L$262))&amp;"","")="Accepté","C","")="NC","☒","☐")&amp;"  NC"</f>
        <v/>
      </c>
      <c r="J271" s="50" t="n"/>
    </row>
    <row r="272" ht="27" customHeight="1">
      <c r="A272" s="90" t="inlineStr">
        <is>
          <t>Matériaux du pré-remblai conformes aux plans et spécifications</t>
        </is>
      </c>
      <c r="B272" s="52" t="n"/>
      <c r="C272" s="52" t="n"/>
      <c r="D272" s="52" t="n"/>
      <c r="E272" s="52" t="n"/>
      <c r="F272" s="52" t="n"/>
      <c r="G272" s="52" t="n"/>
      <c r="H272" s="50" t="n"/>
      <c r="I272" s="93">
        <f>IF(IF(IFERROR(INDEX(Registre!$N$2:$N$1999,IF($L$262=0,-1,$L$262))&amp;"","")="Accepté","C","")="C","☒","☐")&amp;"  C"&amp;"      "&amp;IF(IF(IFERROR(INDEX(Registre!$N$2:$N$1999,IF($L$262=0,-1,$L$262))&amp;"","")="Accepté","C","")="NC","☒","☐")&amp;"  NC"</f>
        <v/>
      </c>
      <c r="J272" s="50" t="n"/>
    </row>
    <row r="273" ht="27" customHeight="1">
      <c r="A273" s="90" t="inlineStr">
        <is>
          <t>L’épaisseur du pré-remblai est conforme aux plans et spécifications</t>
        </is>
      </c>
      <c r="B273" s="52" t="n"/>
      <c r="C273" s="52" t="n"/>
      <c r="D273" s="52" t="n"/>
      <c r="E273" s="52" t="n"/>
      <c r="F273" s="52" t="n"/>
      <c r="G273" s="52" t="n"/>
      <c r="H273" s="50" t="n"/>
      <c r="I273" s="93">
        <f>IF(IF(IFERROR(INDEX(Registre!$N$2:$N$1999,IF($L$262=0,-1,$L$262))&amp;"","")="Accepté","C","")="C","☒","☐")&amp;"  C"&amp;"      "&amp;IF(IF(IFERROR(INDEX(Registre!$N$2:$N$1999,IF($L$262=0,-1,$L$262))&amp;"","")="Accepté","C","")="NC","☒","☐")&amp;"  NC"</f>
        <v/>
      </c>
      <c r="J273" s="50" t="n"/>
    </row>
    <row r="274" ht="409.6" customHeight="1">
      <c r="A274" s="94">
        <f>"Remarques : "&amp;IFERROR(INDEX(Registre!$O$2:$O$1999,IF($L$262=0,-1,$L$262))&amp;"","")</f>
        <v/>
      </c>
      <c r="B274" s="52" t="n"/>
      <c r="C274" s="52" t="n"/>
      <c r="D274" s="52" t="n"/>
      <c r="E274" s="52" t="n"/>
      <c r="F274" s="52" t="n"/>
      <c r="G274" s="52" t="n"/>
      <c r="H274" s="52" t="n"/>
      <c r="I274" s="52" t="n"/>
      <c r="J274" s="50" t="n"/>
    </row>
    <row r="275" ht="30" customHeight="1">
      <c r="A275" s="53" t="inlineStr">
        <is>
          <t>Conclusion de l’inspection</t>
        </is>
      </c>
      <c r="B275" s="50" t="n"/>
      <c r="C275" s="51">
        <f>IF(IFERROR(INDEX(Registre!$N$2:$N$1999,IF($L$262=0,-1,$L$262))&amp;"","")="Non applicable","☒","☐")&amp;"  Non applicable"</f>
        <v/>
      </c>
      <c r="D275" s="52" t="n"/>
      <c r="E275" s="52" t="n"/>
      <c r="F275" s="50" t="n"/>
      <c r="G275" s="51">
        <f>IF(IFERROR(INDEX(Registre!$N$2:$N$1999,IF($L$262=0,-1,$L$262))&amp;"","")="Accepté","☒","☐")&amp;"  Accepté"</f>
        <v/>
      </c>
      <c r="H275" s="50" t="n"/>
      <c r="I275" s="51">
        <f>IF(IFERROR(INDEX(Registre!$N$2:$N$1999,IF($L$262=0,-1,$L$262))&amp;"","")="Rejeté","☒","☐")&amp;"  Rejeté"</f>
        <v/>
      </c>
      <c r="J275" s="50" t="n"/>
    </row>
    <row r="276" ht="30" customHeight="1">
      <c r="A276" s="80" t="inlineStr">
        <is>
          <t>APPROBATION</t>
        </is>
      </c>
      <c r="B276" s="56" t="n"/>
      <c r="C276" s="67" t="inlineStr">
        <is>
          <t>C3</t>
        </is>
      </c>
      <c r="D276" s="52" t="n"/>
      <c r="E276" s="52" t="n"/>
      <c r="F276" s="50" t="n"/>
      <c r="G276" s="67" t="inlineStr">
        <is>
          <t>C1</t>
        </is>
      </c>
      <c r="H276" s="56" t="n"/>
      <c r="I276" s="67" t="inlineStr">
        <is>
          <t>CA</t>
        </is>
      </c>
      <c r="J276" s="56" t="n"/>
    </row>
    <row r="277" ht="30" customHeight="1">
      <c r="A277" s="57" t="n"/>
      <c r="B277" s="58" t="n"/>
      <c r="C277" s="67" t="inlineStr">
        <is>
          <t>CST</t>
        </is>
      </c>
      <c r="D277" s="50" t="n"/>
      <c r="E277" s="67" t="inlineStr">
        <is>
          <t>QCI</t>
        </is>
      </c>
      <c r="F277" s="50" t="n"/>
      <c r="G277" s="57" t="n"/>
      <c r="H277" s="58" t="n"/>
      <c r="I277" s="57" t="n"/>
      <c r="J277" s="58" t="n"/>
    </row>
    <row r="278" ht="30" customHeight="1">
      <c r="A278" s="90" t="inlineStr">
        <is>
          <t>Nom</t>
        </is>
      </c>
      <c r="B278" s="50" t="n"/>
      <c r="C278" s="90" t="n"/>
      <c r="D278" s="50" t="n"/>
      <c r="E278" s="90" t="n"/>
      <c r="F278" s="50" t="n"/>
      <c r="G278" s="90" t="n"/>
      <c r="H278" s="50" t="n"/>
      <c r="I278" s="90" t="n"/>
      <c r="J278" s="50" t="n"/>
    </row>
    <row r="279" ht="30" customHeight="1">
      <c r="A279" s="90" t="inlineStr">
        <is>
          <t>Signature</t>
        </is>
      </c>
      <c r="B279" s="50" t="n"/>
      <c r="C279" s="90" t="n"/>
      <c r="D279" s="50" t="n"/>
      <c r="E279" s="90" t="n"/>
      <c r="F279" s="50" t="n"/>
      <c r="G279" s="90" t="n"/>
      <c r="H279" s="50" t="n"/>
      <c r="I279" s="90" t="n"/>
      <c r="J279" s="50" t="n"/>
    </row>
    <row r="280" ht="30" customHeight="1">
      <c r="A280" s="90" t="inlineStr">
        <is>
          <t>Date</t>
        </is>
      </c>
      <c r="B280" s="50" t="n"/>
      <c r="C280" s="90" t="n"/>
      <c r="D280" s="50" t="n"/>
      <c r="E280" s="90" t="n"/>
      <c r="F280" s="50" t="n"/>
      <c r="G280" s="90" t="n"/>
      <c r="H280" s="50" t="n"/>
      <c r="I280" s="90" t="n"/>
      <c r="J280" s="50" t="n"/>
    </row>
    <row r="281" ht="21.75" customHeight="1">
      <c r="A281" s="49" t="n"/>
      <c r="B281" s="56" t="n"/>
      <c r="C281" s="67">
        <f>Paramètres!$C$10</f>
        <v/>
      </c>
      <c r="D281" s="101" t="n"/>
      <c r="E281" s="101" t="n"/>
      <c r="F281" s="101" t="n"/>
      <c r="G281" s="101" t="n"/>
      <c r="H281" s="56" t="n"/>
      <c r="I281" s="55">
        <f>Paramètres!$D$10</f>
        <v/>
      </c>
      <c r="J281" s="50" t="n"/>
      <c r="L281" s="29" t="inlineStr">
        <is>
          <t>Calcul (ne pas modifier) – ligne registre :</t>
        </is>
      </c>
    </row>
    <row r="282" ht="21.75" customHeight="1">
      <c r="A282" s="60" t="n"/>
      <c r="B282" s="61" t="n"/>
      <c r="C282" s="60" t="n"/>
      <c r="H282" s="61" t="n"/>
      <c r="I282" s="55">
        <f>"Date: "&amp;Paramètres!$E$10</f>
        <v/>
      </c>
      <c r="J282" s="50" t="n"/>
      <c r="L282" s="30">
        <f>IFERROR(MATCH($H$288,Registre!$B$2:$B$1999,0),0)</f>
        <v/>
      </c>
    </row>
    <row r="283" ht="21.75" customHeight="1">
      <c r="A283" s="57" t="n"/>
      <c r="B283" s="58" t="n"/>
      <c r="C283" s="57" t="n"/>
      <c r="D283" s="102" t="n"/>
      <c r="E283" s="102" t="n"/>
      <c r="F283" s="102" t="n"/>
      <c r="G283" s="102" t="n"/>
      <c r="H283" s="58" t="n"/>
      <c r="I283" s="55" t="inlineStr">
        <is>
          <t>Page 1/1</t>
        </is>
      </c>
      <c r="J283" s="50" t="n"/>
    </row>
    <row r="284" ht="27.95" customHeight="1">
      <c r="A284" s="67" t="inlineStr">
        <is>
          <t>Procès-Verbal de Pré-Remblai</t>
        </is>
      </c>
      <c r="B284" s="52" t="n"/>
      <c r="C284" s="52" t="n"/>
      <c r="D284" s="52" t="n"/>
      <c r="E284" s="52" t="n"/>
      <c r="F284" s="52" t="n"/>
      <c r="G284" s="52" t="n"/>
      <c r="H284" s="52" t="n"/>
      <c r="I284" s="52" t="n"/>
      <c r="J284" s="50" t="n"/>
      <c r="L284" s="32">
        <f>IF($H$288="","",IF($L$282=0,"⚠ RFI absent du Registre",IF(INDEX(Registre!$A$2:$A$1999,IF($L$282=0,-1,$L$282))&lt;&gt;"Pré-remblai","⚠ Ce RFI est de type : "&amp;INDEX(Registre!$A$2:$A$1999,IF($L$282=0,-1,$L$282)),"")))</f>
        <v/>
      </c>
    </row>
    <row r="285" ht="27" customHeight="1">
      <c r="A285" s="90" t="inlineStr">
        <is>
          <t>Ouvrages</t>
        </is>
      </c>
      <c r="B285" s="50" t="n"/>
      <c r="C285" s="80">
        <f>IFERROR(INDEX(Registre!$E$2:$E$1999,IF($L$282=0,-1,$L$282))&amp;"","")</f>
        <v/>
      </c>
      <c r="D285" s="52" t="n"/>
      <c r="E285" s="52" t="n"/>
      <c r="F285" s="52" t="n"/>
      <c r="G285" s="52" t="n"/>
      <c r="H285" s="52" t="n"/>
      <c r="I285" s="52" t="n"/>
      <c r="J285" s="50" t="n"/>
    </row>
    <row r="286" ht="27" customHeight="1">
      <c r="A286" s="90" t="inlineStr">
        <is>
          <t>Plan nº</t>
        </is>
      </c>
      <c r="B286" s="50" t="n"/>
      <c r="C286" s="90">
        <f>IFERROR(INDEX(Registre!$F$2:$F$1999,IF($L$282=0,-1,$L$282))&amp;"","")</f>
        <v/>
      </c>
      <c r="D286" s="52" t="n"/>
      <c r="E286" s="52" t="n"/>
      <c r="F286" s="52" t="n"/>
      <c r="G286" s="52" t="n"/>
      <c r="H286" s="52" t="n"/>
      <c r="I286" s="52" t="n"/>
      <c r="J286" s="50" t="n"/>
      <c r="L286" s="31" t="inlineStr">
        <is>
          <t>◀ Choisissez le RFI dans la case « RFI nº » (liste déroulante)</t>
        </is>
      </c>
    </row>
    <row r="287" ht="27" customHeight="1">
      <c r="A287" s="90" t="inlineStr">
        <is>
          <t>Désignation</t>
        </is>
      </c>
      <c r="B287" s="50" t="n"/>
      <c r="C287" s="90">
        <f>IFERROR(INDEX(Registre!$G$2:$G$1999,IF($L$282=0,-1,$L$282))&amp;"","")</f>
        <v/>
      </c>
      <c r="D287" s="52" t="n"/>
      <c r="E287" s="52" t="n"/>
      <c r="F287" s="52" t="n"/>
      <c r="G287" s="52" t="n"/>
      <c r="H287" s="52" t="n"/>
      <c r="I287" s="52" t="n"/>
      <c r="J287" s="50" t="n"/>
    </row>
    <row r="288" ht="27" customHeight="1">
      <c r="A288" s="90" t="inlineStr">
        <is>
          <t>Rapport nº</t>
        </is>
      </c>
      <c r="B288" s="50" t="n"/>
      <c r="C288" s="90">
        <f>IFERROR(IF(INDEX(Registre!$C$2:$C$1999,IF($L$282=0,-1,$L$282))&amp;""&lt;&gt;"",INDEX(Registre!$C$2:$C$1999,IF($L$282=0,-1,$L$282))&amp;"",TEXT(COUNTIF(Registre!$A$2:INDEX(Registre!$A$2:$A$1999,IF($L$282=0,-1,$L$282)),INDEX(Registre!$A$2:$A$1999,IF($L$282=0,-1,$L$282))),"000")),"")</f>
        <v/>
      </c>
      <c r="D288" s="50" t="n"/>
      <c r="E288" s="91" t="inlineStr">
        <is>
          <t>DI/ (RFI) nº</t>
        </is>
      </c>
      <c r="F288" s="52" t="n"/>
      <c r="G288" s="50" t="n"/>
      <c r="H288" s="82">
        <f>IFERROR(INDEX('Impression groupée'!$B$4:$B$103,MATCH("Pré-remblai|15",'Impression groupée'!$E$4:$E$103,0)),"")</f>
        <v/>
      </c>
      <c r="I288" s="52" t="n"/>
      <c r="J288" s="50" t="n"/>
    </row>
    <row r="289" ht="27" customHeight="1">
      <c r="A289" s="80">
        <f>"Tronçon n° : "&amp;IFERROR(INDEX(Registre!$H$2:$H$1999,IF($L$282=0,-1,$L$282))&amp;"","")&amp;"   du "&amp;IF(IFERROR(INDEX(Registre!$I$2:$I$1999,IF($L$282=0,-1,$L$282))&amp;"","")&lt;&gt;"","Joint N° "&amp;IFERROR(INDEX(Registre!$I$2:$I$1999,IF($L$282=0,-1,$L$282))&amp;"","")&amp;"  ","")&amp;"PK "&amp;IFERROR(INDEX(Registre!$K$2:$K$1999,IF($L$282=0,-1,$L$282))&amp;"","")&amp;IF(OR(IFERROR(INDEX(Registre!$L$2:$L$1999,IF($L$282=0,-1,$L$282))&amp;"","")&lt;&gt;"",IFERROR(INDEX(Registre!$J$2:$J$1999,IF($L$282=0,-1,$L$282))&amp;"","")&lt;&gt;""),"   au "&amp;IF(IFERROR(INDEX(Registre!$J$2:$J$1999,IF($L$282=0,-1,$L$282))&amp;"","")&lt;&gt;"","Joint N° "&amp;IFERROR(INDEX(Registre!$J$2:$J$1999,IF($L$282=0,-1,$L$282))&amp;"","")&amp;"  ","")&amp;IF(IFERROR(INDEX(Registre!$L$2:$L$1999,IF($L$282=0,-1,$L$282))&amp;"","")&lt;&gt;"","PK "&amp;IFERROR(INDEX(Registre!$L$2:$L$1999,IF($L$282=0,-1,$L$282))&amp;"",""),""),"")</f>
        <v/>
      </c>
      <c r="B289" s="52" t="n"/>
      <c r="C289" s="52" t="n"/>
      <c r="D289" s="52" t="n"/>
      <c r="E289" s="52" t="n"/>
      <c r="F289" s="52" t="n"/>
      <c r="G289" s="52" t="n"/>
      <c r="H289" s="50" t="n"/>
      <c r="I289" s="90">
        <f>IF(IFERROR(INDEX(Registre!$M$2:$M$1999,IF($L$282=0,-1,$L$282))&amp;"","")="","Long :","Long : "&amp;IFERROR(INDEX(Registre!$M$2:$M$1999,IF($L$282=0,-1,$L$282))&amp;"","")&amp;" ml")</f>
        <v/>
      </c>
      <c r="J289" s="50" t="n"/>
    </row>
    <row r="290" ht="27" customHeight="1">
      <c r="A290" s="92" t="inlineStr">
        <is>
          <t>Inspection</t>
        </is>
      </c>
      <c r="B290" s="52" t="n"/>
      <c r="C290" s="52" t="n"/>
      <c r="D290" s="52" t="n"/>
      <c r="E290" s="52" t="n"/>
      <c r="F290" s="52" t="n"/>
      <c r="G290" s="52" t="n"/>
      <c r="H290" s="50" t="n"/>
      <c r="I290" s="80" t="inlineStr">
        <is>
          <t>jugement</t>
        </is>
      </c>
      <c r="J290" s="50" t="n"/>
    </row>
    <row r="291" ht="27" customHeight="1">
      <c r="A291" s="90" t="inlineStr">
        <is>
          <t>Ne contient pas de matériaux organiques</t>
        </is>
      </c>
      <c r="B291" s="52" t="n"/>
      <c r="C291" s="52" t="n"/>
      <c r="D291" s="52" t="n"/>
      <c r="E291" s="52" t="n"/>
      <c r="F291" s="52" t="n"/>
      <c r="G291" s="52" t="n"/>
      <c r="H291" s="50" t="n"/>
      <c r="I291" s="93">
        <f>IF(IF(IFERROR(INDEX(Registre!$N$2:$N$1999,IF($L$282=0,-1,$L$282))&amp;"","")="Accepté","C","")="C","☒","☐")&amp;"  C"&amp;"      "&amp;IF(IF(IFERROR(INDEX(Registre!$N$2:$N$1999,IF($L$282=0,-1,$L$282))&amp;"","")="Accepté","C","")="NC","☒","☐")&amp;"  NC"</f>
        <v/>
      </c>
      <c r="J291" s="50" t="n"/>
    </row>
    <row r="292" ht="27" customHeight="1">
      <c r="A292" s="90" t="inlineStr">
        <is>
          <t>Matériaux du pré-remblai conformes aux plans et spécifications</t>
        </is>
      </c>
      <c r="B292" s="52" t="n"/>
      <c r="C292" s="52" t="n"/>
      <c r="D292" s="52" t="n"/>
      <c r="E292" s="52" t="n"/>
      <c r="F292" s="52" t="n"/>
      <c r="G292" s="52" t="n"/>
      <c r="H292" s="50" t="n"/>
      <c r="I292" s="93">
        <f>IF(IF(IFERROR(INDEX(Registre!$N$2:$N$1999,IF($L$282=0,-1,$L$282))&amp;"","")="Accepté","C","")="C","☒","☐")&amp;"  C"&amp;"      "&amp;IF(IF(IFERROR(INDEX(Registre!$N$2:$N$1999,IF($L$282=0,-1,$L$282))&amp;"","")="Accepté","C","")="NC","☒","☐")&amp;"  NC"</f>
        <v/>
      </c>
      <c r="J292" s="50" t="n"/>
    </row>
    <row r="293" ht="27" customHeight="1">
      <c r="A293" s="90" t="inlineStr">
        <is>
          <t>L’épaisseur du pré-remblai est conforme aux plans et spécifications</t>
        </is>
      </c>
      <c r="B293" s="52" t="n"/>
      <c r="C293" s="52" t="n"/>
      <c r="D293" s="52" t="n"/>
      <c r="E293" s="52" t="n"/>
      <c r="F293" s="52" t="n"/>
      <c r="G293" s="52" t="n"/>
      <c r="H293" s="50" t="n"/>
      <c r="I293" s="93">
        <f>IF(IF(IFERROR(INDEX(Registre!$N$2:$N$1999,IF($L$282=0,-1,$L$282))&amp;"","")="Accepté","C","")="C","☒","☐")&amp;"  C"&amp;"      "&amp;IF(IF(IFERROR(INDEX(Registre!$N$2:$N$1999,IF($L$282=0,-1,$L$282))&amp;"","")="Accepté","C","")="NC","☒","☐")&amp;"  NC"</f>
        <v/>
      </c>
      <c r="J293" s="50" t="n"/>
    </row>
    <row r="294" ht="409.6" customHeight="1">
      <c r="A294" s="94">
        <f>"Remarques : "&amp;IFERROR(INDEX(Registre!$O$2:$O$1999,IF($L$282=0,-1,$L$282))&amp;"","")</f>
        <v/>
      </c>
      <c r="B294" s="52" t="n"/>
      <c r="C294" s="52" t="n"/>
      <c r="D294" s="52" t="n"/>
      <c r="E294" s="52" t="n"/>
      <c r="F294" s="52" t="n"/>
      <c r="G294" s="52" t="n"/>
      <c r="H294" s="52" t="n"/>
      <c r="I294" s="52" t="n"/>
      <c r="J294" s="50" t="n"/>
    </row>
    <row r="295" ht="30" customHeight="1">
      <c r="A295" s="53" t="inlineStr">
        <is>
          <t>Conclusion de l’inspection</t>
        </is>
      </c>
      <c r="B295" s="50" t="n"/>
      <c r="C295" s="51">
        <f>IF(IFERROR(INDEX(Registre!$N$2:$N$1999,IF($L$282=0,-1,$L$282))&amp;"","")="Non applicable","☒","☐")&amp;"  Non applicable"</f>
        <v/>
      </c>
      <c r="D295" s="52" t="n"/>
      <c r="E295" s="52" t="n"/>
      <c r="F295" s="50" t="n"/>
      <c r="G295" s="51">
        <f>IF(IFERROR(INDEX(Registre!$N$2:$N$1999,IF($L$282=0,-1,$L$282))&amp;"","")="Accepté","☒","☐")&amp;"  Accepté"</f>
        <v/>
      </c>
      <c r="H295" s="50" t="n"/>
      <c r="I295" s="51">
        <f>IF(IFERROR(INDEX(Registre!$N$2:$N$1999,IF($L$282=0,-1,$L$282))&amp;"","")="Rejeté","☒","☐")&amp;"  Rejeté"</f>
        <v/>
      </c>
      <c r="J295" s="50" t="n"/>
    </row>
    <row r="296" ht="30" customHeight="1">
      <c r="A296" s="80" t="inlineStr">
        <is>
          <t>APPROBATION</t>
        </is>
      </c>
      <c r="B296" s="56" t="n"/>
      <c r="C296" s="67" t="inlineStr">
        <is>
          <t>C3</t>
        </is>
      </c>
      <c r="D296" s="52" t="n"/>
      <c r="E296" s="52" t="n"/>
      <c r="F296" s="50" t="n"/>
      <c r="G296" s="67" t="inlineStr">
        <is>
          <t>C1</t>
        </is>
      </c>
      <c r="H296" s="56" t="n"/>
      <c r="I296" s="67" t="inlineStr">
        <is>
          <t>CA</t>
        </is>
      </c>
      <c r="J296" s="56" t="n"/>
    </row>
    <row r="297" ht="30" customHeight="1">
      <c r="A297" s="57" t="n"/>
      <c r="B297" s="58" t="n"/>
      <c r="C297" s="67" t="inlineStr">
        <is>
          <t>CST</t>
        </is>
      </c>
      <c r="D297" s="50" t="n"/>
      <c r="E297" s="67" t="inlineStr">
        <is>
          <t>QCI</t>
        </is>
      </c>
      <c r="F297" s="50" t="n"/>
      <c r="G297" s="57" t="n"/>
      <c r="H297" s="58" t="n"/>
      <c r="I297" s="57" t="n"/>
      <c r="J297" s="58" t="n"/>
    </row>
    <row r="298" ht="30" customHeight="1">
      <c r="A298" s="90" t="inlineStr">
        <is>
          <t>Nom</t>
        </is>
      </c>
      <c r="B298" s="50" t="n"/>
      <c r="C298" s="90" t="n"/>
      <c r="D298" s="50" t="n"/>
      <c r="E298" s="90" t="n"/>
      <c r="F298" s="50" t="n"/>
      <c r="G298" s="90" t="n"/>
      <c r="H298" s="50" t="n"/>
      <c r="I298" s="90" t="n"/>
      <c r="J298" s="50" t="n"/>
    </row>
    <row r="299" ht="30" customHeight="1">
      <c r="A299" s="90" t="inlineStr">
        <is>
          <t>Signature</t>
        </is>
      </c>
      <c r="B299" s="50" t="n"/>
      <c r="C299" s="90" t="n"/>
      <c r="D299" s="50" t="n"/>
      <c r="E299" s="90" t="n"/>
      <c r="F299" s="50" t="n"/>
      <c r="G299" s="90" t="n"/>
      <c r="H299" s="50" t="n"/>
      <c r="I299" s="90" t="n"/>
      <c r="J299" s="50" t="n"/>
    </row>
    <row r="300" ht="30" customHeight="1">
      <c r="A300" s="90" t="inlineStr">
        <is>
          <t>Date</t>
        </is>
      </c>
      <c r="B300" s="50" t="n"/>
      <c r="C300" s="90" t="n"/>
      <c r="D300" s="50" t="n"/>
      <c r="E300" s="90" t="n"/>
      <c r="F300" s="50" t="n"/>
      <c r="G300" s="90" t="n"/>
      <c r="H300" s="50" t="n"/>
      <c r="I300" s="90" t="n"/>
      <c r="J300" s="50" t="n"/>
    </row>
    <row r="301" ht="21.75" customHeight="1">
      <c r="A301" s="49" t="n"/>
      <c r="B301" s="56" t="n"/>
      <c r="C301" s="67">
        <f>Paramètres!$C$10</f>
        <v/>
      </c>
      <c r="D301" s="101" t="n"/>
      <c r="E301" s="101" t="n"/>
      <c r="F301" s="101" t="n"/>
      <c r="G301" s="101" t="n"/>
      <c r="H301" s="56" t="n"/>
      <c r="I301" s="55">
        <f>Paramètres!$D$10</f>
        <v/>
      </c>
      <c r="J301" s="50" t="n"/>
      <c r="L301" s="29" t="inlineStr">
        <is>
          <t>Calcul (ne pas modifier) – ligne registre :</t>
        </is>
      </c>
    </row>
    <row r="302" ht="21.75" customHeight="1">
      <c r="A302" s="60" t="n"/>
      <c r="B302" s="61" t="n"/>
      <c r="C302" s="60" t="n"/>
      <c r="H302" s="61" t="n"/>
      <c r="I302" s="55">
        <f>"Date: "&amp;Paramètres!$E$10</f>
        <v/>
      </c>
      <c r="J302" s="50" t="n"/>
      <c r="L302" s="30">
        <f>IFERROR(MATCH($H$308,Registre!$B$2:$B$1999,0),0)</f>
        <v/>
      </c>
    </row>
    <row r="303" ht="21.75" customHeight="1">
      <c r="A303" s="57" t="n"/>
      <c r="B303" s="58" t="n"/>
      <c r="C303" s="57" t="n"/>
      <c r="D303" s="102" t="n"/>
      <c r="E303" s="102" t="n"/>
      <c r="F303" s="102" t="n"/>
      <c r="G303" s="102" t="n"/>
      <c r="H303" s="58" t="n"/>
      <c r="I303" s="55" t="inlineStr">
        <is>
          <t>Page 1/1</t>
        </is>
      </c>
      <c r="J303" s="50" t="n"/>
    </row>
    <row r="304" ht="27.95" customHeight="1">
      <c r="A304" s="67" t="inlineStr">
        <is>
          <t>Procès-Verbal de Pré-Remblai</t>
        </is>
      </c>
      <c r="B304" s="52" t="n"/>
      <c r="C304" s="52" t="n"/>
      <c r="D304" s="52" t="n"/>
      <c r="E304" s="52" t="n"/>
      <c r="F304" s="52" t="n"/>
      <c r="G304" s="52" t="n"/>
      <c r="H304" s="52" t="n"/>
      <c r="I304" s="52" t="n"/>
      <c r="J304" s="50" t="n"/>
      <c r="L304" s="32">
        <f>IF($H$308="","",IF($L$302=0,"⚠ RFI absent du Registre",IF(INDEX(Registre!$A$2:$A$1999,IF($L$302=0,-1,$L$302))&lt;&gt;"Pré-remblai","⚠ Ce RFI est de type : "&amp;INDEX(Registre!$A$2:$A$1999,IF($L$302=0,-1,$L$302)),"")))</f>
        <v/>
      </c>
    </row>
    <row r="305" ht="27" customHeight="1">
      <c r="A305" s="90" t="inlineStr">
        <is>
          <t>Ouvrages</t>
        </is>
      </c>
      <c r="B305" s="50" t="n"/>
      <c r="C305" s="80">
        <f>IFERROR(INDEX(Registre!$E$2:$E$1999,IF($L$302=0,-1,$L$302))&amp;"","")</f>
        <v/>
      </c>
      <c r="D305" s="52" t="n"/>
      <c r="E305" s="52" t="n"/>
      <c r="F305" s="52" t="n"/>
      <c r="G305" s="52" t="n"/>
      <c r="H305" s="52" t="n"/>
      <c r="I305" s="52" t="n"/>
      <c r="J305" s="50" t="n"/>
    </row>
    <row r="306" ht="27" customHeight="1">
      <c r="A306" s="90" t="inlineStr">
        <is>
          <t>Plan nº</t>
        </is>
      </c>
      <c r="B306" s="50" t="n"/>
      <c r="C306" s="90">
        <f>IFERROR(INDEX(Registre!$F$2:$F$1999,IF($L$302=0,-1,$L$302))&amp;"","")</f>
        <v/>
      </c>
      <c r="D306" s="52" t="n"/>
      <c r="E306" s="52" t="n"/>
      <c r="F306" s="52" t="n"/>
      <c r="G306" s="52" t="n"/>
      <c r="H306" s="52" t="n"/>
      <c r="I306" s="52" t="n"/>
      <c r="J306" s="50" t="n"/>
      <c r="L306" s="31" t="inlineStr">
        <is>
          <t>◀ Choisissez le RFI dans la case « RFI nº » (liste déroulante)</t>
        </is>
      </c>
    </row>
    <row r="307" ht="27" customHeight="1">
      <c r="A307" s="90" t="inlineStr">
        <is>
          <t>Désignation</t>
        </is>
      </c>
      <c r="B307" s="50" t="n"/>
      <c r="C307" s="90">
        <f>IFERROR(INDEX(Registre!$G$2:$G$1999,IF($L$302=0,-1,$L$302))&amp;"","")</f>
        <v/>
      </c>
      <c r="D307" s="52" t="n"/>
      <c r="E307" s="52" t="n"/>
      <c r="F307" s="52" t="n"/>
      <c r="G307" s="52" t="n"/>
      <c r="H307" s="52" t="n"/>
      <c r="I307" s="52" t="n"/>
      <c r="J307" s="50" t="n"/>
    </row>
    <row r="308" ht="27" customHeight="1">
      <c r="A308" s="90" t="inlineStr">
        <is>
          <t>Rapport nº</t>
        </is>
      </c>
      <c r="B308" s="50" t="n"/>
      <c r="C308" s="90">
        <f>IFERROR(IF(INDEX(Registre!$C$2:$C$1999,IF($L$302=0,-1,$L$302))&amp;""&lt;&gt;"",INDEX(Registre!$C$2:$C$1999,IF($L$302=0,-1,$L$302))&amp;"",TEXT(COUNTIF(Registre!$A$2:INDEX(Registre!$A$2:$A$1999,IF($L$302=0,-1,$L$302)),INDEX(Registre!$A$2:$A$1999,IF($L$302=0,-1,$L$302))),"000")),"")</f>
        <v/>
      </c>
      <c r="D308" s="50" t="n"/>
      <c r="E308" s="91" t="inlineStr">
        <is>
          <t>DI/ (RFI) nº</t>
        </is>
      </c>
      <c r="F308" s="52" t="n"/>
      <c r="G308" s="50" t="n"/>
      <c r="H308" s="82">
        <f>IFERROR(INDEX('Impression groupée'!$B$4:$B$103,MATCH("Pré-remblai|16",'Impression groupée'!$E$4:$E$103,0)),"")</f>
        <v/>
      </c>
      <c r="I308" s="52" t="n"/>
      <c r="J308" s="50" t="n"/>
    </row>
    <row r="309" ht="27" customHeight="1">
      <c r="A309" s="80">
        <f>"Tronçon n° : "&amp;IFERROR(INDEX(Registre!$H$2:$H$1999,IF($L$302=0,-1,$L$302))&amp;"","")&amp;"   du "&amp;IF(IFERROR(INDEX(Registre!$I$2:$I$1999,IF($L$302=0,-1,$L$302))&amp;"","")&lt;&gt;"","Joint N° "&amp;IFERROR(INDEX(Registre!$I$2:$I$1999,IF($L$302=0,-1,$L$302))&amp;"","")&amp;"  ","")&amp;"PK "&amp;IFERROR(INDEX(Registre!$K$2:$K$1999,IF($L$302=0,-1,$L$302))&amp;"","")&amp;IF(OR(IFERROR(INDEX(Registre!$L$2:$L$1999,IF($L$302=0,-1,$L$302))&amp;"","")&lt;&gt;"",IFERROR(INDEX(Registre!$J$2:$J$1999,IF($L$302=0,-1,$L$302))&amp;"","")&lt;&gt;""),"   au "&amp;IF(IFERROR(INDEX(Registre!$J$2:$J$1999,IF($L$302=0,-1,$L$302))&amp;"","")&lt;&gt;"","Joint N° "&amp;IFERROR(INDEX(Registre!$J$2:$J$1999,IF($L$302=0,-1,$L$302))&amp;"","")&amp;"  ","")&amp;IF(IFERROR(INDEX(Registre!$L$2:$L$1999,IF($L$302=0,-1,$L$302))&amp;"","")&lt;&gt;"","PK "&amp;IFERROR(INDEX(Registre!$L$2:$L$1999,IF($L$302=0,-1,$L$302))&amp;"",""),""),"")</f>
        <v/>
      </c>
      <c r="B309" s="52" t="n"/>
      <c r="C309" s="52" t="n"/>
      <c r="D309" s="52" t="n"/>
      <c r="E309" s="52" t="n"/>
      <c r="F309" s="52" t="n"/>
      <c r="G309" s="52" t="n"/>
      <c r="H309" s="50" t="n"/>
      <c r="I309" s="90">
        <f>IF(IFERROR(INDEX(Registre!$M$2:$M$1999,IF($L$302=0,-1,$L$302))&amp;"","")="","Long :","Long : "&amp;IFERROR(INDEX(Registre!$M$2:$M$1999,IF($L$302=0,-1,$L$302))&amp;"","")&amp;" ml")</f>
        <v/>
      </c>
      <c r="J309" s="50" t="n"/>
    </row>
    <row r="310" ht="27" customHeight="1">
      <c r="A310" s="92" t="inlineStr">
        <is>
          <t>Inspection</t>
        </is>
      </c>
      <c r="B310" s="52" t="n"/>
      <c r="C310" s="52" t="n"/>
      <c r="D310" s="52" t="n"/>
      <c r="E310" s="52" t="n"/>
      <c r="F310" s="52" t="n"/>
      <c r="G310" s="52" t="n"/>
      <c r="H310" s="50" t="n"/>
      <c r="I310" s="80" t="inlineStr">
        <is>
          <t>jugement</t>
        </is>
      </c>
      <c r="J310" s="50" t="n"/>
    </row>
    <row r="311" ht="27" customHeight="1">
      <c r="A311" s="90" t="inlineStr">
        <is>
          <t>Ne contient pas de matériaux organiques</t>
        </is>
      </c>
      <c r="B311" s="52" t="n"/>
      <c r="C311" s="52" t="n"/>
      <c r="D311" s="52" t="n"/>
      <c r="E311" s="52" t="n"/>
      <c r="F311" s="52" t="n"/>
      <c r="G311" s="52" t="n"/>
      <c r="H311" s="50" t="n"/>
      <c r="I311" s="93">
        <f>IF(IF(IFERROR(INDEX(Registre!$N$2:$N$1999,IF($L$302=0,-1,$L$302))&amp;"","")="Accepté","C","")="C","☒","☐")&amp;"  C"&amp;"      "&amp;IF(IF(IFERROR(INDEX(Registre!$N$2:$N$1999,IF($L$302=0,-1,$L$302))&amp;"","")="Accepté","C","")="NC","☒","☐")&amp;"  NC"</f>
        <v/>
      </c>
      <c r="J311" s="50" t="n"/>
    </row>
    <row r="312" ht="27" customHeight="1">
      <c r="A312" s="90" t="inlineStr">
        <is>
          <t>Matériaux du pré-remblai conformes aux plans et spécifications</t>
        </is>
      </c>
      <c r="B312" s="52" t="n"/>
      <c r="C312" s="52" t="n"/>
      <c r="D312" s="52" t="n"/>
      <c r="E312" s="52" t="n"/>
      <c r="F312" s="52" t="n"/>
      <c r="G312" s="52" t="n"/>
      <c r="H312" s="50" t="n"/>
      <c r="I312" s="93">
        <f>IF(IF(IFERROR(INDEX(Registre!$N$2:$N$1999,IF($L$302=0,-1,$L$302))&amp;"","")="Accepté","C","")="C","☒","☐")&amp;"  C"&amp;"      "&amp;IF(IF(IFERROR(INDEX(Registre!$N$2:$N$1999,IF($L$302=0,-1,$L$302))&amp;"","")="Accepté","C","")="NC","☒","☐")&amp;"  NC"</f>
        <v/>
      </c>
      <c r="J312" s="50" t="n"/>
    </row>
    <row r="313" ht="27" customHeight="1">
      <c r="A313" s="90" t="inlineStr">
        <is>
          <t>L’épaisseur du pré-remblai est conforme aux plans et spécifications</t>
        </is>
      </c>
      <c r="B313" s="52" t="n"/>
      <c r="C313" s="52" t="n"/>
      <c r="D313" s="52" t="n"/>
      <c r="E313" s="52" t="n"/>
      <c r="F313" s="52" t="n"/>
      <c r="G313" s="52" t="n"/>
      <c r="H313" s="50" t="n"/>
      <c r="I313" s="93">
        <f>IF(IF(IFERROR(INDEX(Registre!$N$2:$N$1999,IF($L$302=0,-1,$L$302))&amp;"","")="Accepté","C","")="C","☒","☐")&amp;"  C"&amp;"      "&amp;IF(IF(IFERROR(INDEX(Registre!$N$2:$N$1999,IF($L$302=0,-1,$L$302))&amp;"","")="Accepté","C","")="NC","☒","☐")&amp;"  NC"</f>
        <v/>
      </c>
      <c r="J313" s="50" t="n"/>
    </row>
    <row r="314" ht="409.6" customHeight="1">
      <c r="A314" s="94">
        <f>"Remarques : "&amp;IFERROR(INDEX(Registre!$O$2:$O$1999,IF($L$302=0,-1,$L$302))&amp;"","")</f>
        <v/>
      </c>
      <c r="B314" s="52" t="n"/>
      <c r="C314" s="52" t="n"/>
      <c r="D314" s="52" t="n"/>
      <c r="E314" s="52" t="n"/>
      <c r="F314" s="52" t="n"/>
      <c r="G314" s="52" t="n"/>
      <c r="H314" s="52" t="n"/>
      <c r="I314" s="52" t="n"/>
      <c r="J314" s="50" t="n"/>
    </row>
    <row r="315" ht="30" customHeight="1">
      <c r="A315" s="53" t="inlineStr">
        <is>
          <t>Conclusion de l’inspection</t>
        </is>
      </c>
      <c r="B315" s="50" t="n"/>
      <c r="C315" s="51">
        <f>IF(IFERROR(INDEX(Registre!$N$2:$N$1999,IF($L$302=0,-1,$L$302))&amp;"","")="Non applicable","☒","☐")&amp;"  Non applicable"</f>
        <v/>
      </c>
      <c r="D315" s="52" t="n"/>
      <c r="E315" s="52" t="n"/>
      <c r="F315" s="50" t="n"/>
      <c r="G315" s="51">
        <f>IF(IFERROR(INDEX(Registre!$N$2:$N$1999,IF($L$302=0,-1,$L$302))&amp;"","")="Accepté","☒","☐")&amp;"  Accepté"</f>
        <v/>
      </c>
      <c r="H315" s="50" t="n"/>
      <c r="I315" s="51">
        <f>IF(IFERROR(INDEX(Registre!$N$2:$N$1999,IF($L$302=0,-1,$L$302))&amp;"","")="Rejeté","☒","☐")&amp;"  Rejeté"</f>
        <v/>
      </c>
      <c r="J315" s="50" t="n"/>
    </row>
    <row r="316" ht="30" customHeight="1">
      <c r="A316" s="80" t="inlineStr">
        <is>
          <t>APPROBATION</t>
        </is>
      </c>
      <c r="B316" s="56" t="n"/>
      <c r="C316" s="67" t="inlineStr">
        <is>
          <t>C3</t>
        </is>
      </c>
      <c r="D316" s="52" t="n"/>
      <c r="E316" s="52" t="n"/>
      <c r="F316" s="50" t="n"/>
      <c r="G316" s="67" t="inlineStr">
        <is>
          <t>C1</t>
        </is>
      </c>
      <c r="H316" s="56" t="n"/>
      <c r="I316" s="67" t="inlineStr">
        <is>
          <t>CA</t>
        </is>
      </c>
      <c r="J316" s="56" t="n"/>
    </row>
    <row r="317" ht="30" customHeight="1">
      <c r="A317" s="57" t="n"/>
      <c r="B317" s="58" t="n"/>
      <c r="C317" s="67" t="inlineStr">
        <is>
          <t>CST</t>
        </is>
      </c>
      <c r="D317" s="50" t="n"/>
      <c r="E317" s="67" t="inlineStr">
        <is>
          <t>QCI</t>
        </is>
      </c>
      <c r="F317" s="50" t="n"/>
      <c r="G317" s="57" t="n"/>
      <c r="H317" s="58" t="n"/>
      <c r="I317" s="57" t="n"/>
      <c r="J317" s="58" t="n"/>
    </row>
    <row r="318" ht="30" customHeight="1">
      <c r="A318" s="90" t="inlineStr">
        <is>
          <t>Nom</t>
        </is>
      </c>
      <c r="B318" s="50" t="n"/>
      <c r="C318" s="90" t="n"/>
      <c r="D318" s="50" t="n"/>
      <c r="E318" s="90" t="n"/>
      <c r="F318" s="50" t="n"/>
      <c r="G318" s="90" t="n"/>
      <c r="H318" s="50" t="n"/>
      <c r="I318" s="90" t="n"/>
      <c r="J318" s="50" t="n"/>
    </row>
    <row r="319" ht="30" customHeight="1">
      <c r="A319" s="90" t="inlineStr">
        <is>
          <t>Signature</t>
        </is>
      </c>
      <c r="B319" s="50" t="n"/>
      <c r="C319" s="90" t="n"/>
      <c r="D319" s="50" t="n"/>
      <c r="E319" s="90" t="n"/>
      <c r="F319" s="50" t="n"/>
      <c r="G319" s="90" t="n"/>
      <c r="H319" s="50" t="n"/>
      <c r="I319" s="90" t="n"/>
      <c r="J319" s="50" t="n"/>
    </row>
    <row r="320" ht="30" customHeight="1">
      <c r="A320" s="90" t="inlineStr">
        <is>
          <t>Date</t>
        </is>
      </c>
      <c r="B320" s="50" t="n"/>
      <c r="C320" s="90" t="n"/>
      <c r="D320" s="50" t="n"/>
      <c r="E320" s="90" t="n"/>
      <c r="F320" s="50" t="n"/>
      <c r="G320" s="90" t="n"/>
      <c r="H320" s="50" t="n"/>
      <c r="I320" s="90" t="n"/>
      <c r="J320" s="50" t="n"/>
    </row>
    <row r="321" ht="21.75" customHeight="1">
      <c r="A321" s="49" t="n"/>
      <c r="B321" s="56" t="n"/>
      <c r="C321" s="67">
        <f>Paramètres!$C$10</f>
        <v/>
      </c>
      <c r="D321" s="101" t="n"/>
      <c r="E321" s="101" t="n"/>
      <c r="F321" s="101" t="n"/>
      <c r="G321" s="101" t="n"/>
      <c r="H321" s="56" t="n"/>
      <c r="I321" s="55">
        <f>Paramètres!$D$10</f>
        <v/>
      </c>
      <c r="J321" s="50" t="n"/>
      <c r="L321" s="29" t="inlineStr">
        <is>
          <t>Calcul (ne pas modifier) – ligne registre :</t>
        </is>
      </c>
    </row>
    <row r="322" ht="21.75" customHeight="1">
      <c r="A322" s="60" t="n"/>
      <c r="B322" s="61" t="n"/>
      <c r="C322" s="60" t="n"/>
      <c r="H322" s="61" t="n"/>
      <c r="I322" s="55">
        <f>"Date: "&amp;Paramètres!$E$10</f>
        <v/>
      </c>
      <c r="J322" s="50" t="n"/>
      <c r="L322" s="30">
        <f>IFERROR(MATCH($H$328,Registre!$B$2:$B$1999,0),0)</f>
        <v/>
      </c>
    </row>
    <row r="323" ht="21.75" customHeight="1">
      <c r="A323" s="57" t="n"/>
      <c r="B323" s="58" t="n"/>
      <c r="C323" s="57" t="n"/>
      <c r="D323" s="102" t="n"/>
      <c r="E323" s="102" t="n"/>
      <c r="F323" s="102" t="n"/>
      <c r="G323" s="102" t="n"/>
      <c r="H323" s="58" t="n"/>
      <c r="I323" s="55" t="inlineStr">
        <is>
          <t>Page 1/1</t>
        </is>
      </c>
      <c r="J323" s="50" t="n"/>
    </row>
    <row r="324" ht="27.95" customHeight="1">
      <c r="A324" s="67" t="inlineStr">
        <is>
          <t>Procès-Verbal de Pré-Remblai</t>
        </is>
      </c>
      <c r="B324" s="52" t="n"/>
      <c r="C324" s="52" t="n"/>
      <c r="D324" s="52" t="n"/>
      <c r="E324" s="52" t="n"/>
      <c r="F324" s="52" t="n"/>
      <c r="G324" s="52" t="n"/>
      <c r="H324" s="52" t="n"/>
      <c r="I324" s="52" t="n"/>
      <c r="J324" s="50" t="n"/>
      <c r="L324" s="32">
        <f>IF($H$328="","",IF($L$322=0,"⚠ RFI absent du Registre",IF(INDEX(Registre!$A$2:$A$1999,IF($L$322=0,-1,$L$322))&lt;&gt;"Pré-remblai","⚠ Ce RFI est de type : "&amp;INDEX(Registre!$A$2:$A$1999,IF($L$322=0,-1,$L$322)),"")))</f>
        <v/>
      </c>
    </row>
    <row r="325" ht="27" customHeight="1">
      <c r="A325" s="90" t="inlineStr">
        <is>
          <t>Ouvrages</t>
        </is>
      </c>
      <c r="B325" s="50" t="n"/>
      <c r="C325" s="80">
        <f>IFERROR(INDEX(Registre!$E$2:$E$1999,IF($L$322=0,-1,$L$322))&amp;"","")</f>
        <v/>
      </c>
      <c r="D325" s="52" t="n"/>
      <c r="E325" s="52" t="n"/>
      <c r="F325" s="52" t="n"/>
      <c r="G325" s="52" t="n"/>
      <c r="H325" s="52" t="n"/>
      <c r="I325" s="52" t="n"/>
      <c r="J325" s="50" t="n"/>
    </row>
    <row r="326" ht="27" customHeight="1">
      <c r="A326" s="90" t="inlineStr">
        <is>
          <t>Plan nº</t>
        </is>
      </c>
      <c r="B326" s="50" t="n"/>
      <c r="C326" s="90">
        <f>IFERROR(INDEX(Registre!$F$2:$F$1999,IF($L$322=0,-1,$L$322))&amp;"","")</f>
        <v/>
      </c>
      <c r="D326" s="52" t="n"/>
      <c r="E326" s="52" t="n"/>
      <c r="F326" s="52" t="n"/>
      <c r="G326" s="52" t="n"/>
      <c r="H326" s="52" t="n"/>
      <c r="I326" s="52" t="n"/>
      <c r="J326" s="50" t="n"/>
      <c r="L326" s="31" t="inlineStr">
        <is>
          <t>◀ Choisissez le RFI dans la case « RFI nº » (liste déroulante)</t>
        </is>
      </c>
    </row>
    <row r="327" ht="27" customHeight="1">
      <c r="A327" s="90" t="inlineStr">
        <is>
          <t>Désignation</t>
        </is>
      </c>
      <c r="B327" s="50" t="n"/>
      <c r="C327" s="90">
        <f>IFERROR(INDEX(Registre!$G$2:$G$1999,IF($L$322=0,-1,$L$322))&amp;"","")</f>
        <v/>
      </c>
      <c r="D327" s="52" t="n"/>
      <c r="E327" s="52" t="n"/>
      <c r="F327" s="52" t="n"/>
      <c r="G327" s="52" t="n"/>
      <c r="H327" s="52" t="n"/>
      <c r="I327" s="52" t="n"/>
      <c r="J327" s="50" t="n"/>
    </row>
    <row r="328" ht="27" customHeight="1">
      <c r="A328" s="90" t="inlineStr">
        <is>
          <t>Rapport nº</t>
        </is>
      </c>
      <c r="B328" s="50" t="n"/>
      <c r="C328" s="90">
        <f>IFERROR(IF(INDEX(Registre!$C$2:$C$1999,IF($L$322=0,-1,$L$322))&amp;""&lt;&gt;"",INDEX(Registre!$C$2:$C$1999,IF($L$322=0,-1,$L$322))&amp;"",TEXT(COUNTIF(Registre!$A$2:INDEX(Registre!$A$2:$A$1999,IF($L$322=0,-1,$L$322)),INDEX(Registre!$A$2:$A$1999,IF($L$322=0,-1,$L$322))),"000")),"")</f>
        <v/>
      </c>
      <c r="D328" s="50" t="n"/>
      <c r="E328" s="91" t="inlineStr">
        <is>
          <t>DI/ (RFI) nº</t>
        </is>
      </c>
      <c r="F328" s="52" t="n"/>
      <c r="G328" s="50" t="n"/>
      <c r="H328" s="82">
        <f>IFERROR(INDEX('Impression groupée'!$B$4:$B$103,MATCH("Pré-remblai|17",'Impression groupée'!$E$4:$E$103,0)),"")</f>
        <v/>
      </c>
      <c r="I328" s="52" t="n"/>
      <c r="J328" s="50" t="n"/>
    </row>
    <row r="329" ht="27" customHeight="1">
      <c r="A329" s="80">
        <f>"Tronçon n° : "&amp;IFERROR(INDEX(Registre!$H$2:$H$1999,IF($L$322=0,-1,$L$322))&amp;"","")&amp;"   du "&amp;IF(IFERROR(INDEX(Registre!$I$2:$I$1999,IF($L$322=0,-1,$L$322))&amp;"","")&lt;&gt;"","Joint N° "&amp;IFERROR(INDEX(Registre!$I$2:$I$1999,IF($L$322=0,-1,$L$322))&amp;"","")&amp;"  ","")&amp;"PK "&amp;IFERROR(INDEX(Registre!$K$2:$K$1999,IF($L$322=0,-1,$L$322))&amp;"","")&amp;IF(OR(IFERROR(INDEX(Registre!$L$2:$L$1999,IF($L$322=0,-1,$L$322))&amp;"","")&lt;&gt;"",IFERROR(INDEX(Registre!$J$2:$J$1999,IF($L$322=0,-1,$L$322))&amp;"","")&lt;&gt;""),"   au "&amp;IF(IFERROR(INDEX(Registre!$J$2:$J$1999,IF($L$322=0,-1,$L$322))&amp;"","")&lt;&gt;"","Joint N° "&amp;IFERROR(INDEX(Registre!$J$2:$J$1999,IF($L$322=0,-1,$L$322))&amp;"","")&amp;"  ","")&amp;IF(IFERROR(INDEX(Registre!$L$2:$L$1999,IF($L$322=0,-1,$L$322))&amp;"","")&lt;&gt;"","PK "&amp;IFERROR(INDEX(Registre!$L$2:$L$1999,IF($L$322=0,-1,$L$322))&amp;"",""),""),"")</f>
        <v/>
      </c>
      <c r="B329" s="52" t="n"/>
      <c r="C329" s="52" t="n"/>
      <c r="D329" s="52" t="n"/>
      <c r="E329" s="52" t="n"/>
      <c r="F329" s="52" t="n"/>
      <c r="G329" s="52" t="n"/>
      <c r="H329" s="50" t="n"/>
      <c r="I329" s="90">
        <f>IF(IFERROR(INDEX(Registre!$M$2:$M$1999,IF($L$322=0,-1,$L$322))&amp;"","")="","Long :","Long : "&amp;IFERROR(INDEX(Registre!$M$2:$M$1999,IF($L$322=0,-1,$L$322))&amp;"","")&amp;" ml")</f>
        <v/>
      </c>
      <c r="J329" s="50" t="n"/>
    </row>
    <row r="330" ht="27" customHeight="1">
      <c r="A330" s="92" t="inlineStr">
        <is>
          <t>Inspection</t>
        </is>
      </c>
      <c r="B330" s="52" t="n"/>
      <c r="C330" s="52" t="n"/>
      <c r="D330" s="52" t="n"/>
      <c r="E330" s="52" t="n"/>
      <c r="F330" s="52" t="n"/>
      <c r="G330" s="52" t="n"/>
      <c r="H330" s="50" t="n"/>
      <c r="I330" s="80" t="inlineStr">
        <is>
          <t>jugement</t>
        </is>
      </c>
      <c r="J330" s="50" t="n"/>
    </row>
    <row r="331" ht="27" customHeight="1">
      <c r="A331" s="90" t="inlineStr">
        <is>
          <t>Ne contient pas de matériaux organiques</t>
        </is>
      </c>
      <c r="B331" s="52" t="n"/>
      <c r="C331" s="52" t="n"/>
      <c r="D331" s="52" t="n"/>
      <c r="E331" s="52" t="n"/>
      <c r="F331" s="52" t="n"/>
      <c r="G331" s="52" t="n"/>
      <c r="H331" s="50" t="n"/>
      <c r="I331" s="93">
        <f>IF(IF(IFERROR(INDEX(Registre!$N$2:$N$1999,IF($L$322=0,-1,$L$322))&amp;"","")="Accepté","C","")="C","☒","☐")&amp;"  C"&amp;"      "&amp;IF(IF(IFERROR(INDEX(Registre!$N$2:$N$1999,IF($L$322=0,-1,$L$322))&amp;"","")="Accepté","C","")="NC","☒","☐")&amp;"  NC"</f>
        <v/>
      </c>
      <c r="J331" s="50" t="n"/>
    </row>
    <row r="332" ht="27" customHeight="1">
      <c r="A332" s="90" t="inlineStr">
        <is>
          <t>Matériaux du pré-remblai conformes aux plans et spécifications</t>
        </is>
      </c>
      <c r="B332" s="52" t="n"/>
      <c r="C332" s="52" t="n"/>
      <c r="D332" s="52" t="n"/>
      <c r="E332" s="52" t="n"/>
      <c r="F332" s="52" t="n"/>
      <c r="G332" s="52" t="n"/>
      <c r="H332" s="50" t="n"/>
      <c r="I332" s="93">
        <f>IF(IF(IFERROR(INDEX(Registre!$N$2:$N$1999,IF($L$322=0,-1,$L$322))&amp;"","")="Accepté","C","")="C","☒","☐")&amp;"  C"&amp;"      "&amp;IF(IF(IFERROR(INDEX(Registre!$N$2:$N$1999,IF($L$322=0,-1,$L$322))&amp;"","")="Accepté","C","")="NC","☒","☐")&amp;"  NC"</f>
        <v/>
      </c>
      <c r="J332" s="50" t="n"/>
    </row>
    <row r="333" ht="27" customHeight="1">
      <c r="A333" s="90" t="inlineStr">
        <is>
          <t>L’épaisseur du pré-remblai est conforme aux plans et spécifications</t>
        </is>
      </c>
      <c r="B333" s="52" t="n"/>
      <c r="C333" s="52" t="n"/>
      <c r="D333" s="52" t="n"/>
      <c r="E333" s="52" t="n"/>
      <c r="F333" s="52" t="n"/>
      <c r="G333" s="52" t="n"/>
      <c r="H333" s="50" t="n"/>
      <c r="I333" s="93">
        <f>IF(IF(IFERROR(INDEX(Registre!$N$2:$N$1999,IF($L$322=0,-1,$L$322))&amp;"","")="Accepté","C","")="C","☒","☐")&amp;"  C"&amp;"      "&amp;IF(IF(IFERROR(INDEX(Registre!$N$2:$N$1999,IF($L$322=0,-1,$L$322))&amp;"","")="Accepté","C","")="NC","☒","☐")&amp;"  NC"</f>
        <v/>
      </c>
      <c r="J333" s="50" t="n"/>
    </row>
    <row r="334" ht="409.6" customHeight="1">
      <c r="A334" s="94">
        <f>"Remarques : "&amp;IFERROR(INDEX(Registre!$O$2:$O$1999,IF($L$322=0,-1,$L$322))&amp;"","")</f>
        <v/>
      </c>
      <c r="B334" s="52" t="n"/>
      <c r="C334" s="52" t="n"/>
      <c r="D334" s="52" t="n"/>
      <c r="E334" s="52" t="n"/>
      <c r="F334" s="52" t="n"/>
      <c r="G334" s="52" t="n"/>
      <c r="H334" s="52" t="n"/>
      <c r="I334" s="52" t="n"/>
      <c r="J334" s="50" t="n"/>
    </row>
    <row r="335" ht="30" customHeight="1">
      <c r="A335" s="53" t="inlineStr">
        <is>
          <t>Conclusion de l’inspection</t>
        </is>
      </c>
      <c r="B335" s="50" t="n"/>
      <c r="C335" s="51">
        <f>IF(IFERROR(INDEX(Registre!$N$2:$N$1999,IF($L$322=0,-1,$L$322))&amp;"","")="Non applicable","☒","☐")&amp;"  Non applicable"</f>
        <v/>
      </c>
      <c r="D335" s="52" t="n"/>
      <c r="E335" s="52" t="n"/>
      <c r="F335" s="50" t="n"/>
      <c r="G335" s="51">
        <f>IF(IFERROR(INDEX(Registre!$N$2:$N$1999,IF($L$322=0,-1,$L$322))&amp;"","")="Accepté","☒","☐")&amp;"  Accepté"</f>
        <v/>
      </c>
      <c r="H335" s="50" t="n"/>
      <c r="I335" s="51">
        <f>IF(IFERROR(INDEX(Registre!$N$2:$N$1999,IF($L$322=0,-1,$L$322))&amp;"","")="Rejeté","☒","☐")&amp;"  Rejeté"</f>
        <v/>
      </c>
      <c r="J335" s="50" t="n"/>
    </row>
    <row r="336" ht="30" customHeight="1">
      <c r="A336" s="80" t="inlineStr">
        <is>
          <t>APPROBATION</t>
        </is>
      </c>
      <c r="B336" s="56" t="n"/>
      <c r="C336" s="67" t="inlineStr">
        <is>
          <t>C3</t>
        </is>
      </c>
      <c r="D336" s="52" t="n"/>
      <c r="E336" s="52" t="n"/>
      <c r="F336" s="50" t="n"/>
      <c r="G336" s="67" t="inlineStr">
        <is>
          <t>C1</t>
        </is>
      </c>
      <c r="H336" s="56" t="n"/>
      <c r="I336" s="67" t="inlineStr">
        <is>
          <t>CA</t>
        </is>
      </c>
      <c r="J336" s="56" t="n"/>
    </row>
    <row r="337" ht="30" customHeight="1">
      <c r="A337" s="57" t="n"/>
      <c r="B337" s="58" t="n"/>
      <c r="C337" s="67" t="inlineStr">
        <is>
          <t>CST</t>
        </is>
      </c>
      <c r="D337" s="50" t="n"/>
      <c r="E337" s="67" t="inlineStr">
        <is>
          <t>QCI</t>
        </is>
      </c>
      <c r="F337" s="50" t="n"/>
      <c r="G337" s="57" t="n"/>
      <c r="H337" s="58" t="n"/>
      <c r="I337" s="57" t="n"/>
      <c r="J337" s="58" t="n"/>
    </row>
    <row r="338" ht="30" customHeight="1">
      <c r="A338" s="90" t="inlineStr">
        <is>
          <t>Nom</t>
        </is>
      </c>
      <c r="B338" s="50" t="n"/>
      <c r="C338" s="90" t="n"/>
      <c r="D338" s="50" t="n"/>
      <c r="E338" s="90" t="n"/>
      <c r="F338" s="50" t="n"/>
      <c r="G338" s="90" t="n"/>
      <c r="H338" s="50" t="n"/>
      <c r="I338" s="90" t="n"/>
      <c r="J338" s="50" t="n"/>
    </row>
    <row r="339" ht="30" customHeight="1">
      <c r="A339" s="90" t="inlineStr">
        <is>
          <t>Signature</t>
        </is>
      </c>
      <c r="B339" s="50" t="n"/>
      <c r="C339" s="90" t="n"/>
      <c r="D339" s="50" t="n"/>
      <c r="E339" s="90" t="n"/>
      <c r="F339" s="50" t="n"/>
      <c r="G339" s="90" t="n"/>
      <c r="H339" s="50" t="n"/>
      <c r="I339" s="90" t="n"/>
      <c r="J339" s="50" t="n"/>
    </row>
    <row r="340" ht="30" customHeight="1">
      <c r="A340" s="90" t="inlineStr">
        <is>
          <t>Date</t>
        </is>
      </c>
      <c r="B340" s="50" t="n"/>
      <c r="C340" s="90" t="n"/>
      <c r="D340" s="50" t="n"/>
      <c r="E340" s="90" t="n"/>
      <c r="F340" s="50" t="n"/>
      <c r="G340" s="90" t="n"/>
      <c r="H340" s="50" t="n"/>
      <c r="I340" s="90" t="n"/>
      <c r="J340" s="50" t="n"/>
    </row>
    <row r="341" ht="21.75" customHeight="1">
      <c r="A341" s="49" t="n"/>
      <c r="B341" s="56" t="n"/>
      <c r="C341" s="67">
        <f>Paramètres!$C$10</f>
        <v/>
      </c>
      <c r="D341" s="101" t="n"/>
      <c r="E341" s="101" t="n"/>
      <c r="F341" s="101" t="n"/>
      <c r="G341" s="101" t="n"/>
      <c r="H341" s="56" t="n"/>
      <c r="I341" s="55">
        <f>Paramètres!$D$10</f>
        <v/>
      </c>
      <c r="J341" s="50" t="n"/>
      <c r="L341" s="29" t="inlineStr">
        <is>
          <t>Calcul (ne pas modifier) – ligne registre :</t>
        </is>
      </c>
    </row>
    <row r="342" ht="21.75" customHeight="1">
      <c r="A342" s="60" t="n"/>
      <c r="B342" s="61" t="n"/>
      <c r="C342" s="60" t="n"/>
      <c r="H342" s="61" t="n"/>
      <c r="I342" s="55">
        <f>"Date: "&amp;Paramètres!$E$10</f>
        <v/>
      </c>
      <c r="J342" s="50" t="n"/>
      <c r="L342" s="30">
        <f>IFERROR(MATCH($H$348,Registre!$B$2:$B$1999,0),0)</f>
        <v/>
      </c>
    </row>
    <row r="343" ht="21.75" customHeight="1">
      <c r="A343" s="57" t="n"/>
      <c r="B343" s="58" t="n"/>
      <c r="C343" s="57" t="n"/>
      <c r="D343" s="102" t="n"/>
      <c r="E343" s="102" t="n"/>
      <c r="F343" s="102" t="n"/>
      <c r="G343" s="102" t="n"/>
      <c r="H343" s="58" t="n"/>
      <c r="I343" s="55" t="inlineStr">
        <is>
          <t>Page 1/1</t>
        </is>
      </c>
      <c r="J343" s="50" t="n"/>
    </row>
    <row r="344" ht="27.95" customHeight="1">
      <c r="A344" s="67" t="inlineStr">
        <is>
          <t>Procès-Verbal de Pré-Remblai</t>
        </is>
      </c>
      <c r="B344" s="52" t="n"/>
      <c r="C344" s="52" t="n"/>
      <c r="D344" s="52" t="n"/>
      <c r="E344" s="52" t="n"/>
      <c r="F344" s="52" t="n"/>
      <c r="G344" s="52" t="n"/>
      <c r="H344" s="52" t="n"/>
      <c r="I344" s="52" t="n"/>
      <c r="J344" s="50" t="n"/>
      <c r="L344" s="32">
        <f>IF($H$348="","",IF($L$342=0,"⚠ RFI absent du Registre",IF(INDEX(Registre!$A$2:$A$1999,IF($L$342=0,-1,$L$342))&lt;&gt;"Pré-remblai","⚠ Ce RFI est de type : "&amp;INDEX(Registre!$A$2:$A$1999,IF($L$342=0,-1,$L$342)),"")))</f>
        <v/>
      </c>
    </row>
    <row r="345" ht="27" customHeight="1">
      <c r="A345" s="90" t="inlineStr">
        <is>
          <t>Ouvrages</t>
        </is>
      </c>
      <c r="B345" s="50" t="n"/>
      <c r="C345" s="80">
        <f>IFERROR(INDEX(Registre!$E$2:$E$1999,IF($L$342=0,-1,$L$342))&amp;"","")</f>
        <v/>
      </c>
      <c r="D345" s="52" t="n"/>
      <c r="E345" s="52" t="n"/>
      <c r="F345" s="52" t="n"/>
      <c r="G345" s="52" t="n"/>
      <c r="H345" s="52" t="n"/>
      <c r="I345" s="52" t="n"/>
      <c r="J345" s="50" t="n"/>
    </row>
    <row r="346" ht="27" customHeight="1">
      <c r="A346" s="90" t="inlineStr">
        <is>
          <t>Plan nº</t>
        </is>
      </c>
      <c r="B346" s="50" t="n"/>
      <c r="C346" s="90">
        <f>IFERROR(INDEX(Registre!$F$2:$F$1999,IF($L$342=0,-1,$L$342))&amp;"","")</f>
        <v/>
      </c>
      <c r="D346" s="52" t="n"/>
      <c r="E346" s="52" t="n"/>
      <c r="F346" s="52" t="n"/>
      <c r="G346" s="52" t="n"/>
      <c r="H346" s="52" t="n"/>
      <c r="I346" s="52" t="n"/>
      <c r="J346" s="50" t="n"/>
      <c r="L346" s="31" t="inlineStr">
        <is>
          <t>◀ Choisissez le RFI dans la case « RFI nº » (liste déroulante)</t>
        </is>
      </c>
    </row>
    <row r="347" ht="27" customHeight="1">
      <c r="A347" s="90" t="inlineStr">
        <is>
          <t>Désignation</t>
        </is>
      </c>
      <c r="B347" s="50" t="n"/>
      <c r="C347" s="90">
        <f>IFERROR(INDEX(Registre!$G$2:$G$1999,IF($L$342=0,-1,$L$342))&amp;"","")</f>
        <v/>
      </c>
      <c r="D347" s="52" t="n"/>
      <c r="E347" s="52" t="n"/>
      <c r="F347" s="52" t="n"/>
      <c r="G347" s="52" t="n"/>
      <c r="H347" s="52" t="n"/>
      <c r="I347" s="52" t="n"/>
      <c r="J347" s="50" t="n"/>
    </row>
    <row r="348" ht="27" customHeight="1">
      <c r="A348" s="90" t="inlineStr">
        <is>
          <t>Rapport nº</t>
        </is>
      </c>
      <c r="B348" s="50" t="n"/>
      <c r="C348" s="90">
        <f>IFERROR(IF(INDEX(Registre!$C$2:$C$1999,IF($L$342=0,-1,$L$342))&amp;""&lt;&gt;"",INDEX(Registre!$C$2:$C$1999,IF($L$342=0,-1,$L$342))&amp;"",TEXT(COUNTIF(Registre!$A$2:INDEX(Registre!$A$2:$A$1999,IF($L$342=0,-1,$L$342)),INDEX(Registre!$A$2:$A$1999,IF($L$342=0,-1,$L$342))),"000")),"")</f>
        <v/>
      </c>
      <c r="D348" s="50" t="n"/>
      <c r="E348" s="91" t="inlineStr">
        <is>
          <t>DI/ (RFI) nº</t>
        </is>
      </c>
      <c r="F348" s="52" t="n"/>
      <c r="G348" s="50" t="n"/>
      <c r="H348" s="82">
        <f>IFERROR(INDEX('Impression groupée'!$B$4:$B$103,MATCH("Pré-remblai|18",'Impression groupée'!$E$4:$E$103,0)),"")</f>
        <v/>
      </c>
      <c r="I348" s="52" t="n"/>
      <c r="J348" s="50" t="n"/>
    </row>
    <row r="349" ht="27" customHeight="1">
      <c r="A349" s="80">
        <f>"Tronçon n° : "&amp;IFERROR(INDEX(Registre!$H$2:$H$1999,IF($L$342=0,-1,$L$342))&amp;"","")&amp;"   du "&amp;IF(IFERROR(INDEX(Registre!$I$2:$I$1999,IF($L$342=0,-1,$L$342))&amp;"","")&lt;&gt;"","Joint N° "&amp;IFERROR(INDEX(Registre!$I$2:$I$1999,IF($L$342=0,-1,$L$342))&amp;"","")&amp;"  ","")&amp;"PK "&amp;IFERROR(INDEX(Registre!$K$2:$K$1999,IF($L$342=0,-1,$L$342))&amp;"","")&amp;IF(OR(IFERROR(INDEX(Registre!$L$2:$L$1999,IF($L$342=0,-1,$L$342))&amp;"","")&lt;&gt;"",IFERROR(INDEX(Registre!$J$2:$J$1999,IF($L$342=0,-1,$L$342))&amp;"","")&lt;&gt;""),"   au "&amp;IF(IFERROR(INDEX(Registre!$J$2:$J$1999,IF($L$342=0,-1,$L$342))&amp;"","")&lt;&gt;"","Joint N° "&amp;IFERROR(INDEX(Registre!$J$2:$J$1999,IF($L$342=0,-1,$L$342))&amp;"","")&amp;"  ","")&amp;IF(IFERROR(INDEX(Registre!$L$2:$L$1999,IF($L$342=0,-1,$L$342))&amp;"","")&lt;&gt;"","PK "&amp;IFERROR(INDEX(Registre!$L$2:$L$1999,IF($L$342=0,-1,$L$342))&amp;"",""),""),"")</f>
        <v/>
      </c>
      <c r="B349" s="52" t="n"/>
      <c r="C349" s="52" t="n"/>
      <c r="D349" s="52" t="n"/>
      <c r="E349" s="52" t="n"/>
      <c r="F349" s="52" t="n"/>
      <c r="G349" s="52" t="n"/>
      <c r="H349" s="50" t="n"/>
      <c r="I349" s="90">
        <f>IF(IFERROR(INDEX(Registre!$M$2:$M$1999,IF($L$342=0,-1,$L$342))&amp;"","")="","Long :","Long : "&amp;IFERROR(INDEX(Registre!$M$2:$M$1999,IF($L$342=0,-1,$L$342))&amp;"","")&amp;" ml")</f>
        <v/>
      </c>
      <c r="J349" s="50" t="n"/>
    </row>
    <row r="350" ht="27" customHeight="1">
      <c r="A350" s="92" t="inlineStr">
        <is>
          <t>Inspection</t>
        </is>
      </c>
      <c r="B350" s="52" t="n"/>
      <c r="C350" s="52" t="n"/>
      <c r="D350" s="52" t="n"/>
      <c r="E350" s="52" t="n"/>
      <c r="F350" s="52" t="n"/>
      <c r="G350" s="52" t="n"/>
      <c r="H350" s="50" t="n"/>
      <c r="I350" s="80" t="inlineStr">
        <is>
          <t>jugement</t>
        </is>
      </c>
      <c r="J350" s="50" t="n"/>
    </row>
    <row r="351" ht="27" customHeight="1">
      <c r="A351" s="90" t="inlineStr">
        <is>
          <t>Ne contient pas de matériaux organiques</t>
        </is>
      </c>
      <c r="B351" s="52" t="n"/>
      <c r="C351" s="52" t="n"/>
      <c r="D351" s="52" t="n"/>
      <c r="E351" s="52" t="n"/>
      <c r="F351" s="52" t="n"/>
      <c r="G351" s="52" t="n"/>
      <c r="H351" s="50" t="n"/>
      <c r="I351" s="93">
        <f>IF(IF(IFERROR(INDEX(Registre!$N$2:$N$1999,IF($L$342=0,-1,$L$342))&amp;"","")="Accepté","C","")="C","☒","☐")&amp;"  C"&amp;"      "&amp;IF(IF(IFERROR(INDEX(Registre!$N$2:$N$1999,IF($L$342=0,-1,$L$342))&amp;"","")="Accepté","C","")="NC","☒","☐")&amp;"  NC"</f>
        <v/>
      </c>
      <c r="J351" s="50" t="n"/>
    </row>
    <row r="352" ht="27" customHeight="1">
      <c r="A352" s="90" t="inlineStr">
        <is>
          <t>Matériaux du pré-remblai conformes aux plans et spécifications</t>
        </is>
      </c>
      <c r="B352" s="52" t="n"/>
      <c r="C352" s="52" t="n"/>
      <c r="D352" s="52" t="n"/>
      <c r="E352" s="52" t="n"/>
      <c r="F352" s="52" t="n"/>
      <c r="G352" s="52" t="n"/>
      <c r="H352" s="50" t="n"/>
      <c r="I352" s="93">
        <f>IF(IF(IFERROR(INDEX(Registre!$N$2:$N$1999,IF($L$342=0,-1,$L$342))&amp;"","")="Accepté","C","")="C","☒","☐")&amp;"  C"&amp;"      "&amp;IF(IF(IFERROR(INDEX(Registre!$N$2:$N$1999,IF($L$342=0,-1,$L$342))&amp;"","")="Accepté","C","")="NC","☒","☐")&amp;"  NC"</f>
        <v/>
      </c>
      <c r="J352" s="50" t="n"/>
    </row>
    <row r="353" ht="27" customHeight="1">
      <c r="A353" s="90" t="inlineStr">
        <is>
          <t>L’épaisseur du pré-remblai est conforme aux plans et spécifications</t>
        </is>
      </c>
      <c r="B353" s="52" t="n"/>
      <c r="C353" s="52" t="n"/>
      <c r="D353" s="52" t="n"/>
      <c r="E353" s="52" t="n"/>
      <c r="F353" s="52" t="n"/>
      <c r="G353" s="52" t="n"/>
      <c r="H353" s="50" t="n"/>
      <c r="I353" s="93">
        <f>IF(IF(IFERROR(INDEX(Registre!$N$2:$N$1999,IF($L$342=0,-1,$L$342))&amp;"","")="Accepté","C","")="C","☒","☐")&amp;"  C"&amp;"      "&amp;IF(IF(IFERROR(INDEX(Registre!$N$2:$N$1999,IF($L$342=0,-1,$L$342))&amp;"","")="Accepté","C","")="NC","☒","☐")&amp;"  NC"</f>
        <v/>
      </c>
      <c r="J353" s="50" t="n"/>
    </row>
    <row r="354" ht="409.6" customHeight="1">
      <c r="A354" s="94">
        <f>"Remarques : "&amp;IFERROR(INDEX(Registre!$O$2:$O$1999,IF($L$342=0,-1,$L$342))&amp;"","")</f>
        <v/>
      </c>
      <c r="B354" s="52" t="n"/>
      <c r="C354" s="52" t="n"/>
      <c r="D354" s="52" t="n"/>
      <c r="E354" s="52" t="n"/>
      <c r="F354" s="52" t="n"/>
      <c r="G354" s="52" t="n"/>
      <c r="H354" s="52" t="n"/>
      <c r="I354" s="52" t="n"/>
      <c r="J354" s="50" t="n"/>
    </row>
    <row r="355" ht="30" customHeight="1">
      <c r="A355" s="53" t="inlineStr">
        <is>
          <t>Conclusion de l’inspection</t>
        </is>
      </c>
      <c r="B355" s="50" t="n"/>
      <c r="C355" s="51">
        <f>IF(IFERROR(INDEX(Registre!$N$2:$N$1999,IF($L$342=0,-1,$L$342))&amp;"","")="Non applicable","☒","☐")&amp;"  Non applicable"</f>
        <v/>
      </c>
      <c r="D355" s="52" t="n"/>
      <c r="E355" s="52" t="n"/>
      <c r="F355" s="50" t="n"/>
      <c r="G355" s="51">
        <f>IF(IFERROR(INDEX(Registre!$N$2:$N$1999,IF($L$342=0,-1,$L$342))&amp;"","")="Accepté","☒","☐")&amp;"  Accepté"</f>
        <v/>
      </c>
      <c r="H355" s="50" t="n"/>
      <c r="I355" s="51">
        <f>IF(IFERROR(INDEX(Registre!$N$2:$N$1999,IF($L$342=0,-1,$L$342))&amp;"","")="Rejeté","☒","☐")&amp;"  Rejeté"</f>
        <v/>
      </c>
      <c r="J355" s="50" t="n"/>
    </row>
    <row r="356" ht="30" customHeight="1">
      <c r="A356" s="80" t="inlineStr">
        <is>
          <t>APPROBATION</t>
        </is>
      </c>
      <c r="B356" s="56" t="n"/>
      <c r="C356" s="67" t="inlineStr">
        <is>
          <t>C3</t>
        </is>
      </c>
      <c r="D356" s="52" t="n"/>
      <c r="E356" s="52" t="n"/>
      <c r="F356" s="50" t="n"/>
      <c r="G356" s="67" t="inlineStr">
        <is>
          <t>C1</t>
        </is>
      </c>
      <c r="H356" s="56" t="n"/>
      <c r="I356" s="67" t="inlineStr">
        <is>
          <t>CA</t>
        </is>
      </c>
      <c r="J356" s="56" t="n"/>
    </row>
    <row r="357" ht="30" customHeight="1">
      <c r="A357" s="57" t="n"/>
      <c r="B357" s="58" t="n"/>
      <c r="C357" s="67" t="inlineStr">
        <is>
          <t>CST</t>
        </is>
      </c>
      <c r="D357" s="50" t="n"/>
      <c r="E357" s="67" t="inlineStr">
        <is>
          <t>QCI</t>
        </is>
      </c>
      <c r="F357" s="50" t="n"/>
      <c r="G357" s="57" t="n"/>
      <c r="H357" s="58" t="n"/>
      <c r="I357" s="57" t="n"/>
      <c r="J357" s="58" t="n"/>
    </row>
    <row r="358" ht="30" customHeight="1">
      <c r="A358" s="90" t="inlineStr">
        <is>
          <t>Nom</t>
        </is>
      </c>
      <c r="B358" s="50" t="n"/>
      <c r="C358" s="90" t="n"/>
      <c r="D358" s="50" t="n"/>
      <c r="E358" s="90" t="n"/>
      <c r="F358" s="50" t="n"/>
      <c r="G358" s="90" t="n"/>
      <c r="H358" s="50" t="n"/>
      <c r="I358" s="90" t="n"/>
      <c r="J358" s="50" t="n"/>
    </row>
    <row r="359" ht="30" customHeight="1">
      <c r="A359" s="90" t="inlineStr">
        <is>
          <t>Signature</t>
        </is>
      </c>
      <c r="B359" s="50" t="n"/>
      <c r="C359" s="90" t="n"/>
      <c r="D359" s="50" t="n"/>
      <c r="E359" s="90" t="n"/>
      <c r="F359" s="50" t="n"/>
      <c r="G359" s="90" t="n"/>
      <c r="H359" s="50" t="n"/>
      <c r="I359" s="90" t="n"/>
      <c r="J359" s="50" t="n"/>
    </row>
    <row r="360" ht="30" customHeight="1">
      <c r="A360" s="90" t="inlineStr">
        <is>
          <t>Date</t>
        </is>
      </c>
      <c r="B360" s="50" t="n"/>
      <c r="C360" s="90" t="n"/>
      <c r="D360" s="50" t="n"/>
      <c r="E360" s="90" t="n"/>
      <c r="F360" s="50" t="n"/>
      <c r="G360" s="90" t="n"/>
      <c r="H360" s="50" t="n"/>
      <c r="I360" s="90" t="n"/>
      <c r="J360" s="50" t="n"/>
    </row>
    <row r="361" ht="21.75" customHeight="1">
      <c r="A361" s="49" t="n"/>
      <c r="B361" s="56" t="n"/>
      <c r="C361" s="67">
        <f>Paramètres!$C$10</f>
        <v/>
      </c>
      <c r="D361" s="101" t="n"/>
      <c r="E361" s="101" t="n"/>
      <c r="F361" s="101" t="n"/>
      <c r="G361" s="101" t="n"/>
      <c r="H361" s="56" t="n"/>
      <c r="I361" s="55">
        <f>Paramètres!$D$10</f>
        <v/>
      </c>
      <c r="J361" s="50" t="n"/>
      <c r="L361" s="29" t="inlineStr">
        <is>
          <t>Calcul (ne pas modifier) – ligne registre :</t>
        </is>
      </c>
    </row>
    <row r="362" ht="21.75" customHeight="1">
      <c r="A362" s="60" t="n"/>
      <c r="B362" s="61" t="n"/>
      <c r="C362" s="60" t="n"/>
      <c r="H362" s="61" t="n"/>
      <c r="I362" s="55">
        <f>"Date: "&amp;Paramètres!$E$10</f>
        <v/>
      </c>
      <c r="J362" s="50" t="n"/>
      <c r="L362" s="30">
        <f>IFERROR(MATCH($H$368,Registre!$B$2:$B$1999,0),0)</f>
        <v/>
      </c>
    </row>
    <row r="363" ht="21.75" customHeight="1">
      <c r="A363" s="57" t="n"/>
      <c r="B363" s="58" t="n"/>
      <c r="C363" s="57" t="n"/>
      <c r="D363" s="102" t="n"/>
      <c r="E363" s="102" t="n"/>
      <c r="F363" s="102" t="n"/>
      <c r="G363" s="102" t="n"/>
      <c r="H363" s="58" t="n"/>
      <c r="I363" s="55" t="inlineStr">
        <is>
          <t>Page 1/1</t>
        </is>
      </c>
      <c r="J363" s="50" t="n"/>
    </row>
    <row r="364" ht="27.95" customHeight="1">
      <c r="A364" s="67" t="inlineStr">
        <is>
          <t>Procès-Verbal de Pré-Remblai</t>
        </is>
      </c>
      <c r="B364" s="52" t="n"/>
      <c r="C364" s="52" t="n"/>
      <c r="D364" s="52" t="n"/>
      <c r="E364" s="52" t="n"/>
      <c r="F364" s="52" t="n"/>
      <c r="G364" s="52" t="n"/>
      <c r="H364" s="52" t="n"/>
      <c r="I364" s="52" t="n"/>
      <c r="J364" s="50" t="n"/>
      <c r="L364" s="32">
        <f>IF($H$368="","",IF($L$362=0,"⚠ RFI absent du Registre",IF(INDEX(Registre!$A$2:$A$1999,IF($L$362=0,-1,$L$362))&lt;&gt;"Pré-remblai","⚠ Ce RFI est de type : "&amp;INDEX(Registre!$A$2:$A$1999,IF($L$362=0,-1,$L$362)),"")))</f>
        <v/>
      </c>
    </row>
    <row r="365" ht="27" customHeight="1">
      <c r="A365" s="90" t="inlineStr">
        <is>
          <t>Ouvrages</t>
        </is>
      </c>
      <c r="B365" s="50" t="n"/>
      <c r="C365" s="80">
        <f>IFERROR(INDEX(Registre!$E$2:$E$1999,IF($L$362=0,-1,$L$362))&amp;"","")</f>
        <v/>
      </c>
      <c r="D365" s="52" t="n"/>
      <c r="E365" s="52" t="n"/>
      <c r="F365" s="52" t="n"/>
      <c r="G365" s="52" t="n"/>
      <c r="H365" s="52" t="n"/>
      <c r="I365" s="52" t="n"/>
      <c r="J365" s="50" t="n"/>
    </row>
    <row r="366" ht="27" customHeight="1">
      <c r="A366" s="90" t="inlineStr">
        <is>
          <t>Plan nº</t>
        </is>
      </c>
      <c r="B366" s="50" t="n"/>
      <c r="C366" s="90">
        <f>IFERROR(INDEX(Registre!$F$2:$F$1999,IF($L$362=0,-1,$L$362))&amp;"","")</f>
        <v/>
      </c>
      <c r="D366" s="52" t="n"/>
      <c r="E366" s="52" t="n"/>
      <c r="F366" s="52" t="n"/>
      <c r="G366" s="52" t="n"/>
      <c r="H366" s="52" t="n"/>
      <c r="I366" s="52" t="n"/>
      <c r="J366" s="50" t="n"/>
      <c r="L366" s="31" t="inlineStr">
        <is>
          <t>◀ Choisissez le RFI dans la case « RFI nº » (liste déroulante)</t>
        </is>
      </c>
    </row>
    <row r="367" ht="27" customHeight="1">
      <c r="A367" s="90" t="inlineStr">
        <is>
          <t>Désignation</t>
        </is>
      </c>
      <c r="B367" s="50" t="n"/>
      <c r="C367" s="90">
        <f>IFERROR(INDEX(Registre!$G$2:$G$1999,IF($L$362=0,-1,$L$362))&amp;"","")</f>
        <v/>
      </c>
      <c r="D367" s="52" t="n"/>
      <c r="E367" s="52" t="n"/>
      <c r="F367" s="52" t="n"/>
      <c r="G367" s="52" t="n"/>
      <c r="H367" s="52" t="n"/>
      <c r="I367" s="52" t="n"/>
      <c r="J367" s="50" t="n"/>
    </row>
    <row r="368" ht="27" customHeight="1">
      <c r="A368" s="90" t="inlineStr">
        <is>
          <t>Rapport nº</t>
        </is>
      </c>
      <c r="B368" s="50" t="n"/>
      <c r="C368" s="90">
        <f>IFERROR(IF(INDEX(Registre!$C$2:$C$1999,IF($L$362=0,-1,$L$362))&amp;""&lt;&gt;"",INDEX(Registre!$C$2:$C$1999,IF($L$362=0,-1,$L$362))&amp;"",TEXT(COUNTIF(Registre!$A$2:INDEX(Registre!$A$2:$A$1999,IF($L$362=0,-1,$L$362)),INDEX(Registre!$A$2:$A$1999,IF($L$362=0,-1,$L$362))),"000")),"")</f>
        <v/>
      </c>
      <c r="D368" s="50" t="n"/>
      <c r="E368" s="91" t="inlineStr">
        <is>
          <t>DI/ (RFI) nº</t>
        </is>
      </c>
      <c r="F368" s="52" t="n"/>
      <c r="G368" s="50" t="n"/>
      <c r="H368" s="82">
        <f>IFERROR(INDEX('Impression groupée'!$B$4:$B$103,MATCH("Pré-remblai|19",'Impression groupée'!$E$4:$E$103,0)),"")</f>
        <v/>
      </c>
      <c r="I368" s="52" t="n"/>
      <c r="J368" s="50" t="n"/>
    </row>
    <row r="369" ht="27" customHeight="1">
      <c r="A369" s="80">
        <f>"Tronçon n° : "&amp;IFERROR(INDEX(Registre!$H$2:$H$1999,IF($L$362=0,-1,$L$362))&amp;"","")&amp;"   du "&amp;IF(IFERROR(INDEX(Registre!$I$2:$I$1999,IF($L$362=0,-1,$L$362))&amp;"","")&lt;&gt;"","Joint N° "&amp;IFERROR(INDEX(Registre!$I$2:$I$1999,IF($L$362=0,-1,$L$362))&amp;"","")&amp;"  ","")&amp;"PK "&amp;IFERROR(INDEX(Registre!$K$2:$K$1999,IF($L$362=0,-1,$L$362))&amp;"","")&amp;IF(OR(IFERROR(INDEX(Registre!$L$2:$L$1999,IF($L$362=0,-1,$L$362))&amp;"","")&lt;&gt;"",IFERROR(INDEX(Registre!$J$2:$J$1999,IF($L$362=0,-1,$L$362))&amp;"","")&lt;&gt;""),"   au "&amp;IF(IFERROR(INDEX(Registre!$J$2:$J$1999,IF($L$362=0,-1,$L$362))&amp;"","")&lt;&gt;"","Joint N° "&amp;IFERROR(INDEX(Registre!$J$2:$J$1999,IF($L$362=0,-1,$L$362))&amp;"","")&amp;"  ","")&amp;IF(IFERROR(INDEX(Registre!$L$2:$L$1999,IF($L$362=0,-1,$L$362))&amp;"","")&lt;&gt;"","PK "&amp;IFERROR(INDEX(Registre!$L$2:$L$1999,IF($L$362=0,-1,$L$362))&amp;"",""),""),"")</f>
        <v/>
      </c>
      <c r="B369" s="52" t="n"/>
      <c r="C369" s="52" t="n"/>
      <c r="D369" s="52" t="n"/>
      <c r="E369" s="52" t="n"/>
      <c r="F369" s="52" t="n"/>
      <c r="G369" s="52" t="n"/>
      <c r="H369" s="50" t="n"/>
      <c r="I369" s="90">
        <f>IF(IFERROR(INDEX(Registre!$M$2:$M$1999,IF($L$362=0,-1,$L$362))&amp;"","")="","Long :","Long : "&amp;IFERROR(INDEX(Registre!$M$2:$M$1999,IF($L$362=0,-1,$L$362))&amp;"","")&amp;" ml")</f>
        <v/>
      </c>
      <c r="J369" s="50" t="n"/>
    </row>
    <row r="370" ht="27" customHeight="1">
      <c r="A370" s="92" t="inlineStr">
        <is>
          <t>Inspection</t>
        </is>
      </c>
      <c r="B370" s="52" t="n"/>
      <c r="C370" s="52" t="n"/>
      <c r="D370" s="52" t="n"/>
      <c r="E370" s="52" t="n"/>
      <c r="F370" s="52" t="n"/>
      <c r="G370" s="52" t="n"/>
      <c r="H370" s="50" t="n"/>
      <c r="I370" s="80" t="inlineStr">
        <is>
          <t>jugement</t>
        </is>
      </c>
      <c r="J370" s="50" t="n"/>
    </row>
    <row r="371" ht="27" customHeight="1">
      <c r="A371" s="90" t="inlineStr">
        <is>
          <t>Ne contient pas de matériaux organiques</t>
        </is>
      </c>
      <c r="B371" s="52" t="n"/>
      <c r="C371" s="52" t="n"/>
      <c r="D371" s="52" t="n"/>
      <c r="E371" s="52" t="n"/>
      <c r="F371" s="52" t="n"/>
      <c r="G371" s="52" t="n"/>
      <c r="H371" s="50" t="n"/>
      <c r="I371" s="93">
        <f>IF(IF(IFERROR(INDEX(Registre!$N$2:$N$1999,IF($L$362=0,-1,$L$362))&amp;"","")="Accepté","C","")="C","☒","☐")&amp;"  C"&amp;"      "&amp;IF(IF(IFERROR(INDEX(Registre!$N$2:$N$1999,IF($L$362=0,-1,$L$362))&amp;"","")="Accepté","C","")="NC","☒","☐")&amp;"  NC"</f>
        <v/>
      </c>
      <c r="J371" s="50" t="n"/>
    </row>
    <row r="372" ht="27" customHeight="1">
      <c r="A372" s="90" t="inlineStr">
        <is>
          <t>Matériaux du pré-remblai conformes aux plans et spécifications</t>
        </is>
      </c>
      <c r="B372" s="52" t="n"/>
      <c r="C372" s="52" t="n"/>
      <c r="D372" s="52" t="n"/>
      <c r="E372" s="52" t="n"/>
      <c r="F372" s="52" t="n"/>
      <c r="G372" s="52" t="n"/>
      <c r="H372" s="50" t="n"/>
      <c r="I372" s="93">
        <f>IF(IF(IFERROR(INDEX(Registre!$N$2:$N$1999,IF($L$362=0,-1,$L$362))&amp;"","")="Accepté","C","")="C","☒","☐")&amp;"  C"&amp;"      "&amp;IF(IF(IFERROR(INDEX(Registre!$N$2:$N$1999,IF($L$362=0,-1,$L$362))&amp;"","")="Accepté","C","")="NC","☒","☐")&amp;"  NC"</f>
        <v/>
      </c>
      <c r="J372" s="50" t="n"/>
    </row>
    <row r="373" ht="27" customHeight="1">
      <c r="A373" s="90" t="inlineStr">
        <is>
          <t>L’épaisseur du pré-remblai est conforme aux plans et spécifications</t>
        </is>
      </c>
      <c r="B373" s="52" t="n"/>
      <c r="C373" s="52" t="n"/>
      <c r="D373" s="52" t="n"/>
      <c r="E373" s="52" t="n"/>
      <c r="F373" s="52" t="n"/>
      <c r="G373" s="52" t="n"/>
      <c r="H373" s="50" t="n"/>
      <c r="I373" s="93">
        <f>IF(IF(IFERROR(INDEX(Registre!$N$2:$N$1999,IF($L$362=0,-1,$L$362))&amp;"","")="Accepté","C","")="C","☒","☐")&amp;"  C"&amp;"      "&amp;IF(IF(IFERROR(INDEX(Registre!$N$2:$N$1999,IF($L$362=0,-1,$L$362))&amp;"","")="Accepté","C","")="NC","☒","☐")&amp;"  NC"</f>
        <v/>
      </c>
      <c r="J373" s="50" t="n"/>
    </row>
    <row r="374" ht="409.6" customHeight="1">
      <c r="A374" s="94">
        <f>"Remarques : "&amp;IFERROR(INDEX(Registre!$O$2:$O$1999,IF($L$362=0,-1,$L$362))&amp;"","")</f>
        <v/>
      </c>
      <c r="B374" s="52" t="n"/>
      <c r="C374" s="52" t="n"/>
      <c r="D374" s="52" t="n"/>
      <c r="E374" s="52" t="n"/>
      <c r="F374" s="52" t="n"/>
      <c r="G374" s="52" t="n"/>
      <c r="H374" s="52" t="n"/>
      <c r="I374" s="52" t="n"/>
      <c r="J374" s="50" t="n"/>
    </row>
    <row r="375" ht="30" customHeight="1">
      <c r="A375" s="53" t="inlineStr">
        <is>
          <t>Conclusion de l’inspection</t>
        </is>
      </c>
      <c r="B375" s="50" t="n"/>
      <c r="C375" s="51">
        <f>IF(IFERROR(INDEX(Registre!$N$2:$N$1999,IF($L$362=0,-1,$L$362))&amp;"","")="Non applicable","☒","☐")&amp;"  Non applicable"</f>
        <v/>
      </c>
      <c r="D375" s="52" t="n"/>
      <c r="E375" s="52" t="n"/>
      <c r="F375" s="50" t="n"/>
      <c r="G375" s="51">
        <f>IF(IFERROR(INDEX(Registre!$N$2:$N$1999,IF($L$362=0,-1,$L$362))&amp;"","")="Accepté","☒","☐")&amp;"  Accepté"</f>
        <v/>
      </c>
      <c r="H375" s="50" t="n"/>
      <c r="I375" s="51">
        <f>IF(IFERROR(INDEX(Registre!$N$2:$N$1999,IF($L$362=0,-1,$L$362))&amp;"","")="Rejeté","☒","☐")&amp;"  Rejeté"</f>
        <v/>
      </c>
      <c r="J375" s="50" t="n"/>
    </row>
    <row r="376" ht="30" customHeight="1">
      <c r="A376" s="80" t="inlineStr">
        <is>
          <t>APPROBATION</t>
        </is>
      </c>
      <c r="B376" s="56" t="n"/>
      <c r="C376" s="67" t="inlineStr">
        <is>
          <t>C3</t>
        </is>
      </c>
      <c r="D376" s="52" t="n"/>
      <c r="E376" s="52" t="n"/>
      <c r="F376" s="50" t="n"/>
      <c r="G376" s="67" t="inlineStr">
        <is>
          <t>C1</t>
        </is>
      </c>
      <c r="H376" s="56" t="n"/>
      <c r="I376" s="67" t="inlineStr">
        <is>
          <t>CA</t>
        </is>
      </c>
      <c r="J376" s="56" t="n"/>
    </row>
    <row r="377" ht="30" customHeight="1">
      <c r="A377" s="57" t="n"/>
      <c r="B377" s="58" t="n"/>
      <c r="C377" s="67" t="inlineStr">
        <is>
          <t>CST</t>
        </is>
      </c>
      <c r="D377" s="50" t="n"/>
      <c r="E377" s="67" t="inlineStr">
        <is>
          <t>QCI</t>
        </is>
      </c>
      <c r="F377" s="50" t="n"/>
      <c r="G377" s="57" t="n"/>
      <c r="H377" s="58" t="n"/>
      <c r="I377" s="57" t="n"/>
      <c r="J377" s="58" t="n"/>
    </row>
    <row r="378" ht="30" customHeight="1">
      <c r="A378" s="90" t="inlineStr">
        <is>
          <t>Nom</t>
        </is>
      </c>
      <c r="B378" s="50" t="n"/>
      <c r="C378" s="90" t="n"/>
      <c r="D378" s="50" t="n"/>
      <c r="E378" s="90" t="n"/>
      <c r="F378" s="50" t="n"/>
      <c r="G378" s="90" t="n"/>
      <c r="H378" s="50" t="n"/>
      <c r="I378" s="90" t="n"/>
      <c r="J378" s="50" t="n"/>
    </row>
    <row r="379" ht="30" customHeight="1">
      <c r="A379" s="90" t="inlineStr">
        <is>
          <t>Signature</t>
        </is>
      </c>
      <c r="B379" s="50" t="n"/>
      <c r="C379" s="90" t="n"/>
      <c r="D379" s="50" t="n"/>
      <c r="E379" s="90" t="n"/>
      <c r="F379" s="50" t="n"/>
      <c r="G379" s="90" t="n"/>
      <c r="H379" s="50" t="n"/>
      <c r="I379" s="90" t="n"/>
      <c r="J379" s="50" t="n"/>
    </row>
    <row r="380" ht="30" customHeight="1">
      <c r="A380" s="90" t="inlineStr">
        <is>
          <t>Date</t>
        </is>
      </c>
      <c r="B380" s="50" t="n"/>
      <c r="C380" s="90" t="n"/>
      <c r="D380" s="50" t="n"/>
      <c r="E380" s="90" t="n"/>
      <c r="F380" s="50" t="n"/>
      <c r="G380" s="90" t="n"/>
      <c r="H380" s="50" t="n"/>
      <c r="I380" s="90" t="n"/>
      <c r="J380" s="50" t="n"/>
    </row>
    <row r="381" ht="21.75" customHeight="1">
      <c r="A381" s="49" t="n"/>
      <c r="B381" s="56" t="n"/>
      <c r="C381" s="67">
        <f>Paramètres!$C$10</f>
        <v/>
      </c>
      <c r="D381" s="101" t="n"/>
      <c r="E381" s="101" t="n"/>
      <c r="F381" s="101" t="n"/>
      <c r="G381" s="101" t="n"/>
      <c r="H381" s="56" t="n"/>
      <c r="I381" s="55">
        <f>Paramètres!$D$10</f>
        <v/>
      </c>
      <c r="J381" s="50" t="n"/>
      <c r="L381" s="29" t="inlineStr">
        <is>
          <t>Calcul (ne pas modifier) – ligne registre :</t>
        </is>
      </c>
    </row>
    <row r="382" ht="21.75" customHeight="1">
      <c r="A382" s="60" t="n"/>
      <c r="B382" s="61" t="n"/>
      <c r="C382" s="60" t="n"/>
      <c r="H382" s="61" t="n"/>
      <c r="I382" s="55">
        <f>"Date: "&amp;Paramètres!$E$10</f>
        <v/>
      </c>
      <c r="J382" s="50" t="n"/>
      <c r="L382" s="30">
        <f>IFERROR(MATCH($H$388,Registre!$B$2:$B$1999,0),0)</f>
        <v/>
      </c>
    </row>
    <row r="383" ht="21.75" customHeight="1">
      <c r="A383" s="57" t="n"/>
      <c r="B383" s="58" t="n"/>
      <c r="C383" s="57" t="n"/>
      <c r="D383" s="102" t="n"/>
      <c r="E383" s="102" t="n"/>
      <c r="F383" s="102" t="n"/>
      <c r="G383" s="102" t="n"/>
      <c r="H383" s="58" t="n"/>
      <c r="I383" s="55" t="inlineStr">
        <is>
          <t>Page 1/1</t>
        </is>
      </c>
      <c r="J383" s="50" t="n"/>
    </row>
    <row r="384" ht="27.95" customHeight="1">
      <c r="A384" s="67" t="inlineStr">
        <is>
          <t>Procès-Verbal de Pré-Remblai</t>
        </is>
      </c>
      <c r="B384" s="52" t="n"/>
      <c r="C384" s="52" t="n"/>
      <c r="D384" s="52" t="n"/>
      <c r="E384" s="52" t="n"/>
      <c r="F384" s="52" t="n"/>
      <c r="G384" s="52" t="n"/>
      <c r="H384" s="52" t="n"/>
      <c r="I384" s="52" t="n"/>
      <c r="J384" s="50" t="n"/>
      <c r="L384" s="32">
        <f>IF($H$388="","",IF($L$382=0,"⚠ RFI absent du Registre",IF(INDEX(Registre!$A$2:$A$1999,IF($L$382=0,-1,$L$382))&lt;&gt;"Pré-remblai","⚠ Ce RFI est de type : "&amp;INDEX(Registre!$A$2:$A$1999,IF($L$382=0,-1,$L$382)),"")))</f>
        <v/>
      </c>
    </row>
    <row r="385" ht="27" customHeight="1">
      <c r="A385" s="90" t="inlineStr">
        <is>
          <t>Ouvrages</t>
        </is>
      </c>
      <c r="B385" s="50" t="n"/>
      <c r="C385" s="80">
        <f>IFERROR(INDEX(Registre!$E$2:$E$1999,IF($L$382=0,-1,$L$382))&amp;"","")</f>
        <v/>
      </c>
      <c r="D385" s="52" t="n"/>
      <c r="E385" s="52" t="n"/>
      <c r="F385" s="52" t="n"/>
      <c r="G385" s="52" t="n"/>
      <c r="H385" s="52" t="n"/>
      <c r="I385" s="52" t="n"/>
      <c r="J385" s="50" t="n"/>
    </row>
    <row r="386" ht="27" customHeight="1">
      <c r="A386" s="90" t="inlineStr">
        <is>
          <t>Plan nº</t>
        </is>
      </c>
      <c r="B386" s="50" t="n"/>
      <c r="C386" s="90">
        <f>IFERROR(INDEX(Registre!$F$2:$F$1999,IF($L$382=0,-1,$L$382))&amp;"","")</f>
        <v/>
      </c>
      <c r="D386" s="52" t="n"/>
      <c r="E386" s="52" t="n"/>
      <c r="F386" s="52" t="n"/>
      <c r="G386" s="52" t="n"/>
      <c r="H386" s="52" t="n"/>
      <c r="I386" s="52" t="n"/>
      <c r="J386" s="50" t="n"/>
      <c r="L386" s="31" t="inlineStr">
        <is>
          <t>◀ Choisissez le RFI dans la case « RFI nº » (liste déroulante)</t>
        </is>
      </c>
    </row>
    <row r="387" ht="27" customHeight="1">
      <c r="A387" s="90" t="inlineStr">
        <is>
          <t>Désignation</t>
        </is>
      </c>
      <c r="B387" s="50" t="n"/>
      <c r="C387" s="90">
        <f>IFERROR(INDEX(Registre!$G$2:$G$1999,IF($L$382=0,-1,$L$382))&amp;"","")</f>
        <v/>
      </c>
      <c r="D387" s="52" t="n"/>
      <c r="E387" s="52" t="n"/>
      <c r="F387" s="52" t="n"/>
      <c r="G387" s="52" t="n"/>
      <c r="H387" s="52" t="n"/>
      <c r="I387" s="52" t="n"/>
      <c r="J387" s="50" t="n"/>
    </row>
    <row r="388" ht="27" customHeight="1">
      <c r="A388" s="90" t="inlineStr">
        <is>
          <t>Rapport nº</t>
        </is>
      </c>
      <c r="B388" s="50" t="n"/>
      <c r="C388" s="90">
        <f>IFERROR(IF(INDEX(Registre!$C$2:$C$1999,IF($L$382=0,-1,$L$382))&amp;""&lt;&gt;"",INDEX(Registre!$C$2:$C$1999,IF($L$382=0,-1,$L$382))&amp;"",TEXT(COUNTIF(Registre!$A$2:INDEX(Registre!$A$2:$A$1999,IF($L$382=0,-1,$L$382)),INDEX(Registre!$A$2:$A$1999,IF($L$382=0,-1,$L$382))),"000")),"")</f>
        <v/>
      </c>
      <c r="D388" s="50" t="n"/>
      <c r="E388" s="91" t="inlineStr">
        <is>
          <t>DI/ (RFI) nº</t>
        </is>
      </c>
      <c r="F388" s="52" t="n"/>
      <c r="G388" s="50" t="n"/>
      <c r="H388" s="82">
        <f>IFERROR(INDEX('Impression groupée'!$B$4:$B$103,MATCH("Pré-remblai|20",'Impression groupée'!$E$4:$E$103,0)),"")</f>
        <v/>
      </c>
      <c r="I388" s="52" t="n"/>
      <c r="J388" s="50" t="n"/>
    </row>
    <row r="389" ht="27" customHeight="1">
      <c r="A389" s="80">
        <f>"Tronçon n° : "&amp;IFERROR(INDEX(Registre!$H$2:$H$1999,IF($L$382=0,-1,$L$382))&amp;"","")&amp;"   du "&amp;IF(IFERROR(INDEX(Registre!$I$2:$I$1999,IF($L$382=0,-1,$L$382))&amp;"","")&lt;&gt;"","Joint N° "&amp;IFERROR(INDEX(Registre!$I$2:$I$1999,IF($L$382=0,-1,$L$382))&amp;"","")&amp;"  ","")&amp;"PK "&amp;IFERROR(INDEX(Registre!$K$2:$K$1999,IF($L$382=0,-1,$L$382))&amp;"","")&amp;IF(OR(IFERROR(INDEX(Registre!$L$2:$L$1999,IF($L$382=0,-1,$L$382))&amp;"","")&lt;&gt;"",IFERROR(INDEX(Registre!$J$2:$J$1999,IF($L$382=0,-1,$L$382))&amp;"","")&lt;&gt;""),"   au "&amp;IF(IFERROR(INDEX(Registre!$J$2:$J$1999,IF($L$382=0,-1,$L$382))&amp;"","")&lt;&gt;"","Joint N° "&amp;IFERROR(INDEX(Registre!$J$2:$J$1999,IF($L$382=0,-1,$L$382))&amp;"","")&amp;"  ","")&amp;IF(IFERROR(INDEX(Registre!$L$2:$L$1999,IF($L$382=0,-1,$L$382))&amp;"","")&lt;&gt;"","PK "&amp;IFERROR(INDEX(Registre!$L$2:$L$1999,IF($L$382=0,-1,$L$382))&amp;"",""),""),"")</f>
        <v/>
      </c>
      <c r="B389" s="52" t="n"/>
      <c r="C389" s="52" t="n"/>
      <c r="D389" s="52" t="n"/>
      <c r="E389" s="52" t="n"/>
      <c r="F389" s="52" t="n"/>
      <c r="G389" s="52" t="n"/>
      <c r="H389" s="50" t="n"/>
      <c r="I389" s="90">
        <f>IF(IFERROR(INDEX(Registre!$M$2:$M$1999,IF($L$382=0,-1,$L$382))&amp;"","")="","Long :","Long : "&amp;IFERROR(INDEX(Registre!$M$2:$M$1999,IF($L$382=0,-1,$L$382))&amp;"","")&amp;" ml")</f>
        <v/>
      </c>
      <c r="J389" s="50" t="n"/>
    </row>
    <row r="390" ht="27" customHeight="1">
      <c r="A390" s="92" t="inlineStr">
        <is>
          <t>Inspection</t>
        </is>
      </c>
      <c r="B390" s="52" t="n"/>
      <c r="C390" s="52" t="n"/>
      <c r="D390" s="52" t="n"/>
      <c r="E390" s="52" t="n"/>
      <c r="F390" s="52" t="n"/>
      <c r="G390" s="52" t="n"/>
      <c r="H390" s="50" t="n"/>
      <c r="I390" s="80" t="inlineStr">
        <is>
          <t>jugement</t>
        </is>
      </c>
      <c r="J390" s="50" t="n"/>
    </row>
    <row r="391" ht="27" customHeight="1">
      <c r="A391" s="90" t="inlineStr">
        <is>
          <t>Ne contient pas de matériaux organiques</t>
        </is>
      </c>
      <c r="B391" s="52" t="n"/>
      <c r="C391" s="52" t="n"/>
      <c r="D391" s="52" t="n"/>
      <c r="E391" s="52" t="n"/>
      <c r="F391" s="52" t="n"/>
      <c r="G391" s="52" t="n"/>
      <c r="H391" s="50" t="n"/>
      <c r="I391" s="93">
        <f>IF(IF(IFERROR(INDEX(Registre!$N$2:$N$1999,IF($L$382=0,-1,$L$382))&amp;"","")="Accepté","C","")="C","☒","☐")&amp;"  C"&amp;"      "&amp;IF(IF(IFERROR(INDEX(Registre!$N$2:$N$1999,IF($L$382=0,-1,$L$382))&amp;"","")="Accepté","C","")="NC","☒","☐")&amp;"  NC"</f>
        <v/>
      </c>
      <c r="J391" s="50" t="n"/>
    </row>
    <row r="392" ht="27" customHeight="1">
      <c r="A392" s="90" t="inlineStr">
        <is>
          <t>Matériaux du pré-remblai conformes aux plans et spécifications</t>
        </is>
      </c>
      <c r="B392" s="52" t="n"/>
      <c r="C392" s="52" t="n"/>
      <c r="D392" s="52" t="n"/>
      <c r="E392" s="52" t="n"/>
      <c r="F392" s="52" t="n"/>
      <c r="G392" s="52" t="n"/>
      <c r="H392" s="50" t="n"/>
      <c r="I392" s="93">
        <f>IF(IF(IFERROR(INDEX(Registre!$N$2:$N$1999,IF($L$382=0,-1,$L$382))&amp;"","")="Accepté","C","")="C","☒","☐")&amp;"  C"&amp;"      "&amp;IF(IF(IFERROR(INDEX(Registre!$N$2:$N$1999,IF($L$382=0,-1,$L$382))&amp;"","")="Accepté","C","")="NC","☒","☐")&amp;"  NC"</f>
        <v/>
      </c>
      <c r="J392" s="50" t="n"/>
    </row>
    <row r="393" ht="27" customHeight="1">
      <c r="A393" s="90" t="inlineStr">
        <is>
          <t>L’épaisseur du pré-remblai est conforme aux plans et spécifications</t>
        </is>
      </c>
      <c r="B393" s="52" t="n"/>
      <c r="C393" s="52" t="n"/>
      <c r="D393" s="52" t="n"/>
      <c r="E393" s="52" t="n"/>
      <c r="F393" s="52" t="n"/>
      <c r="G393" s="52" t="n"/>
      <c r="H393" s="50" t="n"/>
      <c r="I393" s="93">
        <f>IF(IF(IFERROR(INDEX(Registre!$N$2:$N$1999,IF($L$382=0,-1,$L$382))&amp;"","")="Accepté","C","")="C","☒","☐")&amp;"  C"&amp;"      "&amp;IF(IF(IFERROR(INDEX(Registre!$N$2:$N$1999,IF($L$382=0,-1,$L$382))&amp;"","")="Accepté","C","")="NC","☒","☐")&amp;"  NC"</f>
        <v/>
      </c>
      <c r="J393" s="50" t="n"/>
    </row>
    <row r="394" ht="409.6" customHeight="1">
      <c r="A394" s="94">
        <f>"Remarques : "&amp;IFERROR(INDEX(Registre!$O$2:$O$1999,IF($L$382=0,-1,$L$382))&amp;"","")</f>
        <v/>
      </c>
      <c r="B394" s="52" t="n"/>
      <c r="C394" s="52" t="n"/>
      <c r="D394" s="52" t="n"/>
      <c r="E394" s="52" t="n"/>
      <c r="F394" s="52" t="n"/>
      <c r="G394" s="52" t="n"/>
      <c r="H394" s="52" t="n"/>
      <c r="I394" s="52" t="n"/>
      <c r="J394" s="50" t="n"/>
    </row>
    <row r="395" ht="30" customHeight="1">
      <c r="A395" s="53" t="inlineStr">
        <is>
          <t>Conclusion de l’inspection</t>
        </is>
      </c>
      <c r="B395" s="50" t="n"/>
      <c r="C395" s="51">
        <f>IF(IFERROR(INDEX(Registre!$N$2:$N$1999,IF($L$382=0,-1,$L$382))&amp;"","")="Non applicable","☒","☐")&amp;"  Non applicable"</f>
        <v/>
      </c>
      <c r="D395" s="52" t="n"/>
      <c r="E395" s="52" t="n"/>
      <c r="F395" s="50" t="n"/>
      <c r="G395" s="51">
        <f>IF(IFERROR(INDEX(Registre!$N$2:$N$1999,IF($L$382=0,-1,$L$382))&amp;"","")="Accepté","☒","☐")&amp;"  Accepté"</f>
        <v/>
      </c>
      <c r="H395" s="50" t="n"/>
      <c r="I395" s="51">
        <f>IF(IFERROR(INDEX(Registre!$N$2:$N$1999,IF($L$382=0,-1,$L$382))&amp;"","")="Rejeté","☒","☐")&amp;"  Rejeté"</f>
        <v/>
      </c>
      <c r="J395" s="50" t="n"/>
    </row>
    <row r="396" ht="30" customHeight="1">
      <c r="A396" s="80" t="inlineStr">
        <is>
          <t>APPROBATION</t>
        </is>
      </c>
      <c r="B396" s="56" t="n"/>
      <c r="C396" s="67" t="inlineStr">
        <is>
          <t>C3</t>
        </is>
      </c>
      <c r="D396" s="52" t="n"/>
      <c r="E396" s="52" t="n"/>
      <c r="F396" s="50" t="n"/>
      <c r="G396" s="67" t="inlineStr">
        <is>
          <t>C1</t>
        </is>
      </c>
      <c r="H396" s="56" t="n"/>
      <c r="I396" s="67" t="inlineStr">
        <is>
          <t>CA</t>
        </is>
      </c>
      <c r="J396" s="56" t="n"/>
    </row>
    <row r="397" ht="30" customHeight="1">
      <c r="A397" s="57" t="n"/>
      <c r="B397" s="58" t="n"/>
      <c r="C397" s="67" t="inlineStr">
        <is>
          <t>CST</t>
        </is>
      </c>
      <c r="D397" s="50" t="n"/>
      <c r="E397" s="67" t="inlineStr">
        <is>
          <t>QCI</t>
        </is>
      </c>
      <c r="F397" s="50" t="n"/>
      <c r="G397" s="57" t="n"/>
      <c r="H397" s="58" t="n"/>
      <c r="I397" s="57" t="n"/>
      <c r="J397" s="58" t="n"/>
    </row>
    <row r="398" ht="30" customHeight="1">
      <c r="A398" s="90" t="inlineStr">
        <is>
          <t>Nom</t>
        </is>
      </c>
      <c r="B398" s="50" t="n"/>
      <c r="C398" s="90" t="n"/>
      <c r="D398" s="50" t="n"/>
      <c r="E398" s="90" t="n"/>
      <c r="F398" s="50" t="n"/>
      <c r="G398" s="90" t="n"/>
      <c r="H398" s="50" t="n"/>
      <c r="I398" s="90" t="n"/>
      <c r="J398" s="50" t="n"/>
    </row>
    <row r="399" ht="30" customHeight="1">
      <c r="A399" s="90" t="inlineStr">
        <is>
          <t>Signature</t>
        </is>
      </c>
      <c r="B399" s="50" t="n"/>
      <c r="C399" s="90" t="n"/>
      <c r="D399" s="50" t="n"/>
      <c r="E399" s="90" t="n"/>
      <c r="F399" s="50" t="n"/>
      <c r="G399" s="90" t="n"/>
      <c r="H399" s="50" t="n"/>
      <c r="I399" s="90" t="n"/>
      <c r="J399" s="50" t="n"/>
    </row>
    <row r="400" ht="30" customHeight="1">
      <c r="A400" s="90" t="inlineStr">
        <is>
          <t>Date</t>
        </is>
      </c>
      <c r="B400" s="50" t="n"/>
      <c r="C400" s="90" t="n"/>
      <c r="D400" s="50" t="n"/>
      <c r="E400" s="90" t="n"/>
      <c r="F400" s="50" t="n"/>
      <c r="G400" s="90" t="n"/>
      <c r="H400" s="50" t="n"/>
      <c r="I400" s="90" t="n"/>
      <c r="J400" s="50" t="n"/>
    </row>
  </sheetData>
  <mergeCells count="1040">
    <mergeCell ref="C285:J285"/>
    <mergeCell ref="A352:H352"/>
    <mergeCell ref="A15:B15"/>
    <mergeCell ref="A186:B186"/>
    <mergeCell ref="E288:G288"/>
    <mergeCell ref="C221:H223"/>
    <mergeCell ref="A107:B107"/>
    <mergeCell ref="I275:J275"/>
    <mergeCell ref="A178:B178"/>
    <mergeCell ref="A356:B357"/>
    <mergeCell ref="C378:D378"/>
    <mergeCell ref="I340:J340"/>
    <mergeCell ref="A49:H49"/>
    <mergeCell ref="A110:H110"/>
    <mergeCell ref="C261:H263"/>
    <mergeCell ref="C79:D79"/>
    <mergeCell ref="A281:B283"/>
    <mergeCell ref="A315:B315"/>
    <mergeCell ref="E79:F79"/>
    <mergeCell ref="I302:J302"/>
    <mergeCell ref="A347:B347"/>
    <mergeCell ref="E358:F358"/>
    <mergeCell ref="G358:H358"/>
    <mergeCell ref="C205:J205"/>
    <mergeCell ref="E137:F137"/>
    <mergeCell ref="A189:H189"/>
    <mergeCell ref="A267:B267"/>
    <mergeCell ref="G236:H237"/>
    <mergeCell ref="C148:D148"/>
    <mergeCell ref="C116:F116"/>
    <mergeCell ref="C167:J167"/>
    <mergeCell ref="G360:H360"/>
    <mergeCell ref="I155:J155"/>
    <mergeCell ref="G335:H335"/>
    <mergeCell ref="G139:H139"/>
    <mergeCell ref="I170:J170"/>
    <mergeCell ref="A101:B103"/>
    <mergeCell ref="A354:J354"/>
    <mergeCell ref="G399:H399"/>
    <mergeCell ref="A321:B323"/>
    <mergeCell ref="C335:F335"/>
    <mergeCell ref="A35:B35"/>
    <mergeCell ref="A206:B206"/>
    <mergeCell ref="I399:J399"/>
    <mergeCell ref="I193:J193"/>
    <mergeCell ref="A29:H29"/>
    <mergeCell ref="A264:J264"/>
    <mergeCell ref="I172:J172"/>
    <mergeCell ref="C237:D237"/>
    <mergeCell ref="A361:B363"/>
    <mergeCell ref="I270:J270"/>
    <mergeCell ref="A28:B28"/>
    <mergeCell ref="C381:H383"/>
    <mergeCell ref="C28:D28"/>
    <mergeCell ref="A245:B245"/>
    <mergeCell ref="A31:H31"/>
    <mergeCell ref="A39:B39"/>
    <mergeCell ref="A329:H329"/>
    <mergeCell ref="C87:J87"/>
    <mergeCell ref="I30:J30"/>
    <mergeCell ref="G59:H59"/>
    <mergeCell ref="C239:D239"/>
    <mergeCell ref="C245:J245"/>
    <mergeCell ref="E117:F117"/>
    <mergeCell ref="A59:B59"/>
    <mergeCell ref="I376:J377"/>
    <mergeCell ref="A73:H73"/>
    <mergeCell ref="C266:J266"/>
    <mergeCell ref="H228:J228"/>
    <mergeCell ref="C97:D97"/>
    <mergeCell ref="A339:B339"/>
    <mergeCell ref="C187:J187"/>
    <mergeCell ref="I61:J61"/>
    <mergeCell ref="I183:J183"/>
    <mergeCell ref="E219:F219"/>
    <mergeCell ref="G219:H219"/>
    <mergeCell ref="A274:J274"/>
    <mergeCell ref="G359:H359"/>
    <mergeCell ref="A359:B359"/>
    <mergeCell ref="A380:B380"/>
    <mergeCell ref="I175:J175"/>
    <mergeCell ref="C26:J26"/>
    <mergeCell ref="A128:B128"/>
    <mergeCell ref="I41:J41"/>
    <mergeCell ref="I212:J212"/>
    <mergeCell ref="I112:J112"/>
    <mergeCell ref="I283:J283"/>
    <mergeCell ref="C175:F175"/>
    <mergeCell ref="C235:F235"/>
    <mergeCell ref="G298:H298"/>
    <mergeCell ref="A149:H149"/>
    <mergeCell ref="I43:J43"/>
    <mergeCell ref="C379:D379"/>
    <mergeCell ref="I341:J341"/>
    <mergeCell ref="E379:F379"/>
    <mergeCell ref="A213:H213"/>
    <mergeCell ref="A151:H151"/>
    <mergeCell ref="I356:J357"/>
    <mergeCell ref="I201:J201"/>
    <mergeCell ref="E237:F237"/>
    <mergeCell ref="I372:J372"/>
    <mergeCell ref="E380:F380"/>
    <mergeCell ref="G138:H138"/>
    <mergeCell ref="H348:J348"/>
    <mergeCell ref="I138:J138"/>
    <mergeCell ref="A190:H190"/>
    <mergeCell ref="G380:H380"/>
    <mergeCell ref="E239:F239"/>
    <mergeCell ref="I59:J59"/>
    <mergeCell ref="E88:G88"/>
    <mergeCell ref="C18:D18"/>
    <mergeCell ref="A204:J204"/>
    <mergeCell ref="I295:J295"/>
    <mergeCell ref="E18:F18"/>
    <mergeCell ref="I9:J9"/>
    <mergeCell ref="G140:H140"/>
    <mergeCell ref="E238:F238"/>
    <mergeCell ref="C76:F76"/>
    <mergeCell ref="I140:J140"/>
    <mergeCell ref="G238:H238"/>
    <mergeCell ref="I232:J232"/>
    <mergeCell ref="A368:B368"/>
    <mergeCell ref="C397:D397"/>
    <mergeCell ref="I359:J359"/>
    <mergeCell ref="I11:J11"/>
    <mergeCell ref="A207:B207"/>
    <mergeCell ref="C185:J185"/>
    <mergeCell ref="G76:H77"/>
    <mergeCell ref="I198:J198"/>
    <mergeCell ref="C128:D128"/>
    <mergeCell ref="A70:H70"/>
    <mergeCell ref="I271:J271"/>
    <mergeCell ref="A78:B78"/>
    <mergeCell ref="A156:B157"/>
    <mergeCell ref="A205:B205"/>
    <mergeCell ref="C100:D100"/>
    <mergeCell ref="A65:B65"/>
    <mergeCell ref="I196:J197"/>
    <mergeCell ref="I298:J298"/>
    <mergeCell ref="A330:H330"/>
    <mergeCell ref="I273:J273"/>
    <mergeCell ref="A80:B80"/>
    <mergeCell ref="C80:D80"/>
    <mergeCell ref="A378:B378"/>
    <mergeCell ref="A55:B55"/>
    <mergeCell ref="E158:F158"/>
    <mergeCell ref="A365:B365"/>
    <mergeCell ref="E77:F77"/>
    <mergeCell ref="I62:J62"/>
    <mergeCell ref="E208:G208"/>
    <mergeCell ref="H8:J8"/>
    <mergeCell ref="G95:H95"/>
    <mergeCell ref="C256:F256"/>
    <mergeCell ref="C27:J27"/>
    <mergeCell ref="A54:J54"/>
    <mergeCell ref="E248:G248"/>
    <mergeCell ref="A21:B23"/>
    <mergeCell ref="G135:H135"/>
    <mergeCell ref="A200:B200"/>
    <mergeCell ref="I191:J191"/>
    <mergeCell ref="I362:J362"/>
    <mergeCell ref="A311:H311"/>
    <mergeCell ref="I51:J51"/>
    <mergeCell ref="C176:F176"/>
    <mergeCell ref="I349:J349"/>
    <mergeCell ref="I153:J153"/>
    <mergeCell ref="A296:B297"/>
    <mergeCell ref="I16:J17"/>
    <mergeCell ref="C327:J327"/>
    <mergeCell ref="C356:F356"/>
    <mergeCell ref="A154:J154"/>
    <mergeCell ref="A121:B123"/>
    <mergeCell ref="A392:H392"/>
    <mergeCell ref="I255:J255"/>
    <mergeCell ref="A258:B258"/>
    <mergeCell ref="C258:D258"/>
    <mergeCell ref="E258:F258"/>
    <mergeCell ref="A56:B57"/>
    <mergeCell ref="A220:B220"/>
    <mergeCell ref="I291:J291"/>
    <mergeCell ref="A92:H92"/>
    <mergeCell ref="I192:J192"/>
    <mergeCell ref="A266:B266"/>
    <mergeCell ref="I363:J363"/>
    <mergeCell ref="A260:B260"/>
    <mergeCell ref="A60:B60"/>
    <mergeCell ref="A350:H350"/>
    <mergeCell ref="C260:D260"/>
    <mergeCell ref="I222:J222"/>
    <mergeCell ref="A358:B358"/>
    <mergeCell ref="C88:D88"/>
    <mergeCell ref="E17:F17"/>
    <mergeCell ref="C45:J45"/>
    <mergeCell ref="C197:D197"/>
    <mergeCell ref="E259:F259"/>
    <mergeCell ref="C259:D259"/>
    <mergeCell ref="E388:G388"/>
    <mergeCell ref="A360:B360"/>
    <mergeCell ref="E180:F180"/>
    <mergeCell ref="E240:F240"/>
    <mergeCell ref="H128:J128"/>
    <mergeCell ref="G240:H240"/>
    <mergeCell ref="A116:B117"/>
    <mergeCell ref="H28:J28"/>
    <mergeCell ref="E19:F19"/>
    <mergeCell ref="C47:J47"/>
    <mergeCell ref="C117:D117"/>
    <mergeCell ref="G19:H19"/>
    <mergeCell ref="G336:H337"/>
    <mergeCell ref="C345:J345"/>
    <mergeCell ref="C21:H23"/>
    <mergeCell ref="I75:J75"/>
    <mergeCell ref="A193:H193"/>
    <mergeCell ref="C275:F275"/>
    <mergeCell ref="A89:H89"/>
    <mergeCell ref="A385:B385"/>
    <mergeCell ref="I181:J181"/>
    <mergeCell ref="I12:J12"/>
    <mergeCell ref="A301:B303"/>
    <mergeCell ref="A86:B86"/>
    <mergeCell ref="E319:F319"/>
    <mergeCell ref="G319:H319"/>
    <mergeCell ref="C35:F35"/>
    <mergeCell ref="G235:H235"/>
    <mergeCell ref="I235:J235"/>
    <mergeCell ref="C400:D400"/>
    <mergeCell ref="I39:J39"/>
    <mergeCell ref="I312:J312"/>
    <mergeCell ref="C39:D39"/>
    <mergeCell ref="I1:J1"/>
    <mergeCell ref="E179:F179"/>
    <mergeCell ref="A215:B215"/>
    <mergeCell ref="I299:J299"/>
    <mergeCell ref="C337:D337"/>
    <mergeCell ref="A386:B386"/>
    <mergeCell ref="A209:H209"/>
    <mergeCell ref="I78:J78"/>
    <mergeCell ref="A171:H171"/>
    <mergeCell ref="I339:J339"/>
    <mergeCell ref="C37:D37"/>
    <mergeCell ref="C208:D208"/>
    <mergeCell ref="C165:J165"/>
    <mergeCell ref="E37:F37"/>
    <mergeCell ref="E159:F159"/>
    <mergeCell ref="E97:F97"/>
    <mergeCell ref="G159:H159"/>
    <mergeCell ref="C295:F295"/>
    <mergeCell ref="C339:D339"/>
    <mergeCell ref="A211:H211"/>
    <mergeCell ref="G395:H395"/>
    <mergeCell ref="C267:J267"/>
    <mergeCell ref="A229:H229"/>
    <mergeCell ref="E139:F139"/>
    <mergeCell ref="A226:B226"/>
    <mergeCell ref="C395:F395"/>
    <mergeCell ref="A228:B228"/>
    <mergeCell ref="C206:J206"/>
    <mergeCell ref="A355:B355"/>
    <mergeCell ref="I129:J129"/>
    <mergeCell ref="C136:F136"/>
    <mergeCell ref="I200:J200"/>
    <mergeCell ref="A7:B7"/>
    <mergeCell ref="A305:B305"/>
    <mergeCell ref="I292:J292"/>
    <mergeCell ref="A99:B99"/>
    <mergeCell ref="A286:B286"/>
    <mergeCell ref="I71:J71"/>
    <mergeCell ref="I131:J131"/>
    <mergeCell ref="A284:J284"/>
    <mergeCell ref="I58:J58"/>
    <mergeCell ref="A351:H351"/>
    <mergeCell ref="I223:J223"/>
    <mergeCell ref="H288:J288"/>
    <mergeCell ref="C138:D138"/>
    <mergeCell ref="C46:J46"/>
    <mergeCell ref="A393:H393"/>
    <mergeCell ref="A331:H331"/>
    <mergeCell ref="C119:D119"/>
    <mergeCell ref="I83:J83"/>
    <mergeCell ref="E119:F119"/>
    <mergeCell ref="A32:H32"/>
    <mergeCell ref="A140:B140"/>
    <mergeCell ref="A290:H290"/>
    <mergeCell ref="G20:H20"/>
    <mergeCell ref="C346:J346"/>
    <mergeCell ref="I20:J20"/>
    <mergeCell ref="C56:F56"/>
    <mergeCell ref="C158:D158"/>
    <mergeCell ref="G318:H318"/>
    <mergeCell ref="C276:F276"/>
    <mergeCell ref="I318:J318"/>
    <mergeCell ref="G116:H117"/>
    <mergeCell ref="C125:J125"/>
    <mergeCell ref="I383:J383"/>
    <mergeCell ref="I116:J117"/>
    <mergeCell ref="A332:H332"/>
    <mergeCell ref="E328:G328"/>
    <mergeCell ref="I370:J370"/>
    <mergeCell ref="I13:J13"/>
    <mergeCell ref="E198:F198"/>
    <mergeCell ref="A104:J104"/>
    <mergeCell ref="G198:H198"/>
    <mergeCell ref="G320:H320"/>
    <mergeCell ref="C36:F36"/>
    <mergeCell ref="I149:J149"/>
    <mergeCell ref="I320:J320"/>
    <mergeCell ref="E28:G28"/>
    <mergeCell ref="A261:B263"/>
    <mergeCell ref="A14:J14"/>
    <mergeCell ref="I15:J15"/>
    <mergeCell ref="A45:B45"/>
    <mergeCell ref="I80:J80"/>
    <mergeCell ref="I151:J151"/>
    <mergeCell ref="G178:H178"/>
    <mergeCell ref="I213:J213"/>
    <mergeCell ref="A287:B287"/>
    <mergeCell ref="I378:J378"/>
    <mergeCell ref="C1:H3"/>
    <mergeCell ref="A387:B387"/>
    <mergeCell ref="A250:H250"/>
    <mergeCell ref="A87:B87"/>
    <mergeCell ref="A218:B218"/>
    <mergeCell ref="C280:D280"/>
    <mergeCell ref="E38:F38"/>
    <mergeCell ref="C218:D218"/>
    <mergeCell ref="I242:J242"/>
    <mergeCell ref="G38:H38"/>
    <mergeCell ref="E280:F280"/>
    <mergeCell ref="C96:F96"/>
    <mergeCell ref="A212:H212"/>
    <mergeCell ref="A345:B345"/>
    <mergeCell ref="A46:B46"/>
    <mergeCell ref="C40:D40"/>
    <mergeCell ref="G175:H175"/>
    <mergeCell ref="E40:F40"/>
    <mergeCell ref="E338:F338"/>
    <mergeCell ref="A105:B105"/>
    <mergeCell ref="I162:J162"/>
    <mergeCell ref="G96:H97"/>
    <mergeCell ref="G338:H338"/>
    <mergeCell ref="A26:B26"/>
    <mergeCell ref="G398:H398"/>
    <mergeCell ref="C396:F396"/>
    <mergeCell ref="E348:G348"/>
    <mergeCell ref="I373:J373"/>
    <mergeCell ref="G275:H275"/>
    <mergeCell ref="I33:J33"/>
    <mergeCell ref="A176:B177"/>
    <mergeCell ref="A307:B307"/>
    <mergeCell ref="C207:J207"/>
    <mergeCell ref="E340:F340"/>
    <mergeCell ref="I269:J269"/>
    <mergeCell ref="G340:H340"/>
    <mergeCell ref="G396:H397"/>
    <mergeCell ref="A8:B8"/>
    <mergeCell ref="A381:B383"/>
    <mergeCell ref="I396:J397"/>
    <mergeCell ref="C8:D8"/>
    <mergeCell ref="I241:J241"/>
    <mergeCell ref="G35:H35"/>
    <mergeCell ref="A100:B100"/>
    <mergeCell ref="I231:J231"/>
    <mergeCell ref="I35:J35"/>
    <mergeCell ref="A165:B165"/>
    <mergeCell ref="I333:J333"/>
    <mergeCell ref="C385:J385"/>
    <mergeCell ref="C67:J67"/>
    <mergeCell ref="I10:J10"/>
    <mergeCell ref="A196:B197"/>
    <mergeCell ref="C358:D358"/>
    <mergeCell ref="A394:J394"/>
    <mergeCell ref="A115:B115"/>
    <mergeCell ref="A294:J294"/>
    <mergeCell ref="A308:B308"/>
    <mergeCell ref="G99:H99"/>
    <mergeCell ref="C308:D308"/>
    <mergeCell ref="I99:J99"/>
    <mergeCell ref="A236:B237"/>
    <mergeCell ref="C281:H283"/>
    <mergeCell ref="A400:B400"/>
    <mergeCell ref="C77:D77"/>
    <mergeCell ref="C367:J367"/>
    <mergeCell ref="I310:J310"/>
    <mergeCell ref="C179:D179"/>
    <mergeCell ref="A232:H232"/>
    <mergeCell ref="C68:D68"/>
    <mergeCell ref="A166:B166"/>
    <mergeCell ref="A254:J254"/>
    <mergeCell ref="G155:H155"/>
    <mergeCell ref="C6:J6"/>
    <mergeCell ref="H108:J108"/>
    <mergeCell ref="C160:D160"/>
    <mergeCell ref="E160:F160"/>
    <mergeCell ref="A336:B337"/>
    <mergeCell ref="A169:H169"/>
    <mergeCell ref="G216:H217"/>
    <mergeCell ref="C225:J225"/>
    <mergeCell ref="C377:D377"/>
    <mergeCell ref="I361:J361"/>
    <mergeCell ref="A168:B168"/>
    <mergeCell ref="C355:F355"/>
    <mergeCell ref="C155:F155"/>
    <mergeCell ref="C306:J306"/>
    <mergeCell ref="H208:J208"/>
    <mergeCell ref="H268:J268"/>
    <mergeCell ref="C227:J227"/>
    <mergeCell ref="G199:H199"/>
    <mergeCell ref="A314:J314"/>
    <mergeCell ref="A114:J114"/>
    <mergeCell ref="I150:J150"/>
    <mergeCell ref="C201:H203"/>
    <mergeCell ref="I221:J221"/>
    <mergeCell ref="A255:B255"/>
    <mergeCell ref="I215:J215"/>
    <mergeCell ref="A326:B326"/>
    <mergeCell ref="I321:J321"/>
    <mergeCell ref="C226:J226"/>
    <mergeCell ref="A64:J64"/>
    <mergeCell ref="A120:B120"/>
    <mergeCell ref="I313:J313"/>
    <mergeCell ref="C59:D59"/>
    <mergeCell ref="I21:J21"/>
    <mergeCell ref="A239:B239"/>
    <mergeCell ref="E59:F59"/>
    <mergeCell ref="I263:J263"/>
    <mergeCell ref="I152:J152"/>
    <mergeCell ref="I323:J323"/>
    <mergeCell ref="C215:F215"/>
    <mergeCell ref="C361:H363"/>
    <mergeCell ref="C380:D380"/>
    <mergeCell ref="A5:B5"/>
    <mergeCell ref="I229:J229"/>
    <mergeCell ref="A251:H251"/>
    <mergeCell ref="I23:J23"/>
    <mergeCell ref="A219:B219"/>
    <mergeCell ref="H328:J328"/>
    <mergeCell ref="A309:H309"/>
    <mergeCell ref="C48:D48"/>
    <mergeCell ref="C219:D219"/>
    <mergeCell ref="E359:F359"/>
    <mergeCell ref="C359:D359"/>
    <mergeCell ref="A253:H253"/>
    <mergeCell ref="A53:H53"/>
    <mergeCell ref="A109:H109"/>
    <mergeCell ref="C348:D348"/>
    <mergeCell ref="E277:F277"/>
    <mergeCell ref="C298:D298"/>
    <mergeCell ref="A111:H111"/>
    <mergeCell ref="A353:H353"/>
    <mergeCell ref="I178:J178"/>
    <mergeCell ref="C86:J86"/>
    <mergeCell ref="E128:G128"/>
    <mergeCell ref="A244:J244"/>
    <mergeCell ref="G120:H120"/>
    <mergeCell ref="I49:J49"/>
    <mergeCell ref="I120:J120"/>
    <mergeCell ref="E278:F278"/>
    <mergeCell ref="G278:H278"/>
    <mergeCell ref="I176:J177"/>
    <mergeCell ref="I278:J278"/>
    <mergeCell ref="I163:J163"/>
    <mergeCell ref="I101:J101"/>
    <mergeCell ref="C386:J386"/>
    <mergeCell ref="I113:J113"/>
    <mergeCell ref="A344:J344"/>
    <mergeCell ref="A187:B187"/>
    <mergeCell ref="I380:J380"/>
    <mergeCell ref="I100:J100"/>
    <mergeCell ref="E138:F138"/>
    <mergeCell ref="A108:B108"/>
    <mergeCell ref="A41:B43"/>
    <mergeCell ref="C168:D168"/>
    <mergeCell ref="C61:H63"/>
    <mergeCell ref="I115:J115"/>
    <mergeCell ref="A118:B118"/>
    <mergeCell ref="A18:B18"/>
    <mergeCell ref="C118:D118"/>
    <mergeCell ref="C180:D180"/>
    <mergeCell ref="A233:H233"/>
    <mergeCell ref="I102:J102"/>
    <mergeCell ref="A238:B238"/>
    <mergeCell ref="I382:J382"/>
    <mergeCell ref="C238:D238"/>
    <mergeCell ref="A12:H12"/>
    <mergeCell ref="I400:J400"/>
    <mergeCell ref="A341:B343"/>
    <mergeCell ref="A272:H272"/>
    <mergeCell ref="A210:H210"/>
    <mergeCell ref="A47:B47"/>
    <mergeCell ref="C196:F196"/>
    <mergeCell ref="A312:H312"/>
    <mergeCell ref="G200:H200"/>
    <mergeCell ref="A364:J364"/>
    <mergeCell ref="I29:J29"/>
    <mergeCell ref="E368:G368"/>
    <mergeCell ref="A36:B37"/>
    <mergeCell ref="C7:J7"/>
    <mergeCell ref="G296:H297"/>
    <mergeCell ref="I262:J262"/>
    <mergeCell ref="A265:B265"/>
    <mergeCell ref="I296:J297"/>
    <mergeCell ref="I252:J252"/>
    <mergeCell ref="I31:J31"/>
    <mergeCell ref="I202:J202"/>
    <mergeCell ref="I329:J329"/>
    <mergeCell ref="A58:B58"/>
    <mergeCell ref="H148:J148"/>
    <mergeCell ref="A136:B137"/>
    <mergeCell ref="I56:J57"/>
    <mergeCell ref="C307:J307"/>
    <mergeCell ref="A130:H130"/>
    <mergeCell ref="A194:J194"/>
    <mergeCell ref="C141:H143"/>
    <mergeCell ref="A161:B163"/>
    <mergeCell ref="C41:H43"/>
    <mergeCell ref="I95:J95"/>
    <mergeCell ref="A98:B98"/>
    <mergeCell ref="C98:D98"/>
    <mergeCell ref="I89:J89"/>
    <mergeCell ref="I260:J260"/>
    <mergeCell ref="I331:J331"/>
    <mergeCell ref="I393:J393"/>
    <mergeCell ref="A132:H132"/>
    <mergeCell ref="C368:D368"/>
    <mergeCell ref="C325:J325"/>
    <mergeCell ref="A398:B398"/>
    <mergeCell ref="C246:J246"/>
    <mergeCell ref="C398:D398"/>
    <mergeCell ref="A69:H69"/>
    <mergeCell ref="C376:F376"/>
    <mergeCell ref="G356:H357"/>
    <mergeCell ref="G16:H17"/>
    <mergeCell ref="C25:J25"/>
    <mergeCell ref="C85:J85"/>
    <mergeCell ref="C177:D177"/>
    <mergeCell ref="A335:B335"/>
    <mergeCell ref="A34:J34"/>
    <mergeCell ref="E228:G228"/>
    <mergeCell ref="C15:F15"/>
    <mergeCell ref="E220:F220"/>
    <mergeCell ref="A133:H133"/>
    <mergeCell ref="G220:H220"/>
    <mergeCell ref="I171:J171"/>
    <mergeCell ref="I342:J342"/>
    <mergeCell ref="C127:J127"/>
    <mergeCell ref="A369:H369"/>
    <mergeCell ref="A276:B277"/>
    <mergeCell ref="C247:J247"/>
    <mergeCell ref="I121:J121"/>
    <mergeCell ref="E157:F157"/>
    <mergeCell ref="A195:B195"/>
    <mergeCell ref="A334:J334"/>
    <mergeCell ref="C315:F315"/>
    <mergeCell ref="I42:J42"/>
    <mergeCell ref="I173:J173"/>
    <mergeCell ref="G58:H58"/>
    <mergeCell ref="A174:J174"/>
    <mergeCell ref="I52:J52"/>
    <mergeCell ref="A188:B188"/>
    <mergeCell ref="A126:B126"/>
    <mergeCell ref="C17:D17"/>
    <mergeCell ref="I123:J123"/>
    <mergeCell ref="A141:B143"/>
    <mergeCell ref="G215:H215"/>
    <mergeCell ref="I250:J250"/>
    <mergeCell ref="I110:J110"/>
    <mergeCell ref="C161:H163"/>
    <mergeCell ref="A259:B259"/>
    <mergeCell ref="A240:B240"/>
    <mergeCell ref="C240:D240"/>
    <mergeCell ref="A19:B19"/>
    <mergeCell ref="A68:B68"/>
    <mergeCell ref="C19:D19"/>
    <mergeCell ref="C317:D317"/>
    <mergeCell ref="I279:J279"/>
    <mergeCell ref="A13:H13"/>
    <mergeCell ref="E317:F317"/>
    <mergeCell ref="G75:H75"/>
    <mergeCell ref="E377:F377"/>
    <mergeCell ref="A372:H372"/>
    <mergeCell ref="A249:H249"/>
    <mergeCell ref="E298:F298"/>
    <mergeCell ref="A48:B48"/>
    <mergeCell ref="A319:B319"/>
    <mergeCell ref="C248:D248"/>
    <mergeCell ref="C319:D319"/>
    <mergeCell ref="E297:F297"/>
    <mergeCell ref="C135:F135"/>
    <mergeCell ref="I199:J199"/>
    <mergeCell ref="A51:H51"/>
    <mergeCell ref="A349:H349"/>
    <mergeCell ref="C107:J107"/>
    <mergeCell ref="A4:J4"/>
    <mergeCell ref="A79:B79"/>
    <mergeCell ref="I70:J70"/>
    <mergeCell ref="E299:F299"/>
    <mergeCell ref="A44:J44"/>
    <mergeCell ref="G299:H299"/>
    <mergeCell ref="G355:H355"/>
    <mergeCell ref="C301:H303"/>
    <mergeCell ref="I355:J355"/>
    <mergeCell ref="I293:J293"/>
    <mergeCell ref="I32:J32"/>
    <mergeCell ref="A252:H252"/>
    <mergeCell ref="I330:J330"/>
    <mergeCell ref="A208:B208"/>
    <mergeCell ref="C137:D137"/>
    <mergeCell ref="I243:J243"/>
    <mergeCell ref="A268:B268"/>
    <mergeCell ref="A379:B379"/>
    <mergeCell ref="A24:J24"/>
    <mergeCell ref="A366:B366"/>
    <mergeCell ref="H308:J308"/>
    <mergeCell ref="A145:B145"/>
    <mergeCell ref="I332:J332"/>
    <mergeCell ref="A139:B139"/>
    <mergeCell ref="C139:D139"/>
    <mergeCell ref="C388:D388"/>
    <mergeCell ref="C188:D188"/>
    <mergeCell ref="I111:J111"/>
    <mergeCell ref="A124:J124"/>
    <mergeCell ref="I98:J98"/>
    <mergeCell ref="C399:D399"/>
    <mergeCell ref="E399:F399"/>
    <mergeCell ref="A84:J84"/>
    <mergeCell ref="H168:J168"/>
    <mergeCell ref="I398:J398"/>
    <mergeCell ref="A72:H72"/>
    <mergeCell ref="E8:G8"/>
    <mergeCell ref="C326:J326"/>
    <mergeCell ref="G60:H60"/>
    <mergeCell ref="C186:J186"/>
    <mergeCell ref="I60:J60"/>
    <mergeCell ref="E58:F58"/>
    <mergeCell ref="A384:J384"/>
    <mergeCell ref="C316:F316"/>
    <mergeCell ref="G156:H157"/>
    <mergeCell ref="A30:H30"/>
    <mergeCell ref="I156:J157"/>
    <mergeCell ref="E308:G308"/>
    <mergeCell ref="A279:B279"/>
    <mergeCell ref="C108:D108"/>
    <mergeCell ref="C279:D279"/>
    <mergeCell ref="I2:J2"/>
    <mergeCell ref="A144:J144"/>
    <mergeCell ref="G300:H300"/>
    <mergeCell ref="I251:J251"/>
    <mergeCell ref="I189:J189"/>
    <mergeCell ref="A300:B300"/>
    <mergeCell ref="A325:B325"/>
    <mergeCell ref="I360:J360"/>
    <mergeCell ref="A119:B119"/>
    <mergeCell ref="I392:J392"/>
    <mergeCell ref="I281:J281"/>
    <mergeCell ref="G256:H257"/>
    <mergeCell ref="I352:J352"/>
    <mergeCell ref="C20:D20"/>
    <mergeCell ref="A367:B367"/>
    <mergeCell ref="A153:H153"/>
    <mergeCell ref="E20:F20"/>
    <mergeCell ref="C318:D318"/>
    <mergeCell ref="I218:J218"/>
    <mergeCell ref="E318:F318"/>
    <mergeCell ref="A221:B223"/>
    <mergeCell ref="E168:G168"/>
    <mergeCell ref="E177:F177"/>
    <mergeCell ref="A90:H90"/>
    <mergeCell ref="C146:J146"/>
    <mergeCell ref="C320:D320"/>
    <mergeCell ref="E78:F78"/>
    <mergeCell ref="I282:J282"/>
    <mergeCell ref="E320:F320"/>
    <mergeCell ref="G78:H78"/>
    <mergeCell ref="C105:J105"/>
    <mergeCell ref="C257:D257"/>
    <mergeCell ref="A390:H390"/>
    <mergeCell ref="E257:F257"/>
    <mergeCell ref="G15:H15"/>
    <mergeCell ref="A129:H129"/>
    <mergeCell ref="E80:F80"/>
    <mergeCell ref="C178:D178"/>
    <mergeCell ref="G80:H80"/>
    <mergeCell ref="I142:J142"/>
    <mergeCell ref="E178:F178"/>
    <mergeCell ref="G378:H378"/>
    <mergeCell ref="G136:H137"/>
    <mergeCell ref="E378:F378"/>
    <mergeCell ref="I136:J137"/>
    <mergeCell ref="C336:F336"/>
    <mergeCell ref="G79:H79"/>
    <mergeCell ref="I79:J79"/>
    <mergeCell ref="A131:H131"/>
    <mergeCell ref="G315:H315"/>
    <mergeCell ref="A38:B38"/>
    <mergeCell ref="I73:J73"/>
    <mergeCell ref="A147:B147"/>
    <mergeCell ref="C38:D38"/>
    <mergeCell ref="A216:B217"/>
    <mergeCell ref="A280:B280"/>
    <mergeCell ref="A74:J74"/>
    <mergeCell ref="I315:J315"/>
    <mergeCell ref="I371:J371"/>
    <mergeCell ref="I358:J358"/>
    <mergeCell ref="C95:F95"/>
    <mergeCell ref="A40:B40"/>
    <mergeCell ref="C140:D140"/>
    <mergeCell ref="A67:B67"/>
    <mergeCell ref="A230:H230"/>
    <mergeCell ref="A316:B317"/>
    <mergeCell ref="A338:B338"/>
    <mergeCell ref="C338:D338"/>
    <mergeCell ref="I300:J300"/>
    <mergeCell ref="A9:H9"/>
    <mergeCell ref="A374:J374"/>
    <mergeCell ref="A270:H270"/>
    <mergeCell ref="A241:B243"/>
    <mergeCell ref="A148:B148"/>
    <mergeCell ref="I335:J335"/>
    <mergeCell ref="I139:J139"/>
    <mergeCell ref="A275:B275"/>
    <mergeCell ref="A76:B77"/>
    <mergeCell ref="A340:B340"/>
    <mergeCell ref="C340:D340"/>
    <mergeCell ref="A11:H11"/>
    <mergeCell ref="A146:B146"/>
    <mergeCell ref="A201:B203"/>
    <mergeCell ref="A6:B6"/>
    <mergeCell ref="A370:H370"/>
    <mergeCell ref="I195:J195"/>
    <mergeCell ref="C241:H243"/>
    <mergeCell ref="A271:H271"/>
    <mergeCell ref="C265:J265"/>
    <mergeCell ref="C65:J65"/>
    <mergeCell ref="C99:D99"/>
    <mergeCell ref="C195:F195"/>
    <mergeCell ref="A66:B66"/>
    <mergeCell ref="I53:J53"/>
    <mergeCell ref="A273:H273"/>
    <mergeCell ref="A158:B158"/>
    <mergeCell ref="H48:J48"/>
    <mergeCell ref="H248:J248"/>
    <mergeCell ref="I289:J289"/>
    <mergeCell ref="I351:J351"/>
    <mergeCell ref="I3:J3"/>
    <mergeCell ref="G239:H239"/>
    <mergeCell ref="A94:J94"/>
    <mergeCell ref="I130:J130"/>
    <mergeCell ref="I190:J190"/>
    <mergeCell ref="C365:J365"/>
    <mergeCell ref="A95:B95"/>
    <mergeCell ref="I55:J55"/>
    <mergeCell ref="I92:J92"/>
    <mergeCell ref="I353:J353"/>
    <mergeCell ref="A160:B160"/>
    <mergeCell ref="G36:H37"/>
    <mergeCell ref="A135:B135"/>
    <mergeCell ref="I132:J132"/>
    <mergeCell ref="I303:J303"/>
    <mergeCell ref="I219:J219"/>
    <mergeCell ref="C55:F55"/>
    <mergeCell ref="A159:B159"/>
    <mergeCell ref="I290:J290"/>
    <mergeCell ref="C159:D159"/>
    <mergeCell ref="C328:D328"/>
    <mergeCell ref="C347:J347"/>
    <mergeCell ref="A395:B395"/>
    <mergeCell ref="C75:F75"/>
    <mergeCell ref="A91:H91"/>
    <mergeCell ref="A199:B199"/>
    <mergeCell ref="A389:H389"/>
    <mergeCell ref="C199:D199"/>
    <mergeCell ref="C101:H103"/>
    <mergeCell ref="E199:F199"/>
    <mergeCell ref="C115:F115"/>
    <mergeCell ref="C217:D217"/>
    <mergeCell ref="G255:H255"/>
    <mergeCell ref="A288:B288"/>
    <mergeCell ref="E217:F217"/>
    <mergeCell ref="A293:H293"/>
    <mergeCell ref="A93:H93"/>
    <mergeCell ref="H68:J68"/>
    <mergeCell ref="A391:H391"/>
    <mergeCell ref="H188:J188"/>
    <mergeCell ref="A376:B377"/>
    <mergeCell ref="I81:J81"/>
    <mergeCell ref="A234:J234"/>
    <mergeCell ref="G379:H379"/>
    <mergeCell ref="I379:J379"/>
    <mergeCell ref="A184:J184"/>
    <mergeCell ref="A88:B88"/>
    <mergeCell ref="C126:J126"/>
    <mergeCell ref="E108:G108"/>
    <mergeCell ref="I272:J272"/>
    <mergeCell ref="I210:J210"/>
    <mergeCell ref="A346:B346"/>
    <mergeCell ref="I381:J381"/>
    <mergeCell ref="G160:H160"/>
    <mergeCell ref="I216:J217"/>
    <mergeCell ref="I209:J209"/>
    <mergeCell ref="I203:J203"/>
    <mergeCell ref="A388:B388"/>
    <mergeCell ref="I301:J301"/>
    <mergeCell ref="C277:D277"/>
    <mergeCell ref="I239:J239"/>
    <mergeCell ref="I122:J122"/>
    <mergeCell ref="A375:B375"/>
    <mergeCell ref="G18:H18"/>
    <mergeCell ref="A27:B27"/>
    <mergeCell ref="I18:J18"/>
    <mergeCell ref="A50:H50"/>
    <mergeCell ref="I238:J238"/>
    <mergeCell ref="A285:B285"/>
    <mergeCell ref="E99:F99"/>
    <mergeCell ref="A306:B306"/>
    <mergeCell ref="E397:F397"/>
    <mergeCell ref="C120:D120"/>
    <mergeCell ref="A85:B85"/>
    <mergeCell ref="A278:B278"/>
    <mergeCell ref="C278:D278"/>
    <mergeCell ref="I76:J77"/>
    <mergeCell ref="G176:H177"/>
    <mergeCell ref="A150:H150"/>
    <mergeCell ref="A373:H373"/>
    <mergeCell ref="C106:J106"/>
    <mergeCell ref="E100:F100"/>
    <mergeCell ref="G100:H100"/>
    <mergeCell ref="I36:J37"/>
    <mergeCell ref="E188:G188"/>
    <mergeCell ref="A152:H152"/>
    <mergeCell ref="C236:F236"/>
    <mergeCell ref="A170:H170"/>
    <mergeCell ref="A295:B295"/>
    <mergeCell ref="C366:J366"/>
    <mergeCell ref="I69:J69"/>
    <mergeCell ref="A289:H289"/>
    <mergeCell ref="E400:F400"/>
    <mergeCell ref="G158:H158"/>
    <mergeCell ref="C145:J145"/>
    <mergeCell ref="A167:B167"/>
    <mergeCell ref="I158:J158"/>
    <mergeCell ref="I336:J337"/>
    <mergeCell ref="I236:J237"/>
    <mergeCell ref="C288:D288"/>
    <mergeCell ref="G375:H375"/>
    <mergeCell ref="I133:J133"/>
    <mergeCell ref="I375:J375"/>
    <mergeCell ref="A224:J224"/>
    <mergeCell ref="I369:J369"/>
    <mergeCell ref="A291:H291"/>
    <mergeCell ref="A225:B225"/>
    <mergeCell ref="I160:J160"/>
    <mergeCell ref="A1:B3"/>
    <mergeCell ref="I135:J135"/>
    <mergeCell ref="C200:D200"/>
    <mergeCell ref="E200:F200"/>
    <mergeCell ref="I233:J233"/>
    <mergeCell ref="A96:B97"/>
    <mergeCell ref="A227:B227"/>
    <mergeCell ref="A172:H172"/>
    <mergeCell ref="I72:J72"/>
    <mergeCell ref="C305:J305"/>
    <mergeCell ref="A292:H292"/>
    <mergeCell ref="A61:B63"/>
    <mergeCell ref="C286:J286"/>
    <mergeCell ref="G258:H258"/>
    <mergeCell ref="I258:J258"/>
    <mergeCell ref="C216:F216"/>
    <mergeCell ref="A396:B397"/>
    <mergeCell ref="G56:H57"/>
    <mergeCell ref="G276:H277"/>
    <mergeCell ref="A179:B179"/>
    <mergeCell ref="I276:J277"/>
    <mergeCell ref="C60:D60"/>
    <mergeCell ref="G195:H195"/>
    <mergeCell ref="E260:F260"/>
    <mergeCell ref="E268:G268"/>
    <mergeCell ref="A298:B298"/>
    <mergeCell ref="G260:H260"/>
    <mergeCell ref="I322:J322"/>
    <mergeCell ref="I211:J211"/>
    <mergeCell ref="G316:H317"/>
    <mergeCell ref="I316:J317"/>
    <mergeCell ref="I309:J309"/>
    <mergeCell ref="C268:D268"/>
    <mergeCell ref="E197:F197"/>
    <mergeCell ref="G259:H259"/>
    <mergeCell ref="C287:J287"/>
    <mergeCell ref="I259:J259"/>
    <mergeCell ref="C360:D360"/>
    <mergeCell ref="I82:J82"/>
    <mergeCell ref="I253:J253"/>
    <mergeCell ref="E120:F120"/>
    <mergeCell ref="A327:B327"/>
    <mergeCell ref="I240:J240"/>
    <mergeCell ref="A16:B17"/>
    <mergeCell ref="A180:B180"/>
    <mergeCell ref="I311:J311"/>
    <mergeCell ref="A214:J214"/>
    <mergeCell ref="A181:B183"/>
    <mergeCell ref="C57:D57"/>
    <mergeCell ref="I19:J19"/>
    <mergeCell ref="A155:B155"/>
    <mergeCell ref="A112:H112"/>
    <mergeCell ref="A299:B299"/>
    <mergeCell ref="C220:D220"/>
    <mergeCell ref="C321:H323"/>
    <mergeCell ref="A328:B328"/>
    <mergeCell ref="G196:H197"/>
    <mergeCell ref="C157:D157"/>
    <mergeCell ref="C121:H123"/>
    <mergeCell ref="I319:J319"/>
    <mergeCell ref="G115:H115"/>
    <mergeCell ref="E357:F357"/>
    <mergeCell ref="C357:D357"/>
    <mergeCell ref="C58:D58"/>
    <mergeCell ref="A191:H191"/>
    <mergeCell ref="G400:H400"/>
    <mergeCell ref="H88:J88"/>
    <mergeCell ref="C387:J387"/>
    <mergeCell ref="A134:J134"/>
    <mergeCell ref="E39:F39"/>
    <mergeCell ref="G179:H179"/>
    <mergeCell ref="G39:H39"/>
    <mergeCell ref="I179:J179"/>
    <mergeCell ref="E337:F337"/>
    <mergeCell ref="C147:J147"/>
    <mergeCell ref="H388:J388"/>
    <mergeCell ref="I141:J141"/>
    <mergeCell ref="C375:F375"/>
    <mergeCell ref="A75:B75"/>
    <mergeCell ref="A246:B246"/>
    <mergeCell ref="E279:F279"/>
    <mergeCell ref="I103:J103"/>
    <mergeCell ref="I159:J159"/>
    <mergeCell ref="E339:F339"/>
    <mergeCell ref="I230:J230"/>
    <mergeCell ref="G339:H339"/>
    <mergeCell ref="A304:J304"/>
    <mergeCell ref="C341:H343"/>
    <mergeCell ref="I395:J395"/>
    <mergeCell ref="E118:F118"/>
    <mergeCell ref="G118:H118"/>
    <mergeCell ref="I143:J143"/>
    <mergeCell ref="A248:B248"/>
    <mergeCell ref="C181:H183"/>
    <mergeCell ref="A175:B175"/>
    <mergeCell ref="I161:J161"/>
    <mergeCell ref="A235:B235"/>
    <mergeCell ref="C297:D297"/>
    <mergeCell ref="A71:H71"/>
    <mergeCell ref="A313:H313"/>
    <mergeCell ref="A247:B247"/>
    <mergeCell ref="A33:H33"/>
    <mergeCell ref="A185:B185"/>
    <mergeCell ref="A269:H269"/>
    <mergeCell ref="A106:B106"/>
    <mergeCell ref="C228:D228"/>
    <mergeCell ref="C299:D299"/>
    <mergeCell ref="E57:F57"/>
    <mergeCell ref="A164:J164"/>
    <mergeCell ref="C255:F255"/>
    <mergeCell ref="I249:J249"/>
    <mergeCell ref="A371:H371"/>
    <mergeCell ref="A231:H231"/>
    <mergeCell ref="A333:H333"/>
    <mergeCell ref="A81:B83"/>
    <mergeCell ref="A10:H10"/>
    <mergeCell ref="I63:J63"/>
    <mergeCell ref="C66:J66"/>
    <mergeCell ref="I50:J50"/>
    <mergeCell ref="A173:H173"/>
    <mergeCell ref="H368:J368"/>
    <mergeCell ref="I90:J90"/>
    <mergeCell ref="I261:J261"/>
    <mergeCell ref="A310:H310"/>
    <mergeCell ref="C166:J166"/>
    <mergeCell ref="I350:J350"/>
    <mergeCell ref="E98:F98"/>
    <mergeCell ref="I96:J97"/>
    <mergeCell ref="G98:H98"/>
    <mergeCell ref="C296:F296"/>
    <mergeCell ref="A138:B138"/>
    <mergeCell ref="A324:J324"/>
    <mergeCell ref="C5:J5"/>
    <mergeCell ref="A399:B399"/>
    <mergeCell ref="E148:G148"/>
    <mergeCell ref="I390:J390"/>
    <mergeCell ref="E140:F140"/>
    <mergeCell ref="I91:J91"/>
    <mergeCell ref="E398:F398"/>
    <mergeCell ref="I389:J389"/>
    <mergeCell ref="A25:B25"/>
    <mergeCell ref="I22:J22"/>
    <mergeCell ref="E60:F60"/>
    <mergeCell ref="I93:J93"/>
    <mergeCell ref="C156:F156"/>
    <mergeCell ref="I220:J220"/>
    <mergeCell ref="A198:B198"/>
    <mergeCell ref="I391:J391"/>
    <mergeCell ref="C198:D198"/>
    <mergeCell ref="A192:H192"/>
    <mergeCell ref="G279:H279"/>
    <mergeCell ref="C81:H83"/>
    <mergeCell ref="C300:D300"/>
    <mergeCell ref="A113:H113"/>
    <mergeCell ref="E300:F300"/>
    <mergeCell ref="G180:H180"/>
    <mergeCell ref="E360:F360"/>
    <mergeCell ref="I180:J180"/>
    <mergeCell ref="C16:F16"/>
    <mergeCell ref="I118:J118"/>
    <mergeCell ref="A256:B257"/>
    <mergeCell ref="I256:J257"/>
    <mergeCell ref="I343:J343"/>
    <mergeCell ref="E68:G68"/>
    <mergeCell ref="G55:H55"/>
    <mergeCell ref="A20:B20"/>
    <mergeCell ref="A125:B125"/>
    <mergeCell ref="I182:J182"/>
    <mergeCell ref="E218:F218"/>
    <mergeCell ref="I38:J38"/>
    <mergeCell ref="G218:H218"/>
    <mergeCell ref="I109:J109"/>
    <mergeCell ref="G280:H280"/>
    <mergeCell ref="I169:J169"/>
    <mergeCell ref="I280:J280"/>
    <mergeCell ref="A318:B318"/>
    <mergeCell ref="A52:H52"/>
    <mergeCell ref="A348:B348"/>
    <mergeCell ref="G376:H377"/>
    <mergeCell ref="E48:G48"/>
    <mergeCell ref="G119:H119"/>
    <mergeCell ref="I119:J119"/>
    <mergeCell ref="G295:H295"/>
    <mergeCell ref="A127:B127"/>
    <mergeCell ref="G40:H40"/>
    <mergeCell ref="A320:B320"/>
    <mergeCell ref="C78:D78"/>
    <mergeCell ref="I40:J40"/>
    <mergeCell ref="I338:J338"/>
  </mergeCells>
  <printOptions horizontalCentered="1"/>
  <pageMargins left="0.4" right="0.4" top="0.5" bottom="0.5" header="0.3" footer="0.3"/>
  <pageSetup orientation="portrait" paperSize="9" fitToHeight="0" fitToWidth="1"/>
  <rowBreaks count="19" manualBreakCount="19">
    <brk id="20" min="0" max="16383" man="1"/>
    <brk id="40" min="0" max="16383" man="1"/>
    <brk id="60" min="0" max="16383" man="1"/>
    <brk id="80" min="0" max="16383" man="1"/>
    <brk id="100" min="0" max="16383" man="1"/>
    <brk id="120" min="0" max="16383" man="1"/>
    <brk id="140" min="0" max="16383" man="1"/>
    <brk id="160" min="0" max="16383" man="1"/>
    <brk id="180" min="0" max="16383" man="1"/>
    <brk id="200" min="0" max="16383" man="1"/>
    <brk id="220" min="0" max="16383" man="1"/>
    <brk id="240" min="0" max="16383" man="1"/>
    <brk id="260" min="0" max="16383" man="1"/>
    <brk id="280" min="0" max="16383" man="1"/>
    <brk id="300" min="0" max="16383" man="1"/>
    <brk id="320" min="0" max="16383" man="1"/>
    <brk id="340" min="0" max="16383" man="1"/>
    <brk id="360" min="0" max="16383" man="1"/>
    <brk id="380" min="0" max="16383"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2026-10-10T17:09:55Z</dcterms:created>
  <dcterms:modified xmlns:dcterms="http://purl.org/dc/terms/" xmlns:xsi="http://www.w3.org/2001/XMLSchema-instance" xsi:type="dcterms:W3CDTF">2026-10-16T16:13:49Z</dcterms:modified>
  <cp:lastModifiedBy>HES-TFT</cp:lastModifiedBy>
  <cp:revision>0</cp:revision>
  <cp:lastPrinted>2026-10-13T13:59:39Z</cp:lastPrinted>
</cp:coreProperties>
</file>